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Akoontan\World Cup 2026\World Cup Top Scorer\"/>
    </mc:Choice>
  </mc:AlternateContent>
  <xr:revisionPtr revIDLastSave="0" documentId="13_ncr:1_{A71CC859-E4BA-4E74-81DD-F64C6F3C0F27}" xr6:coauthVersionLast="47" xr6:coauthVersionMax="47" xr10:uidLastSave="{00000000-0000-0000-0000-000000000000}"/>
  <workbookProtection workbookAlgorithmName="SHA-512" workbookHashValue="okRlAN3Uo/EtLeKPSuNTaCYPZCkOXnGzK4okk+rh1/3Qksre0VxfE6eYfkkKLtWVZxHci6hMa8lJBmSrNWdpAg==" workbookSaltValue="o0Sr8YI3rqP3agxng9y/Ig==" workbookSpinCount="100000" lockStructure="1"/>
  <bookViews>
    <workbookView xWindow="-120" yWindow="-120" windowWidth="20730" windowHeight="11760" activeTab="7" xr2:uid="{00000000-000D-0000-FFFF-FFFF00000000}"/>
  </bookViews>
  <sheets>
    <sheet name="Setup" sheetId="12" r:id="rId1"/>
    <sheet name="Matches" sheetId="13" state="hidden" r:id="rId2"/>
    <sheet name="Knock Out Stages" sheetId="8" r:id="rId3"/>
    <sheet name="Group Stages" sheetId="7" r:id="rId4"/>
    <sheet name="Calculator" sheetId="14" state="hidden" r:id="rId5"/>
    <sheet name="Language" sheetId="15" r:id="rId6"/>
    <sheet name="Dummy Top Scorer" sheetId="11" state="hidden" r:id="rId7"/>
    <sheet name="Top Scorer" sheetId="9" r:id="rId8"/>
    <sheet name="Player Database" sheetId="10" r:id="rId9"/>
    <sheet name="License" sheetId="5" r:id="rId10"/>
    <sheet name="About" sheetId="6" r:id="rId11"/>
  </sheets>
  <definedNames>
    <definedName name="A1A2">'Dummy Top Scorer'!$B$3:$B$54</definedName>
    <definedName name="A1A3">'Dummy Top Scorer'!$B$57:$B$108</definedName>
    <definedName name="A1A4">'Dummy Top Scorer'!$B$111:$B$162</definedName>
    <definedName name="A2A1">'Dummy Top Scorer'!$C$3:$C$54</definedName>
    <definedName name="A2A3">'Dummy Top Scorer'!$C$57:$C$108</definedName>
    <definedName name="A2A4">'Dummy Top Scorer'!$C$111:$C$162</definedName>
    <definedName name="A3A1">'Dummy Top Scorer'!$D$3:$D$54</definedName>
    <definedName name="A3A2">'Dummy Top Scorer'!$D$57:$D$108</definedName>
    <definedName name="A3A4">'Dummy Top Scorer'!$D$111:$D$162</definedName>
    <definedName name="A4A1">'Dummy Top Scorer'!$E$3:$E$54</definedName>
    <definedName name="A4A2">'Dummy Top Scorer'!$E$57:$E$108</definedName>
    <definedName name="A4A3">'Dummy Top Scorer'!$E$111:$E$162</definedName>
    <definedName name="AC1C2">'Dummy Top Scorer'!$J$3:$J$54</definedName>
    <definedName name="AC1C3">'Dummy Top Scorer'!$J$57:$J$108</definedName>
    <definedName name="AC1C4">'Dummy Top Scorer'!$J$111:$J$162</definedName>
    <definedName name="AC2C1">'Dummy Top Scorer'!$K$3:$K$54</definedName>
    <definedName name="AC2C3">'Dummy Top Scorer'!$K$57:$K$108</definedName>
    <definedName name="AC2C4">'Dummy Top Scorer'!$K$111:$K$162</definedName>
    <definedName name="AC3C1">'Dummy Top Scorer'!$L$3:$L$54</definedName>
    <definedName name="AC3C2">'Dummy Top Scorer'!$L$57:$L$108</definedName>
    <definedName name="AC3C4">'Dummy Top Scorer'!$L$111:$L$162</definedName>
    <definedName name="AC4C1">'Dummy Top Scorer'!$M$3:$M$54</definedName>
    <definedName name="AC4C2">'Dummy Top Scorer'!$M$57:$M$108</definedName>
    <definedName name="AC4C3">'Dummy Top Scorer'!$M$111:$M$162</definedName>
    <definedName name="B1B2">'Dummy Top Scorer'!$F$3:$F$54</definedName>
    <definedName name="B1B3">'Dummy Top Scorer'!$F$57:$F$108</definedName>
    <definedName name="B1B4">'Dummy Top Scorer'!$F$111:$F$162</definedName>
    <definedName name="B2B1">'Dummy Top Scorer'!$G$3:$G$54</definedName>
    <definedName name="B2B3">'Dummy Top Scorer'!$G$57:$G$108</definedName>
    <definedName name="B2B4">'Dummy Top Scorer'!$G$111:$G$162</definedName>
    <definedName name="B3B1">'Dummy Top Scorer'!$H$3:$H$54</definedName>
    <definedName name="B3B2">'Dummy Top Scorer'!$H$57:$H$108</definedName>
    <definedName name="B3B4">'Dummy Top Scorer'!$H$111:$H$162</definedName>
    <definedName name="B4B1">'Dummy Top Scorer'!$I$3:$I$54</definedName>
    <definedName name="B4B2">'Dummy Top Scorer'!$I$57:$I$108</definedName>
    <definedName name="B4B3">'Dummy Top Scorer'!$I$111:$I$162</definedName>
    <definedName name="Babak1">'Dummy Top Scorer'!$AY$3:$AY$54</definedName>
    <definedName name="Babak10">'Dummy Top Scorer'!$BH$3:$BH$54</definedName>
    <definedName name="Babak11">'Dummy Top Scorer'!$BI$3:$BI$54</definedName>
    <definedName name="Babak12">'Dummy Top Scorer'!$BJ$3:$BJ$54</definedName>
    <definedName name="Babak13">'Dummy Top Scorer'!$BK$3:$BK$54</definedName>
    <definedName name="Babak14">'Dummy Top Scorer'!$BL$3:$BL$54</definedName>
    <definedName name="Babak15">'Dummy Top Scorer'!$BM$3:$BM$54</definedName>
    <definedName name="Babak16">'Dummy Top Scorer'!$BN$3:$BN$54</definedName>
    <definedName name="Babak17">'Dummy Top Scorer'!$BO$3:$BO$54</definedName>
    <definedName name="Babak18">'Dummy Top Scorer'!$BP$3:$BP$54</definedName>
    <definedName name="Babak19">'Dummy Top Scorer'!$BQ$3:$BQ$54</definedName>
    <definedName name="Babak2">'Dummy Top Scorer'!$AZ$3:$AZ$54</definedName>
    <definedName name="Babak20">'Dummy Top Scorer'!$BR$3:$BR$54</definedName>
    <definedName name="Babak21">'Dummy Top Scorer'!$BS$3:$BS$54</definedName>
    <definedName name="Babak22">'Dummy Top Scorer'!$BT$3:$BT$54</definedName>
    <definedName name="Babak23">'Dummy Top Scorer'!$BU$3:$BU$54</definedName>
    <definedName name="Babak24">'Dummy Top Scorer'!$BV$3:$BV$54</definedName>
    <definedName name="Babak25">'Dummy Top Scorer'!$BW$3:$BW$54</definedName>
    <definedName name="Babak26">'Dummy Top Scorer'!$BX$3:$BX$54</definedName>
    <definedName name="Babak27">'Dummy Top Scorer'!$BY$3:$BY$54</definedName>
    <definedName name="Babak28">'Dummy Top Scorer'!$BZ$3:$BZ$54</definedName>
    <definedName name="Babak29">'Dummy Top Scorer'!$CA$3:$CA$54</definedName>
    <definedName name="Babak3">'Dummy Top Scorer'!$BA$3:$BA$54</definedName>
    <definedName name="Babak30">'Dummy Top Scorer'!$CB$3:$CB$54</definedName>
    <definedName name="Babak31">'Dummy Top Scorer'!$CC$3:$CC$54</definedName>
    <definedName name="Babak32">'Dummy Top Scorer'!$CD$3:$CD$54</definedName>
    <definedName name="Babak4">'Dummy Top Scorer'!$BB$3:$BB$54</definedName>
    <definedName name="Babak5">'Dummy Top Scorer'!$BC$3:$BC$54</definedName>
    <definedName name="Babak6">'Dummy Top Scorer'!$BD$3:$BD$54</definedName>
    <definedName name="Babak7">'Dummy Top Scorer'!$BE$3:$BE$54</definedName>
    <definedName name="Babak8">'Dummy Top Scorer'!$BF$3:$BF$54</definedName>
    <definedName name="Babak9">'Dummy Top Scorer'!$BG$3:$BG$54</definedName>
    <definedName name="BIGQ11">'Dummy Top Scorer'!$CW$3:$CW$54</definedName>
    <definedName name="BIGQ12">'Dummy Top Scorer'!$CX$3:$CX$54</definedName>
    <definedName name="BIGQ21">'Dummy Top Scorer'!$CY$3:$CY$54</definedName>
    <definedName name="BIGQ22">'Dummy Top Scorer'!$CZ$3:$CZ$54</definedName>
    <definedName name="BIGQ31">'Dummy Top Scorer'!$DA$3:$DA$54</definedName>
    <definedName name="BIGQ32">'Dummy Top Scorer'!$DB$3:$DB$54</definedName>
    <definedName name="BIGQ41">'Dummy Top Scorer'!$DC$3:$DC$54</definedName>
    <definedName name="BIGQ42">'Dummy Top Scorer'!$DD$3:$DD$54</definedName>
    <definedName name="CountMax">'Top Scorer'!$A$7</definedName>
    <definedName name="Countries">#REF!</definedName>
    <definedName name="D1D2">'Dummy Top Scorer'!$N$3:$N$54</definedName>
    <definedName name="D1D3">'Dummy Top Scorer'!$N$57:$N$108</definedName>
    <definedName name="D1D4">'Dummy Top Scorer'!$N$111:$N$162</definedName>
    <definedName name="D2D1">'Dummy Top Scorer'!$O$3:$O$54</definedName>
    <definedName name="D2D3">'Dummy Top Scorer'!$O$57:$O$108</definedName>
    <definedName name="D2D4">'Dummy Top Scorer'!$O$111:$O$162</definedName>
    <definedName name="D3D1">'Dummy Top Scorer'!$P$3:$P$54</definedName>
    <definedName name="D3D2">'Dummy Top Scorer'!$P$57:$P$108</definedName>
    <definedName name="D3D4">'Dummy Top Scorer'!$P$111:$P$162</definedName>
    <definedName name="D4D1">'Dummy Top Scorer'!$Q$3:$Q$54</definedName>
    <definedName name="D4D2">'Dummy Top Scorer'!$Q$57:$Q$108</definedName>
    <definedName name="D4D3">'Dummy Top Scorer'!$Q$111:$Q$162</definedName>
    <definedName name="E1E2">'Dummy Top Scorer'!$R$3:$R$54</definedName>
    <definedName name="E1E3">'Dummy Top Scorer'!$R$57:$R$108</definedName>
    <definedName name="E1E4">'Dummy Top Scorer'!$R$111:$R$162</definedName>
    <definedName name="E2E1">'Dummy Top Scorer'!$S$3:$S$54</definedName>
    <definedName name="E2E3">'Dummy Top Scorer'!$S$57:$S$108</definedName>
    <definedName name="E2E4">'Dummy Top Scorer'!$S$111:$S$162</definedName>
    <definedName name="E3E1">'Dummy Top Scorer'!$T$3:$T$54</definedName>
    <definedName name="E3E2">'Dummy Top Scorer'!$T$57:$T$108</definedName>
    <definedName name="E3E4">'Dummy Top Scorer'!$T$111:$T$162</definedName>
    <definedName name="E4E1">'Dummy Top Scorer'!$U$3:$U$54</definedName>
    <definedName name="E4E2">'Dummy Top Scorer'!$U$57:$U$108</definedName>
    <definedName name="E4E3">'Dummy Top Scorer'!$U$111:$U$162</definedName>
    <definedName name="F1F2">'Dummy Top Scorer'!$V$3:$V$54</definedName>
    <definedName name="F1F3">'Dummy Top Scorer'!$V$57:$V$108</definedName>
    <definedName name="F1F4">'Dummy Top Scorer'!$V$111:$V$162</definedName>
    <definedName name="F2F1">'Dummy Top Scorer'!$W$3:$W$54</definedName>
    <definedName name="F2F3">'Dummy Top Scorer'!$W$57:$W$108</definedName>
    <definedName name="F2F4">'Dummy Top Scorer'!$W$111:$W$162</definedName>
    <definedName name="F3F1">'Dummy Top Scorer'!$X$3:$X$54</definedName>
    <definedName name="F3F2">'Dummy Top Scorer'!$X$57:$X$108</definedName>
    <definedName name="F3F4">'Dummy Top Scorer'!$X$111:$X$162</definedName>
    <definedName name="F4F1">'Dummy Top Scorer'!$Y$3:$Y$54</definedName>
    <definedName name="F4F2">'Dummy Top Scorer'!$Y$57:$Y$108</definedName>
    <definedName name="F4F3">'Dummy Top Scorer'!$Y$111:$Y$162</definedName>
    <definedName name="FINAL11">'Dummy Top Scorer'!$DN$3:$DN$54</definedName>
    <definedName name="FINAL12">'Dummy Top Scorer'!$DO$3:$DO$54</definedName>
    <definedName name="G1G2">'Dummy Top Scorer'!$Z$3:$Z$54</definedName>
    <definedName name="G1G3">'Dummy Top Scorer'!$Z$57:$Z$108</definedName>
    <definedName name="G1G4">'Dummy Top Scorer'!$Z$111:$Z$162</definedName>
    <definedName name="G2G1">'Dummy Top Scorer'!$AA$3:$AA$54</definedName>
    <definedName name="G2G3">'Dummy Top Scorer'!$AA$57:$AA$108</definedName>
    <definedName name="G2G4">'Dummy Top Scorer'!$AA$111:$AA$162</definedName>
    <definedName name="G3G1">'Dummy Top Scorer'!$AB$3:$AB$54</definedName>
    <definedName name="G3G2">'Dummy Top Scorer'!$AB$57:$AB$108</definedName>
    <definedName name="G3G4">'Dummy Top Scorer'!$AB$111:$AB$162</definedName>
    <definedName name="G4G1">'Dummy Top Scorer'!$AC$3:$AC$54</definedName>
    <definedName name="G4G2">'Dummy Top Scorer'!$AC$57:$AC$108</definedName>
    <definedName name="G4G3">'Dummy Top Scorer'!$AC$111:$AC$162</definedName>
    <definedName name="GroupA">#REF!</definedName>
    <definedName name="GroupB">#REF!</definedName>
    <definedName name="GroupC">#REF!</definedName>
    <definedName name="GroupD">#REF!</definedName>
    <definedName name="GroupE">#REF!</definedName>
    <definedName name="GroupF">#REF!</definedName>
    <definedName name="GroupG">#REF!</definedName>
    <definedName name="GroupH">#REF!</definedName>
    <definedName name="H1H2">'Dummy Top Scorer'!$AD$3:$AD$54</definedName>
    <definedName name="H1H3">'Dummy Top Scorer'!$AD$57:$AD$108</definedName>
    <definedName name="H1H4">'Dummy Top Scorer'!$AD$111:$AD$162</definedName>
    <definedName name="H2H1">'Dummy Top Scorer'!$AE$3:$AE$54</definedName>
    <definedName name="H2H3">'Dummy Top Scorer'!$AE$57:$AE$108</definedName>
    <definedName name="H2H4">'Dummy Top Scorer'!$AE$111:$AE$162</definedName>
    <definedName name="H3H1">'Dummy Top Scorer'!$AF$3:$AF$54</definedName>
    <definedName name="H3H2">'Dummy Top Scorer'!$AF$57:$AF$108</definedName>
    <definedName name="H3H4">'Dummy Top Scorer'!$AF$111:$AF$162</definedName>
    <definedName name="H4H1">'Dummy Top Scorer'!$AG$3:$AG$54</definedName>
    <definedName name="H4H2">'Dummy Top Scorer'!$AG$57:$AG$108</definedName>
    <definedName name="H4H3">'Dummy Top Scorer'!$AG$111:$AG$162</definedName>
    <definedName name="I1I2">'Dummy Top Scorer'!$AH$3:$AH$54</definedName>
    <definedName name="I1I3">'Dummy Top Scorer'!$AH$57:$AH$108</definedName>
    <definedName name="I1I4">'Dummy Top Scorer'!$AH$111:$AH$162</definedName>
    <definedName name="I2I1">'Dummy Top Scorer'!$AI$3:$AI$54</definedName>
    <definedName name="I2I3">'Dummy Top Scorer'!$AI$57:$AI$108</definedName>
    <definedName name="I2I4">'Dummy Top Scorer'!$AI$111:$AI$162</definedName>
    <definedName name="I3I1">'Dummy Top Scorer'!$AJ$3:$AJ$54</definedName>
    <definedName name="I3I2">'Dummy Top Scorer'!$AJ$57:$AJ$108</definedName>
    <definedName name="I3I4">'Dummy Top Scorer'!$AJ$111:$AJ$162</definedName>
    <definedName name="I4I1">'Dummy Top Scorer'!$AK$3:$AK$54</definedName>
    <definedName name="I4I2">'Dummy Top Scorer'!$AK$57:$AK$108</definedName>
    <definedName name="I4I3">'Dummy Top Scorer'!$AK$111:$AK$162</definedName>
    <definedName name="J1J2">'Dummy Top Scorer'!$AL$3:$AL$54</definedName>
    <definedName name="J1J3">'Dummy Top Scorer'!$AL$57:$AL$108</definedName>
    <definedName name="J1J4">'Dummy Top Scorer'!$AL$111:$AL$162</definedName>
    <definedName name="J2J1">'Dummy Top Scorer'!$AM$3:$AM$54</definedName>
    <definedName name="J2J3">'Dummy Top Scorer'!$AM$57:$AM$108</definedName>
    <definedName name="J2J4">'Dummy Top Scorer'!$AM$111:$AM$162</definedName>
    <definedName name="J3J1">'Dummy Top Scorer'!$AN$3:$AN$54</definedName>
    <definedName name="J3J2">'Dummy Top Scorer'!$AN$57:$AN$108</definedName>
    <definedName name="J3J4">'Dummy Top Scorer'!$AN$111:$AN$162</definedName>
    <definedName name="J4J1">'Dummy Top Scorer'!$AO$3:$AO$54</definedName>
    <definedName name="J4J2">'Dummy Top Scorer'!$AO$57:$AO$108</definedName>
    <definedName name="J4J3">'Dummy Top Scorer'!$AO$111:$AO$162</definedName>
    <definedName name="K1K2">'Dummy Top Scorer'!$AP$3:$AP$54</definedName>
    <definedName name="K1K3">'Dummy Top Scorer'!$AP$57:$AP$108</definedName>
    <definedName name="K1K4">'Dummy Top Scorer'!$AP$111:$AP$162</definedName>
    <definedName name="K2K1">'Dummy Top Scorer'!$AQ$3:$AQ$54</definedName>
    <definedName name="K2K3">'Dummy Top Scorer'!$AQ$57:$AQ$108</definedName>
    <definedName name="K2K4">'Dummy Top Scorer'!$AQ$111:$AQ$162</definedName>
    <definedName name="K3K1">'Dummy Top Scorer'!$AR$3:$AR$54</definedName>
    <definedName name="K3K2">'Dummy Top Scorer'!$AR$57:$AR$108</definedName>
    <definedName name="K3K4">'Dummy Top Scorer'!$AR$111:$AR$162</definedName>
    <definedName name="K4K1">'Dummy Top Scorer'!$AS$3:$AS$54</definedName>
    <definedName name="K4K2">'Dummy Top Scorer'!$AS$57:$AS$108</definedName>
    <definedName name="K4K3">'Dummy Top Scorer'!$AS$111:$AS$162</definedName>
    <definedName name="L1L2">'Dummy Top Scorer'!$AT$3:$AT$54</definedName>
    <definedName name="L1L3">'Dummy Top Scorer'!$AT$57:$AT$108</definedName>
    <definedName name="L1L4">'Dummy Top Scorer'!$AT$111:$AT$162</definedName>
    <definedName name="L2L1">'Dummy Top Scorer'!$AU$3:$AU$54</definedName>
    <definedName name="L2L3">'Dummy Top Scorer'!$AU$57:$AU$108</definedName>
    <definedName name="L2L4">'Dummy Top Scorer'!$AU$111:$AU$162</definedName>
    <definedName name="L3L1">'Dummy Top Scorer'!$AV$3:$AV$54</definedName>
    <definedName name="L3L2">'Dummy Top Scorer'!$AV$57:$AV$108</definedName>
    <definedName name="L3L4">'Dummy Top Scorer'!$AV$111:$AV$162</definedName>
    <definedName name="L4L1">'Dummy Top Scorer'!$AW$3:$AW$54</definedName>
    <definedName name="L4L2">'Dummy Top Scorer'!$AW$57:$AW$108</definedName>
    <definedName name="L4L3">'Dummy Top Scorer'!$AW$111:$AW$162</definedName>
    <definedName name="LanguageRef">#REF!</definedName>
    <definedName name="MaxGoal">'Top Scorer'!$B$8</definedName>
    <definedName name="_xlnm.Print_Area" localSheetId="3">'Group Stages'!$B$4:$Q$152</definedName>
    <definedName name="_xlnm.Print_Area" localSheetId="2">'Knock Out Stages'!$B$2:$R$89</definedName>
    <definedName name="_xlnm.Print_Area" localSheetId="1">Matches!$A$2:$AC$109</definedName>
    <definedName name="_xlnm.Print_Area" localSheetId="0">Setup!$A$4:$G$174</definedName>
    <definedName name="_xlnm.Print_Titles" localSheetId="1">Matches!$2:$2</definedName>
    <definedName name="QUFI11">'Dummy Top Scorer'!$CF$3:$CF$54</definedName>
    <definedName name="QUFI12">'Dummy Top Scorer'!$CG$3:$CG$54</definedName>
    <definedName name="QUFI21">'Dummy Top Scorer'!$CH$3:$CH$54</definedName>
    <definedName name="QUFI22">'Dummy Top Scorer'!$CI$3:$CI$54</definedName>
    <definedName name="QUFI31">'Dummy Top Scorer'!$CJ$3:$CJ$54</definedName>
    <definedName name="QUFI32">'Dummy Top Scorer'!$CK$3:$CK$54</definedName>
    <definedName name="QUFI41">'Dummy Top Scorer'!$CL$3:$CL$54</definedName>
    <definedName name="QUFI42">'Dummy Top Scorer'!$CM$3:$CM$54</definedName>
    <definedName name="QUFI51">'Dummy Top Scorer'!$CN$3:$CN$54</definedName>
    <definedName name="QUFI52">'Dummy Top Scorer'!$CO$3:$CO$54</definedName>
    <definedName name="QUFI61">'Dummy Top Scorer'!$CP$3:$CP$54</definedName>
    <definedName name="QUFI62">'Dummy Top Scorer'!$CQ$3:$CQ$54</definedName>
    <definedName name="QUFI71">'Dummy Top Scorer'!$CR$3:$CR$54</definedName>
    <definedName name="QUFI72">'Dummy Top Scorer'!$CS$3:$CS$54</definedName>
    <definedName name="QUFI81">'Dummy Top Scorer'!$CT$3:$CT$54</definedName>
    <definedName name="QUFI82">'Dummy Top Scorer'!$CU$3:$CU$54</definedName>
    <definedName name="SEFI11">'Dummy Top Scorer'!$DF$3:$DF$54</definedName>
    <definedName name="SEFI12">'Dummy Top Scorer'!$DG$3:$DG$54</definedName>
    <definedName name="SEFI21">'Dummy Top Scorer'!$DH$3:$DH$54</definedName>
    <definedName name="SEFI22">'Dummy Top Scorer'!$DI$3:$DI$54</definedName>
    <definedName name="Team">#REF!</definedName>
    <definedName name="THIR11">'Dummy Top Scorer'!$DK$3:$DK$54</definedName>
    <definedName name="THIR12">'Dummy Top Scorer'!$DL$3:$DL$54</definedName>
    <definedName name="TimeZoneData">#REF!</definedName>
    <definedName name="TimeZoneList">#REF!</definedName>
    <definedName name="Translation">#REF!</definedName>
    <definedName name="TransRef">#REF!</definedName>
    <definedName name="WCGroupA">Calculator!$ED$7</definedName>
    <definedName name="WCGroupB">Calculator!$ED$13</definedName>
    <definedName name="WCGroupC">Calculator!$ED$19</definedName>
    <definedName name="WCGroupD">Calculator!$ED$25</definedName>
    <definedName name="WCGroupE">Calculator!$ED$31</definedName>
    <definedName name="WCGroupF">Calculator!$ED$37</definedName>
    <definedName name="WCGroupG">Calculator!$ED$43</definedName>
    <definedName name="WCGroupH">Calculator!$ED$49</definedName>
    <definedName name="WCLanguageRef">Language!$C$1:$I$1</definedName>
    <definedName name="WCTeam">Language!$C$1:$J$1</definedName>
    <definedName name="WCTeamNew">Calculator!$DS$7:$DS$38</definedName>
    <definedName name="WCTimeZone">Calculator!$DW$7:$DW$56</definedName>
    <definedName name="WCTImeZoneData">Setup!$C$4</definedName>
    <definedName name="WCTranslation">Language!$C$3:$I$171</definedName>
    <definedName name="WCTransRef">Language!$B$3:$B$171</definedName>
  </definedNames>
  <calcPr calcId="181029"/>
</workbook>
</file>

<file path=xl/calcChain.xml><?xml version="1.0" encoding="utf-8"?>
<calcChain xmlns="http://schemas.openxmlformats.org/spreadsheetml/2006/main">
  <c r="P106" i="13" l="1"/>
  <c r="O106" i="13"/>
  <c r="EE54" i="14" l="1"/>
  <c r="EE53" i="14"/>
  <c r="EE52" i="14"/>
  <c r="EE51" i="14"/>
  <c r="EE50" i="14"/>
  <c r="EE49" i="14"/>
  <c r="EE48" i="14"/>
  <c r="EE47" i="14"/>
  <c r="EE46" i="14"/>
  <c r="EE45" i="14"/>
  <c r="EE44" i="14"/>
  <c r="EE43" i="14"/>
  <c r="EE42" i="14"/>
  <c r="EE41" i="14"/>
  <c r="EE40" i="14"/>
  <c r="CN40" i="14"/>
  <c r="CM40" i="14"/>
  <c r="CL40" i="14"/>
  <c r="EE39" i="14"/>
  <c r="EE38" i="14"/>
  <c r="EE37" i="14"/>
  <c r="EE36" i="14"/>
  <c r="EE35" i="14"/>
  <c r="EE34" i="14"/>
  <c r="CN34" i="14"/>
  <c r="CM34" i="14"/>
  <c r="CL34" i="14"/>
  <c r="EE33" i="14"/>
  <c r="EE32" i="14"/>
  <c r="EE31" i="14"/>
  <c r="EE30" i="14"/>
  <c r="EE29" i="14"/>
  <c r="EE28" i="14"/>
  <c r="CN28" i="14"/>
  <c r="CM28" i="14"/>
  <c r="CL28" i="14"/>
  <c r="EE27" i="14"/>
  <c r="EE26" i="14"/>
  <c r="EE25" i="14"/>
  <c r="EE24" i="14"/>
  <c r="EE23" i="14"/>
  <c r="EE22" i="14"/>
  <c r="EE21" i="14"/>
  <c r="CN21" i="14"/>
  <c r="CM21" i="14"/>
  <c r="CL21" i="14"/>
  <c r="EE20" i="14"/>
  <c r="EE19" i="14"/>
  <c r="EE18" i="14"/>
  <c r="EE17" i="14"/>
  <c r="EE16" i="14"/>
  <c r="EE15" i="14"/>
  <c r="EE14" i="14"/>
  <c r="CN14" i="14"/>
  <c r="CM14" i="14"/>
  <c r="CL14" i="14"/>
  <c r="EE13" i="14"/>
  <c r="EE12" i="14"/>
  <c r="EE11" i="14"/>
  <c r="EE10" i="14"/>
  <c r="EE9" i="14"/>
  <c r="EE8" i="14"/>
  <c r="EE7" i="14"/>
  <c r="CN7" i="14"/>
  <c r="CM7" i="14"/>
  <c r="CL7" i="14"/>
  <c r="S104" i="13"/>
  <c r="P104" i="13"/>
  <c r="O104" i="13"/>
  <c r="K104" i="13"/>
  <c r="J104" i="13"/>
  <c r="P103" i="13"/>
  <c r="O103" i="13"/>
  <c r="K103" i="13"/>
  <c r="J103" i="13"/>
  <c r="P102" i="13"/>
  <c r="O102" i="13"/>
  <c r="K102" i="13"/>
  <c r="J102" i="13"/>
  <c r="P101" i="13"/>
  <c r="O101" i="13"/>
  <c r="K101" i="13"/>
  <c r="J101" i="13"/>
  <c r="S100" i="13"/>
  <c r="P100" i="13"/>
  <c r="O100" i="13"/>
  <c r="K100" i="13"/>
  <c r="J100" i="13"/>
  <c r="P99" i="13"/>
  <c r="O99" i="13"/>
  <c r="K99" i="13"/>
  <c r="J99" i="13"/>
  <c r="P98" i="13"/>
  <c r="O98" i="13"/>
  <c r="K98" i="13"/>
  <c r="J98" i="13"/>
  <c r="P97" i="13"/>
  <c r="O97" i="13"/>
  <c r="K97" i="13"/>
  <c r="J97" i="13"/>
  <c r="P96" i="13"/>
  <c r="O96" i="13"/>
  <c r="K96" i="13"/>
  <c r="J96" i="13"/>
  <c r="P95" i="13"/>
  <c r="O95" i="13"/>
  <c r="K95" i="13"/>
  <c r="J95" i="13"/>
  <c r="P94" i="13"/>
  <c r="O94" i="13"/>
  <c r="K94" i="13"/>
  <c r="J94" i="13"/>
  <c r="P93" i="13"/>
  <c r="O93" i="13"/>
  <c r="K93" i="13"/>
  <c r="J93" i="13"/>
  <c r="P92" i="13"/>
  <c r="O92" i="13"/>
  <c r="K92" i="13"/>
  <c r="J92" i="13"/>
  <c r="S91" i="13"/>
  <c r="P91" i="13"/>
  <c r="O91" i="13"/>
  <c r="K91" i="13"/>
  <c r="J91" i="13"/>
  <c r="P90" i="13"/>
  <c r="O90" i="13"/>
  <c r="K90" i="13"/>
  <c r="J90" i="13"/>
  <c r="P89" i="13"/>
  <c r="O89" i="13"/>
  <c r="K89" i="13"/>
  <c r="J89" i="13"/>
  <c r="P88" i="13"/>
  <c r="O88" i="13"/>
  <c r="K88" i="13"/>
  <c r="J88" i="13"/>
  <c r="P87" i="13"/>
  <c r="O87" i="13"/>
  <c r="K87" i="13"/>
  <c r="J87" i="13"/>
  <c r="P86" i="13"/>
  <c r="O86" i="13"/>
  <c r="K86" i="13"/>
  <c r="J86" i="13"/>
  <c r="P85" i="13"/>
  <c r="O85" i="13"/>
  <c r="K85" i="13"/>
  <c r="J85" i="13"/>
  <c r="P84" i="13"/>
  <c r="O84" i="13"/>
  <c r="K84" i="13"/>
  <c r="J84" i="13"/>
  <c r="P83" i="13"/>
  <c r="O83" i="13"/>
  <c r="K83" i="13"/>
  <c r="J83" i="13"/>
  <c r="P82" i="13"/>
  <c r="O82" i="13"/>
  <c r="K82" i="13"/>
  <c r="J82" i="13"/>
  <c r="P81" i="13"/>
  <c r="O81" i="13"/>
  <c r="K81" i="13"/>
  <c r="J81" i="13"/>
  <c r="P80" i="13"/>
  <c r="O80" i="13"/>
  <c r="K80" i="13"/>
  <c r="J80" i="13"/>
  <c r="P79" i="13"/>
  <c r="O79" i="13"/>
  <c r="K79" i="13"/>
  <c r="J79" i="13"/>
  <c r="P78" i="13"/>
  <c r="O78" i="13"/>
  <c r="K78" i="13"/>
  <c r="J78" i="13"/>
  <c r="P77" i="13"/>
  <c r="O77" i="13"/>
  <c r="K77" i="13"/>
  <c r="J77" i="13"/>
  <c r="K75" i="13"/>
  <c r="J75" i="13"/>
  <c r="K74" i="13"/>
  <c r="J74" i="13"/>
  <c r="K73" i="13"/>
  <c r="J73" i="13"/>
  <c r="K72" i="13"/>
  <c r="J72" i="13"/>
  <c r="K71" i="13"/>
  <c r="J71" i="13"/>
  <c r="S70" i="13"/>
  <c r="K70" i="13"/>
  <c r="J70" i="13"/>
  <c r="K69" i="13"/>
  <c r="J69" i="13"/>
  <c r="K68" i="13"/>
  <c r="J68" i="13"/>
  <c r="K67" i="13"/>
  <c r="J67" i="13"/>
  <c r="K66" i="13"/>
  <c r="J66" i="13"/>
  <c r="K65" i="13"/>
  <c r="J65" i="13"/>
  <c r="S64" i="13"/>
  <c r="K64" i="13"/>
  <c r="J64" i="13"/>
  <c r="K63" i="13"/>
  <c r="J63" i="13"/>
  <c r="K62" i="13"/>
  <c r="J62" i="13"/>
  <c r="K61" i="13"/>
  <c r="J61" i="13"/>
  <c r="K60" i="13"/>
  <c r="J60" i="13"/>
  <c r="K59" i="13"/>
  <c r="J59" i="13"/>
  <c r="S58" i="13"/>
  <c r="K58" i="13"/>
  <c r="J58" i="13"/>
  <c r="K57" i="13"/>
  <c r="J57" i="13"/>
  <c r="K56" i="13"/>
  <c r="J56" i="13"/>
  <c r="K55" i="13"/>
  <c r="J55" i="13"/>
  <c r="K54" i="13"/>
  <c r="J54" i="13"/>
  <c r="K53" i="13"/>
  <c r="J53" i="13"/>
  <c r="S52" i="13"/>
  <c r="K52" i="13"/>
  <c r="J52" i="13"/>
  <c r="K51" i="13"/>
  <c r="J51" i="13"/>
  <c r="K50" i="13"/>
  <c r="J50" i="13"/>
  <c r="K49" i="13"/>
  <c r="J49" i="13"/>
  <c r="K48" i="13"/>
  <c r="J48" i="13"/>
  <c r="K47" i="13"/>
  <c r="J47" i="13"/>
  <c r="S46" i="13"/>
  <c r="K46" i="13"/>
  <c r="J46" i="13"/>
  <c r="K45" i="13"/>
  <c r="J45" i="13"/>
  <c r="K44" i="13"/>
  <c r="J44" i="13"/>
  <c r="K43" i="13"/>
  <c r="J43" i="13"/>
  <c r="K42" i="13"/>
  <c r="J42" i="13"/>
  <c r="K41" i="13"/>
  <c r="J41" i="13"/>
  <c r="S40" i="13"/>
  <c r="K40" i="13"/>
  <c r="J40" i="13"/>
  <c r="K39" i="13"/>
  <c r="J39" i="13"/>
  <c r="K38" i="13"/>
  <c r="J38" i="13"/>
  <c r="K37" i="13"/>
  <c r="J37" i="13"/>
  <c r="K36" i="13"/>
  <c r="J36" i="13"/>
  <c r="K35" i="13"/>
  <c r="J35" i="13"/>
  <c r="S34" i="13"/>
  <c r="K34" i="13"/>
  <c r="J34" i="13"/>
  <c r="K33" i="13"/>
  <c r="J33" i="13"/>
  <c r="K32" i="13"/>
  <c r="J32" i="13"/>
  <c r="K31" i="13"/>
  <c r="J31" i="13"/>
  <c r="K30" i="13"/>
  <c r="J30" i="13"/>
  <c r="K29" i="13"/>
  <c r="J29" i="13"/>
  <c r="S28" i="13"/>
  <c r="K28" i="13"/>
  <c r="J28" i="13"/>
  <c r="M27" i="13"/>
  <c r="K27" i="13"/>
  <c r="J27" i="13"/>
  <c r="H27" i="13"/>
  <c r="M26" i="13"/>
  <c r="K26" i="13"/>
  <c r="J26" i="13"/>
  <c r="H26" i="13"/>
  <c r="M25" i="13"/>
  <c r="K25" i="13"/>
  <c r="J25" i="13"/>
  <c r="H25" i="13"/>
  <c r="M24" i="13"/>
  <c r="K24" i="13"/>
  <c r="J24" i="13"/>
  <c r="H24" i="13"/>
  <c r="M23" i="13"/>
  <c r="K23" i="13"/>
  <c r="J23" i="13"/>
  <c r="H23" i="13"/>
  <c r="S22" i="13"/>
  <c r="M22" i="13"/>
  <c r="K22" i="13"/>
  <c r="J22" i="13"/>
  <c r="H22" i="13"/>
  <c r="M21" i="13"/>
  <c r="K21" i="13"/>
  <c r="J21" i="13"/>
  <c r="H21" i="13"/>
  <c r="M20" i="13"/>
  <c r="K20" i="13"/>
  <c r="J20" i="13"/>
  <c r="H20" i="13"/>
  <c r="M19" i="13"/>
  <c r="K19" i="13"/>
  <c r="J19" i="13"/>
  <c r="H19" i="13"/>
  <c r="M18" i="13"/>
  <c r="K18" i="13"/>
  <c r="J18" i="13"/>
  <c r="H18" i="13"/>
  <c r="M17" i="13"/>
  <c r="K17" i="13"/>
  <c r="J17" i="13"/>
  <c r="H17" i="13"/>
  <c r="S16" i="13"/>
  <c r="M16" i="13"/>
  <c r="K16" i="13"/>
  <c r="J16" i="13"/>
  <c r="H16" i="13"/>
  <c r="M15" i="13"/>
  <c r="K15" i="13"/>
  <c r="J15" i="13"/>
  <c r="H15" i="13"/>
  <c r="M14" i="13"/>
  <c r="K14" i="13"/>
  <c r="J14" i="13"/>
  <c r="H14" i="13"/>
  <c r="M13" i="13"/>
  <c r="K13" i="13"/>
  <c r="J13" i="13"/>
  <c r="H13" i="13"/>
  <c r="M12" i="13"/>
  <c r="K12" i="13"/>
  <c r="J12" i="13"/>
  <c r="H12" i="13"/>
  <c r="M11" i="13"/>
  <c r="K11" i="13"/>
  <c r="J11" i="13"/>
  <c r="H11" i="13"/>
  <c r="S10" i="13"/>
  <c r="M10" i="13"/>
  <c r="K10" i="13"/>
  <c r="J10" i="13"/>
  <c r="H10" i="13"/>
  <c r="M9" i="13"/>
  <c r="K9" i="13"/>
  <c r="J9" i="13"/>
  <c r="H9" i="13"/>
  <c r="M8" i="13"/>
  <c r="K8" i="13"/>
  <c r="J8" i="13"/>
  <c r="H8" i="13"/>
  <c r="M7" i="13"/>
  <c r="K7" i="13"/>
  <c r="J7" i="13"/>
  <c r="H7" i="13"/>
  <c r="M6" i="13"/>
  <c r="K6" i="13"/>
  <c r="J6" i="13"/>
  <c r="H6" i="13"/>
  <c r="M5" i="13"/>
  <c r="K5" i="13"/>
  <c r="J5" i="13"/>
  <c r="H5" i="13"/>
  <c r="S4" i="13"/>
  <c r="M4" i="13"/>
  <c r="K4" i="13"/>
  <c r="J4" i="13"/>
  <c r="H4" i="13"/>
  <c r="S3" i="13"/>
  <c r="DA2" i="14" l="1"/>
  <c r="DA21" i="14"/>
  <c r="S662" i="14"/>
  <c r="A76" i="14"/>
  <c r="A75" i="14"/>
  <c r="A74" i="14"/>
  <c r="A73" i="14"/>
  <c r="A70" i="14"/>
  <c r="A69" i="14"/>
  <c r="A68" i="14"/>
  <c r="A67" i="14"/>
  <c r="A64" i="14"/>
  <c r="A63" i="14"/>
  <c r="A62" i="14"/>
  <c r="A61" i="14"/>
  <c r="A58" i="14"/>
  <c r="A57" i="14"/>
  <c r="A56" i="14"/>
  <c r="A55" i="14"/>
  <c r="A52" i="14"/>
  <c r="A51" i="14"/>
  <c r="A50" i="14"/>
  <c r="A49" i="14"/>
  <c r="A46" i="14"/>
  <c r="A45" i="14"/>
  <c r="A44" i="14"/>
  <c r="A43" i="14"/>
  <c r="A40" i="14"/>
  <c r="A39" i="14"/>
  <c r="A38" i="14"/>
  <c r="A37" i="14"/>
  <c r="A34" i="14"/>
  <c r="A33" i="14"/>
  <c r="A32" i="14"/>
  <c r="A31" i="14"/>
  <c r="A28" i="14"/>
  <c r="A27" i="14"/>
  <c r="A26" i="14"/>
  <c r="A25" i="14"/>
  <c r="A21" i="14"/>
  <c r="A20" i="14"/>
  <c r="A19" i="14"/>
  <c r="A18" i="14"/>
  <c r="A14" i="14"/>
  <c r="A13" i="14"/>
  <c r="A12" i="14"/>
  <c r="A11" i="14"/>
  <c r="A7" i="14"/>
  <c r="A6" i="14"/>
  <c r="A5" i="14"/>
  <c r="A4" i="14"/>
  <c r="DB19" i="14" l="1"/>
  <c r="DB49" i="14"/>
  <c r="DC15" i="14"/>
  <c r="DC11" i="14"/>
  <c r="DC8" i="14"/>
  <c r="DC70" i="14"/>
  <c r="DC29" i="14"/>
  <c r="DB7" i="14"/>
  <c r="DC10" i="14"/>
  <c r="DC14" i="14"/>
  <c r="DC19" i="14"/>
  <c r="DC22" i="14"/>
  <c r="DC26" i="14"/>
  <c r="DB31" i="14"/>
  <c r="DC44" i="14"/>
  <c r="DB55" i="14"/>
  <c r="DB66" i="14"/>
  <c r="DB6" i="14"/>
  <c r="DB22" i="14"/>
  <c r="DB51" i="14"/>
  <c r="DC27" i="14"/>
  <c r="DC35" i="14"/>
  <c r="DC39" i="14"/>
  <c r="DC48" i="14"/>
  <c r="DB59" i="14"/>
  <c r="DB70" i="14"/>
  <c r="DB8" i="14"/>
  <c r="DC25" i="14"/>
  <c r="DC47" i="14"/>
  <c r="DC71" i="14"/>
  <c r="DB30" i="14"/>
  <c r="DB43" i="14"/>
  <c r="DC54" i="14"/>
  <c r="DB65" i="14"/>
  <c r="DC21" i="14"/>
  <c r="DB52" i="14"/>
  <c r="DB18" i="14"/>
  <c r="DB73" i="14"/>
  <c r="DB25" i="14"/>
  <c r="DC42" i="14"/>
  <c r="DC55" i="14"/>
  <c r="DC66" i="14"/>
  <c r="DB4" i="14"/>
  <c r="DB17" i="14"/>
  <c r="DC64" i="14"/>
  <c r="DB37" i="14"/>
  <c r="DB46" i="14"/>
  <c r="DC63" i="14"/>
  <c r="DB20" i="14"/>
  <c r="DC30" i="14"/>
  <c r="DC65" i="14"/>
  <c r="DB42" i="14"/>
  <c r="DC16" i="14"/>
  <c r="DC20" i="14"/>
  <c r="DC51" i="14"/>
  <c r="DB32" i="14"/>
  <c r="DB14" i="14"/>
  <c r="DC9" i="14"/>
  <c r="DC7" i="14"/>
  <c r="DB11" i="14"/>
  <c r="DB15" i="14"/>
  <c r="DB36" i="14"/>
  <c r="DB23" i="14"/>
  <c r="DB26" i="14"/>
  <c r="DB33" i="14"/>
  <c r="DB44" i="14"/>
  <c r="DC57" i="14"/>
  <c r="DC68" i="14"/>
  <c r="DB9" i="14"/>
  <c r="DB24" i="14"/>
  <c r="DB53" i="14"/>
  <c r="DB27" i="14"/>
  <c r="DB35" i="14"/>
  <c r="DB39" i="14"/>
  <c r="DB48" i="14"/>
  <c r="DC61" i="14"/>
  <c r="DC72" i="14"/>
  <c r="DB12" i="14"/>
  <c r="DC58" i="14"/>
  <c r="DB47" i="14"/>
  <c r="DB71" i="14"/>
  <c r="DC32" i="14"/>
  <c r="DC45" i="14"/>
  <c r="DC56" i="14"/>
  <c r="DC67" i="14"/>
  <c r="DC23" i="14"/>
  <c r="DB54" i="14"/>
  <c r="DB38" i="14"/>
  <c r="DC24" i="14"/>
  <c r="DC40" i="14"/>
  <c r="DC53" i="14"/>
  <c r="DB64" i="14"/>
  <c r="DB68" i="14"/>
  <c r="DB13" i="14"/>
  <c r="DB57" i="14"/>
  <c r="DC62" i="14"/>
  <c r="DC37" i="14"/>
  <c r="DC50" i="14"/>
  <c r="DB61" i="14"/>
  <c r="DB16" i="14"/>
  <c r="DC34" i="14"/>
  <c r="DC28" i="14"/>
  <c r="DC41" i="14"/>
  <c r="DB56" i="14"/>
  <c r="DB67" i="14"/>
  <c r="DB69" i="14"/>
  <c r="DC38" i="14"/>
  <c r="DC73" i="14"/>
  <c r="DB10" i="14"/>
  <c r="DC5" i="14"/>
  <c r="DC13" i="14"/>
  <c r="DB62" i="14"/>
  <c r="DC74" i="14"/>
  <c r="DB60" i="14"/>
  <c r="DC43" i="14"/>
  <c r="DC69" i="14"/>
  <c r="DC17" i="14"/>
  <c r="DB21" i="14"/>
  <c r="DC36" i="14"/>
  <c r="DB58" i="14"/>
  <c r="DC4" i="14"/>
  <c r="DB50" i="14"/>
  <c r="DC3" i="14"/>
  <c r="DB3" i="14"/>
  <c r="DB5" i="14"/>
  <c r="DC12" i="14"/>
  <c r="DB28" i="14"/>
  <c r="DB29" i="14"/>
  <c r="DC33" i="14"/>
  <c r="DC46" i="14"/>
  <c r="DB72" i="14"/>
  <c r="DC60" i="14"/>
  <c r="DB45" i="14"/>
  <c r="DB40" i="14"/>
  <c r="DC18" i="14"/>
  <c r="DC6" i="14"/>
  <c r="DB63" i="14"/>
  <c r="DB41" i="14"/>
  <c r="DC31" i="14"/>
  <c r="DC49" i="14"/>
  <c r="DC59" i="14"/>
  <c r="DB34" i="14"/>
  <c r="DC52" i="14"/>
  <c r="DB74" i="14"/>
  <c r="B171" i="15"/>
  <c r="B170" i="15"/>
  <c r="B169" i="15"/>
  <c r="B168" i="15"/>
  <c r="B167" i="15"/>
  <c r="B166" i="15"/>
  <c r="B165" i="15"/>
  <c r="B164" i="15"/>
  <c r="B163" i="15"/>
  <c r="B162" i="15"/>
  <c r="B161" i="15"/>
  <c r="B160" i="15"/>
  <c r="B159" i="15"/>
  <c r="B158" i="15"/>
  <c r="B157" i="15"/>
  <c r="B156" i="15"/>
  <c r="B155" i="15"/>
  <c r="B154" i="15"/>
  <c r="B153" i="15"/>
  <c r="B152" i="15"/>
  <c r="B151" i="15"/>
  <c r="B150" i="15"/>
  <c r="B149" i="15"/>
  <c r="B148" i="15"/>
  <c r="B147" i="15"/>
  <c r="B146" i="15"/>
  <c r="B145" i="15"/>
  <c r="B144" i="15"/>
  <c r="B143" i="15"/>
  <c r="B142" i="15"/>
  <c r="B141" i="15"/>
  <c r="B140" i="15"/>
  <c r="B139" i="15"/>
  <c r="B138" i="15"/>
  <c r="B137" i="15"/>
  <c r="B136" i="15"/>
  <c r="B135" i="15"/>
  <c r="B134" i="15"/>
  <c r="B133" i="15"/>
  <c r="B132" i="15"/>
  <c r="B131" i="15"/>
  <c r="B130" i="15"/>
  <c r="B129" i="15"/>
  <c r="B128" i="15"/>
  <c r="B127" i="15"/>
  <c r="B126" i="15"/>
  <c r="B125" i="15"/>
  <c r="B124" i="15"/>
  <c r="B123" i="15"/>
  <c r="B122" i="15"/>
  <c r="B121" i="15"/>
  <c r="B120" i="15"/>
  <c r="B119" i="15"/>
  <c r="B118" i="15"/>
  <c r="B117" i="15"/>
  <c r="B116" i="15"/>
  <c r="B115" i="15"/>
  <c r="B114" i="15"/>
  <c r="B113" i="15"/>
  <c r="B112" i="15"/>
  <c r="B111" i="15"/>
  <c r="B110" i="15"/>
  <c r="B109" i="15"/>
  <c r="B108" i="15"/>
  <c r="B107" i="15"/>
  <c r="B106" i="15"/>
  <c r="B105" i="15"/>
  <c r="B104" i="15"/>
  <c r="B103" i="15"/>
  <c r="B102" i="15"/>
  <c r="B101" i="15"/>
  <c r="B100" i="15"/>
  <c r="B99" i="15"/>
  <c r="B98" i="15"/>
  <c r="B97" i="15"/>
  <c r="B96" i="15"/>
  <c r="B95" i="15"/>
  <c r="B94" i="15"/>
  <c r="B93" i="15"/>
  <c r="B92" i="15"/>
  <c r="B91" i="15"/>
  <c r="B90" i="15"/>
  <c r="B89" i="15"/>
  <c r="B88" i="15"/>
  <c r="B87" i="15"/>
  <c r="B86" i="15"/>
  <c r="B85" i="15"/>
  <c r="B84" i="15"/>
  <c r="B83" i="15"/>
  <c r="B82" i="15"/>
  <c r="B81" i="15"/>
  <c r="B80" i="15"/>
  <c r="B79" i="15"/>
  <c r="B78" i="15"/>
  <c r="B77" i="15"/>
  <c r="B76" i="15"/>
  <c r="B75" i="15"/>
  <c r="B74" i="15"/>
  <c r="B73" i="15"/>
  <c r="B72" i="15"/>
  <c r="B71" i="15"/>
  <c r="B70" i="15"/>
  <c r="B69" i="15"/>
  <c r="B68" i="15"/>
  <c r="B67" i="15"/>
  <c r="B66" i="15"/>
  <c r="B65" i="15"/>
  <c r="B64" i="15"/>
  <c r="B63" i="15"/>
  <c r="B62" i="15"/>
  <c r="B61" i="15"/>
  <c r="B60" i="15"/>
  <c r="B59" i="15"/>
  <c r="B58" i="15"/>
  <c r="B57" i="15"/>
  <c r="B56" i="15"/>
  <c r="B55" i="15"/>
  <c r="B54" i="15"/>
  <c r="B53" i="15"/>
  <c r="B52" i="15"/>
  <c r="B51" i="15"/>
  <c r="B50" i="15"/>
  <c r="B49" i="15"/>
  <c r="B48" i="15"/>
  <c r="B47" i="15"/>
  <c r="B46" i="15"/>
  <c r="B45" i="15"/>
  <c r="B44" i="15"/>
  <c r="B43" i="15"/>
  <c r="B42" i="15"/>
  <c r="B41" i="15"/>
  <c r="B40" i="15"/>
  <c r="B39" i="15"/>
  <c r="B38" i="15"/>
  <c r="B37" i="15"/>
  <c r="B36" i="15"/>
  <c r="B35" i="15"/>
  <c r="B34" i="15"/>
  <c r="B33" i="15"/>
  <c r="B32" i="15"/>
  <c r="B31" i="15"/>
  <c r="B30" i="15"/>
  <c r="B29" i="15"/>
  <c r="B28" i="15"/>
  <c r="B27" i="15"/>
  <c r="B26" i="15"/>
  <c r="B25" i="15"/>
  <c r="B24" i="15"/>
  <c r="B23" i="15"/>
  <c r="B22" i="15"/>
  <c r="B21" i="15"/>
  <c r="B20" i="15"/>
  <c r="B19" i="15"/>
  <c r="B18" i="15"/>
  <c r="B17" i="15"/>
  <c r="B16" i="15"/>
  <c r="B15" i="15"/>
  <c r="B14" i="15"/>
  <c r="B13" i="15"/>
  <c r="B12" i="15"/>
  <c r="B11" i="15"/>
  <c r="B10" i="15"/>
  <c r="B9" i="15"/>
  <c r="B8" i="15"/>
  <c r="B7" i="15"/>
  <c r="B6" i="15"/>
  <c r="B5" i="15"/>
  <c r="B4" i="15"/>
  <c r="B3" i="15"/>
  <c r="P108" i="13"/>
  <c r="O108" i="13"/>
  <c r="P107" i="13"/>
  <c r="O107" i="13"/>
  <c r="P105" i="13"/>
  <c r="O105" i="13"/>
  <c r="K108" i="13"/>
  <c r="J108" i="13"/>
  <c r="K107" i="13"/>
  <c r="J107" i="13"/>
  <c r="K106" i="13"/>
  <c r="J106" i="13"/>
  <c r="K105" i="13"/>
  <c r="J105" i="13"/>
  <c r="A102" i="13"/>
  <c r="A103" i="13" s="1"/>
  <c r="A104" i="13" s="1"/>
  <c r="A95" i="13"/>
  <c r="A96" i="13" s="1"/>
  <c r="A97" i="13" s="1"/>
  <c r="A98" i="13" s="1"/>
  <c r="A99" i="13" s="1"/>
  <c r="A100" i="13" s="1"/>
  <c r="A94" i="13"/>
  <c r="A79" i="13"/>
  <c r="A80" i="13" s="1"/>
  <c r="A81" i="13" s="1"/>
  <c r="A82" i="13" s="1"/>
  <c r="A83" i="13" s="1"/>
  <c r="A84" i="13" s="1"/>
  <c r="A85" i="13" s="1"/>
  <c r="A86" i="13" s="1"/>
  <c r="A87" i="13" s="1"/>
  <c r="A88" i="13" s="1"/>
  <c r="A89" i="13" s="1"/>
  <c r="A90" i="13" s="1"/>
  <c r="A91" i="13" s="1"/>
  <c r="A92" i="13" s="1"/>
  <c r="A78" i="13"/>
  <c r="D85" i="8"/>
  <c r="D80" i="8"/>
  <c r="D75" i="8"/>
  <c r="D73" i="8"/>
  <c r="D62" i="8"/>
  <c r="D43" i="8"/>
  <c r="D8" i="8"/>
  <c r="A65" i="8"/>
  <c r="A67" i="8" s="1"/>
  <c r="D68" i="8" s="1"/>
  <c r="A64" i="8"/>
  <c r="A66" i="8" s="1"/>
  <c r="A68" i="8" s="1"/>
  <c r="A63" i="8"/>
  <c r="D64" i="8" s="1"/>
  <c r="A45" i="8"/>
  <c r="A47" i="8" s="1"/>
  <c r="A49" i="8" s="1"/>
  <c r="A51" i="8" s="1"/>
  <c r="A53" i="8" s="1"/>
  <c r="A55" i="8" s="1"/>
  <c r="A57" i="8" s="1"/>
  <c r="A44" i="8"/>
  <c r="A46" i="8" s="1"/>
  <c r="A48" i="8" s="1"/>
  <c r="A50" i="8" s="1"/>
  <c r="A52" i="8" s="1"/>
  <c r="A54" i="8" s="1"/>
  <c r="A56" i="8" s="1"/>
  <c r="D57" i="8" s="1"/>
  <c r="A10" i="8"/>
  <c r="A12" i="8" s="1"/>
  <c r="A14" i="8" s="1"/>
  <c r="A16" i="8" s="1"/>
  <c r="A18" i="8" s="1"/>
  <c r="A20" i="8" s="1"/>
  <c r="A22" i="8" s="1"/>
  <c r="A24" i="8" s="1"/>
  <c r="A26" i="8" s="1"/>
  <c r="A28" i="8" s="1"/>
  <c r="A30" i="8" s="1"/>
  <c r="A32" i="8" s="1"/>
  <c r="A34" i="8" s="1"/>
  <c r="A36" i="8" s="1"/>
  <c r="A38" i="8" s="1"/>
  <c r="A9" i="8"/>
  <c r="A11" i="8" s="1"/>
  <c r="A6" i="13"/>
  <c r="A7" i="13" s="1"/>
  <c r="A8" i="13" s="1"/>
  <c r="A9" i="13" s="1"/>
  <c r="A10" i="13" s="1"/>
  <c r="A11" i="13" s="1"/>
  <c r="A12" i="13" s="1"/>
  <c r="A13" i="13" s="1"/>
  <c r="A14" i="13" s="1"/>
  <c r="A15" i="13" s="1"/>
  <c r="A16" i="13" s="1"/>
  <c r="A17" i="13" s="1"/>
  <c r="A18" i="13" s="1"/>
  <c r="A19" i="13" s="1"/>
  <c r="A20" i="13" s="1"/>
  <c r="A21" i="13" s="1"/>
  <c r="A22" i="13" s="1"/>
  <c r="A23" i="13" s="1"/>
  <c r="A24" i="13" s="1"/>
  <c r="A25" i="13" s="1"/>
  <c r="A26" i="13" s="1"/>
  <c r="A27" i="13" s="1"/>
  <c r="A28" i="13" s="1"/>
  <c r="A29" i="13" s="1"/>
  <c r="A30" i="13" s="1"/>
  <c r="A31" i="13" s="1"/>
  <c r="A32" i="13" s="1"/>
  <c r="A33" i="13" s="1"/>
  <c r="A34" i="13" s="1"/>
  <c r="A35" i="13" s="1"/>
  <c r="A36" i="13" s="1"/>
  <c r="A37" i="13" s="1"/>
  <c r="A38" i="13" s="1"/>
  <c r="A39" i="13" s="1"/>
  <c r="A40" i="13" s="1"/>
  <c r="A41" i="13" s="1"/>
  <c r="A42" i="13" s="1"/>
  <c r="A43" i="13" s="1"/>
  <c r="A44" i="13" s="1"/>
  <c r="A45" i="13" s="1"/>
  <c r="A46" i="13" s="1"/>
  <c r="A47" i="13" s="1"/>
  <c r="A48" i="13" s="1"/>
  <c r="A49" i="13" s="1"/>
  <c r="A50" i="13" s="1"/>
  <c r="A51" i="13" s="1"/>
  <c r="A52" i="13" s="1"/>
  <c r="A53" i="13" s="1"/>
  <c r="A54" i="13" s="1"/>
  <c r="A55" i="13" s="1"/>
  <c r="A56" i="13" s="1"/>
  <c r="A57" i="13" s="1"/>
  <c r="A58" i="13" s="1"/>
  <c r="A59" i="13" s="1"/>
  <c r="A60" i="13" s="1"/>
  <c r="A61" i="13" s="1"/>
  <c r="A62" i="13" s="1"/>
  <c r="A63" i="13" s="1"/>
  <c r="A64" i="13" s="1"/>
  <c r="A65" i="13" s="1"/>
  <c r="A66" i="13" s="1"/>
  <c r="A67" i="13" s="1"/>
  <c r="A68" i="13" s="1"/>
  <c r="A69" i="13" s="1"/>
  <c r="A70" i="13" s="1"/>
  <c r="A71" i="13" s="1"/>
  <c r="A72" i="13" s="1"/>
  <c r="A73" i="13" s="1"/>
  <c r="A74" i="13" s="1"/>
  <c r="A75" i="13" s="1"/>
  <c r="A5" i="13"/>
  <c r="D150" i="7"/>
  <c r="D148" i="7"/>
  <c r="D146" i="7"/>
  <c r="D144" i="7"/>
  <c r="D142" i="7"/>
  <c r="D140" i="7"/>
  <c r="D138" i="7"/>
  <c r="D136" i="7"/>
  <c r="D134" i="7"/>
  <c r="D132" i="7"/>
  <c r="D130" i="7"/>
  <c r="D128" i="7"/>
  <c r="D126" i="7"/>
  <c r="D124" i="7"/>
  <c r="D122" i="7"/>
  <c r="D120" i="7"/>
  <c r="D118" i="7"/>
  <c r="D116" i="7"/>
  <c r="D114" i="7"/>
  <c r="D112" i="7"/>
  <c r="D110" i="7"/>
  <c r="D108" i="7"/>
  <c r="D106" i="7"/>
  <c r="D104" i="7"/>
  <c r="D102" i="7"/>
  <c r="D100" i="7"/>
  <c r="D98" i="7"/>
  <c r="D96" i="7"/>
  <c r="D94" i="7"/>
  <c r="D92" i="7"/>
  <c r="D90" i="7"/>
  <c r="D88" i="7"/>
  <c r="D86" i="7"/>
  <c r="D84" i="7"/>
  <c r="D82" i="7"/>
  <c r="D80" i="7"/>
  <c r="D78" i="7"/>
  <c r="D76" i="7"/>
  <c r="D74" i="7"/>
  <c r="D72" i="7"/>
  <c r="D70" i="7"/>
  <c r="D68" i="7"/>
  <c r="D66" i="7"/>
  <c r="D64" i="7"/>
  <c r="D62" i="7"/>
  <c r="D60" i="7"/>
  <c r="D58" i="7"/>
  <c r="D56" i="7"/>
  <c r="D54" i="7"/>
  <c r="D52" i="7"/>
  <c r="D50" i="7"/>
  <c r="D48" i="7"/>
  <c r="D46" i="7"/>
  <c r="D44" i="7"/>
  <c r="D42" i="7"/>
  <c r="D40" i="7"/>
  <c r="D38" i="7"/>
  <c r="D36" i="7"/>
  <c r="D34" i="7"/>
  <c r="D32" i="7"/>
  <c r="D30" i="7"/>
  <c r="D28" i="7"/>
  <c r="D26" i="7"/>
  <c r="D24" i="7"/>
  <c r="D22" i="7"/>
  <c r="D20" i="7"/>
  <c r="D18" i="7"/>
  <c r="D16" i="7"/>
  <c r="D14" i="7"/>
  <c r="D12" i="7"/>
  <c r="D10" i="7"/>
  <c r="D8" i="7"/>
  <c r="A11" i="7"/>
  <c r="A13" i="7" s="1"/>
  <c r="A15" i="7" s="1"/>
  <c r="A17" i="7" s="1"/>
  <c r="A19" i="7" s="1"/>
  <c r="A21" i="7" s="1"/>
  <c r="A23" i="7" s="1"/>
  <c r="A25" i="7" s="1"/>
  <c r="A27" i="7" s="1"/>
  <c r="A29" i="7" s="1"/>
  <c r="A31" i="7" s="1"/>
  <c r="A33" i="7" s="1"/>
  <c r="A35" i="7" s="1"/>
  <c r="A37" i="7" s="1"/>
  <c r="A39" i="7" s="1"/>
  <c r="A41" i="7" s="1"/>
  <c r="A43" i="7" s="1"/>
  <c r="A45" i="7" s="1"/>
  <c r="A47" i="7" s="1"/>
  <c r="A49" i="7" s="1"/>
  <c r="A51" i="7" s="1"/>
  <c r="A53" i="7" s="1"/>
  <c r="A55" i="7" s="1"/>
  <c r="A57" i="7" s="1"/>
  <c r="A59" i="7" s="1"/>
  <c r="A61" i="7" s="1"/>
  <c r="A63" i="7" s="1"/>
  <c r="A65" i="7" s="1"/>
  <c r="A67" i="7" s="1"/>
  <c r="A69" i="7" s="1"/>
  <c r="A71" i="7" s="1"/>
  <c r="A73" i="7" s="1"/>
  <c r="A75" i="7" s="1"/>
  <c r="A77" i="7" s="1"/>
  <c r="A79" i="7" s="1"/>
  <c r="A81" i="7" s="1"/>
  <c r="A83" i="7" s="1"/>
  <c r="A85" i="7" s="1"/>
  <c r="A87" i="7" s="1"/>
  <c r="A89" i="7" s="1"/>
  <c r="A91" i="7" s="1"/>
  <c r="A93" i="7" s="1"/>
  <c r="A95" i="7" s="1"/>
  <c r="A97" i="7" s="1"/>
  <c r="A99" i="7" s="1"/>
  <c r="A101" i="7" s="1"/>
  <c r="A103" i="7" s="1"/>
  <c r="A105" i="7" s="1"/>
  <c r="A107" i="7" s="1"/>
  <c r="A109" i="7" s="1"/>
  <c r="A111" i="7" s="1"/>
  <c r="A113" i="7" s="1"/>
  <c r="A115" i="7" s="1"/>
  <c r="A117" i="7" s="1"/>
  <c r="A119" i="7" s="1"/>
  <c r="A121" i="7" s="1"/>
  <c r="A123" i="7" s="1"/>
  <c r="A125" i="7" s="1"/>
  <c r="A127" i="7" s="1"/>
  <c r="A129" i="7" s="1"/>
  <c r="A131" i="7" s="1"/>
  <c r="A133" i="7" s="1"/>
  <c r="A135" i="7" s="1"/>
  <c r="A137" i="7" s="1"/>
  <c r="A139" i="7" s="1"/>
  <c r="A141" i="7" s="1"/>
  <c r="A143" i="7" s="1"/>
  <c r="A145" i="7" s="1"/>
  <c r="A147" i="7" s="1"/>
  <c r="A149" i="7" s="1"/>
  <c r="A10" i="7"/>
  <c r="A12" i="7" s="1"/>
  <c r="A14" i="7" s="1"/>
  <c r="A16" i="7" s="1"/>
  <c r="A18" i="7" s="1"/>
  <c r="A20" i="7" s="1"/>
  <c r="A22" i="7" s="1"/>
  <c r="A24" i="7" s="1"/>
  <c r="A26" i="7" s="1"/>
  <c r="A28" i="7" s="1"/>
  <c r="A30" i="7" s="1"/>
  <c r="A32" i="7" s="1"/>
  <c r="A34" i="7" s="1"/>
  <c r="A36" i="7" s="1"/>
  <c r="A38" i="7" s="1"/>
  <c r="A40" i="7" s="1"/>
  <c r="A42" i="7" s="1"/>
  <c r="A44" i="7" s="1"/>
  <c r="A46" i="7" s="1"/>
  <c r="A48" i="7" s="1"/>
  <c r="A50" i="7" s="1"/>
  <c r="A52" i="7" s="1"/>
  <c r="A54" i="7" s="1"/>
  <c r="A56" i="7" s="1"/>
  <c r="A58" i="7" s="1"/>
  <c r="A60" i="7" s="1"/>
  <c r="A62" i="7" s="1"/>
  <c r="A64" i="7" s="1"/>
  <c r="A66" i="7" s="1"/>
  <c r="A68" i="7" s="1"/>
  <c r="A70" i="7" s="1"/>
  <c r="A72" i="7" s="1"/>
  <c r="A74" i="7" s="1"/>
  <c r="A76" i="7" s="1"/>
  <c r="A78" i="7" s="1"/>
  <c r="A80" i="7" s="1"/>
  <c r="A82" i="7" s="1"/>
  <c r="A84" i="7" s="1"/>
  <c r="A86" i="7" s="1"/>
  <c r="A88" i="7" s="1"/>
  <c r="A90" i="7" s="1"/>
  <c r="A92" i="7" s="1"/>
  <c r="A94" i="7" s="1"/>
  <c r="A96" i="7" s="1"/>
  <c r="A98" i="7" s="1"/>
  <c r="A100" i="7" s="1"/>
  <c r="A102" i="7" s="1"/>
  <c r="A104" i="7" s="1"/>
  <c r="A106" i="7" s="1"/>
  <c r="A108" i="7" s="1"/>
  <c r="A110" i="7" s="1"/>
  <c r="A112" i="7" s="1"/>
  <c r="A114" i="7" s="1"/>
  <c r="A116" i="7" s="1"/>
  <c r="A118" i="7" s="1"/>
  <c r="A120" i="7" s="1"/>
  <c r="A122" i="7" s="1"/>
  <c r="A124" i="7" s="1"/>
  <c r="A126" i="7" s="1"/>
  <c r="A128" i="7" s="1"/>
  <c r="A130" i="7" s="1"/>
  <c r="A132" i="7" s="1"/>
  <c r="A134" i="7" s="1"/>
  <c r="A136" i="7" s="1"/>
  <c r="A138" i="7" s="1"/>
  <c r="A140" i="7" s="1"/>
  <c r="A142" i="7" s="1"/>
  <c r="A144" i="7" s="1"/>
  <c r="A146" i="7" s="1"/>
  <c r="A148" i="7" s="1"/>
  <c r="A150" i="7" s="1"/>
  <c r="A9" i="7"/>
  <c r="DS1250" i="11"/>
  <c r="DR1250" i="11"/>
  <c r="DS1249" i="11"/>
  <c r="DR1249" i="11"/>
  <c r="DS1248" i="11"/>
  <c r="DR1248" i="11"/>
  <c r="DS1247" i="11"/>
  <c r="DR1247" i="11"/>
  <c r="DS1246" i="11"/>
  <c r="DR1246" i="11"/>
  <c r="DS1245" i="11"/>
  <c r="DR1245" i="11"/>
  <c r="DS1244" i="11"/>
  <c r="DR1244" i="11"/>
  <c r="DS1243" i="11"/>
  <c r="DR1243" i="11"/>
  <c r="DS1242" i="11"/>
  <c r="DR1242" i="11"/>
  <c r="DS1241" i="11"/>
  <c r="DR1241" i="11"/>
  <c r="DS1240" i="11"/>
  <c r="DR1240" i="11"/>
  <c r="DS1239" i="11"/>
  <c r="DR1239" i="11"/>
  <c r="DS1238" i="11"/>
  <c r="DR1238" i="11"/>
  <c r="DS1237" i="11"/>
  <c r="DR1237" i="11"/>
  <c r="DS1236" i="11"/>
  <c r="DR1236" i="11"/>
  <c r="DS1235" i="11"/>
  <c r="DR1235" i="11"/>
  <c r="DS1234" i="11"/>
  <c r="DR1234" i="11"/>
  <c r="DS1233" i="11"/>
  <c r="DR1233" i="11"/>
  <c r="DS1232" i="11"/>
  <c r="DR1232" i="11"/>
  <c r="DS1231" i="11"/>
  <c r="DR1231" i="11"/>
  <c r="DS1230" i="11"/>
  <c r="DR1230" i="11"/>
  <c r="DS1229" i="11"/>
  <c r="DR1229" i="11"/>
  <c r="DS1228" i="11"/>
  <c r="DR1228" i="11"/>
  <c r="DS1227" i="11"/>
  <c r="DR1227" i="11"/>
  <c r="DS1226" i="11"/>
  <c r="DR1226" i="11"/>
  <c r="DS1225" i="11"/>
  <c r="DR1225" i="11"/>
  <c r="DS1224" i="11"/>
  <c r="DR1224" i="11"/>
  <c r="DS1223" i="11"/>
  <c r="DR1223" i="11"/>
  <c r="DS1222" i="11"/>
  <c r="DR1222" i="11"/>
  <c r="DS1221" i="11"/>
  <c r="DR1221" i="11"/>
  <c r="DS1220" i="11"/>
  <c r="DR1220" i="11"/>
  <c r="DS1219" i="11"/>
  <c r="DR1219" i="11"/>
  <c r="DS1218" i="11"/>
  <c r="DR1218" i="11"/>
  <c r="DS1217" i="11"/>
  <c r="DR1217" i="11"/>
  <c r="DS1216" i="11"/>
  <c r="DR1216" i="11"/>
  <c r="DS1215" i="11"/>
  <c r="DR1215" i="11"/>
  <c r="DS1214" i="11"/>
  <c r="DR1214" i="11"/>
  <c r="DS1213" i="11"/>
  <c r="DR1213" i="11"/>
  <c r="DS1212" i="11"/>
  <c r="DR1212" i="11"/>
  <c r="DS1211" i="11"/>
  <c r="DR1211" i="11"/>
  <c r="DS1210" i="11"/>
  <c r="DR1210" i="11"/>
  <c r="DS1209" i="11"/>
  <c r="DR1209" i="11"/>
  <c r="DS1208" i="11"/>
  <c r="DR1208" i="11"/>
  <c r="DS1207" i="11"/>
  <c r="DR1207" i="11"/>
  <c r="DS1206" i="11"/>
  <c r="DR1206" i="11"/>
  <c r="DS1205" i="11"/>
  <c r="DR1205" i="11"/>
  <c r="DS1204" i="11"/>
  <c r="DR1204" i="11"/>
  <c r="DS1203" i="11"/>
  <c r="DR1203" i="11"/>
  <c r="DS1202" i="11"/>
  <c r="DR1202" i="11"/>
  <c r="DS1201" i="11"/>
  <c r="DR1201" i="11"/>
  <c r="DS1200" i="11"/>
  <c r="DR1200" i="11"/>
  <c r="DS1199" i="11"/>
  <c r="DR1199" i="11"/>
  <c r="DS1198" i="11"/>
  <c r="DR1198" i="11"/>
  <c r="DS1197" i="11"/>
  <c r="DR1197" i="11"/>
  <c r="DS1196" i="11"/>
  <c r="DR1196" i="11"/>
  <c r="DS1195" i="11"/>
  <c r="DR1195" i="11"/>
  <c r="DS1194" i="11"/>
  <c r="DR1194" i="11"/>
  <c r="DS1193" i="11"/>
  <c r="DR1193" i="11"/>
  <c r="DS1192" i="11"/>
  <c r="DR1192" i="11"/>
  <c r="DS1191" i="11"/>
  <c r="DR1191" i="11"/>
  <c r="DS1190" i="11"/>
  <c r="DR1190" i="11"/>
  <c r="DS1189" i="11"/>
  <c r="DR1189" i="11"/>
  <c r="DS1188" i="11"/>
  <c r="DR1188" i="11"/>
  <c r="DS1187" i="11"/>
  <c r="DR1187" i="11"/>
  <c r="DS1186" i="11"/>
  <c r="DR1186" i="11"/>
  <c r="DS1185" i="11"/>
  <c r="DR1185" i="11"/>
  <c r="DS1184" i="11"/>
  <c r="DR1184" i="11"/>
  <c r="DS1183" i="11"/>
  <c r="DR1183" i="11"/>
  <c r="DS1182" i="11"/>
  <c r="DR1182" i="11"/>
  <c r="DS1181" i="11"/>
  <c r="DR1181" i="11"/>
  <c r="DS1180" i="11"/>
  <c r="DR1180" i="11"/>
  <c r="DS1179" i="11"/>
  <c r="DR1179" i="11"/>
  <c r="DS1178" i="11"/>
  <c r="DR1178" i="11"/>
  <c r="DS1177" i="11"/>
  <c r="DR1177" i="11"/>
  <c r="DS1176" i="11"/>
  <c r="DR1176" i="11"/>
  <c r="DS1175" i="11"/>
  <c r="DR1175" i="11"/>
  <c r="DS1174" i="11"/>
  <c r="DR1174" i="11"/>
  <c r="DS1173" i="11"/>
  <c r="DR1173" i="11"/>
  <c r="DS1172" i="11"/>
  <c r="DR1172" i="11"/>
  <c r="DS1171" i="11"/>
  <c r="DR1171" i="11"/>
  <c r="DS1170" i="11"/>
  <c r="DR1170" i="11"/>
  <c r="DS1169" i="11"/>
  <c r="DR1169" i="11"/>
  <c r="DS1168" i="11"/>
  <c r="DR1168" i="11"/>
  <c r="DS1167" i="11"/>
  <c r="DR1167" i="11"/>
  <c r="DS1166" i="11"/>
  <c r="DR1166" i="11"/>
  <c r="DS1165" i="11"/>
  <c r="DR1165" i="11"/>
  <c r="DS1164" i="11"/>
  <c r="DR1164" i="11"/>
  <c r="DS1163" i="11"/>
  <c r="DR1163" i="11"/>
  <c r="DS1162" i="11"/>
  <c r="DR1162" i="11"/>
  <c r="DS1161" i="11"/>
  <c r="DR1161" i="11"/>
  <c r="DS1160" i="11"/>
  <c r="DR1160" i="11"/>
  <c r="DS1159" i="11"/>
  <c r="DR1159" i="11"/>
  <c r="DS1158" i="11"/>
  <c r="DR1158" i="11"/>
  <c r="DS1157" i="11"/>
  <c r="DR1157" i="11"/>
  <c r="DS1156" i="11"/>
  <c r="DR1156" i="11"/>
  <c r="DS1155" i="11"/>
  <c r="DR1155" i="11"/>
  <c r="DS1154" i="11"/>
  <c r="DR1154" i="11"/>
  <c r="DS1153" i="11"/>
  <c r="DR1153" i="11"/>
  <c r="DS1152" i="11"/>
  <c r="DR1152" i="11"/>
  <c r="DS1151" i="11"/>
  <c r="DR1151" i="11"/>
  <c r="DS1150" i="11"/>
  <c r="DR1150" i="11"/>
  <c r="DS1149" i="11"/>
  <c r="DR1149" i="11"/>
  <c r="DS1148" i="11"/>
  <c r="DR1148" i="11"/>
  <c r="DS1147" i="11"/>
  <c r="DR1147" i="11"/>
  <c r="DS1146" i="11"/>
  <c r="DR1146" i="11"/>
  <c r="DS1145" i="11"/>
  <c r="DR1145" i="11"/>
  <c r="DS1144" i="11"/>
  <c r="DR1144" i="11"/>
  <c r="DS1143" i="11"/>
  <c r="DR1143" i="11"/>
  <c r="DS1142" i="11"/>
  <c r="DR1142" i="11"/>
  <c r="DS1141" i="11"/>
  <c r="DR1141" i="11"/>
  <c r="DS1140" i="11"/>
  <c r="DR1140" i="11"/>
  <c r="DS1139" i="11"/>
  <c r="DR1139" i="11"/>
  <c r="DS1138" i="11"/>
  <c r="DR1138" i="11"/>
  <c r="DS1137" i="11"/>
  <c r="DR1137" i="11"/>
  <c r="DS1136" i="11"/>
  <c r="DR1136" i="11"/>
  <c r="DS1135" i="11"/>
  <c r="DR1135" i="11"/>
  <c r="DS1134" i="11"/>
  <c r="DR1134" i="11"/>
  <c r="DS1133" i="11"/>
  <c r="DR1133" i="11"/>
  <c r="DS1132" i="11"/>
  <c r="DR1132" i="11"/>
  <c r="DS1131" i="11"/>
  <c r="DR1131" i="11"/>
  <c r="DS1130" i="11"/>
  <c r="DR1130" i="11"/>
  <c r="DS1129" i="11"/>
  <c r="DR1129" i="11"/>
  <c r="DS1128" i="11"/>
  <c r="DR1128" i="11"/>
  <c r="DS1127" i="11"/>
  <c r="DR1127" i="11"/>
  <c r="DS1126" i="11"/>
  <c r="DR1126" i="11"/>
  <c r="DS1125" i="11"/>
  <c r="DR1125" i="11"/>
  <c r="DS1124" i="11"/>
  <c r="DR1124" i="11"/>
  <c r="DS1123" i="11"/>
  <c r="DR1123" i="11"/>
  <c r="DS1122" i="11"/>
  <c r="DR1122" i="11"/>
  <c r="DS1121" i="11"/>
  <c r="DR1121" i="11"/>
  <c r="DS1120" i="11"/>
  <c r="DR1120" i="11"/>
  <c r="DS1119" i="11"/>
  <c r="DR1119" i="11"/>
  <c r="DS1118" i="11"/>
  <c r="DR1118" i="11"/>
  <c r="DS1117" i="11"/>
  <c r="DR1117" i="11"/>
  <c r="DS1116" i="11"/>
  <c r="DR1116" i="11"/>
  <c r="DS1115" i="11"/>
  <c r="DR1115" i="11"/>
  <c r="DS1114" i="11"/>
  <c r="DR1114" i="11"/>
  <c r="DS1113" i="11"/>
  <c r="DR1113" i="11"/>
  <c r="DS1112" i="11"/>
  <c r="DR1112" i="11"/>
  <c r="DS1111" i="11"/>
  <c r="DR1111" i="11"/>
  <c r="DS1110" i="11"/>
  <c r="DR1110" i="11"/>
  <c r="DS1109" i="11"/>
  <c r="DR1109" i="11"/>
  <c r="DS1108" i="11"/>
  <c r="DR1108" i="11"/>
  <c r="DS1107" i="11"/>
  <c r="DR1107" i="11"/>
  <c r="DS1106" i="11"/>
  <c r="DR1106" i="11"/>
  <c r="DS1105" i="11"/>
  <c r="DR1105" i="11"/>
  <c r="DS1104" i="11"/>
  <c r="DR1104" i="11"/>
  <c r="DS1103" i="11"/>
  <c r="DR1103" i="11"/>
  <c r="DS1102" i="11"/>
  <c r="DR1102" i="11"/>
  <c r="DS1101" i="11"/>
  <c r="DR1101" i="11"/>
  <c r="DS1100" i="11"/>
  <c r="DR1100" i="11"/>
  <c r="DS1099" i="11"/>
  <c r="DR1099" i="11"/>
  <c r="DS1098" i="11"/>
  <c r="DR1098" i="11"/>
  <c r="DS1097" i="11"/>
  <c r="DR1097" i="11"/>
  <c r="DS1096" i="11"/>
  <c r="DR1096" i="11"/>
  <c r="DS1095" i="11"/>
  <c r="DR1095" i="11"/>
  <c r="DS1094" i="11"/>
  <c r="DR1094" i="11"/>
  <c r="DS1093" i="11"/>
  <c r="DR1093" i="11"/>
  <c r="DS1092" i="11"/>
  <c r="DR1092" i="11"/>
  <c r="DS1091" i="11"/>
  <c r="DR1091" i="11"/>
  <c r="DS1090" i="11"/>
  <c r="DR1090" i="11"/>
  <c r="DS1089" i="11"/>
  <c r="DR1089" i="11"/>
  <c r="DS1088" i="11"/>
  <c r="DR1088" i="11"/>
  <c r="DS1087" i="11"/>
  <c r="DR1087" i="11"/>
  <c r="DS1086" i="11"/>
  <c r="DR1086" i="11"/>
  <c r="DS1085" i="11"/>
  <c r="DR1085" i="11"/>
  <c r="DS1084" i="11"/>
  <c r="DR1084" i="11"/>
  <c r="DS1083" i="11"/>
  <c r="DR1083" i="11"/>
  <c r="DS1082" i="11"/>
  <c r="DR1082" i="11"/>
  <c r="DS1081" i="11"/>
  <c r="DR1081" i="11"/>
  <c r="DS1080" i="11"/>
  <c r="DR1080" i="11"/>
  <c r="DS1079" i="11"/>
  <c r="DR1079" i="11"/>
  <c r="DS1078" i="11"/>
  <c r="DR1078" i="11"/>
  <c r="DS1077" i="11"/>
  <c r="DR1077" i="11"/>
  <c r="DS1076" i="11"/>
  <c r="DR1076" i="11"/>
  <c r="DS1075" i="11"/>
  <c r="DR1075" i="11"/>
  <c r="DS1074" i="11"/>
  <c r="DR1074" i="11"/>
  <c r="DS1073" i="11"/>
  <c r="DR1073" i="11"/>
  <c r="DS1072" i="11"/>
  <c r="DR1072" i="11"/>
  <c r="DS1071" i="11"/>
  <c r="DR1071" i="11"/>
  <c r="DS1070" i="11"/>
  <c r="DR1070" i="11"/>
  <c r="DS1069" i="11"/>
  <c r="DR1069" i="11"/>
  <c r="DS1068" i="11"/>
  <c r="DR1068" i="11"/>
  <c r="DS1067" i="11"/>
  <c r="DR1067" i="11"/>
  <c r="DS1066" i="11"/>
  <c r="DR1066" i="11"/>
  <c r="DS1065" i="11"/>
  <c r="DR1065" i="11"/>
  <c r="DS1064" i="11"/>
  <c r="DR1064" i="11"/>
  <c r="DS1063" i="11"/>
  <c r="DR1063" i="11"/>
  <c r="DS1062" i="11"/>
  <c r="DR1062" i="11"/>
  <c r="DS1061" i="11"/>
  <c r="DR1061" i="11"/>
  <c r="DS1060" i="11"/>
  <c r="DR1060" i="11"/>
  <c r="DS1059" i="11"/>
  <c r="DR1059" i="11"/>
  <c r="DS1058" i="11"/>
  <c r="DR1058" i="11"/>
  <c r="DS1057" i="11"/>
  <c r="DR1057" i="11"/>
  <c r="DS1056" i="11"/>
  <c r="DR1056" i="11"/>
  <c r="DS1055" i="11"/>
  <c r="DR1055" i="11"/>
  <c r="DS1054" i="11"/>
  <c r="DR1054" i="11"/>
  <c r="DS1053" i="11"/>
  <c r="DR1053" i="11"/>
  <c r="DS1052" i="11"/>
  <c r="DR1052" i="11"/>
  <c r="DS1051" i="11"/>
  <c r="DR1051" i="11"/>
  <c r="DS1050" i="11"/>
  <c r="DR1050" i="11"/>
  <c r="DS1049" i="11"/>
  <c r="DR1049" i="11"/>
  <c r="DS1048" i="11"/>
  <c r="DR1048" i="11"/>
  <c r="DS1047" i="11"/>
  <c r="DR1047" i="11"/>
  <c r="DS1046" i="11"/>
  <c r="DR1046" i="11"/>
  <c r="DS1045" i="11"/>
  <c r="DR1045" i="11"/>
  <c r="DS1044" i="11"/>
  <c r="DR1044" i="11"/>
  <c r="DS1043" i="11"/>
  <c r="DR1043" i="11"/>
  <c r="DS1042" i="11"/>
  <c r="DR1042" i="11"/>
  <c r="DS1041" i="11"/>
  <c r="DR1041" i="11"/>
  <c r="DS1040" i="11"/>
  <c r="DR1040" i="11"/>
  <c r="DS1039" i="11"/>
  <c r="DR1039" i="11"/>
  <c r="DS1038" i="11"/>
  <c r="DR1038" i="11"/>
  <c r="DS1037" i="11"/>
  <c r="DR1037" i="11"/>
  <c r="DS1036" i="11"/>
  <c r="DR1036" i="11"/>
  <c r="DS1035" i="11"/>
  <c r="DR1035" i="11"/>
  <c r="DS1034" i="11"/>
  <c r="DR1034" i="11"/>
  <c r="DS1033" i="11"/>
  <c r="DR1033" i="11"/>
  <c r="DS1032" i="11"/>
  <c r="DR1032" i="11"/>
  <c r="DS1031" i="11"/>
  <c r="DR1031" i="11"/>
  <c r="DS1030" i="11"/>
  <c r="DR1030" i="11"/>
  <c r="DS1029" i="11"/>
  <c r="DR1029" i="11"/>
  <c r="DS1028" i="11"/>
  <c r="DR1028" i="11"/>
  <c r="DS1027" i="11"/>
  <c r="DR1027" i="11"/>
  <c r="DS1026" i="11"/>
  <c r="DR1026" i="11"/>
  <c r="DS1025" i="11"/>
  <c r="DR1025" i="11"/>
  <c r="DS1024" i="11"/>
  <c r="DR1024" i="11"/>
  <c r="DS1023" i="11"/>
  <c r="DR1023" i="11"/>
  <c r="DS1022" i="11"/>
  <c r="DR1022" i="11"/>
  <c r="DS1021" i="11"/>
  <c r="DR1021" i="11"/>
  <c r="DS1020" i="11"/>
  <c r="DR1020" i="11"/>
  <c r="DS1019" i="11"/>
  <c r="DR1019" i="11"/>
  <c r="DS1018" i="11"/>
  <c r="DR1018" i="11"/>
  <c r="DS1017" i="11"/>
  <c r="DR1017" i="11"/>
  <c r="DS1016" i="11"/>
  <c r="DR1016" i="11"/>
  <c r="DS1015" i="11"/>
  <c r="DR1015" i="11"/>
  <c r="DS1014" i="11"/>
  <c r="DR1014" i="11"/>
  <c r="DS1013" i="11"/>
  <c r="DR1013" i="11"/>
  <c r="DS1012" i="11"/>
  <c r="DR1012" i="11"/>
  <c r="DS1011" i="11"/>
  <c r="DR1011" i="11"/>
  <c r="DS1010" i="11"/>
  <c r="DR1010" i="11"/>
  <c r="DS1009" i="11"/>
  <c r="DR1009" i="11"/>
  <c r="DS1008" i="11"/>
  <c r="DR1008" i="11"/>
  <c r="DS1007" i="11"/>
  <c r="DR1007" i="11"/>
  <c r="DS1006" i="11"/>
  <c r="DR1006" i="11"/>
  <c r="DS1005" i="11"/>
  <c r="DR1005" i="11"/>
  <c r="DS1004" i="11"/>
  <c r="DR1004" i="11"/>
  <c r="DS1003" i="11"/>
  <c r="DR1003" i="11"/>
  <c r="DS1002" i="11"/>
  <c r="DR1002" i="11"/>
  <c r="DS1001" i="11"/>
  <c r="DR1001" i="11"/>
  <c r="DS1000" i="11"/>
  <c r="DR1000" i="11"/>
  <c r="DS999" i="11"/>
  <c r="DR999" i="11"/>
  <c r="DS998" i="11"/>
  <c r="DR998" i="11"/>
  <c r="DS997" i="11"/>
  <c r="DR997" i="11"/>
  <c r="DS996" i="11"/>
  <c r="DR996" i="11"/>
  <c r="DS995" i="11"/>
  <c r="DR995" i="11"/>
  <c r="DS994" i="11"/>
  <c r="DR994" i="11"/>
  <c r="DS993" i="11"/>
  <c r="DR993" i="11"/>
  <c r="DS992" i="11"/>
  <c r="DR992" i="11"/>
  <c r="DS991" i="11"/>
  <c r="DR991" i="11"/>
  <c r="DS990" i="11"/>
  <c r="DR990" i="11"/>
  <c r="DS989" i="11"/>
  <c r="DR989" i="11"/>
  <c r="DS988" i="11"/>
  <c r="DR988" i="11"/>
  <c r="DS987" i="11"/>
  <c r="DR987" i="11"/>
  <c r="DS986" i="11"/>
  <c r="DR986" i="11"/>
  <c r="DS985" i="11"/>
  <c r="DR985" i="11"/>
  <c r="DS984" i="11"/>
  <c r="DR984" i="11"/>
  <c r="DS983" i="11"/>
  <c r="DR983" i="11"/>
  <c r="DS982" i="11"/>
  <c r="DR982" i="11"/>
  <c r="DS981" i="11"/>
  <c r="DR981" i="11"/>
  <c r="DS980" i="11"/>
  <c r="DR980" i="11"/>
  <c r="DS979" i="11"/>
  <c r="DR979" i="11"/>
  <c r="DS978" i="11"/>
  <c r="DR978" i="11"/>
  <c r="DS977" i="11"/>
  <c r="DR977" i="11"/>
  <c r="DS976" i="11"/>
  <c r="DR976" i="11"/>
  <c r="DS975" i="11"/>
  <c r="DR975" i="11"/>
  <c r="DS974" i="11"/>
  <c r="DR974" i="11"/>
  <c r="DS973" i="11"/>
  <c r="DR973" i="11"/>
  <c r="DS972" i="11"/>
  <c r="DR972" i="11"/>
  <c r="DS971" i="11"/>
  <c r="DR971" i="11"/>
  <c r="DS970" i="11"/>
  <c r="DR970" i="11"/>
  <c r="DS969" i="11"/>
  <c r="DR969" i="11"/>
  <c r="DS968" i="11"/>
  <c r="DR968" i="11"/>
  <c r="DS967" i="11"/>
  <c r="DR967" i="11"/>
  <c r="DS966" i="11"/>
  <c r="DR966" i="11"/>
  <c r="DS965" i="11"/>
  <c r="DR965" i="11"/>
  <c r="DS964" i="11"/>
  <c r="DR964" i="11"/>
  <c r="DS963" i="11"/>
  <c r="DR963" i="11"/>
  <c r="DS962" i="11"/>
  <c r="DR962" i="11"/>
  <c r="DS961" i="11"/>
  <c r="DR961" i="11"/>
  <c r="DS960" i="11"/>
  <c r="DR960" i="11"/>
  <c r="DS959" i="11"/>
  <c r="DR959" i="11"/>
  <c r="DS958" i="11"/>
  <c r="DR958" i="11"/>
  <c r="DS957" i="11"/>
  <c r="DR957" i="11"/>
  <c r="DS956" i="11"/>
  <c r="DR956" i="11"/>
  <c r="DS955" i="11"/>
  <c r="DR955" i="11"/>
  <c r="DS954" i="11"/>
  <c r="DR954" i="11"/>
  <c r="DS953" i="11"/>
  <c r="DR953" i="11"/>
  <c r="DS952" i="11"/>
  <c r="DR952" i="11"/>
  <c r="DS951" i="11"/>
  <c r="DR951" i="11"/>
  <c r="DS950" i="11"/>
  <c r="DR950" i="11"/>
  <c r="DS949" i="11"/>
  <c r="DR949" i="11"/>
  <c r="DS948" i="11"/>
  <c r="DR948" i="11"/>
  <c r="DS947" i="11"/>
  <c r="DR947" i="11"/>
  <c r="DS946" i="11"/>
  <c r="DR946" i="11"/>
  <c r="DS945" i="11"/>
  <c r="DR945" i="11"/>
  <c r="DS944" i="11"/>
  <c r="DR944" i="11"/>
  <c r="DS943" i="11"/>
  <c r="DR943" i="11"/>
  <c r="DS942" i="11"/>
  <c r="DR942" i="11"/>
  <c r="DS941" i="11"/>
  <c r="DR941" i="11"/>
  <c r="DS940" i="11"/>
  <c r="DR940" i="11"/>
  <c r="DS939" i="11"/>
  <c r="DR939" i="11"/>
  <c r="DS938" i="11"/>
  <c r="DR938" i="11"/>
  <c r="DS937" i="11"/>
  <c r="DR937" i="11"/>
  <c r="DS936" i="11"/>
  <c r="DR936" i="11"/>
  <c r="DS935" i="11"/>
  <c r="DR935" i="11"/>
  <c r="DS934" i="11"/>
  <c r="DR934" i="11"/>
  <c r="DS933" i="11"/>
  <c r="DR933" i="11"/>
  <c r="DS932" i="11"/>
  <c r="DR932" i="11"/>
  <c r="DS931" i="11"/>
  <c r="DR931" i="11"/>
  <c r="DS930" i="11"/>
  <c r="DR930" i="11"/>
  <c r="DS929" i="11"/>
  <c r="DR929" i="11"/>
  <c r="DS928" i="11"/>
  <c r="DR928" i="11"/>
  <c r="DS927" i="11"/>
  <c r="DR927" i="11"/>
  <c r="DS926" i="11"/>
  <c r="DR926" i="11"/>
  <c r="DS925" i="11"/>
  <c r="DR925" i="11"/>
  <c r="DS924" i="11"/>
  <c r="DR924" i="11"/>
  <c r="DS923" i="11"/>
  <c r="DR923" i="11"/>
  <c r="DS922" i="11"/>
  <c r="DR922" i="11"/>
  <c r="DS921" i="11"/>
  <c r="DR921" i="11"/>
  <c r="DS920" i="11"/>
  <c r="DR920" i="11"/>
  <c r="DS919" i="11"/>
  <c r="DR919" i="11"/>
  <c r="DS918" i="11"/>
  <c r="DR918" i="11"/>
  <c r="DS917" i="11"/>
  <c r="DR917" i="11"/>
  <c r="DS916" i="11"/>
  <c r="DR916" i="11"/>
  <c r="DS915" i="11"/>
  <c r="DR915" i="11"/>
  <c r="DS914" i="11"/>
  <c r="DR914" i="11"/>
  <c r="DS913" i="11"/>
  <c r="DR913" i="11"/>
  <c r="DS912" i="11"/>
  <c r="DR912" i="11"/>
  <c r="DS911" i="11"/>
  <c r="DR911" i="11"/>
  <c r="DS910" i="11"/>
  <c r="DR910" i="11"/>
  <c r="DS909" i="11"/>
  <c r="DR909" i="11"/>
  <c r="DS908" i="11"/>
  <c r="DR908" i="11"/>
  <c r="DS907" i="11"/>
  <c r="DR907" i="11"/>
  <c r="DS906" i="11"/>
  <c r="DR906" i="11"/>
  <c r="DS905" i="11"/>
  <c r="DR905" i="11"/>
  <c r="DS904" i="11"/>
  <c r="DR904" i="11"/>
  <c r="DS903" i="11"/>
  <c r="DR903" i="11"/>
  <c r="DS902" i="11"/>
  <c r="DR902" i="11"/>
  <c r="DS901" i="11"/>
  <c r="DR901" i="11"/>
  <c r="DS900" i="11"/>
  <c r="DR900" i="11"/>
  <c r="DS899" i="11"/>
  <c r="DR899" i="11"/>
  <c r="DS898" i="11"/>
  <c r="DR898" i="11"/>
  <c r="DS897" i="11"/>
  <c r="DR897" i="11"/>
  <c r="DS896" i="11"/>
  <c r="DR896" i="11"/>
  <c r="DS895" i="11"/>
  <c r="DR895" i="11"/>
  <c r="DS894" i="11"/>
  <c r="DR894" i="11"/>
  <c r="DS893" i="11"/>
  <c r="DR893" i="11"/>
  <c r="DS892" i="11"/>
  <c r="DR892" i="11"/>
  <c r="DS891" i="11"/>
  <c r="DR891" i="11"/>
  <c r="DS890" i="11"/>
  <c r="DR890" i="11"/>
  <c r="DS889" i="11"/>
  <c r="DR889" i="11"/>
  <c r="DS888" i="11"/>
  <c r="DR888" i="11"/>
  <c r="DS887" i="11"/>
  <c r="DR887" i="11"/>
  <c r="DS886" i="11"/>
  <c r="DR886" i="11"/>
  <c r="DS885" i="11"/>
  <c r="DR885" i="11"/>
  <c r="DS884" i="11"/>
  <c r="DR884" i="11"/>
  <c r="DS883" i="11"/>
  <c r="DR883" i="11"/>
  <c r="DS882" i="11"/>
  <c r="DR882" i="11"/>
  <c r="DS881" i="11"/>
  <c r="DR881" i="11"/>
  <c r="DS880" i="11"/>
  <c r="DR880" i="11"/>
  <c r="DS879" i="11"/>
  <c r="DR879" i="11"/>
  <c r="DS878" i="11"/>
  <c r="DR878" i="11"/>
  <c r="DS877" i="11"/>
  <c r="DR877" i="11"/>
  <c r="DS876" i="11"/>
  <c r="DR876" i="11"/>
  <c r="DS875" i="11"/>
  <c r="DR875" i="11"/>
  <c r="DS874" i="11"/>
  <c r="DR874" i="11"/>
  <c r="DS873" i="11"/>
  <c r="DR873" i="11"/>
  <c r="DS872" i="11"/>
  <c r="DR872" i="11"/>
  <c r="DS871" i="11"/>
  <c r="DR871" i="11"/>
  <c r="DS870" i="11"/>
  <c r="DR870" i="11"/>
  <c r="DS869" i="11"/>
  <c r="DR869" i="11"/>
  <c r="DS868" i="11"/>
  <c r="DR868" i="11"/>
  <c r="DS867" i="11"/>
  <c r="DR867" i="11"/>
  <c r="DS866" i="11"/>
  <c r="DR866" i="11"/>
  <c r="DS865" i="11"/>
  <c r="DR865" i="11"/>
  <c r="DS864" i="11"/>
  <c r="DR864" i="11"/>
  <c r="DS863" i="11"/>
  <c r="DR863" i="11"/>
  <c r="DS862" i="11"/>
  <c r="DR862" i="11"/>
  <c r="DS861" i="11"/>
  <c r="DR861" i="11"/>
  <c r="DR860" i="11"/>
  <c r="DR859" i="11"/>
  <c r="DR858" i="11"/>
  <c r="DR857" i="11"/>
  <c r="DR856" i="11"/>
  <c r="DR855" i="11"/>
  <c r="DR854" i="11"/>
  <c r="DR853" i="11"/>
  <c r="DR852" i="11"/>
  <c r="DR851" i="11"/>
  <c r="DR850" i="11"/>
  <c r="DR849" i="11"/>
  <c r="DR848" i="11"/>
  <c r="DR847" i="11"/>
  <c r="DR846" i="11"/>
  <c r="DR845" i="11"/>
  <c r="DR844" i="11"/>
  <c r="DR843" i="11"/>
  <c r="DR842" i="11"/>
  <c r="DR841" i="11"/>
  <c r="DR840" i="11"/>
  <c r="DR839" i="11"/>
  <c r="DR838" i="11"/>
  <c r="DR837" i="11"/>
  <c r="DR836" i="11"/>
  <c r="DS860" i="11"/>
  <c r="DS859" i="11"/>
  <c r="DS858" i="11"/>
  <c r="DS857" i="11"/>
  <c r="DS856" i="11"/>
  <c r="DS855" i="11"/>
  <c r="DS854" i="11"/>
  <c r="DS853" i="11"/>
  <c r="DS852" i="11"/>
  <c r="DS851" i="11"/>
  <c r="DS850" i="11"/>
  <c r="DS849" i="11"/>
  <c r="DS848" i="11"/>
  <c r="DS847" i="11"/>
  <c r="DS846" i="11"/>
  <c r="DS845" i="11"/>
  <c r="DS844" i="11"/>
  <c r="DS843" i="11"/>
  <c r="DS842" i="11"/>
  <c r="DS841" i="11"/>
  <c r="DS840" i="11"/>
  <c r="DS839" i="11"/>
  <c r="DS838" i="11"/>
  <c r="DS837" i="11"/>
  <c r="DS836" i="11"/>
  <c r="DS835" i="11"/>
  <c r="DR835" i="11"/>
  <c r="A13" i="8" l="1"/>
  <c r="D12" i="8"/>
  <c r="D49" i="8"/>
  <c r="D10" i="8"/>
  <c r="D45" i="8"/>
  <c r="D53" i="8"/>
  <c r="D51" i="8"/>
  <c r="D47" i="8"/>
  <c r="D55" i="8"/>
  <c r="D66" i="8"/>
  <c r="I171" i="15"/>
  <c r="I170" i="15"/>
  <c r="I169" i="15"/>
  <c r="I168" i="15"/>
  <c r="I167" i="15"/>
  <c r="I166" i="15"/>
  <c r="I165" i="15"/>
  <c r="I164" i="15"/>
  <c r="I163" i="15"/>
  <c r="I162" i="15"/>
  <c r="I161" i="15"/>
  <c r="I160" i="15"/>
  <c r="I159" i="15"/>
  <c r="I158" i="15"/>
  <c r="I157" i="15"/>
  <c r="I156" i="15"/>
  <c r="I155" i="15"/>
  <c r="I154" i="15"/>
  <c r="I153" i="15"/>
  <c r="I152" i="15"/>
  <c r="I151" i="15"/>
  <c r="I150" i="15"/>
  <c r="I149" i="15"/>
  <c r="I148" i="15"/>
  <c r="I147" i="15"/>
  <c r="I146" i="15"/>
  <c r="I145" i="15"/>
  <c r="I144" i="15"/>
  <c r="I143" i="15"/>
  <c r="I142" i="15"/>
  <c r="I141" i="15"/>
  <c r="I140" i="15"/>
  <c r="I139" i="15"/>
  <c r="I138" i="15"/>
  <c r="I137" i="15"/>
  <c r="I136" i="15"/>
  <c r="I135" i="15"/>
  <c r="I134" i="15"/>
  <c r="I133" i="15"/>
  <c r="I132" i="15"/>
  <c r="I131" i="15"/>
  <c r="I130" i="15"/>
  <c r="I129" i="15"/>
  <c r="I128" i="15"/>
  <c r="I127" i="15"/>
  <c r="I126" i="15"/>
  <c r="I125" i="15"/>
  <c r="I124" i="15"/>
  <c r="I123" i="15"/>
  <c r="I122" i="15"/>
  <c r="I121" i="15"/>
  <c r="I120" i="15"/>
  <c r="I119" i="15"/>
  <c r="I118" i="15"/>
  <c r="I117" i="15"/>
  <c r="I116" i="15"/>
  <c r="I115" i="15"/>
  <c r="I114" i="15"/>
  <c r="I113" i="15"/>
  <c r="I112" i="15"/>
  <c r="I111" i="15"/>
  <c r="I110" i="15"/>
  <c r="I109" i="15"/>
  <c r="I108" i="15"/>
  <c r="I107" i="15"/>
  <c r="I106" i="15"/>
  <c r="I105" i="15"/>
  <c r="I104" i="15"/>
  <c r="I103" i="15"/>
  <c r="I102" i="15"/>
  <c r="I101" i="15"/>
  <c r="I100" i="15"/>
  <c r="I99" i="15"/>
  <c r="I98" i="15"/>
  <c r="I97" i="15"/>
  <c r="I96" i="15"/>
  <c r="I95" i="15"/>
  <c r="I94" i="15"/>
  <c r="I93" i="15"/>
  <c r="I92" i="15"/>
  <c r="I91" i="15"/>
  <c r="I90" i="15"/>
  <c r="I89" i="15"/>
  <c r="I88" i="15"/>
  <c r="I87" i="15"/>
  <c r="I86" i="15"/>
  <c r="I85" i="15"/>
  <c r="I84" i="15"/>
  <c r="I83" i="15"/>
  <c r="I82" i="15"/>
  <c r="I81" i="15"/>
  <c r="I80" i="15"/>
  <c r="I79" i="15"/>
  <c r="I78" i="15"/>
  <c r="I77" i="15"/>
  <c r="I76" i="15"/>
  <c r="I75" i="15"/>
  <c r="I74" i="15"/>
  <c r="I73" i="15"/>
  <c r="I72" i="15"/>
  <c r="I71" i="15"/>
  <c r="I70" i="15"/>
  <c r="I69" i="15"/>
  <c r="I68" i="15"/>
  <c r="I67" i="15"/>
  <c r="I66" i="15"/>
  <c r="I65" i="15"/>
  <c r="I64" i="15"/>
  <c r="I63" i="15"/>
  <c r="I62" i="15"/>
  <c r="I61" i="15"/>
  <c r="I60" i="15"/>
  <c r="I59" i="15"/>
  <c r="I58" i="15"/>
  <c r="I57" i="15"/>
  <c r="I56" i="15"/>
  <c r="I55" i="15"/>
  <c r="I54" i="15"/>
  <c r="I53" i="15"/>
  <c r="I52" i="15"/>
  <c r="I51" i="15"/>
  <c r="I50" i="15"/>
  <c r="I49" i="15"/>
  <c r="I48" i="15"/>
  <c r="I47" i="15"/>
  <c r="I46" i="15"/>
  <c r="I45" i="15"/>
  <c r="I44" i="15"/>
  <c r="I43" i="15"/>
  <c r="I42" i="15"/>
  <c r="I41" i="15"/>
  <c r="I40" i="15"/>
  <c r="I39" i="15"/>
  <c r="I38" i="15"/>
  <c r="I37" i="15"/>
  <c r="I36" i="15"/>
  <c r="I35" i="15"/>
  <c r="I34" i="15"/>
  <c r="I33" i="15"/>
  <c r="I32" i="15"/>
  <c r="I31" i="15"/>
  <c r="I30" i="15"/>
  <c r="I29" i="15"/>
  <c r="I28" i="15"/>
  <c r="I27" i="15"/>
  <c r="I26" i="15"/>
  <c r="I25" i="15"/>
  <c r="I24" i="15"/>
  <c r="I23" i="15"/>
  <c r="I22" i="15"/>
  <c r="I21" i="15"/>
  <c r="I20" i="15"/>
  <c r="I19" i="15"/>
  <c r="I18" i="15"/>
  <c r="I17" i="15"/>
  <c r="I16" i="15"/>
  <c r="I15" i="15"/>
  <c r="I14" i="15"/>
  <c r="I13" i="15"/>
  <c r="I12" i="15"/>
  <c r="I11" i="15"/>
  <c r="I10" i="15"/>
  <c r="I9" i="15"/>
  <c r="I8" i="15"/>
  <c r="I7" i="15"/>
  <c r="I6" i="15"/>
  <c r="I5" i="15"/>
  <c r="I4" i="15"/>
  <c r="I3" i="15"/>
  <c r="I1" i="15"/>
  <c r="EB111" i="14"/>
  <c r="DZ111" i="14"/>
  <c r="EB110" i="14"/>
  <c r="DZ110" i="14"/>
  <c r="EB109" i="14"/>
  <c r="DZ109" i="14"/>
  <c r="EB108" i="14"/>
  <c r="DZ108" i="14"/>
  <c r="EB107" i="14"/>
  <c r="DZ107" i="14"/>
  <c r="EB106" i="14"/>
  <c r="DZ106" i="14"/>
  <c r="EB105" i="14"/>
  <c r="DZ105" i="14"/>
  <c r="EB104" i="14"/>
  <c r="DZ104" i="14"/>
  <c r="EB103" i="14"/>
  <c r="DZ103" i="14"/>
  <c r="EB102" i="14"/>
  <c r="DZ102" i="14"/>
  <c r="EB101" i="14"/>
  <c r="DZ101" i="14"/>
  <c r="EB100" i="14"/>
  <c r="DZ100" i="14"/>
  <c r="EB99" i="14"/>
  <c r="DZ99" i="14"/>
  <c r="EB98" i="14"/>
  <c r="DZ98" i="14"/>
  <c r="EB97" i="14"/>
  <c r="DZ97" i="14"/>
  <c r="EB96" i="14"/>
  <c r="DZ96" i="14"/>
  <c r="EB95" i="14"/>
  <c r="DZ95" i="14"/>
  <c r="EB94" i="14"/>
  <c r="DZ94" i="14"/>
  <c r="EB93" i="14"/>
  <c r="DZ93" i="14"/>
  <c r="EB92" i="14"/>
  <c r="DZ92" i="14"/>
  <c r="EB91" i="14"/>
  <c r="DZ91" i="14"/>
  <c r="EB90" i="14"/>
  <c r="DZ90" i="14"/>
  <c r="EB89" i="14"/>
  <c r="DZ89" i="14"/>
  <c r="EB88" i="14"/>
  <c r="DZ88" i="14"/>
  <c r="EB87" i="14"/>
  <c r="DZ87" i="14"/>
  <c r="EB86" i="14"/>
  <c r="DZ86" i="14"/>
  <c r="EB85" i="14"/>
  <c r="DZ85" i="14"/>
  <c r="EB84" i="14"/>
  <c r="DZ84" i="14"/>
  <c r="EB83" i="14"/>
  <c r="DZ83" i="14"/>
  <c r="EB82" i="14"/>
  <c r="DZ82" i="14"/>
  <c r="EB81" i="14"/>
  <c r="DZ81" i="14"/>
  <c r="EB80" i="14"/>
  <c r="DZ80" i="14"/>
  <c r="EB79" i="14"/>
  <c r="DZ79" i="14"/>
  <c r="EB78" i="14"/>
  <c r="DZ78" i="14"/>
  <c r="EB77" i="14"/>
  <c r="DZ77" i="14"/>
  <c r="EB76" i="14"/>
  <c r="DZ76" i="14"/>
  <c r="K76" i="14"/>
  <c r="EB75" i="14"/>
  <c r="DZ75" i="14"/>
  <c r="K75" i="14"/>
  <c r="EB74" i="14"/>
  <c r="DZ74" i="14"/>
  <c r="K74" i="14"/>
  <c r="EB73" i="14"/>
  <c r="DZ73" i="14"/>
  <c r="T73" i="14"/>
  <c r="K73" i="14"/>
  <c r="EB71" i="14"/>
  <c r="DZ71" i="14"/>
  <c r="EB70" i="14"/>
  <c r="DZ70" i="14"/>
  <c r="K70" i="14"/>
  <c r="EB69" i="14"/>
  <c r="DZ69" i="14"/>
  <c r="K69" i="14"/>
  <c r="EB68" i="14"/>
  <c r="DZ68" i="14"/>
  <c r="K68" i="14"/>
  <c r="EB67" i="14"/>
  <c r="DZ67" i="14"/>
  <c r="T67" i="14"/>
  <c r="CD70" i="14" s="1"/>
  <c r="K67" i="14"/>
  <c r="EB66" i="14"/>
  <c r="DZ66" i="14"/>
  <c r="EB65" i="14"/>
  <c r="DZ65" i="14"/>
  <c r="EB64" i="14"/>
  <c r="DZ64" i="14"/>
  <c r="K64" i="14"/>
  <c r="EB63" i="14"/>
  <c r="D60" i="13" s="1"/>
  <c r="E119" i="7" s="1"/>
  <c r="D119" i="7" s="1"/>
  <c r="DZ63" i="14"/>
  <c r="K63" i="14"/>
  <c r="EB62" i="14"/>
  <c r="DZ62" i="14"/>
  <c r="K62" i="14"/>
  <c r="EB61" i="14"/>
  <c r="DZ61" i="14"/>
  <c r="T61" i="14"/>
  <c r="T62" i="14" s="1"/>
  <c r="K61" i="14"/>
  <c r="EB60" i="14"/>
  <c r="D57" i="13" s="1"/>
  <c r="E113" i="7" s="1"/>
  <c r="D113" i="7" s="1"/>
  <c r="DZ60" i="14"/>
  <c r="EB59" i="14"/>
  <c r="D56" i="13" s="1"/>
  <c r="E111" i="7" s="1"/>
  <c r="D111" i="7" s="1"/>
  <c r="DZ59" i="14"/>
  <c r="EB58" i="14"/>
  <c r="DZ58" i="14"/>
  <c r="K58" i="14"/>
  <c r="EB57" i="14"/>
  <c r="DZ57" i="14"/>
  <c r="K57" i="14"/>
  <c r="EB56" i="14"/>
  <c r="DZ56" i="14"/>
  <c r="K56" i="14"/>
  <c r="EB55" i="14"/>
  <c r="DZ55" i="14"/>
  <c r="T55" i="14"/>
  <c r="T56" i="14" s="1"/>
  <c r="K55" i="14"/>
  <c r="EB54" i="14"/>
  <c r="DZ54" i="14"/>
  <c r="EB53" i="14"/>
  <c r="D50" i="13" s="1"/>
  <c r="E99" i="7" s="1"/>
  <c r="D99" i="7" s="1"/>
  <c r="DZ53" i="14"/>
  <c r="EB52" i="14"/>
  <c r="DZ52" i="14"/>
  <c r="K52" i="14"/>
  <c r="EB51" i="14"/>
  <c r="DZ51" i="14"/>
  <c r="K51" i="14"/>
  <c r="EB50" i="14"/>
  <c r="DZ50" i="14"/>
  <c r="K50" i="14"/>
  <c r="ED49" i="14"/>
  <c r="EB49" i="14"/>
  <c r="D46" i="13" s="1"/>
  <c r="E91" i="7" s="1"/>
  <c r="D91" i="7" s="1"/>
  <c r="DZ49" i="14"/>
  <c r="T49" i="14"/>
  <c r="CD52" i="14" s="1"/>
  <c r="K49" i="14"/>
  <c r="EB48" i="14"/>
  <c r="DZ48" i="14"/>
  <c r="EB47" i="14"/>
  <c r="D44" i="13" s="1"/>
  <c r="E87" i="7" s="1"/>
  <c r="D87" i="7" s="1"/>
  <c r="DZ47" i="14"/>
  <c r="EB46" i="14"/>
  <c r="DZ46" i="14"/>
  <c r="K46" i="14"/>
  <c r="EB45" i="14"/>
  <c r="DZ45" i="14"/>
  <c r="K45" i="14"/>
  <c r="EB44" i="14"/>
  <c r="DZ44" i="14"/>
  <c r="K44" i="14"/>
  <c r="ED43" i="14"/>
  <c r="EB43" i="14"/>
  <c r="D40" i="13" s="1"/>
  <c r="E79" i="7" s="1"/>
  <c r="D79" i="7" s="1"/>
  <c r="DZ43" i="14"/>
  <c r="T43" i="14"/>
  <c r="CD46" i="14" s="1"/>
  <c r="K43" i="14"/>
  <c r="EB42" i="14"/>
  <c r="DZ42" i="14"/>
  <c r="EB41" i="14"/>
  <c r="DZ41" i="14"/>
  <c r="EB40" i="14"/>
  <c r="DZ40" i="14"/>
  <c r="K40" i="14"/>
  <c r="EB39" i="14"/>
  <c r="D36" i="13" s="1"/>
  <c r="E71" i="7" s="1"/>
  <c r="D71" i="7" s="1"/>
  <c r="DZ39" i="14"/>
  <c r="K39" i="14"/>
  <c r="EB38" i="14"/>
  <c r="DZ38" i="14"/>
  <c r="K38" i="14"/>
  <c r="DS37" i="14"/>
  <c r="ED37" i="14"/>
  <c r="EB37" i="14"/>
  <c r="DZ37" i="14"/>
  <c r="T37" i="14"/>
  <c r="CD40" i="14" s="1"/>
  <c r="K37" i="14"/>
  <c r="DS36" i="14"/>
  <c r="EB36" i="14"/>
  <c r="DZ36" i="14"/>
  <c r="C49" i="14"/>
  <c r="EB35" i="14"/>
  <c r="DZ35" i="14"/>
  <c r="EB34" i="14"/>
  <c r="DZ34" i="14"/>
  <c r="K34" i="14"/>
  <c r="EB33" i="14"/>
  <c r="DZ33" i="14"/>
  <c r="K33" i="14"/>
  <c r="EB32" i="14"/>
  <c r="DZ32" i="14"/>
  <c r="K32" i="14"/>
  <c r="DS31" i="14"/>
  <c r="ED31" i="14"/>
  <c r="EB31" i="14"/>
  <c r="DZ31" i="14"/>
  <c r="T31" i="14"/>
  <c r="CD34" i="14" s="1"/>
  <c r="K31" i="14"/>
  <c r="C40" i="14"/>
  <c r="EB30" i="14"/>
  <c r="DZ30" i="14"/>
  <c r="CD30" i="14"/>
  <c r="Y5" i="10"/>
  <c r="EB29" i="14"/>
  <c r="DZ29" i="14"/>
  <c r="EB28" i="14"/>
  <c r="D25" i="13" s="1"/>
  <c r="E49" i="7" s="1"/>
  <c r="D49" i="7" s="1"/>
  <c r="DZ28" i="14"/>
  <c r="K28" i="14"/>
  <c r="W5" i="10"/>
  <c r="EB27" i="14"/>
  <c r="DZ27" i="14"/>
  <c r="K27" i="14"/>
  <c r="V5" i="10"/>
  <c r="EB26" i="14"/>
  <c r="D23" i="13" s="1"/>
  <c r="E45" i="7" s="1"/>
  <c r="D45" i="7" s="1"/>
  <c r="DZ26" i="14"/>
  <c r="K26" i="14"/>
  <c r="ED25" i="14"/>
  <c r="EB25" i="14"/>
  <c r="DZ25" i="14"/>
  <c r="DS25" i="14"/>
  <c r="T25" i="14"/>
  <c r="CD28" i="14" s="1"/>
  <c r="K25" i="14"/>
  <c r="EB24" i="14"/>
  <c r="DZ24" i="14"/>
  <c r="EB23" i="14"/>
  <c r="DZ23" i="14"/>
  <c r="EB22" i="14"/>
  <c r="DZ22" i="14"/>
  <c r="DS21" i="14"/>
  <c r="EB21" i="14"/>
  <c r="DZ21" i="14"/>
  <c r="CW21" i="14"/>
  <c r="CS21" i="14"/>
  <c r="K21" i="14"/>
  <c r="P5" i="10"/>
  <c r="EB20" i="14"/>
  <c r="DZ20" i="14"/>
  <c r="K20" i="14"/>
  <c r="DS19" i="14"/>
  <c r="ED19" i="14"/>
  <c r="EB19" i="14"/>
  <c r="DZ19" i="14"/>
  <c r="T19" i="14"/>
  <c r="K19" i="14"/>
  <c r="EB18" i="14"/>
  <c r="DZ18" i="14"/>
  <c r="T18" i="14"/>
  <c r="CD21" i="14" s="1"/>
  <c r="CK21" i="14" s="1"/>
  <c r="CO21" i="14" s="1"/>
  <c r="K18" i="14"/>
  <c r="DS17" i="14"/>
  <c r="EB17" i="14"/>
  <c r="DZ17" i="14"/>
  <c r="L5" i="10"/>
  <c r="EB16" i="14"/>
  <c r="DZ16" i="14"/>
  <c r="C18" i="14"/>
  <c r="EB15" i="14"/>
  <c r="DZ15" i="14"/>
  <c r="EB14" i="14"/>
  <c r="DZ14" i="14"/>
  <c r="K14" i="14"/>
  <c r="DS13" i="14"/>
  <c r="ED13" i="14"/>
  <c r="EB13" i="14"/>
  <c r="DZ13" i="14"/>
  <c r="K13" i="14"/>
  <c r="H5" i="10"/>
  <c r="EB12" i="14"/>
  <c r="DZ12" i="14"/>
  <c r="K12" i="14"/>
  <c r="G5" i="10"/>
  <c r="EB11" i="14"/>
  <c r="DZ11" i="14"/>
  <c r="T11" i="14"/>
  <c r="CD14" i="14" s="1"/>
  <c r="CK14" i="14" s="1"/>
  <c r="CO14" i="14" s="1"/>
  <c r="K11" i="14"/>
  <c r="F5" i="10"/>
  <c r="EB10" i="14"/>
  <c r="DZ10" i="14"/>
  <c r="C6" i="14"/>
  <c r="EB9" i="14"/>
  <c r="DZ9" i="14"/>
  <c r="D5" i="10"/>
  <c r="EB8" i="14"/>
  <c r="DZ8" i="14"/>
  <c r="C5" i="10"/>
  <c r="ED7" i="14"/>
  <c r="EB7" i="14"/>
  <c r="DZ7" i="14"/>
  <c r="DX7" i="14"/>
  <c r="CD7" i="14"/>
  <c r="CQ7" i="14" s="1"/>
  <c r="K7" i="14"/>
  <c r="K6" i="14"/>
  <c r="T5" i="14"/>
  <c r="K5" i="14"/>
  <c r="T4" i="14"/>
  <c r="K4" i="14"/>
  <c r="D108" i="13"/>
  <c r="E84" i="8" s="1"/>
  <c r="D107" i="13"/>
  <c r="E79" i="8" s="1"/>
  <c r="D106" i="13"/>
  <c r="E74" i="8" s="1"/>
  <c r="D105" i="13"/>
  <c r="E72" i="8" s="1"/>
  <c r="D104" i="13"/>
  <c r="E67" i="8" s="1"/>
  <c r="D67" i="8" s="1"/>
  <c r="D103" i="13"/>
  <c r="E65" i="8" s="1"/>
  <c r="D65" i="8" s="1"/>
  <c r="D102" i="13"/>
  <c r="E63" i="8" s="1"/>
  <c r="D63" i="8" s="1"/>
  <c r="D101" i="13"/>
  <c r="E61" i="8" s="1"/>
  <c r="D61" i="8" s="1"/>
  <c r="D100" i="13"/>
  <c r="E56" i="8" s="1"/>
  <c r="D56" i="8" s="1"/>
  <c r="D99" i="13"/>
  <c r="E54" i="8" s="1"/>
  <c r="D54" i="8" s="1"/>
  <c r="D98" i="13"/>
  <c r="E52" i="8" s="1"/>
  <c r="D52" i="8" s="1"/>
  <c r="D97" i="13"/>
  <c r="E50" i="8" s="1"/>
  <c r="D50" i="8" s="1"/>
  <c r="D96" i="13"/>
  <c r="E48" i="8" s="1"/>
  <c r="D48" i="8" s="1"/>
  <c r="D95" i="13"/>
  <c r="E46" i="8" s="1"/>
  <c r="D46" i="8" s="1"/>
  <c r="D94" i="13"/>
  <c r="E44" i="8" s="1"/>
  <c r="D44" i="8" s="1"/>
  <c r="D93" i="13"/>
  <c r="E42" i="8" s="1"/>
  <c r="D42" i="8" s="1"/>
  <c r="D92" i="13"/>
  <c r="C88" i="8"/>
  <c r="D91" i="13"/>
  <c r="D90" i="13"/>
  <c r="D89" i="13"/>
  <c r="D88" i="13"/>
  <c r="D87" i="13"/>
  <c r="D86" i="13"/>
  <c r="D85" i="13"/>
  <c r="D84" i="13"/>
  <c r="D83" i="13"/>
  <c r="D82" i="13"/>
  <c r="D81" i="13"/>
  <c r="D80" i="13"/>
  <c r="E13" i="8" s="1"/>
  <c r="D13" i="8" s="1"/>
  <c r="D79" i="13"/>
  <c r="E11" i="8" s="1"/>
  <c r="D11" i="8" s="1"/>
  <c r="D78" i="13"/>
  <c r="E9" i="8" s="1"/>
  <c r="D9" i="8" s="1"/>
  <c r="D77" i="13"/>
  <c r="E7" i="8" s="1"/>
  <c r="D7" i="8" s="1"/>
  <c r="D75" i="13"/>
  <c r="E149" i="7" s="1"/>
  <c r="D149" i="7" s="1"/>
  <c r="D74" i="13"/>
  <c r="E147" i="7" s="1"/>
  <c r="D147" i="7" s="1"/>
  <c r="D73" i="13"/>
  <c r="E145" i="7" s="1"/>
  <c r="D145" i="7" s="1"/>
  <c r="D72" i="13"/>
  <c r="E143" i="7" s="1"/>
  <c r="D143" i="7" s="1"/>
  <c r="D71" i="13"/>
  <c r="E141" i="7" s="1"/>
  <c r="D141" i="7" s="1"/>
  <c r="D70" i="13"/>
  <c r="E139" i="7" s="1"/>
  <c r="D139" i="7" s="1"/>
  <c r="D69" i="13"/>
  <c r="E137" i="7" s="1"/>
  <c r="D137" i="7" s="1"/>
  <c r="D68" i="13"/>
  <c r="E135" i="7" s="1"/>
  <c r="D135" i="7" s="1"/>
  <c r="D67" i="13"/>
  <c r="E133" i="7" s="1"/>
  <c r="D133" i="7" s="1"/>
  <c r="D66" i="13"/>
  <c r="E131" i="7" s="1"/>
  <c r="D131" i="7" s="1"/>
  <c r="D65" i="13"/>
  <c r="E129" i="7" s="1"/>
  <c r="D129" i="7" s="1"/>
  <c r="D64" i="13"/>
  <c r="E127" i="7" s="1"/>
  <c r="D127" i="7" s="1"/>
  <c r="D63" i="13"/>
  <c r="E125" i="7" s="1"/>
  <c r="D125" i="7" s="1"/>
  <c r="D62" i="13"/>
  <c r="E123" i="7" s="1"/>
  <c r="D123" i="7" s="1"/>
  <c r="D61" i="13"/>
  <c r="E121" i="7" s="1"/>
  <c r="D121" i="7" s="1"/>
  <c r="D59" i="13"/>
  <c r="E117" i="7" s="1"/>
  <c r="D117" i="7" s="1"/>
  <c r="D58" i="13"/>
  <c r="E115" i="7" s="1"/>
  <c r="D115" i="7" s="1"/>
  <c r="D55" i="13"/>
  <c r="E109" i="7" s="1"/>
  <c r="D109" i="7" s="1"/>
  <c r="D54" i="13"/>
  <c r="E107" i="7" s="1"/>
  <c r="D107" i="7" s="1"/>
  <c r="D53" i="13"/>
  <c r="E105" i="7" s="1"/>
  <c r="D105" i="7" s="1"/>
  <c r="D52" i="13"/>
  <c r="E103" i="7" s="1"/>
  <c r="D103" i="7" s="1"/>
  <c r="D51" i="13"/>
  <c r="E101" i="7" s="1"/>
  <c r="D101" i="7" s="1"/>
  <c r="D49" i="13"/>
  <c r="E97" i="7" s="1"/>
  <c r="D97" i="7" s="1"/>
  <c r="D48" i="13"/>
  <c r="E95" i="7" s="1"/>
  <c r="D95" i="7" s="1"/>
  <c r="D47" i="13"/>
  <c r="E93" i="7" s="1"/>
  <c r="D93" i="7" s="1"/>
  <c r="D45" i="13"/>
  <c r="E89" i="7" s="1"/>
  <c r="D89" i="7" s="1"/>
  <c r="D43" i="13"/>
  <c r="E85" i="7" s="1"/>
  <c r="D85" i="7" s="1"/>
  <c r="D42" i="13"/>
  <c r="E83" i="7" s="1"/>
  <c r="D83" i="7" s="1"/>
  <c r="D41" i="13"/>
  <c r="E81" i="7" s="1"/>
  <c r="D81" i="7" s="1"/>
  <c r="D39" i="13"/>
  <c r="E77" i="7" s="1"/>
  <c r="D77" i="7" s="1"/>
  <c r="D38" i="13"/>
  <c r="E75" i="7" s="1"/>
  <c r="D75" i="7" s="1"/>
  <c r="D37" i="13"/>
  <c r="E73" i="7" s="1"/>
  <c r="D73" i="7" s="1"/>
  <c r="D35" i="13"/>
  <c r="E69" i="7" s="1"/>
  <c r="D69" i="7" s="1"/>
  <c r="D34" i="13"/>
  <c r="E67" i="7" s="1"/>
  <c r="D67" i="7" s="1"/>
  <c r="D33" i="13"/>
  <c r="E65" i="7" s="1"/>
  <c r="D65" i="7" s="1"/>
  <c r="D32" i="13"/>
  <c r="E63" i="7" s="1"/>
  <c r="D63" i="7" s="1"/>
  <c r="D31" i="13"/>
  <c r="E61" i="7" s="1"/>
  <c r="D61" i="7" s="1"/>
  <c r="D30" i="13"/>
  <c r="E59" i="7" s="1"/>
  <c r="D59" i="7" s="1"/>
  <c r="D29" i="13"/>
  <c r="E57" i="7" s="1"/>
  <c r="D57" i="7" s="1"/>
  <c r="D28" i="13"/>
  <c r="E55" i="7" s="1"/>
  <c r="D55" i="7" s="1"/>
  <c r="M75" i="13"/>
  <c r="D27" i="13"/>
  <c r="E53" i="7" s="1"/>
  <c r="D53" i="7" s="1"/>
  <c r="M74" i="13"/>
  <c r="D26" i="13"/>
  <c r="E51" i="7" s="1"/>
  <c r="D51" i="7" s="1"/>
  <c r="M48" i="13"/>
  <c r="D24" i="13"/>
  <c r="E47" i="7" s="1"/>
  <c r="D47" i="7" s="1"/>
  <c r="M72" i="13"/>
  <c r="M47" i="13"/>
  <c r="D22" i="13"/>
  <c r="E43" i="7" s="1"/>
  <c r="D43" i="7" s="1"/>
  <c r="B41" i="7"/>
  <c r="D21" i="13"/>
  <c r="E41" i="7" s="1"/>
  <c r="D41" i="7" s="1"/>
  <c r="D20" i="13"/>
  <c r="E39" i="7" s="1"/>
  <c r="D39" i="7" s="1"/>
  <c r="B37" i="7"/>
  <c r="D19" i="13"/>
  <c r="E37" i="7" s="1"/>
  <c r="D37" i="7" s="1"/>
  <c r="D18" i="13"/>
  <c r="E35" i="7" s="1"/>
  <c r="D35" i="7" s="1"/>
  <c r="B33" i="7"/>
  <c r="D17" i="13"/>
  <c r="E33" i="7" s="1"/>
  <c r="D33" i="7" s="1"/>
  <c r="D16" i="13"/>
  <c r="E31" i="7" s="1"/>
  <c r="D31" i="7" s="1"/>
  <c r="H39" i="13"/>
  <c r="D15" i="13"/>
  <c r="E29" i="7" s="1"/>
  <c r="D29" i="7" s="1"/>
  <c r="H60" i="13"/>
  <c r="D14" i="13"/>
  <c r="E27" i="7" s="1"/>
  <c r="D27" i="7" s="1"/>
  <c r="D13" i="13"/>
  <c r="E25" i="7" s="1"/>
  <c r="D25" i="7" s="1"/>
  <c r="D12" i="13"/>
  <c r="E23" i="7" s="1"/>
  <c r="D23" i="7" s="1"/>
  <c r="D11" i="13"/>
  <c r="E21" i="7" s="1"/>
  <c r="D21" i="7" s="1"/>
  <c r="D10" i="13"/>
  <c r="E19" i="7" s="1"/>
  <c r="D19" i="7" s="1"/>
  <c r="D9" i="13"/>
  <c r="E17" i="7" s="1"/>
  <c r="D17" i="7" s="1"/>
  <c r="D8" i="13"/>
  <c r="E15" i="7" s="1"/>
  <c r="D15" i="7" s="1"/>
  <c r="D7" i="13"/>
  <c r="E13" i="7" s="1"/>
  <c r="D13" i="7" s="1"/>
  <c r="D6" i="13"/>
  <c r="E11" i="7" s="1"/>
  <c r="D11" i="7" s="1"/>
  <c r="D5" i="13"/>
  <c r="E9" i="7" s="1"/>
  <c r="D9" i="7" s="1"/>
  <c r="F7" i="7"/>
  <c r="D4" i="13"/>
  <c r="E7" i="7" s="1"/>
  <c r="Q3" i="13"/>
  <c r="M3" i="13"/>
  <c r="J3" i="13"/>
  <c r="H3" i="13"/>
  <c r="D3" i="13"/>
  <c r="B3" i="13"/>
  <c r="Q2" i="13"/>
  <c r="B2" i="13"/>
  <c r="CN52" i="14" l="1"/>
  <c r="CM52" i="14"/>
  <c r="CL52" i="14"/>
  <c r="CD58" i="14"/>
  <c r="CV46" i="14"/>
  <c r="CL46" i="14"/>
  <c r="CN46" i="14"/>
  <c r="CM46" i="14"/>
  <c r="CV70" i="14"/>
  <c r="CN70" i="14"/>
  <c r="CM70" i="14"/>
  <c r="CL70" i="14"/>
  <c r="A15" i="8"/>
  <c r="D14" i="8"/>
  <c r="DS11" i="14"/>
  <c r="C12" i="14"/>
  <c r="DS12" i="14"/>
  <c r="C11" i="14"/>
  <c r="C5" i="14"/>
  <c r="DS8" i="14"/>
  <c r="M56" i="13"/>
  <c r="DD55" i="14" s="1"/>
  <c r="M71" i="13"/>
  <c r="DD70" i="14" s="1"/>
  <c r="DS10" i="14"/>
  <c r="DA3" i="14"/>
  <c r="C7" i="14"/>
  <c r="DD46" i="14"/>
  <c r="F94" i="7"/>
  <c r="DD73" i="14"/>
  <c r="F148" i="7"/>
  <c r="DD71" i="14"/>
  <c r="F144" i="7"/>
  <c r="DD11" i="14"/>
  <c r="F24" i="7"/>
  <c r="DD15" i="14"/>
  <c r="F32" i="7"/>
  <c r="M66" i="13"/>
  <c r="F35" i="7"/>
  <c r="DA19" i="14"/>
  <c r="F39" i="7"/>
  <c r="F43" i="7"/>
  <c r="DA38" i="14"/>
  <c r="F77" i="7"/>
  <c r="DD47" i="14"/>
  <c r="F96" i="7"/>
  <c r="DA59" i="14"/>
  <c r="F119" i="7"/>
  <c r="M73" i="13"/>
  <c r="DD74" i="14"/>
  <c r="F150" i="7"/>
  <c r="DS9" i="14"/>
  <c r="E5" i="10"/>
  <c r="C55" i="14"/>
  <c r="AI5" i="10"/>
  <c r="AH1" i="11" s="1"/>
  <c r="AH2" i="11" s="1"/>
  <c r="C67" i="14"/>
  <c r="AQ5" i="10"/>
  <c r="AP1" i="11" s="1"/>
  <c r="AP2" i="11" s="1"/>
  <c r="C74" i="14"/>
  <c r="AV5" i="10"/>
  <c r="AU1" i="11" s="1"/>
  <c r="AU2" i="11" s="1"/>
  <c r="DA4" i="14"/>
  <c r="F9" i="7"/>
  <c r="DA8" i="14"/>
  <c r="F17" i="7"/>
  <c r="DD10" i="14"/>
  <c r="F22" i="7"/>
  <c r="DA13" i="14"/>
  <c r="F27" i="7"/>
  <c r="DD14" i="14"/>
  <c r="F30" i="7"/>
  <c r="DD16" i="14"/>
  <c r="F34" i="7"/>
  <c r="DD18" i="14"/>
  <c r="F38" i="7"/>
  <c r="DD20" i="14"/>
  <c r="F42" i="7"/>
  <c r="DA23" i="14"/>
  <c r="F47" i="7"/>
  <c r="C21" i="14"/>
  <c r="N5" i="10"/>
  <c r="C31" i="14"/>
  <c r="S5" i="10"/>
  <c r="DS32" i="14"/>
  <c r="AB5" i="10"/>
  <c r="C52" i="14"/>
  <c r="AH5" i="10"/>
  <c r="AG1" i="11" s="1"/>
  <c r="AG2" i="11" s="1"/>
  <c r="C63" i="14"/>
  <c r="AO5" i="10"/>
  <c r="AN1" i="11" s="1"/>
  <c r="AN2" i="11" s="1"/>
  <c r="C75" i="14"/>
  <c r="AW5" i="10"/>
  <c r="AV1" i="11" s="1"/>
  <c r="AV2" i="11" s="1"/>
  <c r="H56" i="13"/>
  <c r="F111" i="7" s="1"/>
  <c r="F10" i="7"/>
  <c r="M53" i="13"/>
  <c r="F15" i="7"/>
  <c r="H34" i="13"/>
  <c r="F67" i="7" s="1"/>
  <c r="F18" i="7"/>
  <c r="DA12" i="14"/>
  <c r="F25" i="7"/>
  <c r="DD13" i="14"/>
  <c r="F28" i="7"/>
  <c r="B35" i="7"/>
  <c r="B39" i="7"/>
  <c r="B43" i="7"/>
  <c r="DD22" i="14"/>
  <c r="F46" i="7"/>
  <c r="DD23" i="14"/>
  <c r="F48" i="7"/>
  <c r="DD24" i="14"/>
  <c r="F50" i="7"/>
  <c r="M51" i="13"/>
  <c r="F52" i="7"/>
  <c r="DD26" i="14"/>
  <c r="F54" i="7"/>
  <c r="H29" i="13"/>
  <c r="H40" i="13"/>
  <c r="H59" i="13"/>
  <c r="H61" i="13"/>
  <c r="H64" i="13"/>
  <c r="C14" i="14"/>
  <c r="J5" i="10"/>
  <c r="DS16" i="14"/>
  <c r="DA17" i="14"/>
  <c r="DS18" i="14"/>
  <c r="C19" i="14"/>
  <c r="C27" i="14"/>
  <c r="Q5" i="10"/>
  <c r="DS23" i="14"/>
  <c r="DS24" i="14"/>
  <c r="T5" i="10"/>
  <c r="C38" i="14"/>
  <c r="X5" i="10"/>
  <c r="DS30" i="14"/>
  <c r="Z5" i="10"/>
  <c r="C46" i="14"/>
  <c r="AD5" i="10"/>
  <c r="C51" i="14"/>
  <c r="AG5" i="10"/>
  <c r="DS38" i="14"/>
  <c r="C39" i="14"/>
  <c r="C69" i="14"/>
  <c r="AS5" i="10"/>
  <c r="AR1" i="11" s="1"/>
  <c r="AR2" i="11" s="1"/>
  <c r="C73" i="14"/>
  <c r="AU5" i="10"/>
  <c r="AT1" i="11" s="1"/>
  <c r="AT2" i="11" s="1"/>
  <c r="C76" i="14"/>
  <c r="AX5" i="10"/>
  <c r="AW1" i="11" s="1"/>
  <c r="AW2" i="11" s="1"/>
  <c r="DA5" i="14"/>
  <c r="F11" i="7"/>
  <c r="DD6" i="14"/>
  <c r="F14" i="7"/>
  <c r="DA9" i="14"/>
  <c r="F19" i="7"/>
  <c r="DA10" i="14"/>
  <c r="F21" i="7"/>
  <c r="DA14" i="14"/>
  <c r="F29" i="7"/>
  <c r="DA16" i="14"/>
  <c r="F33" i="7"/>
  <c r="DA18" i="14"/>
  <c r="F37" i="7"/>
  <c r="DA20" i="14"/>
  <c r="F41" i="7"/>
  <c r="F112" i="7"/>
  <c r="C20" i="14"/>
  <c r="M5" i="10"/>
  <c r="C57" i="14"/>
  <c r="AK5" i="10"/>
  <c r="AJ1" i="11" s="1"/>
  <c r="AJ2" i="11" s="1"/>
  <c r="C70" i="14"/>
  <c r="AT5" i="10"/>
  <c r="AS1" i="11" s="1"/>
  <c r="AS2" i="11" s="1"/>
  <c r="DD5" i="14"/>
  <c r="F12" i="7"/>
  <c r="DD9" i="14"/>
  <c r="F20" i="7"/>
  <c r="DD17" i="14"/>
  <c r="F36" i="7"/>
  <c r="DD19" i="14"/>
  <c r="F40" i="7"/>
  <c r="DD21" i="14"/>
  <c r="F44" i="7"/>
  <c r="DA22" i="14"/>
  <c r="F45" i="7"/>
  <c r="M70" i="13"/>
  <c r="F49" i="7"/>
  <c r="DA25" i="14"/>
  <c r="F51" i="7"/>
  <c r="DA26" i="14"/>
  <c r="F53" i="7"/>
  <c r="H31" i="13"/>
  <c r="H37" i="13"/>
  <c r="H44" i="13"/>
  <c r="H54" i="13"/>
  <c r="DS29" i="14"/>
  <c r="C50" i="14"/>
  <c r="AF5" i="10"/>
  <c r="C58" i="14"/>
  <c r="AL5" i="10"/>
  <c r="AK1" i="11" s="1"/>
  <c r="AK2" i="11" s="1"/>
  <c r="C61" i="14"/>
  <c r="AM5" i="10"/>
  <c r="AL1" i="11" s="1"/>
  <c r="AL2" i="11" s="1"/>
  <c r="C68" i="14"/>
  <c r="AR5" i="10"/>
  <c r="AQ1" i="11" s="1"/>
  <c r="AQ2" i="11" s="1"/>
  <c r="DD3" i="14"/>
  <c r="F8" i="7"/>
  <c r="B7" i="7"/>
  <c r="DA6" i="14"/>
  <c r="F13" i="7"/>
  <c r="DD7" i="14"/>
  <c r="F16" i="7"/>
  <c r="DA11" i="14"/>
  <c r="F23" i="7"/>
  <c r="DD12" i="14"/>
  <c r="F26" i="7"/>
  <c r="DA15" i="14"/>
  <c r="F31" i="7"/>
  <c r="B45" i="7"/>
  <c r="B47" i="7"/>
  <c r="B49" i="7"/>
  <c r="B51" i="7"/>
  <c r="B53" i="7"/>
  <c r="M50" i="13"/>
  <c r="H58" i="13"/>
  <c r="C13" i="14"/>
  <c r="I5" i="10"/>
  <c r="DS14" i="14"/>
  <c r="DS15" i="14"/>
  <c r="K5" i="10"/>
  <c r="C25" i="14"/>
  <c r="O5" i="10"/>
  <c r="C28" i="14"/>
  <c r="R5" i="10"/>
  <c r="C33" i="14"/>
  <c r="U5" i="10"/>
  <c r="DS28" i="14"/>
  <c r="C43" i="14"/>
  <c r="AA5" i="10"/>
  <c r="C45" i="14"/>
  <c r="AC5" i="10"/>
  <c r="DS34" i="14"/>
  <c r="DS35" i="14"/>
  <c r="AE5" i="10"/>
  <c r="C56" i="14"/>
  <c r="AJ5" i="10"/>
  <c r="AI1" i="11" s="1"/>
  <c r="AI2" i="11" s="1"/>
  <c r="C62" i="14"/>
  <c r="AN5" i="10"/>
  <c r="AM1" i="11" s="1"/>
  <c r="AM2" i="11" s="1"/>
  <c r="C64" i="14"/>
  <c r="AP5" i="10"/>
  <c r="AO1" i="11" s="1"/>
  <c r="AO2" i="11" s="1"/>
  <c r="DE51" i="14"/>
  <c r="DF51" i="14" s="1"/>
  <c r="DE56" i="14"/>
  <c r="DF56" i="14" s="1"/>
  <c r="DE53" i="14"/>
  <c r="DF53" i="14" s="1"/>
  <c r="DE64" i="14"/>
  <c r="DF64" i="14" s="1"/>
  <c r="DE74" i="14"/>
  <c r="DF74" i="14" s="1"/>
  <c r="DE55" i="14"/>
  <c r="DF55" i="14" s="1"/>
  <c r="DE46" i="14"/>
  <c r="DF46" i="14" s="1"/>
  <c r="DE66" i="14"/>
  <c r="DF66" i="14" s="1"/>
  <c r="DE10" i="14"/>
  <c r="DF10" i="14" s="1"/>
  <c r="DE13" i="14"/>
  <c r="DF13" i="14" s="1"/>
  <c r="DE14" i="14"/>
  <c r="DF14" i="14" s="1"/>
  <c r="DE8" i="14"/>
  <c r="DF8" i="14" s="1"/>
  <c r="DE43" i="14"/>
  <c r="DF43" i="14" s="1"/>
  <c r="DE52" i="14"/>
  <c r="DF52" i="14" s="1"/>
  <c r="DE17" i="14"/>
  <c r="DF17" i="14" s="1"/>
  <c r="DE22" i="14"/>
  <c r="DF22" i="14" s="1"/>
  <c r="DE12" i="14"/>
  <c r="DF12" i="14" s="1"/>
  <c r="DE50" i="14"/>
  <c r="DF50" i="14" s="1"/>
  <c r="DE70" i="14"/>
  <c r="DF70" i="14" s="1"/>
  <c r="DE71" i="14"/>
  <c r="DF71" i="14" s="1"/>
  <c r="DE73" i="14"/>
  <c r="DF73" i="14" s="1"/>
  <c r="DE30" i="14"/>
  <c r="DF30" i="14" s="1"/>
  <c r="DE35" i="14"/>
  <c r="DF35" i="14" s="1"/>
  <c r="DE40" i="14"/>
  <c r="DF40" i="14" s="1"/>
  <c r="DE15" i="14"/>
  <c r="DF15" i="14" s="1"/>
  <c r="DE26" i="14"/>
  <c r="DF26" i="14" s="1"/>
  <c r="DE28" i="14"/>
  <c r="DF28" i="14" s="1"/>
  <c r="DE24" i="14"/>
  <c r="DF24" i="14" s="1"/>
  <c r="DE32" i="14"/>
  <c r="DF32" i="14" s="1"/>
  <c r="DE68" i="14"/>
  <c r="DF68" i="14" s="1"/>
  <c r="DE29" i="14"/>
  <c r="DF29" i="14" s="1"/>
  <c r="DE48" i="14"/>
  <c r="DF48" i="14" s="1"/>
  <c r="DE18" i="14"/>
  <c r="DF18" i="14" s="1"/>
  <c r="DE25" i="14"/>
  <c r="DF25" i="14" s="1"/>
  <c r="DE34" i="14"/>
  <c r="DF34" i="14" s="1"/>
  <c r="DE36" i="14"/>
  <c r="DF36" i="14" s="1"/>
  <c r="DE37" i="14"/>
  <c r="DF37" i="14" s="1"/>
  <c r="DE38" i="14"/>
  <c r="DF38" i="14" s="1"/>
  <c r="DE39" i="14"/>
  <c r="DF39" i="14" s="1"/>
  <c r="DE41" i="14"/>
  <c r="DF41" i="14" s="1"/>
  <c r="DE44" i="14"/>
  <c r="DF44" i="14" s="1"/>
  <c r="DE57" i="14"/>
  <c r="DF57" i="14" s="1"/>
  <c r="DE61" i="14"/>
  <c r="DF61" i="14" s="1"/>
  <c r="DE20" i="14"/>
  <c r="DF20" i="14" s="1"/>
  <c r="DE27" i="14"/>
  <c r="DF27" i="14" s="1"/>
  <c r="DE31" i="14"/>
  <c r="DF31" i="14" s="1"/>
  <c r="DE42" i="14"/>
  <c r="DF42" i="14" s="1"/>
  <c r="DE47" i="14"/>
  <c r="DF47" i="14" s="1"/>
  <c r="DE54" i="14"/>
  <c r="DF54" i="14" s="1"/>
  <c r="DE62" i="14"/>
  <c r="DF62" i="14" s="1"/>
  <c r="DE65" i="14"/>
  <c r="DF65" i="14" s="1"/>
  <c r="DE33" i="14"/>
  <c r="DF33" i="14" s="1"/>
  <c r="DE45" i="14"/>
  <c r="DF45" i="14" s="1"/>
  <c r="DE49" i="14"/>
  <c r="DF49" i="14" s="1"/>
  <c r="DE58" i="14"/>
  <c r="DF58" i="14" s="1"/>
  <c r="DE59" i="14"/>
  <c r="DF59" i="14" s="1"/>
  <c r="DE60" i="14"/>
  <c r="DF60" i="14" s="1"/>
  <c r="DE63" i="14"/>
  <c r="DF63" i="14" s="1"/>
  <c r="DE67" i="14"/>
  <c r="DF67" i="14" s="1"/>
  <c r="DE3" i="14"/>
  <c r="DE4" i="14"/>
  <c r="DF4" i="14" s="1"/>
  <c r="DE7" i="14"/>
  <c r="DF7" i="14" s="1"/>
  <c r="DE5" i="14"/>
  <c r="DF5" i="14" s="1"/>
  <c r="DE6" i="14"/>
  <c r="DF6" i="14" s="1"/>
  <c r="CW14" i="14"/>
  <c r="T38" i="14"/>
  <c r="CP7" i="14"/>
  <c r="T44" i="14"/>
  <c r="B111" i="7"/>
  <c r="B67" i="7"/>
  <c r="M54" i="13"/>
  <c r="H63" i="13"/>
  <c r="F125" i="7" s="1"/>
  <c r="DA7" i="14"/>
  <c r="DA24" i="14"/>
  <c r="CU28" i="14"/>
  <c r="CQ28" i="14"/>
  <c r="CT28" i="14"/>
  <c r="CP28" i="14"/>
  <c r="CV28" i="14"/>
  <c r="CR28" i="14"/>
  <c r="C34" i="14"/>
  <c r="DS26" i="14"/>
  <c r="CK28" i="14"/>
  <c r="CO28" i="14" s="1"/>
  <c r="CT40" i="14"/>
  <c r="CP40" i="14"/>
  <c r="CW40" i="14"/>
  <c r="CS40" i="14"/>
  <c r="CK40" i="14"/>
  <c r="CO40" i="14" s="1"/>
  <c r="CV40" i="14"/>
  <c r="CR40" i="14"/>
  <c r="CU40" i="14"/>
  <c r="CQ40" i="14"/>
  <c r="M30" i="13"/>
  <c r="M31" i="13"/>
  <c r="M33" i="13"/>
  <c r="H35" i="13"/>
  <c r="F69" i="7" s="1"/>
  <c r="H36" i="13"/>
  <c r="F71" i="7" s="1"/>
  <c r="H38" i="13"/>
  <c r="F75" i="7" s="1"/>
  <c r="M55" i="13"/>
  <c r="M57" i="13"/>
  <c r="B9" i="7"/>
  <c r="B11" i="7"/>
  <c r="B15" i="7"/>
  <c r="B17" i="7"/>
  <c r="B19" i="7"/>
  <c r="B57" i="7"/>
  <c r="B61" i="7"/>
  <c r="M35" i="13"/>
  <c r="M36" i="13"/>
  <c r="M37" i="13"/>
  <c r="M38" i="13"/>
  <c r="M39" i="13"/>
  <c r="M40" i="13"/>
  <c r="H41" i="13"/>
  <c r="F81" i="7" s="1"/>
  <c r="H42" i="13"/>
  <c r="F83" i="7" s="1"/>
  <c r="H43" i="13"/>
  <c r="F85" i="7" s="1"/>
  <c r="H45" i="13"/>
  <c r="F89" i="7" s="1"/>
  <c r="H46" i="13"/>
  <c r="F91" i="7" s="1"/>
  <c r="B107" i="7"/>
  <c r="B115" i="7"/>
  <c r="M59" i="13"/>
  <c r="M60" i="13"/>
  <c r="M61" i="13"/>
  <c r="M62" i="13"/>
  <c r="M63" i="13"/>
  <c r="M64" i="13"/>
  <c r="H65" i="13"/>
  <c r="F129" i="7" s="1"/>
  <c r="H66" i="13"/>
  <c r="F131" i="7" s="1"/>
  <c r="H67" i="13"/>
  <c r="F133" i="7" s="1"/>
  <c r="H68" i="13"/>
  <c r="F135" i="7" s="1"/>
  <c r="H69" i="13"/>
  <c r="F137" i="7" s="1"/>
  <c r="H70" i="13"/>
  <c r="F139" i="7" s="1"/>
  <c r="DD4" i="14"/>
  <c r="CW7" i="14"/>
  <c r="CS7" i="14"/>
  <c r="CK7" i="14"/>
  <c r="CO7" i="14" s="1"/>
  <c r="CV7" i="14"/>
  <c r="CR7" i="14"/>
  <c r="CT7" i="14"/>
  <c r="DS7" i="14"/>
  <c r="C4" i="14"/>
  <c r="DD8" i="14"/>
  <c r="DE21" i="14"/>
  <c r="DF21" i="14" s="1"/>
  <c r="DD25" i="14"/>
  <c r="CT52" i="14"/>
  <c r="CP52" i="14"/>
  <c r="CW52" i="14"/>
  <c r="CS52" i="14"/>
  <c r="CK52" i="14"/>
  <c r="CO52" i="14" s="1"/>
  <c r="CV52" i="14"/>
  <c r="CR52" i="14"/>
  <c r="CU52" i="14"/>
  <c r="CQ52" i="14"/>
  <c r="M29" i="13"/>
  <c r="M32" i="13"/>
  <c r="M34" i="13"/>
  <c r="M58" i="13"/>
  <c r="H62" i="13"/>
  <c r="F123" i="7" s="1"/>
  <c r="B13" i="7"/>
  <c r="B21" i="7"/>
  <c r="B23" i="7"/>
  <c r="B25" i="7"/>
  <c r="B27" i="7"/>
  <c r="B29" i="7"/>
  <c r="B31" i="7"/>
  <c r="H28" i="13"/>
  <c r="F55" i="7" s="1"/>
  <c r="B77" i="7"/>
  <c r="B79" i="7"/>
  <c r="M41" i="13"/>
  <c r="M42" i="13"/>
  <c r="M43" i="13"/>
  <c r="M44" i="13"/>
  <c r="M45" i="13"/>
  <c r="M46" i="13"/>
  <c r="H47" i="13"/>
  <c r="F93" i="7" s="1"/>
  <c r="H48" i="13"/>
  <c r="F95" i="7" s="1"/>
  <c r="H49" i="13"/>
  <c r="F97" i="7" s="1"/>
  <c r="H50" i="13"/>
  <c r="F99" i="7" s="1"/>
  <c r="H51" i="13"/>
  <c r="F101" i="7" s="1"/>
  <c r="H52" i="13"/>
  <c r="F103" i="7" s="1"/>
  <c r="B117" i="7"/>
  <c r="B119" i="7"/>
  <c r="B127" i="7"/>
  <c r="M65" i="13"/>
  <c r="M67" i="13"/>
  <c r="M68" i="13"/>
  <c r="M69" i="13"/>
  <c r="H71" i="13"/>
  <c r="F141" i="7" s="1"/>
  <c r="H72" i="13"/>
  <c r="F143" i="7" s="1"/>
  <c r="H73" i="13"/>
  <c r="F145" i="7" s="1"/>
  <c r="H74" i="13"/>
  <c r="F147" i="7" s="1"/>
  <c r="H75" i="13"/>
  <c r="F149" i="7" s="1"/>
  <c r="CU7" i="14"/>
  <c r="DE16" i="14"/>
  <c r="DF16" i="14" s="1"/>
  <c r="CU21" i="14"/>
  <c r="CQ21" i="14"/>
  <c r="CT21" i="14"/>
  <c r="CP21" i="14"/>
  <c r="CV21" i="14"/>
  <c r="CR21" i="14"/>
  <c r="DE23" i="14"/>
  <c r="DF23" i="14" s="1"/>
  <c r="C37" i="14"/>
  <c r="DS27" i="14"/>
  <c r="CS28" i="14"/>
  <c r="CW29" i="14"/>
  <c r="M28" i="13"/>
  <c r="H30" i="13"/>
  <c r="F59" i="7" s="1"/>
  <c r="H32" i="13"/>
  <c r="F63" i="7" s="1"/>
  <c r="H33" i="13"/>
  <c r="F65" i="7" s="1"/>
  <c r="M49" i="13"/>
  <c r="M52" i="13"/>
  <c r="H53" i="13"/>
  <c r="F105" i="7" s="1"/>
  <c r="H55" i="13"/>
  <c r="F109" i="7" s="1"/>
  <c r="H57" i="13"/>
  <c r="F113" i="7" s="1"/>
  <c r="DE9" i="14"/>
  <c r="DF9" i="14" s="1"/>
  <c r="CU14" i="14"/>
  <c r="CQ14" i="14"/>
  <c r="CT14" i="14"/>
  <c r="CP14" i="14"/>
  <c r="CV14" i="14"/>
  <c r="CR14" i="14"/>
  <c r="DE11" i="14"/>
  <c r="DF11" i="14" s="1"/>
  <c r="T12" i="14"/>
  <c r="CS14" i="14"/>
  <c r="DE19" i="14"/>
  <c r="DF19" i="14" s="1"/>
  <c r="C26" i="14"/>
  <c r="DS20" i="14"/>
  <c r="CW28" i="14"/>
  <c r="CU34" i="14"/>
  <c r="CQ34" i="14"/>
  <c r="CT34" i="14"/>
  <c r="CP34" i="14"/>
  <c r="CW34" i="14"/>
  <c r="CS34" i="14"/>
  <c r="CK34" i="14"/>
  <c r="CO34" i="14" s="1"/>
  <c r="CV34" i="14"/>
  <c r="CR34" i="14"/>
  <c r="CK46" i="14"/>
  <c r="CO46" i="14" s="1"/>
  <c r="CS46" i="14"/>
  <c r="CW46" i="14"/>
  <c r="CK58" i="14"/>
  <c r="CO58" i="14" s="1"/>
  <c r="CS58" i="14"/>
  <c r="CW58" i="14"/>
  <c r="CD64" i="14"/>
  <c r="T68" i="14"/>
  <c r="C44" i="14"/>
  <c r="CP46" i="14"/>
  <c r="CT46" i="14"/>
  <c r="CP58" i="14"/>
  <c r="CT58" i="14"/>
  <c r="CT70" i="14"/>
  <c r="CP70" i="14"/>
  <c r="CW70" i="14"/>
  <c r="CS70" i="14"/>
  <c r="CK70" i="14"/>
  <c r="CO70" i="14" s="1"/>
  <c r="CQ70" i="14"/>
  <c r="T26" i="14"/>
  <c r="C32" i="14"/>
  <c r="T32" i="14"/>
  <c r="DS33" i="14"/>
  <c r="CQ46" i="14"/>
  <c r="CU46" i="14"/>
  <c r="CQ58" i="14"/>
  <c r="CU58" i="14"/>
  <c r="CR70" i="14"/>
  <c r="DS22" i="14"/>
  <c r="CR46" i="14"/>
  <c r="T50" i="14"/>
  <c r="CR58" i="14"/>
  <c r="DE69" i="14"/>
  <c r="DF69" i="14" s="1"/>
  <c r="CU70" i="14"/>
  <c r="DE72" i="14"/>
  <c r="DF72" i="14" s="1"/>
  <c r="CD76" i="14"/>
  <c r="T74" i="14"/>
  <c r="DQ913" i="11" l="1"/>
  <c r="DQ914" i="11" s="1"/>
  <c r="DQ915" i="11" s="1"/>
  <c r="DQ916" i="11" s="1"/>
  <c r="DQ917" i="11" s="1"/>
  <c r="DQ918" i="11" s="1"/>
  <c r="DQ919" i="11" s="1"/>
  <c r="DQ920" i="11" s="1"/>
  <c r="DQ921" i="11" s="1"/>
  <c r="DQ922" i="11" s="1"/>
  <c r="DQ923" i="11" s="1"/>
  <c r="DQ924" i="11" s="1"/>
  <c r="DQ925" i="11" s="1"/>
  <c r="DQ926" i="11" s="1"/>
  <c r="DQ927" i="11" s="1"/>
  <c r="DQ928" i="11" s="1"/>
  <c r="DQ929" i="11" s="1"/>
  <c r="DQ930" i="11" s="1"/>
  <c r="DQ931" i="11" s="1"/>
  <c r="DQ932" i="11" s="1"/>
  <c r="DQ933" i="11" s="1"/>
  <c r="DQ934" i="11" s="1"/>
  <c r="DQ935" i="11" s="1"/>
  <c r="DQ936" i="11" s="1"/>
  <c r="DQ937" i="11" s="1"/>
  <c r="DQ938" i="11" s="1"/>
  <c r="DQ1147" i="11"/>
  <c r="DQ1148" i="11" s="1"/>
  <c r="DQ1149" i="11" s="1"/>
  <c r="DQ1150" i="11" s="1"/>
  <c r="DQ1151" i="11" s="1"/>
  <c r="DQ1152" i="11" s="1"/>
  <c r="DQ1153" i="11" s="1"/>
  <c r="DQ1154" i="11" s="1"/>
  <c r="DQ1155" i="11" s="1"/>
  <c r="DQ1156" i="11" s="1"/>
  <c r="DQ1157" i="11" s="1"/>
  <c r="DQ1158" i="11" s="1"/>
  <c r="DQ1159" i="11" s="1"/>
  <c r="DQ1160" i="11" s="1"/>
  <c r="DQ1161" i="11" s="1"/>
  <c r="DQ1162" i="11" s="1"/>
  <c r="DQ1163" i="11" s="1"/>
  <c r="DQ1164" i="11" s="1"/>
  <c r="DQ1165" i="11" s="1"/>
  <c r="DQ1166" i="11" s="1"/>
  <c r="DQ1167" i="11" s="1"/>
  <c r="DQ1168" i="11" s="1"/>
  <c r="DQ1169" i="11" s="1"/>
  <c r="DQ1170" i="11" s="1"/>
  <c r="DQ1171" i="11" s="1"/>
  <c r="DQ1172" i="11" s="1"/>
  <c r="DQ939" i="11"/>
  <c r="DQ940" i="11" s="1"/>
  <c r="DQ941" i="11" s="1"/>
  <c r="DQ942" i="11" s="1"/>
  <c r="DQ943" i="11" s="1"/>
  <c r="DQ944" i="11" s="1"/>
  <c r="DQ945" i="11" s="1"/>
  <c r="DQ946" i="11" s="1"/>
  <c r="DQ947" i="11" s="1"/>
  <c r="DQ948" i="11" s="1"/>
  <c r="DQ949" i="11" s="1"/>
  <c r="DQ950" i="11" s="1"/>
  <c r="DQ951" i="11" s="1"/>
  <c r="DQ952" i="11" s="1"/>
  <c r="DQ953" i="11" s="1"/>
  <c r="DQ954" i="11" s="1"/>
  <c r="DQ955" i="11" s="1"/>
  <c r="DQ956" i="11" s="1"/>
  <c r="DQ957" i="11" s="1"/>
  <c r="DQ958" i="11" s="1"/>
  <c r="DQ959" i="11" s="1"/>
  <c r="DQ960" i="11" s="1"/>
  <c r="DQ961" i="11" s="1"/>
  <c r="DQ962" i="11" s="1"/>
  <c r="DQ963" i="11" s="1"/>
  <c r="DQ964" i="11" s="1"/>
  <c r="DQ1225" i="11"/>
  <c r="DQ1226" i="11" s="1"/>
  <c r="DQ1227" i="11" s="1"/>
  <c r="DQ1228" i="11" s="1"/>
  <c r="DQ1229" i="11" s="1"/>
  <c r="DQ1230" i="11" s="1"/>
  <c r="DQ1231" i="11" s="1"/>
  <c r="DQ1232" i="11" s="1"/>
  <c r="DQ1233" i="11" s="1"/>
  <c r="DQ1234" i="11" s="1"/>
  <c r="DQ1235" i="11" s="1"/>
  <c r="DQ1236" i="11" s="1"/>
  <c r="DQ1237" i="11" s="1"/>
  <c r="DQ1238" i="11" s="1"/>
  <c r="DQ1239" i="11" s="1"/>
  <c r="DQ1240" i="11" s="1"/>
  <c r="DQ1241" i="11" s="1"/>
  <c r="DQ1242" i="11" s="1"/>
  <c r="DQ1243" i="11" s="1"/>
  <c r="DQ1244" i="11" s="1"/>
  <c r="DQ1245" i="11" s="1"/>
  <c r="DQ1246" i="11" s="1"/>
  <c r="DQ1247" i="11" s="1"/>
  <c r="DQ1248" i="11" s="1"/>
  <c r="DQ1249" i="11" s="1"/>
  <c r="DQ1250" i="11" s="1"/>
  <c r="DQ1095" i="11"/>
  <c r="DQ1096" i="11" s="1"/>
  <c r="DQ1097" i="11" s="1"/>
  <c r="DQ1098" i="11" s="1"/>
  <c r="DQ1099" i="11" s="1"/>
  <c r="DQ1100" i="11" s="1"/>
  <c r="DQ1101" i="11" s="1"/>
  <c r="DQ1102" i="11" s="1"/>
  <c r="DQ1103" i="11" s="1"/>
  <c r="DQ1104" i="11" s="1"/>
  <c r="DQ1105" i="11" s="1"/>
  <c r="DQ1106" i="11" s="1"/>
  <c r="DQ1107" i="11" s="1"/>
  <c r="DQ1108" i="11" s="1"/>
  <c r="DQ1109" i="11" s="1"/>
  <c r="DQ1110" i="11" s="1"/>
  <c r="DQ1111" i="11" s="1"/>
  <c r="DQ1112" i="11" s="1"/>
  <c r="DQ1113" i="11" s="1"/>
  <c r="DQ1114" i="11" s="1"/>
  <c r="DQ1115" i="11" s="1"/>
  <c r="DQ1116" i="11" s="1"/>
  <c r="DQ1117" i="11" s="1"/>
  <c r="DQ1118" i="11" s="1"/>
  <c r="DQ1119" i="11" s="1"/>
  <c r="DQ1120" i="11" s="1"/>
  <c r="DQ1069" i="11"/>
  <c r="DQ1070" i="11" s="1"/>
  <c r="DQ1071" i="11" s="1"/>
  <c r="DQ1072" i="11" s="1"/>
  <c r="DQ1073" i="11" s="1"/>
  <c r="DQ1074" i="11" s="1"/>
  <c r="DQ1075" i="11" s="1"/>
  <c r="DQ1076" i="11" s="1"/>
  <c r="DQ1077" i="11" s="1"/>
  <c r="DQ1078" i="11" s="1"/>
  <c r="DQ1079" i="11" s="1"/>
  <c r="DQ1080" i="11" s="1"/>
  <c r="DQ1081" i="11" s="1"/>
  <c r="DQ1082" i="11" s="1"/>
  <c r="DQ1083" i="11" s="1"/>
  <c r="DQ1084" i="11" s="1"/>
  <c r="DQ1085" i="11" s="1"/>
  <c r="DQ1086" i="11" s="1"/>
  <c r="DQ1087" i="11" s="1"/>
  <c r="DQ1088" i="11" s="1"/>
  <c r="DQ1089" i="11" s="1"/>
  <c r="DQ1090" i="11" s="1"/>
  <c r="DQ1091" i="11" s="1"/>
  <c r="DQ1092" i="11" s="1"/>
  <c r="DQ1093" i="11" s="1"/>
  <c r="DQ1094" i="11" s="1"/>
  <c r="DQ965" i="11"/>
  <c r="DQ966" i="11" s="1"/>
  <c r="DQ967" i="11" s="1"/>
  <c r="DQ968" i="11" s="1"/>
  <c r="DQ969" i="11" s="1"/>
  <c r="DQ970" i="11" s="1"/>
  <c r="DQ971" i="11" s="1"/>
  <c r="DQ972" i="11" s="1"/>
  <c r="DQ973" i="11" s="1"/>
  <c r="DQ974" i="11" s="1"/>
  <c r="DQ975" i="11" s="1"/>
  <c r="DQ976" i="11" s="1"/>
  <c r="DQ977" i="11" s="1"/>
  <c r="DQ978" i="11" s="1"/>
  <c r="DQ979" i="11" s="1"/>
  <c r="DQ980" i="11" s="1"/>
  <c r="DQ981" i="11" s="1"/>
  <c r="DQ982" i="11" s="1"/>
  <c r="DQ983" i="11" s="1"/>
  <c r="DQ984" i="11" s="1"/>
  <c r="DQ985" i="11" s="1"/>
  <c r="DQ986" i="11" s="1"/>
  <c r="DQ987" i="11" s="1"/>
  <c r="DQ988" i="11" s="1"/>
  <c r="DQ989" i="11" s="1"/>
  <c r="DQ990" i="11" s="1"/>
  <c r="DQ887" i="11"/>
  <c r="DQ888" i="11" s="1"/>
  <c r="DQ889" i="11" s="1"/>
  <c r="DQ890" i="11" s="1"/>
  <c r="DQ891" i="11" s="1"/>
  <c r="DQ892" i="11" s="1"/>
  <c r="DQ893" i="11" s="1"/>
  <c r="DQ894" i="11" s="1"/>
  <c r="DQ895" i="11" s="1"/>
  <c r="DQ896" i="11" s="1"/>
  <c r="DQ897" i="11" s="1"/>
  <c r="DQ898" i="11" s="1"/>
  <c r="DQ899" i="11" s="1"/>
  <c r="DQ900" i="11" s="1"/>
  <c r="DQ901" i="11" s="1"/>
  <c r="DQ902" i="11" s="1"/>
  <c r="DQ903" i="11" s="1"/>
  <c r="DQ904" i="11" s="1"/>
  <c r="DQ905" i="11" s="1"/>
  <c r="DQ906" i="11" s="1"/>
  <c r="DQ907" i="11" s="1"/>
  <c r="DQ908" i="11" s="1"/>
  <c r="DQ909" i="11" s="1"/>
  <c r="DQ910" i="11" s="1"/>
  <c r="DQ911" i="11" s="1"/>
  <c r="DQ912" i="11" s="1"/>
  <c r="DQ1199" i="11"/>
  <c r="DQ1200" i="11" s="1"/>
  <c r="DQ1201" i="11" s="1"/>
  <c r="DQ1202" i="11" s="1"/>
  <c r="DQ1203" i="11" s="1"/>
  <c r="DQ1204" i="11" s="1"/>
  <c r="DQ1205" i="11" s="1"/>
  <c r="DQ1206" i="11" s="1"/>
  <c r="DQ1207" i="11" s="1"/>
  <c r="DQ1208" i="11" s="1"/>
  <c r="DQ1209" i="11" s="1"/>
  <c r="DQ1210" i="11" s="1"/>
  <c r="DQ1211" i="11" s="1"/>
  <c r="DQ1212" i="11" s="1"/>
  <c r="DQ1213" i="11" s="1"/>
  <c r="DQ1214" i="11" s="1"/>
  <c r="DQ1215" i="11" s="1"/>
  <c r="DQ1216" i="11" s="1"/>
  <c r="DQ1217" i="11" s="1"/>
  <c r="DQ1218" i="11" s="1"/>
  <c r="DQ1219" i="11" s="1"/>
  <c r="DQ1220" i="11" s="1"/>
  <c r="DQ1221" i="11" s="1"/>
  <c r="DQ1222" i="11" s="1"/>
  <c r="DQ1223" i="11" s="1"/>
  <c r="DQ1224" i="11" s="1"/>
  <c r="DQ1043" i="11"/>
  <c r="DQ1044" i="11" s="1"/>
  <c r="DQ1045" i="11" s="1"/>
  <c r="DQ1046" i="11" s="1"/>
  <c r="DQ1047" i="11" s="1"/>
  <c r="DQ1048" i="11" s="1"/>
  <c r="DQ1049" i="11" s="1"/>
  <c r="DQ1050" i="11" s="1"/>
  <c r="DQ1051" i="11" s="1"/>
  <c r="DQ1052" i="11" s="1"/>
  <c r="DQ1053" i="11" s="1"/>
  <c r="DQ1054" i="11" s="1"/>
  <c r="DQ1055" i="11" s="1"/>
  <c r="DQ1056" i="11" s="1"/>
  <c r="DQ1057" i="11" s="1"/>
  <c r="DQ1058" i="11" s="1"/>
  <c r="DQ1059" i="11" s="1"/>
  <c r="DQ1060" i="11" s="1"/>
  <c r="DQ1061" i="11" s="1"/>
  <c r="DQ1062" i="11" s="1"/>
  <c r="DQ1063" i="11" s="1"/>
  <c r="DQ1064" i="11" s="1"/>
  <c r="DQ1065" i="11" s="1"/>
  <c r="DQ1066" i="11" s="1"/>
  <c r="DQ1067" i="11" s="1"/>
  <c r="DQ1068" i="11" s="1"/>
  <c r="DQ1017" i="11"/>
  <c r="DQ1018" i="11" s="1"/>
  <c r="DQ1019" i="11" s="1"/>
  <c r="DQ1020" i="11" s="1"/>
  <c r="DQ1021" i="11" s="1"/>
  <c r="DQ1022" i="11" s="1"/>
  <c r="DQ1023" i="11" s="1"/>
  <c r="DQ1024" i="11" s="1"/>
  <c r="DQ1025" i="11" s="1"/>
  <c r="DQ1026" i="11" s="1"/>
  <c r="DQ1027" i="11" s="1"/>
  <c r="DQ1028" i="11" s="1"/>
  <c r="DQ1029" i="11" s="1"/>
  <c r="DQ1030" i="11" s="1"/>
  <c r="DQ1031" i="11" s="1"/>
  <c r="DQ1032" i="11" s="1"/>
  <c r="DQ1033" i="11" s="1"/>
  <c r="DQ1034" i="11" s="1"/>
  <c r="DQ1035" i="11" s="1"/>
  <c r="DQ1036" i="11" s="1"/>
  <c r="DQ1037" i="11" s="1"/>
  <c r="DQ1038" i="11" s="1"/>
  <c r="DQ1039" i="11" s="1"/>
  <c r="DQ1040" i="11" s="1"/>
  <c r="DQ1041" i="11" s="1"/>
  <c r="DQ1042" i="11" s="1"/>
  <c r="DQ861" i="11"/>
  <c r="DQ862" i="11" s="1"/>
  <c r="DQ863" i="11" s="1"/>
  <c r="DQ864" i="11" s="1"/>
  <c r="DQ865" i="11" s="1"/>
  <c r="DQ866" i="11" s="1"/>
  <c r="DQ867" i="11" s="1"/>
  <c r="DQ868" i="11" s="1"/>
  <c r="DQ869" i="11" s="1"/>
  <c r="DQ870" i="11" s="1"/>
  <c r="DQ871" i="11" s="1"/>
  <c r="DQ872" i="11" s="1"/>
  <c r="DQ873" i="11" s="1"/>
  <c r="DQ874" i="11" s="1"/>
  <c r="DQ875" i="11" s="1"/>
  <c r="DQ876" i="11" s="1"/>
  <c r="DQ877" i="11" s="1"/>
  <c r="DQ878" i="11" s="1"/>
  <c r="DQ879" i="11" s="1"/>
  <c r="DQ880" i="11" s="1"/>
  <c r="DQ881" i="11" s="1"/>
  <c r="DQ882" i="11" s="1"/>
  <c r="DQ883" i="11" s="1"/>
  <c r="DQ884" i="11" s="1"/>
  <c r="DQ885" i="11" s="1"/>
  <c r="DQ886" i="11" s="1"/>
  <c r="DQ1121" i="11"/>
  <c r="DQ1122" i="11" s="1"/>
  <c r="DQ1123" i="11" s="1"/>
  <c r="DQ1124" i="11" s="1"/>
  <c r="DQ1125" i="11" s="1"/>
  <c r="DQ1126" i="11" s="1"/>
  <c r="DQ1127" i="11" s="1"/>
  <c r="DQ1128" i="11" s="1"/>
  <c r="DQ1129" i="11" s="1"/>
  <c r="DQ1130" i="11" s="1"/>
  <c r="DQ1131" i="11" s="1"/>
  <c r="DQ1132" i="11" s="1"/>
  <c r="DQ1133" i="11" s="1"/>
  <c r="DQ1134" i="11" s="1"/>
  <c r="DQ1135" i="11" s="1"/>
  <c r="DQ1136" i="11" s="1"/>
  <c r="DQ1137" i="11" s="1"/>
  <c r="DQ1138" i="11" s="1"/>
  <c r="DQ1139" i="11" s="1"/>
  <c r="DQ1140" i="11" s="1"/>
  <c r="DQ1141" i="11" s="1"/>
  <c r="DQ1142" i="11" s="1"/>
  <c r="DQ1143" i="11" s="1"/>
  <c r="DQ1144" i="11" s="1"/>
  <c r="DQ1145" i="11" s="1"/>
  <c r="DQ1146" i="11" s="1"/>
  <c r="DQ991" i="11"/>
  <c r="DQ992" i="11" s="1"/>
  <c r="DQ993" i="11" s="1"/>
  <c r="DQ994" i="11" s="1"/>
  <c r="DQ995" i="11" s="1"/>
  <c r="DQ996" i="11" s="1"/>
  <c r="DQ997" i="11" s="1"/>
  <c r="DQ998" i="11" s="1"/>
  <c r="DQ999" i="11" s="1"/>
  <c r="DQ1000" i="11" s="1"/>
  <c r="DQ1001" i="11" s="1"/>
  <c r="DQ1002" i="11" s="1"/>
  <c r="DQ1003" i="11" s="1"/>
  <c r="DQ1004" i="11" s="1"/>
  <c r="DQ1005" i="11" s="1"/>
  <c r="DQ1006" i="11" s="1"/>
  <c r="DQ1007" i="11" s="1"/>
  <c r="DQ1008" i="11" s="1"/>
  <c r="DQ1009" i="11" s="1"/>
  <c r="DQ1010" i="11" s="1"/>
  <c r="DQ1011" i="11" s="1"/>
  <c r="DQ1012" i="11" s="1"/>
  <c r="DQ1013" i="11" s="1"/>
  <c r="DQ1014" i="11" s="1"/>
  <c r="DQ1015" i="11" s="1"/>
  <c r="DQ1016" i="11" s="1"/>
  <c r="DQ1173" i="11"/>
  <c r="DQ1174" i="11" s="1"/>
  <c r="DQ1175" i="11" s="1"/>
  <c r="DQ1176" i="11" s="1"/>
  <c r="DQ1177" i="11" s="1"/>
  <c r="DQ1178" i="11" s="1"/>
  <c r="DQ1179" i="11" s="1"/>
  <c r="DQ1180" i="11" s="1"/>
  <c r="DQ1181" i="11" s="1"/>
  <c r="DQ1182" i="11" s="1"/>
  <c r="DQ1183" i="11" s="1"/>
  <c r="DQ1184" i="11" s="1"/>
  <c r="DQ1185" i="11" s="1"/>
  <c r="DQ1186" i="11" s="1"/>
  <c r="DQ1187" i="11" s="1"/>
  <c r="DQ1188" i="11" s="1"/>
  <c r="DQ1189" i="11" s="1"/>
  <c r="DQ1190" i="11" s="1"/>
  <c r="DQ1191" i="11" s="1"/>
  <c r="DQ1192" i="11" s="1"/>
  <c r="DQ1193" i="11" s="1"/>
  <c r="DQ1194" i="11" s="1"/>
  <c r="DQ1195" i="11" s="1"/>
  <c r="DQ1196" i="11" s="1"/>
  <c r="DQ1197" i="11" s="1"/>
  <c r="DQ1198" i="11" s="1"/>
  <c r="DQ835" i="11"/>
  <c r="DQ836" i="11" s="1"/>
  <c r="DQ837" i="11" s="1"/>
  <c r="DQ838" i="11" s="1"/>
  <c r="DQ839" i="11" s="1"/>
  <c r="DQ840" i="11" s="1"/>
  <c r="DQ841" i="11" s="1"/>
  <c r="DQ842" i="11" s="1"/>
  <c r="DQ843" i="11" s="1"/>
  <c r="DQ844" i="11" s="1"/>
  <c r="DQ845" i="11" s="1"/>
  <c r="DQ846" i="11" s="1"/>
  <c r="DQ847" i="11" s="1"/>
  <c r="DQ848" i="11" s="1"/>
  <c r="DQ849" i="11" s="1"/>
  <c r="DQ850" i="11" s="1"/>
  <c r="DQ851" i="11" s="1"/>
  <c r="DQ852" i="11" s="1"/>
  <c r="DQ853" i="11" s="1"/>
  <c r="DQ854" i="11" s="1"/>
  <c r="DQ855" i="11" s="1"/>
  <c r="DQ856" i="11" s="1"/>
  <c r="DQ857" i="11" s="1"/>
  <c r="DQ858" i="11" s="1"/>
  <c r="DQ859" i="11" s="1"/>
  <c r="DQ860" i="11" s="1"/>
  <c r="DF3" i="14"/>
  <c r="CN64" i="14"/>
  <c r="CM64" i="14"/>
  <c r="CL64" i="14"/>
  <c r="DU75" i="14"/>
  <c r="DU68" i="14"/>
  <c r="DU67" i="14"/>
  <c r="DU66" i="14"/>
  <c r="DU62" i="14"/>
  <c r="DU61" i="14"/>
  <c r="DU60" i="14"/>
  <c r="DU56" i="14"/>
  <c r="DU55" i="14"/>
  <c r="DU43" i="14"/>
  <c r="DU69" i="14"/>
  <c r="DU63" i="14"/>
  <c r="DU57" i="14"/>
  <c r="DU54" i="14"/>
  <c r="DU53" i="14"/>
  <c r="DU52" i="14"/>
  <c r="DU51" i="14"/>
  <c r="DU50" i="14"/>
  <c r="DU42" i="14"/>
  <c r="DU41" i="14"/>
  <c r="DU40" i="14"/>
  <c r="DU70" i="14"/>
  <c r="DU64" i="14"/>
  <c r="DU58" i="14"/>
  <c r="DU49" i="14"/>
  <c r="DU59" i="14"/>
  <c r="DU47" i="14"/>
  <c r="DU45" i="14"/>
  <c r="DU44" i="14"/>
  <c r="DU65" i="14"/>
  <c r="DU71" i="14"/>
  <c r="DU48" i="14"/>
  <c r="DU46" i="14"/>
  <c r="CN76" i="14"/>
  <c r="CM76" i="14"/>
  <c r="CL76" i="14"/>
  <c r="CV58" i="14"/>
  <c r="CN58" i="14"/>
  <c r="CM58" i="14"/>
  <c r="CL58" i="14"/>
  <c r="A17" i="8"/>
  <c r="D16" i="8"/>
  <c r="E15" i="8"/>
  <c r="D15" i="8" s="1"/>
  <c r="DA55" i="14"/>
  <c r="F142" i="7"/>
  <c r="DA33" i="14"/>
  <c r="DD44" i="14"/>
  <c r="F90" i="7"/>
  <c r="DD28" i="14"/>
  <c r="F58" i="7"/>
  <c r="DA36" i="14"/>
  <c r="F73" i="7"/>
  <c r="DD51" i="14"/>
  <c r="F104" i="7"/>
  <c r="DD43" i="14"/>
  <c r="F88" i="7"/>
  <c r="DD63" i="14"/>
  <c r="F128" i="7"/>
  <c r="DD36" i="14"/>
  <c r="F74" i="7"/>
  <c r="DD30" i="14"/>
  <c r="F62" i="7"/>
  <c r="DA57" i="14"/>
  <c r="F115" i="7"/>
  <c r="DA30" i="14"/>
  <c r="F61" i="7"/>
  <c r="DA58" i="14"/>
  <c r="F117" i="7"/>
  <c r="DD65" i="14"/>
  <c r="F132" i="7"/>
  <c r="DD40" i="14"/>
  <c r="F82" i="7"/>
  <c r="DD37" i="14"/>
  <c r="F76" i="7"/>
  <c r="DD54" i="14"/>
  <c r="F110" i="7"/>
  <c r="DA60" i="14"/>
  <c r="F121" i="7"/>
  <c r="DD52" i="14"/>
  <c r="F106" i="7"/>
  <c r="DD68" i="14"/>
  <c r="F138" i="7"/>
  <c r="DD57" i="14"/>
  <c r="F116" i="7"/>
  <c r="DD59" i="14"/>
  <c r="F120" i="7"/>
  <c r="DD48" i="14"/>
  <c r="F98" i="7"/>
  <c r="DD27" i="14"/>
  <c r="F56" i="7"/>
  <c r="DD67" i="14"/>
  <c r="F136" i="7"/>
  <c r="B121" i="7"/>
  <c r="DD42" i="14"/>
  <c r="F86" i="7"/>
  <c r="DD33" i="14"/>
  <c r="F68" i="7"/>
  <c r="DD62" i="14"/>
  <c r="F126" i="7"/>
  <c r="DD58" i="14"/>
  <c r="F118" i="7"/>
  <c r="DD39" i="14"/>
  <c r="F80" i="7"/>
  <c r="DD35" i="14"/>
  <c r="F72" i="7"/>
  <c r="DD29" i="14"/>
  <c r="F60" i="7"/>
  <c r="DD53" i="14"/>
  <c r="F108" i="7"/>
  <c r="DD49" i="14"/>
  <c r="F100" i="7"/>
  <c r="DA53" i="14"/>
  <c r="F107" i="7"/>
  <c r="DA39" i="14"/>
  <c r="F79" i="7"/>
  <c r="DD64" i="14"/>
  <c r="F130" i="7"/>
  <c r="DD60" i="14"/>
  <c r="F122" i="7"/>
  <c r="DD32" i="14"/>
  <c r="F66" i="7"/>
  <c r="DD66" i="14"/>
  <c r="F134" i="7"/>
  <c r="DD45" i="14"/>
  <c r="F92" i="7"/>
  <c r="DD41" i="14"/>
  <c r="F84" i="7"/>
  <c r="B73" i="7"/>
  <c r="DD31" i="14"/>
  <c r="F64" i="7"/>
  <c r="DD61" i="14"/>
  <c r="F124" i="7"/>
  <c r="DD38" i="14"/>
  <c r="F78" i="7"/>
  <c r="DD34" i="14"/>
  <c r="F70" i="7"/>
  <c r="DD56" i="14"/>
  <c r="F114" i="7"/>
  <c r="DA43" i="14"/>
  <c r="F87" i="7"/>
  <c r="B87" i="7"/>
  <c r="DD69" i="14"/>
  <c r="F140" i="7"/>
  <c r="DA63" i="14"/>
  <c r="F127" i="7"/>
  <c r="DA28" i="14"/>
  <c r="F57" i="7"/>
  <c r="DD50" i="14"/>
  <c r="F102" i="7"/>
  <c r="DD72" i="14"/>
  <c r="F146" i="7"/>
  <c r="CV76" i="14"/>
  <c r="CR76" i="14"/>
  <c r="CU76" i="14"/>
  <c r="CQ76" i="14"/>
  <c r="CT76" i="14"/>
  <c r="CP76" i="14"/>
  <c r="CW76" i="14"/>
  <c r="CS76" i="14"/>
  <c r="CK76" i="14"/>
  <c r="CO76" i="14" s="1"/>
  <c r="DA56" i="14"/>
  <c r="B113" i="7"/>
  <c r="DA72" i="14"/>
  <c r="B145" i="7"/>
  <c r="DA50" i="14"/>
  <c r="B101" i="7"/>
  <c r="DA46" i="14"/>
  <c r="B93" i="7"/>
  <c r="DA66" i="14"/>
  <c r="B133" i="7"/>
  <c r="DA44" i="14"/>
  <c r="B89" i="7"/>
  <c r="DA62" i="14"/>
  <c r="B125" i="7"/>
  <c r="DA54" i="14"/>
  <c r="B109" i="7"/>
  <c r="DA32" i="14"/>
  <c r="B65" i="7"/>
  <c r="DA71" i="14"/>
  <c r="B143" i="7"/>
  <c r="DA49" i="14"/>
  <c r="B99" i="7"/>
  <c r="DA61" i="14"/>
  <c r="B123" i="7"/>
  <c r="DA69" i="14"/>
  <c r="B139" i="7"/>
  <c r="DA65" i="14"/>
  <c r="B131" i="7"/>
  <c r="DA42" i="14"/>
  <c r="B85" i="7"/>
  <c r="DA37" i="14"/>
  <c r="B75" i="7"/>
  <c r="CW64" i="14"/>
  <c r="CS64" i="14"/>
  <c r="CK64" i="14"/>
  <c r="CO64" i="14" s="1"/>
  <c r="CV64" i="14"/>
  <c r="CR64" i="14"/>
  <c r="CU64" i="14"/>
  <c r="CQ64" i="14"/>
  <c r="CT64" i="14"/>
  <c r="CP64" i="14"/>
  <c r="DA52" i="14"/>
  <c r="B105" i="7"/>
  <c r="DA31" i="14"/>
  <c r="B63" i="7"/>
  <c r="DA74" i="14"/>
  <c r="B149" i="7"/>
  <c r="DA70" i="14"/>
  <c r="B141" i="7"/>
  <c r="DA48" i="14"/>
  <c r="B97" i="7"/>
  <c r="DA27" i="14"/>
  <c r="CH46" i="14" s="1"/>
  <c r="B55" i="7"/>
  <c r="DA68" i="14"/>
  <c r="B137" i="7"/>
  <c r="DA64" i="14"/>
  <c r="B129" i="7"/>
  <c r="DA41" i="14"/>
  <c r="B83" i="7"/>
  <c r="DA35" i="14"/>
  <c r="B71" i="7"/>
  <c r="DA29" i="14"/>
  <c r="B59" i="7"/>
  <c r="DA73" i="14"/>
  <c r="B147" i="7"/>
  <c r="DA51" i="14"/>
  <c r="B103" i="7"/>
  <c r="DA47" i="14"/>
  <c r="B95" i="7"/>
  <c r="DA67" i="14"/>
  <c r="B135" i="7"/>
  <c r="DA45" i="14"/>
  <c r="B91" i="7"/>
  <c r="DA40" i="14"/>
  <c r="B81" i="7"/>
  <c r="DA34" i="14"/>
  <c r="B69" i="7"/>
  <c r="AK28" i="11"/>
  <c r="DT938" i="11" s="1"/>
  <c r="AJ28" i="11"/>
  <c r="DT912" i="11" s="1"/>
  <c r="AI28" i="11"/>
  <c r="DT886" i="11" s="1"/>
  <c r="AH28" i="11"/>
  <c r="DT860" i="11" s="1"/>
  <c r="AG28" i="11"/>
  <c r="DT834" i="11" s="1"/>
  <c r="AK27" i="11"/>
  <c r="DT937" i="11" s="1"/>
  <c r="AJ27" i="11"/>
  <c r="DT911" i="11" s="1"/>
  <c r="AI27" i="11"/>
  <c r="DT885" i="11" s="1"/>
  <c r="AH27" i="11"/>
  <c r="DT859" i="11" s="1"/>
  <c r="AG27" i="11"/>
  <c r="AK26" i="11"/>
  <c r="DT936" i="11" s="1"/>
  <c r="AJ26" i="11"/>
  <c r="DT910" i="11" s="1"/>
  <c r="AI26" i="11"/>
  <c r="DT884" i="11" s="1"/>
  <c r="AH26" i="11"/>
  <c r="DT858" i="11" s="1"/>
  <c r="AG26" i="11"/>
  <c r="AK25" i="11"/>
  <c r="DT935" i="11" s="1"/>
  <c r="AJ25" i="11"/>
  <c r="DT909" i="11" s="1"/>
  <c r="AI25" i="11"/>
  <c r="DT883" i="11" s="1"/>
  <c r="AH25" i="11"/>
  <c r="DT857" i="11" s="1"/>
  <c r="AG25" i="11"/>
  <c r="AK24" i="11"/>
  <c r="DT934" i="11" s="1"/>
  <c r="AJ24" i="11"/>
  <c r="DT908" i="11" s="1"/>
  <c r="AI24" i="11"/>
  <c r="DT882" i="11" s="1"/>
  <c r="AH24" i="11"/>
  <c r="DT856" i="11" s="1"/>
  <c r="AG24" i="11"/>
  <c r="AK23" i="11"/>
  <c r="DT933" i="11" s="1"/>
  <c r="AJ23" i="11"/>
  <c r="DT907" i="11" s="1"/>
  <c r="AI23" i="11"/>
  <c r="DT881" i="11" s="1"/>
  <c r="AH23" i="11"/>
  <c r="DT855" i="11" s="1"/>
  <c r="AG23" i="11"/>
  <c r="AK22" i="11"/>
  <c r="DT932" i="11" s="1"/>
  <c r="AJ22" i="11"/>
  <c r="DT906" i="11" s="1"/>
  <c r="AI22" i="11"/>
  <c r="DT880" i="11" s="1"/>
  <c r="AH22" i="11"/>
  <c r="DT854" i="11" s="1"/>
  <c r="AG22" i="11"/>
  <c r="AK21" i="11"/>
  <c r="DT931" i="11" s="1"/>
  <c r="AJ21" i="11"/>
  <c r="DT905" i="11" s="1"/>
  <c r="AI21" i="11"/>
  <c r="DT879" i="11" s="1"/>
  <c r="AH21" i="11"/>
  <c r="DT853" i="11" s="1"/>
  <c r="AG21" i="11"/>
  <c r="AK20" i="11"/>
  <c r="DT930" i="11" s="1"/>
  <c r="AJ20" i="11"/>
  <c r="DT904" i="11" s="1"/>
  <c r="AI20" i="11"/>
  <c r="DT878" i="11" s="1"/>
  <c r="AH20" i="11"/>
  <c r="DT852" i="11" s="1"/>
  <c r="AG20" i="11"/>
  <c r="AK19" i="11"/>
  <c r="DT929" i="11" s="1"/>
  <c r="AJ19" i="11"/>
  <c r="DT903" i="11" s="1"/>
  <c r="AI19" i="11"/>
  <c r="DT877" i="11" s="1"/>
  <c r="AH19" i="11"/>
  <c r="DT851" i="11" s="1"/>
  <c r="AG19" i="11"/>
  <c r="AK18" i="11"/>
  <c r="DT928" i="11" s="1"/>
  <c r="AJ18" i="11"/>
  <c r="DT902" i="11" s="1"/>
  <c r="AI18" i="11"/>
  <c r="DT876" i="11" s="1"/>
  <c r="AH18" i="11"/>
  <c r="DT850" i="11" s="1"/>
  <c r="AG18" i="11"/>
  <c r="AK17" i="11"/>
  <c r="DT927" i="11" s="1"/>
  <c r="AJ17" i="11"/>
  <c r="DT901" i="11" s="1"/>
  <c r="AI17" i="11"/>
  <c r="DT875" i="11" s="1"/>
  <c r="AH17" i="11"/>
  <c r="DT849" i="11" s="1"/>
  <c r="AG17" i="11"/>
  <c r="AK16" i="11"/>
  <c r="DT926" i="11" s="1"/>
  <c r="AJ16" i="11"/>
  <c r="DT900" i="11" s="1"/>
  <c r="AI16" i="11"/>
  <c r="DT874" i="11" s="1"/>
  <c r="AH16" i="11"/>
  <c r="DT848" i="11" s="1"/>
  <c r="AG16" i="11"/>
  <c r="AK15" i="11"/>
  <c r="DT925" i="11" s="1"/>
  <c r="AJ15" i="11"/>
  <c r="DT899" i="11" s="1"/>
  <c r="AI15" i="11"/>
  <c r="DT873" i="11" s="1"/>
  <c r="AH15" i="11"/>
  <c r="DT847" i="11" s="1"/>
  <c r="AG15" i="11"/>
  <c r="AK14" i="11"/>
  <c r="DT924" i="11" s="1"/>
  <c r="AJ14" i="11"/>
  <c r="DT898" i="11" s="1"/>
  <c r="AI14" i="11"/>
  <c r="DT872" i="11" s="1"/>
  <c r="AH14" i="11"/>
  <c r="DT846" i="11" s="1"/>
  <c r="AG14" i="11"/>
  <c r="AK13" i="11"/>
  <c r="DT923" i="11" s="1"/>
  <c r="AJ13" i="11"/>
  <c r="DT897" i="11" s="1"/>
  <c r="AI13" i="11"/>
  <c r="DT871" i="11" s="1"/>
  <c r="AH13" i="11"/>
  <c r="DT845" i="11" s="1"/>
  <c r="AG13" i="11"/>
  <c r="AK12" i="11"/>
  <c r="DT922" i="11" s="1"/>
  <c r="AJ12" i="11"/>
  <c r="DT896" i="11" s="1"/>
  <c r="AI12" i="11"/>
  <c r="DT870" i="11" s="1"/>
  <c r="AH12" i="11"/>
  <c r="DT844" i="11" s="1"/>
  <c r="AG12" i="11"/>
  <c r="AK11" i="11"/>
  <c r="DT921" i="11" s="1"/>
  <c r="AJ11" i="11"/>
  <c r="DT895" i="11" s="1"/>
  <c r="AI11" i="11"/>
  <c r="DT869" i="11" s="1"/>
  <c r="AH11" i="11"/>
  <c r="DT843" i="11" s="1"/>
  <c r="AG11" i="11"/>
  <c r="AK10" i="11"/>
  <c r="DT920" i="11" s="1"/>
  <c r="AJ10" i="11"/>
  <c r="DT894" i="11" s="1"/>
  <c r="AI10" i="11"/>
  <c r="DT868" i="11" s="1"/>
  <c r="AH10" i="11"/>
  <c r="DT842" i="11" s="1"/>
  <c r="AG10" i="11"/>
  <c r="AK9" i="11"/>
  <c r="DT919" i="11" s="1"/>
  <c r="AJ9" i="11"/>
  <c r="DT893" i="11" s="1"/>
  <c r="AI9" i="11"/>
  <c r="DT867" i="11" s="1"/>
  <c r="AH9" i="11"/>
  <c r="DT841" i="11" s="1"/>
  <c r="AG9" i="11"/>
  <c r="AK8" i="11"/>
  <c r="DT918" i="11" s="1"/>
  <c r="AJ8" i="11"/>
  <c r="DT892" i="11" s="1"/>
  <c r="AI8" i="11"/>
  <c r="DT866" i="11" s="1"/>
  <c r="AH8" i="11"/>
  <c r="DT840" i="11" s="1"/>
  <c r="AG8" i="11"/>
  <c r="AK7" i="11"/>
  <c r="DT917" i="11" s="1"/>
  <c r="AJ7" i="11"/>
  <c r="DT891" i="11" s="1"/>
  <c r="AI7" i="11"/>
  <c r="DT865" i="11" s="1"/>
  <c r="AH7" i="11"/>
  <c r="DT839" i="11" s="1"/>
  <c r="AG7" i="11"/>
  <c r="AK6" i="11"/>
  <c r="DT916" i="11" s="1"/>
  <c r="AJ6" i="11"/>
  <c r="DT890" i="11" s="1"/>
  <c r="AI6" i="11"/>
  <c r="DT864" i="11" s="1"/>
  <c r="AH6" i="11"/>
  <c r="DT838" i="11" s="1"/>
  <c r="AG6" i="11"/>
  <c r="AK5" i="11"/>
  <c r="DT915" i="11" s="1"/>
  <c r="AJ5" i="11"/>
  <c r="DT889" i="11" s="1"/>
  <c r="AI5" i="11"/>
  <c r="DT863" i="11" s="1"/>
  <c r="AH5" i="11"/>
  <c r="DT837" i="11" s="1"/>
  <c r="AG5" i="11"/>
  <c r="AK4" i="11"/>
  <c r="DT914" i="11" s="1"/>
  <c r="AJ4" i="11"/>
  <c r="DT888" i="11" s="1"/>
  <c r="AI4" i="11"/>
  <c r="DT862" i="11" s="1"/>
  <c r="AH4" i="11"/>
  <c r="DT836" i="11" s="1"/>
  <c r="AG4" i="11"/>
  <c r="AW3" i="11"/>
  <c r="DT1225" i="11" s="1"/>
  <c r="AK3" i="11"/>
  <c r="DT913" i="11" s="1"/>
  <c r="AJ3" i="11"/>
  <c r="DT887" i="11" s="1"/>
  <c r="AI3" i="11"/>
  <c r="DT861" i="11" s="1"/>
  <c r="AH3" i="11"/>
  <c r="DT835" i="11" s="1"/>
  <c r="AG3" i="11"/>
  <c r="EJ861" i="11" l="1"/>
  <c r="DW861" i="11"/>
  <c r="DV861" i="11"/>
  <c r="ED861" i="11"/>
  <c r="DU861" i="11"/>
  <c r="EC861" i="11"/>
  <c r="EA861" i="11"/>
  <c r="EI861" i="11"/>
  <c r="DZ861" i="11"/>
  <c r="EH861" i="11"/>
  <c r="DY861" i="11"/>
  <c r="EG861" i="11"/>
  <c r="EE861" i="11"/>
  <c r="DX861" i="11"/>
  <c r="EB861" i="11"/>
  <c r="EF861" i="11"/>
  <c r="EH839" i="11"/>
  <c r="EA839" i="11"/>
  <c r="DV839" i="11"/>
  <c r="EF839" i="11"/>
  <c r="DX839" i="11"/>
  <c r="EI839" i="11"/>
  <c r="ED839" i="11"/>
  <c r="DU839" i="11"/>
  <c r="DW839" i="11"/>
  <c r="EG839" i="11"/>
  <c r="DZ839" i="11"/>
  <c r="EB839" i="11"/>
  <c r="EC839" i="11"/>
  <c r="EE839" i="11"/>
  <c r="DY839" i="11"/>
  <c r="EJ839" i="11"/>
  <c r="EG836" i="11"/>
  <c r="DV836" i="11"/>
  <c r="EB836" i="11"/>
  <c r="EA836" i="11"/>
  <c r="DU836" i="11"/>
  <c r="ED836" i="11"/>
  <c r="DW836" i="11"/>
  <c r="EH836" i="11"/>
  <c r="DY836" i="11"/>
  <c r="EI836" i="11"/>
  <c r="EF836" i="11"/>
  <c r="EC836" i="11"/>
  <c r="EJ836" i="11"/>
  <c r="EE836" i="11"/>
  <c r="DZ836" i="11"/>
  <c r="DX836" i="11"/>
  <c r="EG862" i="11"/>
  <c r="EA862" i="11"/>
  <c r="DU862" i="11"/>
  <c r="EC862" i="11"/>
  <c r="EI862" i="11"/>
  <c r="EF862" i="11"/>
  <c r="DX862" i="11"/>
  <c r="EB862" i="11"/>
  <c r="DV862" i="11"/>
  <c r="EH862" i="11"/>
  <c r="DY862" i="11"/>
  <c r="ED862" i="11"/>
  <c r="EE862" i="11"/>
  <c r="DW862" i="11"/>
  <c r="DZ862" i="11"/>
  <c r="EJ862" i="11"/>
  <c r="EB837" i="11"/>
  <c r="EJ837" i="11"/>
  <c r="EC837" i="11"/>
  <c r="ED837" i="11"/>
  <c r="DV837" i="11"/>
  <c r="DW837" i="11"/>
  <c r="DY837" i="11"/>
  <c r="DX837" i="11"/>
  <c r="EE837" i="11"/>
  <c r="EH837" i="11"/>
  <c r="DU837" i="11"/>
  <c r="EF837" i="11"/>
  <c r="DZ837" i="11"/>
  <c r="EG837" i="11"/>
  <c r="EI837" i="11"/>
  <c r="EA837" i="11"/>
  <c r="EG866" i="11"/>
  <c r="EA866" i="11"/>
  <c r="EC866" i="11"/>
  <c r="DX866" i="11"/>
  <c r="DU866" i="11"/>
  <c r="EI866" i="11"/>
  <c r="EF866" i="11"/>
  <c r="EB866" i="11"/>
  <c r="ED866" i="11"/>
  <c r="EE866" i="11"/>
  <c r="DZ866" i="11"/>
  <c r="EJ866" i="11"/>
  <c r="DV866" i="11"/>
  <c r="DW866" i="11"/>
  <c r="EH866" i="11"/>
  <c r="DY866" i="11"/>
  <c r="EB841" i="11"/>
  <c r="DY841" i="11"/>
  <c r="DV841" i="11"/>
  <c r="EE841" i="11"/>
  <c r="DZ841" i="11"/>
  <c r="DU841" i="11"/>
  <c r="EI841" i="11"/>
  <c r="DW841" i="11"/>
  <c r="EJ841" i="11"/>
  <c r="EG841" i="11"/>
  <c r="EF841" i="11"/>
  <c r="ED841" i="11"/>
  <c r="EH841" i="11"/>
  <c r="EC841" i="11"/>
  <c r="EA841" i="11"/>
  <c r="DX841" i="11"/>
  <c r="EG870" i="11"/>
  <c r="EA870" i="11"/>
  <c r="DU870" i="11"/>
  <c r="EI870" i="11"/>
  <c r="EF870" i="11"/>
  <c r="EC870" i="11"/>
  <c r="DX870" i="11"/>
  <c r="EB870" i="11"/>
  <c r="DV870" i="11"/>
  <c r="EH870" i="11"/>
  <c r="DY870" i="11"/>
  <c r="ED870" i="11"/>
  <c r="EE870" i="11"/>
  <c r="DW870" i="11"/>
  <c r="DZ870" i="11"/>
  <c r="EJ870" i="11"/>
  <c r="EB845" i="11"/>
  <c r="EH845" i="11"/>
  <c r="EJ845" i="11"/>
  <c r="DU845" i="11"/>
  <c r="EF845" i="11"/>
  <c r="EG845" i="11"/>
  <c r="EI845" i="11"/>
  <c r="EA845" i="11"/>
  <c r="EC845" i="11"/>
  <c r="ED845" i="11"/>
  <c r="DV845" i="11"/>
  <c r="DW845" i="11"/>
  <c r="DZ845" i="11"/>
  <c r="DY845" i="11"/>
  <c r="DX845" i="11"/>
  <c r="EE845" i="11"/>
  <c r="EC874" i="11"/>
  <c r="EI874" i="11"/>
  <c r="DX874" i="11"/>
  <c r="EA874" i="11"/>
  <c r="EF874" i="11"/>
  <c r="DU874" i="11"/>
  <c r="EG874" i="11"/>
  <c r="EB874" i="11"/>
  <c r="ED874" i="11"/>
  <c r="EE874" i="11"/>
  <c r="DZ874" i="11"/>
  <c r="EJ874" i="11"/>
  <c r="DV874" i="11"/>
  <c r="DW874" i="11"/>
  <c r="EH874" i="11"/>
  <c r="DY874" i="11"/>
  <c r="EB849" i="11"/>
  <c r="DW849" i="11"/>
  <c r="EG849" i="11"/>
  <c r="EF849" i="11"/>
  <c r="ED849" i="11"/>
  <c r="EH849" i="11"/>
  <c r="DZ849" i="11"/>
  <c r="EC849" i="11"/>
  <c r="EA849" i="11"/>
  <c r="DX849" i="11"/>
  <c r="EJ849" i="11"/>
  <c r="DY849" i="11"/>
  <c r="DV849" i="11"/>
  <c r="EE849" i="11"/>
  <c r="DU849" i="11"/>
  <c r="EI849" i="11"/>
  <c r="EC878" i="11"/>
  <c r="DU878" i="11"/>
  <c r="EF878" i="11"/>
  <c r="EI878" i="11"/>
  <c r="DX878" i="11"/>
  <c r="EA878" i="11"/>
  <c r="EG878" i="11"/>
  <c r="EB878" i="11"/>
  <c r="DW878" i="11"/>
  <c r="DV878" i="11"/>
  <c r="EH878" i="11"/>
  <c r="DY878" i="11"/>
  <c r="ED878" i="11"/>
  <c r="EE878" i="11"/>
  <c r="DZ878" i="11"/>
  <c r="EJ878" i="11"/>
  <c r="EB853" i="11"/>
  <c r="EJ853" i="11"/>
  <c r="EC853" i="11"/>
  <c r="ED853" i="11"/>
  <c r="DV853" i="11"/>
  <c r="DW853" i="11"/>
  <c r="DY853" i="11"/>
  <c r="DX853" i="11"/>
  <c r="EE853" i="11"/>
  <c r="EH853" i="11"/>
  <c r="DU853" i="11"/>
  <c r="EF853" i="11"/>
  <c r="DZ853" i="11"/>
  <c r="EG853" i="11"/>
  <c r="EI853" i="11"/>
  <c r="EA853" i="11"/>
  <c r="EG882" i="11"/>
  <c r="EA882" i="11"/>
  <c r="DY882" i="11"/>
  <c r="DU882" i="11"/>
  <c r="EI882" i="11"/>
  <c r="EH882" i="11"/>
  <c r="EE882" i="11"/>
  <c r="DW882" i="11"/>
  <c r="EC882" i="11"/>
  <c r="EB882" i="11"/>
  <c r="ED882" i="11"/>
  <c r="EF882" i="11"/>
  <c r="EJ882" i="11"/>
  <c r="DV882" i="11"/>
  <c r="DX882" i="11"/>
  <c r="DZ882" i="11"/>
  <c r="EI857" i="11"/>
  <c r="EC857" i="11"/>
  <c r="EE857" i="11"/>
  <c r="EA857" i="11"/>
  <c r="DW857" i="11"/>
  <c r="DY857" i="11"/>
  <c r="EJ857" i="11"/>
  <c r="EF857" i="11"/>
  <c r="EB857" i="11"/>
  <c r="DX857" i="11"/>
  <c r="DU857" i="11"/>
  <c r="EH857" i="11"/>
  <c r="ED857" i="11"/>
  <c r="EG857" i="11"/>
  <c r="DZ857" i="11"/>
  <c r="DV857" i="11"/>
  <c r="EA886" i="11"/>
  <c r="EC886" i="11"/>
  <c r="EI886" i="11"/>
  <c r="EH886" i="11"/>
  <c r="DY886" i="11"/>
  <c r="EE886" i="11"/>
  <c r="EG886" i="11"/>
  <c r="DU886" i="11"/>
  <c r="DW886" i="11"/>
  <c r="EB886" i="11"/>
  <c r="ED886" i="11"/>
  <c r="EF886" i="11"/>
  <c r="EJ886" i="11"/>
  <c r="DV886" i="11"/>
  <c r="DX886" i="11"/>
  <c r="DZ886" i="11"/>
  <c r="EI835" i="11"/>
  <c r="DW835" i="11"/>
  <c r="ED835" i="11"/>
  <c r="EF835" i="11"/>
  <c r="DX835" i="11"/>
  <c r="DV835" i="11"/>
  <c r="EA835" i="11"/>
  <c r="EB835" i="11"/>
  <c r="EH835" i="11"/>
  <c r="EC835" i="11"/>
  <c r="EE835" i="11"/>
  <c r="DY835" i="11"/>
  <c r="EJ835" i="11"/>
  <c r="DU835" i="11"/>
  <c r="EG835" i="11"/>
  <c r="DZ835" i="11"/>
  <c r="EJ863" i="11"/>
  <c r="DY863" i="11"/>
  <c r="DU863" i="11"/>
  <c r="EG863" i="11"/>
  <c r="ED863" i="11"/>
  <c r="DZ863" i="11"/>
  <c r="DW863" i="11"/>
  <c r="EI863" i="11"/>
  <c r="EE863" i="11"/>
  <c r="DV863" i="11"/>
  <c r="EC863" i="11"/>
  <c r="EA863" i="11"/>
  <c r="EH863" i="11"/>
  <c r="DX863" i="11"/>
  <c r="EB863" i="11"/>
  <c r="EF863" i="11"/>
  <c r="EC838" i="11"/>
  <c r="EF838" i="11"/>
  <c r="DX838" i="11"/>
  <c r="DU838" i="11"/>
  <c r="DZ838" i="11"/>
  <c r="EB838" i="11"/>
  <c r="EG838" i="11"/>
  <c r="EH838" i="11"/>
  <c r="DV838" i="11"/>
  <c r="EA838" i="11"/>
  <c r="EJ838" i="11"/>
  <c r="DW838" i="11"/>
  <c r="EI838" i="11"/>
  <c r="DY838" i="11"/>
  <c r="EE838" i="11"/>
  <c r="ED838" i="11"/>
  <c r="EJ867" i="11"/>
  <c r="DV867" i="11"/>
  <c r="EE867" i="11"/>
  <c r="EC867" i="11"/>
  <c r="ED867" i="11"/>
  <c r="EA867" i="11"/>
  <c r="EH867" i="11"/>
  <c r="EI867" i="11"/>
  <c r="EG867" i="11"/>
  <c r="DU867" i="11"/>
  <c r="DZ867" i="11"/>
  <c r="DW867" i="11"/>
  <c r="DY867" i="11"/>
  <c r="EF867" i="11"/>
  <c r="DX867" i="11"/>
  <c r="EB867" i="11"/>
  <c r="EG842" i="11"/>
  <c r="EF842" i="11"/>
  <c r="DU842" i="11"/>
  <c r="EH842" i="11"/>
  <c r="DZ842" i="11"/>
  <c r="DX842" i="11"/>
  <c r="EC842" i="11"/>
  <c r="EB842" i="11"/>
  <c r="EI842" i="11"/>
  <c r="DY842" i="11"/>
  <c r="EE842" i="11"/>
  <c r="ED842" i="11"/>
  <c r="EA842" i="11"/>
  <c r="EJ842" i="11"/>
  <c r="DV842" i="11"/>
  <c r="DW842" i="11"/>
  <c r="EJ871" i="11"/>
  <c r="DU871" i="11"/>
  <c r="EG871" i="11"/>
  <c r="DZ871" i="11"/>
  <c r="DW871" i="11"/>
  <c r="DY871" i="11"/>
  <c r="EE871" i="11"/>
  <c r="DV871" i="11"/>
  <c r="EC871" i="11"/>
  <c r="ED871" i="11"/>
  <c r="EA871" i="11"/>
  <c r="EH871" i="11"/>
  <c r="EI871" i="11"/>
  <c r="DX871" i="11"/>
  <c r="EB871" i="11"/>
  <c r="EF871" i="11"/>
  <c r="EC846" i="11"/>
  <c r="DX846" i="11"/>
  <c r="EF846" i="11"/>
  <c r="EH846" i="11"/>
  <c r="DU846" i="11"/>
  <c r="DZ846" i="11"/>
  <c r="EB846" i="11"/>
  <c r="EG846" i="11"/>
  <c r="DV846" i="11"/>
  <c r="EI846" i="11"/>
  <c r="DY846" i="11"/>
  <c r="EE846" i="11"/>
  <c r="ED846" i="11"/>
  <c r="EA846" i="11"/>
  <c r="EJ846" i="11"/>
  <c r="DW846" i="11"/>
  <c r="EE875" i="11"/>
  <c r="DY875" i="11"/>
  <c r="DV875" i="11"/>
  <c r="ED875" i="11"/>
  <c r="EH875" i="11"/>
  <c r="EG875" i="11"/>
  <c r="EI875" i="11"/>
  <c r="EC875" i="11"/>
  <c r="DW875" i="11"/>
  <c r="DU875" i="11"/>
  <c r="EJ875" i="11"/>
  <c r="DZ875" i="11"/>
  <c r="EA875" i="11"/>
  <c r="EF875" i="11"/>
  <c r="DX875" i="11"/>
  <c r="EB875" i="11"/>
  <c r="EG850" i="11"/>
  <c r="EH850" i="11"/>
  <c r="DU850" i="11"/>
  <c r="DZ850" i="11"/>
  <c r="EF850" i="11"/>
  <c r="DX850" i="11"/>
  <c r="EC850" i="11"/>
  <c r="EA850" i="11"/>
  <c r="EJ850" i="11"/>
  <c r="DV850" i="11"/>
  <c r="DW850" i="11"/>
  <c r="EB850" i="11"/>
  <c r="EI850" i="11"/>
  <c r="DY850" i="11"/>
  <c r="EE850" i="11"/>
  <c r="ED850" i="11"/>
  <c r="DY879" i="11"/>
  <c r="DZ879" i="11"/>
  <c r="EG879" i="11"/>
  <c r="EE879" i="11"/>
  <c r="DV879" i="11"/>
  <c r="EH879" i="11"/>
  <c r="EA879" i="11"/>
  <c r="EC879" i="11"/>
  <c r="DU879" i="11"/>
  <c r="DW879" i="11"/>
  <c r="ED879" i="11"/>
  <c r="EJ879" i="11"/>
  <c r="EI879" i="11"/>
  <c r="DX879" i="11"/>
  <c r="EB879" i="11"/>
  <c r="EF879" i="11"/>
  <c r="EC854" i="11"/>
  <c r="DX854" i="11"/>
  <c r="EF854" i="11"/>
  <c r="DU854" i="11"/>
  <c r="DZ854" i="11"/>
  <c r="DV854" i="11"/>
  <c r="EB854" i="11"/>
  <c r="EG854" i="11"/>
  <c r="EH854" i="11"/>
  <c r="EA854" i="11"/>
  <c r="EJ854" i="11"/>
  <c r="DW854" i="11"/>
  <c r="EI854" i="11"/>
  <c r="DY854" i="11"/>
  <c r="EE854" i="11"/>
  <c r="ED854" i="11"/>
  <c r="EA883" i="11"/>
  <c r="DW883" i="11"/>
  <c r="EH883" i="11"/>
  <c r="EE883" i="11"/>
  <c r="EC883" i="11"/>
  <c r="EG883" i="11"/>
  <c r="DZ883" i="11"/>
  <c r="DV883" i="11"/>
  <c r="DU883" i="11"/>
  <c r="ED883" i="11"/>
  <c r="DY883" i="11"/>
  <c r="EJ883" i="11"/>
  <c r="EI883" i="11"/>
  <c r="DX883" i="11"/>
  <c r="EB883" i="11"/>
  <c r="EF883" i="11"/>
  <c r="EG858" i="11"/>
  <c r="DZ858" i="11"/>
  <c r="EH858" i="11"/>
  <c r="EF858" i="11"/>
  <c r="DU858" i="11"/>
  <c r="DX858" i="11"/>
  <c r="EC858" i="11"/>
  <c r="DV858" i="11"/>
  <c r="EA858" i="11"/>
  <c r="EJ858" i="11"/>
  <c r="EB858" i="11"/>
  <c r="DW858" i="11"/>
  <c r="EI858" i="11"/>
  <c r="DY858" i="11"/>
  <c r="EE858" i="11"/>
  <c r="ED858" i="11"/>
  <c r="EG864" i="11"/>
  <c r="EA864" i="11"/>
  <c r="DX864" i="11"/>
  <c r="DU864" i="11"/>
  <c r="EI864" i="11"/>
  <c r="EF864" i="11"/>
  <c r="EC864" i="11"/>
  <c r="EH864" i="11"/>
  <c r="DY864" i="11"/>
  <c r="DW864" i="11"/>
  <c r="ED864" i="11"/>
  <c r="EE864" i="11"/>
  <c r="EB864" i="11"/>
  <c r="DZ864" i="11"/>
  <c r="EJ864" i="11"/>
  <c r="DV864" i="11"/>
  <c r="EG868" i="11"/>
  <c r="EA868" i="11"/>
  <c r="EF868" i="11"/>
  <c r="EC868" i="11"/>
  <c r="DX868" i="11"/>
  <c r="DU868" i="11"/>
  <c r="EI868" i="11"/>
  <c r="DZ868" i="11"/>
  <c r="EJ868" i="11"/>
  <c r="DW868" i="11"/>
  <c r="DV868" i="11"/>
  <c r="EB868" i="11"/>
  <c r="EH868" i="11"/>
  <c r="DY868" i="11"/>
  <c r="ED868" i="11"/>
  <c r="EE868" i="11"/>
  <c r="EI843" i="11"/>
  <c r="DW843" i="11"/>
  <c r="DX843" i="11"/>
  <c r="ED843" i="11"/>
  <c r="EF843" i="11"/>
  <c r="EH843" i="11"/>
  <c r="DV843" i="11"/>
  <c r="EB843" i="11"/>
  <c r="EA843" i="11"/>
  <c r="DU843" i="11"/>
  <c r="EG843" i="11"/>
  <c r="DZ843" i="11"/>
  <c r="EC843" i="11"/>
  <c r="EE843" i="11"/>
  <c r="DY843" i="11"/>
  <c r="EJ843" i="11"/>
  <c r="EG872" i="11"/>
  <c r="EA872" i="11"/>
  <c r="DX872" i="11"/>
  <c r="DU872" i="11"/>
  <c r="EI872" i="11"/>
  <c r="EF872" i="11"/>
  <c r="EC872" i="11"/>
  <c r="EH872" i="11"/>
  <c r="DY872" i="11"/>
  <c r="DW872" i="11"/>
  <c r="ED872" i="11"/>
  <c r="EE872" i="11"/>
  <c r="EB872" i="11"/>
  <c r="DZ872" i="11"/>
  <c r="EJ872" i="11"/>
  <c r="DV872" i="11"/>
  <c r="EH847" i="11"/>
  <c r="DV847" i="11"/>
  <c r="EA847" i="11"/>
  <c r="EI847" i="11"/>
  <c r="DX847" i="11"/>
  <c r="EF847" i="11"/>
  <c r="ED847" i="11"/>
  <c r="EB847" i="11"/>
  <c r="EC847" i="11"/>
  <c r="EE847" i="11"/>
  <c r="DY847" i="11"/>
  <c r="EJ847" i="11"/>
  <c r="DU847" i="11"/>
  <c r="DW847" i="11"/>
  <c r="EG847" i="11"/>
  <c r="DZ847" i="11"/>
  <c r="EC876" i="11"/>
  <c r="EI876" i="11"/>
  <c r="EA876" i="11"/>
  <c r="DX876" i="11"/>
  <c r="DU876" i="11"/>
  <c r="EF876" i="11"/>
  <c r="EG876" i="11"/>
  <c r="DW876" i="11"/>
  <c r="EB876" i="11"/>
  <c r="EH876" i="11"/>
  <c r="ED876" i="11"/>
  <c r="DZ876" i="11"/>
  <c r="EJ876" i="11"/>
  <c r="DV876" i="11"/>
  <c r="DY876" i="11"/>
  <c r="EE876" i="11"/>
  <c r="EI851" i="11"/>
  <c r="DW851" i="11"/>
  <c r="EF851" i="11"/>
  <c r="ED851" i="11"/>
  <c r="DX851" i="11"/>
  <c r="EA851" i="11"/>
  <c r="EH851" i="11"/>
  <c r="DV851" i="11"/>
  <c r="EB851" i="11"/>
  <c r="EC851" i="11"/>
  <c r="EE851" i="11"/>
  <c r="DY851" i="11"/>
  <c r="EJ851" i="11"/>
  <c r="DU851" i="11"/>
  <c r="EG851" i="11"/>
  <c r="DZ851" i="11"/>
  <c r="EA880" i="11"/>
  <c r="EF880" i="11"/>
  <c r="EG880" i="11"/>
  <c r="EI880" i="11"/>
  <c r="DX880" i="11"/>
  <c r="EC880" i="11"/>
  <c r="DU880" i="11"/>
  <c r="DW880" i="11"/>
  <c r="EB880" i="11"/>
  <c r="EH880" i="11"/>
  <c r="DY880" i="11"/>
  <c r="ED880" i="11"/>
  <c r="EE880" i="11"/>
  <c r="DZ880" i="11"/>
  <c r="EJ880" i="11"/>
  <c r="DV880" i="11"/>
  <c r="EH855" i="11"/>
  <c r="EA855" i="11"/>
  <c r="EI855" i="11"/>
  <c r="EF855" i="11"/>
  <c r="DV855" i="11"/>
  <c r="DX855" i="11"/>
  <c r="ED855" i="11"/>
  <c r="DU855" i="11"/>
  <c r="DW855" i="11"/>
  <c r="EG855" i="11"/>
  <c r="DZ855" i="11"/>
  <c r="EB855" i="11"/>
  <c r="EC855" i="11"/>
  <c r="EE855" i="11"/>
  <c r="DY855" i="11"/>
  <c r="EJ855" i="11"/>
  <c r="EH884" i="11"/>
  <c r="DU884" i="11"/>
  <c r="EE884" i="11"/>
  <c r="EC884" i="11"/>
  <c r="DW884" i="11"/>
  <c r="DY884" i="11"/>
  <c r="EG884" i="11"/>
  <c r="EI884" i="11"/>
  <c r="EA884" i="11"/>
  <c r="EB884" i="11"/>
  <c r="DV884" i="11"/>
  <c r="EF884" i="11"/>
  <c r="DZ884" i="11"/>
  <c r="EJ884" i="11"/>
  <c r="ED884" i="11"/>
  <c r="DX884" i="11"/>
  <c r="EB859" i="11"/>
  <c r="DX859" i="11"/>
  <c r="ED859" i="11"/>
  <c r="DW859" i="11"/>
  <c r="EF859" i="11"/>
  <c r="EI859" i="11"/>
  <c r="EA859" i="11"/>
  <c r="DV859" i="11"/>
  <c r="DY859" i="11"/>
  <c r="EJ859" i="11"/>
  <c r="DU859" i="11"/>
  <c r="EH859" i="11"/>
  <c r="EG859" i="11"/>
  <c r="DZ859" i="11"/>
  <c r="EC859" i="11"/>
  <c r="EE859" i="11"/>
  <c r="EJ834" i="11"/>
  <c r="EH834" i="11"/>
  <c r="DW834" i="11"/>
  <c r="EC834" i="11"/>
  <c r="EE834" i="11"/>
  <c r="ED834" i="11"/>
  <c r="EI834" i="11"/>
  <c r="DV834" i="11"/>
  <c r="DU834" i="11"/>
  <c r="EA834" i="11"/>
  <c r="DZ834" i="11"/>
  <c r="DY834" i="11"/>
  <c r="EG834" i="11"/>
  <c r="EF834" i="11"/>
  <c r="DX834" i="11"/>
  <c r="EB834" i="11"/>
  <c r="EJ865" i="11"/>
  <c r="ED865" i="11"/>
  <c r="DU865" i="11"/>
  <c r="EI865" i="11"/>
  <c r="EA865" i="11"/>
  <c r="EH865" i="11"/>
  <c r="DZ865" i="11"/>
  <c r="EG865" i="11"/>
  <c r="EE865" i="11"/>
  <c r="DW865" i="11"/>
  <c r="DY865" i="11"/>
  <c r="DV865" i="11"/>
  <c r="EC865" i="11"/>
  <c r="EB865" i="11"/>
  <c r="EF865" i="11"/>
  <c r="DX865" i="11"/>
  <c r="DV840" i="11"/>
  <c r="EG840" i="11"/>
  <c r="EB840" i="11"/>
  <c r="EE840" i="11"/>
  <c r="EC840" i="11"/>
  <c r="DU840" i="11"/>
  <c r="EJ840" i="11"/>
  <c r="EA840" i="11"/>
  <c r="DX840" i="11"/>
  <c r="ED840" i="11"/>
  <c r="DW840" i="11"/>
  <c r="EF840" i="11"/>
  <c r="EI840" i="11"/>
  <c r="EH840" i="11"/>
  <c r="DZ840" i="11"/>
  <c r="DY840" i="11"/>
  <c r="EJ869" i="11"/>
  <c r="DZ869" i="11"/>
  <c r="DW869" i="11"/>
  <c r="EI869" i="11"/>
  <c r="EE869" i="11"/>
  <c r="DV869" i="11"/>
  <c r="EC869" i="11"/>
  <c r="EA869" i="11"/>
  <c r="EH869" i="11"/>
  <c r="DY869" i="11"/>
  <c r="DU869" i="11"/>
  <c r="EG869" i="11"/>
  <c r="ED869" i="11"/>
  <c r="DX869" i="11"/>
  <c r="EB869" i="11"/>
  <c r="EF869" i="11"/>
  <c r="EG844" i="11"/>
  <c r="EB844" i="11"/>
  <c r="DV844" i="11"/>
  <c r="EI844" i="11"/>
  <c r="EF844" i="11"/>
  <c r="EC844" i="11"/>
  <c r="EE844" i="11"/>
  <c r="DZ844" i="11"/>
  <c r="DX844" i="11"/>
  <c r="DY844" i="11"/>
  <c r="EA844" i="11"/>
  <c r="DU844" i="11"/>
  <c r="ED844" i="11"/>
  <c r="EJ844" i="11"/>
  <c r="DW844" i="11"/>
  <c r="EH844" i="11"/>
  <c r="EJ873" i="11"/>
  <c r="EA873" i="11"/>
  <c r="DZ873" i="11"/>
  <c r="EH873" i="11"/>
  <c r="DY873" i="11"/>
  <c r="EG873" i="11"/>
  <c r="EE873" i="11"/>
  <c r="ED873" i="11"/>
  <c r="DW873" i="11"/>
  <c r="EI873" i="11"/>
  <c r="DV873" i="11"/>
  <c r="DU873" i="11"/>
  <c r="EC873" i="11"/>
  <c r="EB873" i="11"/>
  <c r="EF873" i="11"/>
  <c r="DX873" i="11"/>
  <c r="DV848" i="11"/>
  <c r="EB848" i="11"/>
  <c r="EG848" i="11"/>
  <c r="DW848" i="11"/>
  <c r="EF848" i="11"/>
  <c r="EJ848" i="11"/>
  <c r="EI848" i="11"/>
  <c r="EH848" i="11"/>
  <c r="DZ848" i="11"/>
  <c r="EE848" i="11"/>
  <c r="EC848" i="11"/>
  <c r="DU848" i="11"/>
  <c r="EA848" i="11"/>
  <c r="DX848" i="11"/>
  <c r="ED848" i="11"/>
  <c r="DY848" i="11"/>
  <c r="EI877" i="11"/>
  <c r="EE877" i="11"/>
  <c r="DY877" i="11"/>
  <c r="EH877" i="11"/>
  <c r="EG877" i="11"/>
  <c r="EC877" i="11"/>
  <c r="DV877" i="11"/>
  <c r="DU877" i="11"/>
  <c r="DW877" i="11"/>
  <c r="ED877" i="11"/>
  <c r="EA877" i="11"/>
  <c r="EJ877" i="11"/>
  <c r="DZ877" i="11"/>
  <c r="DX877" i="11"/>
  <c r="EB877" i="11"/>
  <c r="EF877" i="11"/>
  <c r="EG852" i="11"/>
  <c r="DV852" i="11"/>
  <c r="EB852" i="11"/>
  <c r="EA852" i="11"/>
  <c r="DU852" i="11"/>
  <c r="ED852" i="11"/>
  <c r="DW852" i="11"/>
  <c r="EH852" i="11"/>
  <c r="DY852" i="11"/>
  <c r="EI852" i="11"/>
  <c r="EF852" i="11"/>
  <c r="EC852" i="11"/>
  <c r="EJ852" i="11"/>
  <c r="EE852" i="11"/>
  <c r="DZ852" i="11"/>
  <c r="DX852" i="11"/>
  <c r="EI881" i="11"/>
  <c r="DY881" i="11"/>
  <c r="DZ881" i="11"/>
  <c r="EG881" i="11"/>
  <c r="EJ881" i="11"/>
  <c r="ED881" i="11"/>
  <c r="DU881" i="11"/>
  <c r="EH881" i="11"/>
  <c r="DV881" i="11"/>
  <c r="EE881" i="11"/>
  <c r="EC881" i="11"/>
  <c r="EA881" i="11"/>
  <c r="DW881" i="11"/>
  <c r="EB881" i="11"/>
  <c r="EF881" i="11"/>
  <c r="DX881" i="11"/>
  <c r="DV856" i="11"/>
  <c r="EG856" i="11"/>
  <c r="EB856" i="11"/>
  <c r="EA856" i="11"/>
  <c r="EJ856" i="11"/>
  <c r="DZ856" i="11"/>
  <c r="DX856" i="11"/>
  <c r="DW856" i="11"/>
  <c r="EF856" i="11"/>
  <c r="EC856" i="11"/>
  <c r="EI856" i="11"/>
  <c r="DY856" i="11"/>
  <c r="EH856" i="11"/>
  <c r="EE856" i="11"/>
  <c r="ED856" i="11"/>
  <c r="DU856" i="11"/>
  <c r="EA885" i="11"/>
  <c r="EI885" i="11"/>
  <c r="EE885" i="11"/>
  <c r="DU885" i="11"/>
  <c r="DV885" i="11"/>
  <c r="ED885" i="11"/>
  <c r="DY885" i="11"/>
  <c r="EJ885" i="11"/>
  <c r="DZ885" i="11"/>
  <c r="EH885" i="11"/>
  <c r="EG885" i="11"/>
  <c r="EC885" i="11"/>
  <c r="DW885" i="11"/>
  <c r="EB885" i="11"/>
  <c r="EF885" i="11"/>
  <c r="DX885" i="11"/>
  <c r="EH860" i="11"/>
  <c r="DV860" i="11"/>
  <c r="EA860" i="11"/>
  <c r="EJ860" i="11"/>
  <c r="EF860" i="11"/>
  <c r="EB860" i="11"/>
  <c r="DX860" i="11"/>
  <c r="DW860" i="11"/>
  <c r="EG860" i="11"/>
  <c r="EC860" i="11"/>
  <c r="EI860" i="11"/>
  <c r="DY860" i="11"/>
  <c r="DU860" i="11"/>
  <c r="EE860" i="11"/>
  <c r="ED860" i="11"/>
  <c r="DZ860" i="11"/>
  <c r="H40" i="14"/>
  <c r="CF58" i="14"/>
  <c r="CH58" i="14"/>
  <c r="CG70" i="14"/>
  <c r="G67" i="14"/>
  <c r="F67" i="14"/>
  <c r="G52" i="14"/>
  <c r="F52" i="14"/>
  <c r="F75" i="14"/>
  <c r="E27" i="14"/>
  <c r="E57" i="14"/>
  <c r="F25" i="14"/>
  <c r="G62" i="14"/>
  <c r="F62" i="14"/>
  <c r="D4" i="14"/>
  <c r="CI76" i="14"/>
  <c r="D49" i="14"/>
  <c r="E5" i="14"/>
  <c r="G38" i="14"/>
  <c r="E46" i="14"/>
  <c r="H46" i="14"/>
  <c r="F73" i="14"/>
  <c r="E58" i="14"/>
  <c r="D68" i="14"/>
  <c r="E45" i="14"/>
  <c r="H45" i="14"/>
  <c r="F37" i="14"/>
  <c r="D26" i="14"/>
  <c r="H44" i="14"/>
  <c r="F32" i="14"/>
  <c r="E74" i="14"/>
  <c r="F21" i="14"/>
  <c r="H63" i="14"/>
  <c r="CE52" i="14"/>
  <c r="CH64" i="14"/>
  <c r="F18" i="14"/>
  <c r="F12" i="14"/>
  <c r="H55" i="14"/>
  <c r="E14" i="14"/>
  <c r="E39" i="14"/>
  <c r="E20" i="14"/>
  <c r="E70" i="14"/>
  <c r="E28" i="14"/>
  <c r="H56" i="14"/>
  <c r="H64" i="14"/>
  <c r="E18" i="14"/>
  <c r="D7" i="14"/>
  <c r="D19" i="14"/>
  <c r="E51" i="14"/>
  <c r="H69" i="14"/>
  <c r="D76" i="14"/>
  <c r="H50" i="14"/>
  <c r="G50" i="14"/>
  <c r="E61" i="14"/>
  <c r="E13" i="14"/>
  <c r="E43" i="14"/>
  <c r="CF14" i="14"/>
  <c r="CG14" i="14"/>
  <c r="CG21" i="14"/>
  <c r="CG40" i="14"/>
  <c r="G49" i="14"/>
  <c r="CI28" i="14"/>
  <c r="CI7" i="14"/>
  <c r="CH34" i="14"/>
  <c r="G40" i="14"/>
  <c r="F49" i="14"/>
  <c r="CG46" i="14"/>
  <c r="D11" i="14"/>
  <c r="D67" i="14"/>
  <c r="F31" i="14"/>
  <c r="D52" i="14"/>
  <c r="D75" i="14"/>
  <c r="G75" i="14"/>
  <c r="G57" i="14"/>
  <c r="F57" i="14"/>
  <c r="D33" i="14"/>
  <c r="D62" i="14"/>
  <c r="E34" i="14"/>
  <c r="F4" i="14"/>
  <c r="CF76" i="14"/>
  <c r="CH76" i="14"/>
  <c r="E49" i="14"/>
  <c r="F5" i="14"/>
  <c r="D38" i="14"/>
  <c r="F46" i="14"/>
  <c r="D73" i="14"/>
  <c r="G73" i="14"/>
  <c r="F58" i="14"/>
  <c r="H68" i="14"/>
  <c r="F45" i="14"/>
  <c r="D37" i="14"/>
  <c r="G37" i="14"/>
  <c r="F44" i="14"/>
  <c r="E44" i="14"/>
  <c r="CF70" i="14"/>
  <c r="F74" i="14"/>
  <c r="E21" i="14"/>
  <c r="E63" i="14"/>
  <c r="CF64" i="14"/>
  <c r="E40" i="14"/>
  <c r="D12" i="14"/>
  <c r="E55" i="14"/>
  <c r="F14" i="14"/>
  <c r="F39" i="14"/>
  <c r="D20" i="14"/>
  <c r="F70" i="14"/>
  <c r="F28" i="14"/>
  <c r="E56" i="14"/>
  <c r="E64" i="14"/>
  <c r="CG52" i="14"/>
  <c r="F7" i="14"/>
  <c r="G51" i="14"/>
  <c r="F51" i="14"/>
  <c r="E69" i="14"/>
  <c r="H76" i="14"/>
  <c r="D50" i="14"/>
  <c r="G61" i="14"/>
  <c r="F61" i="14"/>
  <c r="G43" i="14"/>
  <c r="F43" i="14"/>
  <c r="CE21" i="14"/>
  <c r="CF21" i="14"/>
  <c r="CF28" i="14"/>
  <c r="CH52" i="14"/>
  <c r="CH40" i="14"/>
  <c r="CH21" i="14"/>
  <c r="CI14" i="14"/>
  <c r="CH70" i="14"/>
  <c r="D18" i="14"/>
  <c r="CG58" i="14"/>
  <c r="CE58" i="14"/>
  <c r="F6" i="14"/>
  <c r="E11" i="14"/>
  <c r="H67" i="14"/>
  <c r="I67" i="14" s="1"/>
  <c r="D31" i="14"/>
  <c r="H52" i="14"/>
  <c r="H75" i="14"/>
  <c r="F27" i="14"/>
  <c r="D57" i="14"/>
  <c r="D25" i="14"/>
  <c r="E33" i="14"/>
  <c r="H62" i="14"/>
  <c r="F34" i="14"/>
  <c r="E4" i="14"/>
  <c r="CF52" i="14"/>
  <c r="D5" i="14"/>
  <c r="H38" i="14"/>
  <c r="G46" i="14"/>
  <c r="H73" i="14"/>
  <c r="D58" i="14"/>
  <c r="G58" i="14"/>
  <c r="E68" i="14"/>
  <c r="G45" i="14"/>
  <c r="H37" i="14"/>
  <c r="E26" i="14"/>
  <c r="G44" i="14"/>
  <c r="D32" i="14"/>
  <c r="D74" i="14"/>
  <c r="G74" i="14"/>
  <c r="G63" i="14"/>
  <c r="F63" i="14"/>
  <c r="CG64" i="14"/>
  <c r="CE64" i="14"/>
  <c r="E6" i="14"/>
  <c r="G55" i="14"/>
  <c r="F55" i="14"/>
  <c r="D39" i="14"/>
  <c r="G39" i="14"/>
  <c r="D70" i="14"/>
  <c r="G70" i="14"/>
  <c r="G56" i="14"/>
  <c r="F56" i="14"/>
  <c r="F64" i="14"/>
  <c r="CF46" i="14"/>
  <c r="E19" i="14"/>
  <c r="D51" i="14"/>
  <c r="G69" i="14"/>
  <c r="I69" i="14" s="1"/>
  <c r="F69" i="14"/>
  <c r="E76" i="14"/>
  <c r="E50" i="14"/>
  <c r="D61" i="14"/>
  <c r="F13" i="14"/>
  <c r="D43" i="14"/>
  <c r="CF7" i="14"/>
  <c r="CE28" i="14"/>
  <c r="CE40" i="14"/>
  <c r="CF40" i="14"/>
  <c r="CI52" i="14"/>
  <c r="CI70" i="14"/>
  <c r="CH7" i="14"/>
  <c r="CI34" i="14"/>
  <c r="CI21" i="14"/>
  <c r="H49" i="14"/>
  <c r="D40" i="14"/>
  <c r="CI58" i="14"/>
  <c r="CE70" i="14"/>
  <c r="F11" i="14"/>
  <c r="E67" i="14"/>
  <c r="J67" i="14" s="1"/>
  <c r="E31" i="14"/>
  <c r="E52" i="14"/>
  <c r="E75" i="14"/>
  <c r="D27" i="14"/>
  <c r="H57" i="14"/>
  <c r="E25" i="14"/>
  <c r="F33" i="14"/>
  <c r="E62" i="14"/>
  <c r="D34" i="14"/>
  <c r="J34" i="14" s="1"/>
  <c r="CE76" i="14"/>
  <c r="CG76" i="14"/>
  <c r="D6" i="14"/>
  <c r="CE46" i="14"/>
  <c r="F38" i="14"/>
  <c r="E38" i="14"/>
  <c r="D46" i="14"/>
  <c r="E73" i="14"/>
  <c r="H58" i="14"/>
  <c r="G68" i="14"/>
  <c r="F68" i="14"/>
  <c r="D45" i="14"/>
  <c r="E37" i="14"/>
  <c r="F26" i="14"/>
  <c r="D44" i="14"/>
  <c r="E32" i="14"/>
  <c r="H74" i="14"/>
  <c r="D21" i="14"/>
  <c r="D63" i="14"/>
  <c r="F40" i="14"/>
  <c r="CI64" i="14"/>
  <c r="E12" i="14"/>
  <c r="D55" i="14"/>
  <c r="D14" i="14"/>
  <c r="H39" i="14"/>
  <c r="F20" i="14"/>
  <c r="H70" i="14"/>
  <c r="D28" i="14"/>
  <c r="D56" i="14"/>
  <c r="D64" i="14"/>
  <c r="G64" i="14"/>
  <c r="E7" i="14"/>
  <c r="J7" i="14" s="1"/>
  <c r="F19" i="14"/>
  <c r="H51" i="14"/>
  <c r="D69" i="14"/>
  <c r="G76" i="14"/>
  <c r="F76" i="14"/>
  <c r="F50" i="14"/>
  <c r="H61" i="14"/>
  <c r="I61" i="14" s="1"/>
  <c r="D13" i="14"/>
  <c r="H43" i="14"/>
  <c r="CG7" i="14"/>
  <c r="CE14" i="14"/>
  <c r="CE7" i="14"/>
  <c r="CG28" i="14"/>
  <c r="CI46" i="14"/>
  <c r="CH28" i="14"/>
  <c r="CI40" i="14"/>
  <c r="CH14" i="14"/>
  <c r="EJ914" i="11"/>
  <c r="EF914" i="11"/>
  <c r="EB914" i="11"/>
  <c r="DX914" i="11"/>
  <c r="EH914" i="11"/>
  <c r="ED914" i="11"/>
  <c r="DZ914" i="11"/>
  <c r="DV914" i="11"/>
  <c r="EG914" i="11"/>
  <c r="DY914" i="11"/>
  <c r="EE914" i="11"/>
  <c r="DW914" i="11"/>
  <c r="EC914" i="11"/>
  <c r="DU914" i="11"/>
  <c r="EI914" i="11"/>
  <c r="EA914" i="11"/>
  <c r="EJ918" i="11"/>
  <c r="EF918" i="11"/>
  <c r="EB918" i="11"/>
  <c r="DX918" i="11"/>
  <c r="EH918" i="11"/>
  <c r="ED918" i="11"/>
  <c r="DZ918" i="11"/>
  <c r="DV918" i="11"/>
  <c r="EG918" i="11"/>
  <c r="DY918" i="11"/>
  <c r="EE918" i="11"/>
  <c r="DW918" i="11"/>
  <c r="EC918" i="11"/>
  <c r="DU918" i="11"/>
  <c r="EI918" i="11"/>
  <c r="EA918" i="11"/>
  <c r="EJ920" i="11"/>
  <c r="EF920" i="11"/>
  <c r="EB920" i="11"/>
  <c r="DX920" i="11"/>
  <c r="EH920" i="11"/>
  <c r="ED920" i="11"/>
  <c r="DZ920" i="11"/>
  <c r="DV920" i="11"/>
  <c r="EC920" i="11"/>
  <c r="DU920" i="11"/>
  <c r="EI920" i="11"/>
  <c r="EA920" i="11"/>
  <c r="EG920" i="11"/>
  <c r="DY920" i="11"/>
  <c r="EE920" i="11"/>
  <c r="DW920" i="11"/>
  <c r="EJ924" i="11"/>
  <c r="EF924" i="11"/>
  <c r="EB924" i="11"/>
  <c r="DX924" i="11"/>
  <c r="EH924" i="11"/>
  <c r="ED924" i="11"/>
  <c r="DZ924" i="11"/>
  <c r="DV924" i="11"/>
  <c r="EC924" i="11"/>
  <c r="DU924" i="11"/>
  <c r="EI924" i="11"/>
  <c r="EA924" i="11"/>
  <c r="EG924" i="11"/>
  <c r="DY924" i="11"/>
  <c r="EE924" i="11"/>
  <c r="DW924" i="11"/>
  <c r="EJ928" i="11"/>
  <c r="EF928" i="11"/>
  <c r="EB928" i="11"/>
  <c r="DX928" i="11"/>
  <c r="EH928" i="11"/>
  <c r="ED928" i="11"/>
  <c r="DZ928" i="11"/>
  <c r="DV928" i="11"/>
  <c r="EC928" i="11"/>
  <c r="DU928" i="11"/>
  <c r="EI928" i="11"/>
  <c r="EA928" i="11"/>
  <c r="EG928" i="11"/>
  <c r="DY928" i="11"/>
  <c r="EE928" i="11"/>
  <c r="DW928" i="11"/>
  <c r="EI934" i="11"/>
  <c r="EE934" i="11"/>
  <c r="EA934" i="11"/>
  <c r="DW934" i="11"/>
  <c r="EF934" i="11"/>
  <c r="DZ934" i="11"/>
  <c r="DU934" i="11"/>
  <c r="EH934" i="11"/>
  <c r="EC934" i="11"/>
  <c r="DX934" i="11"/>
  <c r="EB934" i="11"/>
  <c r="EJ934" i="11"/>
  <c r="DY934" i="11"/>
  <c r="EG934" i="11"/>
  <c r="DV934" i="11"/>
  <c r="ED934" i="11"/>
  <c r="EI887" i="11"/>
  <c r="EE887" i="11"/>
  <c r="EA887" i="11"/>
  <c r="DW887" i="11"/>
  <c r="EG887" i="11"/>
  <c r="EC887" i="11"/>
  <c r="DY887" i="11"/>
  <c r="DU887" i="11"/>
  <c r="EF887" i="11"/>
  <c r="DX887" i="11"/>
  <c r="ED887" i="11"/>
  <c r="DV887" i="11"/>
  <c r="EJ887" i="11"/>
  <c r="EB887" i="11"/>
  <c r="EH887" i="11"/>
  <c r="DZ887" i="11"/>
  <c r="EI889" i="11"/>
  <c r="EE889" i="11"/>
  <c r="EA889" i="11"/>
  <c r="DW889" i="11"/>
  <c r="EG889" i="11"/>
  <c r="EC889" i="11"/>
  <c r="DY889" i="11"/>
  <c r="DU889" i="11"/>
  <c r="EJ889" i="11"/>
  <c r="EB889" i="11"/>
  <c r="EH889" i="11"/>
  <c r="DZ889" i="11"/>
  <c r="EF889" i="11"/>
  <c r="DX889" i="11"/>
  <c r="ED889" i="11"/>
  <c r="DV889" i="11"/>
  <c r="EI891" i="11"/>
  <c r="EE891" i="11"/>
  <c r="EA891" i="11"/>
  <c r="DW891" i="11"/>
  <c r="EG891" i="11"/>
  <c r="EC891" i="11"/>
  <c r="DY891" i="11"/>
  <c r="DU891" i="11"/>
  <c r="EF891" i="11"/>
  <c r="DX891" i="11"/>
  <c r="ED891" i="11"/>
  <c r="DV891" i="11"/>
  <c r="EJ891" i="11"/>
  <c r="EB891" i="11"/>
  <c r="EH891" i="11"/>
  <c r="DZ891" i="11"/>
  <c r="EI893" i="11"/>
  <c r="EE893" i="11"/>
  <c r="EA893" i="11"/>
  <c r="DW893" i="11"/>
  <c r="EG893" i="11"/>
  <c r="EC893" i="11"/>
  <c r="DY893" i="11"/>
  <c r="DU893" i="11"/>
  <c r="EJ893" i="11"/>
  <c r="EB893" i="11"/>
  <c r="EH893" i="11"/>
  <c r="DZ893" i="11"/>
  <c r="EF893" i="11"/>
  <c r="DX893" i="11"/>
  <c r="ED893" i="11"/>
  <c r="DV893" i="11"/>
  <c r="EI895" i="11"/>
  <c r="EE895" i="11"/>
  <c r="EA895" i="11"/>
  <c r="DW895" i="11"/>
  <c r="EG895" i="11"/>
  <c r="EC895" i="11"/>
  <c r="DY895" i="11"/>
  <c r="DU895" i="11"/>
  <c r="EF895" i="11"/>
  <c r="DX895" i="11"/>
  <c r="ED895" i="11"/>
  <c r="DV895" i="11"/>
  <c r="EJ895" i="11"/>
  <c r="EB895" i="11"/>
  <c r="EH895" i="11"/>
  <c r="DZ895" i="11"/>
  <c r="EI897" i="11"/>
  <c r="EE897" i="11"/>
  <c r="EA897" i="11"/>
  <c r="DW897" i="11"/>
  <c r="EG897" i="11"/>
  <c r="EC897" i="11"/>
  <c r="DY897" i="11"/>
  <c r="DU897" i="11"/>
  <c r="EJ897" i="11"/>
  <c r="EB897" i="11"/>
  <c r="EH897" i="11"/>
  <c r="DZ897" i="11"/>
  <c r="EF897" i="11"/>
  <c r="DX897" i="11"/>
  <c r="ED897" i="11"/>
  <c r="DV897" i="11"/>
  <c r="EI899" i="11"/>
  <c r="EE899" i="11"/>
  <c r="EA899" i="11"/>
  <c r="DW899" i="11"/>
  <c r="EG899" i="11"/>
  <c r="EC899" i="11"/>
  <c r="DY899" i="11"/>
  <c r="DU899" i="11"/>
  <c r="EF899" i="11"/>
  <c r="DX899" i="11"/>
  <c r="ED899" i="11"/>
  <c r="DV899" i="11"/>
  <c r="EJ899" i="11"/>
  <c r="EB899" i="11"/>
  <c r="EH899" i="11"/>
  <c r="DZ899" i="11"/>
  <c r="EI901" i="11"/>
  <c r="EE901" i="11"/>
  <c r="EA901" i="11"/>
  <c r="DW901" i="11"/>
  <c r="EG901" i="11"/>
  <c r="EC901" i="11"/>
  <c r="DY901" i="11"/>
  <c r="DU901" i="11"/>
  <c r="EJ901" i="11"/>
  <c r="EB901" i="11"/>
  <c r="EH901" i="11"/>
  <c r="DZ901" i="11"/>
  <c r="EF901" i="11"/>
  <c r="DX901" i="11"/>
  <c r="ED901" i="11"/>
  <c r="DV901" i="11"/>
  <c r="EI903" i="11"/>
  <c r="EE903" i="11"/>
  <c r="EA903" i="11"/>
  <c r="DW903" i="11"/>
  <c r="EG903" i="11"/>
  <c r="EC903" i="11"/>
  <c r="DY903" i="11"/>
  <c r="DU903" i="11"/>
  <c r="EF903" i="11"/>
  <c r="DX903" i="11"/>
  <c r="ED903" i="11"/>
  <c r="DV903" i="11"/>
  <c r="EJ903" i="11"/>
  <c r="EB903" i="11"/>
  <c r="EH903" i="11"/>
  <c r="DZ903" i="11"/>
  <c r="EI905" i="11"/>
  <c r="EE905" i="11"/>
  <c r="EA905" i="11"/>
  <c r="DW905" i="11"/>
  <c r="EG905" i="11"/>
  <c r="EC905" i="11"/>
  <c r="DY905" i="11"/>
  <c r="DU905" i="11"/>
  <c r="EJ905" i="11"/>
  <c r="EB905" i="11"/>
  <c r="EH905" i="11"/>
  <c r="DZ905" i="11"/>
  <c r="EF905" i="11"/>
  <c r="DX905" i="11"/>
  <c r="ED905" i="11"/>
  <c r="DV905" i="11"/>
  <c r="EI907" i="11"/>
  <c r="EE907" i="11"/>
  <c r="EA907" i="11"/>
  <c r="DW907" i="11"/>
  <c r="EG907" i="11"/>
  <c r="EC907" i="11"/>
  <c r="DY907" i="11"/>
  <c r="DU907" i="11"/>
  <c r="EF907" i="11"/>
  <c r="DX907" i="11"/>
  <c r="ED907" i="11"/>
  <c r="DV907" i="11"/>
  <c r="EJ907" i="11"/>
  <c r="EB907" i="11"/>
  <c r="EH907" i="11"/>
  <c r="DZ907" i="11"/>
  <c r="EI909" i="11"/>
  <c r="EE909" i="11"/>
  <c r="EA909" i="11"/>
  <c r="DW909" i="11"/>
  <c r="EG909" i="11"/>
  <c r="EC909" i="11"/>
  <c r="DY909" i="11"/>
  <c r="DU909" i="11"/>
  <c r="EJ909" i="11"/>
  <c r="EB909" i="11"/>
  <c r="EH909" i="11"/>
  <c r="DZ909" i="11"/>
  <c r="EF909" i="11"/>
  <c r="DX909" i="11"/>
  <c r="ED909" i="11"/>
  <c r="DV909" i="11"/>
  <c r="EG912" i="11"/>
  <c r="EC912" i="11"/>
  <c r="DY912" i="11"/>
  <c r="DU912" i="11"/>
  <c r="EI912" i="11"/>
  <c r="EE912" i="11"/>
  <c r="EA912" i="11"/>
  <c r="DW912" i="11"/>
  <c r="ED912" i="11"/>
  <c r="DV912" i="11"/>
  <c r="EJ912" i="11"/>
  <c r="EB912" i="11"/>
  <c r="EH912" i="11"/>
  <c r="DZ912" i="11"/>
  <c r="EF912" i="11"/>
  <c r="DX912" i="11"/>
  <c r="EI1225" i="11"/>
  <c r="EE1225" i="11"/>
  <c r="EA1225" i="11"/>
  <c r="DW1225" i="11"/>
  <c r="EH1225" i="11"/>
  <c r="ED1225" i="11"/>
  <c r="DZ1225" i="11"/>
  <c r="DV1225" i="11"/>
  <c r="EG1225" i="11"/>
  <c r="EC1225" i="11"/>
  <c r="DY1225" i="11"/>
  <c r="DU1225" i="11"/>
  <c r="EF1225" i="11"/>
  <c r="EB1225" i="11"/>
  <c r="DX1225" i="11"/>
  <c r="EJ1225" i="11"/>
  <c r="EJ916" i="11"/>
  <c r="EF916" i="11"/>
  <c r="EB916" i="11"/>
  <c r="DX916" i="11"/>
  <c r="EH916" i="11"/>
  <c r="ED916" i="11"/>
  <c r="DZ916" i="11"/>
  <c r="DV916" i="11"/>
  <c r="EC916" i="11"/>
  <c r="DU916" i="11"/>
  <c r="EI916" i="11"/>
  <c r="EA916" i="11"/>
  <c r="EG916" i="11"/>
  <c r="DY916" i="11"/>
  <c r="EE916" i="11"/>
  <c r="DW916" i="11"/>
  <c r="EJ922" i="11"/>
  <c r="EF922" i="11"/>
  <c r="EB922" i="11"/>
  <c r="DX922" i="11"/>
  <c r="EH922" i="11"/>
  <c r="ED922" i="11"/>
  <c r="DZ922" i="11"/>
  <c r="DV922" i="11"/>
  <c r="EG922" i="11"/>
  <c r="DY922" i="11"/>
  <c r="EE922" i="11"/>
  <c r="DW922" i="11"/>
  <c r="EC922" i="11"/>
  <c r="DU922" i="11"/>
  <c r="EI922" i="11"/>
  <c r="EA922" i="11"/>
  <c r="EJ926" i="11"/>
  <c r="EF926" i="11"/>
  <c r="EB926" i="11"/>
  <c r="DX926" i="11"/>
  <c r="EH926" i="11"/>
  <c r="ED926" i="11"/>
  <c r="DZ926" i="11"/>
  <c r="DV926" i="11"/>
  <c r="EG926" i="11"/>
  <c r="DY926" i="11"/>
  <c r="EE926" i="11"/>
  <c r="DW926" i="11"/>
  <c r="EC926" i="11"/>
  <c r="DU926" i="11"/>
  <c r="EI926" i="11"/>
  <c r="EA926" i="11"/>
  <c r="EJ930" i="11"/>
  <c r="EF930" i="11"/>
  <c r="EB930" i="11"/>
  <c r="DX930" i="11"/>
  <c r="EH930" i="11"/>
  <c r="ED930" i="11"/>
  <c r="DZ930" i="11"/>
  <c r="DV930" i="11"/>
  <c r="EG930" i="11"/>
  <c r="DY930" i="11"/>
  <c r="EE930" i="11"/>
  <c r="DW930" i="11"/>
  <c r="EC930" i="11"/>
  <c r="DU930" i="11"/>
  <c r="EI930" i="11"/>
  <c r="EA930" i="11"/>
  <c r="EI932" i="11"/>
  <c r="EE932" i="11"/>
  <c r="EA932" i="11"/>
  <c r="DW932" i="11"/>
  <c r="EJ932" i="11"/>
  <c r="ED932" i="11"/>
  <c r="DY932" i="11"/>
  <c r="EG932" i="11"/>
  <c r="EB932" i="11"/>
  <c r="DV932" i="11"/>
  <c r="EF932" i="11"/>
  <c r="DU932" i="11"/>
  <c r="EC932" i="11"/>
  <c r="DZ932" i="11"/>
  <c r="EH932" i="11"/>
  <c r="DX932" i="11"/>
  <c r="EI936" i="11"/>
  <c r="EE936" i="11"/>
  <c r="EA936" i="11"/>
  <c r="DW936" i="11"/>
  <c r="EG936" i="11"/>
  <c r="EB936" i="11"/>
  <c r="DV936" i="11"/>
  <c r="EJ936" i="11"/>
  <c r="ED936" i="11"/>
  <c r="DY936" i="11"/>
  <c r="EH936" i="11"/>
  <c r="DX936" i="11"/>
  <c r="EF936" i="11"/>
  <c r="DU936" i="11"/>
  <c r="EC936" i="11"/>
  <c r="DZ936" i="11"/>
  <c r="EH913" i="11"/>
  <c r="ED913" i="11"/>
  <c r="DZ913" i="11"/>
  <c r="DV913" i="11"/>
  <c r="EJ913" i="11"/>
  <c r="EF913" i="11"/>
  <c r="EB913" i="11"/>
  <c r="DX913" i="11"/>
  <c r="EI913" i="11"/>
  <c r="EA913" i="11"/>
  <c r="EG913" i="11"/>
  <c r="DY913" i="11"/>
  <c r="EE913" i="11"/>
  <c r="DW913" i="11"/>
  <c r="EC913" i="11"/>
  <c r="DU913" i="11"/>
  <c r="EH915" i="11"/>
  <c r="ED915" i="11"/>
  <c r="DZ915" i="11"/>
  <c r="DV915" i="11"/>
  <c r="EJ915" i="11"/>
  <c r="EF915" i="11"/>
  <c r="EB915" i="11"/>
  <c r="DX915" i="11"/>
  <c r="EE915" i="11"/>
  <c r="DW915" i="11"/>
  <c r="EC915" i="11"/>
  <c r="DU915" i="11"/>
  <c r="EI915" i="11"/>
  <c r="EA915" i="11"/>
  <c r="EG915" i="11"/>
  <c r="DY915" i="11"/>
  <c r="EH917" i="11"/>
  <c r="ED917" i="11"/>
  <c r="DZ917" i="11"/>
  <c r="DV917" i="11"/>
  <c r="EJ917" i="11"/>
  <c r="EF917" i="11"/>
  <c r="EB917" i="11"/>
  <c r="DX917" i="11"/>
  <c r="EI917" i="11"/>
  <c r="EA917" i="11"/>
  <c r="EG917" i="11"/>
  <c r="DY917" i="11"/>
  <c r="EE917" i="11"/>
  <c r="DW917" i="11"/>
  <c r="EC917" i="11"/>
  <c r="DU917" i="11"/>
  <c r="EH919" i="11"/>
  <c r="ED919" i="11"/>
  <c r="DZ919" i="11"/>
  <c r="DV919" i="11"/>
  <c r="EJ919" i="11"/>
  <c r="EF919" i="11"/>
  <c r="EB919" i="11"/>
  <c r="DX919" i="11"/>
  <c r="EE919" i="11"/>
  <c r="DW919" i="11"/>
  <c r="EC919" i="11"/>
  <c r="DU919" i="11"/>
  <c r="EI919" i="11"/>
  <c r="EA919" i="11"/>
  <c r="EG919" i="11"/>
  <c r="DY919" i="11"/>
  <c r="EH921" i="11"/>
  <c r="ED921" i="11"/>
  <c r="DZ921" i="11"/>
  <c r="DV921" i="11"/>
  <c r="EJ921" i="11"/>
  <c r="EF921" i="11"/>
  <c r="EB921" i="11"/>
  <c r="DX921" i="11"/>
  <c r="EI921" i="11"/>
  <c r="EA921" i="11"/>
  <c r="EG921" i="11"/>
  <c r="DY921" i="11"/>
  <c r="EE921" i="11"/>
  <c r="DW921" i="11"/>
  <c r="EC921" i="11"/>
  <c r="DU921" i="11"/>
  <c r="EH923" i="11"/>
  <c r="ED923" i="11"/>
  <c r="DZ923" i="11"/>
  <c r="DV923" i="11"/>
  <c r="EJ923" i="11"/>
  <c r="EF923" i="11"/>
  <c r="EB923" i="11"/>
  <c r="DX923" i="11"/>
  <c r="EE923" i="11"/>
  <c r="DW923" i="11"/>
  <c r="EC923" i="11"/>
  <c r="DU923" i="11"/>
  <c r="EI923" i="11"/>
  <c r="EA923" i="11"/>
  <c r="EG923" i="11"/>
  <c r="DY923" i="11"/>
  <c r="EH925" i="11"/>
  <c r="ED925" i="11"/>
  <c r="DZ925" i="11"/>
  <c r="DV925" i="11"/>
  <c r="EJ925" i="11"/>
  <c r="EF925" i="11"/>
  <c r="EB925" i="11"/>
  <c r="DX925" i="11"/>
  <c r="EI925" i="11"/>
  <c r="EA925" i="11"/>
  <c r="EG925" i="11"/>
  <c r="DY925" i="11"/>
  <c r="EE925" i="11"/>
  <c r="DW925" i="11"/>
  <c r="EC925" i="11"/>
  <c r="DU925" i="11"/>
  <c r="EH927" i="11"/>
  <c r="ED927" i="11"/>
  <c r="DZ927" i="11"/>
  <c r="DV927" i="11"/>
  <c r="EJ927" i="11"/>
  <c r="EF927" i="11"/>
  <c r="EB927" i="11"/>
  <c r="DX927" i="11"/>
  <c r="EE927" i="11"/>
  <c r="DW927" i="11"/>
  <c r="EC927" i="11"/>
  <c r="DU927" i="11"/>
  <c r="EI927" i="11"/>
  <c r="EA927" i="11"/>
  <c r="EG927" i="11"/>
  <c r="DY927" i="11"/>
  <c r="EH929" i="11"/>
  <c r="ED929" i="11"/>
  <c r="DZ929" i="11"/>
  <c r="DV929" i="11"/>
  <c r="EJ929" i="11"/>
  <c r="EF929" i="11"/>
  <c r="EB929" i="11"/>
  <c r="DX929" i="11"/>
  <c r="EI929" i="11"/>
  <c r="EA929" i="11"/>
  <c r="EG929" i="11"/>
  <c r="DY929" i="11"/>
  <c r="EE929" i="11"/>
  <c r="DW929" i="11"/>
  <c r="EC929" i="11"/>
  <c r="DU929" i="11"/>
  <c r="EH931" i="11"/>
  <c r="ED931" i="11"/>
  <c r="DZ931" i="11"/>
  <c r="DV931" i="11"/>
  <c r="EJ931" i="11"/>
  <c r="EF931" i="11"/>
  <c r="EB931" i="11"/>
  <c r="DX931" i="11"/>
  <c r="EE931" i="11"/>
  <c r="DW931" i="11"/>
  <c r="EC931" i="11"/>
  <c r="DU931" i="11"/>
  <c r="EI931" i="11"/>
  <c r="EA931" i="11"/>
  <c r="EG931" i="11"/>
  <c r="DY931" i="11"/>
  <c r="EG933" i="11"/>
  <c r="EC933" i="11"/>
  <c r="DY933" i="11"/>
  <c r="DU933" i="11"/>
  <c r="EH933" i="11"/>
  <c r="EB933" i="11"/>
  <c r="DW933" i="11"/>
  <c r="EJ933" i="11"/>
  <c r="EE933" i="11"/>
  <c r="DZ933" i="11"/>
  <c r="EI933" i="11"/>
  <c r="DX933" i="11"/>
  <c r="EF933" i="11"/>
  <c r="DV933" i="11"/>
  <c r="ED933" i="11"/>
  <c r="EA933" i="11"/>
  <c r="EG935" i="11"/>
  <c r="EC935" i="11"/>
  <c r="DY935" i="11"/>
  <c r="DU935" i="11"/>
  <c r="EI935" i="11"/>
  <c r="ED935" i="11"/>
  <c r="DX935" i="11"/>
  <c r="EF935" i="11"/>
  <c r="EA935" i="11"/>
  <c r="DV935" i="11"/>
  <c r="EE935" i="11"/>
  <c r="EB935" i="11"/>
  <c r="EJ935" i="11"/>
  <c r="DZ935" i="11"/>
  <c r="EH935" i="11"/>
  <c r="DW935" i="11"/>
  <c r="EI911" i="11"/>
  <c r="EE911" i="11"/>
  <c r="EA911" i="11"/>
  <c r="DW911" i="11"/>
  <c r="EG911" i="11"/>
  <c r="EC911" i="11"/>
  <c r="DY911" i="11"/>
  <c r="DU911" i="11"/>
  <c r="EF911" i="11"/>
  <c r="DX911" i="11"/>
  <c r="ED911" i="11"/>
  <c r="DV911" i="11"/>
  <c r="EJ911" i="11"/>
  <c r="EB911" i="11"/>
  <c r="EH911" i="11"/>
  <c r="DZ911" i="11"/>
  <c r="EI938" i="11"/>
  <c r="EE938" i="11"/>
  <c r="EA938" i="11"/>
  <c r="DW938" i="11"/>
  <c r="EH938" i="11"/>
  <c r="EC938" i="11"/>
  <c r="DX938" i="11"/>
  <c r="EF938" i="11"/>
  <c r="DZ938" i="11"/>
  <c r="DU938" i="11"/>
  <c r="ED938" i="11"/>
  <c r="EB938" i="11"/>
  <c r="EJ938" i="11"/>
  <c r="DY938" i="11"/>
  <c r="EG938" i="11"/>
  <c r="DV938" i="11"/>
  <c r="EG888" i="11"/>
  <c r="EC888" i="11"/>
  <c r="DY888" i="11"/>
  <c r="DU888" i="11"/>
  <c r="EI888" i="11"/>
  <c r="EE888" i="11"/>
  <c r="EA888" i="11"/>
  <c r="DW888" i="11"/>
  <c r="ED888" i="11"/>
  <c r="DV888" i="11"/>
  <c r="EJ888" i="11"/>
  <c r="EB888" i="11"/>
  <c r="EH888" i="11"/>
  <c r="DZ888" i="11"/>
  <c r="EF888" i="11"/>
  <c r="DX888" i="11"/>
  <c r="EG890" i="11"/>
  <c r="EC890" i="11"/>
  <c r="DY890" i="11"/>
  <c r="DU890" i="11"/>
  <c r="EI890" i="11"/>
  <c r="EE890" i="11"/>
  <c r="EA890" i="11"/>
  <c r="DW890" i="11"/>
  <c r="EH890" i="11"/>
  <c r="DZ890" i="11"/>
  <c r="EF890" i="11"/>
  <c r="DX890" i="11"/>
  <c r="ED890" i="11"/>
  <c r="DV890" i="11"/>
  <c r="EJ890" i="11"/>
  <c r="EB890" i="11"/>
  <c r="EG892" i="11"/>
  <c r="EC892" i="11"/>
  <c r="DY892" i="11"/>
  <c r="DU892" i="11"/>
  <c r="EI892" i="11"/>
  <c r="EE892" i="11"/>
  <c r="EA892" i="11"/>
  <c r="DW892" i="11"/>
  <c r="ED892" i="11"/>
  <c r="DV892" i="11"/>
  <c r="EJ892" i="11"/>
  <c r="EB892" i="11"/>
  <c r="EH892" i="11"/>
  <c r="DZ892" i="11"/>
  <c r="EF892" i="11"/>
  <c r="DX892" i="11"/>
  <c r="EG894" i="11"/>
  <c r="EC894" i="11"/>
  <c r="DY894" i="11"/>
  <c r="DU894" i="11"/>
  <c r="EI894" i="11"/>
  <c r="EE894" i="11"/>
  <c r="EA894" i="11"/>
  <c r="DW894" i="11"/>
  <c r="EH894" i="11"/>
  <c r="DZ894" i="11"/>
  <c r="EF894" i="11"/>
  <c r="DX894" i="11"/>
  <c r="ED894" i="11"/>
  <c r="DV894" i="11"/>
  <c r="EJ894" i="11"/>
  <c r="EB894" i="11"/>
  <c r="EG896" i="11"/>
  <c r="EC896" i="11"/>
  <c r="DY896" i="11"/>
  <c r="DU896" i="11"/>
  <c r="EI896" i="11"/>
  <c r="EE896" i="11"/>
  <c r="EA896" i="11"/>
  <c r="DW896" i="11"/>
  <c r="ED896" i="11"/>
  <c r="DV896" i="11"/>
  <c r="EJ896" i="11"/>
  <c r="EB896" i="11"/>
  <c r="EH896" i="11"/>
  <c r="DZ896" i="11"/>
  <c r="EF896" i="11"/>
  <c r="DX896" i="11"/>
  <c r="EG898" i="11"/>
  <c r="EC898" i="11"/>
  <c r="DY898" i="11"/>
  <c r="DU898" i="11"/>
  <c r="EI898" i="11"/>
  <c r="EE898" i="11"/>
  <c r="EA898" i="11"/>
  <c r="DW898" i="11"/>
  <c r="EH898" i="11"/>
  <c r="DZ898" i="11"/>
  <c r="EF898" i="11"/>
  <c r="DX898" i="11"/>
  <c r="ED898" i="11"/>
  <c r="DV898" i="11"/>
  <c r="EJ898" i="11"/>
  <c r="EB898" i="11"/>
  <c r="EG900" i="11"/>
  <c r="EC900" i="11"/>
  <c r="DY900" i="11"/>
  <c r="DU900" i="11"/>
  <c r="EI900" i="11"/>
  <c r="EE900" i="11"/>
  <c r="EA900" i="11"/>
  <c r="DW900" i="11"/>
  <c r="ED900" i="11"/>
  <c r="DV900" i="11"/>
  <c r="EJ900" i="11"/>
  <c r="EB900" i="11"/>
  <c r="EH900" i="11"/>
  <c r="DZ900" i="11"/>
  <c r="EF900" i="11"/>
  <c r="DX900" i="11"/>
  <c r="EG902" i="11"/>
  <c r="EC902" i="11"/>
  <c r="DY902" i="11"/>
  <c r="DU902" i="11"/>
  <c r="EI902" i="11"/>
  <c r="EE902" i="11"/>
  <c r="EA902" i="11"/>
  <c r="DW902" i="11"/>
  <c r="EH902" i="11"/>
  <c r="DZ902" i="11"/>
  <c r="EF902" i="11"/>
  <c r="DX902" i="11"/>
  <c r="ED902" i="11"/>
  <c r="DV902" i="11"/>
  <c r="EJ902" i="11"/>
  <c r="EB902" i="11"/>
  <c r="EG904" i="11"/>
  <c r="EC904" i="11"/>
  <c r="DY904" i="11"/>
  <c r="DU904" i="11"/>
  <c r="EI904" i="11"/>
  <c r="EE904" i="11"/>
  <c r="EA904" i="11"/>
  <c r="DW904" i="11"/>
  <c r="ED904" i="11"/>
  <c r="DV904" i="11"/>
  <c r="EJ904" i="11"/>
  <c r="EB904" i="11"/>
  <c r="EH904" i="11"/>
  <c r="DZ904" i="11"/>
  <c r="EF904" i="11"/>
  <c r="DX904" i="11"/>
  <c r="EG906" i="11"/>
  <c r="EC906" i="11"/>
  <c r="DY906" i="11"/>
  <c r="DU906" i="11"/>
  <c r="EI906" i="11"/>
  <c r="EE906" i="11"/>
  <c r="EA906" i="11"/>
  <c r="DW906" i="11"/>
  <c r="EH906" i="11"/>
  <c r="DZ906" i="11"/>
  <c r="EF906" i="11"/>
  <c r="DX906" i="11"/>
  <c r="ED906" i="11"/>
  <c r="DV906" i="11"/>
  <c r="EJ906" i="11"/>
  <c r="EB906" i="11"/>
  <c r="EG908" i="11"/>
  <c r="EC908" i="11"/>
  <c r="DY908" i="11"/>
  <c r="DU908" i="11"/>
  <c r="EI908" i="11"/>
  <c r="EE908" i="11"/>
  <c r="EA908" i="11"/>
  <c r="DW908" i="11"/>
  <c r="ED908" i="11"/>
  <c r="DV908" i="11"/>
  <c r="EJ908" i="11"/>
  <c r="EB908" i="11"/>
  <c r="EH908" i="11"/>
  <c r="DZ908" i="11"/>
  <c r="EF908" i="11"/>
  <c r="DX908" i="11"/>
  <c r="EG910" i="11"/>
  <c r="EC910" i="11"/>
  <c r="DY910" i="11"/>
  <c r="DU910" i="11"/>
  <c r="EI910" i="11"/>
  <c r="EE910" i="11"/>
  <c r="EA910" i="11"/>
  <c r="DW910" i="11"/>
  <c r="EH910" i="11"/>
  <c r="DZ910" i="11"/>
  <c r="EF910" i="11"/>
  <c r="DX910" i="11"/>
  <c r="ED910" i="11"/>
  <c r="DV910" i="11"/>
  <c r="EJ910" i="11"/>
  <c r="EB910" i="11"/>
  <c r="EG937" i="11"/>
  <c r="EC937" i="11"/>
  <c r="DY937" i="11"/>
  <c r="DU937" i="11"/>
  <c r="EJ937" i="11"/>
  <c r="EE937" i="11"/>
  <c r="DZ937" i="11"/>
  <c r="EH937" i="11"/>
  <c r="EB937" i="11"/>
  <c r="DW937" i="11"/>
  <c r="EA937" i="11"/>
  <c r="EI937" i="11"/>
  <c r="DX937" i="11"/>
  <c r="EF937" i="11"/>
  <c r="DV937" i="11"/>
  <c r="ED937" i="11"/>
  <c r="A19" i="8"/>
  <c r="D18" i="8"/>
  <c r="E17" i="8"/>
  <c r="D17" i="8" s="1"/>
  <c r="AL3" i="11"/>
  <c r="DT939" i="11" s="1"/>
  <c r="AT3" i="11"/>
  <c r="DT1147" i="11" s="1"/>
  <c r="AH58" i="11"/>
  <c r="AH112" i="11" s="1"/>
  <c r="AI30" i="11"/>
  <c r="AK30" i="11"/>
  <c r="AJ30" i="11"/>
  <c r="AP4" i="11"/>
  <c r="AT4" i="11"/>
  <c r="DT1148" i="11" s="1"/>
  <c r="AL5" i="11"/>
  <c r="DT941" i="11" s="1"/>
  <c r="AP5" i="11"/>
  <c r="DT1045" i="11" s="1"/>
  <c r="AL6" i="11"/>
  <c r="AT6" i="11"/>
  <c r="DT1150" i="11" s="1"/>
  <c r="AL7" i="11"/>
  <c r="DT943" i="11" s="1"/>
  <c r="AT7" i="11"/>
  <c r="DT1151" i="11" s="1"/>
  <c r="AH62" i="11"/>
  <c r="AH116" i="11" s="1"/>
  <c r="AI34" i="11"/>
  <c r="AK34" i="11"/>
  <c r="AJ34" i="11"/>
  <c r="AP8" i="11"/>
  <c r="AL9" i="11"/>
  <c r="DT945" i="11" s="1"/>
  <c r="AP9" i="11"/>
  <c r="DT1049" i="11" s="1"/>
  <c r="AL10" i="11"/>
  <c r="DT946" i="11" s="1"/>
  <c r="AH65" i="11"/>
  <c r="AH119" i="11" s="1"/>
  <c r="AI37" i="11"/>
  <c r="AK37" i="11"/>
  <c r="AJ37" i="11"/>
  <c r="AP11" i="11"/>
  <c r="DT1051" i="11" s="1"/>
  <c r="AL12" i="11"/>
  <c r="DT948" i="11" s="1"/>
  <c r="AP12" i="11"/>
  <c r="DT1052" i="11" s="1"/>
  <c r="AL13" i="11"/>
  <c r="DT949" i="11" s="1"/>
  <c r="AH68" i="11"/>
  <c r="AH122" i="11" s="1"/>
  <c r="AI40" i="11"/>
  <c r="AJ40" i="11"/>
  <c r="AK40" i="11"/>
  <c r="AP14" i="11"/>
  <c r="AT14" i="11"/>
  <c r="DT1158" i="11" s="1"/>
  <c r="AL15" i="11"/>
  <c r="DT951" i="11" s="1"/>
  <c r="AT15" i="11"/>
  <c r="DT1159" i="11" s="1"/>
  <c r="AH70" i="11"/>
  <c r="AH124" i="11" s="1"/>
  <c r="AI42" i="11"/>
  <c r="AJ42" i="11"/>
  <c r="AK42" i="11"/>
  <c r="AP16" i="11"/>
  <c r="AT16" i="11"/>
  <c r="DT1160" i="11" s="1"/>
  <c r="AL17" i="11"/>
  <c r="AT17" i="11"/>
  <c r="DT1161" i="11" s="1"/>
  <c r="AH72" i="11"/>
  <c r="AH126" i="11" s="1"/>
  <c r="AI44" i="11"/>
  <c r="AJ44" i="11"/>
  <c r="AK44" i="11"/>
  <c r="AP18" i="11"/>
  <c r="AH73" i="11"/>
  <c r="AH127" i="11" s="1"/>
  <c r="AI45" i="11"/>
  <c r="AJ45" i="11"/>
  <c r="AK45" i="11"/>
  <c r="AP19" i="11"/>
  <c r="DT1059" i="11" s="1"/>
  <c r="AL20" i="11"/>
  <c r="AT20" i="11"/>
  <c r="DT1164" i="11" s="1"/>
  <c r="AH75" i="11"/>
  <c r="AH129" i="11" s="1"/>
  <c r="AI47" i="11"/>
  <c r="AJ47" i="11"/>
  <c r="AK47" i="11"/>
  <c r="AP21" i="11"/>
  <c r="DT1061" i="11" s="1"/>
  <c r="AH76" i="11"/>
  <c r="AH130" i="11" s="1"/>
  <c r="AI48" i="11"/>
  <c r="AK48" i="11"/>
  <c r="AJ48" i="11"/>
  <c r="AP22" i="11"/>
  <c r="DT1062" i="11" s="1"/>
  <c r="AT22" i="11"/>
  <c r="DT1166" i="11" s="1"/>
  <c r="AL23" i="11"/>
  <c r="DT959" i="11" s="1"/>
  <c r="AP23" i="11"/>
  <c r="DT1063" i="11" s="1"/>
  <c r="AH78" i="11"/>
  <c r="AH132" i="11" s="1"/>
  <c r="AI50" i="11"/>
  <c r="AJ50" i="11"/>
  <c r="AK50" i="11"/>
  <c r="AL24" i="11"/>
  <c r="DT960" i="11" s="1"/>
  <c r="AT24" i="11"/>
  <c r="DT1168" i="11" s="1"/>
  <c r="AH79" i="11"/>
  <c r="AH133" i="11" s="1"/>
  <c r="AI51" i="11"/>
  <c r="AJ51" i="11"/>
  <c r="AK51" i="11"/>
  <c r="AL25" i="11"/>
  <c r="DT961" i="11" s="1"/>
  <c r="AP25" i="11"/>
  <c r="DT1065" i="11" s="1"/>
  <c r="AT25" i="11"/>
  <c r="DT1169" i="11" s="1"/>
  <c r="AH80" i="11"/>
  <c r="AH134" i="11" s="1"/>
  <c r="AI52" i="11"/>
  <c r="AK52" i="11"/>
  <c r="AJ52" i="11"/>
  <c r="AL26" i="11"/>
  <c r="AP26" i="11"/>
  <c r="DT1066" i="11" s="1"/>
  <c r="AT26" i="11"/>
  <c r="DT1170" i="11" s="1"/>
  <c r="AH81" i="11"/>
  <c r="AH135" i="11" s="1"/>
  <c r="AI53" i="11"/>
  <c r="AK53" i="11"/>
  <c r="AJ53" i="11"/>
  <c r="AL27" i="11"/>
  <c r="DT963" i="11" s="1"/>
  <c r="AP27" i="11"/>
  <c r="DT1067" i="11" s="1"/>
  <c r="AT27" i="11"/>
  <c r="DT1171" i="11" s="1"/>
  <c r="AH82" i="11"/>
  <c r="AH136" i="11" s="1"/>
  <c r="AI54" i="11"/>
  <c r="AK54" i="11"/>
  <c r="AJ54" i="11"/>
  <c r="AL28" i="11"/>
  <c r="AP28" i="11"/>
  <c r="DT1068" i="11" s="1"/>
  <c r="AT28" i="11"/>
  <c r="DT1172" i="11" s="1"/>
  <c r="AM3" i="11"/>
  <c r="DT965" i="11" s="1"/>
  <c r="AU3" i="11"/>
  <c r="DT1173" i="11" s="1"/>
  <c r="AK84" i="11"/>
  <c r="AI112" i="11"/>
  <c r="AJ84" i="11"/>
  <c r="AH30" i="11"/>
  <c r="AI58" i="11"/>
  <c r="AQ4" i="11"/>
  <c r="DT1070" i="11" s="1"/>
  <c r="AM5" i="11"/>
  <c r="DT967" i="11" s="1"/>
  <c r="AU5" i="11"/>
  <c r="DT1175" i="11" s="1"/>
  <c r="AK86" i="11"/>
  <c r="AI114" i="11"/>
  <c r="AJ86" i="11"/>
  <c r="AH32" i="11"/>
  <c r="AI60" i="11"/>
  <c r="AM6" i="11"/>
  <c r="DT968" i="11" s="1"/>
  <c r="AQ6" i="11"/>
  <c r="DT1072" i="11" s="1"/>
  <c r="AU6" i="11"/>
  <c r="DT1176" i="11" s="1"/>
  <c r="AK87" i="11"/>
  <c r="AI115" i="11"/>
  <c r="AJ87" i="11"/>
  <c r="AH33" i="11"/>
  <c r="AI61" i="11"/>
  <c r="AM7" i="11"/>
  <c r="DT969" i="11" s="1"/>
  <c r="AQ7" i="11"/>
  <c r="DT1073" i="11" s="1"/>
  <c r="AU7" i="11"/>
  <c r="DT1177" i="11" s="1"/>
  <c r="AK88" i="11"/>
  <c r="AJ88" i="11"/>
  <c r="AI116" i="11"/>
  <c r="AH34" i="11"/>
  <c r="AI62" i="11"/>
  <c r="AM8" i="11"/>
  <c r="DT970" i="11" s="1"/>
  <c r="AQ8" i="11"/>
  <c r="DT1074" i="11" s="1"/>
  <c r="AU8" i="11"/>
  <c r="DT1178" i="11" s="1"/>
  <c r="AK89" i="11"/>
  <c r="AJ89" i="11"/>
  <c r="AI117" i="11"/>
  <c r="AH35" i="11"/>
  <c r="AI63" i="11"/>
  <c r="AM9" i="11"/>
  <c r="DT971" i="11" s="1"/>
  <c r="AQ9" i="11"/>
  <c r="DT1075" i="11" s="1"/>
  <c r="AU9" i="11"/>
  <c r="DT1179" i="11" s="1"/>
  <c r="AK90" i="11"/>
  <c r="AJ90" i="11"/>
  <c r="AI118" i="11"/>
  <c r="AH36" i="11"/>
  <c r="AI64" i="11"/>
  <c r="AM10" i="11"/>
  <c r="DT972" i="11" s="1"/>
  <c r="AQ10" i="11"/>
  <c r="DT1076" i="11" s="1"/>
  <c r="AU10" i="11"/>
  <c r="DT1180" i="11" s="1"/>
  <c r="AK91" i="11"/>
  <c r="AJ91" i="11"/>
  <c r="AI119" i="11"/>
  <c r="AH37" i="11"/>
  <c r="AI65" i="11"/>
  <c r="AM11" i="11"/>
  <c r="DT973" i="11" s="1"/>
  <c r="AQ11" i="11"/>
  <c r="DT1077" i="11" s="1"/>
  <c r="AU11" i="11"/>
  <c r="DT1181" i="11" s="1"/>
  <c r="AK92" i="11"/>
  <c r="AJ92" i="11"/>
  <c r="AI120" i="11"/>
  <c r="AH38" i="11"/>
  <c r="AI66" i="11"/>
  <c r="AM12" i="11"/>
  <c r="DT974" i="11" s="1"/>
  <c r="AQ12" i="11"/>
  <c r="DT1078" i="11" s="1"/>
  <c r="AU12" i="11"/>
  <c r="DT1182" i="11" s="1"/>
  <c r="AK93" i="11"/>
  <c r="AJ93" i="11"/>
  <c r="AI121" i="11"/>
  <c r="AH39" i="11"/>
  <c r="AI67" i="11"/>
  <c r="AM13" i="11"/>
  <c r="DT975" i="11" s="1"/>
  <c r="AQ13" i="11"/>
  <c r="DT1079" i="11" s="1"/>
  <c r="AU13" i="11"/>
  <c r="DT1183" i="11" s="1"/>
  <c r="AK94" i="11"/>
  <c r="AJ94" i="11"/>
  <c r="AI122" i="11"/>
  <c r="AI68" i="11"/>
  <c r="AH40" i="11"/>
  <c r="AM14" i="11"/>
  <c r="DT976" i="11" s="1"/>
  <c r="AQ14" i="11"/>
  <c r="DT1080" i="11" s="1"/>
  <c r="AU14" i="11"/>
  <c r="DT1184" i="11" s="1"/>
  <c r="AK95" i="11"/>
  <c r="AJ95" i="11"/>
  <c r="AI123" i="11"/>
  <c r="AH41" i="11"/>
  <c r="AI69" i="11"/>
  <c r="AM15" i="11"/>
  <c r="DT977" i="11" s="1"/>
  <c r="AQ15" i="11"/>
  <c r="DT1081" i="11" s="1"/>
  <c r="AU15" i="11"/>
  <c r="DT1185" i="11" s="1"/>
  <c r="AK96" i="11"/>
  <c r="AJ96" i="11"/>
  <c r="AI124" i="11"/>
  <c r="AH42" i="11"/>
  <c r="AI70" i="11"/>
  <c r="AM16" i="11"/>
  <c r="DT978" i="11" s="1"/>
  <c r="AQ16" i="11"/>
  <c r="DT1082" i="11" s="1"/>
  <c r="AU16" i="11"/>
  <c r="DT1186" i="11" s="1"/>
  <c r="AK97" i="11"/>
  <c r="AJ97" i="11"/>
  <c r="AI125" i="11"/>
  <c r="AH43" i="11"/>
  <c r="AI71" i="11"/>
  <c r="AM17" i="11"/>
  <c r="DT979" i="11" s="1"/>
  <c r="AQ17" i="11"/>
  <c r="DT1083" i="11" s="1"/>
  <c r="AU17" i="11"/>
  <c r="DT1187" i="11" s="1"/>
  <c r="AK98" i="11"/>
  <c r="AJ98" i="11"/>
  <c r="AI126" i="11"/>
  <c r="AH44" i="11"/>
  <c r="AI72" i="11"/>
  <c r="AM18" i="11"/>
  <c r="DT980" i="11" s="1"/>
  <c r="AQ18" i="11"/>
  <c r="DT1084" i="11" s="1"/>
  <c r="AU18" i="11"/>
  <c r="DT1188" i="11" s="1"/>
  <c r="AI127" i="11"/>
  <c r="AK99" i="11"/>
  <c r="AJ99" i="11"/>
  <c r="AH45" i="11"/>
  <c r="AI73" i="11"/>
  <c r="AM19" i="11"/>
  <c r="DT981" i="11" s="1"/>
  <c r="AQ19" i="11"/>
  <c r="DT1085" i="11" s="1"/>
  <c r="AU19" i="11"/>
  <c r="DT1189" i="11" s="1"/>
  <c r="AI128" i="11"/>
  <c r="AK100" i="11"/>
  <c r="AJ100" i="11"/>
  <c r="AH46" i="11"/>
  <c r="AI74" i="11"/>
  <c r="AM20" i="11"/>
  <c r="DT982" i="11" s="1"/>
  <c r="AQ20" i="11"/>
  <c r="DT1086" i="11" s="1"/>
  <c r="AU20" i="11"/>
  <c r="DT1190" i="11" s="1"/>
  <c r="AI129" i="11"/>
  <c r="AK101" i="11"/>
  <c r="AJ101" i="11"/>
  <c r="AH47" i="11"/>
  <c r="AI75" i="11"/>
  <c r="AM21" i="11"/>
  <c r="DT983" i="11" s="1"/>
  <c r="AQ21" i="11"/>
  <c r="DT1087" i="11" s="1"/>
  <c r="AU21" i="11"/>
  <c r="DT1191" i="11" s="1"/>
  <c r="AI130" i="11"/>
  <c r="AK102" i="11"/>
  <c r="AJ102" i="11"/>
  <c r="AH48" i="11"/>
  <c r="AI76" i="11"/>
  <c r="AM22" i="11"/>
  <c r="DT984" i="11" s="1"/>
  <c r="AQ22" i="11"/>
  <c r="DT1088" i="11" s="1"/>
  <c r="AU22" i="11"/>
  <c r="DT1192" i="11" s="1"/>
  <c r="AI131" i="11"/>
  <c r="AK103" i="11"/>
  <c r="AJ103" i="11"/>
  <c r="AH49" i="11"/>
  <c r="AI77" i="11"/>
  <c r="AM23" i="11"/>
  <c r="DT985" i="11" s="1"/>
  <c r="AQ23" i="11"/>
  <c r="DT1089" i="11" s="1"/>
  <c r="AU23" i="11"/>
  <c r="DT1193" i="11" s="1"/>
  <c r="AI132" i="11"/>
  <c r="AK104" i="11"/>
  <c r="AJ104" i="11"/>
  <c r="AH50" i="11"/>
  <c r="AI78" i="11"/>
  <c r="AM24" i="11"/>
  <c r="DT986" i="11" s="1"/>
  <c r="AQ24" i="11"/>
  <c r="DT1090" i="11" s="1"/>
  <c r="AU24" i="11"/>
  <c r="DT1194" i="11" s="1"/>
  <c r="AI133" i="11"/>
  <c r="AK105" i="11"/>
  <c r="AJ105" i="11"/>
  <c r="AH51" i="11"/>
  <c r="AI79" i="11"/>
  <c r="AM25" i="11"/>
  <c r="DT987" i="11" s="1"/>
  <c r="AQ25" i="11"/>
  <c r="DT1091" i="11" s="1"/>
  <c r="AU25" i="11"/>
  <c r="DT1195" i="11" s="1"/>
  <c r="AI134" i="11"/>
  <c r="AK106" i="11"/>
  <c r="AJ106" i="11"/>
  <c r="AH52" i="11"/>
  <c r="AI80" i="11"/>
  <c r="AM26" i="11"/>
  <c r="DT988" i="11" s="1"/>
  <c r="AQ26" i="11"/>
  <c r="AU26" i="11"/>
  <c r="DT1196" i="11" s="1"/>
  <c r="AI135" i="11"/>
  <c r="AK107" i="11"/>
  <c r="AJ107" i="11"/>
  <c r="AH53" i="11"/>
  <c r="AI81" i="11"/>
  <c r="AM27" i="11"/>
  <c r="DT989" i="11" s="1"/>
  <c r="AQ27" i="11"/>
  <c r="DT1093" i="11" s="1"/>
  <c r="AU27" i="11"/>
  <c r="DT1197" i="11" s="1"/>
  <c r="AI136" i="11"/>
  <c r="AK108" i="11"/>
  <c r="AJ108" i="11"/>
  <c r="AH54" i="11"/>
  <c r="AI82" i="11"/>
  <c r="AM28" i="11"/>
  <c r="DT990" i="11" s="1"/>
  <c r="AQ28" i="11"/>
  <c r="DT1094" i="11" s="1"/>
  <c r="AU28" i="11"/>
  <c r="DT1198" i="11" s="1"/>
  <c r="AK83" i="11"/>
  <c r="AI111" i="11"/>
  <c r="AJ83" i="11"/>
  <c r="AH29" i="11"/>
  <c r="AI57" i="11"/>
  <c r="AQ3" i="11"/>
  <c r="DT1069" i="11" s="1"/>
  <c r="AM4" i="11"/>
  <c r="DT966" i="11" s="1"/>
  <c r="AU4" i="11"/>
  <c r="DT1174" i="11" s="1"/>
  <c r="AK85" i="11"/>
  <c r="AI113" i="11"/>
  <c r="AJ85" i="11"/>
  <c r="AI59" i="11"/>
  <c r="AH31" i="11"/>
  <c r="AQ5" i="11"/>
  <c r="DT1071" i="11" s="1"/>
  <c r="AK137" i="11"/>
  <c r="AJ111" i="11"/>
  <c r="AH83" i="11"/>
  <c r="AJ57" i="11"/>
  <c r="AI83" i="11"/>
  <c r="AN3" i="11"/>
  <c r="DT991" i="11" s="1"/>
  <c r="AR3" i="11"/>
  <c r="AV3" i="11"/>
  <c r="DT1199" i="11" s="1"/>
  <c r="AK138" i="11"/>
  <c r="AJ112" i="11"/>
  <c r="AH84" i="11"/>
  <c r="AJ58" i="11"/>
  <c r="AI84" i="11"/>
  <c r="AN4" i="11"/>
  <c r="DT992" i="11" s="1"/>
  <c r="AR4" i="11"/>
  <c r="DT1096" i="11" s="1"/>
  <c r="AV4" i="11"/>
  <c r="DT1200" i="11" s="1"/>
  <c r="AK139" i="11"/>
  <c r="AJ113" i="11"/>
  <c r="AH85" i="11"/>
  <c r="AJ59" i="11"/>
  <c r="AI85" i="11"/>
  <c r="AN5" i="11"/>
  <c r="DT993" i="11" s="1"/>
  <c r="AR5" i="11"/>
  <c r="DT1097" i="11" s="1"/>
  <c r="AV5" i="11"/>
  <c r="DT1201" i="11" s="1"/>
  <c r="AK140" i="11"/>
  <c r="AJ114" i="11"/>
  <c r="AH86" i="11"/>
  <c r="AJ60" i="11"/>
  <c r="AI86" i="11"/>
  <c r="AN6" i="11"/>
  <c r="DT994" i="11" s="1"/>
  <c r="AR6" i="11"/>
  <c r="DT1098" i="11" s="1"/>
  <c r="AV6" i="11"/>
  <c r="DT1202" i="11" s="1"/>
  <c r="AK141" i="11"/>
  <c r="AJ115" i="11"/>
  <c r="AH87" i="11"/>
  <c r="AJ61" i="11"/>
  <c r="AI87" i="11"/>
  <c r="AN7" i="11"/>
  <c r="DT995" i="11" s="1"/>
  <c r="AR7" i="11"/>
  <c r="DT1099" i="11" s="1"/>
  <c r="AV7" i="11"/>
  <c r="DT1203" i="11" s="1"/>
  <c r="AK142" i="11"/>
  <c r="AH88" i="11"/>
  <c r="AJ116" i="11"/>
  <c r="AI88" i="11"/>
  <c r="AJ62" i="11"/>
  <c r="AN8" i="11"/>
  <c r="DT996" i="11" s="1"/>
  <c r="AR8" i="11"/>
  <c r="DT1100" i="11" s="1"/>
  <c r="AV8" i="11"/>
  <c r="DT1204" i="11" s="1"/>
  <c r="AK143" i="11"/>
  <c r="AH89" i="11"/>
  <c r="AJ117" i="11"/>
  <c r="AI89" i="11"/>
  <c r="AJ63" i="11"/>
  <c r="AN9" i="11"/>
  <c r="DT997" i="11" s="1"/>
  <c r="AR9" i="11"/>
  <c r="DT1101" i="11" s="1"/>
  <c r="AV9" i="11"/>
  <c r="DT1205" i="11" s="1"/>
  <c r="AK144" i="11"/>
  <c r="AH90" i="11"/>
  <c r="AJ118" i="11"/>
  <c r="AI90" i="11"/>
  <c r="AJ64" i="11"/>
  <c r="AN10" i="11"/>
  <c r="DT998" i="11" s="1"/>
  <c r="AR10" i="11"/>
  <c r="DT1102" i="11" s="1"/>
  <c r="AV10" i="11"/>
  <c r="DT1206" i="11" s="1"/>
  <c r="AK145" i="11"/>
  <c r="AH91" i="11"/>
  <c r="AJ119" i="11"/>
  <c r="AI91" i="11"/>
  <c r="AJ65" i="11"/>
  <c r="AN11" i="11"/>
  <c r="DT999" i="11" s="1"/>
  <c r="AR11" i="11"/>
  <c r="DT1103" i="11" s="1"/>
  <c r="AV11" i="11"/>
  <c r="DT1207" i="11" s="1"/>
  <c r="AK146" i="11"/>
  <c r="AH92" i="11"/>
  <c r="AJ120" i="11"/>
  <c r="AI92" i="11"/>
  <c r="AJ66" i="11"/>
  <c r="AN12" i="11"/>
  <c r="DT1000" i="11" s="1"/>
  <c r="AR12" i="11"/>
  <c r="DT1104" i="11" s="1"/>
  <c r="AV12" i="11"/>
  <c r="DT1208" i="11" s="1"/>
  <c r="AK147" i="11"/>
  <c r="AH93" i="11"/>
  <c r="AJ121" i="11"/>
  <c r="AI93" i="11"/>
  <c r="AJ67" i="11"/>
  <c r="AN13" i="11"/>
  <c r="DT1001" i="11" s="1"/>
  <c r="AR13" i="11"/>
  <c r="DT1105" i="11" s="1"/>
  <c r="AV13" i="11"/>
  <c r="DT1209" i="11" s="1"/>
  <c r="AK148" i="11"/>
  <c r="AH94" i="11"/>
  <c r="AJ122" i="11"/>
  <c r="AI94" i="11"/>
  <c r="AJ68" i="11"/>
  <c r="AN14" i="11"/>
  <c r="DT1002" i="11" s="1"/>
  <c r="AR14" i="11"/>
  <c r="DT1106" i="11" s="1"/>
  <c r="AV14" i="11"/>
  <c r="DT1210" i="11" s="1"/>
  <c r="AK149" i="11"/>
  <c r="AH95" i="11"/>
  <c r="AJ123" i="11"/>
  <c r="AI95" i="11"/>
  <c r="AJ69" i="11"/>
  <c r="AN15" i="11"/>
  <c r="DT1003" i="11" s="1"/>
  <c r="AR15" i="11"/>
  <c r="DT1107" i="11" s="1"/>
  <c r="AV15" i="11"/>
  <c r="DT1211" i="11" s="1"/>
  <c r="AK150" i="11"/>
  <c r="AH96" i="11"/>
  <c r="AJ124" i="11"/>
  <c r="AI96" i="11"/>
  <c r="AJ70" i="11"/>
  <c r="AN16" i="11"/>
  <c r="DT1004" i="11" s="1"/>
  <c r="AR16" i="11"/>
  <c r="DT1108" i="11" s="1"/>
  <c r="AV16" i="11"/>
  <c r="DT1212" i="11" s="1"/>
  <c r="AK151" i="11"/>
  <c r="AH97" i="11"/>
  <c r="AJ125" i="11"/>
  <c r="AI97" i="11"/>
  <c r="AJ71" i="11"/>
  <c r="AN17" i="11"/>
  <c r="DT1005" i="11" s="1"/>
  <c r="AR17" i="11"/>
  <c r="DT1109" i="11" s="1"/>
  <c r="AV17" i="11"/>
  <c r="DT1213" i="11" s="1"/>
  <c r="AK152" i="11"/>
  <c r="AH98" i="11"/>
  <c r="AJ126" i="11"/>
  <c r="AI98" i="11"/>
  <c r="AJ72" i="11"/>
  <c r="AN18" i="11"/>
  <c r="DT1006" i="11" s="1"/>
  <c r="AR18" i="11"/>
  <c r="DT1110" i="11" s="1"/>
  <c r="AV18" i="11"/>
  <c r="DT1214" i="11" s="1"/>
  <c r="AK153" i="11"/>
  <c r="AJ127" i="11"/>
  <c r="AH99" i="11"/>
  <c r="AI99" i="11"/>
  <c r="AJ73" i="11"/>
  <c r="AN19" i="11"/>
  <c r="DT1007" i="11" s="1"/>
  <c r="AR19" i="11"/>
  <c r="DT1111" i="11" s="1"/>
  <c r="AV19" i="11"/>
  <c r="DT1215" i="11" s="1"/>
  <c r="AK154" i="11"/>
  <c r="AJ128" i="11"/>
  <c r="AH100" i="11"/>
  <c r="AI100" i="11"/>
  <c r="AJ74" i="11"/>
  <c r="AN20" i="11"/>
  <c r="DT1008" i="11" s="1"/>
  <c r="AR20" i="11"/>
  <c r="DT1112" i="11" s="1"/>
  <c r="AV20" i="11"/>
  <c r="DT1216" i="11" s="1"/>
  <c r="AK155" i="11"/>
  <c r="AJ129" i="11"/>
  <c r="AH101" i="11"/>
  <c r="AI101" i="11"/>
  <c r="AJ75" i="11"/>
  <c r="AN21" i="11"/>
  <c r="DT1009" i="11" s="1"/>
  <c r="AR21" i="11"/>
  <c r="DT1113" i="11" s="1"/>
  <c r="AV21" i="11"/>
  <c r="DT1217" i="11" s="1"/>
  <c r="AK156" i="11"/>
  <c r="AJ130" i="11"/>
  <c r="AH102" i="11"/>
  <c r="AI102" i="11"/>
  <c r="AJ76" i="11"/>
  <c r="AN22" i="11"/>
  <c r="DT1010" i="11" s="1"/>
  <c r="AR22" i="11"/>
  <c r="DT1114" i="11" s="1"/>
  <c r="AV22" i="11"/>
  <c r="DT1218" i="11" s="1"/>
  <c r="AK157" i="11"/>
  <c r="AJ131" i="11"/>
  <c r="AH103" i="11"/>
  <c r="AI103" i="11"/>
  <c r="AJ77" i="11"/>
  <c r="AN23" i="11"/>
  <c r="DT1011" i="11" s="1"/>
  <c r="AR23" i="11"/>
  <c r="DT1115" i="11" s="1"/>
  <c r="AV23" i="11"/>
  <c r="DT1219" i="11" s="1"/>
  <c r="AK158" i="11"/>
  <c r="AJ132" i="11"/>
  <c r="AH104" i="11"/>
  <c r="AI104" i="11"/>
  <c r="AJ78" i="11"/>
  <c r="AN24" i="11"/>
  <c r="DT1012" i="11" s="1"/>
  <c r="AR24" i="11"/>
  <c r="DT1116" i="11" s="1"/>
  <c r="AV24" i="11"/>
  <c r="DT1220" i="11" s="1"/>
  <c r="AK159" i="11"/>
  <c r="AJ133" i="11"/>
  <c r="AH105" i="11"/>
  <c r="AI105" i="11"/>
  <c r="AJ79" i="11"/>
  <c r="AN25" i="11"/>
  <c r="DT1013" i="11" s="1"/>
  <c r="AR25" i="11"/>
  <c r="DT1117" i="11" s="1"/>
  <c r="AV25" i="11"/>
  <c r="DT1221" i="11" s="1"/>
  <c r="AK160" i="11"/>
  <c r="AJ134" i="11"/>
  <c r="AH106" i="11"/>
  <c r="AI106" i="11"/>
  <c r="AJ80" i="11"/>
  <c r="AN26" i="11"/>
  <c r="DT1014" i="11" s="1"/>
  <c r="AR26" i="11"/>
  <c r="DT1118" i="11" s="1"/>
  <c r="AV26" i="11"/>
  <c r="DT1222" i="11" s="1"/>
  <c r="AK161" i="11"/>
  <c r="AJ135" i="11"/>
  <c r="AH107" i="11"/>
  <c r="AI107" i="11"/>
  <c r="AJ81" i="11"/>
  <c r="AN27" i="11"/>
  <c r="DT1015" i="11" s="1"/>
  <c r="AR27" i="11"/>
  <c r="DT1119" i="11" s="1"/>
  <c r="AV27" i="11"/>
  <c r="DT1223" i="11" s="1"/>
  <c r="AK162" i="11"/>
  <c r="AJ136" i="11"/>
  <c r="AH108" i="11"/>
  <c r="AI108" i="11"/>
  <c r="AJ82" i="11"/>
  <c r="AN28" i="11"/>
  <c r="DT1016" i="11" s="1"/>
  <c r="AR28" i="11"/>
  <c r="DT1120" i="11" s="1"/>
  <c r="AV28" i="11"/>
  <c r="DT1224" i="11" s="1"/>
  <c r="AH57" i="11"/>
  <c r="AH111" i="11" s="1"/>
  <c r="AI29" i="11"/>
  <c r="AJ29" i="11"/>
  <c r="AK29" i="11"/>
  <c r="AP3" i="11"/>
  <c r="DT1043" i="11" s="1"/>
  <c r="AL4" i="11"/>
  <c r="DT940" i="11" s="1"/>
  <c r="AH59" i="11"/>
  <c r="AH113" i="11" s="1"/>
  <c r="AI31" i="11"/>
  <c r="AJ31" i="11"/>
  <c r="AK31" i="11"/>
  <c r="AT5" i="11"/>
  <c r="DT1149" i="11" s="1"/>
  <c r="AH60" i="11"/>
  <c r="AH114" i="11" s="1"/>
  <c r="AI32" i="11"/>
  <c r="AJ32" i="11"/>
  <c r="AK32" i="11"/>
  <c r="AP6" i="11"/>
  <c r="DT1046" i="11" s="1"/>
  <c r="AH61" i="11"/>
  <c r="AH115" i="11" s="1"/>
  <c r="AI33" i="11"/>
  <c r="AJ33" i="11"/>
  <c r="AK33" i="11"/>
  <c r="AP7" i="11"/>
  <c r="DT1047" i="11" s="1"/>
  <c r="AL8" i="11"/>
  <c r="DT944" i="11" s="1"/>
  <c r="AT8" i="11"/>
  <c r="DT1152" i="11" s="1"/>
  <c r="AH63" i="11"/>
  <c r="AH117" i="11" s="1"/>
  <c r="AI35" i="11"/>
  <c r="AJ35" i="11"/>
  <c r="AK35" i="11"/>
  <c r="AT9" i="11"/>
  <c r="DT1153" i="11" s="1"/>
  <c r="AH64" i="11"/>
  <c r="AH118" i="11" s="1"/>
  <c r="AI36" i="11"/>
  <c r="AK36" i="11"/>
  <c r="AJ36" i="11"/>
  <c r="AP10" i="11"/>
  <c r="DT1050" i="11" s="1"/>
  <c r="AT10" i="11"/>
  <c r="DT1154" i="11" s="1"/>
  <c r="AL11" i="11"/>
  <c r="DT947" i="11" s="1"/>
  <c r="AT11" i="11"/>
  <c r="DT1155" i="11" s="1"/>
  <c r="AH66" i="11"/>
  <c r="AH120" i="11" s="1"/>
  <c r="AI38" i="11"/>
  <c r="AJ38" i="11"/>
  <c r="AK38" i="11"/>
  <c r="AT12" i="11"/>
  <c r="DT1156" i="11" s="1"/>
  <c r="AH67" i="11"/>
  <c r="AH121" i="11" s="1"/>
  <c r="AI39" i="11"/>
  <c r="AJ39" i="11"/>
  <c r="AK39" i="11"/>
  <c r="AP13" i="11"/>
  <c r="DT1053" i="11" s="1"/>
  <c r="AT13" i="11"/>
  <c r="DT1157" i="11" s="1"/>
  <c r="AL14" i="11"/>
  <c r="DT950" i="11" s="1"/>
  <c r="AH69" i="11"/>
  <c r="AH123" i="11" s="1"/>
  <c r="AI41" i="11"/>
  <c r="AJ41" i="11"/>
  <c r="AK41" i="11"/>
  <c r="AP15" i="11"/>
  <c r="DT1055" i="11" s="1"/>
  <c r="AL16" i="11"/>
  <c r="DT952" i="11" s="1"/>
  <c r="AH71" i="11"/>
  <c r="AH125" i="11" s="1"/>
  <c r="AI43" i="11"/>
  <c r="AJ43" i="11"/>
  <c r="AK43" i="11"/>
  <c r="AP17" i="11"/>
  <c r="DT1057" i="11" s="1"/>
  <c r="AL18" i="11"/>
  <c r="AT18" i="11"/>
  <c r="DT1162" i="11" s="1"/>
  <c r="AL19" i="11"/>
  <c r="DT955" i="11" s="1"/>
  <c r="AT19" i="11"/>
  <c r="DT1163" i="11" s="1"/>
  <c r="AH74" i="11"/>
  <c r="AH128" i="11" s="1"/>
  <c r="AI46" i="11"/>
  <c r="AJ46" i="11"/>
  <c r="AK46" i="11"/>
  <c r="AP20" i="11"/>
  <c r="DT1060" i="11" s="1"/>
  <c r="AL21" i="11"/>
  <c r="DT957" i="11" s="1"/>
  <c r="AT21" i="11"/>
  <c r="DT1165" i="11" s="1"/>
  <c r="AL22" i="11"/>
  <c r="DT958" i="11" s="1"/>
  <c r="AH77" i="11"/>
  <c r="AH131" i="11" s="1"/>
  <c r="AI49" i="11"/>
  <c r="AJ49" i="11"/>
  <c r="AK49" i="11"/>
  <c r="AT23" i="11"/>
  <c r="DT1167" i="11" s="1"/>
  <c r="AP24" i="11"/>
  <c r="DT1064" i="11" s="1"/>
  <c r="AJ137" i="11"/>
  <c r="AI137" i="11"/>
  <c r="AK111" i="11"/>
  <c r="AH137" i="11"/>
  <c r="AK57" i="11"/>
  <c r="AO3" i="11"/>
  <c r="DT1017" i="11" s="1"/>
  <c r="AS3" i="11"/>
  <c r="DT1121" i="11" s="1"/>
  <c r="AV137" i="11"/>
  <c r="AU137" i="11"/>
  <c r="AW111" i="11"/>
  <c r="AT137" i="11"/>
  <c r="AW57" i="11"/>
  <c r="AJ138" i="11"/>
  <c r="AI138" i="11"/>
  <c r="AK112" i="11"/>
  <c r="AH138" i="11"/>
  <c r="AK58" i="11"/>
  <c r="AO4" i="11"/>
  <c r="DT1018" i="11" s="1"/>
  <c r="AS4" i="11"/>
  <c r="DT1122" i="11" s="1"/>
  <c r="AW4" i="11"/>
  <c r="DT1226" i="11" s="1"/>
  <c r="AJ139" i="11"/>
  <c r="AI139" i="11"/>
  <c r="AK113" i="11"/>
  <c r="AH139" i="11"/>
  <c r="AK59" i="11"/>
  <c r="AO5" i="11"/>
  <c r="DT1019" i="11" s="1"/>
  <c r="AS5" i="11"/>
  <c r="DT1123" i="11" s="1"/>
  <c r="AW5" i="11"/>
  <c r="DT1227" i="11" s="1"/>
  <c r="AJ140" i="11"/>
  <c r="AI140" i="11"/>
  <c r="AK114" i="11"/>
  <c r="AH140" i="11"/>
  <c r="AK60" i="11"/>
  <c r="AO6" i="11"/>
  <c r="DT1020" i="11" s="1"/>
  <c r="AS6" i="11"/>
  <c r="DT1124" i="11" s="1"/>
  <c r="AW6" i="11"/>
  <c r="DT1228" i="11" s="1"/>
  <c r="AJ141" i="11"/>
  <c r="AI141" i="11"/>
  <c r="AK115" i="11"/>
  <c r="AH141" i="11"/>
  <c r="AK61" i="11"/>
  <c r="AO7" i="11"/>
  <c r="DT1021" i="11" s="1"/>
  <c r="AS7" i="11"/>
  <c r="DT1125" i="11" s="1"/>
  <c r="AW7" i="11"/>
  <c r="DT1229" i="11" s="1"/>
  <c r="AI142" i="11"/>
  <c r="AJ142" i="11"/>
  <c r="AH142" i="11"/>
  <c r="AK116" i="11"/>
  <c r="AK62" i="11"/>
  <c r="AO8" i="11"/>
  <c r="DT1022" i="11" s="1"/>
  <c r="AS8" i="11"/>
  <c r="DT1126" i="11" s="1"/>
  <c r="AW8" i="11"/>
  <c r="DT1230" i="11" s="1"/>
  <c r="AI143" i="11"/>
  <c r="AJ143" i="11"/>
  <c r="AH143" i="11"/>
  <c r="AK117" i="11"/>
  <c r="AK63" i="11"/>
  <c r="AO9" i="11"/>
  <c r="DT1023" i="11" s="1"/>
  <c r="AS9" i="11"/>
  <c r="DT1127" i="11" s="1"/>
  <c r="AW9" i="11"/>
  <c r="DT1231" i="11" s="1"/>
  <c r="AI144" i="11"/>
  <c r="AJ144" i="11"/>
  <c r="AH144" i="11"/>
  <c r="AK118" i="11"/>
  <c r="AK64" i="11"/>
  <c r="AO10" i="11"/>
  <c r="DT1024" i="11" s="1"/>
  <c r="AS10" i="11"/>
  <c r="DT1128" i="11" s="1"/>
  <c r="AW10" i="11"/>
  <c r="DT1232" i="11" s="1"/>
  <c r="AJ145" i="11"/>
  <c r="AI145" i="11"/>
  <c r="AH145" i="11"/>
  <c r="AK119" i="11"/>
  <c r="AK65" i="11"/>
  <c r="AO11" i="11"/>
  <c r="DT1025" i="11" s="1"/>
  <c r="AS11" i="11"/>
  <c r="DT1129" i="11" s="1"/>
  <c r="AW11" i="11"/>
  <c r="DT1233" i="11" s="1"/>
  <c r="AJ146" i="11"/>
  <c r="AI146" i="11"/>
  <c r="AH146" i="11"/>
  <c r="AK120" i="11"/>
  <c r="AK66" i="11"/>
  <c r="AO12" i="11"/>
  <c r="DT1026" i="11" s="1"/>
  <c r="AS12" i="11"/>
  <c r="DT1130" i="11" s="1"/>
  <c r="AW12" i="11"/>
  <c r="DT1234" i="11" s="1"/>
  <c r="AJ147" i="11"/>
  <c r="AI147" i="11"/>
  <c r="AK121" i="11"/>
  <c r="AK67" i="11"/>
  <c r="AH147" i="11"/>
  <c r="AO13" i="11"/>
  <c r="DT1027" i="11" s="1"/>
  <c r="AS13" i="11"/>
  <c r="DT1131" i="11" s="1"/>
  <c r="AW13" i="11"/>
  <c r="DT1235" i="11" s="1"/>
  <c r="AJ148" i="11"/>
  <c r="AI148" i="11"/>
  <c r="AK122" i="11"/>
  <c r="AH148" i="11"/>
  <c r="AK68" i="11"/>
  <c r="AO14" i="11"/>
  <c r="DT1028" i="11" s="1"/>
  <c r="AS14" i="11"/>
  <c r="DT1132" i="11" s="1"/>
  <c r="AW14" i="11"/>
  <c r="DT1236" i="11" s="1"/>
  <c r="AJ149" i="11"/>
  <c r="AI149" i="11"/>
  <c r="AH149" i="11"/>
  <c r="AK123" i="11"/>
  <c r="AK69" i="11"/>
  <c r="AO15" i="11"/>
  <c r="DT1029" i="11" s="1"/>
  <c r="AS15" i="11"/>
  <c r="DT1133" i="11" s="1"/>
  <c r="AW15" i="11"/>
  <c r="DT1237" i="11" s="1"/>
  <c r="AJ150" i="11"/>
  <c r="AI150" i="11"/>
  <c r="AH150" i="11"/>
  <c r="AK124" i="11"/>
  <c r="AK70" i="11"/>
  <c r="AO16" i="11"/>
  <c r="DT1030" i="11" s="1"/>
  <c r="AS16" i="11"/>
  <c r="DT1134" i="11" s="1"/>
  <c r="AW16" i="11"/>
  <c r="DT1238" i="11" s="1"/>
  <c r="AJ151" i="11"/>
  <c r="AI151" i="11"/>
  <c r="AK125" i="11"/>
  <c r="AK71" i="11"/>
  <c r="AH151" i="11"/>
  <c r="AO17" i="11"/>
  <c r="DT1031" i="11" s="1"/>
  <c r="AS17" i="11"/>
  <c r="DT1135" i="11" s="1"/>
  <c r="AW17" i="11"/>
  <c r="DT1239" i="11" s="1"/>
  <c r="AJ152" i="11"/>
  <c r="AI152" i="11"/>
  <c r="AK126" i="11"/>
  <c r="AH152" i="11"/>
  <c r="AK72" i="11"/>
  <c r="AO18" i="11"/>
  <c r="DT1032" i="11" s="1"/>
  <c r="AS18" i="11"/>
  <c r="DT1136" i="11" s="1"/>
  <c r="AW18" i="11"/>
  <c r="DT1240" i="11" s="1"/>
  <c r="AJ153" i="11"/>
  <c r="AI153" i="11"/>
  <c r="AK127" i="11"/>
  <c r="AH153" i="11"/>
  <c r="AK73" i="11"/>
  <c r="AO19" i="11"/>
  <c r="DT1033" i="11" s="1"/>
  <c r="AS19" i="11"/>
  <c r="DT1137" i="11" s="1"/>
  <c r="AW19" i="11"/>
  <c r="DT1241" i="11" s="1"/>
  <c r="AJ154" i="11"/>
  <c r="AI154" i="11"/>
  <c r="AK128" i="11"/>
  <c r="AH154" i="11"/>
  <c r="AK74" i="11"/>
  <c r="AO20" i="11"/>
  <c r="DT1034" i="11" s="1"/>
  <c r="AS20" i="11"/>
  <c r="DT1138" i="11" s="1"/>
  <c r="AW20" i="11"/>
  <c r="DT1242" i="11" s="1"/>
  <c r="AJ155" i="11"/>
  <c r="AI155" i="11"/>
  <c r="AK129" i="11"/>
  <c r="AH155" i="11"/>
  <c r="AK75" i="11"/>
  <c r="AO21" i="11"/>
  <c r="DT1035" i="11" s="1"/>
  <c r="AS21" i="11"/>
  <c r="DT1139" i="11" s="1"/>
  <c r="AW21" i="11"/>
  <c r="DT1243" i="11" s="1"/>
  <c r="AJ156" i="11"/>
  <c r="AI156" i="11"/>
  <c r="AK130" i="11"/>
  <c r="AH156" i="11"/>
  <c r="AK76" i="11"/>
  <c r="AO22" i="11"/>
  <c r="DT1036" i="11" s="1"/>
  <c r="AS22" i="11"/>
  <c r="DT1140" i="11" s="1"/>
  <c r="AW22" i="11"/>
  <c r="DT1244" i="11" s="1"/>
  <c r="AJ157" i="11"/>
  <c r="AI157" i="11"/>
  <c r="AK131" i="11"/>
  <c r="AH157" i="11"/>
  <c r="AK77" i="11"/>
  <c r="AO23" i="11"/>
  <c r="DT1037" i="11" s="1"/>
  <c r="AS23" i="11"/>
  <c r="DT1141" i="11" s="1"/>
  <c r="AW23" i="11"/>
  <c r="DT1245" i="11" s="1"/>
  <c r="AJ158" i="11"/>
  <c r="AI158" i="11"/>
  <c r="AK132" i="11"/>
  <c r="AH158" i="11"/>
  <c r="AK78" i="11"/>
  <c r="AO24" i="11"/>
  <c r="DT1038" i="11" s="1"/>
  <c r="AS24" i="11"/>
  <c r="DT1142" i="11" s="1"/>
  <c r="AW24" i="11"/>
  <c r="DT1246" i="11" s="1"/>
  <c r="AJ159" i="11"/>
  <c r="AI159" i="11"/>
  <c r="AK133" i="11"/>
  <c r="AH159" i="11"/>
  <c r="AK79" i="11"/>
  <c r="AO25" i="11"/>
  <c r="DT1039" i="11" s="1"/>
  <c r="AS25" i="11"/>
  <c r="DT1143" i="11" s="1"/>
  <c r="AW25" i="11"/>
  <c r="DT1247" i="11" s="1"/>
  <c r="AJ160" i="11"/>
  <c r="AI160" i="11"/>
  <c r="AK134" i="11"/>
  <c r="AH160" i="11"/>
  <c r="AK80" i="11"/>
  <c r="AO26" i="11"/>
  <c r="DT1040" i="11" s="1"/>
  <c r="AS26" i="11"/>
  <c r="DT1144" i="11" s="1"/>
  <c r="AW26" i="11"/>
  <c r="DT1248" i="11" s="1"/>
  <c r="AJ161" i="11"/>
  <c r="AI161" i="11"/>
  <c r="AK135" i="11"/>
  <c r="AH161" i="11"/>
  <c r="AK81" i="11"/>
  <c r="AO27" i="11"/>
  <c r="DT1041" i="11" s="1"/>
  <c r="AS27" i="11"/>
  <c r="DT1145" i="11" s="1"/>
  <c r="AW27" i="11"/>
  <c r="DT1249" i="11" s="1"/>
  <c r="AJ162" i="11"/>
  <c r="AI162" i="11"/>
  <c r="AK136" i="11"/>
  <c r="AH162" i="11"/>
  <c r="AK82" i="11"/>
  <c r="AO28" i="11"/>
  <c r="DT1042" i="11" s="1"/>
  <c r="AS28" i="11"/>
  <c r="DT1146" i="11" s="1"/>
  <c r="AW28" i="11"/>
  <c r="DT1250" i="11" s="1"/>
  <c r="AG57" i="11"/>
  <c r="AG111" i="11"/>
  <c r="AG112" i="11"/>
  <c r="AG58" i="11"/>
  <c r="AG113" i="11"/>
  <c r="AG59" i="11"/>
  <c r="AG114" i="11"/>
  <c r="AG60" i="11"/>
  <c r="AG115" i="11"/>
  <c r="AG61" i="11"/>
  <c r="AG116" i="11"/>
  <c r="AG62" i="11"/>
  <c r="AG117" i="11"/>
  <c r="AG63" i="11"/>
  <c r="AG118" i="11"/>
  <c r="AG64" i="11"/>
  <c r="AG65" i="11"/>
  <c r="AG119" i="11"/>
  <c r="AG120" i="11"/>
  <c r="AG66" i="11"/>
  <c r="AG121" i="11"/>
  <c r="AG67" i="11"/>
  <c r="AG122" i="11"/>
  <c r="AG68" i="11"/>
  <c r="AG123" i="11"/>
  <c r="AG69" i="11"/>
  <c r="AG124" i="11"/>
  <c r="AG70" i="11"/>
  <c r="AG125" i="11"/>
  <c r="AG71" i="11"/>
  <c r="AG126" i="11"/>
  <c r="AG72" i="11"/>
  <c r="AG73" i="11"/>
  <c r="AG127" i="11"/>
  <c r="AG128" i="11"/>
  <c r="AG74" i="11"/>
  <c r="AG129" i="11"/>
  <c r="AG75" i="11"/>
  <c r="AG130" i="11"/>
  <c r="AG76" i="11"/>
  <c r="AG131" i="11"/>
  <c r="AG77" i="11"/>
  <c r="AG132" i="11"/>
  <c r="AG78" i="11"/>
  <c r="AG133" i="11"/>
  <c r="AG79" i="11"/>
  <c r="AG134" i="11"/>
  <c r="AG80" i="11"/>
  <c r="AG135" i="11"/>
  <c r="AG81" i="11"/>
  <c r="AG136" i="11"/>
  <c r="AG82" i="11"/>
  <c r="EM1225" i="11"/>
  <c r="AF137" i="11"/>
  <c r="AD137" i="11"/>
  <c r="AE137" i="11"/>
  <c r="AF138" i="11"/>
  <c r="AE138" i="11"/>
  <c r="AD138" i="11"/>
  <c r="AF139" i="11"/>
  <c r="AD139" i="11"/>
  <c r="AE139" i="11"/>
  <c r="AF140" i="11"/>
  <c r="AE140" i="11"/>
  <c r="AD140" i="11"/>
  <c r="AF141" i="11"/>
  <c r="AD141" i="11"/>
  <c r="AE141" i="11"/>
  <c r="AF142" i="11"/>
  <c r="AE142" i="11"/>
  <c r="AD142" i="11"/>
  <c r="AF143" i="11"/>
  <c r="AD143" i="11"/>
  <c r="AE143" i="11"/>
  <c r="AF144" i="11"/>
  <c r="AE144" i="11"/>
  <c r="AD144" i="11"/>
  <c r="AF145" i="11"/>
  <c r="AD145" i="11"/>
  <c r="AE145" i="11"/>
  <c r="AF146" i="11"/>
  <c r="AE146" i="11"/>
  <c r="AD146" i="11"/>
  <c r="AF147" i="11"/>
  <c r="AD147" i="11"/>
  <c r="AE147" i="11"/>
  <c r="AF148" i="11"/>
  <c r="AE148" i="11"/>
  <c r="AD148" i="11"/>
  <c r="AF149" i="11"/>
  <c r="AD149" i="11"/>
  <c r="AE149" i="11"/>
  <c r="AF150" i="11"/>
  <c r="AE150" i="11"/>
  <c r="AD150" i="11"/>
  <c r="AF151" i="11"/>
  <c r="AD151" i="11"/>
  <c r="AE151" i="11"/>
  <c r="AF152" i="11"/>
  <c r="AE152" i="11"/>
  <c r="AD152" i="11"/>
  <c r="AF153" i="11"/>
  <c r="AD153" i="11"/>
  <c r="AE153" i="11"/>
  <c r="AF154" i="11"/>
  <c r="AE154" i="11"/>
  <c r="AD154" i="11"/>
  <c r="AF155" i="11"/>
  <c r="AD155" i="11"/>
  <c r="AE155" i="11"/>
  <c r="AF156" i="11"/>
  <c r="AE156" i="11"/>
  <c r="AD156" i="11"/>
  <c r="AF157" i="11"/>
  <c r="AE157" i="11"/>
  <c r="AD157" i="11"/>
  <c r="AF158" i="11"/>
  <c r="AE158" i="11"/>
  <c r="AD158" i="11"/>
  <c r="AF159" i="11"/>
  <c r="AD159" i="11"/>
  <c r="AE159" i="11"/>
  <c r="AF160" i="11"/>
  <c r="AE160" i="11"/>
  <c r="AD160" i="11"/>
  <c r="AF161" i="11"/>
  <c r="AD161" i="11"/>
  <c r="AE161" i="11"/>
  <c r="AE162" i="11"/>
  <c r="AD162" i="11"/>
  <c r="AF162" i="11"/>
  <c r="H27" i="14"/>
  <c r="H28" i="14"/>
  <c r="H13" i="14"/>
  <c r="H21" i="14"/>
  <c r="H18" i="14"/>
  <c r="H20" i="14"/>
  <c r="G26" i="14"/>
  <c r="G32" i="14"/>
  <c r="J20" i="14"/>
  <c r="H6" i="14"/>
  <c r="G4" i="14"/>
  <c r="H25" i="14"/>
  <c r="H11" i="14"/>
  <c r="H4" i="14"/>
  <c r="H5" i="14"/>
  <c r="G5" i="14"/>
  <c r="G33" i="14"/>
  <c r="G31" i="14"/>
  <c r="J49" i="14"/>
  <c r="G19" i="14"/>
  <c r="G25" i="14"/>
  <c r="H12" i="14"/>
  <c r="G21" i="14"/>
  <c r="H31" i="14"/>
  <c r="G11" i="14"/>
  <c r="H14" i="14"/>
  <c r="G27" i="14"/>
  <c r="G12" i="14"/>
  <c r="G28" i="14"/>
  <c r="G7" i="14"/>
  <c r="G14" i="14"/>
  <c r="G6" i="14"/>
  <c r="G18" i="14"/>
  <c r="G20" i="14"/>
  <c r="G13" i="14"/>
  <c r="H19" i="14"/>
  <c r="H34" i="14"/>
  <c r="G34" i="14"/>
  <c r="H7" i="14"/>
  <c r="H26" i="14"/>
  <c r="H32" i="14"/>
  <c r="H33" i="14"/>
  <c r="J74" i="14" l="1"/>
  <c r="J58" i="14"/>
  <c r="EF1167" i="11"/>
  <c r="DX1167" i="11"/>
  <c r="EE1167" i="11"/>
  <c r="ED1167" i="11"/>
  <c r="DU1167" i="11"/>
  <c r="EB1167" i="11"/>
  <c r="EA1167" i="11"/>
  <c r="DZ1167" i="11"/>
  <c r="EG1167" i="11"/>
  <c r="DW1167" i="11"/>
  <c r="DV1167" i="11"/>
  <c r="DY1167" i="11"/>
  <c r="EI1167" i="11"/>
  <c r="EH1167" i="11"/>
  <c r="EC1167" i="11"/>
  <c r="EJ1167" i="11"/>
  <c r="EC950" i="11"/>
  <c r="DX950" i="11"/>
  <c r="EI950" i="11"/>
  <c r="EF950" i="11"/>
  <c r="EA950" i="11"/>
  <c r="DU950" i="11"/>
  <c r="DZ950" i="11"/>
  <c r="EJ950" i="11"/>
  <c r="DW950" i="11"/>
  <c r="DV950" i="11"/>
  <c r="EB950" i="11"/>
  <c r="EH950" i="11"/>
  <c r="DY950" i="11"/>
  <c r="EG950" i="11"/>
  <c r="ED950" i="11"/>
  <c r="EE950" i="11"/>
  <c r="EG1046" i="11"/>
  <c r="DZ1046" i="11"/>
  <c r="DV1046" i="11"/>
  <c r="ED1046" i="11"/>
  <c r="EH1046" i="11"/>
  <c r="DW1046" i="11"/>
  <c r="EJ1046" i="11"/>
  <c r="EA1046" i="11"/>
  <c r="DX1046" i="11"/>
  <c r="EE1046" i="11"/>
  <c r="EB1046" i="11"/>
  <c r="EI1046" i="11"/>
  <c r="EF1046" i="11"/>
  <c r="DY1046" i="11"/>
  <c r="EC1046" i="11"/>
  <c r="DU1046" i="11"/>
  <c r="EH1224" i="11"/>
  <c r="DU1224" i="11"/>
  <c r="EI1224" i="11"/>
  <c r="EA1224" i="11"/>
  <c r="DV1224" i="11"/>
  <c r="DW1224" i="11"/>
  <c r="EE1224" i="11"/>
  <c r="DX1224" i="11"/>
  <c r="DY1224" i="11"/>
  <c r="ED1224" i="11"/>
  <c r="EB1224" i="11"/>
  <c r="EC1224" i="11"/>
  <c r="DZ1224" i="11"/>
  <c r="EF1224" i="11"/>
  <c r="EG1224" i="11"/>
  <c r="EJ1224" i="11"/>
  <c r="EJ1216" i="11"/>
  <c r="EE1216" i="11"/>
  <c r="DZ1216" i="11"/>
  <c r="EA1216" i="11"/>
  <c r="DV1216" i="11"/>
  <c r="DU1216" i="11"/>
  <c r="EG1216" i="11"/>
  <c r="DY1216" i="11"/>
  <c r="DW1216" i="11"/>
  <c r="ED1216" i="11"/>
  <c r="EC1216" i="11"/>
  <c r="EI1216" i="11"/>
  <c r="EH1216" i="11"/>
  <c r="EF1216" i="11"/>
  <c r="DX1216" i="11"/>
  <c r="EB1216" i="11"/>
  <c r="EJ1212" i="11"/>
  <c r="EE1212" i="11"/>
  <c r="DU1212" i="11"/>
  <c r="DV1212" i="11"/>
  <c r="DZ1212" i="11"/>
  <c r="EG1212" i="11"/>
  <c r="EA1212" i="11"/>
  <c r="EC1212" i="11"/>
  <c r="EI1212" i="11"/>
  <c r="EH1212" i="11"/>
  <c r="DY1212" i="11"/>
  <c r="DW1212" i="11"/>
  <c r="ED1212" i="11"/>
  <c r="DX1212" i="11"/>
  <c r="EB1212" i="11"/>
  <c r="EF1212" i="11"/>
  <c r="EJ1208" i="11"/>
  <c r="DV1208" i="11"/>
  <c r="EG1208" i="11"/>
  <c r="DZ1208" i="11"/>
  <c r="DU1208" i="11"/>
  <c r="EE1208" i="11"/>
  <c r="EA1208" i="11"/>
  <c r="DY1208" i="11"/>
  <c r="DW1208" i="11"/>
  <c r="ED1208" i="11"/>
  <c r="EC1208" i="11"/>
  <c r="EI1208" i="11"/>
  <c r="EH1208" i="11"/>
  <c r="EF1208" i="11"/>
  <c r="EB1208" i="11"/>
  <c r="DX1208" i="11"/>
  <c r="EB1205" i="11"/>
  <c r="EC1205" i="11"/>
  <c r="EI1205" i="11"/>
  <c r="DW1205" i="11"/>
  <c r="DX1205" i="11"/>
  <c r="EG1205" i="11"/>
  <c r="EH1205" i="11"/>
  <c r="DY1205" i="11"/>
  <c r="DU1205" i="11"/>
  <c r="ED1205" i="11"/>
  <c r="EE1205" i="11"/>
  <c r="EA1205" i="11"/>
  <c r="DZ1205" i="11"/>
  <c r="EJ1205" i="11"/>
  <c r="EF1205" i="11"/>
  <c r="DV1205" i="11"/>
  <c r="EG1201" i="11"/>
  <c r="EC1201" i="11"/>
  <c r="DW1201" i="11"/>
  <c r="EB1201" i="11"/>
  <c r="EI1201" i="11"/>
  <c r="DX1201" i="11"/>
  <c r="DZ1201" i="11"/>
  <c r="EJ1201" i="11"/>
  <c r="EF1201" i="11"/>
  <c r="DV1201" i="11"/>
  <c r="EH1201" i="11"/>
  <c r="DY1201" i="11"/>
  <c r="DU1201" i="11"/>
  <c r="ED1201" i="11"/>
  <c r="EE1201" i="11"/>
  <c r="EA1201" i="11"/>
  <c r="EE1172" i="11"/>
  <c r="EI1172" i="11"/>
  <c r="DU1172" i="11"/>
  <c r="EA1172" i="11"/>
  <c r="DV1172" i="11"/>
  <c r="ED1172" i="11"/>
  <c r="EJ1172" i="11"/>
  <c r="DZ1172" i="11"/>
  <c r="DY1172" i="11"/>
  <c r="EH1172" i="11"/>
  <c r="EG1172" i="11"/>
  <c r="EC1172" i="11"/>
  <c r="DW1172" i="11"/>
  <c r="DX1172" i="11"/>
  <c r="EB1172" i="11"/>
  <c r="EF1172" i="11"/>
  <c r="EI1067" i="11"/>
  <c r="DX1067" i="11"/>
  <c r="DU1067" i="11"/>
  <c r="EB1067" i="11"/>
  <c r="DY1067" i="11"/>
  <c r="EF1067" i="11"/>
  <c r="EC1067" i="11"/>
  <c r="EJ1067" i="11"/>
  <c r="EG1067" i="11"/>
  <c r="ED1067" i="11"/>
  <c r="EH1067" i="11"/>
  <c r="DW1067" i="11"/>
  <c r="DV1067" i="11"/>
  <c r="EA1067" i="11"/>
  <c r="DZ1067" i="11"/>
  <c r="EE1067" i="11"/>
  <c r="DT962" i="11"/>
  <c r="EM962" i="11" s="1"/>
  <c r="EC1168" i="11"/>
  <c r="DZ1168" i="11"/>
  <c r="ED1168" i="11"/>
  <c r="DU1168" i="11"/>
  <c r="DW1168" i="11"/>
  <c r="EJ1168" i="11"/>
  <c r="EG1168" i="11"/>
  <c r="EH1168" i="11"/>
  <c r="EE1168" i="11"/>
  <c r="DY1168" i="11"/>
  <c r="DV1168" i="11"/>
  <c r="EA1168" i="11"/>
  <c r="EI1168" i="11"/>
  <c r="EB1168" i="11"/>
  <c r="EF1168" i="11"/>
  <c r="DX1168" i="11"/>
  <c r="EG1166" i="11"/>
  <c r="EC1166" i="11"/>
  <c r="DW1166" i="11"/>
  <c r="DV1166" i="11"/>
  <c r="EI1166" i="11"/>
  <c r="ED1166" i="11"/>
  <c r="DY1166" i="11"/>
  <c r="DZ1166" i="11"/>
  <c r="DU1166" i="11"/>
  <c r="EJ1166" i="11"/>
  <c r="EA1166" i="11"/>
  <c r="EE1166" i="11"/>
  <c r="EH1166" i="11"/>
  <c r="DX1166" i="11"/>
  <c r="EB1166" i="11"/>
  <c r="EF1166" i="11"/>
  <c r="DT956" i="11"/>
  <c r="DT953" i="11"/>
  <c r="EM953" i="11" s="1"/>
  <c r="ED951" i="11"/>
  <c r="EA951" i="11"/>
  <c r="DU951" i="11"/>
  <c r="EC951" i="11"/>
  <c r="EJ951" i="11"/>
  <c r="EG951" i="11"/>
  <c r="DV951" i="11"/>
  <c r="EE951" i="11"/>
  <c r="DY951" i="11"/>
  <c r="EH951" i="11"/>
  <c r="DW951" i="11"/>
  <c r="DZ951" i="11"/>
  <c r="EI951" i="11"/>
  <c r="DX951" i="11"/>
  <c r="EB951" i="11"/>
  <c r="EF951" i="11"/>
  <c r="EH1052" i="11"/>
  <c r="ED1052" i="11"/>
  <c r="DZ1052" i="11"/>
  <c r="EG1052" i="11"/>
  <c r="DV1052" i="11"/>
  <c r="DW1052" i="11"/>
  <c r="EJ1052" i="11"/>
  <c r="EA1052" i="11"/>
  <c r="DX1052" i="11"/>
  <c r="EE1052" i="11"/>
  <c r="EB1052" i="11"/>
  <c r="EI1052" i="11"/>
  <c r="EF1052" i="11"/>
  <c r="DU1052" i="11"/>
  <c r="DY1052" i="11"/>
  <c r="EC1052" i="11"/>
  <c r="DX1049" i="11"/>
  <c r="EB1049" i="11"/>
  <c r="EF1049" i="11"/>
  <c r="EE1049" i="11"/>
  <c r="ED1049" i="11"/>
  <c r="EC1049" i="11"/>
  <c r="EA1049" i="11"/>
  <c r="DZ1049" i="11"/>
  <c r="DY1049" i="11"/>
  <c r="DW1049" i="11"/>
  <c r="DV1049" i="11"/>
  <c r="DU1049" i="11"/>
  <c r="EI1049" i="11"/>
  <c r="EH1049" i="11"/>
  <c r="EG1049" i="11"/>
  <c r="EJ1049" i="11"/>
  <c r="ED943" i="11"/>
  <c r="DV943" i="11"/>
  <c r="EA943" i="11"/>
  <c r="EI943" i="11"/>
  <c r="EH943" i="11"/>
  <c r="DW943" i="11"/>
  <c r="EJ943" i="11"/>
  <c r="EG943" i="11"/>
  <c r="EE943" i="11"/>
  <c r="DY943" i="11"/>
  <c r="DZ943" i="11"/>
  <c r="EC943" i="11"/>
  <c r="DU943" i="11"/>
  <c r="DX943" i="11"/>
  <c r="EB943" i="11"/>
  <c r="EF943" i="11"/>
  <c r="EE941" i="11"/>
  <c r="DY941" i="11"/>
  <c r="ED941" i="11"/>
  <c r="EI941" i="11"/>
  <c r="DZ941" i="11"/>
  <c r="EC941" i="11"/>
  <c r="DU941" i="11"/>
  <c r="DW941" i="11"/>
  <c r="EJ941" i="11"/>
  <c r="EG941" i="11"/>
  <c r="DV941" i="11"/>
  <c r="EH941" i="11"/>
  <c r="EA941" i="11"/>
  <c r="EF941" i="11"/>
  <c r="DX941" i="11"/>
  <c r="EB941" i="11"/>
  <c r="ED939" i="11"/>
  <c r="EA939" i="11"/>
  <c r="EH939" i="11"/>
  <c r="EI939" i="11"/>
  <c r="DV939" i="11"/>
  <c r="DW939" i="11"/>
  <c r="EE939" i="11"/>
  <c r="DY939" i="11"/>
  <c r="DZ939" i="11"/>
  <c r="EC939" i="11"/>
  <c r="DU939" i="11"/>
  <c r="EJ939" i="11"/>
  <c r="EG939" i="11"/>
  <c r="EB939" i="11"/>
  <c r="EF939" i="11"/>
  <c r="DX939" i="11"/>
  <c r="EH1060" i="11"/>
  <c r="ED1060" i="11"/>
  <c r="DZ1060" i="11"/>
  <c r="EG1060" i="11"/>
  <c r="DV1060" i="11"/>
  <c r="DW1060" i="11"/>
  <c r="EA1060" i="11"/>
  <c r="DX1060" i="11"/>
  <c r="EE1060" i="11"/>
  <c r="EI1060" i="11"/>
  <c r="EF1060" i="11"/>
  <c r="DU1060" i="11"/>
  <c r="EB1060" i="11"/>
  <c r="DY1060" i="11"/>
  <c r="EJ1060" i="11"/>
  <c r="EC1060" i="11"/>
  <c r="EG1223" i="11"/>
  <c r="DU1223" i="11"/>
  <c r="EC1223" i="11"/>
  <c r="DY1223" i="11"/>
  <c r="EJ1223" i="11"/>
  <c r="DV1223" i="11"/>
  <c r="DW1223" i="11"/>
  <c r="EF1223" i="11"/>
  <c r="DZ1223" i="11"/>
  <c r="EA1223" i="11"/>
  <c r="ED1223" i="11"/>
  <c r="EE1223" i="11"/>
  <c r="DX1223" i="11"/>
  <c r="EH1223" i="11"/>
  <c r="EI1223" i="11"/>
  <c r="EB1223" i="11"/>
  <c r="EH1220" i="11"/>
  <c r="EI1220" i="11"/>
  <c r="EC1220" i="11"/>
  <c r="DY1220" i="11"/>
  <c r="DW1220" i="11"/>
  <c r="EA1220" i="11"/>
  <c r="DU1220" i="11"/>
  <c r="DV1220" i="11"/>
  <c r="ED1220" i="11"/>
  <c r="EJ1220" i="11"/>
  <c r="EE1220" i="11"/>
  <c r="EG1220" i="11"/>
  <c r="DZ1220" i="11"/>
  <c r="DX1220" i="11"/>
  <c r="EB1220" i="11"/>
  <c r="EF1220" i="11"/>
  <c r="EC1218" i="11"/>
  <c r="DV1218" i="11"/>
  <c r="EE1218" i="11"/>
  <c r="DW1218" i="11"/>
  <c r="DZ1218" i="11"/>
  <c r="DU1218" i="11"/>
  <c r="EJ1218" i="11"/>
  <c r="EG1218" i="11"/>
  <c r="EI1218" i="11"/>
  <c r="ED1218" i="11"/>
  <c r="EH1218" i="11"/>
  <c r="EA1218" i="11"/>
  <c r="DY1218" i="11"/>
  <c r="EF1218" i="11"/>
  <c r="DX1218" i="11"/>
  <c r="EB1218" i="11"/>
  <c r="EJ1214" i="11"/>
  <c r="DV1214" i="11"/>
  <c r="DZ1214" i="11"/>
  <c r="DU1214" i="11"/>
  <c r="EG1214" i="11"/>
  <c r="EE1214" i="11"/>
  <c r="EA1214" i="11"/>
  <c r="EH1214" i="11"/>
  <c r="DY1214" i="11"/>
  <c r="DW1214" i="11"/>
  <c r="ED1214" i="11"/>
  <c r="EC1214" i="11"/>
  <c r="EI1214" i="11"/>
  <c r="EB1214" i="11"/>
  <c r="DX1214" i="11"/>
  <c r="EF1214" i="11"/>
  <c r="EJ1210" i="11"/>
  <c r="EA1210" i="11"/>
  <c r="DV1210" i="11"/>
  <c r="DZ1210" i="11"/>
  <c r="DU1210" i="11"/>
  <c r="EG1210" i="11"/>
  <c r="EE1210" i="11"/>
  <c r="DW1210" i="11"/>
  <c r="ED1210" i="11"/>
  <c r="EC1210" i="11"/>
  <c r="EI1210" i="11"/>
  <c r="EH1210" i="11"/>
  <c r="DY1210" i="11"/>
  <c r="DX1210" i="11"/>
  <c r="EF1210" i="11"/>
  <c r="EB1210" i="11"/>
  <c r="EJ1206" i="11"/>
  <c r="DU1206" i="11"/>
  <c r="DZ1206" i="11"/>
  <c r="EE1206" i="11"/>
  <c r="DV1206" i="11"/>
  <c r="EG1206" i="11"/>
  <c r="EA1206" i="11"/>
  <c r="EH1206" i="11"/>
  <c r="DY1206" i="11"/>
  <c r="DW1206" i="11"/>
  <c r="ED1206" i="11"/>
  <c r="EC1206" i="11"/>
  <c r="EI1206" i="11"/>
  <c r="EB1206" i="11"/>
  <c r="EF1206" i="11"/>
  <c r="DX1206" i="11"/>
  <c r="EJ1202" i="11"/>
  <c r="DV1202" i="11"/>
  <c r="EG1202" i="11"/>
  <c r="DU1202" i="11"/>
  <c r="DZ1202" i="11"/>
  <c r="EE1202" i="11"/>
  <c r="EA1202" i="11"/>
  <c r="DW1202" i="11"/>
  <c r="ED1202" i="11"/>
  <c r="EC1202" i="11"/>
  <c r="EI1202" i="11"/>
  <c r="EH1202" i="11"/>
  <c r="DY1202" i="11"/>
  <c r="DX1202" i="11"/>
  <c r="EF1202" i="11"/>
  <c r="EB1202" i="11"/>
  <c r="EH1199" i="11"/>
  <c r="EF1199" i="11"/>
  <c r="EI1199" i="11"/>
  <c r="DY1199" i="11"/>
  <c r="ED1199" i="11"/>
  <c r="EA1199" i="11"/>
  <c r="DW1199" i="11"/>
  <c r="DX1199" i="11"/>
  <c r="EG1199" i="11"/>
  <c r="DZ1199" i="11"/>
  <c r="DU1199" i="11"/>
  <c r="EC1199" i="11"/>
  <c r="EE1199" i="11"/>
  <c r="DV1199" i="11"/>
  <c r="EB1199" i="11"/>
  <c r="EJ1199" i="11"/>
  <c r="EF958" i="11"/>
  <c r="DU958" i="11"/>
  <c r="EC958" i="11"/>
  <c r="DX958" i="11"/>
  <c r="EA958" i="11"/>
  <c r="EI958" i="11"/>
  <c r="DZ958" i="11"/>
  <c r="EJ958" i="11"/>
  <c r="DW958" i="11"/>
  <c r="DV958" i="11"/>
  <c r="EB958" i="11"/>
  <c r="EH958" i="11"/>
  <c r="DY958" i="11"/>
  <c r="EG958" i="11"/>
  <c r="ED958" i="11"/>
  <c r="EE958" i="11"/>
  <c r="EF1057" i="11"/>
  <c r="EB1057" i="11"/>
  <c r="DX1057" i="11"/>
  <c r="DW1057" i="11"/>
  <c r="DV1057" i="11"/>
  <c r="DU1057" i="11"/>
  <c r="EI1057" i="11"/>
  <c r="EH1057" i="11"/>
  <c r="EG1057" i="11"/>
  <c r="EJ1057" i="11"/>
  <c r="EE1057" i="11"/>
  <c r="ED1057" i="11"/>
  <c r="EC1057" i="11"/>
  <c r="EA1057" i="11"/>
  <c r="DZ1057" i="11"/>
  <c r="DY1057" i="11"/>
  <c r="EE1152" i="11"/>
  <c r="DZ1152" i="11"/>
  <c r="EJ1152" i="11"/>
  <c r="ED1152" i="11"/>
  <c r="DU1152" i="11"/>
  <c r="DY1152" i="11"/>
  <c r="EH1152" i="11"/>
  <c r="DV1152" i="11"/>
  <c r="EG1152" i="11"/>
  <c r="EC1152" i="11"/>
  <c r="EI1152" i="11"/>
  <c r="DW1152" i="11"/>
  <c r="EA1152" i="11"/>
  <c r="EB1152" i="11"/>
  <c r="EF1152" i="11"/>
  <c r="DX1152" i="11"/>
  <c r="ED963" i="11"/>
  <c r="DW963" i="11"/>
  <c r="EA963" i="11"/>
  <c r="EJ963" i="11"/>
  <c r="EG963" i="11"/>
  <c r="DV963" i="11"/>
  <c r="EE963" i="11"/>
  <c r="DY963" i="11"/>
  <c r="EH963" i="11"/>
  <c r="DZ963" i="11"/>
  <c r="EI963" i="11"/>
  <c r="DU963" i="11"/>
  <c r="EC963" i="11"/>
  <c r="EB963" i="11"/>
  <c r="EF963" i="11"/>
  <c r="DX963" i="11"/>
  <c r="DV1062" i="11"/>
  <c r="EG1062" i="11"/>
  <c r="ED1062" i="11"/>
  <c r="DZ1062" i="11"/>
  <c r="EH1062" i="11"/>
  <c r="DW1062" i="11"/>
  <c r="EA1062" i="11"/>
  <c r="EE1062" i="11"/>
  <c r="EI1062" i="11"/>
  <c r="EF1062" i="11"/>
  <c r="EC1062" i="11"/>
  <c r="EJ1062" i="11"/>
  <c r="DX1062" i="11"/>
  <c r="DU1062" i="11"/>
  <c r="EB1062" i="11"/>
  <c r="DY1062" i="11"/>
  <c r="EC1158" i="11"/>
  <c r="DU1158" i="11"/>
  <c r="DW1158" i="11"/>
  <c r="EJ1158" i="11"/>
  <c r="EG1158" i="11"/>
  <c r="EH1158" i="11"/>
  <c r="EE1158" i="11"/>
  <c r="DY1158" i="11"/>
  <c r="DZ1158" i="11"/>
  <c r="ED1158" i="11"/>
  <c r="DV1158" i="11"/>
  <c r="EI1158" i="11"/>
  <c r="EA1158" i="11"/>
  <c r="DX1158" i="11"/>
  <c r="EB1158" i="11"/>
  <c r="EF1158" i="11"/>
  <c r="DZ945" i="11"/>
  <c r="EC945" i="11"/>
  <c r="EH945" i="11"/>
  <c r="DU945" i="11"/>
  <c r="DV945" i="11"/>
  <c r="EA945" i="11"/>
  <c r="EJ945" i="11"/>
  <c r="EG945" i="11"/>
  <c r="ED945" i="11"/>
  <c r="EI945" i="11"/>
  <c r="EE945" i="11"/>
  <c r="DY945" i="11"/>
  <c r="DW945" i="11"/>
  <c r="DX945" i="11"/>
  <c r="EB945" i="11"/>
  <c r="EF945" i="11"/>
  <c r="EG1153" i="11"/>
  <c r="EB1153" i="11"/>
  <c r="DW1153" i="11"/>
  <c r="DZ1153" i="11"/>
  <c r="DX1153" i="11"/>
  <c r="EE1153" i="11"/>
  <c r="EJ1153" i="11"/>
  <c r="DV1153" i="11"/>
  <c r="EF1153" i="11"/>
  <c r="EH1153" i="11"/>
  <c r="EI1153" i="11"/>
  <c r="EA1153" i="11"/>
  <c r="ED1153" i="11"/>
  <c r="EC1153" i="11"/>
  <c r="DU1153" i="11"/>
  <c r="DY1153" i="11"/>
  <c r="EJ1222" i="11"/>
  <c r="DU1222" i="11"/>
  <c r="DZ1222" i="11"/>
  <c r="EE1222" i="11"/>
  <c r="EG1222" i="11"/>
  <c r="EA1222" i="11"/>
  <c r="DV1222" i="11"/>
  <c r="ED1222" i="11"/>
  <c r="DW1222" i="11"/>
  <c r="EI1222" i="11"/>
  <c r="EC1222" i="11"/>
  <c r="EH1222" i="11"/>
  <c r="DY1222" i="11"/>
  <c r="EB1222" i="11"/>
  <c r="DX1222" i="11"/>
  <c r="EF1222" i="11"/>
  <c r="EI1219" i="11"/>
  <c r="EC1219" i="11"/>
  <c r="DX1219" i="11"/>
  <c r="DV1219" i="11"/>
  <c r="EB1219" i="11"/>
  <c r="EH1219" i="11"/>
  <c r="DY1219" i="11"/>
  <c r="DU1219" i="11"/>
  <c r="EG1219" i="11"/>
  <c r="ED1219" i="11"/>
  <c r="EE1219" i="11"/>
  <c r="EA1219" i="11"/>
  <c r="DZ1219" i="11"/>
  <c r="EJ1219" i="11"/>
  <c r="EF1219" i="11"/>
  <c r="DW1219" i="11"/>
  <c r="EG1215" i="11"/>
  <c r="DW1215" i="11"/>
  <c r="EC1215" i="11"/>
  <c r="EB1215" i="11"/>
  <c r="EI1215" i="11"/>
  <c r="DX1215" i="11"/>
  <c r="ED1215" i="11"/>
  <c r="EE1215" i="11"/>
  <c r="EA1215" i="11"/>
  <c r="DZ1215" i="11"/>
  <c r="EJ1215" i="11"/>
  <c r="EF1215" i="11"/>
  <c r="DV1215" i="11"/>
  <c r="EH1215" i="11"/>
  <c r="DY1215" i="11"/>
  <c r="DU1215" i="11"/>
  <c r="EG1211" i="11"/>
  <c r="EC1211" i="11"/>
  <c r="DW1211" i="11"/>
  <c r="DX1211" i="11"/>
  <c r="EB1211" i="11"/>
  <c r="EI1211" i="11"/>
  <c r="DV1211" i="11"/>
  <c r="EH1211" i="11"/>
  <c r="DY1211" i="11"/>
  <c r="DU1211" i="11"/>
  <c r="ED1211" i="11"/>
  <c r="EE1211" i="11"/>
  <c r="EA1211" i="11"/>
  <c r="DZ1211" i="11"/>
  <c r="EJ1211" i="11"/>
  <c r="EF1211" i="11"/>
  <c r="EG1207" i="11"/>
  <c r="DW1207" i="11"/>
  <c r="DX1207" i="11"/>
  <c r="EC1207" i="11"/>
  <c r="EB1207" i="11"/>
  <c r="EI1207" i="11"/>
  <c r="ED1207" i="11"/>
  <c r="EE1207" i="11"/>
  <c r="EA1207" i="11"/>
  <c r="DZ1207" i="11"/>
  <c r="EJ1207" i="11"/>
  <c r="EF1207" i="11"/>
  <c r="DV1207" i="11"/>
  <c r="EH1207" i="11"/>
  <c r="DY1207" i="11"/>
  <c r="DU1207" i="11"/>
  <c r="EJ1204" i="11"/>
  <c r="DU1204" i="11"/>
  <c r="DZ1204" i="11"/>
  <c r="EE1204" i="11"/>
  <c r="EA1204" i="11"/>
  <c r="DV1204" i="11"/>
  <c r="EG1204" i="11"/>
  <c r="EC1204" i="11"/>
  <c r="EI1204" i="11"/>
  <c r="EH1204" i="11"/>
  <c r="DY1204" i="11"/>
  <c r="DW1204" i="11"/>
  <c r="ED1204" i="11"/>
  <c r="DX1204" i="11"/>
  <c r="EB1204" i="11"/>
  <c r="EF1204" i="11"/>
  <c r="EJ1200" i="11"/>
  <c r="DV1200" i="11"/>
  <c r="EG1200" i="11"/>
  <c r="DU1200" i="11"/>
  <c r="DZ1200" i="11"/>
  <c r="EA1200" i="11"/>
  <c r="EE1200" i="11"/>
  <c r="DY1200" i="11"/>
  <c r="DW1200" i="11"/>
  <c r="ED1200" i="11"/>
  <c r="EC1200" i="11"/>
  <c r="EI1200" i="11"/>
  <c r="EH1200" i="11"/>
  <c r="EF1200" i="11"/>
  <c r="DX1200" i="11"/>
  <c r="EB1200" i="11"/>
  <c r="EB1163" i="11"/>
  <c r="DV1163" i="11"/>
  <c r="EF1163" i="11"/>
  <c r="EH1163" i="11"/>
  <c r="EI1163" i="11"/>
  <c r="EA1163" i="11"/>
  <c r="DY1163" i="11"/>
  <c r="ED1163" i="11"/>
  <c r="EC1163" i="11"/>
  <c r="DU1163" i="11"/>
  <c r="DW1163" i="11"/>
  <c r="EJ1163" i="11"/>
  <c r="DZ1163" i="11"/>
  <c r="DX1163" i="11"/>
  <c r="EE1163" i="11"/>
  <c r="EG1163" i="11"/>
  <c r="EB1157" i="11"/>
  <c r="EH1157" i="11"/>
  <c r="EI1157" i="11"/>
  <c r="EA1157" i="11"/>
  <c r="DW1157" i="11"/>
  <c r="EJ1157" i="11"/>
  <c r="ED1157" i="11"/>
  <c r="EC1157" i="11"/>
  <c r="DU1157" i="11"/>
  <c r="EG1157" i="11"/>
  <c r="DZ1157" i="11"/>
  <c r="DX1157" i="11"/>
  <c r="EE1157" i="11"/>
  <c r="DV1157" i="11"/>
  <c r="EF1157" i="11"/>
  <c r="DY1157" i="11"/>
  <c r="ED1068" i="11"/>
  <c r="EG1068" i="11"/>
  <c r="DV1068" i="11"/>
  <c r="EH1068" i="11"/>
  <c r="DZ1068" i="11"/>
  <c r="DW1068" i="11"/>
  <c r="EA1068" i="11"/>
  <c r="EE1068" i="11"/>
  <c r="EI1068" i="11"/>
  <c r="EF1068" i="11"/>
  <c r="DU1068" i="11"/>
  <c r="EJ1068" i="11"/>
  <c r="DY1068" i="11"/>
  <c r="DX1068" i="11"/>
  <c r="EC1068" i="11"/>
  <c r="EB1068" i="11"/>
  <c r="DX960" i="11"/>
  <c r="EF960" i="11"/>
  <c r="EI960" i="11"/>
  <c r="EA960" i="11"/>
  <c r="DU960" i="11"/>
  <c r="EC960" i="11"/>
  <c r="DV960" i="11"/>
  <c r="EB960" i="11"/>
  <c r="EH960" i="11"/>
  <c r="DY960" i="11"/>
  <c r="EG960" i="11"/>
  <c r="ED960" i="11"/>
  <c r="EE960" i="11"/>
  <c r="DZ960" i="11"/>
  <c r="EJ960" i="11"/>
  <c r="DW960" i="11"/>
  <c r="EC948" i="11"/>
  <c r="EA948" i="11"/>
  <c r="EF948" i="11"/>
  <c r="DU948" i="11"/>
  <c r="EI948" i="11"/>
  <c r="DX948" i="11"/>
  <c r="ED948" i="11"/>
  <c r="EE948" i="11"/>
  <c r="DZ948" i="11"/>
  <c r="EJ948" i="11"/>
  <c r="DW948" i="11"/>
  <c r="DV948" i="11"/>
  <c r="EB948" i="11"/>
  <c r="EH948" i="11"/>
  <c r="DY948" i="11"/>
  <c r="EG948" i="11"/>
  <c r="DZ1150" i="11"/>
  <c r="EE1150" i="11"/>
  <c r="DY1150" i="11"/>
  <c r="EC1150" i="11"/>
  <c r="EI1150" i="11"/>
  <c r="DW1150" i="11"/>
  <c r="EA1150" i="11"/>
  <c r="EJ1150" i="11"/>
  <c r="ED1150" i="11"/>
  <c r="DU1150" i="11"/>
  <c r="EH1150" i="11"/>
  <c r="DV1150" i="11"/>
  <c r="EG1150" i="11"/>
  <c r="DX1150" i="11"/>
  <c r="EB1150" i="11"/>
  <c r="EF1150" i="11"/>
  <c r="EG1165" i="11"/>
  <c r="DU1165" i="11"/>
  <c r="EC1165" i="11"/>
  <c r="EF1165" i="11"/>
  <c r="DY1165" i="11"/>
  <c r="EE1165" i="11"/>
  <c r="ED1165" i="11"/>
  <c r="EJ1165" i="11"/>
  <c r="EA1165" i="11"/>
  <c r="DZ1165" i="11"/>
  <c r="DW1165" i="11"/>
  <c r="DV1165" i="11"/>
  <c r="DX1165" i="11"/>
  <c r="EI1165" i="11"/>
  <c r="EH1165" i="11"/>
  <c r="EB1165" i="11"/>
  <c r="ED955" i="11"/>
  <c r="DW955" i="11"/>
  <c r="EA955" i="11"/>
  <c r="DU955" i="11"/>
  <c r="EC955" i="11"/>
  <c r="EJ955" i="11"/>
  <c r="EG955" i="11"/>
  <c r="DV955" i="11"/>
  <c r="EE955" i="11"/>
  <c r="DY955" i="11"/>
  <c r="EH955" i="11"/>
  <c r="DZ955" i="11"/>
  <c r="EI955" i="11"/>
  <c r="EB955" i="11"/>
  <c r="EF955" i="11"/>
  <c r="DX955" i="11"/>
  <c r="EC952" i="11"/>
  <c r="EI952" i="11"/>
  <c r="EF952" i="11"/>
  <c r="EA952" i="11"/>
  <c r="DU952" i="11"/>
  <c r="DX952" i="11"/>
  <c r="DV952" i="11"/>
  <c r="EB952" i="11"/>
  <c r="EH952" i="11"/>
  <c r="DY952" i="11"/>
  <c r="EG952" i="11"/>
  <c r="ED952" i="11"/>
  <c r="EE952" i="11"/>
  <c r="DZ952" i="11"/>
  <c r="EJ952" i="11"/>
  <c r="DW952" i="11"/>
  <c r="EF1053" i="11"/>
  <c r="DX1053" i="11"/>
  <c r="EB1053" i="11"/>
  <c r="EI1053" i="11"/>
  <c r="EH1053" i="11"/>
  <c r="EG1053" i="11"/>
  <c r="EJ1053" i="11"/>
  <c r="EE1053" i="11"/>
  <c r="ED1053" i="11"/>
  <c r="EC1053" i="11"/>
  <c r="EA1053" i="11"/>
  <c r="DZ1053" i="11"/>
  <c r="DY1053" i="11"/>
  <c r="DW1053" i="11"/>
  <c r="DV1053" i="11"/>
  <c r="DU1053" i="11"/>
  <c r="EC1154" i="11"/>
  <c r="DU1154" i="11"/>
  <c r="EI1154" i="11"/>
  <c r="ED1154" i="11"/>
  <c r="DY1154" i="11"/>
  <c r="EE1154" i="11"/>
  <c r="DW1154" i="11"/>
  <c r="EG1154" i="11"/>
  <c r="EH1154" i="11"/>
  <c r="EA1154" i="11"/>
  <c r="DV1154" i="11"/>
  <c r="EJ1154" i="11"/>
  <c r="DZ1154" i="11"/>
  <c r="EF1154" i="11"/>
  <c r="DX1154" i="11"/>
  <c r="EB1154" i="11"/>
  <c r="EC944" i="11"/>
  <c r="EF944" i="11"/>
  <c r="EI944" i="11"/>
  <c r="EA944" i="11"/>
  <c r="DU944" i="11"/>
  <c r="DX944" i="11"/>
  <c r="DV944" i="11"/>
  <c r="EB944" i="11"/>
  <c r="EH944" i="11"/>
  <c r="DY944" i="11"/>
  <c r="EG944" i="11"/>
  <c r="ED944" i="11"/>
  <c r="EE944" i="11"/>
  <c r="DZ944" i="11"/>
  <c r="EJ944" i="11"/>
  <c r="DW944" i="11"/>
  <c r="EC940" i="11"/>
  <c r="EA940" i="11"/>
  <c r="DU940" i="11"/>
  <c r="EI940" i="11"/>
  <c r="EF940" i="11"/>
  <c r="DX940" i="11"/>
  <c r="ED940" i="11"/>
  <c r="EE940" i="11"/>
  <c r="DZ940" i="11"/>
  <c r="EJ940" i="11"/>
  <c r="DW940" i="11"/>
  <c r="DV940" i="11"/>
  <c r="EB940" i="11"/>
  <c r="EH940" i="11"/>
  <c r="DY940" i="11"/>
  <c r="EG940" i="11"/>
  <c r="EH1013" i="11"/>
  <c r="ED1013" i="11"/>
  <c r="EG1013" i="11"/>
  <c r="DZ1013" i="11"/>
  <c r="DV1013" i="11"/>
  <c r="DU1013" i="11"/>
  <c r="DW1013" i="11"/>
  <c r="EJ1013" i="11"/>
  <c r="EA1013" i="11"/>
  <c r="DX1013" i="11"/>
  <c r="EE1013" i="11"/>
  <c r="EB1013" i="11"/>
  <c r="EI1013" i="11"/>
  <c r="EF1013" i="11"/>
  <c r="DY1013" i="11"/>
  <c r="EC1013" i="11"/>
  <c r="EB1012" i="11"/>
  <c r="EF1012" i="11"/>
  <c r="DX1012" i="11"/>
  <c r="DW1012" i="11"/>
  <c r="DV1012" i="11"/>
  <c r="DU1012" i="11"/>
  <c r="EI1012" i="11"/>
  <c r="EH1012" i="11"/>
  <c r="EG1012" i="11"/>
  <c r="EJ1012" i="11"/>
  <c r="EE1012" i="11"/>
  <c r="ED1012" i="11"/>
  <c r="EC1012" i="11"/>
  <c r="EA1012" i="11"/>
  <c r="DZ1012" i="11"/>
  <c r="DY1012" i="11"/>
  <c r="EH1011" i="11"/>
  <c r="EJ1011" i="11"/>
  <c r="DV1011" i="11"/>
  <c r="EG1011" i="11"/>
  <c r="EC1011" i="11"/>
  <c r="DY1011" i="11"/>
  <c r="DZ1011" i="11"/>
  <c r="ED1011" i="11"/>
  <c r="DU1011" i="11"/>
  <c r="DW1011" i="11"/>
  <c r="EF1011" i="11"/>
  <c r="EA1011" i="11"/>
  <c r="EE1011" i="11"/>
  <c r="DX1011" i="11"/>
  <c r="EI1011" i="11"/>
  <c r="EB1011" i="11"/>
  <c r="EA1010" i="11"/>
  <c r="EI1010" i="11"/>
  <c r="DX1010" i="11"/>
  <c r="EF1010" i="11"/>
  <c r="DW1010" i="11"/>
  <c r="EE1010" i="11"/>
  <c r="EH1010" i="11"/>
  <c r="EG1010" i="11"/>
  <c r="EB1010" i="11"/>
  <c r="ED1010" i="11"/>
  <c r="EC1010" i="11"/>
  <c r="EJ1010" i="11"/>
  <c r="DZ1010" i="11"/>
  <c r="DY1010" i="11"/>
  <c r="DV1010" i="11"/>
  <c r="DU1010" i="11"/>
  <c r="EH1009" i="11"/>
  <c r="EJ1009" i="11"/>
  <c r="DV1009" i="11"/>
  <c r="EG1009" i="11"/>
  <c r="EC1009" i="11"/>
  <c r="DY1009" i="11"/>
  <c r="DZ1009" i="11"/>
  <c r="ED1009" i="11"/>
  <c r="DU1009" i="11"/>
  <c r="DW1009" i="11"/>
  <c r="EB1009" i="11"/>
  <c r="EA1009" i="11"/>
  <c r="EF1009" i="11"/>
  <c r="EE1009" i="11"/>
  <c r="EI1009" i="11"/>
  <c r="DX1009" i="11"/>
  <c r="EE1006" i="11"/>
  <c r="EF1006" i="11"/>
  <c r="EA1006" i="11"/>
  <c r="DW1006" i="11"/>
  <c r="EI1006" i="11"/>
  <c r="DV1006" i="11"/>
  <c r="DU1006" i="11"/>
  <c r="EH1006" i="11"/>
  <c r="EG1006" i="11"/>
  <c r="EB1006" i="11"/>
  <c r="DX1006" i="11"/>
  <c r="ED1006" i="11"/>
  <c r="EC1006" i="11"/>
  <c r="EJ1006" i="11"/>
  <c r="DZ1006" i="11"/>
  <c r="DY1006" i="11"/>
  <c r="EI1004" i="11"/>
  <c r="DW1004" i="11"/>
  <c r="EA1004" i="11"/>
  <c r="EH1004" i="11"/>
  <c r="EG1004" i="11"/>
  <c r="EB1004" i="11"/>
  <c r="EE1004" i="11"/>
  <c r="DX1004" i="11"/>
  <c r="ED1004" i="11"/>
  <c r="EC1004" i="11"/>
  <c r="EJ1004" i="11"/>
  <c r="EF1004" i="11"/>
  <c r="DZ1004" i="11"/>
  <c r="DY1004" i="11"/>
  <c r="DV1004" i="11"/>
  <c r="DU1004" i="11"/>
  <c r="DV1001" i="11"/>
  <c r="EC1001" i="11"/>
  <c r="DY1001" i="11"/>
  <c r="EG1001" i="11"/>
  <c r="DU1001" i="11"/>
  <c r="ED1001" i="11"/>
  <c r="EJ1001" i="11"/>
  <c r="EH1001" i="11"/>
  <c r="DZ1001" i="11"/>
  <c r="DW1001" i="11"/>
  <c r="EB1001" i="11"/>
  <c r="EA1001" i="11"/>
  <c r="EF1001" i="11"/>
  <c r="EE1001" i="11"/>
  <c r="EI1001" i="11"/>
  <c r="DX1001" i="11"/>
  <c r="EI1000" i="11"/>
  <c r="ED1000" i="11"/>
  <c r="EC1000" i="11"/>
  <c r="EJ1000" i="11"/>
  <c r="EA1000" i="11"/>
  <c r="DZ1000" i="11"/>
  <c r="DY1000" i="11"/>
  <c r="DV1000" i="11"/>
  <c r="DU1000" i="11"/>
  <c r="DW1000" i="11"/>
  <c r="DX1000" i="11"/>
  <c r="EH1000" i="11"/>
  <c r="EG1000" i="11"/>
  <c r="EB1000" i="11"/>
  <c r="EE1000" i="11"/>
  <c r="EF1000" i="11"/>
  <c r="EJ998" i="11"/>
  <c r="EI998" i="11"/>
  <c r="DW998" i="11"/>
  <c r="EB998" i="11"/>
  <c r="DX998" i="11"/>
  <c r="EE998" i="11"/>
  <c r="EA998" i="11"/>
  <c r="DV998" i="11"/>
  <c r="EC998" i="11"/>
  <c r="EF998" i="11"/>
  <c r="EH998" i="11"/>
  <c r="DY998" i="11"/>
  <c r="ED998" i="11"/>
  <c r="DU998" i="11"/>
  <c r="EG998" i="11"/>
  <c r="DZ998" i="11"/>
  <c r="EA994" i="11"/>
  <c r="ED994" i="11"/>
  <c r="DW994" i="11"/>
  <c r="DZ994" i="11"/>
  <c r="EI994" i="11"/>
  <c r="DU994" i="11"/>
  <c r="EC994" i="11"/>
  <c r="EJ994" i="11"/>
  <c r="EG994" i="11"/>
  <c r="DV994" i="11"/>
  <c r="EE994" i="11"/>
  <c r="DY994" i="11"/>
  <c r="EH994" i="11"/>
  <c r="DX994" i="11"/>
  <c r="EB994" i="11"/>
  <c r="EF994" i="11"/>
  <c r="EA992" i="11"/>
  <c r="EI992" i="11"/>
  <c r="DV992" i="11"/>
  <c r="DU992" i="11"/>
  <c r="EE992" i="11"/>
  <c r="DY992" i="11"/>
  <c r="ED992" i="11"/>
  <c r="EC992" i="11"/>
  <c r="DW992" i="11"/>
  <c r="EJ992" i="11"/>
  <c r="DZ992" i="11"/>
  <c r="EH992" i="11"/>
  <c r="EG992" i="11"/>
  <c r="EF992" i="11"/>
  <c r="DX992" i="11"/>
  <c r="EB992" i="11"/>
  <c r="EG1174" i="11"/>
  <c r="DY1174" i="11"/>
  <c r="DV1174" i="11"/>
  <c r="EH1174" i="11"/>
  <c r="DZ1174" i="11"/>
  <c r="DU1174" i="11"/>
  <c r="ED1174" i="11"/>
  <c r="EJ1174" i="11"/>
  <c r="EC1174" i="11"/>
  <c r="DW1174" i="11"/>
  <c r="DX1174" i="11"/>
  <c r="EA1174" i="11"/>
  <c r="EB1174" i="11"/>
  <c r="EE1174" i="11"/>
  <c r="EF1174" i="11"/>
  <c r="EI1174" i="11"/>
  <c r="EJ1195" i="11"/>
  <c r="DW1195" i="11"/>
  <c r="EE1195" i="11"/>
  <c r="DU1195" i="11"/>
  <c r="EA1195" i="11"/>
  <c r="EH1195" i="11"/>
  <c r="EC1195" i="11"/>
  <c r="DZ1195" i="11"/>
  <c r="EG1195" i="11"/>
  <c r="DV1195" i="11"/>
  <c r="EI1195" i="11"/>
  <c r="DY1195" i="11"/>
  <c r="ED1195" i="11"/>
  <c r="EB1195" i="11"/>
  <c r="EF1195" i="11"/>
  <c r="DX1195" i="11"/>
  <c r="EJ1193" i="11"/>
  <c r="DV1193" i="11"/>
  <c r="EC1193" i="11"/>
  <c r="EA1193" i="11"/>
  <c r="EG1193" i="11"/>
  <c r="EH1193" i="11"/>
  <c r="DW1193" i="11"/>
  <c r="DU1193" i="11"/>
  <c r="EE1193" i="11"/>
  <c r="DZ1193" i="11"/>
  <c r="ED1193" i="11"/>
  <c r="EI1193" i="11"/>
  <c r="DY1193" i="11"/>
  <c r="DX1193" i="11"/>
  <c r="EB1193" i="11"/>
  <c r="EF1193" i="11"/>
  <c r="DY1190" i="11"/>
  <c r="DU1190" i="11"/>
  <c r="EH1190" i="11"/>
  <c r="EC1190" i="11"/>
  <c r="EJ1190" i="11"/>
  <c r="DV1190" i="11"/>
  <c r="DZ1190" i="11"/>
  <c r="EG1190" i="11"/>
  <c r="ED1190" i="11"/>
  <c r="DW1190" i="11"/>
  <c r="DX1190" i="11"/>
  <c r="EA1190" i="11"/>
  <c r="EB1190" i="11"/>
  <c r="EE1190" i="11"/>
  <c r="EF1190" i="11"/>
  <c r="EI1190" i="11"/>
  <c r="ED1188" i="11"/>
  <c r="EJ1188" i="11"/>
  <c r="DU1188" i="11"/>
  <c r="EG1188" i="11"/>
  <c r="EC1188" i="11"/>
  <c r="DV1188" i="11"/>
  <c r="DY1188" i="11"/>
  <c r="DZ1188" i="11"/>
  <c r="EH1188" i="11"/>
  <c r="DW1188" i="11"/>
  <c r="EA1188" i="11"/>
  <c r="DX1188" i="11"/>
  <c r="EE1188" i="11"/>
  <c r="EB1188" i="11"/>
  <c r="EI1188" i="11"/>
  <c r="EF1188" i="11"/>
  <c r="EF1185" i="11"/>
  <c r="EB1185" i="11"/>
  <c r="DX1185" i="11"/>
  <c r="DW1185" i="11"/>
  <c r="DV1185" i="11"/>
  <c r="DU1185" i="11"/>
  <c r="EI1185" i="11"/>
  <c r="EH1185" i="11"/>
  <c r="EG1185" i="11"/>
  <c r="EJ1185" i="11"/>
  <c r="EE1185" i="11"/>
  <c r="ED1185" i="11"/>
  <c r="EC1185" i="11"/>
  <c r="EA1185" i="11"/>
  <c r="DZ1185" i="11"/>
  <c r="DY1185" i="11"/>
  <c r="EI1183" i="11"/>
  <c r="EE1183" i="11"/>
  <c r="DW1183" i="11"/>
  <c r="EA1183" i="11"/>
  <c r="EF1183" i="11"/>
  <c r="DX1183" i="11"/>
  <c r="EH1183" i="11"/>
  <c r="EG1183" i="11"/>
  <c r="EB1183" i="11"/>
  <c r="ED1183" i="11"/>
  <c r="EC1183" i="11"/>
  <c r="EJ1183" i="11"/>
  <c r="DZ1183" i="11"/>
  <c r="DY1183" i="11"/>
  <c r="DV1183" i="11"/>
  <c r="DU1183" i="11"/>
  <c r="DZ1180" i="11"/>
  <c r="EG1180" i="11"/>
  <c r="DV1180" i="11"/>
  <c r="DY1180" i="11"/>
  <c r="EH1180" i="11"/>
  <c r="EJ1180" i="11"/>
  <c r="EC1180" i="11"/>
  <c r="DU1180" i="11"/>
  <c r="ED1180" i="11"/>
  <c r="DW1180" i="11"/>
  <c r="EA1180" i="11"/>
  <c r="DX1180" i="11"/>
  <c r="EE1180" i="11"/>
  <c r="EB1180" i="11"/>
  <c r="EI1180" i="11"/>
  <c r="EF1180" i="11"/>
  <c r="EH1178" i="11"/>
  <c r="DZ1178" i="11"/>
  <c r="DY1178" i="11"/>
  <c r="EG1178" i="11"/>
  <c r="DV1178" i="11"/>
  <c r="EJ1178" i="11"/>
  <c r="ED1178" i="11"/>
  <c r="EC1178" i="11"/>
  <c r="DU1178" i="11"/>
  <c r="DW1178" i="11"/>
  <c r="EF1178" i="11"/>
  <c r="EA1178" i="11"/>
  <c r="EE1178" i="11"/>
  <c r="DX1178" i="11"/>
  <c r="EI1178" i="11"/>
  <c r="EB1178" i="11"/>
  <c r="DW1175" i="11"/>
  <c r="EE1175" i="11"/>
  <c r="EF1175" i="11"/>
  <c r="EA1175" i="11"/>
  <c r="EI1175" i="11"/>
  <c r="ED1175" i="11"/>
  <c r="EC1175" i="11"/>
  <c r="EJ1175" i="11"/>
  <c r="DZ1175" i="11"/>
  <c r="DY1175" i="11"/>
  <c r="DX1175" i="11"/>
  <c r="DV1175" i="11"/>
  <c r="DU1175" i="11"/>
  <c r="EH1175" i="11"/>
  <c r="EG1175" i="11"/>
  <c r="EB1175" i="11"/>
  <c r="EI1061" i="11"/>
  <c r="DX1061" i="11"/>
  <c r="DU1061" i="11"/>
  <c r="EB1061" i="11"/>
  <c r="DY1061" i="11"/>
  <c r="DV1061" i="11"/>
  <c r="EF1061" i="11"/>
  <c r="EC1061" i="11"/>
  <c r="EJ1061" i="11"/>
  <c r="EG1061" i="11"/>
  <c r="ED1061" i="11"/>
  <c r="EA1061" i="11"/>
  <c r="EH1061" i="11"/>
  <c r="EE1061" i="11"/>
  <c r="DZ1061" i="11"/>
  <c r="DW1061" i="11"/>
  <c r="DT1056" i="11"/>
  <c r="DT954" i="11"/>
  <c r="EB1155" i="11"/>
  <c r="DV1155" i="11"/>
  <c r="EF1155" i="11"/>
  <c r="EH1155" i="11"/>
  <c r="EI1155" i="11"/>
  <c r="EA1155" i="11"/>
  <c r="DY1155" i="11"/>
  <c r="ED1155" i="11"/>
  <c r="EC1155" i="11"/>
  <c r="DU1155" i="11"/>
  <c r="DW1155" i="11"/>
  <c r="EJ1155" i="11"/>
  <c r="DZ1155" i="11"/>
  <c r="DX1155" i="11"/>
  <c r="EE1155" i="11"/>
  <c r="EG1155" i="11"/>
  <c r="EJ1221" i="11"/>
  <c r="DU1221" i="11"/>
  <c r="EC1221" i="11"/>
  <c r="DY1221" i="11"/>
  <c r="EG1221" i="11"/>
  <c r="DZ1221" i="11"/>
  <c r="ED1221" i="11"/>
  <c r="DW1221" i="11"/>
  <c r="EB1221" i="11"/>
  <c r="EF1221" i="11"/>
  <c r="EH1221" i="11"/>
  <c r="EA1221" i="11"/>
  <c r="EE1221" i="11"/>
  <c r="DV1221" i="11"/>
  <c r="EI1221" i="11"/>
  <c r="DX1221" i="11"/>
  <c r="DX1217" i="11"/>
  <c r="EI1217" i="11"/>
  <c r="EC1217" i="11"/>
  <c r="DZ1217" i="11"/>
  <c r="EJ1217" i="11"/>
  <c r="EF1217" i="11"/>
  <c r="DW1217" i="11"/>
  <c r="DV1217" i="11"/>
  <c r="EB1217" i="11"/>
  <c r="EH1217" i="11"/>
  <c r="DY1217" i="11"/>
  <c r="DU1217" i="11"/>
  <c r="EG1217" i="11"/>
  <c r="ED1217" i="11"/>
  <c r="EE1217" i="11"/>
  <c r="EA1217" i="11"/>
  <c r="EB1213" i="11"/>
  <c r="EC1213" i="11"/>
  <c r="EI1213" i="11"/>
  <c r="DW1213" i="11"/>
  <c r="DX1213" i="11"/>
  <c r="EG1213" i="11"/>
  <c r="EH1213" i="11"/>
  <c r="DY1213" i="11"/>
  <c r="DU1213" i="11"/>
  <c r="ED1213" i="11"/>
  <c r="EE1213" i="11"/>
  <c r="EA1213" i="11"/>
  <c r="DZ1213" i="11"/>
  <c r="EJ1213" i="11"/>
  <c r="EF1213" i="11"/>
  <c r="DV1213" i="11"/>
  <c r="EG1209" i="11"/>
  <c r="DW1209" i="11"/>
  <c r="EC1209" i="11"/>
  <c r="EI1209" i="11"/>
  <c r="DX1209" i="11"/>
  <c r="EB1209" i="11"/>
  <c r="DZ1209" i="11"/>
  <c r="EJ1209" i="11"/>
  <c r="EF1209" i="11"/>
  <c r="DV1209" i="11"/>
  <c r="EH1209" i="11"/>
  <c r="DY1209" i="11"/>
  <c r="DU1209" i="11"/>
  <c r="ED1209" i="11"/>
  <c r="EE1209" i="11"/>
  <c r="EA1209" i="11"/>
  <c r="EC1203" i="11"/>
  <c r="DW1203" i="11"/>
  <c r="EG1203" i="11"/>
  <c r="DX1203" i="11"/>
  <c r="EB1203" i="11"/>
  <c r="EI1203" i="11"/>
  <c r="DV1203" i="11"/>
  <c r="EH1203" i="11"/>
  <c r="DY1203" i="11"/>
  <c r="DU1203" i="11"/>
  <c r="ED1203" i="11"/>
  <c r="EE1203" i="11"/>
  <c r="EA1203" i="11"/>
  <c r="DZ1203" i="11"/>
  <c r="EJ1203" i="11"/>
  <c r="EF1203" i="11"/>
  <c r="ED947" i="11"/>
  <c r="EI947" i="11"/>
  <c r="DV947" i="11"/>
  <c r="EA947" i="11"/>
  <c r="EH947" i="11"/>
  <c r="DW947" i="11"/>
  <c r="DU947" i="11"/>
  <c r="EJ947" i="11"/>
  <c r="EG947" i="11"/>
  <c r="EE947" i="11"/>
  <c r="DY947" i="11"/>
  <c r="DZ947" i="11"/>
  <c r="EC947" i="11"/>
  <c r="EB947" i="11"/>
  <c r="EF947" i="11"/>
  <c r="DX947" i="11"/>
  <c r="DX1149" i="11"/>
  <c r="EG1149" i="11"/>
  <c r="EE1149" i="11"/>
  <c r="DY1149" i="11"/>
  <c r="EH1149" i="11"/>
  <c r="EF1149" i="11"/>
  <c r="EI1149" i="11"/>
  <c r="ED1149" i="11"/>
  <c r="EA1149" i="11"/>
  <c r="DW1149" i="11"/>
  <c r="DZ1149" i="11"/>
  <c r="DU1149" i="11"/>
  <c r="EC1149" i="11"/>
  <c r="DV1149" i="11"/>
  <c r="EB1149" i="11"/>
  <c r="EJ1149" i="11"/>
  <c r="EF1169" i="11"/>
  <c r="DX1169" i="11"/>
  <c r="EC1169" i="11"/>
  <c r="DY1169" i="11"/>
  <c r="EG1169" i="11"/>
  <c r="DU1169" i="11"/>
  <c r="EI1169" i="11"/>
  <c r="EH1169" i="11"/>
  <c r="EB1169" i="11"/>
  <c r="EE1169" i="11"/>
  <c r="ED1169" i="11"/>
  <c r="EJ1169" i="11"/>
  <c r="EA1169" i="11"/>
  <c r="DZ1169" i="11"/>
  <c r="DW1169" i="11"/>
  <c r="DV1169" i="11"/>
  <c r="EB1059" i="11"/>
  <c r="DX1059" i="11"/>
  <c r="EF1059" i="11"/>
  <c r="EA1059" i="11"/>
  <c r="DZ1059" i="11"/>
  <c r="DY1059" i="11"/>
  <c r="DW1059" i="11"/>
  <c r="DV1059" i="11"/>
  <c r="DU1059" i="11"/>
  <c r="EI1059" i="11"/>
  <c r="EH1059" i="11"/>
  <c r="EG1059" i="11"/>
  <c r="EJ1059" i="11"/>
  <c r="EE1059" i="11"/>
  <c r="ED1059" i="11"/>
  <c r="EC1059" i="11"/>
  <c r="ED1160" i="11"/>
  <c r="DV1160" i="11"/>
  <c r="EE1160" i="11"/>
  <c r="EA1160" i="11"/>
  <c r="EI1160" i="11"/>
  <c r="DU1160" i="11"/>
  <c r="EC1160" i="11"/>
  <c r="DY1160" i="11"/>
  <c r="DW1160" i="11"/>
  <c r="EJ1160" i="11"/>
  <c r="DZ1160" i="11"/>
  <c r="EH1160" i="11"/>
  <c r="EG1160" i="11"/>
  <c r="EB1160" i="11"/>
  <c r="EF1160" i="11"/>
  <c r="DX1160" i="11"/>
  <c r="EG1148" i="11"/>
  <c r="EH1148" i="11"/>
  <c r="DV1148" i="11"/>
  <c r="EE1148" i="11"/>
  <c r="EC1148" i="11"/>
  <c r="EI1148" i="11"/>
  <c r="DZ1148" i="11"/>
  <c r="DW1148" i="11"/>
  <c r="EA1148" i="11"/>
  <c r="DY1148" i="11"/>
  <c r="EJ1148" i="11"/>
  <c r="ED1148" i="11"/>
  <c r="DU1148" i="11"/>
  <c r="DX1148" i="11"/>
  <c r="EB1148" i="11"/>
  <c r="EF1148" i="11"/>
  <c r="EI1008" i="11"/>
  <c r="ED1008" i="11"/>
  <c r="EC1008" i="11"/>
  <c r="EJ1008" i="11"/>
  <c r="EE1008" i="11"/>
  <c r="DZ1008" i="11"/>
  <c r="DY1008" i="11"/>
  <c r="DV1008" i="11"/>
  <c r="DU1008" i="11"/>
  <c r="DX1008" i="11"/>
  <c r="EA1008" i="11"/>
  <c r="EH1008" i="11"/>
  <c r="EG1008" i="11"/>
  <c r="EB1008" i="11"/>
  <c r="DW1008" i="11"/>
  <c r="EF1008" i="11"/>
  <c r="DY1007" i="11"/>
  <c r="DV1007" i="11"/>
  <c r="ED1007" i="11"/>
  <c r="EJ1007" i="11"/>
  <c r="DU1007" i="11"/>
  <c r="EC1007" i="11"/>
  <c r="EG1007" i="11"/>
  <c r="EH1007" i="11"/>
  <c r="DZ1007" i="11"/>
  <c r="DW1007" i="11"/>
  <c r="DX1007" i="11"/>
  <c r="EA1007" i="11"/>
  <c r="EB1007" i="11"/>
  <c r="EE1007" i="11"/>
  <c r="EF1007" i="11"/>
  <c r="EI1007" i="11"/>
  <c r="EH1005" i="11"/>
  <c r="EJ1005" i="11"/>
  <c r="DV1005" i="11"/>
  <c r="EG1005" i="11"/>
  <c r="EC1005" i="11"/>
  <c r="DY1005" i="11"/>
  <c r="DZ1005" i="11"/>
  <c r="ED1005" i="11"/>
  <c r="DU1005" i="11"/>
  <c r="DW1005" i="11"/>
  <c r="EA1005" i="11"/>
  <c r="DX1005" i="11"/>
  <c r="EE1005" i="11"/>
  <c r="EB1005" i="11"/>
  <c r="EI1005" i="11"/>
  <c r="EF1005" i="11"/>
  <c r="EC1003" i="11"/>
  <c r="DV1003" i="11"/>
  <c r="ED1003" i="11"/>
  <c r="DU1003" i="11"/>
  <c r="DY1003" i="11"/>
  <c r="EJ1003" i="11"/>
  <c r="EG1003" i="11"/>
  <c r="DZ1003" i="11"/>
  <c r="EH1003" i="11"/>
  <c r="DW1003" i="11"/>
  <c r="EF1003" i="11"/>
  <c r="EA1003" i="11"/>
  <c r="EE1003" i="11"/>
  <c r="DX1003" i="11"/>
  <c r="EI1003" i="11"/>
  <c r="EB1003" i="11"/>
  <c r="EA1002" i="11"/>
  <c r="DX1002" i="11"/>
  <c r="EE1002" i="11"/>
  <c r="EF1002" i="11"/>
  <c r="DW1002" i="11"/>
  <c r="EI1002" i="11"/>
  <c r="DZ1002" i="11"/>
  <c r="DY1002" i="11"/>
  <c r="DV1002" i="11"/>
  <c r="DU1002" i="11"/>
  <c r="EH1002" i="11"/>
  <c r="EG1002" i="11"/>
  <c r="EB1002" i="11"/>
  <c r="ED1002" i="11"/>
  <c r="EC1002" i="11"/>
  <c r="EJ1002" i="11"/>
  <c r="DY999" i="11"/>
  <c r="DU999" i="11"/>
  <c r="EG999" i="11"/>
  <c r="EH999" i="11"/>
  <c r="DZ999" i="11"/>
  <c r="EJ999" i="11"/>
  <c r="ED999" i="11"/>
  <c r="DV999" i="11"/>
  <c r="EC999" i="11"/>
  <c r="DW999" i="11"/>
  <c r="DX999" i="11"/>
  <c r="EA999" i="11"/>
  <c r="EB999" i="11"/>
  <c r="EE999" i="11"/>
  <c r="EF999" i="11"/>
  <c r="EI999" i="11"/>
  <c r="EC997" i="11"/>
  <c r="DU997" i="11"/>
  <c r="DZ997" i="11"/>
  <c r="EG997" i="11"/>
  <c r="EH997" i="11"/>
  <c r="DX997" i="11"/>
  <c r="EF997" i="11"/>
  <c r="EB997" i="11"/>
  <c r="EE997" i="11"/>
  <c r="ED997" i="11"/>
  <c r="EA997" i="11"/>
  <c r="EJ997" i="11"/>
  <c r="DW997" i="11"/>
  <c r="DV997" i="11"/>
  <c r="EI997" i="11"/>
  <c r="DY997" i="11"/>
  <c r="EA996" i="11"/>
  <c r="EE996" i="11"/>
  <c r="DU996" i="11"/>
  <c r="DY996" i="11"/>
  <c r="EI996" i="11"/>
  <c r="EC996" i="11"/>
  <c r="DW996" i="11"/>
  <c r="EJ996" i="11"/>
  <c r="DZ996" i="11"/>
  <c r="EH996" i="11"/>
  <c r="EG996" i="11"/>
  <c r="DV996" i="11"/>
  <c r="ED996" i="11"/>
  <c r="DX996" i="11"/>
  <c r="EB996" i="11"/>
  <c r="EF996" i="11"/>
  <c r="EJ995" i="11"/>
  <c r="EE995" i="11"/>
  <c r="DY995" i="11"/>
  <c r="DU995" i="11"/>
  <c r="EG995" i="11"/>
  <c r="DW995" i="11"/>
  <c r="EC995" i="11"/>
  <c r="EA995" i="11"/>
  <c r="EI995" i="11"/>
  <c r="DV995" i="11"/>
  <c r="DX995" i="11"/>
  <c r="DZ995" i="11"/>
  <c r="EB995" i="11"/>
  <c r="ED995" i="11"/>
  <c r="EF995" i="11"/>
  <c r="EH995" i="11"/>
  <c r="EA993" i="11"/>
  <c r="DU993" i="11"/>
  <c r="EG993" i="11"/>
  <c r="DW993" i="11"/>
  <c r="EC993" i="11"/>
  <c r="EJ993" i="11"/>
  <c r="EE993" i="11"/>
  <c r="DY993" i="11"/>
  <c r="EI993" i="11"/>
  <c r="EH993" i="11"/>
  <c r="DV993" i="11"/>
  <c r="DX993" i="11"/>
  <c r="DZ993" i="11"/>
  <c r="EB993" i="11"/>
  <c r="ED993" i="11"/>
  <c r="EF993" i="11"/>
  <c r="DX991" i="11"/>
  <c r="EG991" i="11"/>
  <c r="EC991" i="11"/>
  <c r="EI991" i="11"/>
  <c r="EF991" i="11"/>
  <c r="EB991" i="11"/>
  <c r="DW991" i="11"/>
  <c r="DU991" i="11"/>
  <c r="EA991" i="11"/>
  <c r="EH991" i="11"/>
  <c r="DY991" i="11"/>
  <c r="ED991" i="11"/>
  <c r="EE991" i="11"/>
  <c r="DZ991" i="11"/>
  <c r="EJ991" i="11"/>
  <c r="DV991" i="11"/>
  <c r="EB1198" i="11"/>
  <c r="DV1198" i="11"/>
  <c r="EF1198" i="11"/>
  <c r="DZ1198" i="11"/>
  <c r="EE1198" i="11"/>
  <c r="DW1198" i="11"/>
  <c r="EJ1198" i="11"/>
  <c r="EG1198" i="11"/>
  <c r="EI1198" i="11"/>
  <c r="EH1198" i="11"/>
  <c r="EC1198" i="11"/>
  <c r="ED1198" i="11"/>
  <c r="DY1198" i="11"/>
  <c r="DX1198" i="11"/>
  <c r="DU1198" i="11"/>
  <c r="EA1198" i="11"/>
  <c r="EG1197" i="11"/>
  <c r="EJ1197" i="11"/>
  <c r="EC1197" i="11"/>
  <c r="DV1197" i="11"/>
  <c r="DY1197" i="11"/>
  <c r="EE1197" i="11"/>
  <c r="DZ1197" i="11"/>
  <c r="EA1197" i="11"/>
  <c r="DU1197" i="11"/>
  <c r="DX1197" i="11"/>
  <c r="DW1197" i="11"/>
  <c r="EB1197" i="11"/>
  <c r="ED1197" i="11"/>
  <c r="EI1197" i="11"/>
  <c r="EF1197" i="11"/>
  <c r="EH1197" i="11"/>
  <c r="EG1196" i="11"/>
  <c r="DW1196" i="11"/>
  <c r="EB1196" i="11"/>
  <c r="DU1196" i="11"/>
  <c r="EA1196" i="11"/>
  <c r="EF1196" i="11"/>
  <c r="EI1196" i="11"/>
  <c r="DX1196" i="11"/>
  <c r="DV1196" i="11"/>
  <c r="EC1196" i="11"/>
  <c r="EH1196" i="11"/>
  <c r="DY1196" i="11"/>
  <c r="ED1196" i="11"/>
  <c r="EE1196" i="11"/>
  <c r="DZ1196" i="11"/>
  <c r="EJ1196" i="11"/>
  <c r="DW1194" i="11"/>
  <c r="DU1194" i="11"/>
  <c r="EG1194" i="11"/>
  <c r="EB1194" i="11"/>
  <c r="EI1194" i="11"/>
  <c r="EA1194" i="11"/>
  <c r="EF1194" i="11"/>
  <c r="DZ1194" i="11"/>
  <c r="EJ1194" i="11"/>
  <c r="DV1194" i="11"/>
  <c r="DX1194" i="11"/>
  <c r="EH1194" i="11"/>
  <c r="DY1194" i="11"/>
  <c r="EC1194" i="11"/>
  <c r="ED1194" i="11"/>
  <c r="EE1194" i="11"/>
  <c r="EG1192" i="11"/>
  <c r="DU1192" i="11"/>
  <c r="EB1192" i="11"/>
  <c r="DW1192" i="11"/>
  <c r="EI1192" i="11"/>
  <c r="EA1192" i="11"/>
  <c r="EF1192" i="11"/>
  <c r="DX1192" i="11"/>
  <c r="ED1192" i="11"/>
  <c r="EE1192" i="11"/>
  <c r="EC1192" i="11"/>
  <c r="DZ1192" i="11"/>
  <c r="EJ1192" i="11"/>
  <c r="DV1192" i="11"/>
  <c r="EH1192" i="11"/>
  <c r="DY1192" i="11"/>
  <c r="DX1191" i="11"/>
  <c r="EB1191" i="11"/>
  <c r="EF1191" i="11"/>
  <c r="EE1191" i="11"/>
  <c r="ED1191" i="11"/>
  <c r="EC1191" i="11"/>
  <c r="EA1191" i="11"/>
  <c r="DZ1191" i="11"/>
  <c r="DY1191" i="11"/>
  <c r="DW1191" i="11"/>
  <c r="DV1191" i="11"/>
  <c r="DU1191" i="11"/>
  <c r="EI1191" i="11"/>
  <c r="EH1191" i="11"/>
  <c r="EG1191" i="11"/>
  <c r="EJ1191" i="11"/>
  <c r="EF1189" i="11"/>
  <c r="DX1189" i="11"/>
  <c r="EB1189" i="11"/>
  <c r="EA1189" i="11"/>
  <c r="DZ1189" i="11"/>
  <c r="DY1189" i="11"/>
  <c r="DW1189" i="11"/>
  <c r="DV1189" i="11"/>
  <c r="DU1189" i="11"/>
  <c r="EI1189" i="11"/>
  <c r="EH1189" i="11"/>
  <c r="EG1189" i="11"/>
  <c r="EJ1189" i="11"/>
  <c r="EE1189" i="11"/>
  <c r="ED1189" i="11"/>
  <c r="EC1189" i="11"/>
  <c r="EB1187" i="11"/>
  <c r="EF1187" i="11"/>
  <c r="DX1187" i="11"/>
  <c r="EA1187" i="11"/>
  <c r="DZ1187" i="11"/>
  <c r="DY1187" i="11"/>
  <c r="DW1187" i="11"/>
  <c r="DV1187" i="11"/>
  <c r="DU1187" i="11"/>
  <c r="EI1187" i="11"/>
  <c r="EH1187" i="11"/>
  <c r="EG1187" i="11"/>
  <c r="EJ1187" i="11"/>
  <c r="EE1187" i="11"/>
  <c r="ED1187" i="11"/>
  <c r="EC1187" i="11"/>
  <c r="EC1186" i="11"/>
  <c r="EJ1186" i="11"/>
  <c r="DU1186" i="11"/>
  <c r="EG1186" i="11"/>
  <c r="DY1186" i="11"/>
  <c r="DV1186" i="11"/>
  <c r="ED1186" i="11"/>
  <c r="EH1186" i="11"/>
  <c r="DZ1186" i="11"/>
  <c r="DW1186" i="11"/>
  <c r="EF1186" i="11"/>
  <c r="EA1186" i="11"/>
  <c r="EE1186" i="11"/>
  <c r="DX1186" i="11"/>
  <c r="EI1186" i="11"/>
  <c r="EB1186" i="11"/>
  <c r="EG1184" i="11"/>
  <c r="DY1184" i="11"/>
  <c r="DV1184" i="11"/>
  <c r="EH1184" i="11"/>
  <c r="DZ1184" i="11"/>
  <c r="ED1184" i="11"/>
  <c r="EJ1184" i="11"/>
  <c r="EC1184" i="11"/>
  <c r="DU1184" i="11"/>
  <c r="DW1184" i="11"/>
  <c r="EB1184" i="11"/>
  <c r="EA1184" i="11"/>
  <c r="EF1184" i="11"/>
  <c r="EE1184" i="11"/>
  <c r="EI1184" i="11"/>
  <c r="DX1184" i="11"/>
  <c r="DZ1182" i="11"/>
  <c r="DU1182" i="11"/>
  <c r="ED1182" i="11"/>
  <c r="EH1182" i="11"/>
  <c r="DV1182" i="11"/>
  <c r="EJ1182" i="11"/>
  <c r="EG1182" i="11"/>
  <c r="DY1182" i="11"/>
  <c r="EC1182" i="11"/>
  <c r="DW1182" i="11"/>
  <c r="DX1182" i="11"/>
  <c r="EA1182" i="11"/>
  <c r="EB1182" i="11"/>
  <c r="EE1182" i="11"/>
  <c r="EF1182" i="11"/>
  <c r="EI1182" i="11"/>
  <c r="EI1181" i="11"/>
  <c r="DZ1181" i="11"/>
  <c r="DY1181" i="11"/>
  <c r="DX1181" i="11"/>
  <c r="DV1181" i="11"/>
  <c r="DU1181" i="11"/>
  <c r="DW1181" i="11"/>
  <c r="EF1181" i="11"/>
  <c r="EH1181" i="11"/>
  <c r="EG1181" i="11"/>
  <c r="EB1181" i="11"/>
  <c r="EE1181" i="11"/>
  <c r="EA1181" i="11"/>
  <c r="ED1181" i="11"/>
  <c r="EC1181" i="11"/>
  <c r="EJ1181" i="11"/>
  <c r="EE1179" i="11"/>
  <c r="EI1179" i="11"/>
  <c r="DW1179" i="11"/>
  <c r="EA1179" i="11"/>
  <c r="DX1179" i="11"/>
  <c r="EF1179" i="11"/>
  <c r="EH1179" i="11"/>
  <c r="EG1179" i="11"/>
  <c r="EB1179" i="11"/>
  <c r="ED1179" i="11"/>
  <c r="EC1179" i="11"/>
  <c r="EJ1179" i="11"/>
  <c r="DZ1179" i="11"/>
  <c r="DY1179" i="11"/>
  <c r="DV1179" i="11"/>
  <c r="DU1179" i="11"/>
  <c r="EI1177" i="11"/>
  <c r="ED1177" i="11"/>
  <c r="EC1177" i="11"/>
  <c r="EJ1177" i="11"/>
  <c r="DX1177" i="11"/>
  <c r="DZ1177" i="11"/>
  <c r="DY1177" i="11"/>
  <c r="DW1177" i="11"/>
  <c r="EF1177" i="11"/>
  <c r="DV1177" i="11"/>
  <c r="DU1177" i="11"/>
  <c r="EE1177" i="11"/>
  <c r="EA1177" i="11"/>
  <c r="EH1177" i="11"/>
  <c r="EG1177" i="11"/>
  <c r="EB1177" i="11"/>
  <c r="DU1176" i="11"/>
  <c r="EC1176" i="11"/>
  <c r="EJ1176" i="11"/>
  <c r="DV1176" i="11"/>
  <c r="ED1176" i="11"/>
  <c r="DY1176" i="11"/>
  <c r="EG1176" i="11"/>
  <c r="DZ1176" i="11"/>
  <c r="EH1176" i="11"/>
  <c r="DW1176" i="11"/>
  <c r="EB1176" i="11"/>
  <c r="EA1176" i="11"/>
  <c r="EF1176" i="11"/>
  <c r="EE1176" i="11"/>
  <c r="EI1176" i="11"/>
  <c r="DX1176" i="11"/>
  <c r="EI1173" i="11"/>
  <c r="DW1173" i="11"/>
  <c r="DZ1173" i="11"/>
  <c r="DY1173" i="11"/>
  <c r="EE1173" i="11"/>
  <c r="DX1173" i="11"/>
  <c r="DV1173" i="11"/>
  <c r="DU1173" i="11"/>
  <c r="EF1173" i="11"/>
  <c r="EA1173" i="11"/>
  <c r="EH1173" i="11"/>
  <c r="EG1173" i="11"/>
  <c r="EB1173" i="11"/>
  <c r="ED1173" i="11"/>
  <c r="EC1173" i="11"/>
  <c r="EJ1173" i="11"/>
  <c r="DT964" i="11"/>
  <c r="EC1170" i="11"/>
  <c r="EE1170" i="11"/>
  <c r="DY1170" i="11"/>
  <c r="DZ1170" i="11"/>
  <c r="ED1170" i="11"/>
  <c r="DU1170" i="11"/>
  <c r="DW1170" i="11"/>
  <c r="EJ1170" i="11"/>
  <c r="EG1170" i="11"/>
  <c r="EH1170" i="11"/>
  <c r="EA1170" i="11"/>
  <c r="DV1170" i="11"/>
  <c r="EI1170" i="11"/>
  <c r="EF1170" i="11"/>
  <c r="DX1170" i="11"/>
  <c r="EB1170" i="11"/>
  <c r="EI1065" i="11"/>
  <c r="DX1065" i="11"/>
  <c r="DU1065" i="11"/>
  <c r="EB1065" i="11"/>
  <c r="DY1065" i="11"/>
  <c r="EF1065" i="11"/>
  <c r="EC1065" i="11"/>
  <c r="EJ1065" i="11"/>
  <c r="EG1065" i="11"/>
  <c r="ED1065" i="11"/>
  <c r="EA1065" i="11"/>
  <c r="EH1065" i="11"/>
  <c r="EE1065" i="11"/>
  <c r="DV1065" i="11"/>
  <c r="DZ1065" i="11"/>
  <c r="DW1065" i="11"/>
  <c r="EI1063" i="11"/>
  <c r="DX1063" i="11"/>
  <c r="DU1063" i="11"/>
  <c r="EB1063" i="11"/>
  <c r="DY1063" i="11"/>
  <c r="EF1063" i="11"/>
  <c r="EC1063" i="11"/>
  <c r="EJ1063" i="11"/>
  <c r="EG1063" i="11"/>
  <c r="ED1063" i="11"/>
  <c r="EH1063" i="11"/>
  <c r="DW1063" i="11"/>
  <c r="DV1063" i="11"/>
  <c r="EA1063" i="11"/>
  <c r="DZ1063" i="11"/>
  <c r="EE1063" i="11"/>
  <c r="DT1058" i="11"/>
  <c r="DT1054" i="11"/>
  <c r="DX1051" i="11"/>
  <c r="EF1051" i="11"/>
  <c r="EB1051" i="11"/>
  <c r="EI1051" i="11"/>
  <c r="EH1051" i="11"/>
  <c r="EG1051" i="11"/>
  <c r="EJ1051" i="11"/>
  <c r="EE1051" i="11"/>
  <c r="ED1051" i="11"/>
  <c r="EC1051" i="11"/>
  <c r="EA1051" i="11"/>
  <c r="DZ1051" i="11"/>
  <c r="DY1051" i="11"/>
  <c r="DW1051" i="11"/>
  <c r="DV1051" i="11"/>
  <c r="DU1051" i="11"/>
  <c r="DT1048" i="11"/>
  <c r="DT942" i="11"/>
  <c r="DT1044" i="11"/>
  <c r="DZ1064" i="11"/>
  <c r="EH1064" i="11"/>
  <c r="ED1064" i="11"/>
  <c r="EG1064" i="11"/>
  <c r="DV1064" i="11"/>
  <c r="DW1064" i="11"/>
  <c r="EA1064" i="11"/>
  <c r="EE1064" i="11"/>
  <c r="EI1064" i="11"/>
  <c r="EF1064" i="11"/>
  <c r="DU1064" i="11"/>
  <c r="EJ1064" i="11"/>
  <c r="DY1064" i="11"/>
  <c r="DX1064" i="11"/>
  <c r="EC1064" i="11"/>
  <c r="EB1064" i="11"/>
  <c r="EA957" i="11"/>
  <c r="DW957" i="11"/>
  <c r="EJ957" i="11"/>
  <c r="EG957" i="11"/>
  <c r="DV957" i="11"/>
  <c r="EE957" i="11"/>
  <c r="DY957" i="11"/>
  <c r="EH957" i="11"/>
  <c r="ED957" i="11"/>
  <c r="DZ957" i="11"/>
  <c r="EI957" i="11"/>
  <c r="DU957" i="11"/>
  <c r="EC957" i="11"/>
  <c r="EF957" i="11"/>
  <c r="DX957" i="11"/>
  <c r="EB957" i="11"/>
  <c r="EC1162" i="11"/>
  <c r="ED1162" i="11"/>
  <c r="DV1162" i="11"/>
  <c r="DY1162" i="11"/>
  <c r="EI1162" i="11"/>
  <c r="DW1162" i="11"/>
  <c r="EG1162" i="11"/>
  <c r="DZ1162" i="11"/>
  <c r="DU1162" i="11"/>
  <c r="EJ1162" i="11"/>
  <c r="EA1162" i="11"/>
  <c r="EE1162" i="11"/>
  <c r="EH1162" i="11"/>
  <c r="EF1162" i="11"/>
  <c r="DX1162" i="11"/>
  <c r="EB1162" i="11"/>
  <c r="EB1055" i="11"/>
  <c r="EF1055" i="11"/>
  <c r="DX1055" i="11"/>
  <c r="DW1055" i="11"/>
  <c r="DV1055" i="11"/>
  <c r="DU1055" i="11"/>
  <c r="EI1055" i="11"/>
  <c r="EH1055" i="11"/>
  <c r="EG1055" i="11"/>
  <c r="EJ1055" i="11"/>
  <c r="EE1055" i="11"/>
  <c r="ED1055" i="11"/>
  <c r="EC1055" i="11"/>
  <c r="EA1055" i="11"/>
  <c r="DZ1055" i="11"/>
  <c r="DY1055" i="11"/>
  <c r="DZ1156" i="11"/>
  <c r="DY1156" i="11"/>
  <c r="EE1156" i="11"/>
  <c r="DW1156" i="11"/>
  <c r="EA1156" i="11"/>
  <c r="EJ1156" i="11"/>
  <c r="ED1156" i="11"/>
  <c r="DU1156" i="11"/>
  <c r="EH1156" i="11"/>
  <c r="DV1156" i="11"/>
  <c r="EG1156" i="11"/>
  <c r="EC1156" i="11"/>
  <c r="EI1156" i="11"/>
  <c r="DX1156" i="11"/>
  <c r="EB1156" i="11"/>
  <c r="EF1156" i="11"/>
  <c r="DV1050" i="11"/>
  <c r="EG1050" i="11"/>
  <c r="DZ1050" i="11"/>
  <c r="ED1050" i="11"/>
  <c r="EH1050" i="11"/>
  <c r="DW1050" i="11"/>
  <c r="EJ1050" i="11"/>
  <c r="EA1050" i="11"/>
  <c r="DX1050" i="11"/>
  <c r="EE1050" i="11"/>
  <c r="EB1050" i="11"/>
  <c r="EI1050" i="11"/>
  <c r="EF1050" i="11"/>
  <c r="DU1050" i="11"/>
  <c r="DY1050" i="11"/>
  <c r="EC1050" i="11"/>
  <c r="DX1047" i="11"/>
  <c r="EF1047" i="11"/>
  <c r="EB1047" i="11"/>
  <c r="EE1047" i="11"/>
  <c r="ED1047" i="11"/>
  <c r="EC1047" i="11"/>
  <c r="EA1047" i="11"/>
  <c r="DZ1047" i="11"/>
  <c r="DY1047" i="11"/>
  <c r="DW1047" i="11"/>
  <c r="DV1047" i="11"/>
  <c r="DU1047" i="11"/>
  <c r="EI1047" i="11"/>
  <c r="EH1047" i="11"/>
  <c r="EG1047" i="11"/>
  <c r="EJ1047" i="11"/>
  <c r="DX1043" i="11"/>
  <c r="EB1043" i="11"/>
  <c r="EF1043" i="11"/>
  <c r="EA1043" i="11"/>
  <c r="DZ1043" i="11"/>
  <c r="DY1043" i="11"/>
  <c r="DW1043" i="11"/>
  <c r="DV1043" i="11"/>
  <c r="DU1043" i="11"/>
  <c r="EI1043" i="11"/>
  <c r="EH1043" i="11"/>
  <c r="EG1043" i="11"/>
  <c r="EJ1043" i="11"/>
  <c r="EE1043" i="11"/>
  <c r="ED1043" i="11"/>
  <c r="EC1043" i="11"/>
  <c r="EG1171" i="11"/>
  <c r="EF1171" i="11"/>
  <c r="EI1171" i="11"/>
  <c r="EH1171" i="11"/>
  <c r="EB1171" i="11"/>
  <c r="DY1171" i="11"/>
  <c r="EE1171" i="11"/>
  <c r="ED1171" i="11"/>
  <c r="EJ1171" i="11"/>
  <c r="DU1171" i="11"/>
  <c r="EA1171" i="11"/>
  <c r="DZ1171" i="11"/>
  <c r="EC1171" i="11"/>
  <c r="DX1171" i="11"/>
  <c r="DW1171" i="11"/>
  <c r="DV1171" i="11"/>
  <c r="EH1066" i="11"/>
  <c r="DZ1066" i="11"/>
  <c r="DV1066" i="11"/>
  <c r="EG1066" i="11"/>
  <c r="ED1066" i="11"/>
  <c r="DW1066" i="11"/>
  <c r="EA1066" i="11"/>
  <c r="EE1066" i="11"/>
  <c r="EI1066" i="11"/>
  <c r="EF1066" i="11"/>
  <c r="EC1066" i="11"/>
  <c r="EJ1066" i="11"/>
  <c r="DX1066" i="11"/>
  <c r="DU1066" i="11"/>
  <c r="EB1066" i="11"/>
  <c r="DY1066" i="11"/>
  <c r="EE961" i="11"/>
  <c r="DY961" i="11"/>
  <c r="EH961" i="11"/>
  <c r="DZ961" i="11"/>
  <c r="EI961" i="11"/>
  <c r="DU961" i="11"/>
  <c r="EC961" i="11"/>
  <c r="EJ961" i="11"/>
  <c r="EG961" i="11"/>
  <c r="DV961" i="11"/>
  <c r="DW961" i="11"/>
  <c r="EA961" i="11"/>
  <c r="ED961" i="11"/>
  <c r="DX961" i="11"/>
  <c r="EB961" i="11"/>
  <c r="EF961" i="11"/>
  <c r="ED959" i="11"/>
  <c r="EA959" i="11"/>
  <c r="DU959" i="11"/>
  <c r="EC959" i="11"/>
  <c r="EJ959" i="11"/>
  <c r="EG959" i="11"/>
  <c r="DV959" i="11"/>
  <c r="EE959" i="11"/>
  <c r="DY959" i="11"/>
  <c r="EH959" i="11"/>
  <c r="DW959" i="11"/>
  <c r="DZ959" i="11"/>
  <c r="EI959" i="11"/>
  <c r="DX959" i="11"/>
  <c r="EB959" i="11"/>
  <c r="EF959" i="11"/>
  <c r="EG1164" i="11"/>
  <c r="EC1164" i="11"/>
  <c r="EI1164" i="11"/>
  <c r="DZ1164" i="11"/>
  <c r="DW1164" i="11"/>
  <c r="EA1164" i="11"/>
  <c r="DY1164" i="11"/>
  <c r="EJ1164" i="11"/>
  <c r="ED1164" i="11"/>
  <c r="DU1164" i="11"/>
  <c r="EH1164" i="11"/>
  <c r="DV1164" i="11"/>
  <c r="EE1164" i="11"/>
  <c r="DX1164" i="11"/>
  <c r="EB1164" i="11"/>
  <c r="EF1164" i="11"/>
  <c r="EB1161" i="11"/>
  <c r="DZ1161" i="11"/>
  <c r="DX1161" i="11"/>
  <c r="EE1161" i="11"/>
  <c r="DW1161" i="11"/>
  <c r="EJ1161" i="11"/>
  <c r="DV1161" i="11"/>
  <c r="EF1161" i="11"/>
  <c r="EG1161" i="11"/>
  <c r="EH1161" i="11"/>
  <c r="EI1161" i="11"/>
  <c r="EA1161" i="11"/>
  <c r="ED1161" i="11"/>
  <c r="EC1161" i="11"/>
  <c r="DU1161" i="11"/>
  <c r="DY1161" i="11"/>
  <c r="EB1159" i="11"/>
  <c r="ED1159" i="11"/>
  <c r="EC1159" i="11"/>
  <c r="DU1159" i="11"/>
  <c r="DZ1159" i="11"/>
  <c r="DX1159" i="11"/>
  <c r="EE1159" i="11"/>
  <c r="DY1159" i="11"/>
  <c r="DV1159" i="11"/>
  <c r="EF1159" i="11"/>
  <c r="DW1159" i="11"/>
  <c r="EJ1159" i="11"/>
  <c r="EH1159" i="11"/>
  <c r="EI1159" i="11"/>
  <c r="EA1159" i="11"/>
  <c r="EG1159" i="11"/>
  <c r="DU949" i="11"/>
  <c r="EC949" i="11"/>
  <c r="ED949" i="11"/>
  <c r="DW949" i="11"/>
  <c r="EJ949" i="11"/>
  <c r="EG949" i="11"/>
  <c r="EH949" i="11"/>
  <c r="EE949" i="11"/>
  <c r="DY949" i="11"/>
  <c r="DZ949" i="11"/>
  <c r="EI949" i="11"/>
  <c r="DV949" i="11"/>
  <c r="EA949" i="11"/>
  <c r="EF949" i="11"/>
  <c r="DX949" i="11"/>
  <c r="EB949" i="11"/>
  <c r="EC946" i="11"/>
  <c r="EI946" i="11"/>
  <c r="DX946" i="11"/>
  <c r="EF946" i="11"/>
  <c r="DU946" i="11"/>
  <c r="EA946" i="11"/>
  <c r="EH946" i="11"/>
  <c r="DY946" i="11"/>
  <c r="EG946" i="11"/>
  <c r="ED946" i="11"/>
  <c r="EE946" i="11"/>
  <c r="DZ946" i="11"/>
  <c r="EJ946" i="11"/>
  <c r="DW946" i="11"/>
  <c r="DV946" i="11"/>
  <c r="EB946" i="11"/>
  <c r="DX1151" i="11"/>
  <c r="EG1151" i="11"/>
  <c r="EE1151" i="11"/>
  <c r="DV1151" i="11"/>
  <c r="EB1151" i="11"/>
  <c r="DW1151" i="11"/>
  <c r="DY1151" i="11"/>
  <c r="EH1151" i="11"/>
  <c r="EF1151" i="11"/>
  <c r="EI1151" i="11"/>
  <c r="EC1151" i="11"/>
  <c r="ED1151" i="11"/>
  <c r="EA1151" i="11"/>
  <c r="EJ1151" i="11"/>
  <c r="DZ1151" i="11"/>
  <c r="DU1151" i="11"/>
  <c r="EF1045" i="11"/>
  <c r="EB1045" i="11"/>
  <c r="DX1045" i="11"/>
  <c r="EA1045" i="11"/>
  <c r="DZ1045" i="11"/>
  <c r="DY1045" i="11"/>
  <c r="DW1045" i="11"/>
  <c r="DV1045" i="11"/>
  <c r="DU1045" i="11"/>
  <c r="EI1045" i="11"/>
  <c r="EH1045" i="11"/>
  <c r="EG1045" i="11"/>
  <c r="EJ1045" i="11"/>
  <c r="EE1045" i="11"/>
  <c r="ED1045" i="11"/>
  <c r="EC1045" i="11"/>
  <c r="ED1147" i="11"/>
  <c r="EA1147" i="11"/>
  <c r="DW1147" i="11"/>
  <c r="EB1147" i="11"/>
  <c r="DZ1147" i="11"/>
  <c r="DU1147" i="11"/>
  <c r="EG1147" i="11"/>
  <c r="DX1147" i="11"/>
  <c r="DV1147" i="11"/>
  <c r="EJ1147" i="11"/>
  <c r="DY1147" i="11"/>
  <c r="EI1147" i="11"/>
  <c r="EH1147" i="11"/>
  <c r="EF1147" i="11"/>
  <c r="EC1147" i="11"/>
  <c r="EE1147" i="11"/>
  <c r="I27" i="14"/>
  <c r="CJ7" i="14"/>
  <c r="I43" i="14"/>
  <c r="EG1146" i="11"/>
  <c r="EC1146" i="11"/>
  <c r="DY1146" i="11"/>
  <c r="DU1146" i="11"/>
  <c r="EI1146" i="11"/>
  <c r="ED1146" i="11"/>
  <c r="DX1146" i="11"/>
  <c r="EH1146" i="11"/>
  <c r="EA1146" i="11"/>
  <c r="EE1146" i="11"/>
  <c r="DW1146" i="11"/>
  <c r="EJ1146" i="11"/>
  <c r="DV1146" i="11"/>
  <c r="EF1146" i="11"/>
  <c r="EB1146" i="11"/>
  <c r="DZ1146" i="11"/>
  <c r="EI1145" i="11"/>
  <c r="EE1145" i="11"/>
  <c r="EA1145" i="11"/>
  <c r="DW1145" i="11"/>
  <c r="EF1145" i="11"/>
  <c r="DZ1145" i="11"/>
  <c r="DU1145" i="11"/>
  <c r="ED1145" i="11"/>
  <c r="DX1145" i="11"/>
  <c r="EH1145" i="11"/>
  <c r="EB1145" i="11"/>
  <c r="DY1145" i="11"/>
  <c r="EJ1145" i="11"/>
  <c r="DV1145" i="11"/>
  <c r="EG1145" i="11"/>
  <c r="EC1145" i="11"/>
  <c r="EG1144" i="11"/>
  <c r="EC1144" i="11"/>
  <c r="DY1144" i="11"/>
  <c r="DU1144" i="11"/>
  <c r="EH1144" i="11"/>
  <c r="EB1144" i="11"/>
  <c r="DW1144" i="11"/>
  <c r="EI1144" i="11"/>
  <c r="EA1144" i="11"/>
  <c r="EE1144" i="11"/>
  <c r="DX1144" i="11"/>
  <c r="ED1144" i="11"/>
  <c r="DZ1144" i="11"/>
  <c r="EJ1144" i="11"/>
  <c r="EF1144" i="11"/>
  <c r="DV1144" i="11"/>
  <c r="EI1143" i="11"/>
  <c r="EE1143" i="11"/>
  <c r="EA1143" i="11"/>
  <c r="DW1143" i="11"/>
  <c r="EJ1143" i="11"/>
  <c r="ED1143" i="11"/>
  <c r="DY1143" i="11"/>
  <c r="EF1143" i="11"/>
  <c r="DX1143" i="11"/>
  <c r="EH1143" i="11"/>
  <c r="EB1143" i="11"/>
  <c r="DU1143" i="11"/>
  <c r="EG1143" i="11"/>
  <c r="EC1143" i="11"/>
  <c r="DZ1143" i="11"/>
  <c r="DV1143" i="11"/>
  <c r="EG1142" i="11"/>
  <c r="EC1142" i="11"/>
  <c r="DY1142" i="11"/>
  <c r="DU1142" i="11"/>
  <c r="EF1142" i="11"/>
  <c r="EA1142" i="11"/>
  <c r="DV1142" i="11"/>
  <c r="EI1142" i="11"/>
  <c r="EB1142" i="11"/>
  <c r="EE1142" i="11"/>
  <c r="DX1142" i="11"/>
  <c r="EJ1142" i="11"/>
  <c r="DW1142" i="11"/>
  <c r="EH1142" i="11"/>
  <c r="ED1142" i="11"/>
  <c r="DZ1142" i="11"/>
  <c r="EI1141" i="11"/>
  <c r="EE1141" i="11"/>
  <c r="EA1141" i="11"/>
  <c r="DW1141" i="11"/>
  <c r="EH1141" i="11"/>
  <c r="EC1141" i="11"/>
  <c r="DX1141" i="11"/>
  <c r="EF1141" i="11"/>
  <c r="DY1141" i="11"/>
  <c r="EJ1141" i="11"/>
  <c r="EB1141" i="11"/>
  <c r="DU1141" i="11"/>
  <c r="DZ1141" i="11"/>
  <c r="DV1141" i="11"/>
  <c r="EG1141" i="11"/>
  <c r="ED1141" i="11"/>
  <c r="EG1140" i="11"/>
  <c r="EC1140" i="11"/>
  <c r="DY1140" i="11"/>
  <c r="DU1140" i="11"/>
  <c r="EJ1140" i="11"/>
  <c r="EE1140" i="11"/>
  <c r="EI1140" i="11"/>
  <c r="EB1140" i="11"/>
  <c r="DW1140" i="11"/>
  <c r="EF1140" i="11"/>
  <c r="DZ1140" i="11"/>
  <c r="ED1140" i="11"/>
  <c r="EA1140" i="11"/>
  <c r="DX1140" i="11"/>
  <c r="DV1140" i="11"/>
  <c r="EH1140" i="11"/>
  <c r="EI1139" i="11"/>
  <c r="EE1139" i="11"/>
  <c r="EA1139" i="11"/>
  <c r="DW1139" i="11"/>
  <c r="EJ1139" i="11"/>
  <c r="ED1139" i="11"/>
  <c r="DY1139" i="11"/>
  <c r="EG1139" i="11"/>
  <c r="EB1139" i="11"/>
  <c r="DV1139" i="11"/>
  <c r="DZ1139" i="11"/>
  <c r="EH1139" i="11"/>
  <c r="DX1139" i="11"/>
  <c r="DU1139" i="11"/>
  <c r="EF1139" i="11"/>
  <c r="EC1139" i="11"/>
  <c r="EG1138" i="11"/>
  <c r="EC1138" i="11"/>
  <c r="DY1138" i="11"/>
  <c r="DU1138" i="11"/>
  <c r="EF1138" i="11"/>
  <c r="EA1138" i="11"/>
  <c r="DV1138" i="11"/>
  <c r="EI1138" i="11"/>
  <c r="ED1138" i="11"/>
  <c r="DX1138" i="11"/>
  <c r="EH1138" i="11"/>
  <c r="DW1138" i="11"/>
  <c r="EE1138" i="11"/>
  <c r="EJ1138" i="11"/>
  <c r="EB1138" i="11"/>
  <c r="DZ1138" i="11"/>
  <c r="EI1137" i="11"/>
  <c r="EE1137" i="11"/>
  <c r="EA1137" i="11"/>
  <c r="DW1137" i="11"/>
  <c r="EH1137" i="11"/>
  <c r="EC1137" i="11"/>
  <c r="DX1137" i="11"/>
  <c r="EF1137" i="11"/>
  <c r="DZ1137" i="11"/>
  <c r="ED1137" i="11"/>
  <c r="DU1137" i="11"/>
  <c r="EB1137" i="11"/>
  <c r="EJ1137" i="11"/>
  <c r="EG1137" i="11"/>
  <c r="DY1137" i="11"/>
  <c r="DV1137" i="11"/>
  <c r="EG1136" i="11"/>
  <c r="EC1136" i="11"/>
  <c r="DY1136" i="11"/>
  <c r="DU1136" i="11"/>
  <c r="EJ1136" i="11"/>
  <c r="EE1136" i="11"/>
  <c r="DZ1136" i="11"/>
  <c r="EF1136" i="11"/>
  <c r="DX1136" i="11"/>
  <c r="ED1136" i="11"/>
  <c r="DW1136" i="11"/>
  <c r="EI1136" i="11"/>
  <c r="DV1136" i="11"/>
  <c r="EH1136" i="11"/>
  <c r="EB1136" i="11"/>
  <c r="EA1136" i="11"/>
  <c r="EI1135" i="11"/>
  <c r="EE1135" i="11"/>
  <c r="EA1135" i="11"/>
  <c r="DW1135" i="11"/>
  <c r="EG1135" i="11"/>
  <c r="EB1135" i="11"/>
  <c r="DV1135" i="11"/>
  <c r="EJ1135" i="11"/>
  <c r="EC1135" i="11"/>
  <c r="DU1135" i="11"/>
  <c r="EH1135" i="11"/>
  <c r="DZ1135" i="11"/>
  <c r="DY1135" i="11"/>
  <c r="DX1135" i="11"/>
  <c r="EF1135" i="11"/>
  <c r="ED1135" i="11"/>
  <c r="EG1134" i="11"/>
  <c r="EC1134" i="11"/>
  <c r="DY1134" i="11"/>
  <c r="DU1134" i="11"/>
  <c r="EI1134" i="11"/>
  <c r="ED1134" i="11"/>
  <c r="DX1134" i="11"/>
  <c r="EF1134" i="11"/>
  <c r="DZ1134" i="11"/>
  <c r="EE1134" i="11"/>
  <c r="DW1134" i="11"/>
  <c r="EB1134" i="11"/>
  <c r="EA1134" i="11"/>
  <c r="EJ1134" i="11"/>
  <c r="DV1134" i="11"/>
  <c r="EH1134" i="11"/>
  <c r="EI1133" i="11"/>
  <c r="EE1133" i="11"/>
  <c r="EA1133" i="11"/>
  <c r="DW1133" i="11"/>
  <c r="EF1133" i="11"/>
  <c r="DZ1133" i="11"/>
  <c r="DU1133" i="11"/>
  <c r="EJ1133" i="11"/>
  <c r="EC1133" i="11"/>
  <c r="DV1133" i="11"/>
  <c r="EH1133" i="11"/>
  <c r="EB1133" i="11"/>
  <c r="EG1133" i="11"/>
  <c r="ED1133" i="11"/>
  <c r="DY1133" i="11"/>
  <c r="DX1133" i="11"/>
  <c r="EG1132" i="11"/>
  <c r="EC1132" i="11"/>
  <c r="DY1132" i="11"/>
  <c r="DU1132" i="11"/>
  <c r="EH1132" i="11"/>
  <c r="EB1132" i="11"/>
  <c r="DW1132" i="11"/>
  <c r="EF1132" i="11"/>
  <c r="DZ1132" i="11"/>
  <c r="EE1132" i="11"/>
  <c r="DX1132" i="11"/>
  <c r="EJ1132" i="11"/>
  <c r="DV1132" i="11"/>
  <c r="EI1132" i="11"/>
  <c r="ED1132" i="11"/>
  <c r="EA1132" i="11"/>
  <c r="EI1131" i="11"/>
  <c r="EE1131" i="11"/>
  <c r="EA1131" i="11"/>
  <c r="DW1131" i="11"/>
  <c r="EJ1131" i="11"/>
  <c r="ED1131" i="11"/>
  <c r="DY1131" i="11"/>
  <c r="EC1131" i="11"/>
  <c r="DV1131" i="11"/>
  <c r="EH1131" i="11"/>
  <c r="EB1131" i="11"/>
  <c r="DU1131" i="11"/>
  <c r="DZ1131" i="11"/>
  <c r="DX1131" i="11"/>
  <c r="EG1131" i="11"/>
  <c r="EF1131" i="11"/>
  <c r="EG1130" i="11"/>
  <c r="EC1130" i="11"/>
  <c r="DY1130" i="11"/>
  <c r="DU1130" i="11"/>
  <c r="EF1130" i="11"/>
  <c r="EA1130" i="11"/>
  <c r="DV1130" i="11"/>
  <c r="EH1130" i="11"/>
  <c r="DZ1130" i="11"/>
  <c r="EE1130" i="11"/>
  <c r="DX1130" i="11"/>
  <c r="ED1130" i="11"/>
  <c r="EB1130" i="11"/>
  <c r="EJ1130" i="11"/>
  <c r="DW1130" i="11"/>
  <c r="EI1130" i="11"/>
  <c r="EI1129" i="11"/>
  <c r="EE1129" i="11"/>
  <c r="EA1129" i="11"/>
  <c r="DW1129" i="11"/>
  <c r="EH1129" i="11"/>
  <c r="EC1129" i="11"/>
  <c r="DX1129" i="11"/>
  <c r="ED1129" i="11"/>
  <c r="DV1129" i="11"/>
  <c r="EJ1129" i="11"/>
  <c r="EB1129" i="11"/>
  <c r="DU1129" i="11"/>
  <c r="EG1129" i="11"/>
  <c r="EF1129" i="11"/>
  <c r="DZ1129" i="11"/>
  <c r="DY1129" i="11"/>
  <c r="EG1128" i="11"/>
  <c r="EC1128" i="11"/>
  <c r="DY1128" i="11"/>
  <c r="DU1128" i="11"/>
  <c r="EJ1128" i="11"/>
  <c r="EE1128" i="11"/>
  <c r="DZ1128" i="11"/>
  <c r="EH1128" i="11"/>
  <c r="EA1128" i="11"/>
  <c r="EF1128" i="11"/>
  <c r="DX1128" i="11"/>
  <c r="DW1128" i="11"/>
  <c r="EI1128" i="11"/>
  <c r="DV1128" i="11"/>
  <c r="ED1128" i="11"/>
  <c r="EB1128" i="11"/>
  <c r="EI1127" i="11"/>
  <c r="EE1127" i="11"/>
  <c r="EA1127" i="11"/>
  <c r="DW1127" i="11"/>
  <c r="EG1127" i="11"/>
  <c r="EB1127" i="11"/>
  <c r="DV1127" i="11"/>
  <c r="ED1127" i="11"/>
  <c r="DX1127" i="11"/>
  <c r="EJ1127" i="11"/>
  <c r="EC1127" i="11"/>
  <c r="DU1127" i="11"/>
  <c r="DZ1127" i="11"/>
  <c r="DY1127" i="11"/>
  <c r="EH1127" i="11"/>
  <c r="EF1127" i="11"/>
  <c r="EG1126" i="11"/>
  <c r="EC1126" i="11"/>
  <c r="DY1126" i="11"/>
  <c r="DU1126" i="11"/>
  <c r="EI1126" i="11"/>
  <c r="ED1126" i="11"/>
  <c r="DX1126" i="11"/>
  <c r="EH1126" i="11"/>
  <c r="EA1126" i="11"/>
  <c r="EF1126" i="11"/>
  <c r="DZ1126" i="11"/>
  <c r="EE1126" i="11"/>
  <c r="EB1126" i="11"/>
  <c r="DW1126" i="11"/>
  <c r="EJ1126" i="11"/>
  <c r="DV1126" i="11"/>
  <c r="EI1125" i="11"/>
  <c r="EE1125" i="11"/>
  <c r="EA1125" i="11"/>
  <c r="DW1125" i="11"/>
  <c r="EF1125" i="11"/>
  <c r="DZ1125" i="11"/>
  <c r="DU1125" i="11"/>
  <c r="ED1125" i="11"/>
  <c r="DX1125" i="11"/>
  <c r="EJ1125" i="11"/>
  <c r="EC1125" i="11"/>
  <c r="DV1125" i="11"/>
  <c r="EH1125" i="11"/>
  <c r="EG1125" i="11"/>
  <c r="EB1125" i="11"/>
  <c r="DY1125" i="11"/>
  <c r="EG1124" i="11"/>
  <c r="EC1124" i="11"/>
  <c r="DY1124" i="11"/>
  <c r="DU1124" i="11"/>
  <c r="EH1124" i="11"/>
  <c r="EB1124" i="11"/>
  <c r="DW1124" i="11"/>
  <c r="EI1124" i="11"/>
  <c r="EA1124" i="11"/>
  <c r="EF1124" i="11"/>
  <c r="DZ1124" i="11"/>
  <c r="DX1124" i="11"/>
  <c r="EJ1124" i="11"/>
  <c r="DV1124" i="11"/>
  <c r="EE1124" i="11"/>
  <c r="ED1124" i="11"/>
  <c r="EI1123" i="11"/>
  <c r="EE1123" i="11"/>
  <c r="EA1123" i="11"/>
  <c r="DW1123" i="11"/>
  <c r="EJ1123" i="11"/>
  <c r="ED1123" i="11"/>
  <c r="DY1123" i="11"/>
  <c r="EF1123" i="11"/>
  <c r="DX1123" i="11"/>
  <c r="EC1123" i="11"/>
  <c r="DV1123" i="11"/>
  <c r="EB1123" i="11"/>
  <c r="DZ1123" i="11"/>
  <c r="EH1123" i="11"/>
  <c r="DU1123" i="11"/>
  <c r="EG1123" i="11"/>
  <c r="EG1122" i="11"/>
  <c r="EC1122" i="11"/>
  <c r="DY1122" i="11"/>
  <c r="DU1122" i="11"/>
  <c r="EF1122" i="11"/>
  <c r="EA1122" i="11"/>
  <c r="DV1122" i="11"/>
  <c r="EI1122" i="11"/>
  <c r="EB1122" i="11"/>
  <c r="EH1122" i="11"/>
  <c r="DZ1122" i="11"/>
  <c r="EE1122" i="11"/>
  <c r="ED1122" i="11"/>
  <c r="DX1122" i="11"/>
  <c r="EJ1122" i="11"/>
  <c r="DW1122" i="11"/>
  <c r="EI1121" i="11"/>
  <c r="EE1121" i="11"/>
  <c r="EA1121" i="11"/>
  <c r="DW1121" i="11"/>
  <c r="EH1121" i="11"/>
  <c r="EC1121" i="11"/>
  <c r="DX1121" i="11"/>
  <c r="EF1121" i="11"/>
  <c r="DY1121" i="11"/>
  <c r="ED1121" i="11"/>
  <c r="DV1121" i="11"/>
  <c r="EJ1121" i="11"/>
  <c r="DU1121" i="11"/>
  <c r="EG1121" i="11"/>
  <c r="EB1121" i="11"/>
  <c r="DZ1121" i="11"/>
  <c r="EH1071" i="11"/>
  <c r="ED1071" i="11"/>
  <c r="DZ1071" i="11"/>
  <c r="DV1071" i="11"/>
  <c r="EG1071" i="11"/>
  <c r="EC1071" i="11"/>
  <c r="DY1071" i="11"/>
  <c r="DU1071" i="11"/>
  <c r="EJ1071" i="11"/>
  <c r="EF1071" i="11"/>
  <c r="EB1071" i="11"/>
  <c r="DX1071" i="11"/>
  <c r="EI1071" i="11"/>
  <c r="EE1071" i="11"/>
  <c r="EA1071" i="11"/>
  <c r="DW1071" i="11"/>
  <c r="EH1069" i="11"/>
  <c r="ED1069" i="11"/>
  <c r="DZ1069" i="11"/>
  <c r="DV1069" i="11"/>
  <c r="EG1069" i="11"/>
  <c r="EC1069" i="11"/>
  <c r="DY1069" i="11"/>
  <c r="DU1069" i="11"/>
  <c r="EJ1069" i="11"/>
  <c r="EF1069" i="11"/>
  <c r="EB1069" i="11"/>
  <c r="DX1069" i="11"/>
  <c r="EI1069" i="11"/>
  <c r="EE1069" i="11"/>
  <c r="EA1069" i="11"/>
  <c r="DW1069" i="11"/>
  <c r="EG990" i="11"/>
  <c r="EC990" i="11"/>
  <c r="DY990" i="11"/>
  <c r="DU990" i="11"/>
  <c r="EI990" i="11"/>
  <c r="ED990" i="11"/>
  <c r="DX990" i="11"/>
  <c r="EH990" i="11"/>
  <c r="EB990" i="11"/>
  <c r="DW990" i="11"/>
  <c r="EF990" i="11"/>
  <c r="EA990" i="11"/>
  <c r="DV990" i="11"/>
  <c r="EJ990" i="11"/>
  <c r="EE990" i="11"/>
  <c r="DZ990" i="11"/>
  <c r="EI989" i="11"/>
  <c r="EE989" i="11"/>
  <c r="EA989" i="11"/>
  <c r="DW989" i="11"/>
  <c r="EF989" i="11"/>
  <c r="DZ989" i="11"/>
  <c r="DU989" i="11"/>
  <c r="EJ989" i="11"/>
  <c r="ED989" i="11"/>
  <c r="DY989" i="11"/>
  <c r="EH989" i="11"/>
  <c r="EC989" i="11"/>
  <c r="DX989" i="11"/>
  <c r="EG989" i="11"/>
  <c r="EB989" i="11"/>
  <c r="DV989" i="11"/>
  <c r="EG988" i="11"/>
  <c r="EC988" i="11"/>
  <c r="DY988" i="11"/>
  <c r="DU988" i="11"/>
  <c r="EH988" i="11"/>
  <c r="EB988" i="11"/>
  <c r="DW988" i="11"/>
  <c r="EF988" i="11"/>
  <c r="EA988" i="11"/>
  <c r="DV988" i="11"/>
  <c r="EJ988" i="11"/>
  <c r="EE988" i="11"/>
  <c r="DZ988" i="11"/>
  <c r="EI988" i="11"/>
  <c r="ED988" i="11"/>
  <c r="DX988" i="11"/>
  <c r="EI987" i="11"/>
  <c r="EE987" i="11"/>
  <c r="EA987" i="11"/>
  <c r="DW987" i="11"/>
  <c r="EJ987" i="11"/>
  <c r="ED987" i="11"/>
  <c r="DY987" i="11"/>
  <c r="EH987" i="11"/>
  <c r="EC987" i="11"/>
  <c r="DX987" i="11"/>
  <c r="EG987" i="11"/>
  <c r="EB987" i="11"/>
  <c r="DV987" i="11"/>
  <c r="EF987" i="11"/>
  <c r="DZ987" i="11"/>
  <c r="DU987" i="11"/>
  <c r="EG986" i="11"/>
  <c r="EC986" i="11"/>
  <c r="DY986" i="11"/>
  <c r="DU986" i="11"/>
  <c r="EF986" i="11"/>
  <c r="EA986" i="11"/>
  <c r="DV986" i="11"/>
  <c r="EJ986" i="11"/>
  <c r="EE986" i="11"/>
  <c r="DZ986" i="11"/>
  <c r="EI986" i="11"/>
  <c r="ED986" i="11"/>
  <c r="DX986" i="11"/>
  <c r="EH986" i="11"/>
  <c r="EB986" i="11"/>
  <c r="DW986" i="11"/>
  <c r="EI985" i="11"/>
  <c r="EE985" i="11"/>
  <c r="EA985" i="11"/>
  <c r="DW985" i="11"/>
  <c r="EH985" i="11"/>
  <c r="EC985" i="11"/>
  <c r="DX985" i="11"/>
  <c r="EG985" i="11"/>
  <c r="EB985" i="11"/>
  <c r="DV985" i="11"/>
  <c r="EF985" i="11"/>
  <c r="DZ985" i="11"/>
  <c r="DU985" i="11"/>
  <c r="EJ985" i="11"/>
  <c r="ED985" i="11"/>
  <c r="DY985" i="11"/>
  <c r="EG984" i="11"/>
  <c r="EC984" i="11"/>
  <c r="DY984" i="11"/>
  <c r="DU984" i="11"/>
  <c r="EJ984" i="11"/>
  <c r="EE984" i="11"/>
  <c r="DZ984" i="11"/>
  <c r="EI984" i="11"/>
  <c r="ED984" i="11"/>
  <c r="DX984" i="11"/>
  <c r="EH984" i="11"/>
  <c r="EB984" i="11"/>
  <c r="DW984" i="11"/>
  <c r="EF984" i="11"/>
  <c r="EA984" i="11"/>
  <c r="DV984" i="11"/>
  <c r="EI983" i="11"/>
  <c r="EE983" i="11"/>
  <c r="EA983" i="11"/>
  <c r="DW983" i="11"/>
  <c r="EG983" i="11"/>
  <c r="EB983" i="11"/>
  <c r="DV983" i="11"/>
  <c r="EF983" i="11"/>
  <c r="DZ983" i="11"/>
  <c r="DU983" i="11"/>
  <c r="EJ983" i="11"/>
  <c r="ED983" i="11"/>
  <c r="DY983" i="11"/>
  <c r="EH983" i="11"/>
  <c r="EC983" i="11"/>
  <c r="DX983" i="11"/>
  <c r="EG982" i="11"/>
  <c r="EC982" i="11"/>
  <c r="DY982" i="11"/>
  <c r="DU982" i="11"/>
  <c r="EI982" i="11"/>
  <c r="ED982" i="11"/>
  <c r="DX982" i="11"/>
  <c r="EH982" i="11"/>
  <c r="EB982" i="11"/>
  <c r="DW982" i="11"/>
  <c r="EF982" i="11"/>
  <c r="EA982" i="11"/>
  <c r="DV982" i="11"/>
  <c r="EJ982" i="11"/>
  <c r="EE982" i="11"/>
  <c r="DZ982" i="11"/>
  <c r="EI981" i="11"/>
  <c r="EE981" i="11"/>
  <c r="EA981" i="11"/>
  <c r="DW981" i="11"/>
  <c r="EF981" i="11"/>
  <c r="DZ981" i="11"/>
  <c r="DU981" i="11"/>
  <c r="EJ981" i="11"/>
  <c r="ED981" i="11"/>
  <c r="DY981" i="11"/>
  <c r="EH981" i="11"/>
  <c r="EC981" i="11"/>
  <c r="DX981" i="11"/>
  <c r="EG981" i="11"/>
  <c r="EB981" i="11"/>
  <c r="DV981" i="11"/>
  <c r="EG980" i="11"/>
  <c r="EC980" i="11"/>
  <c r="DY980" i="11"/>
  <c r="DU980" i="11"/>
  <c r="EH980" i="11"/>
  <c r="EB980" i="11"/>
  <c r="DW980" i="11"/>
  <c r="EF980" i="11"/>
  <c r="EA980" i="11"/>
  <c r="DV980" i="11"/>
  <c r="EJ980" i="11"/>
  <c r="EE980" i="11"/>
  <c r="DZ980" i="11"/>
  <c r="EI980" i="11"/>
  <c r="ED980" i="11"/>
  <c r="DX980" i="11"/>
  <c r="EI979" i="11"/>
  <c r="EE979" i="11"/>
  <c r="EA979" i="11"/>
  <c r="DW979" i="11"/>
  <c r="EJ979" i="11"/>
  <c r="ED979" i="11"/>
  <c r="DY979" i="11"/>
  <c r="EH979" i="11"/>
  <c r="EC979" i="11"/>
  <c r="DX979" i="11"/>
  <c r="EG979" i="11"/>
  <c r="EB979" i="11"/>
  <c r="DV979" i="11"/>
  <c r="EF979" i="11"/>
  <c r="DZ979" i="11"/>
  <c r="DU979" i="11"/>
  <c r="EG978" i="11"/>
  <c r="EC978" i="11"/>
  <c r="DY978" i="11"/>
  <c r="DU978" i="11"/>
  <c r="EF978" i="11"/>
  <c r="EA978" i="11"/>
  <c r="DV978" i="11"/>
  <c r="EJ978" i="11"/>
  <c r="EE978" i="11"/>
  <c r="DZ978" i="11"/>
  <c r="EI978" i="11"/>
  <c r="ED978" i="11"/>
  <c r="DX978" i="11"/>
  <c r="EH978" i="11"/>
  <c r="EB978" i="11"/>
  <c r="DW978" i="11"/>
  <c r="EI977" i="11"/>
  <c r="EE977" i="11"/>
  <c r="EA977" i="11"/>
  <c r="DW977" i="11"/>
  <c r="EH977" i="11"/>
  <c r="EC977" i="11"/>
  <c r="DX977" i="11"/>
  <c r="EG977" i="11"/>
  <c r="EB977" i="11"/>
  <c r="DV977" i="11"/>
  <c r="EF977" i="11"/>
  <c r="DZ977" i="11"/>
  <c r="DU977" i="11"/>
  <c r="EJ977" i="11"/>
  <c r="ED977" i="11"/>
  <c r="DY977" i="11"/>
  <c r="EG976" i="11"/>
  <c r="EC976" i="11"/>
  <c r="DY976" i="11"/>
  <c r="DU976" i="11"/>
  <c r="EJ976" i="11"/>
  <c r="EE976" i="11"/>
  <c r="DZ976" i="11"/>
  <c r="EI976" i="11"/>
  <c r="ED976" i="11"/>
  <c r="DX976" i="11"/>
  <c r="EH976" i="11"/>
  <c r="EB976" i="11"/>
  <c r="DW976" i="11"/>
  <c r="EF976" i="11"/>
  <c r="EA976" i="11"/>
  <c r="DV976" i="11"/>
  <c r="EI975" i="11"/>
  <c r="EE975" i="11"/>
  <c r="EA975" i="11"/>
  <c r="DW975" i="11"/>
  <c r="EG975" i="11"/>
  <c r="EB975" i="11"/>
  <c r="DV975" i="11"/>
  <c r="EF975" i="11"/>
  <c r="DZ975" i="11"/>
  <c r="DU975" i="11"/>
  <c r="EJ975" i="11"/>
  <c r="ED975" i="11"/>
  <c r="DY975" i="11"/>
  <c r="EH975" i="11"/>
  <c r="EC975" i="11"/>
  <c r="DX975" i="11"/>
  <c r="EG974" i="11"/>
  <c r="EC974" i="11"/>
  <c r="DY974" i="11"/>
  <c r="DU974" i="11"/>
  <c r="EI974" i="11"/>
  <c r="ED974" i="11"/>
  <c r="DX974" i="11"/>
  <c r="EH974" i="11"/>
  <c r="EB974" i="11"/>
  <c r="DW974" i="11"/>
  <c r="EF974" i="11"/>
  <c r="EA974" i="11"/>
  <c r="DV974" i="11"/>
  <c r="EJ974" i="11"/>
  <c r="EE974" i="11"/>
  <c r="DZ974" i="11"/>
  <c r="EI973" i="11"/>
  <c r="EE973" i="11"/>
  <c r="EA973" i="11"/>
  <c r="DW973" i="11"/>
  <c r="EF973" i="11"/>
  <c r="DZ973" i="11"/>
  <c r="DU973" i="11"/>
  <c r="EJ973" i="11"/>
  <c r="ED973" i="11"/>
  <c r="DY973" i="11"/>
  <c r="EH973" i="11"/>
  <c r="EC973" i="11"/>
  <c r="DX973" i="11"/>
  <c r="EG973" i="11"/>
  <c r="EB973" i="11"/>
  <c r="DV973" i="11"/>
  <c r="EG972" i="11"/>
  <c r="EC972" i="11"/>
  <c r="DY972" i="11"/>
  <c r="DU972" i="11"/>
  <c r="EH972" i="11"/>
  <c r="EB972" i="11"/>
  <c r="DW972" i="11"/>
  <c r="EF972" i="11"/>
  <c r="EA972" i="11"/>
  <c r="DV972" i="11"/>
  <c r="EJ972" i="11"/>
  <c r="EE972" i="11"/>
  <c r="DZ972" i="11"/>
  <c r="EI972" i="11"/>
  <c r="ED972" i="11"/>
  <c r="DX972" i="11"/>
  <c r="EI971" i="11"/>
  <c r="EE971" i="11"/>
  <c r="EA971" i="11"/>
  <c r="DW971" i="11"/>
  <c r="EJ971" i="11"/>
  <c r="ED971" i="11"/>
  <c r="DY971" i="11"/>
  <c r="EH971" i="11"/>
  <c r="EC971" i="11"/>
  <c r="DX971" i="11"/>
  <c r="EG971" i="11"/>
  <c r="EB971" i="11"/>
  <c r="DV971" i="11"/>
  <c r="EF971" i="11"/>
  <c r="DZ971" i="11"/>
  <c r="DU971" i="11"/>
  <c r="EG970" i="11"/>
  <c r="EC970" i="11"/>
  <c r="DY970" i="11"/>
  <c r="DU970" i="11"/>
  <c r="EF970" i="11"/>
  <c r="EJ970" i="11"/>
  <c r="EE970" i="11"/>
  <c r="DZ970" i="11"/>
  <c r="EI970" i="11"/>
  <c r="ED970" i="11"/>
  <c r="DX970" i="11"/>
  <c r="EH970" i="11"/>
  <c r="EB970" i="11"/>
  <c r="DW970" i="11"/>
  <c r="EA970" i="11"/>
  <c r="DV970" i="11"/>
  <c r="EI969" i="11"/>
  <c r="EE969" i="11"/>
  <c r="EA969" i="11"/>
  <c r="DW969" i="11"/>
  <c r="EG969" i="11"/>
  <c r="EB969" i="11"/>
  <c r="DV969" i="11"/>
  <c r="EF969" i="11"/>
  <c r="DZ969" i="11"/>
  <c r="DU969" i="11"/>
  <c r="EJ969" i="11"/>
  <c r="ED969" i="11"/>
  <c r="DY969" i="11"/>
  <c r="DX969" i="11"/>
  <c r="EH969" i="11"/>
  <c r="EC969" i="11"/>
  <c r="EG968" i="11"/>
  <c r="EC968" i="11"/>
  <c r="DY968" i="11"/>
  <c r="DU968" i="11"/>
  <c r="EI968" i="11"/>
  <c r="ED968" i="11"/>
  <c r="DX968" i="11"/>
  <c r="EH968" i="11"/>
  <c r="EB968" i="11"/>
  <c r="DW968" i="11"/>
  <c r="EF968" i="11"/>
  <c r="EA968" i="11"/>
  <c r="DV968" i="11"/>
  <c r="EJ968" i="11"/>
  <c r="EE968" i="11"/>
  <c r="DZ968" i="11"/>
  <c r="EJ1070" i="11"/>
  <c r="EF1070" i="11"/>
  <c r="EB1070" i="11"/>
  <c r="DX1070" i="11"/>
  <c r="EI1070" i="11"/>
  <c r="EE1070" i="11"/>
  <c r="EA1070" i="11"/>
  <c r="DW1070" i="11"/>
  <c r="EH1070" i="11"/>
  <c r="ED1070" i="11"/>
  <c r="DZ1070" i="11"/>
  <c r="DV1070" i="11"/>
  <c r="EG1070" i="11"/>
  <c r="EC1070" i="11"/>
  <c r="DY1070" i="11"/>
  <c r="DU1070" i="11"/>
  <c r="EH1042" i="11"/>
  <c r="ED1042" i="11"/>
  <c r="DZ1042" i="11"/>
  <c r="DV1042" i="11"/>
  <c r="EG1042" i="11"/>
  <c r="EC1042" i="11"/>
  <c r="DY1042" i="11"/>
  <c r="DU1042" i="11"/>
  <c r="EJ1042" i="11"/>
  <c r="EF1042" i="11"/>
  <c r="EB1042" i="11"/>
  <c r="DX1042" i="11"/>
  <c r="EI1042" i="11"/>
  <c r="EE1042" i="11"/>
  <c r="EA1042" i="11"/>
  <c r="DW1042" i="11"/>
  <c r="EJ1041" i="11"/>
  <c r="EF1041" i="11"/>
  <c r="EB1041" i="11"/>
  <c r="DX1041" i="11"/>
  <c r="EI1041" i="11"/>
  <c r="EE1041" i="11"/>
  <c r="EA1041" i="11"/>
  <c r="DW1041" i="11"/>
  <c r="EH1041" i="11"/>
  <c r="ED1041" i="11"/>
  <c r="DZ1041" i="11"/>
  <c r="DV1041" i="11"/>
  <c r="DU1041" i="11"/>
  <c r="EG1041" i="11"/>
  <c r="EC1041" i="11"/>
  <c r="DY1041" i="11"/>
  <c r="EH1040" i="11"/>
  <c r="ED1040" i="11"/>
  <c r="DZ1040" i="11"/>
  <c r="DV1040" i="11"/>
  <c r="EG1040" i="11"/>
  <c r="EC1040" i="11"/>
  <c r="DY1040" i="11"/>
  <c r="DU1040" i="11"/>
  <c r="EJ1040" i="11"/>
  <c r="EF1040" i="11"/>
  <c r="EB1040" i="11"/>
  <c r="DX1040" i="11"/>
  <c r="DW1040" i="11"/>
  <c r="EI1040" i="11"/>
  <c r="EE1040" i="11"/>
  <c r="EA1040" i="11"/>
  <c r="EJ1039" i="11"/>
  <c r="EF1039" i="11"/>
  <c r="EB1039" i="11"/>
  <c r="DX1039" i="11"/>
  <c r="EI1039" i="11"/>
  <c r="EE1039" i="11"/>
  <c r="EA1039" i="11"/>
  <c r="DW1039" i="11"/>
  <c r="EH1039" i="11"/>
  <c r="ED1039" i="11"/>
  <c r="DZ1039" i="11"/>
  <c r="DV1039" i="11"/>
  <c r="DY1039" i="11"/>
  <c r="DU1039" i="11"/>
  <c r="EG1039" i="11"/>
  <c r="EC1039" i="11"/>
  <c r="EH1038" i="11"/>
  <c r="ED1038" i="11"/>
  <c r="DZ1038" i="11"/>
  <c r="DV1038" i="11"/>
  <c r="EG1038" i="11"/>
  <c r="EC1038" i="11"/>
  <c r="DY1038" i="11"/>
  <c r="DU1038" i="11"/>
  <c r="EJ1038" i="11"/>
  <c r="EF1038" i="11"/>
  <c r="EB1038" i="11"/>
  <c r="DX1038" i="11"/>
  <c r="EA1038" i="11"/>
  <c r="DW1038" i="11"/>
  <c r="EI1038" i="11"/>
  <c r="EE1038" i="11"/>
  <c r="EJ1037" i="11"/>
  <c r="EF1037" i="11"/>
  <c r="EB1037" i="11"/>
  <c r="DX1037" i="11"/>
  <c r="EI1037" i="11"/>
  <c r="EE1037" i="11"/>
  <c r="EA1037" i="11"/>
  <c r="DW1037" i="11"/>
  <c r="EH1037" i="11"/>
  <c r="ED1037" i="11"/>
  <c r="DZ1037" i="11"/>
  <c r="DV1037" i="11"/>
  <c r="EC1037" i="11"/>
  <c r="DY1037" i="11"/>
  <c r="DU1037" i="11"/>
  <c r="EG1037" i="11"/>
  <c r="EH1036" i="11"/>
  <c r="ED1036" i="11"/>
  <c r="DZ1036" i="11"/>
  <c r="DV1036" i="11"/>
  <c r="EG1036" i="11"/>
  <c r="EC1036" i="11"/>
  <c r="DY1036" i="11"/>
  <c r="DU1036" i="11"/>
  <c r="EJ1036" i="11"/>
  <c r="EF1036" i="11"/>
  <c r="EB1036" i="11"/>
  <c r="DX1036" i="11"/>
  <c r="EE1036" i="11"/>
  <c r="EA1036" i="11"/>
  <c r="DW1036" i="11"/>
  <c r="EI1036" i="11"/>
  <c r="EJ1035" i="11"/>
  <c r="EF1035" i="11"/>
  <c r="EB1035" i="11"/>
  <c r="DX1035" i="11"/>
  <c r="EI1035" i="11"/>
  <c r="EE1035" i="11"/>
  <c r="EA1035" i="11"/>
  <c r="DW1035" i="11"/>
  <c r="EH1035" i="11"/>
  <c r="ED1035" i="11"/>
  <c r="DZ1035" i="11"/>
  <c r="DV1035" i="11"/>
  <c r="EG1035" i="11"/>
  <c r="EC1035" i="11"/>
  <c r="DY1035" i="11"/>
  <c r="DU1035" i="11"/>
  <c r="EH1034" i="11"/>
  <c r="ED1034" i="11"/>
  <c r="DZ1034" i="11"/>
  <c r="DV1034" i="11"/>
  <c r="EG1034" i="11"/>
  <c r="EC1034" i="11"/>
  <c r="DY1034" i="11"/>
  <c r="DU1034" i="11"/>
  <c r="EJ1034" i="11"/>
  <c r="EF1034" i="11"/>
  <c r="EB1034" i="11"/>
  <c r="DX1034" i="11"/>
  <c r="EI1034" i="11"/>
  <c r="EE1034" i="11"/>
  <c r="EA1034" i="11"/>
  <c r="DW1034" i="11"/>
  <c r="EJ1033" i="11"/>
  <c r="EF1033" i="11"/>
  <c r="EB1033" i="11"/>
  <c r="DX1033" i="11"/>
  <c r="EI1033" i="11"/>
  <c r="EE1033" i="11"/>
  <c r="EA1033" i="11"/>
  <c r="DW1033" i="11"/>
  <c r="EH1033" i="11"/>
  <c r="ED1033" i="11"/>
  <c r="DZ1033" i="11"/>
  <c r="DV1033" i="11"/>
  <c r="DU1033" i="11"/>
  <c r="EG1033" i="11"/>
  <c r="EC1033" i="11"/>
  <c r="DY1033" i="11"/>
  <c r="EH1032" i="11"/>
  <c r="ED1032" i="11"/>
  <c r="DZ1032" i="11"/>
  <c r="DV1032" i="11"/>
  <c r="EG1032" i="11"/>
  <c r="EC1032" i="11"/>
  <c r="DY1032" i="11"/>
  <c r="DU1032" i="11"/>
  <c r="EJ1032" i="11"/>
  <c r="EF1032" i="11"/>
  <c r="EB1032" i="11"/>
  <c r="DX1032" i="11"/>
  <c r="DW1032" i="11"/>
  <c r="EI1032" i="11"/>
  <c r="EE1032" i="11"/>
  <c r="EA1032" i="11"/>
  <c r="EJ1031" i="11"/>
  <c r="EF1031" i="11"/>
  <c r="EB1031" i="11"/>
  <c r="DX1031" i="11"/>
  <c r="EI1031" i="11"/>
  <c r="EE1031" i="11"/>
  <c r="EA1031" i="11"/>
  <c r="DW1031" i="11"/>
  <c r="EH1031" i="11"/>
  <c r="ED1031" i="11"/>
  <c r="DZ1031" i="11"/>
  <c r="DV1031" i="11"/>
  <c r="DY1031" i="11"/>
  <c r="DU1031" i="11"/>
  <c r="EG1031" i="11"/>
  <c r="EC1031" i="11"/>
  <c r="EH1030" i="11"/>
  <c r="ED1030" i="11"/>
  <c r="DZ1030" i="11"/>
  <c r="DV1030" i="11"/>
  <c r="EG1030" i="11"/>
  <c r="EC1030" i="11"/>
  <c r="DY1030" i="11"/>
  <c r="DU1030" i="11"/>
  <c r="EJ1030" i="11"/>
  <c r="EF1030" i="11"/>
  <c r="EB1030" i="11"/>
  <c r="DX1030" i="11"/>
  <c r="EA1030" i="11"/>
  <c r="DW1030" i="11"/>
  <c r="EI1030" i="11"/>
  <c r="EE1030" i="11"/>
  <c r="EJ1029" i="11"/>
  <c r="EF1029" i="11"/>
  <c r="EB1029" i="11"/>
  <c r="DX1029" i="11"/>
  <c r="EI1029" i="11"/>
  <c r="EE1029" i="11"/>
  <c r="EA1029" i="11"/>
  <c r="DW1029" i="11"/>
  <c r="EH1029" i="11"/>
  <c r="ED1029" i="11"/>
  <c r="DZ1029" i="11"/>
  <c r="DV1029" i="11"/>
  <c r="EC1029" i="11"/>
  <c r="DY1029" i="11"/>
  <c r="DU1029" i="11"/>
  <c r="EG1029" i="11"/>
  <c r="EH1028" i="11"/>
  <c r="ED1028" i="11"/>
  <c r="DZ1028" i="11"/>
  <c r="DV1028" i="11"/>
  <c r="EG1028" i="11"/>
  <c r="EC1028" i="11"/>
  <c r="DY1028" i="11"/>
  <c r="DU1028" i="11"/>
  <c r="EJ1028" i="11"/>
  <c r="EF1028" i="11"/>
  <c r="EB1028" i="11"/>
  <c r="DX1028" i="11"/>
  <c r="EE1028" i="11"/>
  <c r="EA1028" i="11"/>
  <c r="DW1028" i="11"/>
  <c r="EI1028" i="11"/>
  <c r="EJ1027" i="11"/>
  <c r="EF1027" i="11"/>
  <c r="EB1027" i="11"/>
  <c r="DX1027" i="11"/>
  <c r="EI1027" i="11"/>
  <c r="EE1027" i="11"/>
  <c r="EA1027" i="11"/>
  <c r="DW1027" i="11"/>
  <c r="EH1027" i="11"/>
  <c r="ED1027" i="11"/>
  <c r="DZ1027" i="11"/>
  <c r="DV1027" i="11"/>
  <c r="EG1027" i="11"/>
  <c r="EC1027" i="11"/>
  <c r="DY1027" i="11"/>
  <c r="DU1027" i="11"/>
  <c r="EH1026" i="11"/>
  <c r="ED1026" i="11"/>
  <c r="DZ1026" i="11"/>
  <c r="DV1026" i="11"/>
  <c r="EG1026" i="11"/>
  <c r="EC1026" i="11"/>
  <c r="DY1026" i="11"/>
  <c r="DU1026" i="11"/>
  <c r="EJ1026" i="11"/>
  <c r="EF1026" i="11"/>
  <c r="EB1026" i="11"/>
  <c r="DX1026" i="11"/>
  <c r="EI1026" i="11"/>
  <c r="EE1026" i="11"/>
  <c r="EA1026" i="11"/>
  <c r="DW1026" i="11"/>
  <c r="EJ1025" i="11"/>
  <c r="EF1025" i="11"/>
  <c r="EB1025" i="11"/>
  <c r="DX1025" i="11"/>
  <c r="EI1025" i="11"/>
  <c r="EE1025" i="11"/>
  <c r="EA1025" i="11"/>
  <c r="DW1025" i="11"/>
  <c r="EH1025" i="11"/>
  <c r="ED1025" i="11"/>
  <c r="DZ1025" i="11"/>
  <c r="DV1025" i="11"/>
  <c r="DU1025" i="11"/>
  <c r="EG1025" i="11"/>
  <c r="EC1025" i="11"/>
  <c r="DY1025" i="11"/>
  <c r="EH1024" i="11"/>
  <c r="ED1024" i="11"/>
  <c r="DZ1024" i="11"/>
  <c r="DV1024" i="11"/>
  <c r="EG1024" i="11"/>
  <c r="EC1024" i="11"/>
  <c r="DY1024" i="11"/>
  <c r="DU1024" i="11"/>
  <c r="EJ1024" i="11"/>
  <c r="EF1024" i="11"/>
  <c r="EB1024" i="11"/>
  <c r="DX1024" i="11"/>
  <c r="DW1024" i="11"/>
  <c r="EI1024" i="11"/>
  <c r="EE1024" i="11"/>
  <c r="EA1024" i="11"/>
  <c r="EJ1023" i="11"/>
  <c r="EF1023" i="11"/>
  <c r="EB1023" i="11"/>
  <c r="DX1023" i="11"/>
  <c r="EI1023" i="11"/>
  <c r="EE1023" i="11"/>
  <c r="EA1023" i="11"/>
  <c r="DW1023" i="11"/>
  <c r="EH1023" i="11"/>
  <c r="ED1023" i="11"/>
  <c r="DZ1023" i="11"/>
  <c r="DV1023" i="11"/>
  <c r="DY1023" i="11"/>
  <c r="DU1023" i="11"/>
  <c r="EG1023" i="11"/>
  <c r="EC1023" i="11"/>
  <c r="EH1022" i="11"/>
  <c r="ED1022" i="11"/>
  <c r="DZ1022" i="11"/>
  <c r="DV1022" i="11"/>
  <c r="EG1022" i="11"/>
  <c r="EC1022" i="11"/>
  <c r="DY1022" i="11"/>
  <c r="DU1022" i="11"/>
  <c r="EJ1022" i="11"/>
  <c r="EF1022" i="11"/>
  <c r="EB1022" i="11"/>
  <c r="DX1022" i="11"/>
  <c r="EA1022" i="11"/>
  <c r="DW1022" i="11"/>
  <c r="EI1022" i="11"/>
  <c r="EE1022" i="11"/>
  <c r="EJ1021" i="11"/>
  <c r="EF1021" i="11"/>
  <c r="EB1021" i="11"/>
  <c r="DX1021" i="11"/>
  <c r="EI1021" i="11"/>
  <c r="EE1021" i="11"/>
  <c r="EA1021" i="11"/>
  <c r="DW1021" i="11"/>
  <c r="EH1021" i="11"/>
  <c r="ED1021" i="11"/>
  <c r="DZ1021" i="11"/>
  <c r="DV1021" i="11"/>
  <c r="EC1021" i="11"/>
  <c r="DY1021" i="11"/>
  <c r="DU1021" i="11"/>
  <c r="EG1021" i="11"/>
  <c r="EH1020" i="11"/>
  <c r="ED1020" i="11"/>
  <c r="DZ1020" i="11"/>
  <c r="DV1020" i="11"/>
  <c r="EG1020" i="11"/>
  <c r="EC1020" i="11"/>
  <c r="DY1020" i="11"/>
  <c r="DU1020" i="11"/>
  <c r="EJ1020" i="11"/>
  <c r="EF1020" i="11"/>
  <c r="EB1020" i="11"/>
  <c r="DX1020" i="11"/>
  <c r="EE1020" i="11"/>
  <c r="EA1020" i="11"/>
  <c r="DW1020" i="11"/>
  <c r="EI1020" i="11"/>
  <c r="EJ1019" i="11"/>
  <c r="EF1019" i="11"/>
  <c r="EB1019" i="11"/>
  <c r="DX1019" i="11"/>
  <c r="EI1019" i="11"/>
  <c r="EE1019" i="11"/>
  <c r="EA1019" i="11"/>
  <c r="DW1019" i="11"/>
  <c r="EH1019" i="11"/>
  <c r="ED1019" i="11"/>
  <c r="DZ1019" i="11"/>
  <c r="DV1019" i="11"/>
  <c r="EG1019" i="11"/>
  <c r="EC1019" i="11"/>
  <c r="DY1019" i="11"/>
  <c r="DU1019" i="11"/>
  <c r="EH1018" i="11"/>
  <c r="ED1018" i="11"/>
  <c r="DZ1018" i="11"/>
  <c r="DV1018" i="11"/>
  <c r="EG1018" i="11"/>
  <c r="EC1018" i="11"/>
  <c r="DY1018" i="11"/>
  <c r="DU1018" i="11"/>
  <c r="EJ1018" i="11"/>
  <c r="EF1018" i="11"/>
  <c r="EB1018" i="11"/>
  <c r="DX1018" i="11"/>
  <c r="EI1018" i="11"/>
  <c r="EE1018" i="11"/>
  <c r="EA1018" i="11"/>
  <c r="DW1018" i="11"/>
  <c r="EJ1017" i="11"/>
  <c r="EF1017" i="11"/>
  <c r="EB1017" i="11"/>
  <c r="DX1017" i="11"/>
  <c r="EI1017" i="11"/>
  <c r="EE1017" i="11"/>
  <c r="EA1017" i="11"/>
  <c r="DW1017" i="11"/>
  <c r="EH1017" i="11"/>
  <c r="ED1017" i="11"/>
  <c r="DZ1017" i="11"/>
  <c r="DV1017" i="11"/>
  <c r="DU1017" i="11"/>
  <c r="EG1017" i="11"/>
  <c r="EC1017" i="11"/>
  <c r="DY1017" i="11"/>
  <c r="EH1120" i="11"/>
  <c r="ED1120" i="11"/>
  <c r="DZ1120" i="11"/>
  <c r="DV1120" i="11"/>
  <c r="EF1120" i="11"/>
  <c r="EA1120" i="11"/>
  <c r="DU1120" i="11"/>
  <c r="EJ1120" i="11"/>
  <c r="EC1120" i="11"/>
  <c r="DW1120" i="11"/>
  <c r="EI1120" i="11"/>
  <c r="EB1120" i="11"/>
  <c r="DY1120" i="11"/>
  <c r="DX1120" i="11"/>
  <c r="EG1120" i="11"/>
  <c r="EE1120" i="11"/>
  <c r="EJ1119" i="11"/>
  <c r="EF1119" i="11"/>
  <c r="EB1119" i="11"/>
  <c r="DX1119" i="11"/>
  <c r="EH1119" i="11"/>
  <c r="EC1119" i="11"/>
  <c r="DW1119" i="11"/>
  <c r="EG1119" i="11"/>
  <c r="DZ1119" i="11"/>
  <c r="EE1119" i="11"/>
  <c r="DY1119" i="11"/>
  <c r="ED1119" i="11"/>
  <c r="EA1119" i="11"/>
  <c r="DV1119" i="11"/>
  <c r="EI1119" i="11"/>
  <c r="DU1119" i="11"/>
  <c r="EJ1118" i="11"/>
  <c r="EF1118" i="11"/>
  <c r="EB1118" i="11"/>
  <c r="DX1118" i="11"/>
  <c r="EE1118" i="11"/>
  <c r="DZ1118" i="11"/>
  <c r="DU1118" i="11"/>
  <c r="EI1118" i="11"/>
  <c r="ED1118" i="11"/>
  <c r="DY1118" i="11"/>
  <c r="EH1118" i="11"/>
  <c r="DW1118" i="11"/>
  <c r="EG1118" i="11"/>
  <c r="DV1118" i="11"/>
  <c r="EC1118" i="11"/>
  <c r="EA1118" i="11"/>
  <c r="EH1117" i="11"/>
  <c r="ED1117" i="11"/>
  <c r="DZ1117" i="11"/>
  <c r="DV1117" i="11"/>
  <c r="EG1117" i="11"/>
  <c r="EB1117" i="11"/>
  <c r="DW1117" i="11"/>
  <c r="EF1117" i="11"/>
  <c r="EA1117" i="11"/>
  <c r="DU1117" i="11"/>
  <c r="EE1117" i="11"/>
  <c r="EC1117" i="11"/>
  <c r="EJ1117" i="11"/>
  <c r="DY1117" i="11"/>
  <c r="EI1117" i="11"/>
  <c r="DX1117" i="11"/>
  <c r="EJ1116" i="11"/>
  <c r="EF1116" i="11"/>
  <c r="EB1116" i="11"/>
  <c r="DX1116" i="11"/>
  <c r="EI1116" i="11"/>
  <c r="ED1116" i="11"/>
  <c r="DY1116" i="11"/>
  <c r="EH1116" i="11"/>
  <c r="EC1116" i="11"/>
  <c r="DW1116" i="11"/>
  <c r="EA1116" i="11"/>
  <c r="DZ1116" i="11"/>
  <c r="EG1116" i="11"/>
  <c r="DV1116" i="11"/>
  <c r="EE1116" i="11"/>
  <c r="DU1116" i="11"/>
  <c r="EH1115" i="11"/>
  <c r="ED1115" i="11"/>
  <c r="DZ1115" i="11"/>
  <c r="DV1115" i="11"/>
  <c r="EF1115" i="11"/>
  <c r="EA1115" i="11"/>
  <c r="DU1115" i="11"/>
  <c r="EJ1115" i="11"/>
  <c r="EE1115" i="11"/>
  <c r="DY1115" i="11"/>
  <c r="EI1115" i="11"/>
  <c r="DX1115" i="11"/>
  <c r="EG1115" i="11"/>
  <c r="DW1115" i="11"/>
  <c r="EC1115" i="11"/>
  <c r="EB1115" i="11"/>
  <c r="EJ1114" i="11"/>
  <c r="EF1114" i="11"/>
  <c r="EB1114" i="11"/>
  <c r="DX1114" i="11"/>
  <c r="EH1114" i="11"/>
  <c r="EC1114" i="11"/>
  <c r="DW1114" i="11"/>
  <c r="EG1114" i="11"/>
  <c r="EA1114" i="11"/>
  <c r="DV1114" i="11"/>
  <c r="EE1114" i="11"/>
  <c r="DU1114" i="11"/>
  <c r="ED1114" i="11"/>
  <c r="DZ1114" i="11"/>
  <c r="EI1114" i="11"/>
  <c r="DY1114" i="11"/>
  <c r="EH1113" i="11"/>
  <c r="ED1113" i="11"/>
  <c r="DZ1113" i="11"/>
  <c r="DV1113" i="11"/>
  <c r="EJ1113" i="11"/>
  <c r="EE1113" i="11"/>
  <c r="DY1113" i="11"/>
  <c r="EI1113" i="11"/>
  <c r="EC1113" i="11"/>
  <c r="DX1113" i="11"/>
  <c r="EB1113" i="11"/>
  <c r="EA1113" i="11"/>
  <c r="EG1113" i="11"/>
  <c r="DW1113" i="11"/>
  <c r="EF1113" i="11"/>
  <c r="DU1113" i="11"/>
  <c r="EJ1112" i="11"/>
  <c r="EF1112" i="11"/>
  <c r="EB1112" i="11"/>
  <c r="DX1112" i="11"/>
  <c r="EG1112" i="11"/>
  <c r="EA1112" i="11"/>
  <c r="DV1112" i="11"/>
  <c r="EE1112" i="11"/>
  <c r="DZ1112" i="11"/>
  <c r="DU1112" i="11"/>
  <c r="EI1112" i="11"/>
  <c r="DY1112" i="11"/>
  <c r="EH1112" i="11"/>
  <c r="DW1112" i="11"/>
  <c r="ED1112" i="11"/>
  <c r="EC1112" i="11"/>
  <c r="EH1111" i="11"/>
  <c r="ED1111" i="11"/>
  <c r="DZ1111" i="11"/>
  <c r="DV1111" i="11"/>
  <c r="EI1111" i="11"/>
  <c r="EC1111" i="11"/>
  <c r="DX1111" i="11"/>
  <c r="EG1111" i="11"/>
  <c r="EB1111" i="11"/>
  <c r="DW1111" i="11"/>
  <c r="EF1111" i="11"/>
  <c r="DU1111" i="11"/>
  <c r="EE1111" i="11"/>
  <c r="EA1111" i="11"/>
  <c r="EJ1111" i="11"/>
  <c r="DY1111" i="11"/>
  <c r="EJ1110" i="11"/>
  <c r="EF1110" i="11"/>
  <c r="EB1110" i="11"/>
  <c r="DX1110" i="11"/>
  <c r="EE1110" i="11"/>
  <c r="DZ1110" i="11"/>
  <c r="DU1110" i="11"/>
  <c r="EI1110" i="11"/>
  <c r="ED1110" i="11"/>
  <c r="DY1110" i="11"/>
  <c r="EC1110" i="11"/>
  <c r="EA1110" i="11"/>
  <c r="EH1110" i="11"/>
  <c r="DW1110" i="11"/>
  <c r="EG1110" i="11"/>
  <c r="DV1110" i="11"/>
  <c r="EH1109" i="11"/>
  <c r="ED1109" i="11"/>
  <c r="DZ1109" i="11"/>
  <c r="DV1109" i="11"/>
  <c r="EG1109" i="11"/>
  <c r="EB1109" i="11"/>
  <c r="DW1109" i="11"/>
  <c r="EF1109" i="11"/>
  <c r="EA1109" i="11"/>
  <c r="DU1109" i="11"/>
  <c r="EJ1109" i="11"/>
  <c r="DY1109" i="11"/>
  <c r="EI1109" i="11"/>
  <c r="DX1109" i="11"/>
  <c r="EE1109" i="11"/>
  <c r="EC1109" i="11"/>
  <c r="EJ1108" i="11"/>
  <c r="EF1108" i="11"/>
  <c r="EB1108" i="11"/>
  <c r="DX1108" i="11"/>
  <c r="EI1108" i="11"/>
  <c r="ED1108" i="11"/>
  <c r="DY1108" i="11"/>
  <c r="EH1108" i="11"/>
  <c r="EC1108" i="11"/>
  <c r="DW1108" i="11"/>
  <c r="EG1108" i="11"/>
  <c r="DV1108" i="11"/>
  <c r="EE1108" i="11"/>
  <c r="DU1108" i="11"/>
  <c r="EA1108" i="11"/>
  <c r="DZ1108" i="11"/>
  <c r="EH1107" i="11"/>
  <c r="ED1107" i="11"/>
  <c r="DZ1107" i="11"/>
  <c r="DV1107" i="11"/>
  <c r="EF1107" i="11"/>
  <c r="EA1107" i="11"/>
  <c r="DU1107" i="11"/>
  <c r="EJ1107" i="11"/>
  <c r="EE1107" i="11"/>
  <c r="DY1107" i="11"/>
  <c r="EC1107" i="11"/>
  <c r="EB1107" i="11"/>
  <c r="EI1107" i="11"/>
  <c r="DX1107" i="11"/>
  <c r="EG1107" i="11"/>
  <c r="DW1107" i="11"/>
  <c r="EJ1106" i="11"/>
  <c r="EF1106" i="11"/>
  <c r="EB1106" i="11"/>
  <c r="DX1106" i="11"/>
  <c r="EH1106" i="11"/>
  <c r="EC1106" i="11"/>
  <c r="DW1106" i="11"/>
  <c r="EG1106" i="11"/>
  <c r="EA1106" i="11"/>
  <c r="DV1106" i="11"/>
  <c r="DZ1106" i="11"/>
  <c r="EI1106" i="11"/>
  <c r="DY1106" i="11"/>
  <c r="EE1106" i="11"/>
  <c r="DU1106" i="11"/>
  <c r="ED1106" i="11"/>
  <c r="EH1105" i="11"/>
  <c r="EJ1105" i="11"/>
  <c r="EE1105" i="11"/>
  <c r="EA1105" i="11"/>
  <c r="DW1105" i="11"/>
  <c r="EI1105" i="11"/>
  <c r="ED1105" i="11"/>
  <c r="DZ1105" i="11"/>
  <c r="DV1105" i="11"/>
  <c r="EG1105" i="11"/>
  <c r="DY1105" i="11"/>
  <c r="EF1105" i="11"/>
  <c r="DX1105" i="11"/>
  <c r="EC1105" i="11"/>
  <c r="DU1105" i="11"/>
  <c r="EB1105" i="11"/>
  <c r="EG1104" i="11"/>
  <c r="EC1104" i="11"/>
  <c r="DY1104" i="11"/>
  <c r="DU1104" i="11"/>
  <c r="EJ1104" i="11"/>
  <c r="EF1104" i="11"/>
  <c r="EB1104" i="11"/>
  <c r="DX1104" i="11"/>
  <c r="EI1104" i="11"/>
  <c r="EA1104" i="11"/>
  <c r="EH1104" i="11"/>
  <c r="DZ1104" i="11"/>
  <c r="EE1104" i="11"/>
  <c r="DW1104" i="11"/>
  <c r="ED1104" i="11"/>
  <c r="DV1104" i="11"/>
  <c r="EI1103" i="11"/>
  <c r="EE1103" i="11"/>
  <c r="EA1103" i="11"/>
  <c r="DW1103" i="11"/>
  <c r="EH1103" i="11"/>
  <c r="ED1103" i="11"/>
  <c r="DZ1103" i="11"/>
  <c r="DV1103" i="11"/>
  <c r="EC1103" i="11"/>
  <c r="DU1103" i="11"/>
  <c r="EJ1103" i="11"/>
  <c r="EB1103" i="11"/>
  <c r="EG1103" i="11"/>
  <c r="DY1103" i="11"/>
  <c r="EF1103" i="11"/>
  <c r="DX1103" i="11"/>
  <c r="EG1102" i="11"/>
  <c r="EC1102" i="11"/>
  <c r="DY1102" i="11"/>
  <c r="DU1102" i="11"/>
  <c r="EJ1102" i="11"/>
  <c r="EF1102" i="11"/>
  <c r="EB1102" i="11"/>
  <c r="DX1102" i="11"/>
  <c r="EE1102" i="11"/>
  <c r="DW1102" i="11"/>
  <c r="ED1102" i="11"/>
  <c r="DV1102" i="11"/>
  <c r="EI1102" i="11"/>
  <c r="EA1102" i="11"/>
  <c r="EH1102" i="11"/>
  <c r="DZ1102" i="11"/>
  <c r="EI1101" i="11"/>
  <c r="EE1101" i="11"/>
  <c r="EA1101" i="11"/>
  <c r="DW1101" i="11"/>
  <c r="EH1101" i="11"/>
  <c r="ED1101" i="11"/>
  <c r="DZ1101" i="11"/>
  <c r="DV1101" i="11"/>
  <c r="EG1101" i="11"/>
  <c r="DY1101" i="11"/>
  <c r="EF1101" i="11"/>
  <c r="DX1101" i="11"/>
  <c r="EC1101" i="11"/>
  <c r="DU1101" i="11"/>
  <c r="EJ1101" i="11"/>
  <c r="EB1101" i="11"/>
  <c r="EG1100" i="11"/>
  <c r="EC1100" i="11"/>
  <c r="DY1100" i="11"/>
  <c r="DU1100" i="11"/>
  <c r="EJ1100" i="11"/>
  <c r="EF1100" i="11"/>
  <c r="EB1100" i="11"/>
  <c r="DX1100" i="11"/>
  <c r="EI1100" i="11"/>
  <c r="EA1100" i="11"/>
  <c r="EH1100" i="11"/>
  <c r="DZ1100" i="11"/>
  <c r="EE1100" i="11"/>
  <c r="DW1100" i="11"/>
  <c r="ED1100" i="11"/>
  <c r="DV1100" i="11"/>
  <c r="EI1099" i="11"/>
  <c r="EE1099" i="11"/>
  <c r="EA1099" i="11"/>
  <c r="DW1099" i="11"/>
  <c r="EH1099" i="11"/>
  <c r="ED1099" i="11"/>
  <c r="DZ1099" i="11"/>
  <c r="DV1099" i="11"/>
  <c r="EC1099" i="11"/>
  <c r="DU1099" i="11"/>
  <c r="EJ1099" i="11"/>
  <c r="EB1099" i="11"/>
  <c r="EG1099" i="11"/>
  <c r="DY1099" i="11"/>
  <c r="EF1099" i="11"/>
  <c r="DX1099" i="11"/>
  <c r="EG1098" i="11"/>
  <c r="EC1098" i="11"/>
  <c r="DY1098" i="11"/>
  <c r="DU1098" i="11"/>
  <c r="EJ1098" i="11"/>
  <c r="EF1098" i="11"/>
  <c r="EB1098" i="11"/>
  <c r="DX1098" i="11"/>
  <c r="EE1098" i="11"/>
  <c r="DW1098" i="11"/>
  <c r="ED1098" i="11"/>
  <c r="DV1098" i="11"/>
  <c r="EI1098" i="11"/>
  <c r="EA1098" i="11"/>
  <c r="EH1098" i="11"/>
  <c r="DZ1098" i="11"/>
  <c r="EI1097" i="11"/>
  <c r="EE1097" i="11"/>
  <c r="EA1097" i="11"/>
  <c r="DW1097" i="11"/>
  <c r="EH1097" i="11"/>
  <c r="ED1097" i="11"/>
  <c r="DZ1097" i="11"/>
  <c r="DV1097" i="11"/>
  <c r="EG1097" i="11"/>
  <c r="DY1097" i="11"/>
  <c r="EF1097" i="11"/>
  <c r="DX1097" i="11"/>
  <c r="EC1097" i="11"/>
  <c r="DU1097" i="11"/>
  <c r="EJ1097" i="11"/>
  <c r="EB1097" i="11"/>
  <c r="EG1096" i="11"/>
  <c r="EC1096" i="11"/>
  <c r="DY1096" i="11"/>
  <c r="DU1096" i="11"/>
  <c r="EJ1096" i="11"/>
  <c r="EF1096" i="11"/>
  <c r="EB1096" i="11"/>
  <c r="DX1096" i="11"/>
  <c r="EI1096" i="11"/>
  <c r="EA1096" i="11"/>
  <c r="EH1096" i="11"/>
  <c r="DZ1096" i="11"/>
  <c r="EE1096" i="11"/>
  <c r="DW1096" i="11"/>
  <c r="ED1096" i="11"/>
  <c r="DV1096" i="11"/>
  <c r="DT1095" i="11"/>
  <c r="EI1016" i="11"/>
  <c r="EE1016" i="11"/>
  <c r="EA1016" i="11"/>
  <c r="DW1016" i="11"/>
  <c r="EH1016" i="11"/>
  <c r="ED1016" i="11"/>
  <c r="DZ1016" i="11"/>
  <c r="DV1016" i="11"/>
  <c r="EG1016" i="11"/>
  <c r="EC1016" i="11"/>
  <c r="DY1016" i="11"/>
  <c r="DU1016" i="11"/>
  <c r="DX1016" i="11"/>
  <c r="EJ1016" i="11"/>
  <c r="EF1016" i="11"/>
  <c r="EB1016" i="11"/>
  <c r="EG1015" i="11"/>
  <c r="EC1015" i="11"/>
  <c r="DY1015" i="11"/>
  <c r="DU1015" i="11"/>
  <c r="EJ1015" i="11"/>
  <c r="EF1015" i="11"/>
  <c r="EB1015" i="11"/>
  <c r="DX1015" i="11"/>
  <c r="EI1015" i="11"/>
  <c r="EE1015" i="11"/>
  <c r="EA1015" i="11"/>
  <c r="DW1015" i="11"/>
  <c r="DZ1015" i="11"/>
  <c r="DV1015" i="11"/>
  <c r="EH1015" i="11"/>
  <c r="ED1015" i="11"/>
  <c r="EI1014" i="11"/>
  <c r="EE1014" i="11"/>
  <c r="EA1014" i="11"/>
  <c r="DW1014" i="11"/>
  <c r="EH1014" i="11"/>
  <c r="ED1014" i="11"/>
  <c r="DZ1014" i="11"/>
  <c r="DV1014" i="11"/>
  <c r="EG1014" i="11"/>
  <c r="EC1014" i="11"/>
  <c r="DY1014" i="11"/>
  <c r="DU1014" i="11"/>
  <c r="EB1014" i="11"/>
  <c r="DX1014" i="11"/>
  <c r="EJ1014" i="11"/>
  <c r="EF1014" i="11"/>
  <c r="EG1250" i="11"/>
  <c r="EC1250" i="11"/>
  <c r="DY1250" i="11"/>
  <c r="DU1250" i="11"/>
  <c r="EJ1250" i="11"/>
  <c r="EF1250" i="11"/>
  <c r="EB1250" i="11"/>
  <c r="DX1250" i="11"/>
  <c r="EI1250" i="11"/>
  <c r="EE1250" i="11"/>
  <c r="EA1250" i="11"/>
  <c r="DW1250" i="11"/>
  <c r="EH1250" i="11"/>
  <c r="ED1250" i="11"/>
  <c r="DZ1250" i="11"/>
  <c r="DV1250" i="11"/>
  <c r="EI1249" i="11"/>
  <c r="EE1249" i="11"/>
  <c r="EA1249" i="11"/>
  <c r="DW1249" i="11"/>
  <c r="EH1249" i="11"/>
  <c r="ED1249" i="11"/>
  <c r="DZ1249" i="11"/>
  <c r="DV1249" i="11"/>
  <c r="EG1249" i="11"/>
  <c r="EC1249" i="11"/>
  <c r="DY1249" i="11"/>
  <c r="DU1249" i="11"/>
  <c r="EJ1249" i="11"/>
  <c r="EF1249" i="11"/>
  <c r="EB1249" i="11"/>
  <c r="DX1249" i="11"/>
  <c r="EG1248" i="11"/>
  <c r="EC1248" i="11"/>
  <c r="DY1248" i="11"/>
  <c r="DU1248" i="11"/>
  <c r="EJ1248" i="11"/>
  <c r="EF1248" i="11"/>
  <c r="EB1248" i="11"/>
  <c r="DX1248" i="11"/>
  <c r="EI1248" i="11"/>
  <c r="EE1248" i="11"/>
  <c r="EA1248" i="11"/>
  <c r="DW1248" i="11"/>
  <c r="DV1248" i="11"/>
  <c r="EH1248" i="11"/>
  <c r="ED1248" i="11"/>
  <c r="DZ1248" i="11"/>
  <c r="EI1247" i="11"/>
  <c r="EE1247" i="11"/>
  <c r="EA1247" i="11"/>
  <c r="DW1247" i="11"/>
  <c r="EH1247" i="11"/>
  <c r="ED1247" i="11"/>
  <c r="DZ1247" i="11"/>
  <c r="DV1247" i="11"/>
  <c r="EG1247" i="11"/>
  <c r="EC1247" i="11"/>
  <c r="DY1247" i="11"/>
  <c r="DU1247" i="11"/>
  <c r="DX1247" i="11"/>
  <c r="EJ1247" i="11"/>
  <c r="EF1247" i="11"/>
  <c r="EB1247" i="11"/>
  <c r="EG1246" i="11"/>
  <c r="EC1246" i="11"/>
  <c r="DY1246" i="11"/>
  <c r="DU1246" i="11"/>
  <c r="EJ1246" i="11"/>
  <c r="EF1246" i="11"/>
  <c r="EB1246" i="11"/>
  <c r="DX1246" i="11"/>
  <c r="EI1246" i="11"/>
  <c r="EE1246" i="11"/>
  <c r="EA1246" i="11"/>
  <c r="DW1246" i="11"/>
  <c r="DZ1246" i="11"/>
  <c r="DV1246" i="11"/>
  <c r="EH1246" i="11"/>
  <c r="ED1246" i="11"/>
  <c r="EI1245" i="11"/>
  <c r="EE1245" i="11"/>
  <c r="EA1245" i="11"/>
  <c r="DW1245" i="11"/>
  <c r="EH1245" i="11"/>
  <c r="ED1245" i="11"/>
  <c r="DZ1245" i="11"/>
  <c r="DV1245" i="11"/>
  <c r="EG1245" i="11"/>
  <c r="EC1245" i="11"/>
  <c r="DY1245" i="11"/>
  <c r="DU1245" i="11"/>
  <c r="EB1245" i="11"/>
  <c r="DX1245" i="11"/>
  <c r="EJ1245" i="11"/>
  <c r="EF1245" i="11"/>
  <c r="EG1244" i="11"/>
  <c r="EC1244" i="11"/>
  <c r="DY1244" i="11"/>
  <c r="DU1244" i="11"/>
  <c r="EJ1244" i="11"/>
  <c r="EF1244" i="11"/>
  <c r="EB1244" i="11"/>
  <c r="DX1244" i="11"/>
  <c r="EI1244" i="11"/>
  <c r="EE1244" i="11"/>
  <c r="EA1244" i="11"/>
  <c r="DW1244" i="11"/>
  <c r="ED1244" i="11"/>
  <c r="DZ1244" i="11"/>
  <c r="DV1244" i="11"/>
  <c r="EH1244" i="11"/>
  <c r="EI1243" i="11"/>
  <c r="EE1243" i="11"/>
  <c r="EA1243" i="11"/>
  <c r="DW1243" i="11"/>
  <c r="EH1243" i="11"/>
  <c r="ED1243" i="11"/>
  <c r="DZ1243" i="11"/>
  <c r="DV1243" i="11"/>
  <c r="EG1243" i="11"/>
  <c r="EC1243" i="11"/>
  <c r="DY1243" i="11"/>
  <c r="DU1243" i="11"/>
  <c r="EF1243" i="11"/>
  <c r="EB1243" i="11"/>
  <c r="DX1243" i="11"/>
  <c r="EJ1243" i="11"/>
  <c r="EG1242" i="11"/>
  <c r="EC1242" i="11"/>
  <c r="DY1242" i="11"/>
  <c r="DU1242" i="11"/>
  <c r="EJ1242" i="11"/>
  <c r="EF1242" i="11"/>
  <c r="EB1242" i="11"/>
  <c r="DX1242" i="11"/>
  <c r="EI1242" i="11"/>
  <c r="EE1242" i="11"/>
  <c r="EA1242" i="11"/>
  <c r="DW1242" i="11"/>
  <c r="EH1242" i="11"/>
  <c r="ED1242" i="11"/>
  <c r="DZ1242" i="11"/>
  <c r="DV1242" i="11"/>
  <c r="EI1241" i="11"/>
  <c r="EE1241" i="11"/>
  <c r="EA1241" i="11"/>
  <c r="DW1241" i="11"/>
  <c r="EH1241" i="11"/>
  <c r="ED1241" i="11"/>
  <c r="DZ1241" i="11"/>
  <c r="DV1241" i="11"/>
  <c r="EG1241" i="11"/>
  <c r="EC1241" i="11"/>
  <c r="DY1241" i="11"/>
  <c r="DU1241" i="11"/>
  <c r="EJ1241" i="11"/>
  <c r="EF1241" i="11"/>
  <c r="EB1241" i="11"/>
  <c r="DX1241" i="11"/>
  <c r="EG1240" i="11"/>
  <c r="EC1240" i="11"/>
  <c r="DY1240" i="11"/>
  <c r="DU1240" i="11"/>
  <c r="EJ1240" i="11"/>
  <c r="EF1240" i="11"/>
  <c r="EB1240" i="11"/>
  <c r="DX1240" i="11"/>
  <c r="EI1240" i="11"/>
  <c r="EE1240" i="11"/>
  <c r="EA1240" i="11"/>
  <c r="DW1240" i="11"/>
  <c r="DV1240" i="11"/>
  <c r="EH1240" i="11"/>
  <c r="ED1240" i="11"/>
  <c r="DZ1240" i="11"/>
  <c r="EI1239" i="11"/>
  <c r="EE1239" i="11"/>
  <c r="EA1239" i="11"/>
  <c r="DW1239" i="11"/>
  <c r="EH1239" i="11"/>
  <c r="ED1239" i="11"/>
  <c r="DZ1239" i="11"/>
  <c r="DV1239" i="11"/>
  <c r="EG1239" i="11"/>
  <c r="EC1239" i="11"/>
  <c r="DY1239" i="11"/>
  <c r="DU1239" i="11"/>
  <c r="DX1239" i="11"/>
  <c r="EJ1239" i="11"/>
  <c r="EF1239" i="11"/>
  <c r="EB1239" i="11"/>
  <c r="EG1238" i="11"/>
  <c r="EC1238" i="11"/>
  <c r="DY1238" i="11"/>
  <c r="DU1238" i="11"/>
  <c r="EJ1238" i="11"/>
  <c r="EF1238" i="11"/>
  <c r="EB1238" i="11"/>
  <c r="DX1238" i="11"/>
  <c r="EI1238" i="11"/>
  <c r="EE1238" i="11"/>
  <c r="EA1238" i="11"/>
  <c r="DW1238" i="11"/>
  <c r="DZ1238" i="11"/>
  <c r="DV1238" i="11"/>
  <c r="EH1238" i="11"/>
  <c r="ED1238" i="11"/>
  <c r="EI1237" i="11"/>
  <c r="EE1237" i="11"/>
  <c r="EA1237" i="11"/>
  <c r="DW1237" i="11"/>
  <c r="EH1237" i="11"/>
  <c r="ED1237" i="11"/>
  <c r="DZ1237" i="11"/>
  <c r="DV1237" i="11"/>
  <c r="EG1237" i="11"/>
  <c r="EC1237" i="11"/>
  <c r="DY1237" i="11"/>
  <c r="DU1237" i="11"/>
  <c r="EB1237" i="11"/>
  <c r="DX1237" i="11"/>
  <c r="EJ1237" i="11"/>
  <c r="EF1237" i="11"/>
  <c r="EG1236" i="11"/>
  <c r="EC1236" i="11"/>
  <c r="DY1236" i="11"/>
  <c r="DU1236" i="11"/>
  <c r="EJ1236" i="11"/>
  <c r="EF1236" i="11"/>
  <c r="EB1236" i="11"/>
  <c r="DX1236" i="11"/>
  <c r="EI1236" i="11"/>
  <c r="EE1236" i="11"/>
  <c r="EA1236" i="11"/>
  <c r="DW1236" i="11"/>
  <c r="ED1236" i="11"/>
  <c r="DZ1236" i="11"/>
  <c r="DV1236" i="11"/>
  <c r="EH1236" i="11"/>
  <c r="EI1235" i="11"/>
  <c r="EE1235" i="11"/>
  <c r="EA1235" i="11"/>
  <c r="DW1235" i="11"/>
  <c r="EH1235" i="11"/>
  <c r="ED1235" i="11"/>
  <c r="DZ1235" i="11"/>
  <c r="DV1235" i="11"/>
  <c r="EG1235" i="11"/>
  <c r="EC1235" i="11"/>
  <c r="DY1235" i="11"/>
  <c r="DU1235" i="11"/>
  <c r="EF1235" i="11"/>
  <c r="EB1235" i="11"/>
  <c r="DX1235" i="11"/>
  <c r="EJ1235" i="11"/>
  <c r="EG1234" i="11"/>
  <c r="EC1234" i="11"/>
  <c r="DY1234" i="11"/>
  <c r="DU1234" i="11"/>
  <c r="EJ1234" i="11"/>
  <c r="EF1234" i="11"/>
  <c r="EI1234" i="11"/>
  <c r="EE1234" i="11"/>
  <c r="EA1234" i="11"/>
  <c r="DW1234" i="11"/>
  <c r="EH1234" i="11"/>
  <c r="DX1234" i="11"/>
  <c r="ED1234" i="11"/>
  <c r="DV1234" i="11"/>
  <c r="EB1234" i="11"/>
  <c r="DZ1234" i="11"/>
  <c r="EI1233" i="11"/>
  <c r="EE1233" i="11"/>
  <c r="EA1233" i="11"/>
  <c r="DW1233" i="11"/>
  <c r="EG1233" i="11"/>
  <c r="EC1233" i="11"/>
  <c r="DY1233" i="11"/>
  <c r="DU1233" i="11"/>
  <c r="EH1233" i="11"/>
  <c r="DZ1233" i="11"/>
  <c r="EF1233" i="11"/>
  <c r="DX1233" i="11"/>
  <c r="ED1233" i="11"/>
  <c r="DV1233" i="11"/>
  <c r="EB1233" i="11"/>
  <c r="EJ1233" i="11"/>
  <c r="EG1232" i="11"/>
  <c r="EC1232" i="11"/>
  <c r="DY1232" i="11"/>
  <c r="EI1232" i="11"/>
  <c r="EE1232" i="11"/>
  <c r="EA1232" i="11"/>
  <c r="DW1232" i="11"/>
  <c r="EJ1232" i="11"/>
  <c r="EB1232" i="11"/>
  <c r="DU1232" i="11"/>
  <c r="EH1232" i="11"/>
  <c r="DZ1232" i="11"/>
  <c r="EF1232" i="11"/>
  <c r="DX1232" i="11"/>
  <c r="ED1232" i="11"/>
  <c r="DV1232" i="11"/>
  <c r="EI1231" i="11"/>
  <c r="EE1231" i="11"/>
  <c r="EA1231" i="11"/>
  <c r="DW1231" i="11"/>
  <c r="EH1231" i="11"/>
  <c r="ED1231" i="11"/>
  <c r="DZ1231" i="11"/>
  <c r="DV1231" i="11"/>
  <c r="EG1231" i="11"/>
  <c r="EC1231" i="11"/>
  <c r="DY1231" i="11"/>
  <c r="DU1231" i="11"/>
  <c r="EJ1231" i="11"/>
  <c r="EF1231" i="11"/>
  <c r="EB1231" i="11"/>
  <c r="DX1231" i="11"/>
  <c r="EG1230" i="11"/>
  <c r="EC1230" i="11"/>
  <c r="DY1230" i="11"/>
  <c r="DU1230" i="11"/>
  <c r="EJ1230" i="11"/>
  <c r="EF1230" i="11"/>
  <c r="EB1230" i="11"/>
  <c r="DX1230" i="11"/>
  <c r="EI1230" i="11"/>
  <c r="EE1230" i="11"/>
  <c r="EA1230" i="11"/>
  <c r="DW1230" i="11"/>
  <c r="DV1230" i="11"/>
  <c r="EH1230" i="11"/>
  <c r="ED1230" i="11"/>
  <c r="DZ1230" i="11"/>
  <c r="EI1229" i="11"/>
  <c r="EE1229" i="11"/>
  <c r="EA1229" i="11"/>
  <c r="DW1229" i="11"/>
  <c r="EH1229" i="11"/>
  <c r="ED1229" i="11"/>
  <c r="DZ1229" i="11"/>
  <c r="DV1229" i="11"/>
  <c r="EG1229" i="11"/>
  <c r="EC1229" i="11"/>
  <c r="DY1229" i="11"/>
  <c r="DU1229" i="11"/>
  <c r="DX1229" i="11"/>
  <c r="EJ1229" i="11"/>
  <c r="EF1229" i="11"/>
  <c r="EB1229" i="11"/>
  <c r="EG1228" i="11"/>
  <c r="EC1228" i="11"/>
  <c r="DY1228" i="11"/>
  <c r="DU1228" i="11"/>
  <c r="EJ1228" i="11"/>
  <c r="EF1228" i="11"/>
  <c r="EB1228" i="11"/>
  <c r="DX1228" i="11"/>
  <c r="EI1228" i="11"/>
  <c r="EE1228" i="11"/>
  <c r="EA1228" i="11"/>
  <c r="DW1228" i="11"/>
  <c r="DZ1228" i="11"/>
  <c r="DV1228" i="11"/>
  <c r="EH1228" i="11"/>
  <c r="ED1228" i="11"/>
  <c r="EI1227" i="11"/>
  <c r="EE1227" i="11"/>
  <c r="EA1227" i="11"/>
  <c r="DW1227" i="11"/>
  <c r="EH1227" i="11"/>
  <c r="ED1227" i="11"/>
  <c r="DZ1227" i="11"/>
  <c r="DV1227" i="11"/>
  <c r="EG1227" i="11"/>
  <c r="EC1227" i="11"/>
  <c r="DY1227" i="11"/>
  <c r="DU1227" i="11"/>
  <c r="EB1227" i="11"/>
  <c r="DX1227" i="11"/>
  <c r="EJ1227" i="11"/>
  <c r="EF1227" i="11"/>
  <c r="EG1226" i="11"/>
  <c r="EC1226" i="11"/>
  <c r="DY1226" i="11"/>
  <c r="DU1226" i="11"/>
  <c r="EJ1226" i="11"/>
  <c r="EF1226" i="11"/>
  <c r="EB1226" i="11"/>
  <c r="DX1226" i="11"/>
  <c r="EI1226" i="11"/>
  <c r="EE1226" i="11"/>
  <c r="EA1226" i="11"/>
  <c r="DW1226" i="11"/>
  <c r="ED1226" i="11"/>
  <c r="DZ1226" i="11"/>
  <c r="DV1226" i="11"/>
  <c r="EH1226" i="11"/>
  <c r="EG966" i="11"/>
  <c r="EC966" i="11"/>
  <c r="DY966" i="11"/>
  <c r="DU966" i="11"/>
  <c r="EH966" i="11"/>
  <c r="EB966" i="11"/>
  <c r="DW966" i="11"/>
  <c r="EF966" i="11"/>
  <c r="EA966" i="11"/>
  <c r="DV966" i="11"/>
  <c r="EJ966" i="11"/>
  <c r="EE966" i="11"/>
  <c r="DZ966" i="11"/>
  <c r="EI966" i="11"/>
  <c r="ED966" i="11"/>
  <c r="DX966" i="11"/>
  <c r="EH1094" i="11"/>
  <c r="ED1094" i="11"/>
  <c r="DZ1094" i="11"/>
  <c r="DV1094" i="11"/>
  <c r="EG1094" i="11"/>
  <c r="EC1094" i="11"/>
  <c r="DY1094" i="11"/>
  <c r="DU1094" i="11"/>
  <c r="EF1094" i="11"/>
  <c r="DX1094" i="11"/>
  <c r="EE1094" i="11"/>
  <c r="DW1094" i="11"/>
  <c r="EJ1094" i="11"/>
  <c r="EB1094" i="11"/>
  <c r="EI1094" i="11"/>
  <c r="EA1094" i="11"/>
  <c r="EJ1093" i="11"/>
  <c r="EF1093" i="11"/>
  <c r="EB1093" i="11"/>
  <c r="DX1093" i="11"/>
  <c r="EI1093" i="11"/>
  <c r="EE1093" i="11"/>
  <c r="EA1093" i="11"/>
  <c r="DW1093" i="11"/>
  <c r="EH1093" i="11"/>
  <c r="DZ1093" i="11"/>
  <c r="EG1093" i="11"/>
  <c r="DY1093" i="11"/>
  <c r="ED1093" i="11"/>
  <c r="DV1093" i="11"/>
  <c r="EC1093" i="11"/>
  <c r="DU1093" i="11"/>
  <c r="DT1092" i="11"/>
  <c r="EJ1091" i="11"/>
  <c r="EF1091" i="11"/>
  <c r="EI1091" i="11"/>
  <c r="EE1091" i="11"/>
  <c r="EC1091" i="11"/>
  <c r="DY1091" i="11"/>
  <c r="DU1091" i="11"/>
  <c r="EH1091" i="11"/>
  <c r="EB1091" i="11"/>
  <c r="DX1091" i="11"/>
  <c r="EG1091" i="11"/>
  <c r="EA1091" i="11"/>
  <c r="DW1091" i="11"/>
  <c r="ED1091" i="11"/>
  <c r="DZ1091" i="11"/>
  <c r="DV1091" i="11"/>
  <c r="EI1090" i="11"/>
  <c r="EE1090" i="11"/>
  <c r="EA1090" i="11"/>
  <c r="DW1090" i="11"/>
  <c r="EH1090" i="11"/>
  <c r="ED1090" i="11"/>
  <c r="DZ1090" i="11"/>
  <c r="DV1090" i="11"/>
  <c r="EG1090" i="11"/>
  <c r="EC1090" i="11"/>
  <c r="DY1090" i="11"/>
  <c r="DU1090" i="11"/>
  <c r="EF1090" i="11"/>
  <c r="EB1090" i="11"/>
  <c r="DX1090" i="11"/>
  <c r="EJ1090" i="11"/>
  <c r="EG1089" i="11"/>
  <c r="EC1089" i="11"/>
  <c r="DY1089" i="11"/>
  <c r="DU1089" i="11"/>
  <c r="EJ1089" i="11"/>
  <c r="EF1089" i="11"/>
  <c r="EB1089" i="11"/>
  <c r="DX1089" i="11"/>
  <c r="EI1089" i="11"/>
  <c r="EE1089" i="11"/>
  <c r="EA1089" i="11"/>
  <c r="DW1089" i="11"/>
  <c r="EH1089" i="11"/>
  <c r="ED1089" i="11"/>
  <c r="DZ1089" i="11"/>
  <c r="DV1089" i="11"/>
  <c r="EI1088" i="11"/>
  <c r="EE1088" i="11"/>
  <c r="EA1088" i="11"/>
  <c r="DW1088" i="11"/>
  <c r="EH1088" i="11"/>
  <c r="ED1088" i="11"/>
  <c r="DZ1088" i="11"/>
  <c r="DV1088" i="11"/>
  <c r="EG1088" i="11"/>
  <c r="EC1088" i="11"/>
  <c r="DY1088" i="11"/>
  <c r="DU1088" i="11"/>
  <c r="EJ1088" i="11"/>
  <c r="EF1088" i="11"/>
  <c r="EB1088" i="11"/>
  <c r="DX1088" i="11"/>
  <c r="EG1087" i="11"/>
  <c r="EC1087" i="11"/>
  <c r="DY1087" i="11"/>
  <c r="DU1087" i="11"/>
  <c r="EJ1087" i="11"/>
  <c r="EF1087" i="11"/>
  <c r="EB1087" i="11"/>
  <c r="DX1087" i="11"/>
  <c r="EI1087" i="11"/>
  <c r="EE1087" i="11"/>
  <c r="EA1087" i="11"/>
  <c r="DW1087" i="11"/>
  <c r="DV1087" i="11"/>
  <c r="EH1087" i="11"/>
  <c r="ED1087" i="11"/>
  <c r="DZ1087" i="11"/>
  <c r="EI1086" i="11"/>
  <c r="EE1086" i="11"/>
  <c r="EA1086" i="11"/>
  <c r="DW1086" i="11"/>
  <c r="EH1086" i="11"/>
  <c r="ED1086" i="11"/>
  <c r="DZ1086" i="11"/>
  <c r="DV1086" i="11"/>
  <c r="EG1086" i="11"/>
  <c r="EC1086" i="11"/>
  <c r="DY1086" i="11"/>
  <c r="DU1086" i="11"/>
  <c r="DX1086" i="11"/>
  <c r="EJ1086" i="11"/>
  <c r="EF1086" i="11"/>
  <c r="EB1086" i="11"/>
  <c r="EG1085" i="11"/>
  <c r="EC1085" i="11"/>
  <c r="DY1085" i="11"/>
  <c r="DU1085" i="11"/>
  <c r="EJ1085" i="11"/>
  <c r="EF1085" i="11"/>
  <c r="EB1085" i="11"/>
  <c r="DX1085" i="11"/>
  <c r="EI1085" i="11"/>
  <c r="EE1085" i="11"/>
  <c r="EA1085" i="11"/>
  <c r="DW1085" i="11"/>
  <c r="DZ1085" i="11"/>
  <c r="DV1085" i="11"/>
  <c r="EH1085" i="11"/>
  <c r="ED1085" i="11"/>
  <c r="EI1084" i="11"/>
  <c r="EE1084" i="11"/>
  <c r="EA1084" i="11"/>
  <c r="DW1084" i="11"/>
  <c r="EH1084" i="11"/>
  <c r="ED1084" i="11"/>
  <c r="DZ1084" i="11"/>
  <c r="DV1084" i="11"/>
  <c r="EG1084" i="11"/>
  <c r="EC1084" i="11"/>
  <c r="DY1084" i="11"/>
  <c r="DU1084" i="11"/>
  <c r="EB1084" i="11"/>
  <c r="DX1084" i="11"/>
  <c r="EJ1084" i="11"/>
  <c r="EF1084" i="11"/>
  <c r="EG1083" i="11"/>
  <c r="EC1083" i="11"/>
  <c r="DY1083" i="11"/>
  <c r="DU1083" i="11"/>
  <c r="EJ1083" i="11"/>
  <c r="EF1083" i="11"/>
  <c r="EB1083" i="11"/>
  <c r="DX1083" i="11"/>
  <c r="EI1083" i="11"/>
  <c r="EE1083" i="11"/>
  <c r="EA1083" i="11"/>
  <c r="DW1083" i="11"/>
  <c r="ED1083" i="11"/>
  <c r="DZ1083" i="11"/>
  <c r="DV1083" i="11"/>
  <c r="EH1083" i="11"/>
  <c r="EI1082" i="11"/>
  <c r="EE1082" i="11"/>
  <c r="EA1082" i="11"/>
  <c r="DW1082" i="11"/>
  <c r="EH1082" i="11"/>
  <c r="ED1082" i="11"/>
  <c r="DZ1082" i="11"/>
  <c r="DV1082" i="11"/>
  <c r="EG1082" i="11"/>
  <c r="EC1082" i="11"/>
  <c r="DY1082" i="11"/>
  <c r="DU1082" i="11"/>
  <c r="EF1082" i="11"/>
  <c r="EB1082" i="11"/>
  <c r="DX1082" i="11"/>
  <c r="EJ1082" i="11"/>
  <c r="EG1081" i="11"/>
  <c r="EC1081" i="11"/>
  <c r="DY1081" i="11"/>
  <c r="DU1081" i="11"/>
  <c r="EJ1081" i="11"/>
  <c r="EF1081" i="11"/>
  <c r="EB1081" i="11"/>
  <c r="DX1081" i="11"/>
  <c r="EI1081" i="11"/>
  <c r="EE1081" i="11"/>
  <c r="EA1081" i="11"/>
  <c r="DW1081" i="11"/>
  <c r="EH1081" i="11"/>
  <c r="ED1081" i="11"/>
  <c r="DZ1081" i="11"/>
  <c r="DV1081" i="11"/>
  <c r="EI1080" i="11"/>
  <c r="EE1080" i="11"/>
  <c r="EA1080" i="11"/>
  <c r="DW1080" i="11"/>
  <c r="EH1080" i="11"/>
  <c r="ED1080" i="11"/>
  <c r="DZ1080" i="11"/>
  <c r="DV1080" i="11"/>
  <c r="EG1080" i="11"/>
  <c r="EC1080" i="11"/>
  <c r="DY1080" i="11"/>
  <c r="DU1080" i="11"/>
  <c r="EJ1080" i="11"/>
  <c r="EF1080" i="11"/>
  <c r="EB1080" i="11"/>
  <c r="DX1080" i="11"/>
  <c r="EG1079" i="11"/>
  <c r="EC1079" i="11"/>
  <c r="DY1079" i="11"/>
  <c r="DU1079" i="11"/>
  <c r="EJ1079" i="11"/>
  <c r="EF1079" i="11"/>
  <c r="EB1079" i="11"/>
  <c r="DX1079" i="11"/>
  <c r="EI1079" i="11"/>
  <c r="EE1079" i="11"/>
  <c r="EA1079" i="11"/>
  <c r="DW1079" i="11"/>
  <c r="DV1079" i="11"/>
  <c r="EH1079" i="11"/>
  <c r="ED1079" i="11"/>
  <c r="DZ1079" i="11"/>
  <c r="EI1078" i="11"/>
  <c r="EE1078" i="11"/>
  <c r="EA1078" i="11"/>
  <c r="DW1078" i="11"/>
  <c r="EH1078" i="11"/>
  <c r="ED1078" i="11"/>
  <c r="DZ1078" i="11"/>
  <c r="DV1078" i="11"/>
  <c r="EG1078" i="11"/>
  <c r="EC1078" i="11"/>
  <c r="DY1078" i="11"/>
  <c r="DU1078" i="11"/>
  <c r="DX1078" i="11"/>
  <c r="EJ1078" i="11"/>
  <c r="EF1078" i="11"/>
  <c r="EB1078" i="11"/>
  <c r="EG1077" i="11"/>
  <c r="EC1077" i="11"/>
  <c r="DY1077" i="11"/>
  <c r="DU1077" i="11"/>
  <c r="EI1077" i="11"/>
  <c r="EE1077" i="11"/>
  <c r="EA1077" i="11"/>
  <c r="DW1077" i="11"/>
  <c r="EF1077" i="11"/>
  <c r="DX1077" i="11"/>
  <c r="ED1077" i="11"/>
  <c r="DV1077" i="11"/>
  <c r="EJ1077" i="11"/>
  <c r="EB1077" i="11"/>
  <c r="EH1077" i="11"/>
  <c r="DZ1077" i="11"/>
  <c r="EI1076" i="11"/>
  <c r="EE1076" i="11"/>
  <c r="EA1076" i="11"/>
  <c r="DW1076" i="11"/>
  <c r="EG1076" i="11"/>
  <c r="EC1076" i="11"/>
  <c r="DY1076" i="11"/>
  <c r="DU1076" i="11"/>
  <c r="EH1076" i="11"/>
  <c r="DZ1076" i="11"/>
  <c r="EF1076" i="11"/>
  <c r="DX1076" i="11"/>
  <c r="ED1076" i="11"/>
  <c r="DV1076" i="11"/>
  <c r="EJ1076" i="11"/>
  <c r="EB1076" i="11"/>
  <c r="EG1075" i="11"/>
  <c r="EC1075" i="11"/>
  <c r="DY1075" i="11"/>
  <c r="DU1075" i="11"/>
  <c r="EI1075" i="11"/>
  <c r="EE1075" i="11"/>
  <c r="EA1075" i="11"/>
  <c r="DW1075" i="11"/>
  <c r="EJ1075" i="11"/>
  <c r="EB1075" i="11"/>
  <c r="EH1075" i="11"/>
  <c r="DZ1075" i="11"/>
  <c r="EF1075" i="11"/>
  <c r="DX1075" i="11"/>
  <c r="ED1075" i="11"/>
  <c r="DV1075" i="11"/>
  <c r="EI1074" i="11"/>
  <c r="EE1074" i="11"/>
  <c r="EA1074" i="11"/>
  <c r="DW1074" i="11"/>
  <c r="EG1074" i="11"/>
  <c r="EC1074" i="11"/>
  <c r="DY1074" i="11"/>
  <c r="DU1074" i="11"/>
  <c r="ED1074" i="11"/>
  <c r="DV1074" i="11"/>
  <c r="EJ1074" i="11"/>
  <c r="EB1074" i="11"/>
  <c r="EH1074" i="11"/>
  <c r="DZ1074" i="11"/>
  <c r="EF1074" i="11"/>
  <c r="DX1074" i="11"/>
  <c r="EG1073" i="11"/>
  <c r="EC1073" i="11"/>
  <c r="DY1073" i="11"/>
  <c r="DU1073" i="11"/>
  <c r="EI1073" i="11"/>
  <c r="EE1073" i="11"/>
  <c r="EA1073" i="11"/>
  <c r="DW1073" i="11"/>
  <c r="EF1073" i="11"/>
  <c r="DX1073" i="11"/>
  <c r="ED1073" i="11"/>
  <c r="DV1073" i="11"/>
  <c r="EJ1073" i="11"/>
  <c r="EB1073" i="11"/>
  <c r="EH1073" i="11"/>
  <c r="DZ1073" i="11"/>
  <c r="EI1072" i="11"/>
  <c r="EG1072" i="11"/>
  <c r="EC1072" i="11"/>
  <c r="EH1072" i="11"/>
  <c r="EB1072" i="11"/>
  <c r="DX1072" i="11"/>
  <c r="EF1072" i="11"/>
  <c r="EA1072" i="11"/>
  <c r="DW1072" i="11"/>
  <c r="EE1072" i="11"/>
  <c r="DZ1072" i="11"/>
  <c r="DV1072" i="11"/>
  <c r="EJ1072" i="11"/>
  <c r="ED1072" i="11"/>
  <c r="DY1072" i="11"/>
  <c r="DU1072" i="11"/>
  <c r="EI967" i="11"/>
  <c r="EE967" i="11"/>
  <c r="EA967" i="11"/>
  <c r="DW967" i="11"/>
  <c r="EF967" i="11"/>
  <c r="DZ967" i="11"/>
  <c r="DU967" i="11"/>
  <c r="EJ967" i="11"/>
  <c r="ED967" i="11"/>
  <c r="DY967" i="11"/>
  <c r="EH967" i="11"/>
  <c r="EC967" i="11"/>
  <c r="DX967" i="11"/>
  <c r="EG967" i="11"/>
  <c r="EB967" i="11"/>
  <c r="DV967" i="11"/>
  <c r="EI965" i="11"/>
  <c r="EE965" i="11"/>
  <c r="EA965" i="11"/>
  <c r="DW965" i="11"/>
  <c r="EJ965" i="11"/>
  <c r="ED965" i="11"/>
  <c r="DY965" i="11"/>
  <c r="EH965" i="11"/>
  <c r="EC965" i="11"/>
  <c r="DX965" i="11"/>
  <c r="EG965" i="11"/>
  <c r="EB965" i="11"/>
  <c r="DV965" i="11"/>
  <c r="EF965" i="11"/>
  <c r="DZ965" i="11"/>
  <c r="DU965" i="11"/>
  <c r="J64" i="14"/>
  <c r="A21" i="8"/>
  <c r="D20" i="8"/>
  <c r="E19" i="8"/>
  <c r="D19" i="8" s="1"/>
  <c r="I73" i="14"/>
  <c r="EM1138" i="11"/>
  <c r="EM1136" i="11"/>
  <c r="EM950" i="11"/>
  <c r="EM989" i="11"/>
  <c r="EM983" i="11"/>
  <c r="EM971" i="11"/>
  <c r="EM1140" i="11"/>
  <c r="EM1046" i="11"/>
  <c r="EM987" i="11"/>
  <c r="EM985" i="11"/>
  <c r="EM982" i="11"/>
  <c r="EM978" i="11"/>
  <c r="EM975" i="11"/>
  <c r="EM970" i="11"/>
  <c r="EM1070" i="11"/>
  <c r="EM951" i="11"/>
  <c r="EM1049" i="11"/>
  <c r="EM941" i="11"/>
  <c r="J68" i="14"/>
  <c r="EM1139" i="11"/>
  <c r="EM1134" i="11"/>
  <c r="EM1132" i="11"/>
  <c r="EM1131" i="11"/>
  <c r="EM1124" i="11"/>
  <c r="EM1060" i="11"/>
  <c r="EM990" i="11"/>
  <c r="EM986" i="11"/>
  <c r="EM979" i="11"/>
  <c r="EM974" i="11"/>
  <c r="EM1067" i="11"/>
  <c r="EM966" i="11"/>
  <c r="EM1093" i="11"/>
  <c r="EM1091" i="11"/>
  <c r="EM1088" i="11"/>
  <c r="EM1087" i="11"/>
  <c r="EM1084" i="11"/>
  <c r="EM1081" i="11"/>
  <c r="EM1080" i="11"/>
  <c r="EM1076" i="11"/>
  <c r="EM1073" i="11"/>
  <c r="EM1072" i="11"/>
  <c r="EM1038" i="11"/>
  <c r="EM1037" i="11"/>
  <c r="EM1036" i="11"/>
  <c r="EM1034" i="11"/>
  <c r="EM1033" i="11"/>
  <c r="EM1029" i="11"/>
  <c r="EM1028" i="11"/>
  <c r="EM1026" i="11"/>
  <c r="EM1025" i="11"/>
  <c r="EM1024" i="11"/>
  <c r="EM1022" i="11"/>
  <c r="EM1018" i="11"/>
  <c r="EM1017" i="11"/>
  <c r="EM1119" i="11"/>
  <c r="EM1118" i="11"/>
  <c r="EM1117" i="11"/>
  <c r="EM1111" i="11"/>
  <c r="EM1110" i="11"/>
  <c r="EM1109" i="11"/>
  <c r="EM1106" i="11"/>
  <c r="EM1042" i="11"/>
  <c r="EM1041" i="11"/>
  <c r="EM1040" i="11"/>
  <c r="EM955" i="11"/>
  <c r="EM1053" i="11"/>
  <c r="EM1016" i="11"/>
  <c r="EM1015" i="11"/>
  <c r="EM1013" i="11"/>
  <c r="EM1012" i="11"/>
  <c r="EM1011" i="11"/>
  <c r="EM1009" i="11"/>
  <c r="EM1008" i="11"/>
  <c r="EM1007" i="11"/>
  <c r="EM1005" i="11"/>
  <c r="EM1004" i="11"/>
  <c r="EM1003" i="11"/>
  <c r="EM999" i="11"/>
  <c r="EM997" i="11"/>
  <c r="EM993" i="11"/>
  <c r="EM991" i="11"/>
  <c r="EM1170" i="11"/>
  <c r="EM1065" i="11"/>
  <c r="EM1063" i="11"/>
  <c r="EM1061" i="11"/>
  <c r="EM943" i="11"/>
  <c r="EM1051" i="11"/>
  <c r="EM1020" i="11"/>
  <c r="EM944" i="11"/>
  <c r="EM1200" i="11"/>
  <c r="EM1143" i="11"/>
  <c r="EM1123" i="11"/>
  <c r="EM1102" i="11"/>
  <c r="EM1101" i="11"/>
  <c r="EM1097" i="11"/>
  <c r="EM1130" i="11"/>
  <c r="EM1122" i="11"/>
  <c r="EM1121" i="11"/>
  <c r="EM1198" i="11"/>
  <c r="EM1197" i="11"/>
  <c r="EM1194" i="11"/>
  <c r="EM1190" i="11"/>
  <c r="EM1186" i="11"/>
  <c r="EM1127" i="11"/>
  <c r="EM1126" i="11"/>
  <c r="EM940" i="11"/>
  <c r="EM1153" i="11"/>
  <c r="EM1113" i="11"/>
  <c r="EM1098" i="11"/>
  <c r="EM1146" i="11"/>
  <c r="EM995" i="11"/>
  <c r="EM1178" i="11"/>
  <c r="EM952" i="11"/>
  <c r="EM1155" i="11"/>
  <c r="EM1224" i="11"/>
  <c r="EM1223" i="11"/>
  <c r="EM1220" i="11"/>
  <c r="EM1168" i="11"/>
  <c r="EM1182" i="11"/>
  <c r="EM1216" i="11"/>
  <c r="EM1173" i="11"/>
  <c r="EM1167" i="11"/>
  <c r="EM1207" i="11"/>
  <c r="EM1114" i="11"/>
  <c r="EM992" i="11"/>
  <c r="EM1166" i="11"/>
  <c r="EM1052" i="11"/>
  <c r="EM1219" i="11"/>
  <c r="EM1107" i="11"/>
  <c r="EM1105" i="11"/>
  <c r="EM1103" i="11"/>
  <c r="EM1000" i="11"/>
  <c r="EM996" i="11"/>
  <c r="EM1193" i="11"/>
  <c r="EM1172" i="11"/>
  <c r="EM1232" i="11"/>
  <c r="EM1215" i="11"/>
  <c r="EM1212" i="11"/>
  <c r="EM1211" i="11"/>
  <c r="EM1204" i="11"/>
  <c r="EM1199" i="11"/>
  <c r="EM1208" i="11"/>
  <c r="EM1203" i="11"/>
  <c r="EM1248" i="11"/>
  <c r="EM1241" i="11"/>
  <c r="EM1142" i="11"/>
  <c r="EM1154" i="11"/>
  <c r="EM1240" i="11"/>
  <c r="EM1165" i="11"/>
  <c r="EM1021" i="11"/>
  <c r="EM1135" i="11"/>
  <c r="EM1249" i="11"/>
  <c r="EM1032" i="11"/>
  <c r="EM1237" i="11"/>
  <c r="EM1233" i="11"/>
  <c r="EM1229" i="11"/>
  <c r="EM1245" i="11"/>
  <c r="EM1236" i="11"/>
  <c r="EM1228" i="11"/>
  <c r="EM1244" i="11"/>
  <c r="EM1144" i="11"/>
  <c r="AV159" i="11"/>
  <c r="AU159" i="11"/>
  <c r="AT159" i="11"/>
  <c r="AW133" i="11"/>
  <c r="AW79" i="11"/>
  <c r="AN155" i="11"/>
  <c r="AM155" i="11"/>
  <c r="AO129" i="11"/>
  <c r="AL155" i="11"/>
  <c r="AO75" i="11"/>
  <c r="EM1238" i="11"/>
  <c r="EM1030" i="11"/>
  <c r="AR149" i="11"/>
  <c r="AQ149" i="11"/>
  <c r="AP149" i="11"/>
  <c r="AS123" i="11"/>
  <c r="AS69" i="11"/>
  <c r="EM1128" i="11"/>
  <c r="AU143" i="11"/>
  <c r="AV143" i="11"/>
  <c r="AW117" i="11"/>
  <c r="AT143" i="11"/>
  <c r="AW63" i="11"/>
  <c r="AN139" i="11"/>
  <c r="AM139" i="11"/>
  <c r="AL139" i="11"/>
  <c r="AO113" i="11"/>
  <c r="AO59" i="11"/>
  <c r="AT73" i="11"/>
  <c r="AT127" i="11" s="1"/>
  <c r="AU45" i="11"/>
  <c r="AW45" i="11"/>
  <c r="AV45" i="11"/>
  <c r="AT67" i="11"/>
  <c r="AT121" i="11" s="1"/>
  <c r="AU39" i="11"/>
  <c r="AW39" i="11"/>
  <c r="AV39" i="11"/>
  <c r="AT62" i="11"/>
  <c r="AT116" i="11" s="1"/>
  <c r="AU34" i="11"/>
  <c r="AW34" i="11"/>
  <c r="AV34" i="11"/>
  <c r="AS162" i="11"/>
  <c r="AR136" i="11"/>
  <c r="AP108" i="11"/>
  <c r="AQ108" i="11"/>
  <c r="AR82" i="11"/>
  <c r="EM1115" i="11"/>
  <c r="AW156" i="11"/>
  <c r="AV130" i="11"/>
  <c r="AT102" i="11"/>
  <c r="AV76" i="11"/>
  <c r="AU102" i="11"/>
  <c r="AO152" i="11"/>
  <c r="AL98" i="11"/>
  <c r="AN126" i="11"/>
  <c r="AM98" i="11"/>
  <c r="AN72" i="11"/>
  <c r="EM1209" i="11"/>
  <c r="EM1001" i="11"/>
  <c r="AS146" i="11"/>
  <c r="AP92" i="11"/>
  <c r="AR120" i="11"/>
  <c r="AQ92" i="11"/>
  <c r="AR66" i="11"/>
  <c r="EM1099" i="11"/>
  <c r="AW140" i="11"/>
  <c r="AV114" i="11"/>
  <c r="AT86" i="11"/>
  <c r="AV60" i="11"/>
  <c r="AU86" i="11"/>
  <c r="EM1174" i="11"/>
  <c r="EM1069" i="11"/>
  <c r="AQ136" i="11"/>
  <c r="AS108" i="11"/>
  <c r="AR108" i="11"/>
  <c r="AP54" i="11"/>
  <c r="AQ82" i="11"/>
  <c r="EM1089" i="11"/>
  <c r="AU130" i="11"/>
  <c r="AW102" i="11"/>
  <c r="AV102" i="11"/>
  <c r="AU76" i="11"/>
  <c r="AT48" i="11"/>
  <c r="EM1085" i="11"/>
  <c r="AS96" i="11"/>
  <c r="AR96" i="11"/>
  <c r="AQ124" i="11"/>
  <c r="AQ70" i="11"/>
  <c r="AP42" i="11"/>
  <c r="AO94" i="11"/>
  <c r="AN94" i="11"/>
  <c r="AM122" i="11"/>
  <c r="AL40" i="11"/>
  <c r="AM68" i="11"/>
  <c r="EM1077" i="11"/>
  <c r="AQ116" i="11"/>
  <c r="AS88" i="11"/>
  <c r="AQ62" i="11"/>
  <c r="AP34" i="11"/>
  <c r="AR88" i="11"/>
  <c r="AM114" i="11"/>
  <c r="AO86" i="11"/>
  <c r="AN86" i="11"/>
  <c r="AL32" i="11"/>
  <c r="AM60" i="11"/>
  <c r="AT81" i="11"/>
  <c r="AT135" i="11" s="1"/>
  <c r="AU53" i="11"/>
  <c r="AV53" i="11"/>
  <c r="AW53" i="11"/>
  <c r="AL79" i="11"/>
  <c r="AL133" i="11" s="1"/>
  <c r="AM51" i="11"/>
  <c r="AO51" i="11"/>
  <c r="AN51" i="11"/>
  <c r="AT74" i="11"/>
  <c r="AT128" i="11" s="1"/>
  <c r="AU46" i="11"/>
  <c r="AV46" i="11"/>
  <c r="AW46" i="11"/>
  <c r="AT69" i="11"/>
  <c r="AT123" i="11" s="1"/>
  <c r="AU41" i="11"/>
  <c r="AV41" i="11"/>
  <c r="AW41" i="11"/>
  <c r="AL64" i="11"/>
  <c r="AL118" i="11" s="1"/>
  <c r="AM36" i="11"/>
  <c r="AN36" i="11"/>
  <c r="AO36" i="11"/>
  <c r="AP59" i="11"/>
  <c r="AP113" i="11" s="1"/>
  <c r="AQ31" i="11"/>
  <c r="AS31" i="11"/>
  <c r="AR31" i="11"/>
  <c r="EM1250" i="11"/>
  <c r="AR161" i="11"/>
  <c r="AQ161" i="11"/>
  <c r="AS135" i="11"/>
  <c r="AP161" i="11"/>
  <c r="AS81" i="11"/>
  <c r="AV155" i="11"/>
  <c r="AU155" i="11"/>
  <c r="AT155" i="11"/>
  <c r="AW129" i="11"/>
  <c r="AW75" i="11"/>
  <c r="AN151" i="11"/>
  <c r="AM151" i="11"/>
  <c r="AL151" i="11"/>
  <c r="AO125" i="11"/>
  <c r="AO71" i="11"/>
  <c r="EM1234" i="11"/>
  <c r="AR145" i="11"/>
  <c r="AQ145" i="11"/>
  <c r="AP145" i="11"/>
  <c r="AS119" i="11"/>
  <c r="AS65" i="11"/>
  <c r="AV139" i="11"/>
  <c r="AU139" i="11"/>
  <c r="AW113" i="11"/>
  <c r="AW59" i="11"/>
  <c r="AT139" i="11"/>
  <c r="AL75" i="11"/>
  <c r="AL129" i="11" s="1"/>
  <c r="AM47" i="11"/>
  <c r="AO47" i="11"/>
  <c r="AN47" i="11"/>
  <c r="AP69" i="11"/>
  <c r="AP123" i="11" s="1"/>
  <c r="AQ41" i="11"/>
  <c r="AS41" i="11"/>
  <c r="AR41" i="11"/>
  <c r="AP64" i="11"/>
  <c r="AP118" i="11" s="1"/>
  <c r="AQ36" i="11"/>
  <c r="AR36" i="11"/>
  <c r="AS36" i="11"/>
  <c r="AP57" i="11"/>
  <c r="AP111" i="11" s="1"/>
  <c r="AQ29" i="11"/>
  <c r="AR29" i="11"/>
  <c r="AS29" i="11"/>
  <c r="EM1221" i="11"/>
  <c r="AS158" i="11"/>
  <c r="AR132" i="11"/>
  <c r="AP104" i="11"/>
  <c r="AQ104" i="11"/>
  <c r="AR78" i="11"/>
  <c r="AW152" i="11"/>
  <c r="AV126" i="11"/>
  <c r="AT98" i="11"/>
  <c r="AV72" i="11"/>
  <c r="AU98" i="11"/>
  <c r="AO148" i="11"/>
  <c r="AL94" i="11"/>
  <c r="AN122" i="11"/>
  <c r="AM94" i="11"/>
  <c r="AN68" i="11"/>
  <c r="EM1205" i="11"/>
  <c r="AS142" i="11"/>
  <c r="AP88" i="11"/>
  <c r="AR116" i="11"/>
  <c r="AQ88" i="11"/>
  <c r="AR62" i="11"/>
  <c r="AQ113" i="11"/>
  <c r="AS85" i="11"/>
  <c r="AR85" i="11"/>
  <c r="AQ59" i="11"/>
  <c r="AP31" i="11"/>
  <c r="EM1195" i="11"/>
  <c r="AQ132" i="11"/>
  <c r="AS104" i="11"/>
  <c r="AR104" i="11"/>
  <c r="AQ78" i="11"/>
  <c r="AP50" i="11"/>
  <c r="EM1187" i="11"/>
  <c r="AW94" i="11"/>
  <c r="AV94" i="11"/>
  <c r="AU122" i="11"/>
  <c r="AU68" i="11"/>
  <c r="AT40" i="11"/>
  <c r="EM1179" i="11"/>
  <c r="AW86" i="11"/>
  <c r="AV86" i="11"/>
  <c r="AU114" i="11"/>
  <c r="AU60" i="11"/>
  <c r="AT32" i="11"/>
  <c r="AP82" i="11"/>
  <c r="AP136" i="11" s="1"/>
  <c r="AS54" i="11"/>
  <c r="AR54" i="11"/>
  <c r="AQ54" i="11"/>
  <c r="AT79" i="11"/>
  <c r="AT133" i="11" s="1"/>
  <c r="AU51" i="11"/>
  <c r="AV51" i="11"/>
  <c r="AW51" i="11"/>
  <c r="AP76" i="11"/>
  <c r="AP130" i="11" s="1"/>
  <c r="AQ48" i="11"/>
  <c r="AR48" i="11"/>
  <c r="AS48" i="11"/>
  <c r="AT70" i="11"/>
  <c r="AT124" i="11" s="1"/>
  <c r="AU42" i="11"/>
  <c r="AW42" i="11"/>
  <c r="AV42" i="11"/>
  <c r="AL66" i="11"/>
  <c r="AL120" i="11" s="1"/>
  <c r="AM38" i="11"/>
  <c r="AN38" i="11"/>
  <c r="AO38" i="11"/>
  <c r="AT60" i="11"/>
  <c r="AT114" i="11" s="1"/>
  <c r="AU32" i="11"/>
  <c r="AV32" i="11"/>
  <c r="AW32" i="11"/>
  <c r="EM1246" i="11"/>
  <c r="AR157" i="11"/>
  <c r="AQ157" i="11"/>
  <c r="AS131" i="11"/>
  <c r="AP157" i="11"/>
  <c r="AS77" i="11"/>
  <c r="AV151" i="11"/>
  <c r="AU151" i="11"/>
  <c r="AT151" i="11"/>
  <c r="AW125" i="11"/>
  <c r="AW71" i="11"/>
  <c r="AN147" i="11"/>
  <c r="AM147" i="11"/>
  <c r="AL147" i="11"/>
  <c r="AO121" i="11"/>
  <c r="AO67" i="11"/>
  <c r="EM1230" i="11"/>
  <c r="AR141" i="11"/>
  <c r="AQ141" i="11"/>
  <c r="AP141" i="11"/>
  <c r="AS115" i="11"/>
  <c r="AS61" i="11"/>
  <c r="AL76" i="11"/>
  <c r="AL130" i="11" s="1"/>
  <c r="AM48" i="11"/>
  <c r="AN48" i="11"/>
  <c r="AO48" i="11"/>
  <c r="AP71" i="11"/>
  <c r="AP125" i="11" s="1"/>
  <c r="AQ43" i="11"/>
  <c r="AR43" i="11"/>
  <c r="AS43" i="11"/>
  <c r="AL65" i="11"/>
  <c r="AL119" i="11" s="1"/>
  <c r="AM37" i="11"/>
  <c r="AN37" i="11"/>
  <c r="AO37" i="11"/>
  <c r="AT59" i="11"/>
  <c r="AT113" i="11" s="1"/>
  <c r="AU31" i="11"/>
  <c r="AV31" i="11"/>
  <c r="AW31" i="11"/>
  <c r="AO160" i="11"/>
  <c r="AN134" i="11"/>
  <c r="AL106" i="11"/>
  <c r="AM106" i="11"/>
  <c r="AN80" i="11"/>
  <c r="EM1217" i="11"/>
  <c r="AS154" i="11"/>
  <c r="AR128" i="11"/>
  <c r="AP100" i="11"/>
  <c r="AQ100" i="11"/>
  <c r="AR74" i="11"/>
  <c r="AW148" i="11"/>
  <c r="AT94" i="11"/>
  <c r="AV122" i="11"/>
  <c r="AV68" i="11"/>
  <c r="AU94" i="11"/>
  <c r="AO144" i="11"/>
  <c r="AL90" i="11"/>
  <c r="AN118" i="11"/>
  <c r="AM90" i="11"/>
  <c r="AN64" i="11"/>
  <c r="EM1201" i="11"/>
  <c r="AS138" i="11"/>
  <c r="AR112" i="11"/>
  <c r="AP84" i="11"/>
  <c r="AR58" i="11"/>
  <c r="AQ84" i="11"/>
  <c r="AM134" i="11"/>
  <c r="AO106" i="11"/>
  <c r="AN106" i="11"/>
  <c r="AL52" i="11"/>
  <c r="AM80" i="11"/>
  <c r="EM1191" i="11"/>
  <c r="AQ128" i="11"/>
  <c r="AS100" i="11"/>
  <c r="AR100" i="11"/>
  <c r="AQ74" i="11"/>
  <c r="AP46" i="11"/>
  <c r="AM126" i="11"/>
  <c r="AO98" i="11"/>
  <c r="AN98" i="11"/>
  <c r="AL44" i="11"/>
  <c r="AM72" i="11"/>
  <c r="AS92" i="11"/>
  <c r="AR92" i="11"/>
  <c r="AQ120" i="11"/>
  <c r="AQ66" i="11"/>
  <c r="AP38" i="11"/>
  <c r="AO90" i="11"/>
  <c r="AN90" i="11"/>
  <c r="AM118" i="11"/>
  <c r="AL36" i="11"/>
  <c r="AM64" i="11"/>
  <c r="AM111" i="11"/>
  <c r="AO83" i="11"/>
  <c r="AN83" i="11"/>
  <c r="AL29" i="11"/>
  <c r="AM57" i="11"/>
  <c r="AP80" i="11"/>
  <c r="AP134" i="11" s="1"/>
  <c r="AQ52" i="11"/>
  <c r="AR52" i="11"/>
  <c r="AS52" i="11"/>
  <c r="AL77" i="11"/>
  <c r="AL131" i="11" s="1"/>
  <c r="AM49" i="11"/>
  <c r="AN49" i="11"/>
  <c r="AO49" i="11"/>
  <c r="AT71" i="11"/>
  <c r="AT125" i="11" s="1"/>
  <c r="AU43" i="11"/>
  <c r="AV43" i="11"/>
  <c r="AW43" i="11"/>
  <c r="AL67" i="11"/>
  <c r="AL121" i="11" s="1"/>
  <c r="AM39" i="11"/>
  <c r="AO39" i="11"/>
  <c r="AN39" i="11"/>
  <c r="AT61" i="11"/>
  <c r="AT115" i="11" s="1"/>
  <c r="AU33" i="11"/>
  <c r="AV33" i="11"/>
  <c r="AW33" i="11"/>
  <c r="AT57" i="11"/>
  <c r="AT111" i="11" s="1"/>
  <c r="AU29" i="11"/>
  <c r="AV29" i="11"/>
  <c r="AW29" i="11"/>
  <c r="AN159" i="11"/>
  <c r="AM159" i="11"/>
  <c r="AO133" i="11"/>
  <c r="AL159" i="11"/>
  <c r="AO79" i="11"/>
  <c r="EM1242" i="11"/>
  <c r="AR153" i="11"/>
  <c r="AQ153" i="11"/>
  <c r="AS127" i="11"/>
  <c r="AP153" i="11"/>
  <c r="AS73" i="11"/>
  <c r="AV147" i="11"/>
  <c r="AU147" i="11"/>
  <c r="AT147" i="11"/>
  <c r="AW121" i="11"/>
  <c r="AW67" i="11"/>
  <c r="AM143" i="11"/>
  <c r="AN143" i="11"/>
  <c r="AL143" i="11"/>
  <c r="AO117" i="11"/>
  <c r="AO63" i="11"/>
  <c r="EM1226" i="11"/>
  <c r="AP78" i="11"/>
  <c r="AP132" i="11" s="1"/>
  <c r="AQ50" i="11"/>
  <c r="AS50" i="11"/>
  <c r="AR50" i="11"/>
  <c r="AT72" i="11"/>
  <c r="AT126" i="11" s="1"/>
  <c r="AU44" i="11"/>
  <c r="AW44" i="11"/>
  <c r="AV44" i="11"/>
  <c r="AT66" i="11"/>
  <c r="AT120" i="11" s="1"/>
  <c r="AU38" i="11"/>
  <c r="AV38" i="11"/>
  <c r="AW38" i="11"/>
  <c r="AP61" i="11"/>
  <c r="AP115" i="11" s="1"/>
  <c r="AQ33" i="11"/>
  <c r="AR33" i="11"/>
  <c r="AS33" i="11"/>
  <c r="AW160" i="11"/>
  <c r="AV134" i="11"/>
  <c r="AT106" i="11"/>
  <c r="AV80" i="11"/>
  <c r="AU106" i="11"/>
  <c r="AO156" i="11"/>
  <c r="AN130" i="11"/>
  <c r="AL102" i="11"/>
  <c r="AM102" i="11"/>
  <c r="AN76" i="11"/>
  <c r="EM1213" i="11"/>
  <c r="AS150" i="11"/>
  <c r="AP96" i="11"/>
  <c r="AR124" i="11"/>
  <c r="AQ96" i="11"/>
  <c r="AR70" i="11"/>
  <c r="AW144" i="11"/>
  <c r="AT90" i="11"/>
  <c r="AV118" i="11"/>
  <c r="AV64" i="11"/>
  <c r="AU90" i="11"/>
  <c r="AO140" i="11"/>
  <c r="AN114" i="11"/>
  <c r="AL86" i="11"/>
  <c r="AN60" i="11"/>
  <c r="AM86" i="11"/>
  <c r="AU134" i="11"/>
  <c r="AW106" i="11"/>
  <c r="AV106" i="11"/>
  <c r="AU80" i="11"/>
  <c r="AT52" i="11"/>
  <c r="AM130" i="11"/>
  <c r="AO102" i="11"/>
  <c r="AN102" i="11"/>
  <c r="AL48" i="11"/>
  <c r="AM76" i="11"/>
  <c r="AU126" i="11"/>
  <c r="AW98" i="11"/>
  <c r="AV98" i="11"/>
  <c r="AU72" i="11"/>
  <c r="AT44" i="11"/>
  <c r="EM1183" i="11"/>
  <c r="AW90" i="11"/>
  <c r="AV90" i="11"/>
  <c r="AU118" i="11"/>
  <c r="AU64" i="11"/>
  <c r="AT36" i="11"/>
  <c r="EM1175" i="11"/>
  <c r="AL81" i="11"/>
  <c r="AL135" i="11" s="1"/>
  <c r="AM53" i="11"/>
  <c r="AO53" i="11"/>
  <c r="AN53" i="11"/>
  <c r="AL78" i="11"/>
  <c r="AL132" i="11" s="1"/>
  <c r="AM50" i="11"/>
  <c r="AN50" i="11"/>
  <c r="AO50" i="11"/>
  <c r="AP73" i="11"/>
  <c r="AP127" i="11" s="1"/>
  <c r="AQ45" i="11"/>
  <c r="AR45" i="11"/>
  <c r="AS45" i="11"/>
  <c r="AT68" i="11"/>
  <c r="AT122" i="11" s="1"/>
  <c r="AU40" i="11"/>
  <c r="AW40" i="11"/>
  <c r="AV40" i="11"/>
  <c r="AL63" i="11"/>
  <c r="AL117" i="11" s="1"/>
  <c r="AM35" i="11"/>
  <c r="AN35" i="11"/>
  <c r="AO35" i="11"/>
  <c r="AT58" i="11"/>
  <c r="AT112" i="11" s="1"/>
  <c r="AU30" i="11"/>
  <c r="AW30" i="11"/>
  <c r="AV30" i="11"/>
  <c r="AR162" i="11"/>
  <c r="AQ162" i="11"/>
  <c r="AS136" i="11"/>
  <c r="AP162" i="11"/>
  <c r="AS82" i="11"/>
  <c r="AV160" i="11"/>
  <c r="AU160" i="11"/>
  <c r="AT160" i="11"/>
  <c r="AW134" i="11"/>
  <c r="AW80" i="11"/>
  <c r="AN160" i="11"/>
  <c r="AM160" i="11"/>
  <c r="AO134" i="11"/>
  <c r="AL160" i="11"/>
  <c r="AO80" i="11"/>
  <c r="AR158" i="11"/>
  <c r="AQ158" i="11"/>
  <c r="AS132" i="11"/>
  <c r="AP158" i="11"/>
  <c r="AS78" i="11"/>
  <c r="AV156" i="11"/>
  <c r="AU156" i="11"/>
  <c r="AT156" i="11"/>
  <c r="AW130" i="11"/>
  <c r="AW76" i="11"/>
  <c r="AN156" i="11"/>
  <c r="AM156" i="11"/>
  <c r="AO130" i="11"/>
  <c r="AL156" i="11"/>
  <c r="AO76" i="11"/>
  <c r="AR154" i="11"/>
  <c r="AQ154" i="11"/>
  <c r="AS128" i="11"/>
  <c r="AP154" i="11"/>
  <c r="AS74" i="11"/>
  <c r="AV152" i="11"/>
  <c r="AU152" i="11"/>
  <c r="AT152" i="11"/>
  <c r="AW126" i="11"/>
  <c r="AW72" i="11"/>
  <c r="AN152" i="11"/>
  <c r="AM152" i="11"/>
  <c r="AL152" i="11"/>
  <c r="AO126" i="11"/>
  <c r="AO72" i="11"/>
  <c r="AR150" i="11"/>
  <c r="AQ150" i="11"/>
  <c r="AP150" i="11"/>
  <c r="AS124" i="11"/>
  <c r="AS70" i="11"/>
  <c r="AV148" i="11"/>
  <c r="AU148" i="11"/>
  <c r="AT148" i="11"/>
  <c r="AW122" i="11"/>
  <c r="AW68" i="11"/>
  <c r="AN148" i="11"/>
  <c r="AM148" i="11"/>
  <c r="AL148" i="11"/>
  <c r="AO122" i="11"/>
  <c r="AO68" i="11"/>
  <c r="AR146" i="11"/>
  <c r="AQ146" i="11"/>
  <c r="AP146" i="11"/>
  <c r="AS120" i="11"/>
  <c r="AS66" i="11"/>
  <c r="AV144" i="11"/>
  <c r="AU144" i="11"/>
  <c r="AT144" i="11"/>
  <c r="AW118" i="11"/>
  <c r="AW64" i="11"/>
  <c r="AM144" i="11"/>
  <c r="AN144" i="11"/>
  <c r="AO118" i="11"/>
  <c r="AL144" i="11"/>
  <c r="AO64" i="11"/>
  <c r="AQ142" i="11"/>
  <c r="AR142" i="11"/>
  <c r="AP142" i="11"/>
  <c r="AS116" i="11"/>
  <c r="AS62" i="11"/>
  <c r="AV140" i="11"/>
  <c r="AU140" i="11"/>
  <c r="AW114" i="11"/>
  <c r="AW60" i="11"/>
  <c r="AT140" i="11"/>
  <c r="AN140" i="11"/>
  <c r="AM140" i="11"/>
  <c r="AL140" i="11"/>
  <c r="AO114" i="11"/>
  <c r="AO60" i="11"/>
  <c r="AR138" i="11"/>
  <c r="AQ138" i="11"/>
  <c r="AP138" i="11"/>
  <c r="AS112" i="11"/>
  <c r="AS58" i="11"/>
  <c r="AN137" i="11"/>
  <c r="AM137" i="11"/>
  <c r="AL137" i="11"/>
  <c r="AO111" i="11"/>
  <c r="AO57" i="11"/>
  <c r="AW161" i="11"/>
  <c r="AV135" i="11"/>
  <c r="AT107" i="11"/>
  <c r="AV81" i="11"/>
  <c r="AU107" i="11"/>
  <c r="AO161" i="11"/>
  <c r="AN135" i="11"/>
  <c r="AL107" i="11"/>
  <c r="AM107" i="11"/>
  <c r="AN81" i="11"/>
  <c r="AS159" i="11"/>
  <c r="AR133" i="11"/>
  <c r="AP105" i="11"/>
  <c r="AQ105" i="11"/>
  <c r="AR79" i="11"/>
  <c r="AW157" i="11"/>
  <c r="AV131" i="11"/>
  <c r="AT103" i="11"/>
  <c r="AV77" i="11"/>
  <c r="AU103" i="11"/>
  <c r="AO157" i="11"/>
  <c r="AN131" i="11"/>
  <c r="AL103" i="11"/>
  <c r="AM103" i="11"/>
  <c r="AN77" i="11"/>
  <c r="AS155" i="11"/>
  <c r="AR129" i="11"/>
  <c r="AP101" i="11"/>
  <c r="AQ101" i="11"/>
  <c r="AR75" i="11"/>
  <c r="AW153" i="11"/>
  <c r="AV127" i="11"/>
  <c r="AT99" i="11"/>
  <c r="AV73" i="11"/>
  <c r="AU99" i="11"/>
  <c r="AO153" i="11"/>
  <c r="AN127" i="11"/>
  <c r="AL99" i="11"/>
  <c r="AM99" i="11"/>
  <c r="AN73" i="11"/>
  <c r="AS151" i="11"/>
  <c r="AP97" i="11"/>
  <c r="AR125" i="11"/>
  <c r="AQ97" i="11"/>
  <c r="AR71" i="11"/>
  <c r="AW149" i="11"/>
  <c r="AT95" i="11"/>
  <c r="AV123" i="11"/>
  <c r="AV69" i="11"/>
  <c r="AU95" i="11"/>
  <c r="AO149" i="11"/>
  <c r="AL95" i="11"/>
  <c r="AN123" i="11"/>
  <c r="AM95" i="11"/>
  <c r="AN69" i="11"/>
  <c r="AS147" i="11"/>
  <c r="AP93" i="11"/>
  <c r="AR121" i="11"/>
  <c r="AQ93" i="11"/>
  <c r="AR67" i="11"/>
  <c r="AW145" i="11"/>
  <c r="AT91" i="11"/>
  <c r="AV119" i="11"/>
  <c r="AV65" i="11"/>
  <c r="AU91" i="11"/>
  <c r="AO145" i="11"/>
  <c r="AL91" i="11"/>
  <c r="AN119" i="11"/>
  <c r="AM91" i="11"/>
  <c r="AN65" i="11"/>
  <c r="AS143" i="11"/>
  <c r="AP89" i="11"/>
  <c r="AR117" i="11"/>
  <c r="AQ89" i="11"/>
  <c r="AR63" i="11"/>
  <c r="AW141" i="11"/>
  <c r="AT87" i="11"/>
  <c r="AV115" i="11"/>
  <c r="AU87" i="11"/>
  <c r="AV61" i="11"/>
  <c r="AO141" i="11"/>
  <c r="AN115" i="11"/>
  <c r="AL87" i="11"/>
  <c r="AN61" i="11"/>
  <c r="AM87" i="11"/>
  <c r="AS139" i="11"/>
  <c r="AR113" i="11"/>
  <c r="AP85" i="11"/>
  <c r="AR59" i="11"/>
  <c r="AQ85" i="11"/>
  <c r="AW137" i="11"/>
  <c r="AV111" i="11"/>
  <c r="AT83" i="11"/>
  <c r="AV57" i="11"/>
  <c r="AU83" i="11"/>
  <c r="AO137" i="11"/>
  <c r="AN111" i="11"/>
  <c r="AL83" i="11"/>
  <c r="AN57" i="11"/>
  <c r="AM83" i="11"/>
  <c r="AM112" i="11"/>
  <c r="AO84" i="11"/>
  <c r="AN84" i="11"/>
  <c r="AL30" i="11"/>
  <c r="AM58" i="11"/>
  <c r="AU135" i="11"/>
  <c r="AW107" i="11"/>
  <c r="AV107" i="11"/>
  <c r="AU81" i="11"/>
  <c r="AT53" i="11"/>
  <c r="AM135" i="11"/>
  <c r="AO107" i="11"/>
  <c r="AN107" i="11"/>
  <c r="AL53" i="11"/>
  <c r="AM81" i="11"/>
  <c r="AQ133" i="11"/>
  <c r="AS105" i="11"/>
  <c r="AR105" i="11"/>
  <c r="AQ79" i="11"/>
  <c r="AP51" i="11"/>
  <c r="AU131" i="11"/>
  <c r="AW103" i="11"/>
  <c r="AV103" i="11"/>
  <c r="AU77" i="11"/>
  <c r="AT49" i="11"/>
  <c r="AM131" i="11"/>
  <c r="AO103" i="11"/>
  <c r="AN103" i="11"/>
  <c r="AL49" i="11"/>
  <c r="AM77" i="11"/>
  <c r="AQ129" i="11"/>
  <c r="AS101" i="11"/>
  <c r="AR101" i="11"/>
  <c r="AQ75" i="11"/>
  <c r="AP47" i="11"/>
  <c r="AU127" i="11"/>
  <c r="AW99" i="11"/>
  <c r="AV99" i="11"/>
  <c r="AU73" i="11"/>
  <c r="AT45" i="11"/>
  <c r="AM127" i="11"/>
  <c r="AO99" i="11"/>
  <c r="AN99" i="11"/>
  <c r="AL45" i="11"/>
  <c r="AM73" i="11"/>
  <c r="AS97" i="11"/>
  <c r="AR97" i="11"/>
  <c r="AQ125" i="11"/>
  <c r="AQ71" i="11"/>
  <c r="AP43" i="11"/>
  <c r="AW95" i="11"/>
  <c r="AV95" i="11"/>
  <c r="AU69" i="11"/>
  <c r="AT41" i="11"/>
  <c r="AU123" i="11"/>
  <c r="AO95" i="11"/>
  <c r="AN95" i="11"/>
  <c r="AM123" i="11"/>
  <c r="AL41" i="11"/>
  <c r="AM69" i="11"/>
  <c r="AS93" i="11"/>
  <c r="AR93" i="11"/>
  <c r="AQ121" i="11"/>
  <c r="AQ67" i="11"/>
  <c r="AP39" i="11"/>
  <c r="AW91" i="11"/>
  <c r="AV91" i="11"/>
  <c r="AU65" i="11"/>
  <c r="AU119" i="11"/>
  <c r="AT37" i="11"/>
  <c r="AO91" i="11"/>
  <c r="AN91" i="11"/>
  <c r="AM119" i="11"/>
  <c r="AL37" i="11"/>
  <c r="AM65" i="11"/>
  <c r="AS89" i="11"/>
  <c r="AR89" i="11"/>
  <c r="AQ117" i="11"/>
  <c r="AQ63" i="11"/>
  <c r="AP35" i="11"/>
  <c r="AV87" i="11"/>
  <c r="AW87" i="11"/>
  <c r="AU61" i="11"/>
  <c r="AT33" i="11"/>
  <c r="AU115" i="11"/>
  <c r="AM115" i="11"/>
  <c r="AO87" i="11"/>
  <c r="AN87" i="11"/>
  <c r="AL33" i="11"/>
  <c r="AM61" i="11"/>
  <c r="AM113" i="11"/>
  <c r="AO85" i="11"/>
  <c r="AN85" i="11"/>
  <c r="AL31" i="11"/>
  <c r="AM59" i="11"/>
  <c r="AV161" i="11"/>
  <c r="AU161" i="11"/>
  <c r="AT161" i="11"/>
  <c r="AW135" i="11"/>
  <c r="AW81" i="11"/>
  <c r="AN161" i="11"/>
  <c r="AM161" i="11"/>
  <c r="AO135" i="11"/>
  <c r="AL161" i="11"/>
  <c r="AO81" i="11"/>
  <c r="AR159" i="11"/>
  <c r="AQ159" i="11"/>
  <c r="AS133" i="11"/>
  <c r="AP159" i="11"/>
  <c r="AS79" i="11"/>
  <c r="AV157" i="11"/>
  <c r="AU157" i="11"/>
  <c r="AT157" i="11"/>
  <c r="AW131" i="11"/>
  <c r="AW77" i="11"/>
  <c r="AN157" i="11"/>
  <c r="AM157" i="11"/>
  <c r="AO131" i="11"/>
  <c r="AL157" i="11"/>
  <c r="AO77" i="11"/>
  <c r="AR155" i="11"/>
  <c r="AQ155" i="11"/>
  <c r="AS129" i="11"/>
  <c r="AP155" i="11"/>
  <c r="AS75" i="11"/>
  <c r="AV153" i="11"/>
  <c r="AU153" i="11"/>
  <c r="AT153" i="11"/>
  <c r="AW127" i="11"/>
  <c r="AW73" i="11"/>
  <c r="AN153" i="11"/>
  <c r="AM153" i="11"/>
  <c r="AO127" i="11"/>
  <c r="AL153" i="11"/>
  <c r="AO73" i="11"/>
  <c r="AR151" i="11"/>
  <c r="AQ151" i="11"/>
  <c r="AP151" i="11"/>
  <c r="AS125" i="11"/>
  <c r="AS71" i="11"/>
  <c r="AV149" i="11"/>
  <c r="AU149" i="11"/>
  <c r="AT149" i="11"/>
  <c r="AW123" i="11"/>
  <c r="AW69" i="11"/>
  <c r="AN149" i="11"/>
  <c r="AM149" i="11"/>
  <c r="AL149" i="11"/>
  <c r="AO123" i="11"/>
  <c r="AO69" i="11"/>
  <c r="AR147" i="11"/>
  <c r="AQ147" i="11"/>
  <c r="AP147" i="11"/>
  <c r="AS121" i="11"/>
  <c r="AS67" i="11"/>
  <c r="AV145" i="11"/>
  <c r="AU145" i="11"/>
  <c r="AT145" i="11"/>
  <c r="AW119" i="11"/>
  <c r="AW65" i="11"/>
  <c r="AN145" i="11"/>
  <c r="AM145" i="11"/>
  <c r="AL145" i="11"/>
  <c r="AO119" i="11"/>
  <c r="AO65" i="11"/>
  <c r="AQ143" i="11"/>
  <c r="AR143" i="11"/>
  <c r="AP143" i="11"/>
  <c r="AS117" i="11"/>
  <c r="AS63" i="11"/>
  <c r="AU141" i="11"/>
  <c r="AV141" i="11"/>
  <c r="AW115" i="11"/>
  <c r="AT141" i="11"/>
  <c r="AW61" i="11"/>
  <c r="AN141" i="11"/>
  <c r="AM141" i="11"/>
  <c r="AL141" i="11"/>
  <c r="AO115" i="11"/>
  <c r="AO61" i="11"/>
  <c r="AR139" i="11"/>
  <c r="AQ139" i="11"/>
  <c r="AP139" i="11"/>
  <c r="AS113" i="11"/>
  <c r="AS59" i="11"/>
  <c r="AT77" i="11"/>
  <c r="AT131" i="11" s="1"/>
  <c r="AU49" i="11"/>
  <c r="AW49" i="11"/>
  <c r="AV49" i="11"/>
  <c r="AT75" i="11"/>
  <c r="AT129" i="11" s="1"/>
  <c r="AU47" i="11"/>
  <c r="AV47" i="11"/>
  <c r="AW47" i="11"/>
  <c r="AP74" i="11"/>
  <c r="AP128" i="11" s="1"/>
  <c r="AQ46" i="11"/>
  <c r="AS46" i="11"/>
  <c r="AR46" i="11"/>
  <c r="AL73" i="11"/>
  <c r="AL127" i="11" s="1"/>
  <c r="AM45" i="11"/>
  <c r="AN45" i="11"/>
  <c r="AO45" i="11"/>
  <c r="AL72" i="11"/>
  <c r="AL126" i="11" s="1"/>
  <c r="AM44" i="11"/>
  <c r="AO44" i="11"/>
  <c r="AN44" i="11"/>
  <c r="AL70" i="11"/>
  <c r="AL124" i="11" s="1"/>
  <c r="AM42" i="11"/>
  <c r="AO42" i="11"/>
  <c r="AN42" i="11"/>
  <c r="AL68" i="11"/>
  <c r="AL122" i="11" s="1"/>
  <c r="AM40" i="11"/>
  <c r="AN40" i="11"/>
  <c r="AO40" i="11"/>
  <c r="AP67" i="11"/>
  <c r="AP121" i="11" s="1"/>
  <c r="AQ39" i="11"/>
  <c r="AR39" i="11"/>
  <c r="AS39" i="11"/>
  <c r="AT65" i="11"/>
  <c r="AT119" i="11" s="1"/>
  <c r="AU37" i="11"/>
  <c r="AV37" i="11"/>
  <c r="AW37" i="11"/>
  <c r="AT64" i="11"/>
  <c r="AT118" i="11" s="1"/>
  <c r="AU36" i="11"/>
  <c r="AV36" i="11"/>
  <c r="AW36" i="11"/>
  <c r="AT63" i="11"/>
  <c r="AT117" i="11" s="1"/>
  <c r="AU35" i="11"/>
  <c r="AV35" i="11"/>
  <c r="AW35" i="11"/>
  <c r="AL62" i="11"/>
  <c r="AL116" i="11" s="1"/>
  <c r="AM34" i="11"/>
  <c r="AN34" i="11"/>
  <c r="AO34" i="11"/>
  <c r="AP60" i="11"/>
  <c r="AP114" i="11" s="1"/>
  <c r="AQ32" i="11"/>
  <c r="AR32" i="11"/>
  <c r="AS32" i="11"/>
  <c r="AL58" i="11"/>
  <c r="AL112" i="11" s="1"/>
  <c r="AM30" i="11"/>
  <c r="AN30" i="11"/>
  <c r="AO30" i="11"/>
  <c r="AW162" i="11"/>
  <c r="AV136" i="11"/>
  <c r="AT108" i="11"/>
  <c r="AV82" i="11"/>
  <c r="AU108" i="11"/>
  <c r="AO162" i="11"/>
  <c r="AN136" i="11"/>
  <c r="AL108" i="11"/>
  <c r="AM108" i="11"/>
  <c r="AN82" i="11"/>
  <c r="AS160" i="11"/>
  <c r="AR134" i="11"/>
  <c r="AP106" i="11"/>
  <c r="AQ106" i="11"/>
  <c r="AR80" i="11"/>
  <c r="AW158" i="11"/>
  <c r="AV132" i="11"/>
  <c r="AT104" i="11"/>
  <c r="AV78" i="11"/>
  <c r="AU104" i="11"/>
  <c r="AO158" i="11"/>
  <c r="AN132" i="11"/>
  <c r="AL104" i="11"/>
  <c r="AM104" i="11"/>
  <c r="AN78" i="11"/>
  <c r="AS156" i="11"/>
  <c r="AR130" i="11"/>
  <c r="AP102" i="11"/>
  <c r="AQ102" i="11"/>
  <c r="AR76" i="11"/>
  <c r="AW154" i="11"/>
  <c r="AV128" i="11"/>
  <c r="AT100" i="11"/>
  <c r="AV74" i="11"/>
  <c r="AU100" i="11"/>
  <c r="AO154" i="11"/>
  <c r="AN128" i="11"/>
  <c r="AL100" i="11"/>
  <c r="AM100" i="11"/>
  <c r="AN74" i="11"/>
  <c r="AS152" i="11"/>
  <c r="AR126" i="11"/>
  <c r="AP98" i="11"/>
  <c r="AQ98" i="11"/>
  <c r="AR72" i="11"/>
  <c r="AW150" i="11"/>
  <c r="AT96" i="11"/>
  <c r="AV124" i="11"/>
  <c r="AV70" i="11"/>
  <c r="AU96" i="11"/>
  <c r="AO150" i="11"/>
  <c r="AL96" i="11"/>
  <c r="AN124" i="11"/>
  <c r="AM96" i="11"/>
  <c r="AN70" i="11"/>
  <c r="AS148" i="11"/>
  <c r="AP94" i="11"/>
  <c r="AR122" i="11"/>
  <c r="AQ94" i="11"/>
  <c r="AR68" i="11"/>
  <c r="AW146" i="11"/>
  <c r="AT92" i="11"/>
  <c r="AV120" i="11"/>
  <c r="AV66" i="11"/>
  <c r="AU92" i="11"/>
  <c r="AO146" i="11"/>
  <c r="AL92" i="11"/>
  <c r="AN120" i="11"/>
  <c r="AM92" i="11"/>
  <c r="AN66" i="11"/>
  <c r="AS144" i="11"/>
  <c r="AP90" i="11"/>
  <c r="AR118" i="11"/>
  <c r="AQ90" i="11"/>
  <c r="AR64" i="11"/>
  <c r="AW142" i="11"/>
  <c r="AT88" i="11"/>
  <c r="AV116" i="11"/>
  <c r="AU88" i="11"/>
  <c r="AV62" i="11"/>
  <c r="AO142" i="11"/>
  <c r="AL88" i="11"/>
  <c r="AN116" i="11"/>
  <c r="AN62" i="11"/>
  <c r="AM88" i="11"/>
  <c r="AS140" i="11"/>
  <c r="AR114" i="11"/>
  <c r="AP86" i="11"/>
  <c r="AR60" i="11"/>
  <c r="AQ86" i="11"/>
  <c r="AW138" i="11"/>
  <c r="AV112" i="11"/>
  <c r="AT84" i="11"/>
  <c r="AV58" i="11"/>
  <c r="AU84" i="11"/>
  <c r="AO138" i="11"/>
  <c r="AN112" i="11"/>
  <c r="AL84" i="11"/>
  <c r="AN58" i="11"/>
  <c r="AM84" i="11"/>
  <c r="AU136" i="11"/>
  <c r="AW108" i="11"/>
  <c r="AV108" i="11"/>
  <c r="AT54" i="11"/>
  <c r="AU82" i="11"/>
  <c r="AM136" i="11"/>
  <c r="AO108" i="11"/>
  <c r="AN108" i="11"/>
  <c r="AL54" i="11"/>
  <c r="AM82" i="11"/>
  <c r="AQ134" i="11"/>
  <c r="AS106" i="11"/>
  <c r="AR106" i="11"/>
  <c r="AQ80" i="11"/>
  <c r="AP52" i="11"/>
  <c r="AU132" i="11"/>
  <c r="AW104" i="11"/>
  <c r="AV104" i="11"/>
  <c r="AU78" i="11"/>
  <c r="AT50" i="11"/>
  <c r="AM132" i="11"/>
  <c r="AO104" i="11"/>
  <c r="AN104" i="11"/>
  <c r="AL50" i="11"/>
  <c r="AM78" i="11"/>
  <c r="AQ130" i="11"/>
  <c r="AS102" i="11"/>
  <c r="AR102" i="11"/>
  <c r="AQ76" i="11"/>
  <c r="AP48" i="11"/>
  <c r="AU128" i="11"/>
  <c r="AW100" i="11"/>
  <c r="AV100" i="11"/>
  <c r="AU74" i="11"/>
  <c r="AT46" i="11"/>
  <c r="AM128" i="11"/>
  <c r="AO100" i="11"/>
  <c r="AN100" i="11"/>
  <c r="AL46" i="11"/>
  <c r="AM74" i="11"/>
  <c r="AQ126" i="11"/>
  <c r="AS98" i="11"/>
  <c r="AR98" i="11"/>
  <c r="AQ72" i="11"/>
  <c r="AP44" i="11"/>
  <c r="AW96" i="11"/>
  <c r="AV96" i="11"/>
  <c r="AU70" i="11"/>
  <c r="AT42" i="11"/>
  <c r="AU124" i="11"/>
  <c r="AO96" i="11"/>
  <c r="AN96" i="11"/>
  <c r="AM124" i="11"/>
  <c r="AL42" i="11"/>
  <c r="AM70" i="11"/>
  <c r="AS94" i="11"/>
  <c r="AR94" i="11"/>
  <c r="AQ122" i="11"/>
  <c r="AQ68" i="11"/>
  <c r="AP40" i="11"/>
  <c r="AW92" i="11"/>
  <c r="AV92" i="11"/>
  <c r="AU66" i="11"/>
  <c r="AT38" i="11"/>
  <c r="AU120" i="11"/>
  <c r="AO92" i="11"/>
  <c r="AN92" i="11"/>
  <c r="AM120" i="11"/>
  <c r="AL38" i="11"/>
  <c r="AM66" i="11"/>
  <c r="AS90" i="11"/>
  <c r="AR90" i="11"/>
  <c r="AQ118" i="11"/>
  <c r="AQ64" i="11"/>
  <c r="AP36" i="11"/>
  <c r="AV88" i="11"/>
  <c r="AU62" i="11"/>
  <c r="AW88" i="11"/>
  <c r="AT34" i="11"/>
  <c r="AU116" i="11"/>
  <c r="AM116" i="11"/>
  <c r="AO88" i="11"/>
  <c r="AN88" i="11"/>
  <c r="AL34" i="11"/>
  <c r="AM62" i="11"/>
  <c r="AQ114" i="11"/>
  <c r="AS86" i="11"/>
  <c r="AR86" i="11"/>
  <c r="AQ60" i="11"/>
  <c r="AP32" i="11"/>
  <c r="AW83" i="11"/>
  <c r="AV83" i="11"/>
  <c r="AU57" i="11"/>
  <c r="AT29" i="11"/>
  <c r="AU111" i="11"/>
  <c r="AT82" i="11"/>
  <c r="AT136" i="11" s="1"/>
  <c r="AW54" i="11"/>
  <c r="AV54" i="11"/>
  <c r="AU54" i="11"/>
  <c r="AL82" i="11"/>
  <c r="AL136" i="11" s="1"/>
  <c r="AM54" i="11"/>
  <c r="AN54" i="11"/>
  <c r="AO54" i="11"/>
  <c r="AP81" i="11"/>
  <c r="AP135" i="11" s="1"/>
  <c r="AQ53" i="11"/>
  <c r="AR53" i="11"/>
  <c r="AS53" i="11"/>
  <c r="AT80" i="11"/>
  <c r="AT134" i="11" s="1"/>
  <c r="AU52" i="11"/>
  <c r="AV52" i="11"/>
  <c r="AW52" i="11"/>
  <c r="AL80" i="11"/>
  <c r="AL134" i="11" s="1"/>
  <c r="AM52" i="11"/>
  <c r="AN52" i="11"/>
  <c r="AO52" i="11"/>
  <c r="AP79" i="11"/>
  <c r="AP133" i="11" s="1"/>
  <c r="AQ51" i="11"/>
  <c r="AR51" i="11"/>
  <c r="AS51" i="11"/>
  <c r="AT78" i="11"/>
  <c r="AT132" i="11" s="1"/>
  <c r="AU50" i="11"/>
  <c r="AV50" i="11"/>
  <c r="AW50" i="11"/>
  <c r="AP77" i="11"/>
  <c r="AP131" i="11" s="1"/>
  <c r="AQ49" i="11"/>
  <c r="AS49" i="11"/>
  <c r="AR49" i="11"/>
  <c r="AT76" i="11"/>
  <c r="AT130" i="11" s="1"/>
  <c r="AU48" i="11"/>
  <c r="AW48" i="11"/>
  <c r="AV48" i="11"/>
  <c r="AP75" i="11"/>
  <c r="AP129" i="11" s="1"/>
  <c r="AQ47" i="11"/>
  <c r="AR47" i="11"/>
  <c r="AS47" i="11"/>
  <c r="AL74" i="11"/>
  <c r="AL128" i="11" s="1"/>
  <c r="AM46" i="11"/>
  <c r="AN46" i="11"/>
  <c r="AO46" i="11"/>
  <c r="AP72" i="11"/>
  <c r="AP126" i="11" s="1"/>
  <c r="AQ44" i="11"/>
  <c r="AR44" i="11"/>
  <c r="AS44" i="11"/>
  <c r="AL71" i="11"/>
  <c r="AL125" i="11" s="1"/>
  <c r="AM43" i="11"/>
  <c r="AO43" i="11"/>
  <c r="AN43" i="11"/>
  <c r="AP70" i="11"/>
  <c r="AP124" i="11" s="1"/>
  <c r="AQ42" i="11"/>
  <c r="AR42" i="11"/>
  <c r="AS42" i="11"/>
  <c r="AL69" i="11"/>
  <c r="AL123" i="11" s="1"/>
  <c r="AM41" i="11"/>
  <c r="AN41" i="11"/>
  <c r="AO41" i="11"/>
  <c r="AP68" i="11"/>
  <c r="AP122" i="11" s="1"/>
  <c r="AQ40" i="11"/>
  <c r="AR40" i="11"/>
  <c r="AS40" i="11"/>
  <c r="AP66" i="11"/>
  <c r="AP120" i="11" s="1"/>
  <c r="AQ38" i="11"/>
  <c r="AS38" i="11"/>
  <c r="AR38" i="11"/>
  <c r="AP65" i="11"/>
  <c r="AP119" i="11" s="1"/>
  <c r="AQ37" i="11"/>
  <c r="AS37" i="11"/>
  <c r="AR37" i="11"/>
  <c r="AP63" i="11"/>
  <c r="AP117" i="11" s="1"/>
  <c r="AQ35" i="11"/>
  <c r="AS35" i="11"/>
  <c r="AR35" i="11"/>
  <c r="AP62" i="11"/>
  <c r="AP116" i="11" s="1"/>
  <c r="AQ34" i="11"/>
  <c r="AR34" i="11"/>
  <c r="AS34" i="11"/>
  <c r="AL61" i="11"/>
  <c r="AL115" i="11" s="1"/>
  <c r="AM33" i="11"/>
  <c r="AO33" i="11"/>
  <c r="AN33" i="11"/>
  <c r="AL60" i="11"/>
  <c r="AL114" i="11" s="1"/>
  <c r="AM32" i="11"/>
  <c r="AO32" i="11"/>
  <c r="AN32" i="11"/>
  <c r="AL59" i="11"/>
  <c r="AL113" i="11" s="1"/>
  <c r="AM31" i="11"/>
  <c r="AN31" i="11"/>
  <c r="AO31" i="11"/>
  <c r="AP58" i="11"/>
  <c r="AP112" i="11" s="1"/>
  <c r="AQ30" i="11"/>
  <c r="AR30" i="11"/>
  <c r="AS30" i="11"/>
  <c r="AL57" i="11"/>
  <c r="AL111" i="11" s="1"/>
  <c r="AM29" i="11"/>
  <c r="AO29" i="11"/>
  <c r="AN29" i="11"/>
  <c r="AV162" i="11"/>
  <c r="AU162" i="11"/>
  <c r="AT162" i="11"/>
  <c r="AW136" i="11"/>
  <c r="AW82" i="11"/>
  <c r="AN162" i="11"/>
  <c r="AM162" i="11"/>
  <c r="AO136" i="11"/>
  <c r="AL162" i="11"/>
  <c r="AO82" i="11"/>
  <c r="AR160" i="11"/>
  <c r="AQ160" i="11"/>
  <c r="AS134" i="11"/>
  <c r="AP160" i="11"/>
  <c r="AS80" i="11"/>
  <c r="AV158" i="11"/>
  <c r="AU158" i="11"/>
  <c r="AT158" i="11"/>
  <c r="AW132" i="11"/>
  <c r="AW78" i="11"/>
  <c r="AN158" i="11"/>
  <c r="AM158" i="11"/>
  <c r="AO132" i="11"/>
  <c r="AL158" i="11"/>
  <c r="AO78" i="11"/>
  <c r="AR156" i="11"/>
  <c r="AQ156" i="11"/>
  <c r="AS130" i="11"/>
  <c r="AP156" i="11"/>
  <c r="AS76" i="11"/>
  <c r="AV154" i="11"/>
  <c r="AU154" i="11"/>
  <c r="AT154" i="11"/>
  <c r="AW128" i="11"/>
  <c r="AW74" i="11"/>
  <c r="AN154" i="11"/>
  <c r="AM154" i="11"/>
  <c r="AO128" i="11"/>
  <c r="AL154" i="11"/>
  <c r="AO74" i="11"/>
  <c r="AR152" i="11"/>
  <c r="AQ152" i="11"/>
  <c r="AP152" i="11"/>
  <c r="AS126" i="11"/>
  <c r="AS72" i="11"/>
  <c r="AV150" i="11"/>
  <c r="AU150" i="11"/>
  <c r="AT150" i="11"/>
  <c r="AW124" i="11"/>
  <c r="AW70" i="11"/>
  <c r="AN150" i="11"/>
  <c r="AM150" i="11"/>
  <c r="AL150" i="11"/>
  <c r="AO124" i="11"/>
  <c r="AO70" i="11"/>
  <c r="AR148" i="11"/>
  <c r="AQ148" i="11"/>
  <c r="AP148" i="11"/>
  <c r="AS122" i="11"/>
  <c r="AS68" i="11"/>
  <c r="AV146" i="11"/>
  <c r="AU146" i="11"/>
  <c r="AT146" i="11"/>
  <c r="AW120" i="11"/>
  <c r="AW66" i="11"/>
  <c r="AN146" i="11"/>
  <c r="AM146" i="11"/>
  <c r="AL146" i="11"/>
  <c r="AO120" i="11"/>
  <c r="AO66" i="11"/>
  <c r="AR144" i="11"/>
  <c r="AQ144" i="11"/>
  <c r="AP144" i="11"/>
  <c r="AS118" i="11"/>
  <c r="AS64" i="11"/>
  <c r="AU142" i="11"/>
  <c r="AV142" i="11"/>
  <c r="AT142" i="11"/>
  <c r="AW116" i="11"/>
  <c r="AW62" i="11"/>
  <c r="AM142" i="11"/>
  <c r="AN142" i="11"/>
  <c r="AO116" i="11"/>
  <c r="AL142" i="11"/>
  <c r="AO62" i="11"/>
  <c r="AR140" i="11"/>
  <c r="AQ140" i="11"/>
  <c r="AP140" i="11"/>
  <c r="AS114" i="11"/>
  <c r="AS60" i="11"/>
  <c r="AV138" i="11"/>
  <c r="AU138" i="11"/>
  <c r="AW112" i="11"/>
  <c r="AT138" i="11"/>
  <c r="AW58" i="11"/>
  <c r="AN138" i="11"/>
  <c r="AM138" i="11"/>
  <c r="AL138" i="11"/>
  <c r="AO112" i="11"/>
  <c r="AO58" i="11"/>
  <c r="AR137" i="11"/>
  <c r="AQ137" i="11"/>
  <c r="AP137" i="11"/>
  <c r="AS111" i="11"/>
  <c r="AS57" i="11"/>
  <c r="AS161" i="11"/>
  <c r="AR135" i="11"/>
  <c r="AP107" i="11"/>
  <c r="AQ107" i="11"/>
  <c r="AR81" i="11"/>
  <c r="AW159" i="11"/>
  <c r="AV133" i="11"/>
  <c r="AT105" i="11"/>
  <c r="AV79" i="11"/>
  <c r="AU105" i="11"/>
  <c r="AO159" i="11"/>
  <c r="AN133" i="11"/>
  <c r="AL105" i="11"/>
  <c r="AM105" i="11"/>
  <c r="AN79" i="11"/>
  <c r="AS157" i="11"/>
  <c r="AR131" i="11"/>
  <c r="AP103" i="11"/>
  <c r="AQ103" i="11"/>
  <c r="AR77" i="11"/>
  <c r="AW155" i="11"/>
  <c r="AV129" i="11"/>
  <c r="AT101" i="11"/>
  <c r="AV75" i="11"/>
  <c r="AU101" i="11"/>
  <c r="AO155" i="11"/>
  <c r="AN129" i="11"/>
  <c r="AL101" i="11"/>
  <c r="AM101" i="11"/>
  <c r="AN75" i="11"/>
  <c r="AS153" i="11"/>
  <c r="AR127" i="11"/>
  <c r="AP99" i="11"/>
  <c r="AQ99" i="11"/>
  <c r="AR73" i="11"/>
  <c r="AW151" i="11"/>
  <c r="AT97" i="11"/>
  <c r="AV125" i="11"/>
  <c r="AV71" i="11"/>
  <c r="AU97" i="11"/>
  <c r="AO151" i="11"/>
  <c r="AL97" i="11"/>
  <c r="AN125" i="11"/>
  <c r="AM97" i="11"/>
  <c r="AN71" i="11"/>
  <c r="AS149" i="11"/>
  <c r="AP95" i="11"/>
  <c r="AR123" i="11"/>
  <c r="AQ95" i="11"/>
  <c r="AR69" i="11"/>
  <c r="AW147" i="11"/>
  <c r="AT93" i="11"/>
  <c r="AV121" i="11"/>
  <c r="AV67" i="11"/>
  <c r="AU93" i="11"/>
  <c r="AO147" i="11"/>
  <c r="AL93" i="11"/>
  <c r="AN121" i="11"/>
  <c r="AM93" i="11"/>
  <c r="AN67" i="11"/>
  <c r="AS145" i="11"/>
  <c r="AP91" i="11"/>
  <c r="AR119" i="11"/>
  <c r="AQ91" i="11"/>
  <c r="AR65" i="11"/>
  <c r="AW143" i="11"/>
  <c r="AT89" i="11"/>
  <c r="AV117" i="11"/>
  <c r="AV63" i="11"/>
  <c r="AU89" i="11"/>
  <c r="AO143" i="11"/>
  <c r="AL89" i="11"/>
  <c r="AN117" i="11"/>
  <c r="AN63" i="11"/>
  <c r="AM89" i="11"/>
  <c r="AS141" i="11"/>
  <c r="AP87" i="11"/>
  <c r="AR115" i="11"/>
  <c r="AQ87" i="11"/>
  <c r="AR61" i="11"/>
  <c r="AW139" i="11"/>
  <c r="AV113" i="11"/>
  <c r="AT85" i="11"/>
  <c r="AV59" i="11"/>
  <c r="AU85" i="11"/>
  <c r="AO139" i="11"/>
  <c r="AN113" i="11"/>
  <c r="AL85" i="11"/>
  <c r="AN59" i="11"/>
  <c r="AM85" i="11"/>
  <c r="AS137" i="11"/>
  <c r="AR111" i="11"/>
  <c r="AP83" i="11"/>
  <c r="AR57" i="11"/>
  <c r="AQ83" i="11"/>
  <c r="AW84" i="11"/>
  <c r="AV84" i="11"/>
  <c r="AU58" i="11"/>
  <c r="AT30" i="11"/>
  <c r="AU112" i="11"/>
  <c r="AQ111" i="11"/>
  <c r="AS83" i="11"/>
  <c r="AR83" i="11"/>
  <c r="AQ57" i="11"/>
  <c r="AP29" i="11"/>
  <c r="AQ135" i="11"/>
  <c r="AS107" i="11"/>
  <c r="AR107" i="11"/>
  <c r="AQ81" i="11"/>
  <c r="AP53" i="11"/>
  <c r="AU133" i="11"/>
  <c r="AW105" i="11"/>
  <c r="AV105" i="11"/>
  <c r="AU79" i="11"/>
  <c r="AT51" i="11"/>
  <c r="AM133" i="11"/>
  <c r="AO105" i="11"/>
  <c r="AN105" i="11"/>
  <c r="AL51" i="11"/>
  <c r="AM79" i="11"/>
  <c r="AQ131" i="11"/>
  <c r="AS103" i="11"/>
  <c r="AR103" i="11"/>
  <c r="AQ77" i="11"/>
  <c r="AP49" i="11"/>
  <c r="AU129" i="11"/>
  <c r="AW101" i="11"/>
  <c r="AV101" i="11"/>
  <c r="AU75" i="11"/>
  <c r="AT47" i="11"/>
  <c r="AM129" i="11"/>
  <c r="AO101" i="11"/>
  <c r="AN101" i="11"/>
  <c r="AL47" i="11"/>
  <c r="AM75" i="11"/>
  <c r="AQ127" i="11"/>
  <c r="AS99" i="11"/>
  <c r="AR99" i="11"/>
  <c r="AQ73" i="11"/>
  <c r="AP45" i="11"/>
  <c r="AW97" i="11"/>
  <c r="AV97" i="11"/>
  <c r="AU71" i="11"/>
  <c r="AU125" i="11"/>
  <c r="AT43" i="11"/>
  <c r="AO97" i="11"/>
  <c r="AN97" i="11"/>
  <c r="AM125" i="11"/>
  <c r="AL43" i="11"/>
  <c r="AM71" i="11"/>
  <c r="AS95" i="11"/>
  <c r="AR95" i="11"/>
  <c r="AQ123" i="11"/>
  <c r="AQ69" i="11"/>
  <c r="AP41" i="11"/>
  <c r="AW93" i="11"/>
  <c r="AV93" i="11"/>
  <c r="AU67" i="11"/>
  <c r="AU121" i="11"/>
  <c r="AT39" i="11"/>
  <c r="AO93" i="11"/>
  <c r="AN93" i="11"/>
  <c r="AM121" i="11"/>
  <c r="AL39" i="11"/>
  <c r="AM67" i="11"/>
  <c r="AS91" i="11"/>
  <c r="AR91" i="11"/>
  <c r="AQ119" i="11"/>
  <c r="AQ65" i="11"/>
  <c r="AP37" i="11"/>
  <c r="AW89" i="11"/>
  <c r="AV89" i="11"/>
  <c r="AU63" i="11"/>
  <c r="AU117" i="11"/>
  <c r="AT35" i="11"/>
  <c r="AM117" i="11"/>
  <c r="AO89" i="11"/>
  <c r="AN89" i="11"/>
  <c r="AL35" i="11"/>
  <c r="AM63" i="11"/>
  <c r="AQ115" i="11"/>
  <c r="AS87" i="11"/>
  <c r="AR87" i="11"/>
  <c r="AQ61" i="11"/>
  <c r="AP33" i="11"/>
  <c r="AW85" i="11"/>
  <c r="AV85" i="11"/>
  <c r="AU59" i="11"/>
  <c r="AU113" i="11"/>
  <c r="AT31" i="11"/>
  <c r="AQ112" i="11"/>
  <c r="AS84" i="11"/>
  <c r="AR84" i="11"/>
  <c r="AQ58" i="11"/>
  <c r="AP30" i="11"/>
  <c r="EM857" i="11"/>
  <c r="EM853" i="11"/>
  <c r="EM849" i="11"/>
  <c r="EM859" i="11"/>
  <c r="EM855" i="11"/>
  <c r="EM851" i="11"/>
  <c r="EM860" i="11"/>
  <c r="EM858" i="11"/>
  <c r="EM856" i="11"/>
  <c r="EM854" i="11"/>
  <c r="EM852" i="11"/>
  <c r="EM850" i="11"/>
  <c r="EM848" i="11"/>
  <c r="I75" i="14"/>
  <c r="I12" i="14"/>
  <c r="I20" i="14"/>
  <c r="I70" i="14"/>
  <c r="I5" i="14"/>
  <c r="I28" i="14"/>
  <c r="I13" i="14"/>
  <c r="J75" i="14"/>
  <c r="J13" i="14"/>
  <c r="I18" i="14"/>
  <c r="I21" i="14"/>
  <c r="I58" i="14"/>
  <c r="I76" i="14"/>
  <c r="I68" i="14"/>
  <c r="CJ70" i="14"/>
  <c r="CJ14" i="14"/>
  <c r="I55" i="14"/>
  <c r="I57" i="14"/>
  <c r="J55" i="14"/>
  <c r="I14" i="14"/>
  <c r="I63" i="14"/>
  <c r="I38" i="14"/>
  <c r="I64" i="14"/>
  <c r="I50" i="14"/>
  <c r="J19" i="14"/>
  <c r="I74" i="14"/>
  <c r="J44" i="14"/>
  <c r="J43" i="14"/>
  <c r="J69" i="14"/>
  <c r="J18" i="14"/>
  <c r="J76" i="14"/>
  <c r="J25" i="14"/>
  <c r="J14" i="14"/>
  <c r="J62" i="14"/>
  <c r="CJ21" i="14"/>
  <c r="J61" i="14"/>
  <c r="J21" i="14"/>
  <c r="J56" i="14"/>
  <c r="J70" i="14"/>
  <c r="I40" i="14"/>
  <c r="J51" i="14"/>
  <c r="J45" i="14"/>
  <c r="J37" i="14"/>
  <c r="J6" i="14"/>
  <c r="CJ58" i="14"/>
  <c r="I49" i="14"/>
  <c r="I51" i="14"/>
  <c r="J39" i="14"/>
  <c r="I56" i="14"/>
  <c r="J26" i="14"/>
  <c r="I6" i="14"/>
  <c r="I45" i="14"/>
  <c r="I11" i="14"/>
  <c r="I39" i="14"/>
  <c r="I25" i="14"/>
  <c r="J32" i="14"/>
  <c r="J31" i="14"/>
  <c r="J33" i="14"/>
  <c r="J50" i="14"/>
  <c r="I7" i="14"/>
  <c r="I46" i="14"/>
  <c r="I4" i="14"/>
  <c r="I44" i="14"/>
  <c r="J63" i="14"/>
  <c r="J27" i="14"/>
  <c r="J57" i="14"/>
  <c r="J52" i="14"/>
  <c r="CJ46" i="14"/>
  <c r="I31" i="14"/>
  <c r="I33" i="14"/>
  <c r="J28" i="14"/>
  <c r="CJ40" i="14"/>
  <c r="J12" i="14"/>
  <c r="J73" i="14"/>
  <c r="J5" i="14"/>
  <c r="I19" i="14"/>
  <c r="J38" i="14"/>
  <c r="CJ28" i="14"/>
  <c r="J11" i="14"/>
  <c r="J40" i="14"/>
  <c r="I34" i="14"/>
  <c r="I52" i="14"/>
  <c r="I62" i="14"/>
  <c r="CJ52" i="14"/>
  <c r="CJ34" i="14"/>
  <c r="J46" i="14"/>
  <c r="I32" i="14"/>
  <c r="I26" i="14"/>
  <c r="CJ64" i="14"/>
  <c r="J4" i="14"/>
  <c r="CJ76" i="14"/>
  <c r="I37" i="14"/>
  <c r="DR56" i="11"/>
  <c r="DS56" i="11"/>
  <c r="DR57" i="11"/>
  <c r="DR83" i="11" s="1"/>
  <c r="DR109" i="11" s="1"/>
  <c r="DS57" i="11"/>
  <c r="DS83" i="11" s="1"/>
  <c r="DS109" i="11" s="1"/>
  <c r="DS135" i="11" s="1"/>
  <c r="DR58" i="11"/>
  <c r="DS58" i="11"/>
  <c r="DS84" i="11" s="1"/>
  <c r="DS110" i="11" s="1"/>
  <c r="DS136" i="11" s="1"/>
  <c r="DS162" i="11" s="1"/>
  <c r="DS188" i="11" s="1"/>
  <c r="DS214" i="11" s="1"/>
  <c r="DS240" i="11" s="1"/>
  <c r="DS266" i="11" s="1"/>
  <c r="DS292" i="11" s="1"/>
  <c r="DS318" i="11" s="1"/>
  <c r="DS344" i="11" s="1"/>
  <c r="DS370" i="11" s="1"/>
  <c r="DS396" i="11" s="1"/>
  <c r="DS422" i="11" s="1"/>
  <c r="DS448" i="11" s="1"/>
  <c r="DS474" i="11" s="1"/>
  <c r="DS500" i="11" s="1"/>
  <c r="DS526" i="11" s="1"/>
  <c r="DS552" i="11" s="1"/>
  <c r="DS578" i="11" s="1"/>
  <c r="DS604" i="11" s="1"/>
  <c r="DS630" i="11" s="1"/>
  <c r="DS656" i="11" s="1"/>
  <c r="DS682" i="11" s="1"/>
  <c r="DS708" i="11" s="1"/>
  <c r="DS734" i="11" s="1"/>
  <c r="DS760" i="11" s="1"/>
  <c r="DS786" i="11" s="1"/>
  <c r="DS812" i="11" s="1"/>
  <c r="DR59" i="11"/>
  <c r="DS59" i="11"/>
  <c r="DS85" i="11" s="1"/>
  <c r="DS111" i="11" s="1"/>
  <c r="DR60" i="11"/>
  <c r="DS60" i="11"/>
  <c r="DS86" i="11" s="1"/>
  <c r="DS112" i="11" s="1"/>
  <c r="DS138" i="11" s="1"/>
  <c r="DS164" i="11" s="1"/>
  <c r="DS190" i="11" s="1"/>
  <c r="DS216" i="11" s="1"/>
  <c r="DS242" i="11" s="1"/>
  <c r="DS268" i="11" s="1"/>
  <c r="DS294" i="11" s="1"/>
  <c r="DS320" i="11" s="1"/>
  <c r="DS346" i="11" s="1"/>
  <c r="DS372" i="11" s="1"/>
  <c r="DS398" i="11" s="1"/>
  <c r="DS424" i="11" s="1"/>
  <c r="DS450" i="11" s="1"/>
  <c r="DS476" i="11" s="1"/>
  <c r="DS502" i="11" s="1"/>
  <c r="DS528" i="11" s="1"/>
  <c r="DS554" i="11" s="1"/>
  <c r="DS580" i="11" s="1"/>
  <c r="DS606" i="11" s="1"/>
  <c r="DS632" i="11" s="1"/>
  <c r="DS658" i="11" s="1"/>
  <c r="DS684" i="11" s="1"/>
  <c r="DS710" i="11" s="1"/>
  <c r="DS736" i="11" s="1"/>
  <c r="DS762" i="11" s="1"/>
  <c r="DS788" i="11" s="1"/>
  <c r="DS814" i="11" s="1"/>
  <c r="DR61" i="11"/>
  <c r="DR87" i="11" s="1"/>
  <c r="DS61" i="11"/>
  <c r="DS87" i="11" s="1"/>
  <c r="DS113" i="11" s="1"/>
  <c r="DS139" i="11" s="1"/>
  <c r="DR62" i="11"/>
  <c r="DS62" i="11"/>
  <c r="DS88" i="11" s="1"/>
  <c r="DS114" i="11" s="1"/>
  <c r="DS140" i="11" s="1"/>
  <c r="DS166" i="11" s="1"/>
  <c r="DS192" i="11" s="1"/>
  <c r="DS218" i="11" s="1"/>
  <c r="DS244" i="11" s="1"/>
  <c r="DS270" i="11" s="1"/>
  <c r="DS296" i="11" s="1"/>
  <c r="DS322" i="11" s="1"/>
  <c r="DS348" i="11" s="1"/>
  <c r="DS374" i="11" s="1"/>
  <c r="DS400" i="11" s="1"/>
  <c r="DS426" i="11" s="1"/>
  <c r="DS452" i="11" s="1"/>
  <c r="DS478" i="11" s="1"/>
  <c r="DS504" i="11" s="1"/>
  <c r="DS530" i="11" s="1"/>
  <c r="DS556" i="11" s="1"/>
  <c r="DS582" i="11" s="1"/>
  <c r="DS608" i="11" s="1"/>
  <c r="DS634" i="11" s="1"/>
  <c r="DS660" i="11" s="1"/>
  <c r="DS686" i="11" s="1"/>
  <c r="DS712" i="11" s="1"/>
  <c r="DS738" i="11" s="1"/>
  <c r="DS764" i="11" s="1"/>
  <c r="DS790" i="11" s="1"/>
  <c r="DS816" i="11" s="1"/>
  <c r="DR63" i="11"/>
  <c r="DR89" i="11" s="1"/>
  <c r="DR115" i="11" s="1"/>
  <c r="DS63" i="11"/>
  <c r="DS89" i="11" s="1"/>
  <c r="DS115" i="11" s="1"/>
  <c r="DR64" i="11"/>
  <c r="DS64" i="11"/>
  <c r="DR65" i="11"/>
  <c r="DR91" i="11" s="1"/>
  <c r="DR117" i="11" s="1"/>
  <c r="DS65" i="11"/>
  <c r="DS91" i="11" s="1"/>
  <c r="DS117" i="11" s="1"/>
  <c r="DS143" i="11" s="1"/>
  <c r="DR66" i="11"/>
  <c r="DS66" i="11"/>
  <c r="DS92" i="11" s="1"/>
  <c r="DS118" i="11" s="1"/>
  <c r="DS144" i="11" s="1"/>
  <c r="DS170" i="11" s="1"/>
  <c r="DS196" i="11" s="1"/>
  <c r="DS222" i="11" s="1"/>
  <c r="DS248" i="11" s="1"/>
  <c r="DS274" i="11" s="1"/>
  <c r="DS300" i="11" s="1"/>
  <c r="DS326" i="11" s="1"/>
  <c r="DS352" i="11" s="1"/>
  <c r="DS378" i="11" s="1"/>
  <c r="DS404" i="11" s="1"/>
  <c r="DS430" i="11" s="1"/>
  <c r="DS456" i="11" s="1"/>
  <c r="DS482" i="11" s="1"/>
  <c r="DS508" i="11" s="1"/>
  <c r="DS534" i="11" s="1"/>
  <c r="DS560" i="11" s="1"/>
  <c r="DS586" i="11" s="1"/>
  <c r="DS612" i="11" s="1"/>
  <c r="DS638" i="11" s="1"/>
  <c r="DS664" i="11" s="1"/>
  <c r="DS690" i="11" s="1"/>
  <c r="DS716" i="11" s="1"/>
  <c r="DS742" i="11" s="1"/>
  <c r="DS768" i="11" s="1"/>
  <c r="DS794" i="11" s="1"/>
  <c r="DS820" i="11" s="1"/>
  <c r="DR67" i="11"/>
  <c r="DS67" i="11"/>
  <c r="DS93" i="11" s="1"/>
  <c r="DS119" i="11" s="1"/>
  <c r="DR68" i="11"/>
  <c r="DS68" i="11"/>
  <c r="DS94" i="11" s="1"/>
  <c r="DS120" i="11" s="1"/>
  <c r="DS146" i="11" s="1"/>
  <c r="DS172" i="11" s="1"/>
  <c r="DS198" i="11" s="1"/>
  <c r="DS224" i="11" s="1"/>
  <c r="DS250" i="11" s="1"/>
  <c r="DS276" i="11" s="1"/>
  <c r="DS302" i="11" s="1"/>
  <c r="DS328" i="11" s="1"/>
  <c r="DS354" i="11" s="1"/>
  <c r="DS380" i="11" s="1"/>
  <c r="DS406" i="11" s="1"/>
  <c r="DS432" i="11" s="1"/>
  <c r="DS458" i="11" s="1"/>
  <c r="DS484" i="11" s="1"/>
  <c r="DS510" i="11" s="1"/>
  <c r="DS536" i="11" s="1"/>
  <c r="DS562" i="11" s="1"/>
  <c r="DS588" i="11" s="1"/>
  <c r="DS614" i="11" s="1"/>
  <c r="DS640" i="11" s="1"/>
  <c r="DS666" i="11" s="1"/>
  <c r="DS692" i="11" s="1"/>
  <c r="DS718" i="11" s="1"/>
  <c r="DS744" i="11" s="1"/>
  <c r="DS770" i="11" s="1"/>
  <c r="DS796" i="11" s="1"/>
  <c r="DS822" i="11" s="1"/>
  <c r="DR69" i="11"/>
  <c r="DR95" i="11" s="1"/>
  <c r="DS69" i="11"/>
  <c r="DS95" i="11" s="1"/>
  <c r="DS121" i="11" s="1"/>
  <c r="DS147" i="11" s="1"/>
  <c r="DR70" i="11"/>
  <c r="DS70" i="11"/>
  <c r="DS96" i="11" s="1"/>
  <c r="DS122" i="11" s="1"/>
  <c r="DS148" i="11" s="1"/>
  <c r="DS174" i="11" s="1"/>
  <c r="DS200" i="11" s="1"/>
  <c r="DS226" i="11" s="1"/>
  <c r="DS252" i="11" s="1"/>
  <c r="DS278" i="11" s="1"/>
  <c r="DS304" i="11" s="1"/>
  <c r="DS330" i="11" s="1"/>
  <c r="DS356" i="11" s="1"/>
  <c r="DS382" i="11" s="1"/>
  <c r="DS408" i="11" s="1"/>
  <c r="DS434" i="11" s="1"/>
  <c r="DS460" i="11" s="1"/>
  <c r="DS486" i="11" s="1"/>
  <c r="DS512" i="11" s="1"/>
  <c r="DS538" i="11" s="1"/>
  <c r="DS564" i="11" s="1"/>
  <c r="DS590" i="11" s="1"/>
  <c r="DS616" i="11" s="1"/>
  <c r="DS642" i="11" s="1"/>
  <c r="DS668" i="11" s="1"/>
  <c r="DS694" i="11" s="1"/>
  <c r="DS720" i="11" s="1"/>
  <c r="DS746" i="11" s="1"/>
  <c r="DS772" i="11" s="1"/>
  <c r="DS798" i="11" s="1"/>
  <c r="DS824" i="11" s="1"/>
  <c r="DR71" i="11"/>
  <c r="DR97" i="11" s="1"/>
  <c r="DR123" i="11" s="1"/>
  <c r="DR149" i="11" s="1"/>
  <c r="DR175" i="11" s="1"/>
  <c r="DS71" i="11"/>
  <c r="DS97" i="11" s="1"/>
  <c r="DS123" i="11" s="1"/>
  <c r="DR72" i="11"/>
  <c r="DS72" i="11"/>
  <c r="DR73" i="11"/>
  <c r="DR99" i="11" s="1"/>
  <c r="DR125" i="11" s="1"/>
  <c r="DS73" i="11"/>
  <c r="DS99" i="11" s="1"/>
  <c r="DS125" i="11" s="1"/>
  <c r="DS151" i="11" s="1"/>
  <c r="DR74" i="11"/>
  <c r="DS74" i="11"/>
  <c r="DS100" i="11" s="1"/>
  <c r="DS126" i="11" s="1"/>
  <c r="DS152" i="11" s="1"/>
  <c r="DS178" i="11" s="1"/>
  <c r="DS204" i="11" s="1"/>
  <c r="DS230" i="11" s="1"/>
  <c r="DS256" i="11" s="1"/>
  <c r="DS282" i="11" s="1"/>
  <c r="DS308" i="11" s="1"/>
  <c r="DS334" i="11" s="1"/>
  <c r="DS360" i="11" s="1"/>
  <c r="DS386" i="11" s="1"/>
  <c r="DS412" i="11" s="1"/>
  <c r="DS438" i="11" s="1"/>
  <c r="DS464" i="11" s="1"/>
  <c r="DS490" i="11" s="1"/>
  <c r="DS516" i="11" s="1"/>
  <c r="DS542" i="11" s="1"/>
  <c r="DS568" i="11" s="1"/>
  <c r="DS594" i="11" s="1"/>
  <c r="DS620" i="11" s="1"/>
  <c r="DS646" i="11" s="1"/>
  <c r="DS672" i="11" s="1"/>
  <c r="DS698" i="11" s="1"/>
  <c r="DS724" i="11" s="1"/>
  <c r="DS750" i="11" s="1"/>
  <c r="DS776" i="11" s="1"/>
  <c r="DS802" i="11" s="1"/>
  <c r="DS828" i="11" s="1"/>
  <c r="DR75" i="11"/>
  <c r="DR101" i="11" s="1"/>
  <c r="DS75" i="11"/>
  <c r="DS101" i="11" s="1"/>
  <c r="DS127" i="11" s="1"/>
  <c r="DR76" i="11"/>
  <c r="DS76" i="11"/>
  <c r="DS102" i="11" s="1"/>
  <c r="DS128" i="11" s="1"/>
  <c r="DS154" i="11" s="1"/>
  <c r="DS180" i="11" s="1"/>
  <c r="DS206" i="11" s="1"/>
  <c r="DS232" i="11" s="1"/>
  <c r="DS258" i="11" s="1"/>
  <c r="DS284" i="11" s="1"/>
  <c r="DS310" i="11" s="1"/>
  <c r="DS336" i="11" s="1"/>
  <c r="DS362" i="11" s="1"/>
  <c r="DS388" i="11" s="1"/>
  <c r="DS414" i="11" s="1"/>
  <c r="DS440" i="11" s="1"/>
  <c r="DS466" i="11" s="1"/>
  <c r="DS492" i="11" s="1"/>
  <c r="DS518" i="11" s="1"/>
  <c r="DS544" i="11" s="1"/>
  <c r="DS570" i="11" s="1"/>
  <c r="DS596" i="11" s="1"/>
  <c r="DS622" i="11" s="1"/>
  <c r="DS648" i="11" s="1"/>
  <c r="DS674" i="11" s="1"/>
  <c r="DS700" i="11" s="1"/>
  <c r="DS726" i="11" s="1"/>
  <c r="DS752" i="11" s="1"/>
  <c r="DS778" i="11" s="1"/>
  <c r="DS804" i="11" s="1"/>
  <c r="DS830" i="11" s="1"/>
  <c r="DR77" i="11"/>
  <c r="DR103" i="11" s="1"/>
  <c r="DS77" i="11"/>
  <c r="DS103" i="11" s="1"/>
  <c r="DR78" i="11"/>
  <c r="DS78" i="11"/>
  <c r="DS104" i="11" s="1"/>
  <c r="DS130" i="11" s="1"/>
  <c r="DS156" i="11" s="1"/>
  <c r="DS182" i="11" s="1"/>
  <c r="DS208" i="11" s="1"/>
  <c r="DS234" i="11" s="1"/>
  <c r="DS260" i="11" s="1"/>
  <c r="DS286" i="11" s="1"/>
  <c r="DS312" i="11" s="1"/>
  <c r="DS338" i="11" s="1"/>
  <c r="DS364" i="11" s="1"/>
  <c r="DS390" i="11" s="1"/>
  <c r="DS416" i="11" s="1"/>
  <c r="DS442" i="11" s="1"/>
  <c r="DS468" i="11" s="1"/>
  <c r="DS494" i="11" s="1"/>
  <c r="DS520" i="11" s="1"/>
  <c r="DS546" i="11" s="1"/>
  <c r="DS572" i="11" s="1"/>
  <c r="DS598" i="11" s="1"/>
  <c r="DS624" i="11" s="1"/>
  <c r="DS650" i="11" s="1"/>
  <c r="DS676" i="11" s="1"/>
  <c r="DS702" i="11" s="1"/>
  <c r="DS728" i="11" s="1"/>
  <c r="DS754" i="11" s="1"/>
  <c r="DS780" i="11" s="1"/>
  <c r="DS806" i="11" s="1"/>
  <c r="DS832" i="11" s="1"/>
  <c r="DR79" i="11"/>
  <c r="DR105" i="11" s="1"/>
  <c r="DS79" i="11"/>
  <c r="DS105" i="11" s="1"/>
  <c r="DS131" i="11" s="1"/>
  <c r="DR80" i="11"/>
  <c r="DS80" i="11"/>
  <c r="DS106" i="11" s="1"/>
  <c r="DS132" i="11" s="1"/>
  <c r="DS158" i="11" s="1"/>
  <c r="DS184" i="11" s="1"/>
  <c r="DS210" i="11" s="1"/>
  <c r="DS236" i="11" s="1"/>
  <c r="DS262" i="11" s="1"/>
  <c r="DS288" i="11" s="1"/>
  <c r="DS314" i="11" s="1"/>
  <c r="DS340" i="11" s="1"/>
  <c r="DS366" i="11" s="1"/>
  <c r="DS392" i="11" s="1"/>
  <c r="DS418" i="11" s="1"/>
  <c r="DS444" i="11" s="1"/>
  <c r="DS470" i="11" s="1"/>
  <c r="DS496" i="11" s="1"/>
  <c r="DS522" i="11" s="1"/>
  <c r="DS548" i="11" s="1"/>
  <c r="DS574" i="11" s="1"/>
  <c r="DS600" i="11" s="1"/>
  <c r="DS626" i="11" s="1"/>
  <c r="DS652" i="11" s="1"/>
  <c r="DS678" i="11" s="1"/>
  <c r="DS704" i="11" s="1"/>
  <c r="DS730" i="11" s="1"/>
  <c r="DS756" i="11" s="1"/>
  <c r="DS782" i="11" s="1"/>
  <c r="DS808" i="11" s="1"/>
  <c r="DS834" i="11" s="1"/>
  <c r="DR82" i="11"/>
  <c r="DS82" i="11"/>
  <c r="DS108" i="11" s="1"/>
  <c r="DS134" i="11" s="1"/>
  <c r="DS160" i="11" s="1"/>
  <c r="DS186" i="11" s="1"/>
  <c r="DS212" i="11" s="1"/>
  <c r="DS238" i="11" s="1"/>
  <c r="DS264" i="11" s="1"/>
  <c r="DS290" i="11" s="1"/>
  <c r="DS316" i="11" s="1"/>
  <c r="DS342" i="11" s="1"/>
  <c r="DS368" i="11" s="1"/>
  <c r="DS394" i="11" s="1"/>
  <c r="DS420" i="11" s="1"/>
  <c r="DS446" i="11" s="1"/>
  <c r="DS472" i="11" s="1"/>
  <c r="DS498" i="11" s="1"/>
  <c r="DS524" i="11" s="1"/>
  <c r="DS550" i="11" s="1"/>
  <c r="DS576" i="11" s="1"/>
  <c r="DS602" i="11" s="1"/>
  <c r="DS628" i="11" s="1"/>
  <c r="DS654" i="11" s="1"/>
  <c r="DS680" i="11" s="1"/>
  <c r="DS706" i="11" s="1"/>
  <c r="DS732" i="11" s="1"/>
  <c r="DS758" i="11" s="1"/>
  <c r="DS784" i="11" s="1"/>
  <c r="DS810" i="11" s="1"/>
  <c r="DR85" i="11"/>
  <c r="DR86" i="11"/>
  <c r="DR90" i="11"/>
  <c r="DS90" i="11"/>
  <c r="DS116" i="11" s="1"/>
  <c r="DS142" i="11" s="1"/>
  <c r="DS168" i="11" s="1"/>
  <c r="DS194" i="11" s="1"/>
  <c r="DS220" i="11" s="1"/>
  <c r="DS246" i="11" s="1"/>
  <c r="DS272" i="11" s="1"/>
  <c r="DS298" i="11" s="1"/>
  <c r="DS324" i="11" s="1"/>
  <c r="DS350" i="11" s="1"/>
  <c r="DS376" i="11" s="1"/>
  <c r="DS402" i="11" s="1"/>
  <c r="DS428" i="11" s="1"/>
  <c r="DS454" i="11" s="1"/>
  <c r="DS480" i="11" s="1"/>
  <c r="DS506" i="11" s="1"/>
  <c r="DS532" i="11" s="1"/>
  <c r="DS558" i="11" s="1"/>
  <c r="DS584" i="11" s="1"/>
  <c r="DS610" i="11" s="1"/>
  <c r="DS636" i="11" s="1"/>
  <c r="DS662" i="11" s="1"/>
  <c r="DS688" i="11" s="1"/>
  <c r="DS714" i="11" s="1"/>
  <c r="DS740" i="11" s="1"/>
  <c r="DS766" i="11" s="1"/>
  <c r="DS792" i="11" s="1"/>
  <c r="DS818" i="11" s="1"/>
  <c r="DR93" i="11"/>
  <c r="DR119" i="11" s="1"/>
  <c r="DR94" i="11"/>
  <c r="DR98" i="11"/>
  <c r="DS98" i="11"/>
  <c r="DS124" i="11" s="1"/>
  <c r="DS150" i="11" s="1"/>
  <c r="DS176" i="11" s="1"/>
  <c r="DS202" i="11" s="1"/>
  <c r="DS228" i="11" s="1"/>
  <c r="DS254" i="11" s="1"/>
  <c r="DS280" i="11" s="1"/>
  <c r="DS306" i="11" s="1"/>
  <c r="DS332" i="11" s="1"/>
  <c r="DS358" i="11" s="1"/>
  <c r="DS384" i="11" s="1"/>
  <c r="DS410" i="11" s="1"/>
  <c r="DS436" i="11" s="1"/>
  <c r="DS462" i="11" s="1"/>
  <c r="DS488" i="11" s="1"/>
  <c r="DS514" i="11" s="1"/>
  <c r="DS540" i="11" s="1"/>
  <c r="DS566" i="11" s="1"/>
  <c r="DS592" i="11" s="1"/>
  <c r="DS618" i="11" s="1"/>
  <c r="DS644" i="11" s="1"/>
  <c r="DS670" i="11" s="1"/>
  <c r="DS696" i="11" s="1"/>
  <c r="DS722" i="11" s="1"/>
  <c r="DS748" i="11" s="1"/>
  <c r="DS774" i="11" s="1"/>
  <c r="DS800" i="11" s="1"/>
  <c r="DS826" i="11" s="1"/>
  <c r="DR102" i="11"/>
  <c r="DR106" i="11"/>
  <c r="DS55" i="11"/>
  <c r="DS81" i="11" s="1"/>
  <c r="DS107" i="11" s="1"/>
  <c r="DR55" i="11"/>
  <c r="EC942" i="11" l="1"/>
  <c r="DU942" i="11"/>
  <c r="EI942" i="11"/>
  <c r="EF942" i="11"/>
  <c r="DX942" i="11"/>
  <c r="EA942" i="11"/>
  <c r="DZ942" i="11"/>
  <c r="EJ942" i="11"/>
  <c r="DW942" i="11"/>
  <c r="DV942" i="11"/>
  <c r="EB942" i="11"/>
  <c r="EH942" i="11"/>
  <c r="DY942" i="11"/>
  <c r="EG942" i="11"/>
  <c r="ED942" i="11"/>
  <c r="EE942" i="11"/>
  <c r="EG1054" i="11"/>
  <c r="ED1054" i="11"/>
  <c r="EH1054" i="11"/>
  <c r="DV1054" i="11"/>
  <c r="DZ1054" i="11"/>
  <c r="DW1054" i="11"/>
  <c r="EA1054" i="11"/>
  <c r="DX1054" i="11"/>
  <c r="EE1054" i="11"/>
  <c r="EB1054" i="11"/>
  <c r="EI1054" i="11"/>
  <c r="EF1054" i="11"/>
  <c r="EJ1054" i="11"/>
  <c r="DY1054" i="11"/>
  <c r="EC1054" i="11"/>
  <c r="DU1054" i="11"/>
  <c r="DU964" i="11"/>
  <c r="EA964" i="11"/>
  <c r="EI964" i="11"/>
  <c r="EC964" i="11"/>
  <c r="EF964" i="11"/>
  <c r="DX964" i="11"/>
  <c r="ED964" i="11"/>
  <c r="EE964" i="11"/>
  <c r="DZ964" i="11"/>
  <c r="EJ964" i="11"/>
  <c r="DW964" i="11"/>
  <c r="DV964" i="11"/>
  <c r="EB964" i="11"/>
  <c r="EH964" i="11"/>
  <c r="DY964" i="11"/>
  <c r="EG964" i="11"/>
  <c r="ED1056" i="11"/>
  <c r="EH1056" i="11"/>
  <c r="DV1056" i="11"/>
  <c r="EG1056" i="11"/>
  <c r="DZ1056" i="11"/>
  <c r="DW1056" i="11"/>
  <c r="EA1056" i="11"/>
  <c r="DX1056" i="11"/>
  <c r="EE1056" i="11"/>
  <c r="EI1056" i="11"/>
  <c r="EF1056" i="11"/>
  <c r="EC1056" i="11"/>
  <c r="EB1056" i="11"/>
  <c r="EJ1056" i="11"/>
  <c r="DU1056" i="11"/>
  <c r="DY1056" i="11"/>
  <c r="DU956" i="11"/>
  <c r="EA956" i="11"/>
  <c r="EC956" i="11"/>
  <c r="EF956" i="11"/>
  <c r="DX956" i="11"/>
  <c r="EI956" i="11"/>
  <c r="ED956" i="11"/>
  <c r="EE956" i="11"/>
  <c r="DZ956" i="11"/>
  <c r="EJ956" i="11"/>
  <c r="DW956" i="11"/>
  <c r="DV956" i="11"/>
  <c r="EB956" i="11"/>
  <c r="EH956" i="11"/>
  <c r="DY956" i="11"/>
  <c r="EG956" i="11"/>
  <c r="EM942" i="11"/>
  <c r="EM1054" i="11"/>
  <c r="EM964" i="11"/>
  <c r="EM1056" i="11"/>
  <c r="EM956" i="11"/>
  <c r="DZ1044" i="11"/>
  <c r="DV1044" i="11"/>
  <c r="ED1044" i="11"/>
  <c r="EG1044" i="11"/>
  <c r="EH1044" i="11"/>
  <c r="DW1044" i="11"/>
  <c r="EJ1044" i="11"/>
  <c r="EA1044" i="11"/>
  <c r="DX1044" i="11"/>
  <c r="EE1044" i="11"/>
  <c r="EB1044" i="11"/>
  <c r="EI1044" i="11"/>
  <c r="EF1044" i="11"/>
  <c r="DU1044" i="11"/>
  <c r="DY1044" i="11"/>
  <c r="EC1044" i="11"/>
  <c r="EG1048" i="11"/>
  <c r="DV1048" i="11"/>
  <c r="DZ1048" i="11"/>
  <c r="EH1048" i="11"/>
  <c r="ED1048" i="11"/>
  <c r="DW1048" i="11"/>
  <c r="EJ1048" i="11"/>
  <c r="EA1048" i="11"/>
  <c r="DX1048" i="11"/>
  <c r="EE1048" i="11"/>
  <c r="EB1048" i="11"/>
  <c r="EI1048" i="11"/>
  <c r="EF1048" i="11"/>
  <c r="EC1048" i="11"/>
  <c r="DU1048" i="11"/>
  <c r="DY1048" i="11"/>
  <c r="EH1058" i="11"/>
  <c r="DV1058" i="11"/>
  <c r="EG1058" i="11"/>
  <c r="DZ1058" i="11"/>
  <c r="ED1058" i="11"/>
  <c r="DW1058" i="11"/>
  <c r="EA1058" i="11"/>
  <c r="DX1058" i="11"/>
  <c r="EE1058" i="11"/>
  <c r="EI1058" i="11"/>
  <c r="EF1058" i="11"/>
  <c r="EJ1058" i="11"/>
  <c r="DU1058" i="11"/>
  <c r="DY1058" i="11"/>
  <c r="EB1058" i="11"/>
  <c r="EC1058" i="11"/>
  <c r="EC954" i="11"/>
  <c r="EA954" i="11"/>
  <c r="EI954" i="11"/>
  <c r="EF954" i="11"/>
  <c r="DU954" i="11"/>
  <c r="DX954" i="11"/>
  <c r="EH954" i="11"/>
  <c r="DY954" i="11"/>
  <c r="EG954" i="11"/>
  <c r="ED954" i="11"/>
  <c r="EE954" i="11"/>
  <c r="DZ954" i="11"/>
  <c r="EJ954" i="11"/>
  <c r="DW954" i="11"/>
  <c r="DV954" i="11"/>
  <c r="EB954" i="11"/>
  <c r="DU953" i="11"/>
  <c r="EC953" i="11"/>
  <c r="ED953" i="11"/>
  <c r="EJ953" i="11"/>
  <c r="EG953" i="11"/>
  <c r="DV953" i="11"/>
  <c r="EE953" i="11"/>
  <c r="DY953" i="11"/>
  <c r="EH953" i="11"/>
  <c r="DZ953" i="11"/>
  <c r="EI953" i="11"/>
  <c r="DW953" i="11"/>
  <c r="EA953" i="11"/>
  <c r="DX953" i="11"/>
  <c r="EB953" i="11"/>
  <c r="EF953" i="11"/>
  <c r="EF962" i="11"/>
  <c r="DX962" i="11"/>
  <c r="EI962" i="11"/>
  <c r="DU962" i="11"/>
  <c r="EC962" i="11"/>
  <c r="EA962" i="11"/>
  <c r="EH962" i="11"/>
  <c r="DY962" i="11"/>
  <c r="EG962" i="11"/>
  <c r="ED962" i="11"/>
  <c r="EE962" i="11"/>
  <c r="DZ962" i="11"/>
  <c r="EJ962" i="11"/>
  <c r="DW962" i="11"/>
  <c r="DV962" i="11"/>
  <c r="EB962" i="11"/>
  <c r="EM1044" i="11"/>
  <c r="EM1048" i="11"/>
  <c r="EM1058" i="11"/>
  <c r="EM954" i="11"/>
  <c r="J131" i="14"/>
  <c r="J149" i="14"/>
  <c r="EH1092" i="11"/>
  <c r="ED1092" i="11"/>
  <c r="DZ1092" i="11"/>
  <c r="DV1092" i="11"/>
  <c r="EG1092" i="11"/>
  <c r="EC1092" i="11"/>
  <c r="DY1092" i="11"/>
  <c r="DU1092" i="11"/>
  <c r="EJ1092" i="11"/>
  <c r="EI1092" i="11"/>
  <c r="EA1092" i="11"/>
  <c r="EF1092" i="11"/>
  <c r="DX1092" i="11"/>
  <c r="EE1092" i="11"/>
  <c r="DW1092" i="11"/>
  <c r="EB1092" i="11"/>
  <c r="EM1092" i="11"/>
  <c r="EI1095" i="11"/>
  <c r="EE1095" i="11"/>
  <c r="EA1095" i="11"/>
  <c r="DW1095" i="11"/>
  <c r="EH1095" i="11"/>
  <c r="ED1095" i="11"/>
  <c r="DZ1095" i="11"/>
  <c r="DV1095" i="11"/>
  <c r="EC1095" i="11"/>
  <c r="DU1095" i="11"/>
  <c r="EJ1095" i="11"/>
  <c r="EB1095" i="11"/>
  <c r="EG1095" i="11"/>
  <c r="DY1095" i="11"/>
  <c r="EF1095" i="11"/>
  <c r="DX1095" i="11"/>
  <c r="EM1095" i="11"/>
  <c r="J100" i="14"/>
  <c r="J99" i="14"/>
  <c r="J98" i="14"/>
  <c r="J97" i="14"/>
  <c r="J129" i="14"/>
  <c r="L51" i="14"/>
  <c r="L70" i="14"/>
  <c r="J146" i="14"/>
  <c r="J86" i="14"/>
  <c r="J85" i="14"/>
  <c r="J84" i="14"/>
  <c r="J83" i="14"/>
  <c r="J153" i="14"/>
  <c r="J152" i="14"/>
  <c r="J155" i="14"/>
  <c r="L76" i="14"/>
  <c r="L75" i="14"/>
  <c r="L74" i="14"/>
  <c r="L73" i="14"/>
  <c r="J154" i="14"/>
  <c r="J143" i="14"/>
  <c r="J142" i="14"/>
  <c r="J141" i="14"/>
  <c r="J140" i="14"/>
  <c r="L63" i="14"/>
  <c r="L62" i="14"/>
  <c r="L61" i="14"/>
  <c r="L64" i="14"/>
  <c r="J107" i="14"/>
  <c r="J106" i="14"/>
  <c r="J105" i="14"/>
  <c r="J104" i="14"/>
  <c r="J124" i="14"/>
  <c r="L44" i="14"/>
  <c r="L43" i="14"/>
  <c r="J125" i="14"/>
  <c r="L46" i="14"/>
  <c r="L45" i="14"/>
  <c r="J123" i="14"/>
  <c r="J122" i="14"/>
  <c r="J128" i="14"/>
  <c r="L52" i="14"/>
  <c r="L67" i="14"/>
  <c r="J147" i="14"/>
  <c r="J113" i="14"/>
  <c r="J112" i="14"/>
  <c r="J111" i="14"/>
  <c r="J110" i="14"/>
  <c r="J93" i="14"/>
  <c r="J92" i="14"/>
  <c r="J91" i="14"/>
  <c r="J90" i="14"/>
  <c r="J119" i="14"/>
  <c r="L40" i="14"/>
  <c r="L38" i="14"/>
  <c r="J118" i="14"/>
  <c r="J117" i="14"/>
  <c r="L39" i="14"/>
  <c r="L37" i="14"/>
  <c r="J116" i="14"/>
  <c r="J136" i="14"/>
  <c r="J137" i="14"/>
  <c r="L57" i="14"/>
  <c r="L56" i="14"/>
  <c r="L55" i="14"/>
  <c r="L58" i="14"/>
  <c r="J134" i="14"/>
  <c r="J135" i="14"/>
  <c r="L49" i="14"/>
  <c r="J130" i="14"/>
  <c r="L68" i="14"/>
  <c r="J148" i="14"/>
  <c r="L50" i="14"/>
  <c r="L69" i="14"/>
  <c r="A23" i="8"/>
  <c r="D22" i="8"/>
  <c r="E21" i="8"/>
  <c r="D21" i="8" s="1"/>
  <c r="EK1211" i="11"/>
  <c r="EK1049" i="11"/>
  <c r="EK1223" i="11"/>
  <c r="EK1115" i="11"/>
  <c r="EK941" i="11"/>
  <c r="EK1037" i="11"/>
  <c r="EK1226" i="11"/>
  <c r="EK1201" i="11"/>
  <c r="EK1217" i="11"/>
  <c r="EK1032" i="11"/>
  <c r="EK1154" i="11"/>
  <c r="EK1198" i="11"/>
  <c r="EK1105" i="11"/>
  <c r="EK1178" i="11"/>
  <c r="EK1153" i="11"/>
  <c r="EK940" i="11"/>
  <c r="EK1003" i="11"/>
  <c r="EK955" i="11"/>
  <c r="EK1109" i="11"/>
  <c r="EK1028" i="11"/>
  <c r="EK1001" i="11"/>
  <c r="EK951" i="11"/>
  <c r="EK950" i="11"/>
  <c r="EK982" i="11"/>
  <c r="EK1225" i="11"/>
  <c r="EK1183" i="11"/>
  <c r="EK1242" i="11"/>
  <c r="EK1099" i="11"/>
  <c r="EK997" i="11"/>
  <c r="EK1038" i="11"/>
  <c r="EK1033" i="11"/>
  <c r="EK1021" i="11"/>
  <c r="EK1166" i="11"/>
  <c r="EK1207" i="11"/>
  <c r="EK1244" i="11"/>
  <c r="EK1220" i="11"/>
  <c r="EK1224" i="11"/>
  <c r="EK995" i="11"/>
  <c r="EK1228" i="11"/>
  <c r="EK1248" i="11"/>
  <c r="EK1126" i="11"/>
  <c r="EK1187" i="11"/>
  <c r="EK1191" i="11"/>
  <c r="EK1121" i="11"/>
  <c r="EK1143" i="11"/>
  <c r="EK1203" i="11"/>
  <c r="EK1020" i="11"/>
  <c r="EK1040" i="11"/>
  <c r="EK1073" i="11"/>
  <c r="EK943" i="11"/>
  <c r="EK1012" i="11"/>
  <c r="EK1131" i="11"/>
  <c r="EK1118" i="11"/>
  <c r="EK1119" i="11"/>
  <c r="EK966" i="11"/>
  <c r="EK1124" i="11"/>
  <c r="EK1053" i="11"/>
  <c r="EK1046" i="11"/>
  <c r="EK1022" i="11"/>
  <c r="EK1097" i="11"/>
  <c r="EK1061" i="11"/>
  <c r="EK1018" i="11"/>
  <c r="EK1065" i="11"/>
  <c r="EK1213" i="11"/>
  <c r="EK1091" i="11"/>
  <c r="EK971" i="11"/>
  <c r="EK1089" i="11"/>
  <c r="EK1077" i="11"/>
  <c r="EK1135" i="11"/>
  <c r="EK1245" i="11"/>
  <c r="EK1179" i="11"/>
  <c r="EK952" i="11"/>
  <c r="EK1098" i="11"/>
  <c r="EK1113" i="11"/>
  <c r="EK1241" i="11"/>
  <c r="EK1200" i="11"/>
  <c r="EK944" i="11"/>
  <c r="EK1051" i="11"/>
  <c r="EK1081" i="11"/>
  <c r="EK1197" i="11"/>
  <c r="EK996" i="11"/>
  <c r="EK1008" i="11"/>
  <c r="EK1015" i="11"/>
  <c r="EK1042" i="11"/>
  <c r="EK1134" i="11"/>
  <c r="EK1139" i="11"/>
  <c r="EK1138" i="11"/>
  <c r="EK1110" i="11"/>
  <c r="EK1111" i="11"/>
  <c r="EK1024" i="11"/>
  <c r="EK1005" i="11"/>
  <c r="EK1009" i="11"/>
  <c r="EK978" i="11"/>
  <c r="EK1060" i="11"/>
  <c r="EK983" i="11"/>
  <c r="EK1208" i="11"/>
  <c r="EK987" i="11"/>
  <c r="EK1041" i="11"/>
  <c r="EK1036" i="11"/>
  <c r="EK1209" i="11"/>
  <c r="EK1229" i="11"/>
  <c r="EK1250" i="11"/>
  <c r="EK1144" i="11"/>
  <c r="EK1174" i="11"/>
  <c r="EK979" i="11"/>
  <c r="EK1233" i="11"/>
  <c r="EK1249" i="11"/>
  <c r="EK1240" i="11"/>
  <c r="EK1212" i="11"/>
  <c r="EK1194" i="11"/>
  <c r="EK1236" i="11"/>
  <c r="EK1215" i="11"/>
  <c r="EK1103" i="11"/>
  <c r="EK1114" i="11"/>
  <c r="EK1216" i="11"/>
  <c r="EK1093" i="11"/>
  <c r="EK1146" i="11"/>
  <c r="EK1127" i="11"/>
  <c r="EK1190" i="11"/>
  <c r="EK1122" i="11"/>
  <c r="EK1076" i="11"/>
  <c r="EK1084" i="11"/>
  <c r="EK1072" i="11"/>
  <c r="EK1088" i="11"/>
  <c r="EK1063" i="11"/>
  <c r="EK1011" i="11"/>
  <c r="EK1117" i="11"/>
  <c r="EK1132" i="11"/>
  <c r="EK1167" i="11"/>
  <c r="EK1102" i="11"/>
  <c r="EK1106" i="11"/>
  <c r="EK1025" i="11"/>
  <c r="EK1080" i="11"/>
  <c r="EK991" i="11"/>
  <c r="EK999" i="11"/>
  <c r="EK1067" i="11"/>
  <c r="EK985" i="11"/>
  <c r="EK989" i="11"/>
  <c r="EK1052" i="11"/>
  <c r="EK970" i="11"/>
  <c r="EK986" i="11"/>
  <c r="EK974" i="11"/>
  <c r="EK1230" i="11"/>
  <c r="EK1246" i="11"/>
  <c r="EK1205" i="11"/>
  <c r="EK1085" i="11"/>
  <c r="EK1128" i="11"/>
  <c r="EK1069" i="11"/>
  <c r="EK1030" i="11"/>
  <c r="EK1238" i="11"/>
  <c r="EK1237" i="11"/>
  <c r="EK1165" i="11"/>
  <c r="EK1142" i="11"/>
  <c r="EK1195" i="11"/>
  <c r="EK1234" i="11"/>
  <c r="EK1199" i="11"/>
  <c r="EK1232" i="11"/>
  <c r="EK1172" i="11"/>
  <c r="EK1193" i="11"/>
  <c r="EK1107" i="11"/>
  <c r="EK1219" i="11"/>
  <c r="EK1221" i="11"/>
  <c r="EK1173" i="11"/>
  <c r="EK1130" i="11"/>
  <c r="EK1155" i="11"/>
  <c r="EK1186" i="11"/>
  <c r="EK1123" i="11"/>
  <c r="EK1204" i="11"/>
  <c r="EK1004" i="11"/>
  <c r="EK1170" i="11"/>
  <c r="EK1175" i="11"/>
  <c r="EK1182" i="11"/>
  <c r="EK993" i="11"/>
  <c r="EK1007" i="11"/>
  <c r="EK1016" i="11"/>
  <c r="EK1136" i="11"/>
  <c r="EK1140" i="11"/>
  <c r="EK1101" i="11"/>
  <c r="EK1017" i="11"/>
  <c r="EK1026" i="11"/>
  <c r="EK1087" i="11"/>
  <c r="EK992" i="11"/>
  <c r="EK1013" i="11"/>
  <c r="EK1070" i="11"/>
  <c r="EK990" i="11"/>
  <c r="EK1168" i="11"/>
  <c r="EK975" i="11"/>
  <c r="EK1029" i="11"/>
  <c r="EK1000" i="11"/>
  <c r="EK1034" i="11"/>
  <c r="EM967" i="11"/>
  <c r="EM963" i="11"/>
  <c r="EM1222" i="11"/>
  <c r="EM1210" i="11"/>
  <c r="EM1062" i="11"/>
  <c r="EM1071" i="11"/>
  <c r="EM1227" i="11"/>
  <c r="EM946" i="11"/>
  <c r="EM1181" i="11"/>
  <c r="EM1189" i="11"/>
  <c r="EM1158" i="11"/>
  <c r="EM1188" i="11"/>
  <c r="EM1196" i="11"/>
  <c r="EM1206" i="11"/>
  <c r="EM1064" i="11"/>
  <c r="EM1235" i="11"/>
  <c r="EM1151" i="11"/>
  <c r="EM1066" i="11"/>
  <c r="EM988" i="11"/>
  <c r="EM1014" i="11"/>
  <c r="EM1057" i="11"/>
  <c r="EM1150" i="11"/>
  <c r="EM1169" i="11"/>
  <c r="EM1090" i="11"/>
  <c r="EM1002" i="11"/>
  <c r="EM1116" i="11"/>
  <c r="EM1050" i="11"/>
  <c r="EM1031" i="11"/>
  <c r="EM1145" i="11"/>
  <c r="EM1159" i="11"/>
  <c r="EM968" i="11"/>
  <c r="EM1006" i="11"/>
  <c r="EM1157" i="11"/>
  <c r="EM1231" i="11"/>
  <c r="EM1247" i="11"/>
  <c r="EM973" i="11"/>
  <c r="EM1079" i="11"/>
  <c r="EM981" i="11"/>
  <c r="EM1162" i="11"/>
  <c r="EM1147" i="11"/>
  <c r="EM959" i="11"/>
  <c r="EM980" i="11"/>
  <c r="EM947" i="11"/>
  <c r="EM1043" i="11"/>
  <c r="EM1171" i="11"/>
  <c r="EM1082" i="11"/>
  <c r="EM1152" i="11"/>
  <c r="EM1133" i="11"/>
  <c r="EM939" i="11"/>
  <c r="EM969" i="11"/>
  <c r="EM1075" i="11"/>
  <c r="EM977" i="11"/>
  <c r="EM1083" i="11"/>
  <c r="EM1059" i="11"/>
  <c r="EM1180" i="11"/>
  <c r="EM1010" i="11"/>
  <c r="EM1047" i="11"/>
  <c r="EM1039" i="11"/>
  <c r="EM949" i="11"/>
  <c r="EM965" i="11"/>
  <c r="EM1078" i="11"/>
  <c r="EM1086" i="11"/>
  <c r="EM998" i="11"/>
  <c r="EM1112" i="11"/>
  <c r="EM958" i="11"/>
  <c r="EM1027" i="11"/>
  <c r="EM1141" i="11"/>
  <c r="EM948" i="11"/>
  <c r="EM1068" i="11"/>
  <c r="EM1184" i="11"/>
  <c r="EM1100" i="11"/>
  <c r="EM1055" i="11"/>
  <c r="EM1129" i="11"/>
  <c r="EM1164" i="11"/>
  <c r="EM976" i="11"/>
  <c r="EM1094" i="11"/>
  <c r="EM1104" i="11"/>
  <c r="EM1120" i="11"/>
  <c r="EM1163" i="11"/>
  <c r="EM945" i="11"/>
  <c r="EM972" i="11"/>
  <c r="EM1239" i="11"/>
  <c r="EM1177" i="11"/>
  <c r="EM1185" i="11"/>
  <c r="EM1148" i="11"/>
  <c r="EM960" i="11"/>
  <c r="EM984" i="11"/>
  <c r="EM994" i="11"/>
  <c r="EM1108" i="11"/>
  <c r="EM1156" i="11"/>
  <c r="EM1023" i="11"/>
  <c r="EM1137" i="11"/>
  <c r="EM1161" i="11"/>
  <c r="EM1096" i="11"/>
  <c r="EM1149" i="11"/>
  <c r="EM1125" i="11"/>
  <c r="EM1160" i="11"/>
  <c r="EM1176" i="11"/>
  <c r="EM1214" i="11"/>
  <c r="EM957" i="11"/>
  <c r="EM1243" i="11"/>
  <c r="EM1045" i="11"/>
  <c r="EM961" i="11"/>
  <c r="EM1074" i="11"/>
  <c r="EM1192" i="11"/>
  <c r="EM1202" i="11"/>
  <c r="EM1218" i="11"/>
  <c r="EM1019" i="11"/>
  <c r="EM1035" i="11"/>
  <c r="EM882" i="11"/>
  <c r="EM898" i="11"/>
  <c r="EM836" i="11"/>
  <c r="EM913" i="11"/>
  <c r="EM929" i="11"/>
  <c r="EM887" i="11"/>
  <c r="EM903" i="11"/>
  <c r="EM911" i="11"/>
  <c r="EM837" i="11"/>
  <c r="EM884" i="11"/>
  <c r="EM900" i="11"/>
  <c r="EM839" i="11"/>
  <c r="EM915" i="11"/>
  <c r="EM931" i="11"/>
  <c r="EM881" i="11"/>
  <c r="EM897" i="11"/>
  <c r="EM835" i="11"/>
  <c r="EM874" i="11"/>
  <c r="EM924" i="11"/>
  <c r="EM932" i="11"/>
  <c r="EM842" i="11"/>
  <c r="EM873" i="11"/>
  <c r="EM886" i="11"/>
  <c r="EM894" i="11"/>
  <c r="EM902" i="11"/>
  <c r="EM910" i="11"/>
  <c r="EM843" i="11"/>
  <c r="EM876" i="11"/>
  <c r="EM917" i="11"/>
  <c r="EM925" i="11"/>
  <c r="EM933" i="11"/>
  <c r="EM841" i="11"/>
  <c r="EM866" i="11"/>
  <c r="EM883" i="11"/>
  <c r="EM891" i="11"/>
  <c r="EM899" i="11"/>
  <c r="EM907" i="11"/>
  <c r="EM838" i="11"/>
  <c r="EM914" i="11"/>
  <c r="EM918" i="11"/>
  <c r="EM922" i="11"/>
  <c r="EM926" i="11"/>
  <c r="EM930" i="11"/>
  <c r="EM934" i="11"/>
  <c r="EM938" i="11"/>
  <c r="EM865" i="11"/>
  <c r="EM890" i="11"/>
  <c r="EM906" i="11"/>
  <c r="EM868" i="11"/>
  <c r="EM921" i="11"/>
  <c r="EM937" i="11"/>
  <c r="EM840" i="11"/>
  <c r="EM875" i="11"/>
  <c r="EM895" i="11"/>
  <c r="EM870" i="11"/>
  <c r="EM892" i="11"/>
  <c r="EM908" i="11"/>
  <c r="EM871" i="11"/>
  <c r="EM923" i="11"/>
  <c r="EM864" i="11"/>
  <c r="EM889" i="11"/>
  <c r="EM905" i="11"/>
  <c r="EM916" i="11"/>
  <c r="EM844" i="11"/>
  <c r="EM869" i="11"/>
  <c r="EM861" i="11"/>
  <c r="EM877" i="11"/>
  <c r="EM888" i="11"/>
  <c r="EM896" i="11"/>
  <c r="EM904" i="11"/>
  <c r="EM912" i="11"/>
  <c r="EM846" i="11"/>
  <c r="EM863" i="11"/>
  <c r="EM879" i="11"/>
  <c r="EM919" i="11"/>
  <c r="EM927" i="11"/>
  <c r="EM935" i="11"/>
  <c r="EM872" i="11"/>
  <c r="EM885" i="11"/>
  <c r="EM893" i="11"/>
  <c r="EM901" i="11"/>
  <c r="EM909" i="11"/>
  <c r="EM847" i="11"/>
  <c r="EM867" i="11"/>
  <c r="EM880" i="11"/>
  <c r="EM920" i="11"/>
  <c r="EM928" i="11"/>
  <c r="EM936" i="11"/>
  <c r="EM845" i="11"/>
  <c r="EM862" i="11"/>
  <c r="EM878" i="11"/>
  <c r="L18" i="14"/>
  <c r="L20" i="14"/>
  <c r="L21" i="14"/>
  <c r="L34" i="14"/>
  <c r="L19" i="14"/>
  <c r="L33" i="14"/>
  <c r="L32" i="14"/>
  <c r="L31" i="14"/>
  <c r="L13" i="14"/>
  <c r="L12" i="14"/>
  <c r="L14" i="14"/>
  <c r="L11" i="14"/>
  <c r="L25" i="14"/>
  <c r="L27" i="14"/>
  <c r="L7" i="14"/>
  <c r="L6" i="14"/>
  <c r="L4" i="14"/>
  <c r="L5" i="14"/>
  <c r="L28" i="14"/>
  <c r="L26" i="14"/>
  <c r="DR145" i="11"/>
  <c r="DR171" i="11" s="1"/>
  <c r="DR141" i="11"/>
  <c r="DR131" i="11"/>
  <c r="DR129" i="11"/>
  <c r="DR121" i="11"/>
  <c r="DR113" i="11"/>
  <c r="DR151" i="11"/>
  <c r="DR143" i="11"/>
  <c r="DR135" i="11"/>
  <c r="DR201" i="11"/>
  <c r="DR197" i="11"/>
  <c r="DR111" i="11"/>
  <c r="DR127" i="11"/>
  <c r="DR81" i="11"/>
  <c r="DS149" i="11"/>
  <c r="DS175" i="11" s="1"/>
  <c r="DS173" i="11"/>
  <c r="DS199" i="11" s="1"/>
  <c r="DS165" i="11"/>
  <c r="DS191" i="11" s="1"/>
  <c r="DS157" i="11"/>
  <c r="DS183" i="11" s="1"/>
  <c r="DS209" i="11" s="1"/>
  <c r="DS141" i="11"/>
  <c r="DS167" i="11" s="1"/>
  <c r="DS133" i="11"/>
  <c r="DS159" i="11" s="1"/>
  <c r="DS169" i="11"/>
  <c r="DS195" i="11" s="1"/>
  <c r="DS221" i="11" s="1"/>
  <c r="DS247" i="11" s="1"/>
  <c r="DS273" i="11" s="1"/>
  <c r="DS299" i="11" s="1"/>
  <c r="DS325" i="11" s="1"/>
  <c r="DS351" i="11" s="1"/>
  <c r="DS377" i="11" s="1"/>
  <c r="DS403" i="11" s="1"/>
  <c r="DS429" i="11" s="1"/>
  <c r="DS455" i="11" s="1"/>
  <c r="DS481" i="11" s="1"/>
  <c r="DS507" i="11" s="1"/>
  <c r="DS533" i="11" s="1"/>
  <c r="DS559" i="11" s="1"/>
  <c r="DS585" i="11" s="1"/>
  <c r="DS611" i="11" s="1"/>
  <c r="DS637" i="11" s="1"/>
  <c r="DS663" i="11" s="1"/>
  <c r="DS689" i="11" s="1"/>
  <c r="DS715" i="11" s="1"/>
  <c r="DS741" i="11" s="1"/>
  <c r="DS767" i="11" s="1"/>
  <c r="DS793" i="11" s="1"/>
  <c r="DS819" i="11" s="1"/>
  <c r="DS153" i="11"/>
  <c r="DS179" i="11" s="1"/>
  <c r="DS137" i="11"/>
  <c r="DS163" i="11" s="1"/>
  <c r="DS177" i="11"/>
  <c r="DS203" i="11" s="1"/>
  <c r="DS229" i="11" s="1"/>
  <c r="DS255" i="11" s="1"/>
  <c r="DS281" i="11" s="1"/>
  <c r="DS307" i="11" s="1"/>
  <c r="DS333" i="11" s="1"/>
  <c r="DS359" i="11" s="1"/>
  <c r="DS385" i="11" s="1"/>
  <c r="DS411" i="11" s="1"/>
  <c r="DS437" i="11" s="1"/>
  <c r="DS463" i="11" s="1"/>
  <c r="DS489" i="11" s="1"/>
  <c r="DS515" i="11" s="1"/>
  <c r="DS541" i="11" s="1"/>
  <c r="DS567" i="11" s="1"/>
  <c r="DS593" i="11" s="1"/>
  <c r="DS619" i="11" s="1"/>
  <c r="DS645" i="11" s="1"/>
  <c r="DS671" i="11" s="1"/>
  <c r="DS697" i="11" s="1"/>
  <c r="DS723" i="11" s="1"/>
  <c r="DS749" i="11" s="1"/>
  <c r="DS775" i="11" s="1"/>
  <c r="DS801" i="11" s="1"/>
  <c r="DS827" i="11" s="1"/>
  <c r="DS161" i="11"/>
  <c r="DS187" i="11" s="1"/>
  <c r="DS213" i="11" s="1"/>
  <c r="DS239" i="11" s="1"/>
  <c r="DS265" i="11" s="1"/>
  <c r="DS291" i="11" s="1"/>
  <c r="DS317" i="11" s="1"/>
  <c r="DS343" i="11" s="1"/>
  <c r="DS369" i="11" s="1"/>
  <c r="DS395" i="11" s="1"/>
  <c r="DS421" i="11" s="1"/>
  <c r="DS447" i="11" s="1"/>
  <c r="DS473" i="11" s="1"/>
  <c r="DS499" i="11" s="1"/>
  <c r="DS525" i="11" s="1"/>
  <c r="DS551" i="11" s="1"/>
  <c r="DS577" i="11" s="1"/>
  <c r="DS603" i="11" s="1"/>
  <c r="DS629" i="11" s="1"/>
  <c r="DS655" i="11" s="1"/>
  <c r="DS681" i="11" s="1"/>
  <c r="DS707" i="11" s="1"/>
  <c r="DS733" i="11" s="1"/>
  <c r="DS759" i="11" s="1"/>
  <c r="DS785" i="11" s="1"/>
  <c r="DS811" i="11" s="1"/>
  <c r="DS145" i="11"/>
  <c r="DS171" i="11" s="1"/>
  <c r="DR132" i="11"/>
  <c r="DS129" i="11"/>
  <c r="DS155" i="11" s="1"/>
  <c r="DR128" i="11"/>
  <c r="DR124" i="11"/>
  <c r="DR120" i="11"/>
  <c r="DR116" i="11"/>
  <c r="DR112" i="11"/>
  <c r="DR108" i="11"/>
  <c r="DR104" i="11"/>
  <c r="DR100" i="11"/>
  <c r="DR96" i="11"/>
  <c r="DR92" i="11"/>
  <c r="DR88" i="11"/>
  <c r="DR84" i="11"/>
  <c r="EK1058" i="11" l="1"/>
  <c r="EK962" i="11"/>
  <c r="EK953" i="11"/>
  <c r="EK954" i="11"/>
  <c r="EK1048" i="11"/>
  <c r="EK1044" i="11"/>
  <c r="EK956" i="11"/>
  <c r="EK1056" i="11"/>
  <c r="EK964" i="11"/>
  <c r="EK1054" i="11"/>
  <c r="EK942" i="11"/>
  <c r="EK1092" i="11"/>
  <c r="EK1095" i="11"/>
  <c r="N69" i="14"/>
  <c r="N68" i="14"/>
  <c r="N67" i="14"/>
  <c r="N70" i="14"/>
  <c r="N43" i="14"/>
  <c r="N46" i="14"/>
  <c r="N45" i="14"/>
  <c r="N44" i="14"/>
  <c r="N63" i="14"/>
  <c r="N62" i="14"/>
  <c r="N61" i="14"/>
  <c r="N64" i="14"/>
  <c r="N76" i="14"/>
  <c r="N75" i="14"/>
  <c r="N74" i="14"/>
  <c r="N73" i="14"/>
  <c r="N52" i="14"/>
  <c r="N51" i="14"/>
  <c r="N50" i="14"/>
  <c r="N49" i="14"/>
  <c r="N57" i="14"/>
  <c r="N56" i="14"/>
  <c r="N55" i="14"/>
  <c r="N58" i="14"/>
  <c r="A25" i="8"/>
  <c r="D24" i="8"/>
  <c r="E23" i="8"/>
  <c r="D23" i="8" s="1"/>
  <c r="EK937" i="11"/>
  <c r="EK890" i="11"/>
  <c r="EK922" i="11"/>
  <c r="EK907" i="11"/>
  <c r="EK1096" i="11"/>
  <c r="EK1120" i="11"/>
  <c r="EK1164" i="11"/>
  <c r="EK1086" i="11"/>
  <c r="EK1010" i="11"/>
  <c r="EK1082" i="11"/>
  <c r="EK1171" i="11"/>
  <c r="EK1147" i="11"/>
  <c r="EK1157" i="11"/>
  <c r="EK1006" i="11"/>
  <c r="EK1145" i="11"/>
  <c r="EK1116" i="11"/>
  <c r="EK880" i="11"/>
  <c r="EK885" i="11"/>
  <c r="EK935" i="11"/>
  <c r="EK846" i="11"/>
  <c r="EK896" i="11"/>
  <c r="EK888" i="11"/>
  <c r="EK877" i="11"/>
  <c r="EK844" i="11"/>
  <c r="EK871" i="11"/>
  <c r="EK908" i="11"/>
  <c r="EK906" i="11"/>
  <c r="EK866" i="11"/>
  <c r="EK841" i="11"/>
  <c r="EK933" i="11"/>
  <c r="EK842" i="11"/>
  <c r="EK924" i="11"/>
  <c r="EK897" i="11"/>
  <c r="EK881" i="11"/>
  <c r="EK882" i="11"/>
  <c r="EK1243" i="11"/>
  <c r="EK1023" i="11"/>
  <c r="EK972" i="11"/>
  <c r="EK945" i="11"/>
  <c r="EK1104" i="11"/>
  <c r="EK976" i="11"/>
  <c r="EK1059" i="11"/>
  <c r="EK1083" i="11"/>
  <c r="EK977" i="11"/>
  <c r="EK980" i="11"/>
  <c r="EK1162" i="11"/>
  <c r="EK1079" i="11"/>
  <c r="EK973" i="11"/>
  <c r="EK1057" i="11"/>
  <c r="EK1014" i="11"/>
  <c r="EK1206" i="11"/>
  <c r="EK1062" i="11"/>
  <c r="EK840" i="11"/>
  <c r="EK845" i="11"/>
  <c r="EK936" i="11"/>
  <c r="EK847" i="11"/>
  <c r="EK861" i="11"/>
  <c r="EK889" i="11"/>
  <c r="EK864" i="11"/>
  <c r="EK870" i="11"/>
  <c r="EK895" i="11"/>
  <c r="EK921" i="11"/>
  <c r="EK934" i="11"/>
  <c r="EK918" i="11"/>
  <c r="EK914" i="11"/>
  <c r="EK899" i="11"/>
  <c r="EK891" i="11"/>
  <c r="EK876" i="11"/>
  <c r="EK894" i="11"/>
  <c r="EK873" i="11"/>
  <c r="EK932" i="11"/>
  <c r="EK931" i="11"/>
  <c r="EK915" i="11"/>
  <c r="EK911" i="11"/>
  <c r="EK1019" i="11"/>
  <c r="EK957" i="11"/>
  <c r="EK1137" i="11"/>
  <c r="EK1156" i="11"/>
  <c r="EK1108" i="11"/>
  <c r="EK994" i="11"/>
  <c r="EK1148" i="11"/>
  <c r="EK1185" i="11"/>
  <c r="EK1129" i="11"/>
  <c r="EK1184" i="11"/>
  <c r="EK1068" i="11"/>
  <c r="EK948" i="11"/>
  <c r="EK958" i="11"/>
  <c r="EK1078" i="11"/>
  <c r="EK965" i="11"/>
  <c r="EK1039" i="11"/>
  <c r="EK1047" i="11"/>
  <c r="EK1180" i="11"/>
  <c r="EK939" i="11"/>
  <c r="EK981" i="11"/>
  <c r="EK1031" i="11"/>
  <c r="EK1002" i="11"/>
  <c r="EK1150" i="11"/>
  <c r="EK1151" i="11"/>
  <c r="EK1235" i="11"/>
  <c r="EK946" i="11"/>
  <c r="EK1227" i="11"/>
  <c r="EK963" i="11"/>
  <c r="EK928" i="11"/>
  <c r="EK867" i="11"/>
  <c r="EK909" i="11"/>
  <c r="EK893" i="11"/>
  <c r="EK927" i="11"/>
  <c r="EK919" i="11"/>
  <c r="EK912" i="11"/>
  <c r="EK923" i="11"/>
  <c r="EK892" i="11"/>
  <c r="EK865" i="11"/>
  <c r="EK930" i="11"/>
  <c r="EK838" i="11"/>
  <c r="EK883" i="11"/>
  <c r="EK925" i="11"/>
  <c r="EK910" i="11"/>
  <c r="EK886" i="11"/>
  <c r="EK835" i="11"/>
  <c r="EK839" i="11"/>
  <c r="EK900" i="11"/>
  <c r="EK903" i="11"/>
  <c r="EK887" i="11"/>
  <c r="EK929" i="11"/>
  <c r="EK836" i="11"/>
  <c r="EK1035" i="11"/>
  <c r="EK1192" i="11"/>
  <c r="EK961" i="11"/>
  <c r="EK1176" i="11"/>
  <c r="EK1160" i="11"/>
  <c r="EK960" i="11"/>
  <c r="EK1239" i="11"/>
  <c r="EK1163" i="11"/>
  <c r="EK1094" i="11"/>
  <c r="EK1055" i="11"/>
  <c r="EK1141" i="11"/>
  <c r="EK1112" i="11"/>
  <c r="EK998" i="11"/>
  <c r="EK949" i="11"/>
  <c r="EK1075" i="11"/>
  <c r="EK1133" i="11"/>
  <c r="EK1043" i="11"/>
  <c r="EK947" i="11"/>
  <c r="EK959" i="11"/>
  <c r="EK1247" i="11"/>
  <c r="EK1231" i="11"/>
  <c r="EK968" i="11"/>
  <c r="EK1050" i="11"/>
  <c r="EK1090" i="11"/>
  <c r="EK1169" i="11"/>
  <c r="EK1196" i="11"/>
  <c r="EK1158" i="11"/>
  <c r="EK1181" i="11"/>
  <c r="EK1210" i="11"/>
  <c r="EK878" i="11"/>
  <c r="EK862" i="11"/>
  <c r="EK920" i="11"/>
  <c r="EK901" i="11"/>
  <c r="EK872" i="11"/>
  <c r="EK879" i="11"/>
  <c r="EK863" i="11"/>
  <c r="EK904" i="11"/>
  <c r="EK869" i="11"/>
  <c r="EK916" i="11"/>
  <c r="EK905" i="11"/>
  <c r="EK875" i="11"/>
  <c r="EK868" i="11"/>
  <c r="EK938" i="11"/>
  <c r="EK926" i="11"/>
  <c r="EK917" i="11"/>
  <c r="EK843" i="11"/>
  <c r="EK902" i="11"/>
  <c r="EK874" i="11"/>
  <c r="EK884" i="11"/>
  <c r="EK837" i="11"/>
  <c r="EK913" i="11"/>
  <c r="EK898" i="11"/>
  <c r="EK1218" i="11"/>
  <c r="EK1202" i="11"/>
  <c r="EK1074" i="11"/>
  <c r="EK1045" i="11"/>
  <c r="EK1214" i="11"/>
  <c r="EK1125" i="11"/>
  <c r="EK1149" i="11"/>
  <c r="EK1161" i="11"/>
  <c r="EK984" i="11"/>
  <c r="EK1177" i="11"/>
  <c r="EK1100" i="11"/>
  <c r="EK1027" i="11"/>
  <c r="EK969" i="11"/>
  <c r="EK1152" i="11"/>
  <c r="EK1159" i="11"/>
  <c r="EK988" i="11"/>
  <c r="EK1066" i="11"/>
  <c r="EK1064" i="11"/>
  <c r="EK1188" i="11"/>
  <c r="EK1189" i="11"/>
  <c r="EK1071" i="11"/>
  <c r="EK1222" i="11"/>
  <c r="EK967" i="11"/>
  <c r="N20" i="14"/>
  <c r="N21" i="14"/>
  <c r="N18" i="14"/>
  <c r="N19" i="14"/>
  <c r="N34" i="14"/>
  <c r="N31" i="14"/>
  <c r="N39" i="14"/>
  <c r="N33" i="14"/>
  <c r="N32" i="14"/>
  <c r="N40" i="14"/>
  <c r="N37" i="14"/>
  <c r="N12" i="14"/>
  <c r="N11" i="14"/>
  <c r="N14" i="14"/>
  <c r="N13" i="14"/>
  <c r="N38" i="14"/>
  <c r="N25" i="14"/>
  <c r="N26" i="14"/>
  <c r="N28" i="14"/>
  <c r="N27" i="14"/>
  <c r="N7" i="14"/>
  <c r="N6" i="14"/>
  <c r="N5" i="14"/>
  <c r="N4" i="14"/>
  <c r="DR223" i="11"/>
  <c r="DR177" i="11"/>
  <c r="DR147" i="11"/>
  <c r="DR157" i="11"/>
  <c r="DR227" i="11"/>
  <c r="DR161" i="11"/>
  <c r="DR107" i="11"/>
  <c r="DR153" i="11"/>
  <c r="DR169" i="11"/>
  <c r="DR139" i="11"/>
  <c r="DR155" i="11"/>
  <c r="DR167" i="11"/>
  <c r="DR137" i="11"/>
  <c r="DR114" i="11"/>
  <c r="DR130" i="11"/>
  <c r="DR146" i="11"/>
  <c r="DR158" i="11"/>
  <c r="DR118" i="11"/>
  <c r="DR134" i="11"/>
  <c r="DR150" i="11"/>
  <c r="DS189" i="11"/>
  <c r="DS185" i="11"/>
  <c r="DS235" i="11"/>
  <c r="DS225" i="11"/>
  <c r="DS201" i="11"/>
  <c r="DR122" i="11"/>
  <c r="DR138" i="11"/>
  <c r="DR154" i="11"/>
  <c r="DR110" i="11"/>
  <c r="DR126" i="11"/>
  <c r="DR142" i="11"/>
  <c r="DS181" i="11"/>
  <c r="DS197" i="11"/>
  <c r="DS205" i="11"/>
  <c r="DS193" i="11"/>
  <c r="DS217" i="11"/>
  <c r="O21" i="14" l="1"/>
  <c r="P21" i="14" s="1"/>
  <c r="O50" i="14"/>
  <c r="P50" i="14" s="1"/>
  <c r="O49" i="14"/>
  <c r="P49" i="14" s="1"/>
  <c r="O52" i="14"/>
  <c r="P52" i="14" s="1"/>
  <c r="S49" i="14" s="1"/>
  <c r="S50" i="14" s="1"/>
  <c r="O51" i="14"/>
  <c r="P51" i="14" s="1"/>
  <c r="O75" i="14"/>
  <c r="P75" i="14" s="1"/>
  <c r="R73" i="14" s="1"/>
  <c r="O74" i="14"/>
  <c r="P74" i="14" s="1"/>
  <c r="O73" i="14"/>
  <c r="P73" i="14" s="1"/>
  <c r="O76" i="14"/>
  <c r="P76" i="14" s="1"/>
  <c r="O58" i="14"/>
  <c r="P58" i="14" s="1"/>
  <c r="O55" i="14"/>
  <c r="P55" i="14" s="1"/>
  <c r="O56" i="14"/>
  <c r="P56" i="14" s="1"/>
  <c r="O57" i="14"/>
  <c r="P57" i="14" s="1"/>
  <c r="R55" i="14" s="1"/>
  <c r="R56" i="14" s="1"/>
  <c r="O64" i="14"/>
  <c r="P64" i="14" s="1"/>
  <c r="O61" i="14"/>
  <c r="P61" i="14" s="1"/>
  <c r="O62" i="14"/>
  <c r="P62" i="14" s="1"/>
  <c r="O63" i="14"/>
  <c r="P63" i="14" s="1"/>
  <c r="R61" i="14" s="1"/>
  <c r="AP62" i="14" s="1"/>
  <c r="O70" i="14"/>
  <c r="P70" i="14" s="1"/>
  <c r="O69" i="14"/>
  <c r="P69" i="14" s="1"/>
  <c r="R67" i="14" s="1"/>
  <c r="R68" i="14" s="1"/>
  <c r="O67" i="14"/>
  <c r="P67" i="14" s="1"/>
  <c r="O68" i="14"/>
  <c r="P68" i="14" s="1"/>
  <c r="O46" i="14"/>
  <c r="P46" i="14" s="1"/>
  <c r="O45" i="14"/>
  <c r="P45" i="14" s="1"/>
  <c r="R43" i="14" s="1"/>
  <c r="O44" i="14"/>
  <c r="P44" i="14" s="1"/>
  <c r="O43" i="14"/>
  <c r="P43" i="14" s="1"/>
  <c r="A27" i="8"/>
  <c r="D26" i="8"/>
  <c r="E25" i="8"/>
  <c r="D25" i="8" s="1"/>
  <c r="R49" i="14"/>
  <c r="R50" i="14" s="1"/>
  <c r="O34" i="14"/>
  <c r="P34" i="14" s="1"/>
  <c r="O19" i="14"/>
  <c r="P19" i="14" s="1"/>
  <c r="O18" i="14"/>
  <c r="P18" i="14" s="1"/>
  <c r="O20" i="14"/>
  <c r="P20" i="14" s="1"/>
  <c r="O31" i="14"/>
  <c r="P31" i="14" s="1"/>
  <c r="O32" i="14"/>
  <c r="P32" i="14" s="1"/>
  <c r="O33" i="14"/>
  <c r="P33" i="14" s="1"/>
  <c r="O40" i="14"/>
  <c r="P40" i="14" s="1"/>
  <c r="O38" i="14"/>
  <c r="P38" i="14" s="1"/>
  <c r="O37" i="14"/>
  <c r="P37" i="14" s="1"/>
  <c r="O39" i="14"/>
  <c r="P39" i="14" s="1"/>
  <c r="O25" i="14"/>
  <c r="P25" i="14" s="1"/>
  <c r="O28" i="14"/>
  <c r="P28" i="14" s="1"/>
  <c r="O27" i="14"/>
  <c r="P27" i="14" s="1"/>
  <c r="O26" i="14"/>
  <c r="P26" i="14" s="1"/>
  <c r="O11" i="14"/>
  <c r="P11" i="14" s="1"/>
  <c r="O14" i="14"/>
  <c r="P14" i="14" s="1"/>
  <c r="O13" i="14"/>
  <c r="P13" i="14" s="1"/>
  <c r="O12" i="14"/>
  <c r="P12" i="14" s="1"/>
  <c r="O5" i="14"/>
  <c r="P5" i="14" s="1"/>
  <c r="O4" i="14"/>
  <c r="P4" i="14" s="1"/>
  <c r="O6" i="14"/>
  <c r="P6" i="14" s="1"/>
  <c r="O7" i="14"/>
  <c r="P7" i="14" s="1"/>
  <c r="DR163" i="11"/>
  <c r="DR183" i="11"/>
  <c r="DR203" i="11"/>
  <c r="DR181" i="11"/>
  <c r="DR195" i="11"/>
  <c r="DR133" i="11"/>
  <c r="DR253" i="11"/>
  <c r="DR173" i="11"/>
  <c r="DR193" i="11"/>
  <c r="DR165" i="11"/>
  <c r="DR179" i="11"/>
  <c r="DR187" i="11"/>
  <c r="DR249" i="11"/>
  <c r="DS219" i="11"/>
  <c r="DR168" i="11"/>
  <c r="DR136" i="11"/>
  <c r="DR164" i="11"/>
  <c r="DS261" i="11"/>
  <c r="DR160" i="11"/>
  <c r="DR184" i="11"/>
  <c r="DR156" i="11"/>
  <c r="DS223" i="11"/>
  <c r="DS227" i="11"/>
  <c r="DS243" i="11"/>
  <c r="DR152" i="11"/>
  <c r="DR180" i="11"/>
  <c r="DR148" i="11"/>
  <c r="DS251" i="11"/>
  <c r="DS211" i="11"/>
  <c r="DR176" i="11"/>
  <c r="DR144" i="11"/>
  <c r="DR172" i="11"/>
  <c r="DR140" i="11"/>
  <c r="DS231" i="11"/>
  <c r="DS207" i="11"/>
  <c r="DS215" i="11"/>
  <c r="A162" i="11"/>
  <c r="A161" i="11"/>
  <c r="A160" i="11"/>
  <c r="A159" i="11"/>
  <c r="A158" i="11"/>
  <c r="A157" i="11"/>
  <c r="A156" i="11"/>
  <c r="A155" i="11"/>
  <c r="A154" i="11"/>
  <c r="A153" i="11"/>
  <c r="A152" i="11"/>
  <c r="A151" i="11"/>
  <c r="A150" i="11"/>
  <c r="A149" i="11"/>
  <c r="A148" i="11"/>
  <c r="A147" i="11"/>
  <c r="A146" i="11"/>
  <c r="A145" i="11"/>
  <c r="A144" i="11"/>
  <c r="A143" i="11"/>
  <c r="A142" i="11"/>
  <c r="A141" i="11"/>
  <c r="A140" i="11"/>
  <c r="A139" i="11"/>
  <c r="A138" i="11"/>
  <c r="A137" i="11"/>
  <c r="A108" i="11"/>
  <c r="A107" i="11"/>
  <c r="A106" i="11"/>
  <c r="A105" i="11"/>
  <c r="A104" i="11"/>
  <c r="A103" i="11"/>
  <c r="A102" i="11"/>
  <c r="A101" i="11"/>
  <c r="A100" i="11"/>
  <c r="A99" i="11"/>
  <c r="A98" i="11"/>
  <c r="A97" i="11"/>
  <c r="A96" i="11"/>
  <c r="A95" i="11"/>
  <c r="A94" i="11"/>
  <c r="A93" i="11"/>
  <c r="A92" i="11"/>
  <c r="A91" i="11"/>
  <c r="A90" i="11"/>
  <c r="A89" i="11"/>
  <c r="A88" i="11"/>
  <c r="A87" i="11"/>
  <c r="A86" i="11"/>
  <c r="A85" i="11"/>
  <c r="A84" i="11"/>
  <c r="A83" i="11"/>
  <c r="A54" i="11"/>
  <c r="A53" i="11"/>
  <c r="A52" i="11"/>
  <c r="A51" i="11"/>
  <c r="A50" i="11"/>
  <c r="A49" i="11"/>
  <c r="A48" i="11"/>
  <c r="A47" i="11"/>
  <c r="A46" i="11"/>
  <c r="A45" i="11"/>
  <c r="A44" i="11"/>
  <c r="A43" i="11"/>
  <c r="A42" i="11"/>
  <c r="A41" i="11"/>
  <c r="A40" i="11"/>
  <c r="A39" i="11"/>
  <c r="A38" i="11"/>
  <c r="A37" i="11"/>
  <c r="A36" i="11"/>
  <c r="A35" i="11"/>
  <c r="A34" i="11"/>
  <c r="A33" i="11"/>
  <c r="A32" i="11"/>
  <c r="A31" i="11"/>
  <c r="A30" i="11"/>
  <c r="A29" i="11"/>
  <c r="R18" i="14" l="1"/>
  <c r="R19" i="14" s="1"/>
  <c r="R20" i="14" s="1"/>
  <c r="AO141" i="14"/>
  <c r="AP141" i="14" s="1"/>
  <c r="BH62" i="14"/>
  <c r="BD62" i="14"/>
  <c r="AY62" i="14"/>
  <c r="BG62" i="14"/>
  <c r="BC62" i="14"/>
  <c r="AX62" i="14"/>
  <c r="BF62" i="14"/>
  <c r="BB62" i="14"/>
  <c r="AZ62" i="14"/>
  <c r="BI62" i="14"/>
  <c r="BE62" i="14"/>
  <c r="R31" i="14"/>
  <c r="AP32" i="14" s="1"/>
  <c r="A29" i="8"/>
  <c r="D28" i="8"/>
  <c r="E27" i="8"/>
  <c r="D27" i="8" s="1"/>
  <c r="S61" i="14"/>
  <c r="S62" i="14" s="1"/>
  <c r="S63" i="14" s="1"/>
  <c r="S55" i="14"/>
  <c r="BJ57" i="14" s="1"/>
  <c r="Q55" i="14"/>
  <c r="Q56" i="14" s="1"/>
  <c r="V56" i="14" s="1"/>
  <c r="AP50" i="14"/>
  <c r="Q67" i="14"/>
  <c r="V67" i="14" s="1"/>
  <c r="R25" i="14"/>
  <c r="R26" i="14" s="1"/>
  <c r="R62" i="14"/>
  <c r="R63" i="14" s="1"/>
  <c r="Q18" i="14"/>
  <c r="V18" i="14" s="1"/>
  <c r="S4" i="14"/>
  <c r="S5" i="14" s="1"/>
  <c r="R11" i="14"/>
  <c r="AP12" i="14" s="1"/>
  <c r="Q4" i="14"/>
  <c r="V4" i="14" s="1"/>
  <c r="R37" i="14"/>
  <c r="R38" i="14" s="1"/>
  <c r="S18" i="14"/>
  <c r="BJ20" i="14" s="1"/>
  <c r="Q31" i="14"/>
  <c r="Q32" i="14" s="1"/>
  <c r="S67" i="14"/>
  <c r="S68" i="14" s="1"/>
  <c r="S69" i="14" s="1"/>
  <c r="AP68" i="14"/>
  <c r="AP56" i="14"/>
  <c r="Q49" i="14"/>
  <c r="V49" i="14" s="1"/>
  <c r="BJ51" i="14"/>
  <c r="Q61" i="14"/>
  <c r="Q62" i="14" s="1"/>
  <c r="R4" i="14"/>
  <c r="R5" i="14" s="1"/>
  <c r="S11" i="14"/>
  <c r="BJ13" i="14" s="1"/>
  <c r="S25" i="14"/>
  <c r="BJ27" i="14" s="1"/>
  <c r="Q73" i="14"/>
  <c r="Q74" i="14" s="1"/>
  <c r="S43" i="14"/>
  <c r="BJ45" i="14" s="1"/>
  <c r="S31" i="14"/>
  <c r="Q11" i="14"/>
  <c r="Q12" i="14" s="1"/>
  <c r="Q25" i="14"/>
  <c r="V25" i="14" s="1"/>
  <c r="Q43" i="14"/>
  <c r="Q44" i="14" s="1"/>
  <c r="Q37" i="14"/>
  <c r="V37" i="14" s="1"/>
  <c r="S37" i="14"/>
  <c r="S38" i="14" s="1"/>
  <c r="S73" i="14"/>
  <c r="R69" i="14"/>
  <c r="AP69" i="14"/>
  <c r="AP57" i="14"/>
  <c r="R57" i="14"/>
  <c r="AP74" i="14"/>
  <c r="R74" i="14"/>
  <c r="R51" i="14"/>
  <c r="AP51" i="14"/>
  <c r="AW62" i="14"/>
  <c r="BA62" i="14" s="1"/>
  <c r="BJ52" i="14"/>
  <c r="S51" i="14"/>
  <c r="R44" i="14"/>
  <c r="AP44" i="14"/>
  <c r="DR159" i="11"/>
  <c r="DR207" i="11"/>
  <c r="DR209" i="11"/>
  <c r="DR275" i="11"/>
  <c r="DR205" i="11"/>
  <c r="DR219" i="11"/>
  <c r="DR199" i="11"/>
  <c r="DR221" i="11"/>
  <c r="DR229" i="11"/>
  <c r="DR189" i="11"/>
  <c r="DR213" i="11"/>
  <c r="DR191" i="11"/>
  <c r="DR279" i="11"/>
  <c r="DR198" i="11"/>
  <c r="DR170" i="11"/>
  <c r="DR206" i="11"/>
  <c r="DR182" i="11"/>
  <c r="DR194" i="11"/>
  <c r="DS233" i="11"/>
  <c r="DS237" i="11"/>
  <c r="DS269" i="11"/>
  <c r="DS253" i="11"/>
  <c r="DS249" i="11"/>
  <c r="DS287" i="11"/>
  <c r="DR166" i="11"/>
  <c r="DR202" i="11"/>
  <c r="DR174" i="11"/>
  <c r="DR178" i="11"/>
  <c r="DR210" i="11"/>
  <c r="DR186" i="11"/>
  <c r="DR190" i="11"/>
  <c r="DR162" i="11"/>
  <c r="DS241" i="11"/>
  <c r="DS257" i="11"/>
  <c r="DS277" i="11"/>
  <c r="DS245" i="11"/>
  <c r="AP20" i="14" l="1"/>
  <c r="AX20" i="14" s="1"/>
  <c r="AP19" i="14"/>
  <c r="AO130" i="14"/>
  <c r="AP130" i="14" s="1"/>
  <c r="BH51" i="14"/>
  <c r="BD51" i="14"/>
  <c r="AY51" i="14"/>
  <c r="BG51" i="14"/>
  <c r="BC51" i="14"/>
  <c r="AX51" i="14"/>
  <c r="BF51" i="14"/>
  <c r="BB51" i="14"/>
  <c r="AZ51" i="14"/>
  <c r="BI51" i="14"/>
  <c r="BE51" i="14"/>
  <c r="AO148" i="14"/>
  <c r="AP148" i="14" s="1"/>
  <c r="BH69" i="14"/>
  <c r="BD69" i="14"/>
  <c r="AY69" i="14"/>
  <c r="BG69" i="14"/>
  <c r="BC69" i="14"/>
  <c r="AX69" i="14"/>
  <c r="BF69" i="14"/>
  <c r="BB69" i="14"/>
  <c r="BI69" i="14"/>
  <c r="BE69" i="14"/>
  <c r="AZ69" i="14"/>
  <c r="AD37" i="14"/>
  <c r="AF37" i="14"/>
  <c r="AE37" i="14"/>
  <c r="BS13" i="14"/>
  <c r="BR13" i="14"/>
  <c r="BT13" i="14"/>
  <c r="AF49" i="14"/>
  <c r="AE49" i="14"/>
  <c r="AD49" i="14"/>
  <c r="AE4" i="14"/>
  <c r="AD4" i="14"/>
  <c r="AF4" i="14"/>
  <c r="AD56" i="14"/>
  <c r="AF56" i="14"/>
  <c r="AE56" i="14"/>
  <c r="AX141" i="14"/>
  <c r="AZ141" i="14"/>
  <c r="AY141" i="14"/>
  <c r="AO136" i="14"/>
  <c r="BH57" i="14"/>
  <c r="BD57" i="14"/>
  <c r="AY57" i="14"/>
  <c r="BG57" i="14"/>
  <c r="BC57" i="14"/>
  <c r="AX57" i="14"/>
  <c r="BF57" i="14"/>
  <c r="BB57" i="14"/>
  <c r="AZ57" i="14"/>
  <c r="BE57" i="14"/>
  <c r="BI57" i="14"/>
  <c r="BS27" i="14"/>
  <c r="BR27" i="14"/>
  <c r="BT27" i="14"/>
  <c r="CC51" i="14"/>
  <c r="BX51" i="14"/>
  <c r="BS51" i="14"/>
  <c r="BM51" i="14"/>
  <c r="CA51" i="14"/>
  <c r="BW51" i="14"/>
  <c r="BR51" i="14"/>
  <c r="BL51" i="14"/>
  <c r="BZ51" i="14"/>
  <c r="BV51" i="14"/>
  <c r="BO51" i="14"/>
  <c r="BK51" i="14"/>
  <c r="BT51" i="14"/>
  <c r="BN51" i="14"/>
  <c r="BY51" i="14"/>
  <c r="AF18" i="14"/>
  <c r="AE18" i="14"/>
  <c r="AD18" i="14"/>
  <c r="CC52" i="14"/>
  <c r="BX52" i="14"/>
  <c r="BS52" i="14"/>
  <c r="BM52" i="14"/>
  <c r="CA52" i="14"/>
  <c r="BW52" i="14"/>
  <c r="BR52" i="14"/>
  <c r="BL52" i="14"/>
  <c r="BZ52" i="14"/>
  <c r="BV52" i="14"/>
  <c r="BO52" i="14"/>
  <c r="BK52" i="14"/>
  <c r="BT52" i="14"/>
  <c r="BN52" i="14"/>
  <c r="BY52" i="14"/>
  <c r="AO153" i="14"/>
  <c r="AP153" i="14" s="1"/>
  <c r="BI74" i="14"/>
  <c r="BE74" i="14"/>
  <c r="AZ74" i="14"/>
  <c r="BH74" i="14"/>
  <c r="BD74" i="14"/>
  <c r="AY74" i="14"/>
  <c r="BG74" i="14"/>
  <c r="BC74" i="14"/>
  <c r="AX74" i="14"/>
  <c r="BF74" i="14"/>
  <c r="BB74" i="14"/>
  <c r="BZ45" i="14"/>
  <c r="BV45" i="14"/>
  <c r="BY45" i="14"/>
  <c r="BT45" i="14"/>
  <c r="CC45" i="14"/>
  <c r="BX45" i="14"/>
  <c r="BS45" i="14"/>
  <c r="CA45" i="14"/>
  <c r="BR45" i="14"/>
  <c r="BW45" i="14"/>
  <c r="BH56" i="14"/>
  <c r="BD56" i="14"/>
  <c r="AY56" i="14"/>
  <c r="BG56" i="14"/>
  <c r="BC56" i="14"/>
  <c r="AX56" i="14"/>
  <c r="BF56" i="14"/>
  <c r="BB56" i="14"/>
  <c r="BI56" i="14"/>
  <c r="AO135" i="14"/>
  <c r="AP135" i="14" s="1"/>
  <c r="BE56" i="14"/>
  <c r="AZ56" i="14"/>
  <c r="BR20" i="14"/>
  <c r="BS20" i="14"/>
  <c r="BT20" i="14"/>
  <c r="AX12" i="14"/>
  <c r="AZ12" i="14"/>
  <c r="AY12" i="14"/>
  <c r="CC57" i="14"/>
  <c r="BX57" i="14"/>
  <c r="BS57" i="14"/>
  <c r="CA57" i="14"/>
  <c r="BW57" i="14"/>
  <c r="BR57" i="14"/>
  <c r="BZ57" i="14"/>
  <c r="BV57" i="14"/>
  <c r="BT57" i="14"/>
  <c r="BY57" i="14"/>
  <c r="BG44" i="14"/>
  <c r="BC44" i="14"/>
  <c r="AX44" i="14"/>
  <c r="AO123" i="14"/>
  <c r="BF44" i="14"/>
  <c r="BB44" i="14"/>
  <c r="BI44" i="14"/>
  <c r="BE44" i="14"/>
  <c r="AZ44" i="14"/>
  <c r="AY44" i="14"/>
  <c r="BH44" i="14"/>
  <c r="BD44" i="14"/>
  <c r="AF25" i="14"/>
  <c r="AE25" i="14"/>
  <c r="AD25" i="14"/>
  <c r="AO147" i="14"/>
  <c r="AP147" i="14" s="1"/>
  <c r="BH68" i="14"/>
  <c r="BD68" i="14"/>
  <c r="AY68" i="14"/>
  <c r="BG68" i="14"/>
  <c r="BC68" i="14"/>
  <c r="AX68" i="14"/>
  <c r="BF68" i="14"/>
  <c r="BB68" i="14"/>
  <c r="BE68" i="14"/>
  <c r="AZ68" i="14"/>
  <c r="BI68" i="14"/>
  <c r="AZ19" i="14"/>
  <c r="AY19" i="14"/>
  <c r="AX19" i="14"/>
  <c r="AD67" i="14"/>
  <c r="AF67" i="14"/>
  <c r="AE67" i="14"/>
  <c r="AZ32" i="14"/>
  <c r="AY32" i="14"/>
  <c r="AX32" i="14"/>
  <c r="BI50" i="14"/>
  <c r="BE50" i="14"/>
  <c r="AZ50" i="14"/>
  <c r="BH50" i="14"/>
  <c r="BD50" i="14"/>
  <c r="AY50" i="14"/>
  <c r="BG50" i="14"/>
  <c r="BC50" i="14"/>
  <c r="AX50" i="14"/>
  <c r="BB50" i="14"/>
  <c r="AO129" i="14"/>
  <c r="AP129" i="14" s="1"/>
  <c r="BF50" i="14"/>
  <c r="R32" i="14"/>
  <c r="R33" i="14" s="1"/>
  <c r="R34" i="14" s="1"/>
  <c r="A31" i="8"/>
  <c r="D30" i="8"/>
  <c r="E29" i="8"/>
  <c r="D29" i="8" s="1"/>
  <c r="V55" i="14"/>
  <c r="Q57" i="14"/>
  <c r="V57" i="14" s="1"/>
  <c r="BJ63" i="14"/>
  <c r="BJ64" i="14"/>
  <c r="S56" i="14"/>
  <c r="BJ58" i="14" s="1"/>
  <c r="BK57" i="14" s="1"/>
  <c r="Q68" i="14"/>
  <c r="V68" i="14" s="1"/>
  <c r="AP26" i="14"/>
  <c r="R12" i="14"/>
  <c r="AP13" i="14" s="1"/>
  <c r="AW50" i="14"/>
  <c r="BA50" i="14" s="1"/>
  <c r="AP38" i="14"/>
  <c r="AP63" i="14"/>
  <c r="V31" i="14"/>
  <c r="Q19" i="14"/>
  <c r="Q20" i="14" s="1"/>
  <c r="BJ69" i="14"/>
  <c r="BJ70" i="14"/>
  <c r="Q26" i="14"/>
  <c r="V26" i="14" s="1"/>
  <c r="BJ6" i="14"/>
  <c r="S12" i="14"/>
  <c r="S13" i="14" s="1"/>
  <c r="S26" i="14"/>
  <c r="S27" i="14" s="1"/>
  <c r="Q5" i="14"/>
  <c r="Q6" i="14" s="1"/>
  <c r="S19" i="14"/>
  <c r="S20" i="14" s="1"/>
  <c r="AW68" i="14"/>
  <c r="BA68" i="14" s="1"/>
  <c r="V61" i="14"/>
  <c r="AP5" i="14"/>
  <c r="AW56" i="14"/>
  <c r="BA56" i="14" s="1"/>
  <c r="Q50" i="14"/>
  <c r="Q51" i="14" s="1"/>
  <c r="S44" i="14"/>
  <c r="BJ46" i="14" s="1"/>
  <c r="BO45" i="14" s="1"/>
  <c r="V73" i="14"/>
  <c r="V43" i="14"/>
  <c r="BJ39" i="14"/>
  <c r="V11" i="14"/>
  <c r="Q38" i="14"/>
  <c r="V38" i="14" s="1"/>
  <c r="BJ33" i="14"/>
  <c r="S32" i="14"/>
  <c r="Q63" i="14"/>
  <c r="V62" i="14"/>
  <c r="V74" i="14"/>
  <c r="Q75" i="14"/>
  <c r="BF141" i="14"/>
  <c r="BB141" i="14"/>
  <c r="AO139" i="14"/>
  <c r="BE141" i="14"/>
  <c r="AW141" i="14"/>
  <c r="BA141" i="14" s="1"/>
  <c r="BH141" i="14"/>
  <c r="BD141" i="14"/>
  <c r="BG141" i="14"/>
  <c r="BC141" i="14"/>
  <c r="R6" i="14"/>
  <c r="AP6" i="14"/>
  <c r="R39" i="14"/>
  <c r="AP39" i="14"/>
  <c r="Q13" i="14"/>
  <c r="V12" i="14"/>
  <c r="BJ7" i="14"/>
  <c r="S6" i="14"/>
  <c r="AP70" i="14"/>
  <c r="R70" i="14"/>
  <c r="BJ40" i="14"/>
  <c r="S39" i="14"/>
  <c r="AP123" i="14"/>
  <c r="AW44" i="14"/>
  <c r="BA44" i="14" s="1"/>
  <c r="AP27" i="14"/>
  <c r="R27" i="14"/>
  <c r="AW51" i="14"/>
  <c r="BA51" i="14" s="1"/>
  <c r="AP21" i="14"/>
  <c r="AR20" i="14" s="1"/>
  <c r="R21" i="14"/>
  <c r="AP75" i="14"/>
  <c r="R75" i="14"/>
  <c r="AP58" i="14"/>
  <c r="AT56" i="14" s="1"/>
  <c r="R58" i="14"/>
  <c r="BJ75" i="14"/>
  <c r="S74" i="14"/>
  <c r="AP45" i="14"/>
  <c r="R45" i="14"/>
  <c r="AP52" i="14"/>
  <c r="R52" i="14"/>
  <c r="AW74" i="14"/>
  <c r="BA74" i="14" s="1"/>
  <c r="AP136" i="14"/>
  <c r="AW57" i="14"/>
  <c r="BA57" i="14" s="1"/>
  <c r="V32" i="14"/>
  <c r="Q33" i="14"/>
  <c r="Q45" i="14"/>
  <c r="V44" i="14"/>
  <c r="R64" i="14"/>
  <c r="AP64" i="14"/>
  <c r="AW69" i="14"/>
  <c r="BA69" i="14" s="1"/>
  <c r="DR247" i="11"/>
  <c r="DR231" i="11"/>
  <c r="DR305" i="11"/>
  <c r="DR225" i="11"/>
  <c r="DR233" i="11"/>
  <c r="DR239" i="11"/>
  <c r="DR255" i="11"/>
  <c r="DR245" i="11"/>
  <c r="DR301" i="11"/>
  <c r="DR217" i="11"/>
  <c r="DR215" i="11"/>
  <c r="DR235" i="11"/>
  <c r="DR185" i="11"/>
  <c r="DR236" i="11"/>
  <c r="DR204" i="11"/>
  <c r="DS271" i="11"/>
  <c r="DS267" i="11"/>
  <c r="DR216" i="11"/>
  <c r="DR228" i="11"/>
  <c r="DS313" i="11"/>
  <c r="DS279" i="11"/>
  <c r="DS295" i="11"/>
  <c r="DS263" i="11"/>
  <c r="DR208" i="11"/>
  <c r="DR232" i="11"/>
  <c r="DR224" i="11"/>
  <c r="DR188" i="11"/>
  <c r="DR212" i="11"/>
  <c r="DR200" i="11"/>
  <c r="DR192" i="11"/>
  <c r="DR196" i="11"/>
  <c r="DS303" i="11"/>
  <c r="DS283" i="11"/>
  <c r="DS275" i="11"/>
  <c r="DS259" i="11"/>
  <c r="DR220" i="11"/>
  <c r="AZ20" i="14" l="1"/>
  <c r="AY20" i="14"/>
  <c r="AT19" i="14"/>
  <c r="AR19" i="14"/>
  <c r="BL57" i="14"/>
  <c r="BM57" i="14"/>
  <c r="AP34" i="14"/>
  <c r="AR34" i="14" s="1"/>
  <c r="BB129" i="14"/>
  <c r="AX129" i="14"/>
  <c r="AZ129" i="14"/>
  <c r="AY129" i="14"/>
  <c r="BH147" i="14"/>
  <c r="AY147" i="14"/>
  <c r="AX147" i="14"/>
  <c r="AZ147" i="14"/>
  <c r="AZ153" i="14"/>
  <c r="AY153" i="14"/>
  <c r="AX153" i="14"/>
  <c r="AX34" i="14"/>
  <c r="AO131" i="14"/>
  <c r="BH52" i="14"/>
  <c r="BD52" i="14"/>
  <c r="AY52" i="14"/>
  <c r="AS52" i="14"/>
  <c r="BG52" i="14"/>
  <c r="BC52" i="14"/>
  <c r="AX52" i="14"/>
  <c r="AR52" i="14"/>
  <c r="BF52" i="14"/>
  <c r="BB52" i="14"/>
  <c r="AU52" i="14"/>
  <c r="AQ52" i="14"/>
  <c r="AZ52" i="14"/>
  <c r="AT52" i="14"/>
  <c r="BI52" i="14"/>
  <c r="BE52" i="14"/>
  <c r="AX130" i="14"/>
  <c r="AZ130" i="14"/>
  <c r="AY130" i="14"/>
  <c r="AO149" i="14"/>
  <c r="BI70" i="14"/>
  <c r="BE70" i="14"/>
  <c r="AZ70" i="14"/>
  <c r="AT70" i="14"/>
  <c r="BH70" i="14"/>
  <c r="BD70" i="14"/>
  <c r="AY70" i="14"/>
  <c r="AS70" i="14"/>
  <c r="BG70" i="14"/>
  <c r="BC70" i="14"/>
  <c r="AX70" i="14"/>
  <c r="AR70" i="14"/>
  <c r="AU70" i="14"/>
  <c r="AQ70" i="14"/>
  <c r="BF70" i="14"/>
  <c r="BB70" i="14"/>
  <c r="AF38" i="14"/>
  <c r="AE38" i="14"/>
  <c r="AD38" i="14"/>
  <c r="AE73" i="14"/>
  <c r="AD73" i="14"/>
  <c r="AF73" i="14"/>
  <c r="AZ38" i="14"/>
  <c r="AY38" i="14"/>
  <c r="AX38" i="14"/>
  <c r="CC63" i="14"/>
  <c r="BX63" i="14"/>
  <c r="BS63" i="14"/>
  <c r="BM63" i="14"/>
  <c r="CA63" i="14"/>
  <c r="BW63" i="14"/>
  <c r="BR63" i="14"/>
  <c r="BL63" i="14"/>
  <c r="BZ63" i="14"/>
  <c r="BV63" i="14"/>
  <c r="BO63" i="14"/>
  <c r="BK63" i="14"/>
  <c r="BY63" i="14"/>
  <c r="BT63" i="14"/>
  <c r="BN63" i="14"/>
  <c r="AS50" i="14"/>
  <c r="AF44" i="14"/>
  <c r="AE44" i="14"/>
  <c r="AD44" i="14"/>
  <c r="AF11" i="14"/>
  <c r="AE11" i="14"/>
  <c r="AD11" i="14"/>
  <c r="AQ50" i="14"/>
  <c r="AT68" i="14"/>
  <c r="BI58" i="14"/>
  <c r="BE58" i="14"/>
  <c r="AZ58" i="14"/>
  <c r="AT58" i="14"/>
  <c r="AO137" i="14"/>
  <c r="AP137" i="14" s="1"/>
  <c r="AU136" i="14" s="1"/>
  <c r="BH58" i="14"/>
  <c r="BD58" i="14"/>
  <c r="AY58" i="14"/>
  <c r="AS58" i="14"/>
  <c r="BG58" i="14"/>
  <c r="BC58" i="14"/>
  <c r="AX58" i="14"/>
  <c r="AR58" i="14"/>
  <c r="BF58" i="14"/>
  <c r="AQ58" i="14"/>
  <c r="BB58" i="14"/>
  <c r="AU58" i="14"/>
  <c r="AY27" i="14"/>
  <c r="AX27" i="14"/>
  <c r="AZ27" i="14"/>
  <c r="BO7" i="14"/>
  <c r="BK7" i="14"/>
  <c r="BT7" i="14"/>
  <c r="BN7" i="14"/>
  <c r="BR7" i="14"/>
  <c r="BL7" i="14"/>
  <c r="BS7" i="14"/>
  <c r="BM7" i="14"/>
  <c r="BR39" i="14"/>
  <c r="BL39" i="14"/>
  <c r="BO39" i="14"/>
  <c r="BK39" i="14"/>
  <c r="BT39" i="14"/>
  <c r="BN39" i="14"/>
  <c r="BM39" i="14"/>
  <c r="BS39" i="14"/>
  <c r="AD61" i="14"/>
  <c r="AF61" i="14"/>
  <c r="AE61" i="14"/>
  <c r="AD26" i="14"/>
  <c r="AF26" i="14"/>
  <c r="AE26" i="14"/>
  <c r="AE31" i="14"/>
  <c r="AD31" i="14"/>
  <c r="AF31" i="14"/>
  <c r="BY58" i="14"/>
  <c r="BT58" i="14"/>
  <c r="BN58" i="14"/>
  <c r="CC58" i="14"/>
  <c r="BX58" i="14"/>
  <c r="BS58" i="14"/>
  <c r="BM58" i="14"/>
  <c r="CA58" i="14"/>
  <c r="BW58" i="14"/>
  <c r="BR58" i="14"/>
  <c r="BL58" i="14"/>
  <c r="BZ58" i="14"/>
  <c r="BV58" i="14"/>
  <c r="BO58" i="14"/>
  <c r="BK58" i="14"/>
  <c r="AD55" i="14"/>
  <c r="AF55" i="14"/>
  <c r="AE55" i="14"/>
  <c r="AU50" i="14"/>
  <c r="AS19" i="14"/>
  <c r="AQ19" i="14"/>
  <c r="BO57" i="14"/>
  <c r="AQ56" i="14"/>
  <c r="AR56" i="14"/>
  <c r="AS56" i="14"/>
  <c r="BM45" i="14"/>
  <c r="BN45" i="14"/>
  <c r="AO143" i="14"/>
  <c r="AP143" i="14" s="1"/>
  <c r="BI64" i="14"/>
  <c r="BE64" i="14"/>
  <c r="AZ64" i="14"/>
  <c r="AT64" i="14"/>
  <c r="BH64" i="14"/>
  <c r="BD64" i="14"/>
  <c r="AY64" i="14"/>
  <c r="AS64" i="14"/>
  <c r="BG64" i="14"/>
  <c r="BC64" i="14"/>
  <c r="AX64" i="14"/>
  <c r="AR64" i="14"/>
  <c r="AQ64" i="14"/>
  <c r="BF64" i="14"/>
  <c r="BB64" i="14"/>
  <c r="AU64" i="14"/>
  <c r="AD12" i="14"/>
  <c r="AF12" i="14"/>
  <c r="AE12" i="14"/>
  <c r="AY6" i="14"/>
  <c r="AZ6" i="14"/>
  <c r="AX6" i="14"/>
  <c r="AE74" i="14"/>
  <c r="AD74" i="14"/>
  <c r="AF74" i="14"/>
  <c r="BT33" i="14"/>
  <c r="BS33" i="14"/>
  <c r="BR33" i="14"/>
  <c r="AD43" i="14"/>
  <c r="AF43" i="14"/>
  <c r="AE43" i="14"/>
  <c r="AY135" i="14"/>
  <c r="AZ135" i="14"/>
  <c r="AX135" i="14"/>
  <c r="BY70" i="14"/>
  <c r="BT70" i="14"/>
  <c r="BN70" i="14"/>
  <c r="CC70" i="14"/>
  <c r="BX70" i="14"/>
  <c r="BS70" i="14"/>
  <c r="BM70" i="14"/>
  <c r="CA70" i="14"/>
  <c r="BW70" i="14"/>
  <c r="BR70" i="14"/>
  <c r="BL70" i="14"/>
  <c r="BO70" i="14"/>
  <c r="BK70" i="14"/>
  <c r="BZ70" i="14"/>
  <c r="BV70" i="14"/>
  <c r="AO142" i="14"/>
  <c r="BH63" i="14"/>
  <c r="BD63" i="14"/>
  <c r="AY63" i="14"/>
  <c r="AS63" i="14"/>
  <c r="BG63" i="14"/>
  <c r="BC63" i="14"/>
  <c r="AX63" i="14"/>
  <c r="AR63" i="14"/>
  <c r="BF63" i="14"/>
  <c r="BB63" i="14"/>
  <c r="AU63" i="14"/>
  <c r="AQ63" i="14"/>
  <c r="BE63" i="14"/>
  <c r="AZ63" i="14"/>
  <c r="AT63" i="14"/>
  <c r="BI63" i="14"/>
  <c r="AT62" i="14"/>
  <c r="AS62" i="14"/>
  <c r="AU62" i="14"/>
  <c r="AR62" i="14"/>
  <c r="AQ62" i="14"/>
  <c r="AX26" i="14"/>
  <c r="AZ26" i="14"/>
  <c r="AY26" i="14"/>
  <c r="BY64" i="14"/>
  <c r="BT64" i="14"/>
  <c r="BN64" i="14"/>
  <c r="CC64" i="14"/>
  <c r="BX64" i="14"/>
  <c r="BS64" i="14"/>
  <c r="BM64" i="14"/>
  <c r="CA64" i="14"/>
  <c r="BW64" i="14"/>
  <c r="BR64" i="14"/>
  <c r="BL64" i="14"/>
  <c r="BK64" i="14"/>
  <c r="BZ64" i="14"/>
  <c r="BV64" i="14"/>
  <c r="BO64" i="14"/>
  <c r="AU19" i="14"/>
  <c r="BN57" i="14"/>
  <c r="AU56" i="14"/>
  <c r="AU51" i="14"/>
  <c r="AT20" i="14"/>
  <c r="AS20" i="14"/>
  <c r="AQ68" i="14"/>
  <c r="AR68" i="14"/>
  <c r="AS68" i="14"/>
  <c r="AQ57" i="14"/>
  <c r="AR57" i="14"/>
  <c r="AS57" i="14"/>
  <c r="AT51" i="14"/>
  <c r="BY75" i="14"/>
  <c r="BT75" i="14"/>
  <c r="CC75" i="14"/>
  <c r="BX75" i="14"/>
  <c r="BS75" i="14"/>
  <c r="CA75" i="14"/>
  <c r="BW75" i="14"/>
  <c r="BR75" i="14"/>
  <c r="BZ75" i="14"/>
  <c r="BV75" i="14"/>
  <c r="BD123" i="14"/>
  <c r="AY123" i="14"/>
  <c r="BE123" i="14"/>
  <c r="AX123" i="14"/>
  <c r="BC123" i="14"/>
  <c r="BG123" i="14"/>
  <c r="BB123" i="14"/>
  <c r="BF123" i="14"/>
  <c r="AZ123" i="14"/>
  <c r="AD68" i="14"/>
  <c r="AF68" i="14"/>
  <c r="AE68" i="14"/>
  <c r="AT50" i="14"/>
  <c r="AX39" i="14"/>
  <c r="AZ39" i="14"/>
  <c r="AY39" i="14"/>
  <c r="BZ46" i="14"/>
  <c r="BV46" i="14"/>
  <c r="BO46" i="14"/>
  <c r="BK46" i="14"/>
  <c r="BY46" i="14"/>
  <c r="BT46" i="14"/>
  <c r="BN46" i="14"/>
  <c r="CC46" i="14"/>
  <c r="BX46" i="14"/>
  <c r="BS46" i="14"/>
  <c r="BM46" i="14"/>
  <c r="BL46" i="14"/>
  <c r="CA46" i="14"/>
  <c r="BR46" i="14"/>
  <c r="BW46" i="14"/>
  <c r="AX5" i="14"/>
  <c r="AZ5" i="14"/>
  <c r="AY5" i="14"/>
  <c r="BS6" i="14"/>
  <c r="BM6" i="14"/>
  <c r="BR6" i="14"/>
  <c r="BL6" i="14"/>
  <c r="BT6" i="14"/>
  <c r="BN6" i="14"/>
  <c r="BO6" i="14"/>
  <c r="BK6" i="14"/>
  <c r="AD57" i="14"/>
  <c r="AF57" i="14"/>
  <c r="AE57" i="14"/>
  <c r="AU68" i="14"/>
  <c r="AU57" i="14"/>
  <c r="AT69" i="14"/>
  <c r="AQ69" i="14"/>
  <c r="AR69" i="14"/>
  <c r="AS69" i="14"/>
  <c r="AQ20" i="14"/>
  <c r="AZ136" i="14"/>
  <c r="AY136" i="14"/>
  <c r="AX136" i="14"/>
  <c r="BI75" i="14"/>
  <c r="BE75" i="14"/>
  <c r="AZ75" i="14"/>
  <c r="BH75" i="14"/>
  <c r="BD75" i="14"/>
  <c r="AY75" i="14"/>
  <c r="BG75" i="14"/>
  <c r="BC75" i="14"/>
  <c r="AX75" i="14"/>
  <c r="AO154" i="14"/>
  <c r="AP154" i="14" s="1"/>
  <c r="BF75" i="14"/>
  <c r="BB75" i="14"/>
  <c r="AD62" i="14"/>
  <c r="AF62" i="14"/>
  <c r="AE62" i="14"/>
  <c r="CC69" i="14"/>
  <c r="BX69" i="14"/>
  <c r="BS69" i="14"/>
  <c r="BM69" i="14"/>
  <c r="CA69" i="14"/>
  <c r="BW69" i="14"/>
  <c r="BR69" i="14"/>
  <c r="BL69" i="14"/>
  <c r="BZ69" i="14"/>
  <c r="BV69" i="14"/>
  <c r="BO69" i="14"/>
  <c r="BK69" i="14"/>
  <c r="BY69" i="14"/>
  <c r="BT69" i="14"/>
  <c r="BN69" i="14"/>
  <c r="AR50" i="14"/>
  <c r="BL45" i="14"/>
  <c r="BK45" i="14"/>
  <c r="AX148" i="14"/>
  <c r="AZ148" i="14"/>
  <c r="AY148" i="14"/>
  <c r="AF32" i="14"/>
  <c r="AE32" i="14"/>
  <c r="AD32" i="14"/>
  <c r="AO124" i="14"/>
  <c r="AP124" i="14" s="1"/>
  <c r="BF45" i="14"/>
  <c r="BB45" i="14"/>
  <c r="BI45" i="14"/>
  <c r="BE45" i="14"/>
  <c r="AZ45" i="14"/>
  <c r="BH45" i="14"/>
  <c r="BD45" i="14"/>
  <c r="AY45" i="14"/>
  <c r="AX45" i="14"/>
  <c r="BG45" i="14"/>
  <c r="BC45" i="14"/>
  <c r="AY21" i="14"/>
  <c r="AS21" i="14"/>
  <c r="AX21" i="14"/>
  <c r="AR21" i="14"/>
  <c r="AU21" i="14"/>
  <c r="AQ21" i="14"/>
  <c r="AZ21" i="14"/>
  <c r="AT21" i="14"/>
  <c r="BT40" i="14"/>
  <c r="BN40" i="14"/>
  <c r="BS40" i="14"/>
  <c r="BM40" i="14"/>
  <c r="BR40" i="14"/>
  <c r="BL40" i="14"/>
  <c r="BK40" i="14"/>
  <c r="BO40" i="14"/>
  <c r="AY13" i="14"/>
  <c r="AX13" i="14"/>
  <c r="AZ13" i="14"/>
  <c r="AT57" i="14"/>
  <c r="AU69" i="14"/>
  <c r="AQ51" i="14"/>
  <c r="AR51" i="14"/>
  <c r="AS51" i="14"/>
  <c r="AU20" i="14"/>
  <c r="AP33" i="14"/>
  <c r="A33" i="8"/>
  <c r="D32" i="8"/>
  <c r="E31" i="8"/>
  <c r="D31" i="8" s="1"/>
  <c r="Q27" i="14"/>
  <c r="Q28" i="14" s="1"/>
  <c r="V28" i="14" s="1"/>
  <c r="Q58" i="14"/>
  <c r="V58" i="14" s="1"/>
  <c r="X55" i="14" s="1"/>
  <c r="BF129" i="14"/>
  <c r="BG129" i="14"/>
  <c r="AW129" i="14"/>
  <c r="BA129" i="14" s="1"/>
  <c r="BE129" i="14"/>
  <c r="BD129" i="14"/>
  <c r="BH129" i="14"/>
  <c r="BJ14" i="14"/>
  <c r="BC129" i="14"/>
  <c r="S45" i="14"/>
  <c r="BG147" i="14"/>
  <c r="BE147" i="14"/>
  <c r="BD147" i="14"/>
  <c r="BJ28" i="14"/>
  <c r="BB147" i="14"/>
  <c r="AW147" i="14"/>
  <c r="BA147" i="14" s="1"/>
  <c r="BF147" i="14"/>
  <c r="V19" i="14"/>
  <c r="BC147" i="14"/>
  <c r="Q69" i="14"/>
  <c r="Q70" i="14" s="1"/>
  <c r="V70" i="14" s="1"/>
  <c r="BD135" i="14"/>
  <c r="BH135" i="14"/>
  <c r="S57" i="14"/>
  <c r="AW63" i="14"/>
  <c r="BA63" i="14" s="1"/>
  <c r="AW135" i="14"/>
  <c r="BA135" i="14" s="1"/>
  <c r="BC135" i="14"/>
  <c r="V5" i="14"/>
  <c r="BE135" i="14"/>
  <c r="BG135" i="14"/>
  <c r="R13" i="14"/>
  <c r="AP14" i="14" s="1"/>
  <c r="AR12" i="14" s="1"/>
  <c r="AO127" i="14"/>
  <c r="BQ70" i="14"/>
  <c r="BU70" i="14" s="1"/>
  <c r="AO145" i="14"/>
  <c r="AP142" i="14"/>
  <c r="BJ21" i="14"/>
  <c r="BB135" i="14"/>
  <c r="BF135" i="14"/>
  <c r="V50" i="14"/>
  <c r="AO133" i="14"/>
  <c r="BQ63" i="14"/>
  <c r="BU63" i="14" s="1"/>
  <c r="Q39" i="14"/>
  <c r="V39" i="14" s="1"/>
  <c r="BJ34" i="14"/>
  <c r="S33" i="14"/>
  <c r="BQ39" i="14"/>
  <c r="BU39" i="14" s="1"/>
  <c r="BP51" i="14"/>
  <c r="BQ64" i="14"/>
  <c r="BU64" i="14" s="1"/>
  <c r="BQ52" i="14"/>
  <c r="BU52" i="14" s="1"/>
  <c r="BG148" i="14"/>
  <c r="BC148" i="14"/>
  <c r="BF148" i="14"/>
  <c r="BB148" i="14"/>
  <c r="BE148" i="14"/>
  <c r="AW148" i="14"/>
  <c r="BA148" i="14" s="1"/>
  <c r="BH148" i="14"/>
  <c r="BD148" i="14"/>
  <c r="BJ76" i="14"/>
  <c r="BN75" i="14" s="1"/>
  <c r="S75" i="14"/>
  <c r="AW21" i="14"/>
  <c r="BA21" i="14" s="1"/>
  <c r="BF153" i="14"/>
  <c r="BB153" i="14"/>
  <c r="AO151" i="14"/>
  <c r="BE153" i="14"/>
  <c r="AW153" i="14"/>
  <c r="BA153" i="14" s="1"/>
  <c r="BH153" i="14"/>
  <c r="BD153" i="14"/>
  <c r="BC153" i="14"/>
  <c r="BG153" i="14"/>
  <c r="AW64" i="14"/>
  <c r="BA64" i="14" s="1"/>
  <c r="Q46" i="14"/>
  <c r="V46" i="14" s="1"/>
  <c r="V45" i="14"/>
  <c r="AW58" i="14"/>
  <c r="BA58" i="14" s="1"/>
  <c r="Q7" i="14"/>
  <c r="V7" i="14" s="1"/>
  <c r="V6" i="14"/>
  <c r="V13" i="14"/>
  <c r="Q14" i="14"/>
  <c r="V14" i="14" s="1"/>
  <c r="AP40" i="14"/>
  <c r="AT38" i="14" s="1"/>
  <c r="R40" i="14"/>
  <c r="BG136" i="14"/>
  <c r="BC136" i="14"/>
  <c r="BF136" i="14"/>
  <c r="BB136" i="14"/>
  <c r="BH136" i="14"/>
  <c r="BE136" i="14"/>
  <c r="AW136" i="14"/>
  <c r="BA136" i="14" s="1"/>
  <c r="BD136" i="14"/>
  <c r="AP131" i="14"/>
  <c r="AW52" i="14"/>
  <c r="BA52" i="14" s="1"/>
  <c r="BP52" i="14"/>
  <c r="AP46" i="14"/>
  <c r="AU45" i="14" s="1"/>
  <c r="R46" i="14"/>
  <c r="AP76" i="14"/>
  <c r="AQ75" i="14" s="1"/>
  <c r="R76" i="14"/>
  <c r="BE130" i="14"/>
  <c r="AW130" i="14"/>
  <c r="BA130" i="14" s="1"/>
  <c r="BH130" i="14"/>
  <c r="BD130" i="14"/>
  <c r="BB130" i="14"/>
  <c r="BG130" i="14"/>
  <c r="BF130" i="14"/>
  <c r="BC130" i="14"/>
  <c r="BH123" i="14"/>
  <c r="AO121" i="14"/>
  <c r="AW123" i="14"/>
  <c r="BA123" i="14" s="1"/>
  <c r="Q64" i="14"/>
  <c r="V64" i="14" s="1"/>
  <c r="V63" i="14"/>
  <c r="AO113" i="14"/>
  <c r="AP113" i="14" s="1"/>
  <c r="BG34" i="14"/>
  <c r="BC34" i="14"/>
  <c r="BF34" i="14"/>
  <c r="BB34" i="14"/>
  <c r="BI34" i="14"/>
  <c r="BE34" i="14"/>
  <c r="AW34" i="14"/>
  <c r="BA34" i="14" s="1"/>
  <c r="BH34" i="14"/>
  <c r="BD34" i="14"/>
  <c r="V33" i="14"/>
  <c r="Q34" i="14"/>
  <c r="V34" i="14" s="1"/>
  <c r="BQ51" i="14"/>
  <c r="BU51" i="14" s="1"/>
  <c r="AW45" i="14"/>
  <c r="BA45" i="14" s="1"/>
  <c r="AW75" i="14"/>
  <c r="BA75" i="14" s="1"/>
  <c r="AP28" i="14"/>
  <c r="R28" i="14"/>
  <c r="V20" i="14"/>
  <c r="Q21" i="14"/>
  <c r="V21" i="14" s="1"/>
  <c r="AP149" i="14"/>
  <c r="AR147" i="14" s="1"/>
  <c r="AW70" i="14"/>
  <c r="BA70" i="14" s="1"/>
  <c r="Q52" i="14"/>
  <c r="V52" i="14" s="1"/>
  <c r="V51" i="14"/>
  <c r="R7" i="14"/>
  <c r="AP7" i="14"/>
  <c r="AR6" i="14" s="1"/>
  <c r="Q76" i="14"/>
  <c r="V76" i="14" s="1"/>
  <c r="V75" i="14"/>
  <c r="DR241" i="11"/>
  <c r="DR271" i="11"/>
  <c r="DR259" i="11"/>
  <c r="DR251" i="11"/>
  <c r="DR257" i="11"/>
  <c r="DR327" i="11"/>
  <c r="DR281" i="11"/>
  <c r="DR331" i="11"/>
  <c r="DR261" i="11"/>
  <c r="DR243" i="11"/>
  <c r="DR273" i="11"/>
  <c r="DR211" i="11"/>
  <c r="DR265" i="11"/>
  <c r="DR246" i="11"/>
  <c r="DR222" i="11"/>
  <c r="DR226" i="11"/>
  <c r="DR214" i="11"/>
  <c r="DR250" i="11"/>
  <c r="DR234" i="11"/>
  <c r="DR242" i="11"/>
  <c r="DS301" i="11"/>
  <c r="DS329" i="11"/>
  <c r="DS321" i="11"/>
  <c r="DS339" i="11"/>
  <c r="DS297" i="11"/>
  <c r="DR218" i="11"/>
  <c r="DR238" i="11"/>
  <c r="DR258" i="11"/>
  <c r="DR254" i="11"/>
  <c r="DR230" i="11"/>
  <c r="DR262" i="11"/>
  <c r="DS285" i="11"/>
  <c r="DS309" i="11"/>
  <c r="DS289" i="11"/>
  <c r="DS305" i="11"/>
  <c r="DS293" i="11"/>
  <c r="AV20" i="14" l="1"/>
  <c r="BP70" i="14"/>
  <c r="AU13" i="14"/>
  <c r="AY34" i="14"/>
  <c r="Y31" i="14"/>
  <c r="AZ34" i="14"/>
  <c r="AQ34" i="14"/>
  <c r="AS34" i="14"/>
  <c r="Y32" i="14"/>
  <c r="X62" i="14"/>
  <c r="AQ148" i="14"/>
  <c r="AT74" i="14"/>
  <c r="Y62" i="14"/>
  <c r="Y57" i="14"/>
  <c r="AE75" i="14"/>
  <c r="Y75" i="14"/>
  <c r="AD75" i="14"/>
  <c r="X75" i="14"/>
  <c r="AA75" i="14"/>
  <c r="W75" i="14"/>
  <c r="Z75" i="14"/>
  <c r="AF75" i="14"/>
  <c r="AD51" i="14"/>
  <c r="X51" i="14"/>
  <c r="AA51" i="14"/>
  <c r="W51" i="14"/>
  <c r="AF51" i="14"/>
  <c r="Z51" i="14"/>
  <c r="AE51" i="14"/>
  <c r="Y51" i="14"/>
  <c r="AE21" i="14"/>
  <c r="Y21" i="14"/>
  <c r="AD21" i="14"/>
  <c r="X21" i="14"/>
  <c r="AF21" i="14"/>
  <c r="Z21" i="14"/>
  <c r="AA21" i="14"/>
  <c r="W21" i="14"/>
  <c r="AZ113" i="14"/>
  <c r="AY113" i="14"/>
  <c r="AS113" i="14"/>
  <c r="AX113" i="14"/>
  <c r="AR113" i="14"/>
  <c r="AQ113" i="14"/>
  <c r="AZ131" i="14"/>
  <c r="AT131" i="14"/>
  <c r="AY131" i="14"/>
  <c r="AR131" i="14"/>
  <c r="AX131" i="14"/>
  <c r="AQ131" i="14"/>
  <c r="AU131" i="14"/>
  <c r="AS131" i="14"/>
  <c r="AE13" i="14"/>
  <c r="Y13" i="14"/>
  <c r="AD13" i="14"/>
  <c r="X13" i="14"/>
  <c r="AA13" i="14"/>
  <c r="W13" i="14"/>
  <c r="AF13" i="14"/>
  <c r="Z13" i="14"/>
  <c r="AY137" i="14"/>
  <c r="AS137" i="14"/>
  <c r="AX137" i="14"/>
  <c r="AR137" i="14"/>
  <c r="AU137" i="14"/>
  <c r="AQ137" i="14"/>
  <c r="AT137" i="14"/>
  <c r="AZ137" i="14"/>
  <c r="AZ143" i="14"/>
  <c r="AT143" i="14"/>
  <c r="AY143" i="14"/>
  <c r="AS143" i="14"/>
  <c r="AX143" i="14"/>
  <c r="AR143" i="14"/>
  <c r="AU143" i="14"/>
  <c r="AQ143" i="14"/>
  <c r="BR34" i="14"/>
  <c r="BL34" i="14"/>
  <c r="BO34" i="14"/>
  <c r="BK34" i="14"/>
  <c r="BT34" i="14"/>
  <c r="BN34" i="14"/>
  <c r="BS34" i="14"/>
  <c r="BM34" i="14"/>
  <c r="BS21" i="14"/>
  <c r="BM21" i="14"/>
  <c r="BT21" i="14"/>
  <c r="BN21" i="14"/>
  <c r="BR21" i="14"/>
  <c r="BL21" i="14"/>
  <c r="BO21" i="14"/>
  <c r="BK21" i="14"/>
  <c r="BK20" i="14"/>
  <c r="BN20" i="14"/>
  <c r="BL20" i="14"/>
  <c r="BM20" i="14"/>
  <c r="BO20" i="14"/>
  <c r="AE70" i="14"/>
  <c r="AD70" i="14"/>
  <c r="AF70" i="14"/>
  <c r="BT14" i="14"/>
  <c r="BN14" i="14"/>
  <c r="BS14" i="14"/>
  <c r="BM14" i="14"/>
  <c r="BR14" i="14"/>
  <c r="BL14" i="14"/>
  <c r="BO14" i="14"/>
  <c r="BK14" i="14"/>
  <c r="BL13" i="14"/>
  <c r="BN13" i="14"/>
  <c r="BO13" i="14"/>
  <c r="BM13" i="14"/>
  <c r="BK13" i="14"/>
  <c r="AF28" i="14"/>
  <c r="AE28" i="14"/>
  <c r="AD28" i="14"/>
  <c r="AU33" i="14"/>
  <c r="AQ33" i="14"/>
  <c r="AZ33" i="14"/>
  <c r="AT33" i="14"/>
  <c r="AY33" i="14"/>
  <c r="AS33" i="14"/>
  <c r="AX33" i="14"/>
  <c r="AR33" i="14"/>
  <c r="AU32" i="14"/>
  <c r="AS32" i="14"/>
  <c r="AT32" i="14"/>
  <c r="AR32" i="14"/>
  <c r="AQ32" i="14"/>
  <c r="AA56" i="14"/>
  <c r="AQ13" i="14"/>
  <c r="AS13" i="14"/>
  <c r="W32" i="14"/>
  <c r="AU148" i="14"/>
  <c r="AS74" i="14"/>
  <c r="W62" i="14"/>
  <c r="AR136" i="14"/>
  <c r="AT136" i="14"/>
  <c r="AV136" i="14" s="1"/>
  <c r="X56" i="14"/>
  <c r="AU5" i="14"/>
  <c r="AS39" i="14"/>
  <c r="AQ39" i="14"/>
  <c r="BL75" i="14"/>
  <c r="BM75" i="14"/>
  <c r="AT12" i="14"/>
  <c r="AS135" i="14"/>
  <c r="BM33" i="14"/>
  <c r="BK33" i="14"/>
  <c r="AT6" i="14"/>
  <c r="AS6" i="14"/>
  <c r="Z12" i="14"/>
  <c r="X12" i="14"/>
  <c r="AU12" i="14"/>
  <c r="Z55" i="14"/>
  <c r="W55" i="14"/>
  <c r="Y11" i="14"/>
  <c r="W11" i="14"/>
  <c r="AU38" i="14"/>
  <c r="AR130" i="14"/>
  <c r="AT130" i="14"/>
  <c r="AT147" i="14"/>
  <c r="AQ129" i="14"/>
  <c r="AT129" i="14"/>
  <c r="AU149" i="14"/>
  <c r="AQ149" i="14"/>
  <c r="AZ149" i="14"/>
  <c r="AT149" i="14"/>
  <c r="AY149" i="14"/>
  <c r="AS149" i="14"/>
  <c r="AX149" i="14"/>
  <c r="AR149" i="14"/>
  <c r="AZ28" i="14"/>
  <c r="AT28" i="14"/>
  <c r="AY28" i="14"/>
  <c r="AS28" i="14"/>
  <c r="AX28" i="14"/>
  <c r="AR28" i="14"/>
  <c r="AU28" i="14"/>
  <c r="AQ28" i="14"/>
  <c r="BE124" i="14"/>
  <c r="AZ124" i="14"/>
  <c r="BF124" i="14"/>
  <c r="AY124" i="14"/>
  <c r="BD124" i="14"/>
  <c r="AX124" i="14"/>
  <c r="BC124" i="14"/>
  <c r="BB124" i="14"/>
  <c r="BG124" i="14"/>
  <c r="AO155" i="14"/>
  <c r="BH76" i="14"/>
  <c r="BD76" i="14"/>
  <c r="AY76" i="14"/>
  <c r="AS76" i="14"/>
  <c r="BG76" i="14"/>
  <c r="BC76" i="14"/>
  <c r="AX76" i="14"/>
  <c r="AR76" i="14"/>
  <c r="BF76" i="14"/>
  <c r="BB76" i="14"/>
  <c r="AU76" i="14"/>
  <c r="AQ76" i="14"/>
  <c r="BE76" i="14"/>
  <c r="AZ76" i="14"/>
  <c r="AT76" i="14"/>
  <c r="BI76" i="14"/>
  <c r="AF14" i="14"/>
  <c r="Z14" i="14"/>
  <c r="AE14" i="14"/>
  <c r="Y14" i="14"/>
  <c r="AD14" i="14"/>
  <c r="X14" i="14"/>
  <c r="AA14" i="14"/>
  <c r="W14" i="14"/>
  <c r="AE58" i="14"/>
  <c r="Y58" i="14"/>
  <c r="AD58" i="14"/>
  <c r="X58" i="14"/>
  <c r="AA58" i="14"/>
  <c r="W58" i="14"/>
  <c r="AF58" i="14"/>
  <c r="Z58" i="14"/>
  <c r="AD76" i="14"/>
  <c r="X76" i="14"/>
  <c r="AA76" i="14"/>
  <c r="W76" i="14"/>
  <c r="AF76" i="14"/>
  <c r="Z76" i="14"/>
  <c r="AE76" i="14"/>
  <c r="Y76" i="14"/>
  <c r="AD52" i="14"/>
  <c r="X52" i="14"/>
  <c r="AA52" i="14"/>
  <c r="W52" i="14"/>
  <c r="AF52" i="14"/>
  <c r="Z52" i="14"/>
  <c r="AE52" i="14"/>
  <c r="Y52" i="14"/>
  <c r="AD20" i="14"/>
  <c r="X20" i="14"/>
  <c r="Y20" i="14"/>
  <c r="AA20" i="14"/>
  <c r="W20" i="14"/>
  <c r="AE20" i="14"/>
  <c r="AF20" i="14"/>
  <c r="Z20" i="14"/>
  <c r="AY154" i="14"/>
  <c r="AX154" i="14"/>
  <c r="AZ154" i="14"/>
  <c r="CF34" i="14"/>
  <c r="AD34" i="14"/>
  <c r="X34" i="14"/>
  <c r="CE34" i="14"/>
  <c r="AA34" i="14"/>
  <c r="W34" i="14"/>
  <c r="AF34" i="14"/>
  <c r="Z34" i="14"/>
  <c r="Y34" i="14"/>
  <c r="CG34" i="14"/>
  <c r="AE34" i="14"/>
  <c r="AD63" i="14"/>
  <c r="X63" i="14"/>
  <c r="AA63" i="14"/>
  <c r="W63" i="14"/>
  <c r="AF63" i="14"/>
  <c r="Z63" i="14"/>
  <c r="AE63" i="14"/>
  <c r="Y63" i="14"/>
  <c r="BF46" i="14"/>
  <c r="BB46" i="14"/>
  <c r="AU46" i="14"/>
  <c r="AQ46" i="14"/>
  <c r="BI46" i="14"/>
  <c r="BE46" i="14"/>
  <c r="AZ46" i="14"/>
  <c r="AT46" i="14"/>
  <c r="AO125" i="14"/>
  <c r="AP125" i="14" s="1"/>
  <c r="AU123" i="14" s="1"/>
  <c r="BH46" i="14"/>
  <c r="BD46" i="14"/>
  <c r="AY46" i="14"/>
  <c r="AS46" i="14"/>
  <c r="AR46" i="14"/>
  <c r="BG46" i="14"/>
  <c r="BC46" i="14"/>
  <c r="AX46" i="14"/>
  <c r="AQ44" i="14"/>
  <c r="AT44" i="14"/>
  <c r="AS44" i="14"/>
  <c r="AE6" i="14"/>
  <c r="Y6" i="14"/>
  <c r="AF6" i="14"/>
  <c r="Z6" i="14"/>
  <c r="AD6" i="14"/>
  <c r="X6" i="14"/>
  <c r="AA6" i="14"/>
  <c r="W6" i="14"/>
  <c r="AF45" i="14"/>
  <c r="Z45" i="14"/>
  <c r="AE45" i="14"/>
  <c r="Y45" i="14"/>
  <c r="AD45" i="14"/>
  <c r="X45" i="14"/>
  <c r="W45" i="14"/>
  <c r="AA45" i="14"/>
  <c r="CC76" i="14"/>
  <c r="BX76" i="14"/>
  <c r="BS76" i="14"/>
  <c r="BM76" i="14"/>
  <c r="CA76" i="14"/>
  <c r="BW76" i="14"/>
  <c r="BR76" i="14"/>
  <c r="BL76" i="14"/>
  <c r="BZ76" i="14"/>
  <c r="BV76" i="14"/>
  <c r="BO76" i="14"/>
  <c r="BK76" i="14"/>
  <c r="BY76" i="14"/>
  <c r="BT76" i="14"/>
  <c r="BN76" i="14"/>
  <c r="AD39" i="14"/>
  <c r="AF39" i="14"/>
  <c r="AE39" i="14"/>
  <c r="AE50" i="14"/>
  <c r="Y50" i="14"/>
  <c r="AD50" i="14"/>
  <c r="X50" i="14"/>
  <c r="AA50" i="14"/>
  <c r="W50" i="14"/>
  <c r="AF50" i="14"/>
  <c r="Z50" i="14"/>
  <c r="Z49" i="14"/>
  <c r="Y49" i="14"/>
  <c r="W49" i="14"/>
  <c r="X49" i="14"/>
  <c r="AA49" i="14"/>
  <c r="AW142" i="14"/>
  <c r="BA142" i="14" s="1"/>
  <c r="AU142" i="14"/>
  <c r="AQ142" i="14"/>
  <c r="AZ142" i="14"/>
  <c r="AT142" i="14"/>
  <c r="AY142" i="14"/>
  <c r="AS142" i="14"/>
  <c r="AR142" i="14"/>
  <c r="AX142" i="14"/>
  <c r="AU141" i="14"/>
  <c r="AQ141" i="14"/>
  <c r="AS141" i="14"/>
  <c r="AR141" i="14"/>
  <c r="AT141" i="14"/>
  <c r="AA5" i="14"/>
  <c r="W5" i="14"/>
  <c r="AF5" i="14"/>
  <c r="Z5" i="14"/>
  <c r="AD5" i="14"/>
  <c r="X5" i="14"/>
  <c r="AE5" i="14"/>
  <c r="Y5" i="14"/>
  <c r="AA4" i="14"/>
  <c r="X4" i="14"/>
  <c r="W4" i="14"/>
  <c r="Y4" i="14"/>
  <c r="Z4" i="14"/>
  <c r="Z62" i="14"/>
  <c r="AA62" i="14"/>
  <c r="AU75" i="14"/>
  <c r="W56" i="14"/>
  <c r="W57" i="14"/>
  <c r="X57" i="14"/>
  <c r="AS5" i="14"/>
  <c r="AR5" i="14"/>
  <c r="AU39" i="14"/>
  <c r="AQ26" i="14"/>
  <c r="AR135" i="14"/>
  <c r="BO33" i="14"/>
  <c r="W74" i="14"/>
  <c r="X74" i="14"/>
  <c r="Y55" i="14"/>
  <c r="AA55" i="14"/>
  <c r="W31" i="14"/>
  <c r="AQ27" i="14"/>
  <c r="AS27" i="14"/>
  <c r="AA11" i="14"/>
  <c r="X44" i="14"/>
  <c r="AR38" i="14"/>
  <c r="Y56" i="14"/>
  <c r="AR129" i="14"/>
  <c r="AR45" i="14"/>
  <c r="X32" i="14"/>
  <c r="Z32" i="14"/>
  <c r="AT148" i="14"/>
  <c r="AR148" i="14"/>
  <c r="AR74" i="14"/>
  <c r="AU7" i="14"/>
  <c r="AQ7" i="14"/>
  <c r="AZ7" i="14"/>
  <c r="AT7" i="14"/>
  <c r="AX7" i="14"/>
  <c r="AR7" i="14"/>
  <c r="AY7" i="14"/>
  <c r="AS7" i="14"/>
  <c r="AA33" i="14"/>
  <c r="W33" i="14"/>
  <c r="AF33" i="14"/>
  <c r="Z33" i="14"/>
  <c r="AE33" i="14"/>
  <c r="Y33" i="14"/>
  <c r="X33" i="14"/>
  <c r="AD33" i="14"/>
  <c r="AE64" i="14"/>
  <c r="Y64" i="14"/>
  <c r="AD64" i="14"/>
  <c r="X64" i="14"/>
  <c r="AA64" i="14"/>
  <c r="W64" i="14"/>
  <c r="Z64" i="14"/>
  <c r="AF64" i="14"/>
  <c r="AZ40" i="14"/>
  <c r="AT40" i="14"/>
  <c r="AY40" i="14"/>
  <c r="AS40" i="14"/>
  <c r="AX40" i="14"/>
  <c r="AR40" i="14"/>
  <c r="AU40" i="14"/>
  <c r="AQ40" i="14"/>
  <c r="AA7" i="14"/>
  <c r="W7" i="14"/>
  <c r="AF7" i="14"/>
  <c r="Z7" i="14"/>
  <c r="AD7" i="14"/>
  <c r="X7" i="14"/>
  <c r="AE7" i="14"/>
  <c r="Y7" i="14"/>
  <c r="AF46" i="14"/>
  <c r="Z46" i="14"/>
  <c r="AE46" i="14"/>
  <c r="Y46" i="14"/>
  <c r="AD46" i="14"/>
  <c r="X46" i="14"/>
  <c r="W46" i="14"/>
  <c r="AA46" i="14"/>
  <c r="AZ14" i="14"/>
  <c r="AT14" i="14"/>
  <c r="AY14" i="14"/>
  <c r="AS14" i="14"/>
  <c r="AX14" i="14"/>
  <c r="AR14" i="14"/>
  <c r="AU14" i="14"/>
  <c r="AQ14" i="14"/>
  <c r="AQ12" i="14"/>
  <c r="AS12" i="14"/>
  <c r="AA19" i="14"/>
  <c r="W19" i="14"/>
  <c r="AD19" i="14"/>
  <c r="AF19" i="14"/>
  <c r="Z19" i="14"/>
  <c r="X19" i="14"/>
  <c r="AE19" i="14"/>
  <c r="Y19" i="14"/>
  <c r="W18" i="14"/>
  <c r="X18" i="14"/>
  <c r="Y18" i="14"/>
  <c r="Z18" i="14"/>
  <c r="AA18" i="14"/>
  <c r="BT28" i="14"/>
  <c r="BN28" i="14"/>
  <c r="BS28" i="14"/>
  <c r="BM28" i="14"/>
  <c r="BR28" i="14"/>
  <c r="BL28" i="14"/>
  <c r="BK28" i="14"/>
  <c r="BO28" i="14"/>
  <c r="BM27" i="14"/>
  <c r="BK27" i="14"/>
  <c r="BN27" i="14"/>
  <c r="BL27" i="14"/>
  <c r="BO27" i="14"/>
  <c r="AT13" i="14"/>
  <c r="AR13" i="14"/>
  <c r="AS45" i="14"/>
  <c r="AT45" i="14"/>
  <c r="AQ45" i="14"/>
  <c r="AU74" i="14"/>
  <c r="AR75" i="14"/>
  <c r="AS75" i="14"/>
  <c r="AT75" i="14"/>
  <c r="AQ136" i="14"/>
  <c r="AS136" i="14"/>
  <c r="Z56" i="14"/>
  <c r="Z57" i="14"/>
  <c r="AA57" i="14"/>
  <c r="AT39" i="14"/>
  <c r="AR39" i="14"/>
  <c r="BK75" i="14"/>
  <c r="AS26" i="14"/>
  <c r="AU26" i="14"/>
  <c r="AU135" i="14"/>
  <c r="Y43" i="14"/>
  <c r="Z43" i="14"/>
  <c r="W43" i="14"/>
  <c r="X43" i="14"/>
  <c r="BN33" i="14"/>
  <c r="Z74" i="14"/>
  <c r="AA74" i="14"/>
  <c r="Y74" i="14"/>
  <c r="AQ6" i="14"/>
  <c r="Y12" i="14"/>
  <c r="W12" i="14"/>
  <c r="AU44" i="14"/>
  <c r="AA31" i="14"/>
  <c r="Y61" i="14"/>
  <c r="W61" i="14"/>
  <c r="X61" i="14"/>
  <c r="AU27" i="14"/>
  <c r="X11" i="14"/>
  <c r="Z11" i="14"/>
  <c r="Y44" i="14"/>
  <c r="W44" i="14"/>
  <c r="W73" i="14"/>
  <c r="X73" i="14"/>
  <c r="AS130" i="14"/>
  <c r="AQ130" i="14"/>
  <c r="AU34" i="14"/>
  <c r="AQ74" i="14"/>
  <c r="AQ147" i="14"/>
  <c r="AS147" i="14"/>
  <c r="AR44" i="14"/>
  <c r="AS129" i="14"/>
  <c r="AA32" i="14"/>
  <c r="AS148" i="14"/>
  <c r="AT5" i="14"/>
  <c r="AQ5" i="14"/>
  <c r="BO75" i="14"/>
  <c r="BP75" i="14" s="1"/>
  <c r="AT26" i="14"/>
  <c r="AR26" i="14"/>
  <c r="AQ135" i="14"/>
  <c r="AT135" i="14"/>
  <c r="AA43" i="14"/>
  <c r="BL33" i="14"/>
  <c r="AU6" i="14"/>
  <c r="AA12" i="14"/>
  <c r="Z31" i="14"/>
  <c r="X31" i="14"/>
  <c r="Z61" i="14"/>
  <c r="AA61" i="14"/>
  <c r="AT27" i="14"/>
  <c r="AR27" i="14"/>
  <c r="Z44" i="14"/>
  <c r="AA44" i="14"/>
  <c r="AQ38" i="14"/>
  <c r="AS38" i="14"/>
  <c r="Z73" i="14"/>
  <c r="AA73" i="14"/>
  <c r="Y73" i="14"/>
  <c r="AU130" i="14"/>
  <c r="AV130" i="14" s="1"/>
  <c r="AT34" i="14"/>
  <c r="AU147" i="14"/>
  <c r="AU129" i="14"/>
  <c r="AW33" i="14"/>
  <c r="BA33" i="14" s="1"/>
  <c r="AW20" i="14"/>
  <c r="BA20" i="14" s="1"/>
  <c r="AW19" i="14"/>
  <c r="BA19" i="14" s="1"/>
  <c r="BB21" i="14" s="1"/>
  <c r="A35" i="8"/>
  <c r="D34" i="8"/>
  <c r="E33" i="8"/>
  <c r="D33" i="8" s="1"/>
  <c r="AV19" i="14"/>
  <c r="V27" i="14"/>
  <c r="Z28" i="14" s="1"/>
  <c r="BP64" i="14"/>
  <c r="BP6" i="14"/>
  <c r="BD142" i="14"/>
  <c r="V69" i="14"/>
  <c r="AA70" i="14" s="1"/>
  <c r="AV68" i="14"/>
  <c r="AV57" i="14"/>
  <c r="BF142" i="14"/>
  <c r="BG142" i="14"/>
  <c r="AV69" i="14"/>
  <c r="AV56" i="14"/>
  <c r="R14" i="14"/>
  <c r="BP63" i="14"/>
  <c r="BE142" i="14"/>
  <c r="BP39" i="14"/>
  <c r="BB142" i="14"/>
  <c r="BC142" i="14"/>
  <c r="BH142" i="14"/>
  <c r="BQ69" i="14"/>
  <c r="BU69" i="14" s="1"/>
  <c r="AV33" i="14"/>
  <c r="BQ6" i="14"/>
  <c r="BU6" i="14" s="1"/>
  <c r="BP69" i="14"/>
  <c r="BQ7" i="14"/>
  <c r="BU7" i="14" s="1"/>
  <c r="BP21" i="14"/>
  <c r="AV50" i="14"/>
  <c r="AW32" i="14"/>
  <c r="BQ21" i="14"/>
  <c r="BU21" i="14" s="1"/>
  <c r="Q40" i="14"/>
  <c r="V40" i="14" s="1"/>
  <c r="Y37" i="14" s="1"/>
  <c r="BQ58" i="14"/>
  <c r="BU58" i="14" s="1"/>
  <c r="BQ28" i="14"/>
  <c r="BU28" i="14" s="1"/>
  <c r="BQ45" i="14"/>
  <c r="BU45" i="14" s="1"/>
  <c r="BQ34" i="14"/>
  <c r="BU34" i="14" s="1"/>
  <c r="BQ40" i="14"/>
  <c r="BU40" i="14" s="1"/>
  <c r="BV40" i="14" s="1"/>
  <c r="AV58" i="14"/>
  <c r="BP46" i="14"/>
  <c r="AV70" i="14"/>
  <c r="BP57" i="14"/>
  <c r="BQ75" i="14"/>
  <c r="BU75" i="14" s="1"/>
  <c r="BQ14" i="14"/>
  <c r="BU14" i="14" s="1"/>
  <c r="AV64" i="14"/>
  <c r="BQ46" i="14"/>
  <c r="BU46" i="14" s="1"/>
  <c r="BQ13" i="14"/>
  <c r="BU13" i="14" s="1"/>
  <c r="AV63" i="14"/>
  <c r="BF149" i="14"/>
  <c r="BB149" i="14"/>
  <c r="BE149" i="14"/>
  <c r="AW149" i="14"/>
  <c r="BA149" i="14" s="1"/>
  <c r="BH149" i="14"/>
  <c r="BD149" i="14"/>
  <c r="BC149" i="14"/>
  <c r="BG149" i="14"/>
  <c r="AW7" i="14"/>
  <c r="BA7" i="14" s="1"/>
  <c r="AC21" i="14"/>
  <c r="AG21" i="14" s="1"/>
  <c r="BE154" i="14"/>
  <c r="AW154" i="14"/>
  <c r="BA154" i="14" s="1"/>
  <c r="BH154" i="14"/>
  <c r="BD154" i="14"/>
  <c r="BG154" i="14"/>
  <c r="BC154" i="14"/>
  <c r="BF154" i="14"/>
  <c r="BB154" i="14"/>
  <c r="AP155" i="14"/>
  <c r="AR154" i="14" s="1"/>
  <c r="AW76" i="14"/>
  <c r="BA76" i="14" s="1"/>
  <c r="AO119" i="14"/>
  <c r="AP119" i="14" s="1"/>
  <c r="BF40" i="14"/>
  <c r="BB40" i="14"/>
  <c r="BI40" i="14"/>
  <c r="BE40" i="14"/>
  <c r="AW40" i="14"/>
  <c r="BA40" i="14" s="1"/>
  <c r="BH40" i="14"/>
  <c r="BD40" i="14"/>
  <c r="BG40" i="14"/>
  <c r="BC40" i="14"/>
  <c r="AW38" i="14"/>
  <c r="BP45" i="14"/>
  <c r="BQ57" i="14"/>
  <c r="BU57" i="14" s="1"/>
  <c r="BF137" i="14"/>
  <c r="BB137" i="14"/>
  <c r="BE137" i="14"/>
  <c r="AW137" i="14"/>
  <c r="BA137" i="14" s="1"/>
  <c r="BH137" i="14"/>
  <c r="BD137" i="14"/>
  <c r="BG137" i="14"/>
  <c r="BC137" i="14"/>
  <c r="AV62" i="14"/>
  <c r="BP7" i="14"/>
  <c r="AV32" i="14"/>
  <c r="BP40" i="14"/>
  <c r="BP58" i="14"/>
  <c r="AW124" i="14"/>
  <c r="BA124" i="14" s="1"/>
  <c r="BH124" i="14"/>
  <c r="AW6" i="14"/>
  <c r="AV52" i="14"/>
  <c r="BH131" i="14"/>
  <c r="BD131" i="14"/>
  <c r="BG131" i="14"/>
  <c r="BC131" i="14"/>
  <c r="BF131" i="14"/>
  <c r="BE131" i="14"/>
  <c r="AW131" i="14"/>
  <c r="BA131" i="14" s="1"/>
  <c r="BB131" i="14"/>
  <c r="AV21" i="14"/>
  <c r="BH113" i="14"/>
  <c r="BD113" i="14"/>
  <c r="BG113" i="14"/>
  <c r="BC113" i="14"/>
  <c r="BF113" i="14"/>
  <c r="BB113" i="14"/>
  <c r="BE113" i="14"/>
  <c r="AW113" i="14"/>
  <c r="BA113" i="14" s="1"/>
  <c r="AW46" i="14"/>
  <c r="BA46" i="14" s="1"/>
  <c r="AV51" i="14"/>
  <c r="BH143" i="14"/>
  <c r="BD143" i="14"/>
  <c r="BG143" i="14"/>
  <c r="BC143" i="14"/>
  <c r="BF143" i="14"/>
  <c r="BB143" i="14"/>
  <c r="BE143" i="14"/>
  <c r="AW143" i="14"/>
  <c r="BA143" i="14" s="1"/>
  <c r="D7" i="7"/>
  <c r="D84" i="8"/>
  <c r="D74" i="8"/>
  <c r="DR269" i="11"/>
  <c r="DR297" i="11"/>
  <c r="DR299" i="11"/>
  <c r="DR357" i="11"/>
  <c r="DR307" i="11"/>
  <c r="DR285" i="11"/>
  <c r="DR267" i="11"/>
  <c r="B5" i="10"/>
  <c r="DR287" i="11"/>
  <c r="DR283" i="11"/>
  <c r="DR291" i="11"/>
  <c r="D72" i="8"/>
  <c r="D79" i="8"/>
  <c r="DR237" i="11"/>
  <c r="DR353" i="11"/>
  <c r="DR277" i="11"/>
  <c r="AC1" i="11"/>
  <c r="AC2" i="11" s="1"/>
  <c r="DR288" i="11"/>
  <c r="DR284" i="11"/>
  <c r="DR264" i="11"/>
  <c r="DR244" i="11"/>
  <c r="DR268" i="11"/>
  <c r="DR276" i="11"/>
  <c r="DR248" i="11"/>
  <c r="DS331" i="11"/>
  <c r="DS335" i="11"/>
  <c r="DS323" i="11"/>
  <c r="DS347" i="11"/>
  <c r="DS327" i="11"/>
  <c r="DR256" i="11"/>
  <c r="DR280" i="11"/>
  <c r="DR260" i="11"/>
  <c r="DR240" i="11"/>
  <c r="DR252" i="11"/>
  <c r="DR272" i="11"/>
  <c r="DS319" i="11"/>
  <c r="DS315" i="11"/>
  <c r="DS311" i="11"/>
  <c r="DS365" i="11"/>
  <c r="DS355" i="11"/>
  <c r="Z1" i="11"/>
  <c r="Z2" i="11" s="1"/>
  <c r="BZ39" i="14" l="1"/>
  <c r="BV39" i="14"/>
  <c r="AO98" i="14"/>
  <c r="AP98" i="14" s="1"/>
  <c r="AO100" i="14"/>
  <c r="AP100" i="14" s="1"/>
  <c r="BG21" i="14"/>
  <c r="BE21" i="14"/>
  <c r="BC21" i="14"/>
  <c r="BD21" i="14"/>
  <c r="BF21" i="14"/>
  <c r="BQ27" i="14"/>
  <c r="BU27" i="14" s="1"/>
  <c r="BV13" i="14"/>
  <c r="BP13" i="14"/>
  <c r="AB56" i="14"/>
  <c r="BP27" i="14"/>
  <c r="AA38" i="14"/>
  <c r="AV34" i="14"/>
  <c r="AS153" i="14"/>
  <c r="AF40" i="14"/>
  <c r="Z40" i="14"/>
  <c r="AE40" i="14"/>
  <c r="Y40" i="14"/>
  <c r="AD40" i="14"/>
  <c r="X40" i="14"/>
  <c r="AA40" i="14"/>
  <c r="W40" i="14"/>
  <c r="Y38" i="14"/>
  <c r="AQ153" i="14"/>
  <c r="AQ123" i="14"/>
  <c r="X38" i="14"/>
  <c r="AT123" i="14"/>
  <c r="Z39" i="14"/>
  <c r="X39" i="14"/>
  <c r="AT154" i="14"/>
  <c r="AU124" i="14"/>
  <c r="AT124" i="14"/>
  <c r="W28" i="14"/>
  <c r="AR123" i="14"/>
  <c r="AR124" i="14"/>
  <c r="X28" i="14"/>
  <c r="AX98" i="14"/>
  <c r="AZ98" i="14"/>
  <c r="AY98" i="14"/>
  <c r="AX155" i="14"/>
  <c r="AR155" i="14"/>
  <c r="AU155" i="14"/>
  <c r="AQ155" i="14"/>
  <c r="AZ155" i="14"/>
  <c r="AT155" i="14"/>
  <c r="AS155" i="14"/>
  <c r="AY155" i="14"/>
  <c r="AD69" i="14"/>
  <c r="X69" i="14"/>
  <c r="AA69" i="14"/>
  <c r="W69" i="14"/>
  <c r="AF69" i="14"/>
  <c r="Z69" i="14"/>
  <c r="AE69" i="14"/>
  <c r="Y69" i="14"/>
  <c r="X67" i="14"/>
  <c r="Y68" i="14"/>
  <c r="Z67" i="14"/>
  <c r="Y67" i="14"/>
  <c r="AA68" i="14"/>
  <c r="Z68" i="14"/>
  <c r="W67" i="14"/>
  <c r="AC67" i="14" s="1"/>
  <c r="X68" i="14"/>
  <c r="W68" i="14"/>
  <c r="AA67" i="14"/>
  <c r="AE27" i="14"/>
  <c r="Y27" i="14"/>
  <c r="AD27" i="14"/>
  <c r="X27" i="14"/>
  <c r="AA27" i="14"/>
  <c r="W27" i="14"/>
  <c r="Z27" i="14"/>
  <c r="AF27" i="14"/>
  <c r="AA25" i="14"/>
  <c r="Z25" i="14"/>
  <c r="W26" i="14"/>
  <c r="Y26" i="14"/>
  <c r="X25" i="14"/>
  <c r="Y25" i="14"/>
  <c r="W25" i="14"/>
  <c r="X26" i="14"/>
  <c r="Z26" i="14"/>
  <c r="AA26" i="14"/>
  <c r="BF125" i="14"/>
  <c r="BB125" i="14"/>
  <c r="AU125" i="14"/>
  <c r="AQ125" i="14"/>
  <c r="BG125" i="14"/>
  <c r="AZ125" i="14"/>
  <c r="AS125" i="14"/>
  <c r="BE125" i="14"/>
  <c r="AY125" i="14"/>
  <c r="AR125" i="14"/>
  <c r="BD125" i="14"/>
  <c r="AX125" i="14"/>
  <c r="BC125" i="14"/>
  <c r="AT125" i="14"/>
  <c r="AZ119" i="14"/>
  <c r="AY119" i="14"/>
  <c r="AS119" i="14"/>
  <c r="AX119" i="14"/>
  <c r="AR119" i="14"/>
  <c r="AQ119" i="14"/>
  <c r="AU153" i="14"/>
  <c r="W37" i="14"/>
  <c r="Z37" i="14"/>
  <c r="AA37" i="14"/>
  <c r="X37" i="14"/>
  <c r="W39" i="14"/>
  <c r="AQ154" i="14"/>
  <c r="AS154" i="14"/>
  <c r="AS124" i="14"/>
  <c r="AQ124" i="14"/>
  <c r="AR153" i="14"/>
  <c r="Z70" i="14"/>
  <c r="AB70" i="14" s="1"/>
  <c r="AT153" i="14"/>
  <c r="Z38" i="14"/>
  <c r="AB38" i="14" s="1"/>
  <c r="AS123" i="14"/>
  <c r="Y39" i="14"/>
  <c r="AA39" i="14"/>
  <c r="AU154" i="14"/>
  <c r="AA28" i="14"/>
  <c r="AB28" i="14" s="1"/>
  <c r="Y28" i="14"/>
  <c r="W70" i="14"/>
  <c r="X70" i="14"/>
  <c r="Y70" i="14"/>
  <c r="W38" i="14"/>
  <c r="A37" i="8"/>
  <c r="D36" i="8"/>
  <c r="E35" i="8"/>
  <c r="D35" i="8" s="1"/>
  <c r="BP28" i="14"/>
  <c r="BX27" i="14" s="1"/>
  <c r="AV75" i="14"/>
  <c r="AC58" i="14"/>
  <c r="AG58" i="14" s="1"/>
  <c r="AV6" i="14"/>
  <c r="BP14" i="14"/>
  <c r="BW13" i="14" s="1"/>
  <c r="AV45" i="14"/>
  <c r="AB43" i="14"/>
  <c r="AB44" i="14"/>
  <c r="AB4" i="14"/>
  <c r="AB57" i="14"/>
  <c r="AC57" i="14"/>
  <c r="AG57" i="14" s="1"/>
  <c r="AV141" i="14"/>
  <c r="AC56" i="14"/>
  <c r="AG56" i="14" s="1"/>
  <c r="AB58" i="14"/>
  <c r="AB55" i="14"/>
  <c r="AB12" i="14"/>
  <c r="AC55" i="14"/>
  <c r="BP20" i="14"/>
  <c r="AV142" i="14"/>
  <c r="AC7" i="14"/>
  <c r="AG7" i="14" s="1"/>
  <c r="AV135" i="14"/>
  <c r="AV13" i="14"/>
  <c r="AC6" i="14"/>
  <c r="AG6" i="14" s="1"/>
  <c r="AC13" i="14"/>
  <c r="AG13" i="14" s="1"/>
  <c r="AC14" i="14"/>
  <c r="AG14" i="14" s="1"/>
  <c r="AB31" i="14"/>
  <c r="BQ20" i="14"/>
  <c r="BU20" i="14" s="1"/>
  <c r="AV147" i="14"/>
  <c r="AC61" i="14"/>
  <c r="AC43" i="14"/>
  <c r="AV131" i="14"/>
  <c r="BV7" i="14"/>
  <c r="AC32" i="14"/>
  <c r="AG32" i="14" s="1"/>
  <c r="AC4" i="14"/>
  <c r="AG4" i="14" s="1"/>
  <c r="AC62" i="14"/>
  <c r="AG62" i="14" s="1"/>
  <c r="BV6" i="14"/>
  <c r="BZ6" i="14"/>
  <c r="AC76" i="14"/>
  <c r="AG76" i="14" s="1"/>
  <c r="AW13" i="14"/>
  <c r="BA13" i="14" s="1"/>
  <c r="AC75" i="14"/>
  <c r="AG75" i="14" s="1"/>
  <c r="AC33" i="14"/>
  <c r="AG33" i="14" s="1"/>
  <c r="AC51" i="14"/>
  <c r="AG51" i="14" s="1"/>
  <c r="AC45" i="14"/>
  <c r="AG45" i="14" s="1"/>
  <c r="AC34" i="14"/>
  <c r="AG34" i="14" s="1"/>
  <c r="AC46" i="14"/>
  <c r="AG46" i="14" s="1"/>
  <c r="AC52" i="14"/>
  <c r="AG52" i="14" s="1"/>
  <c r="AW14" i="14"/>
  <c r="BA14" i="14" s="1"/>
  <c r="AW28" i="14"/>
  <c r="BA28" i="14" s="1"/>
  <c r="AC63" i="14"/>
  <c r="AG63" i="14" s="1"/>
  <c r="AC64" i="14"/>
  <c r="AG64" i="14" s="1"/>
  <c r="AC20" i="14"/>
  <c r="AG20" i="14" s="1"/>
  <c r="AB46" i="14"/>
  <c r="AW26" i="14"/>
  <c r="AW27" i="14"/>
  <c r="AW12" i="14"/>
  <c r="AW39" i="14"/>
  <c r="BA39" i="14" s="1"/>
  <c r="AO112" i="14"/>
  <c r="AP112" i="14" s="1"/>
  <c r="BG19" i="14"/>
  <c r="BB19" i="14"/>
  <c r="BC19" i="14"/>
  <c r="BF19" i="14"/>
  <c r="BD19" i="14"/>
  <c r="BE19" i="14"/>
  <c r="BA32" i="14"/>
  <c r="AO111" i="14"/>
  <c r="AP111" i="14" s="1"/>
  <c r="AO99" i="14"/>
  <c r="AP99" i="14" s="1"/>
  <c r="BA38" i="14"/>
  <c r="BF20" i="14"/>
  <c r="BE20" i="14"/>
  <c r="BC20" i="14"/>
  <c r="BB20" i="14"/>
  <c r="BG20" i="14"/>
  <c r="BD20" i="14"/>
  <c r="AC5" i="14"/>
  <c r="AG5" i="14" s="1"/>
  <c r="CA6" i="14"/>
  <c r="CA7" i="14"/>
  <c r="BX7" i="14"/>
  <c r="BY6" i="14"/>
  <c r="BZ7" i="14"/>
  <c r="BY7" i="14"/>
  <c r="BX6" i="14"/>
  <c r="BW6" i="14"/>
  <c r="BW7" i="14"/>
  <c r="AB76" i="14"/>
  <c r="CA39" i="14"/>
  <c r="AV5" i="14"/>
  <c r="BY39" i="14"/>
  <c r="CB52" i="14"/>
  <c r="AC19" i="14"/>
  <c r="AG19" i="14" s="1"/>
  <c r="BX39" i="14"/>
  <c r="AV14" i="14"/>
  <c r="BQ33" i="14"/>
  <c r="BU33" i="14" s="1"/>
  <c r="BV14" i="14"/>
  <c r="BP33" i="14"/>
  <c r="AC31" i="14"/>
  <c r="AG31" i="14" s="1"/>
  <c r="AV26" i="14"/>
  <c r="CB69" i="14"/>
  <c r="BP34" i="14"/>
  <c r="AV149" i="14"/>
  <c r="CB63" i="14"/>
  <c r="AV46" i="14"/>
  <c r="BQ76" i="14"/>
  <c r="BU76" i="14" s="1"/>
  <c r="AB45" i="14"/>
  <c r="AV74" i="14"/>
  <c r="AV76" i="14"/>
  <c r="AV28" i="14"/>
  <c r="AW5" i="14"/>
  <c r="BA6" i="14"/>
  <c r="CB64" i="14"/>
  <c r="BP76" i="14"/>
  <c r="AB5" i="14"/>
  <c r="AV7" i="14"/>
  <c r="AV148" i="14"/>
  <c r="AV44" i="14"/>
  <c r="AV143" i="14"/>
  <c r="CB70" i="14"/>
  <c r="AB11" i="14"/>
  <c r="AB19" i="14"/>
  <c r="AB62" i="14"/>
  <c r="AB74" i="14"/>
  <c r="AB7" i="14"/>
  <c r="AV129" i="14"/>
  <c r="AB51" i="14"/>
  <c r="AB14" i="14"/>
  <c r="AB34" i="14"/>
  <c r="AC18" i="14"/>
  <c r="BW39" i="14"/>
  <c r="AC74" i="14"/>
  <c r="AG74" i="14" s="1"/>
  <c r="AV137" i="14"/>
  <c r="AV38" i="14"/>
  <c r="AC73" i="14"/>
  <c r="AB63" i="14"/>
  <c r="AB21" i="14"/>
  <c r="AB75" i="14"/>
  <c r="AC50" i="14"/>
  <c r="AG50" i="14" s="1"/>
  <c r="AW125" i="14"/>
  <c r="BA125" i="14" s="1"/>
  <c r="BH125" i="14"/>
  <c r="AV39" i="14"/>
  <c r="AC11" i="14"/>
  <c r="AB33" i="14"/>
  <c r="AB49" i="14"/>
  <c r="AB18" i="14"/>
  <c r="AB20" i="14"/>
  <c r="AV12" i="14"/>
  <c r="AC44" i="14"/>
  <c r="BZ40" i="14"/>
  <c r="BH155" i="14"/>
  <c r="BD155" i="14"/>
  <c r="BG155" i="14"/>
  <c r="BC155" i="14"/>
  <c r="BF155" i="14"/>
  <c r="BB155" i="14"/>
  <c r="AW155" i="14"/>
  <c r="BA155" i="14" s="1"/>
  <c r="BE155" i="14"/>
  <c r="AB50" i="14"/>
  <c r="AB52" i="14"/>
  <c r="CB46" i="14"/>
  <c r="CB45" i="14"/>
  <c r="AB32" i="14"/>
  <c r="AB13" i="14"/>
  <c r="AC49" i="14"/>
  <c r="AV27" i="14"/>
  <c r="AB6" i="14"/>
  <c r="BY40" i="14"/>
  <c r="BX40" i="14"/>
  <c r="BW40" i="14"/>
  <c r="AB73" i="14"/>
  <c r="AB64" i="14"/>
  <c r="AC12" i="14"/>
  <c r="AG12" i="14" s="1"/>
  <c r="CA40" i="14"/>
  <c r="AV40" i="14"/>
  <c r="BH119" i="14"/>
  <c r="BD119" i="14"/>
  <c r="BG119" i="14"/>
  <c r="BC119" i="14"/>
  <c r="BF119" i="14"/>
  <c r="BB119" i="14"/>
  <c r="AW119" i="14"/>
  <c r="BA119" i="14" s="1"/>
  <c r="BE119" i="14"/>
  <c r="AB61" i="14"/>
  <c r="CB51" i="14"/>
  <c r="B3" i="11"/>
  <c r="B28" i="11"/>
  <c r="B26" i="11"/>
  <c r="B24" i="11"/>
  <c r="B22" i="11"/>
  <c r="B20" i="11"/>
  <c r="B18" i="11"/>
  <c r="B16" i="11"/>
  <c r="B14" i="11"/>
  <c r="B13" i="11"/>
  <c r="B12" i="11"/>
  <c r="B11" i="11"/>
  <c r="B10" i="11"/>
  <c r="B9" i="11"/>
  <c r="B8" i="11"/>
  <c r="B7" i="11"/>
  <c r="B6" i="11"/>
  <c r="B5" i="11"/>
  <c r="B23" i="11"/>
  <c r="B15" i="11"/>
  <c r="B25" i="11"/>
  <c r="B17" i="11"/>
  <c r="B4" i="11"/>
  <c r="B21" i="11"/>
  <c r="B27" i="11"/>
  <c r="B19" i="11"/>
  <c r="R1" i="11"/>
  <c r="R2" i="11" s="1"/>
  <c r="Y1" i="11"/>
  <c r="Y2" i="11" s="1"/>
  <c r="N1" i="11"/>
  <c r="N2" i="11" s="1"/>
  <c r="I1" i="11"/>
  <c r="I2" i="11" s="1"/>
  <c r="DQ185" i="11" s="1"/>
  <c r="DQ186" i="11" s="1"/>
  <c r="B1" i="11"/>
  <c r="B2" i="11" s="1"/>
  <c r="DR333" i="11"/>
  <c r="DR303" i="11"/>
  <c r="DR263" i="11"/>
  <c r="DR325" i="11"/>
  <c r="DR295" i="11"/>
  <c r="DR309" i="11"/>
  <c r="DR379" i="11"/>
  <c r="DR311" i="11"/>
  <c r="DR383" i="11"/>
  <c r="DR317" i="11"/>
  <c r="DR313" i="11"/>
  <c r="DR293" i="11"/>
  <c r="DR323" i="11"/>
  <c r="AF1" i="11"/>
  <c r="AF2" i="11" s="1"/>
  <c r="AD1" i="11"/>
  <c r="AD2" i="11" s="1"/>
  <c r="AA1" i="11"/>
  <c r="AA2" i="11" s="1"/>
  <c r="AB1" i="11"/>
  <c r="AB2" i="11" s="1"/>
  <c r="AE1" i="11"/>
  <c r="AE2" i="11" s="1"/>
  <c r="DR298" i="11"/>
  <c r="DR278" i="11"/>
  <c r="DR286" i="11"/>
  <c r="DR306" i="11"/>
  <c r="DR274" i="11"/>
  <c r="DR302" i="11"/>
  <c r="DR270" i="11"/>
  <c r="DR310" i="11"/>
  <c r="DR314" i="11"/>
  <c r="DS391" i="11"/>
  <c r="DS373" i="11"/>
  <c r="DS361" i="11"/>
  <c r="DR266" i="11"/>
  <c r="DR282" i="11"/>
  <c r="DR294" i="11"/>
  <c r="DR290" i="11"/>
  <c r="DS341" i="11"/>
  <c r="DS381" i="11"/>
  <c r="DS337" i="11"/>
  <c r="DS345" i="11"/>
  <c r="DS353" i="11"/>
  <c r="DS349" i="11"/>
  <c r="DS357" i="11"/>
  <c r="AC40" i="14" l="1"/>
  <c r="AG40" i="14" s="1"/>
  <c r="AQ98" i="14"/>
  <c r="AB27" i="14"/>
  <c r="AB25" i="14"/>
  <c r="AC68" i="14"/>
  <c r="AG68" i="14" s="1"/>
  <c r="AC69" i="14"/>
  <c r="AG69" i="14" s="1"/>
  <c r="CA14" i="14"/>
  <c r="BX13" i="14"/>
  <c r="BZ13" i="14"/>
  <c r="AX100" i="14"/>
  <c r="AZ100" i="14"/>
  <c r="AR100" i="14"/>
  <c r="AY100" i="14"/>
  <c r="AQ100" i="14"/>
  <c r="AS100" i="14"/>
  <c r="BX28" i="14"/>
  <c r="BY28" i="14"/>
  <c r="CA28" i="14"/>
  <c r="BZ28" i="14"/>
  <c r="BY27" i="14"/>
  <c r="BZ27" i="14"/>
  <c r="BV28" i="14"/>
  <c r="CA27" i="14"/>
  <c r="BW27" i="14"/>
  <c r="BW28" i="14"/>
  <c r="BV27" i="14"/>
  <c r="BZ14" i="14"/>
  <c r="BY14" i="14"/>
  <c r="BW14" i="14"/>
  <c r="BX14" i="14"/>
  <c r="BY13" i="14"/>
  <c r="CA13" i="14"/>
  <c r="AO85" i="14"/>
  <c r="AP85" i="14" s="1"/>
  <c r="AO86" i="14"/>
  <c r="AP86" i="14" s="1"/>
  <c r="AC27" i="14"/>
  <c r="AG27" i="14" s="1"/>
  <c r="AC25" i="14"/>
  <c r="AG25" i="14" s="1"/>
  <c r="AC26" i="14"/>
  <c r="AG26" i="14" s="1"/>
  <c r="AB67" i="14"/>
  <c r="AB69" i="14"/>
  <c r="AC28" i="14"/>
  <c r="AG28" i="14" s="1"/>
  <c r="AC70" i="14"/>
  <c r="AG70" i="14" s="1"/>
  <c r="AS98" i="14"/>
  <c r="U128" i="14"/>
  <c r="V128" i="14" s="1"/>
  <c r="U131" i="14"/>
  <c r="V131" i="14" s="1"/>
  <c r="U129" i="14"/>
  <c r="U130" i="14"/>
  <c r="V130" i="14" s="1"/>
  <c r="AG67" i="14"/>
  <c r="AU99" i="14"/>
  <c r="AQ99" i="14"/>
  <c r="AZ99" i="14"/>
  <c r="AT99" i="14"/>
  <c r="AY99" i="14"/>
  <c r="AS99" i="14"/>
  <c r="AX99" i="14"/>
  <c r="AR99" i="14"/>
  <c r="AG55" i="14"/>
  <c r="AH56" i="14" s="1"/>
  <c r="U135" i="14"/>
  <c r="U134" i="14"/>
  <c r="U136" i="14"/>
  <c r="V136" i="14" s="1"/>
  <c r="U137" i="14"/>
  <c r="AT100" i="14"/>
  <c r="AU98" i="14"/>
  <c r="AT98" i="14"/>
  <c r="AR98" i="14"/>
  <c r="AZ85" i="14"/>
  <c r="AY85" i="14"/>
  <c r="AX85" i="14"/>
  <c r="AG61" i="14"/>
  <c r="AH63" i="14" s="1"/>
  <c r="U140" i="14"/>
  <c r="V140" i="14" s="1"/>
  <c r="U141" i="14"/>
  <c r="U143" i="14"/>
  <c r="V143" i="14" s="1"/>
  <c r="U142" i="14"/>
  <c r="U152" i="14"/>
  <c r="V152" i="14" s="1"/>
  <c r="U153" i="14"/>
  <c r="V153" i="14" s="1"/>
  <c r="U155" i="14"/>
  <c r="V155" i="14" s="1"/>
  <c r="U154" i="14"/>
  <c r="V154" i="14" s="1"/>
  <c r="AX111" i="14"/>
  <c r="AR111" i="14"/>
  <c r="AU111" i="14"/>
  <c r="AQ111" i="14"/>
  <c r="AZ111" i="14"/>
  <c r="AT111" i="14"/>
  <c r="AS111" i="14"/>
  <c r="AY111" i="14"/>
  <c r="AT113" i="14"/>
  <c r="AU113" i="14"/>
  <c r="AU112" i="14"/>
  <c r="AQ112" i="14"/>
  <c r="AZ112" i="14"/>
  <c r="AT112" i="14"/>
  <c r="AY112" i="14"/>
  <c r="AS112" i="14"/>
  <c r="AR112" i="14"/>
  <c r="AX112" i="14"/>
  <c r="AH62" i="14"/>
  <c r="AG43" i="14"/>
  <c r="U123" i="14"/>
  <c r="V123" i="14" s="1"/>
  <c r="U122" i="14"/>
  <c r="V122" i="14" s="1"/>
  <c r="U125" i="14"/>
  <c r="V125" i="14" s="1"/>
  <c r="U124" i="14"/>
  <c r="V124" i="14" s="1"/>
  <c r="AU100" i="14"/>
  <c r="D38" i="8"/>
  <c r="E37" i="8"/>
  <c r="D37" i="8" s="1"/>
  <c r="AB26" i="14"/>
  <c r="AB40" i="14"/>
  <c r="AC37" i="14"/>
  <c r="AG37" i="14" s="1"/>
  <c r="AB39" i="14"/>
  <c r="V135" i="14"/>
  <c r="V137" i="14"/>
  <c r="AB68" i="14"/>
  <c r="V134" i="14"/>
  <c r="AB37" i="14"/>
  <c r="AC38" i="14"/>
  <c r="AG38" i="14" s="1"/>
  <c r="AV153" i="14"/>
  <c r="AJ6" i="14"/>
  <c r="AH6" i="14"/>
  <c r="U92" i="14"/>
  <c r="V92" i="14" s="1"/>
  <c r="U86" i="14"/>
  <c r="V86" i="14" s="1"/>
  <c r="U85" i="14"/>
  <c r="V85" i="14" s="1"/>
  <c r="AK6" i="14"/>
  <c r="AH28" i="14"/>
  <c r="U93" i="14"/>
  <c r="V93" i="14" s="1"/>
  <c r="AL6" i="14"/>
  <c r="AM6" i="14"/>
  <c r="AK7" i="14"/>
  <c r="AJ7" i="14"/>
  <c r="AI7" i="14"/>
  <c r="AH7" i="14"/>
  <c r="AL7" i="14"/>
  <c r="AM7" i="14"/>
  <c r="AI6" i="14"/>
  <c r="BX21" i="14"/>
  <c r="BW21" i="14"/>
  <c r="BV20" i="14"/>
  <c r="BZ21" i="14"/>
  <c r="BY20" i="14"/>
  <c r="BV21" i="14"/>
  <c r="CA21" i="14"/>
  <c r="BW20" i="14"/>
  <c r="BX20" i="14"/>
  <c r="BZ20" i="14"/>
  <c r="CA20" i="14"/>
  <c r="BY21" i="14"/>
  <c r="AC39" i="14"/>
  <c r="AG39" i="14" s="1"/>
  <c r="AO92" i="14"/>
  <c r="AP92" i="14" s="1"/>
  <c r="AV123" i="14"/>
  <c r="AH32" i="14"/>
  <c r="AV154" i="14"/>
  <c r="AO96" i="14"/>
  <c r="U112" i="14"/>
  <c r="V112" i="14" s="1"/>
  <c r="AO107" i="14"/>
  <c r="AP107" i="14" s="1"/>
  <c r="V142" i="14"/>
  <c r="AG44" i="14"/>
  <c r="U113" i="14"/>
  <c r="V113" i="14" s="1"/>
  <c r="AO93" i="14"/>
  <c r="AP93" i="14" s="1"/>
  <c r="BA26" i="14"/>
  <c r="AO105" i="14"/>
  <c r="AP105" i="14" s="1"/>
  <c r="AJ34" i="14"/>
  <c r="AI34" i="14"/>
  <c r="BA12" i="14"/>
  <c r="BD14" i="14" s="1"/>
  <c r="AO91" i="14"/>
  <c r="AP91" i="14" s="1"/>
  <c r="AM34" i="14"/>
  <c r="AL33" i="14"/>
  <c r="AM33" i="14"/>
  <c r="AH33" i="14"/>
  <c r="AK33" i="14"/>
  <c r="AJ33" i="14"/>
  <c r="AI33" i="14"/>
  <c r="U100" i="14"/>
  <c r="V100" i="14" s="1"/>
  <c r="U99" i="14"/>
  <c r="V99" i="14" s="1"/>
  <c r="AL34" i="14"/>
  <c r="BA27" i="14"/>
  <c r="AO106" i="14"/>
  <c r="AP106" i="14" s="1"/>
  <c r="AH34" i="14"/>
  <c r="AK34" i="14"/>
  <c r="AO117" i="14"/>
  <c r="AP117" i="14" s="1"/>
  <c r="AO118" i="14"/>
  <c r="AP118" i="14" s="1"/>
  <c r="CB6" i="14"/>
  <c r="CC7" i="14" s="1"/>
  <c r="CB7" i="14"/>
  <c r="BF32" i="14"/>
  <c r="BE32" i="14"/>
  <c r="BB32" i="14"/>
  <c r="BG32" i="14"/>
  <c r="BC32" i="14"/>
  <c r="BD32" i="14"/>
  <c r="BE33" i="14"/>
  <c r="BF33" i="14"/>
  <c r="BD33" i="14"/>
  <c r="BG33" i="14"/>
  <c r="BC33" i="14"/>
  <c r="BB33" i="14"/>
  <c r="AW98" i="14"/>
  <c r="BA98" i="14" s="1"/>
  <c r="U84" i="14"/>
  <c r="V84" i="14" s="1"/>
  <c r="U83" i="14"/>
  <c r="V83" i="14" s="1"/>
  <c r="BD39" i="14"/>
  <c r="BF39" i="14"/>
  <c r="BE39" i="14"/>
  <c r="BG39" i="14"/>
  <c r="BB39" i="14"/>
  <c r="BC39" i="14"/>
  <c r="BF38" i="14"/>
  <c r="BE38" i="14"/>
  <c r="BG38" i="14"/>
  <c r="BB38" i="14"/>
  <c r="BC38" i="14"/>
  <c r="BD38" i="14"/>
  <c r="AJ4" i="14"/>
  <c r="AI4" i="14"/>
  <c r="AK4" i="14"/>
  <c r="AH4" i="14"/>
  <c r="AL4" i="14"/>
  <c r="AM4" i="14"/>
  <c r="AM32" i="14"/>
  <c r="CB39" i="14"/>
  <c r="AM5" i="14"/>
  <c r="AI5" i="14"/>
  <c r="AH5" i="14"/>
  <c r="AJ5" i="14"/>
  <c r="AL5" i="14"/>
  <c r="AK5" i="14"/>
  <c r="BZ34" i="14"/>
  <c r="BV33" i="14"/>
  <c r="BV34" i="14"/>
  <c r="BY33" i="14"/>
  <c r="BX34" i="14"/>
  <c r="BZ33" i="14"/>
  <c r="BX33" i="14"/>
  <c r="BW34" i="14"/>
  <c r="CA34" i="14"/>
  <c r="BY34" i="14"/>
  <c r="CA33" i="14"/>
  <c r="BW33" i="14"/>
  <c r="BA5" i="14"/>
  <c r="BG7" i="14" s="1"/>
  <c r="AO84" i="14"/>
  <c r="AP84" i="14" s="1"/>
  <c r="AU85" i="14" s="1"/>
  <c r="CB40" i="14"/>
  <c r="CC39" i="14" s="1"/>
  <c r="CB57" i="14"/>
  <c r="U111" i="14"/>
  <c r="V111" i="14" s="1"/>
  <c r="DQ3" i="11"/>
  <c r="DQ4" i="11" s="1"/>
  <c r="DQ5" i="11" s="1"/>
  <c r="AV124" i="14"/>
  <c r="AI32" i="14"/>
  <c r="AL32" i="14"/>
  <c r="V141" i="14"/>
  <c r="CC40" i="14"/>
  <c r="AK32" i="14"/>
  <c r="U110" i="14"/>
  <c r="V110" i="14" s="1"/>
  <c r="AG11" i="14"/>
  <c r="AM13" i="14" s="1"/>
  <c r="U90" i="14"/>
  <c r="V90" i="14" s="1"/>
  <c r="U91" i="14"/>
  <c r="V91" i="14" s="1"/>
  <c r="AV125" i="14"/>
  <c r="AG73" i="14"/>
  <c r="AG18" i="14"/>
  <c r="AL20" i="14" s="1"/>
  <c r="U97" i="14"/>
  <c r="V97" i="14" s="1"/>
  <c r="U98" i="14"/>
  <c r="V98" i="14" s="1"/>
  <c r="AG49" i="14"/>
  <c r="AM50" i="14" s="1"/>
  <c r="V129" i="14"/>
  <c r="AV155" i="14"/>
  <c r="AM31" i="14"/>
  <c r="AL31" i="14"/>
  <c r="AJ31" i="14"/>
  <c r="AI31" i="14"/>
  <c r="AH31" i="14"/>
  <c r="AK31" i="14"/>
  <c r="CB14" i="14"/>
  <c r="CB58" i="14"/>
  <c r="AJ32" i="14"/>
  <c r="F26" i="11"/>
  <c r="F22" i="11"/>
  <c r="F20" i="11"/>
  <c r="F16" i="11"/>
  <c r="F27" i="11"/>
  <c r="F23" i="11"/>
  <c r="F21" i="11"/>
  <c r="F19" i="11"/>
  <c r="F17" i="11"/>
  <c r="F14" i="11"/>
  <c r="F12" i="11"/>
  <c r="F11" i="11"/>
  <c r="F8" i="11"/>
  <c r="F7" i="11"/>
  <c r="F6" i="11"/>
  <c r="F3" i="11"/>
  <c r="C28" i="11"/>
  <c r="C27" i="11"/>
  <c r="C26" i="11"/>
  <c r="C25" i="11"/>
  <c r="C24" i="11"/>
  <c r="C23" i="11"/>
  <c r="C22" i="11"/>
  <c r="C21" i="11"/>
  <c r="C20" i="11"/>
  <c r="C19" i="11"/>
  <c r="C18" i="11"/>
  <c r="C17" i="11"/>
  <c r="C16" i="11"/>
  <c r="C15" i="11"/>
  <c r="C14" i="11"/>
  <c r="C13" i="11"/>
  <c r="C12" i="11"/>
  <c r="C11" i="11"/>
  <c r="C10" i="11"/>
  <c r="C4" i="11"/>
  <c r="C3" i="11"/>
  <c r="C9" i="11"/>
  <c r="C8" i="11"/>
  <c r="C7" i="11"/>
  <c r="C6" i="11"/>
  <c r="C5" i="11"/>
  <c r="D28" i="11"/>
  <c r="D27" i="11"/>
  <c r="D26" i="11"/>
  <c r="D25" i="11"/>
  <c r="D24" i="11"/>
  <c r="D23" i="11"/>
  <c r="D22" i="11"/>
  <c r="D21" i="11"/>
  <c r="D20" i="11"/>
  <c r="D19" i="11"/>
  <c r="D18" i="11"/>
  <c r="D17" i="11"/>
  <c r="D16" i="11"/>
  <c r="D15" i="11"/>
  <c r="D14" i="11"/>
  <c r="D13" i="11"/>
  <c r="D12" i="11"/>
  <c r="D11" i="11"/>
  <c r="D10" i="11"/>
  <c r="D9" i="11"/>
  <c r="D8" i="11"/>
  <c r="D7" i="11"/>
  <c r="D6" i="11"/>
  <c r="D5" i="11"/>
  <c r="D4" i="11"/>
  <c r="D3" i="11"/>
  <c r="B61" i="11"/>
  <c r="B115" i="11" s="1"/>
  <c r="DT7" i="11"/>
  <c r="D33" i="11"/>
  <c r="E33" i="11"/>
  <c r="C33" i="11"/>
  <c r="DT18" i="11"/>
  <c r="D44" i="11"/>
  <c r="C44" i="11"/>
  <c r="E44" i="11"/>
  <c r="B72" i="11"/>
  <c r="B126" i="11" s="1"/>
  <c r="K1" i="11"/>
  <c r="K2" i="11" s="1"/>
  <c r="DQ237" i="11" s="1"/>
  <c r="DQ238" i="11" s="1"/>
  <c r="T1" i="11"/>
  <c r="T2" i="11" s="1"/>
  <c r="DT22" i="11"/>
  <c r="E48" i="11"/>
  <c r="D48" i="11"/>
  <c r="C48" i="11"/>
  <c r="B76" i="11"/>
  <c r="B130" i="11" s="1"/>
  <c r="DT14" i="11"/>
  <c r="B68" i="11"/>
  <c r="B122" i="11" s="1"/>
  <c r="C40" i="11"/>
  <c r="E40" i="11"/>
  <c r="D40" i="11"/>
  <c r="O1" i="11"/>
  <c r="O2" i="11" s="1"/>
  <c r="DT4" i="11"/>
  <c r="D30" i="11"/>
  <c r="B58" i="11"/>
  <c r="B112" i="11" s="1"/>
  <c r="E30" i="11"/>
  <c r="C30" i="11"/>
  <c r="B62" i="11"/>
  <c r="B116" i="11" s="1"/>
  <c r="DT8" i="11"/>
  <c r="D34" i="11"/>
  <c r="E34" i="11"/>
  <c r="C34" i="11"/>
  <c r="DT27" i="11"/>
  <c r="C53" i="11"/>
  <c r="E53" i="11"/>
  <c r="B81" i="11"/>
  <c r="B135" i="11" s="1"/>
  <c r="D53" i="11"/>
  <c r="DT11" i="11"/>
  <c r="B65" i="11"/>
  <c r="B119" i="11" s="1"/>
  <c r="E37" i="11"/>
  <c r="D37" i="11"/>
  <c r="C37" i="11"/>
  <c r="DT15" i="11"/>
  <c r="B69" i="11"/>
  <c r="B123" i="11" s="1"/>
  <c r="D41" i="11"/>
  <c r="E41" i="11"/>
  <c r="C41" i="11"/>
  <c r="DT19" i="11"/>
  <c r="D45" i="11"/>
  <c r="B73" i="11"/>
  <c r="B127" i="11" s="1"/>
  <c r="C45" i="11"/>
  <c r="E45" i="11"/>
  <c r="L1" i="11"/>
  <c r="L2" i="11" s="1"/>
  <c r="DQ263" i="11" s="1"/>
  <c r="DQ264" i="11" s="1"/>
  <c r="DQ265" i="11" s="1"/>
  <c r="X1" i="11"/>
  <c r="X2" i="11" s="1"/>
  <c r="H1" i="11"/>
  <c r="H2" i="11" s="1"/>
  <c r="DQ159" i="11" s="1"/>
  <c r="DQ160" i="11" s="1"/>
  <c r="E1" i="11"/>
  <c r="E2" i="11" s="1"/>
  <c r="DQ81" i="11" s="1"/>
  <c r="DQ82" i="11" s="1"/>
  <c r="D1" i="11"/>
  <c r="D2" i="11" s="1"/>
  <c r="DQ55" i="11" s="1"/>
  <c r="DQ56" i="11" s="1"/>
  <c r="DT5" i="11"/>
  <c r="B59" i="11"/>
  <c r="B113" i="11" s="1"/>
  <c r="D31" i="11"/>
  <c r="C31" i="11"/>
  <c r="E31" i="11"/>
  <c r="DT25" i="11"/>
  <c r="C51" i="11"/>
  <c r="D51" i="11"/>
  <c r="B79" i="11"/>
  <c r="B133" i="11" s="1"/>
  <c r="E51" i="11"/>
  <c r="DT24" i="11"/>
  <c r="B78" i="11"/>
  <c r="B132" i="11" s="1"/>
  <c r="D50" i="11"/>
  <c r="E50" i="11"/>
  <c r="C50" i="11"/>
  <c r="B66" i="11"/>
  <c r="B120" i="11" s="1"/>
  <c r="E38" i="11"/>
  <c r="C38" i="11"/>
  <c r="DT12" i="11"/>
  <c r="D38" i="11"/>
  <c r="B70" i="11"/>
  <c r="B124" i="11" s="1"/>
  <c r="E42" i="11"/>
  <c r="DT16" i="11"/>
  <c r="C42" i="11"/>
  <c r="D42" i="11"/>
  <c r="DT20" i="11"/>
  <c r="B74" i="11"/>
  <c r="B128" i="11" s="1"/>
  <c r="D46" i="11"/>
  <c r="C46" i="11"/>
  <c r="E46" i="11"/>
  <c r="C1" i="11"/>
  <c r="P1" i="11"/>
  <c r="P2" i="11" s="1"/>
  <c r="DT23" i="11"/>
  <c r="D49" i="11"/>
  <c r="E49" i="11"/>
  <c r="B77" i="11"/>
  <c r="B131" i="11" s="1"/>
  <c r="C49" i="11"/>
  <c r="DT10" i="11"/>
  <c r="B64" i="11"/>
  <c r="B118" i="11" s="1"/>
  <c r="C36" i="11"/>
  <c r="E36" i="11"/>
  <c r="D36" i="11"/>
  <c r="U1" i="11"/>
  <c r="U2" i="11" s="1"/>
  <c r="W1" i="11"/>
  <c r="W2" i="11" s="1"/>
  <c r="J1" i="11"/>
  <c r="J2" i="11" s="1"/>
  <c r="DQ211" i="11" s="1"/>
  <c r="DQ212" i="11" s="1"/>
  <c r="Q1" i="11"/>
  <c r="Q2" i="11" s="1"/>
  <c r="M1" i="11"/>
  <c r="M2" i="11" s="1"/>
  <c r="F1" i="11"/>
  <c r="F2" i="11" s="1"/>
  <c r="DQ107" i="11" s="1"/>
  <c r="DQ108" i="11" s="1"/>
  <c r="V1" i="11"/>
  <c r="V2" i="11" s="1"/>
  <c r="G1" i="11"/>
  <c r="G2" i="11" s="1"/>
  <c r="DQ133" i="11" s="1"/>
  <c r="DQ134" i="11" s="1"/>
  <c r="S1" i="11"/>
  <c r="S2" i="11" s="1"/>
  <c r="DT9" i="11"/>
  <c r="B63" i="11"/>
  <c r="B117" i="11" s="1"/>
  <c r="D35" i="11"/>
  <c r="C35" i="11"/>
  <c r="E35" i="11"/>
  <c r="B60" i="11"/>
  <c r="B114" i="11" s="1"/>
  <c r="DT6" i="11"/>
  <c r="C32" i="11"/>
  <c r="E32" i="11"/>
  <c r="D32" i="11"/>
  <c r="DT26" i="11"/>
  <c r="E52" i="11"/>
  <c r="D52" i="11"/>
  <c r="B80" i="11"/>
  <c r="B134" i="11" s="1"/>
  <c r="C52" i="11"/>
  <c r="DT28" i="11"/>
  <c r="C54" i="11"/>
  <c r="B82" i="11"/>
  <c r="B136" i="11" s="1"/>
  <c r="E54" i="11"/>
  <c r="D54" i="11"/>
  <c r="DT13" i="11"/>
  <c r="B67" i="11"/>
  <c r="B121" i="11" s="1"/>
  <c r="E39" i="11"/>
  <c r="C39" i="11"/>
  <c r="D39" i="11"/>
  <c r="D43" i="11"/>
  <c r="DT17" i="11"/>
  <c r="B71" i="11"/>
  <c r="B125" i="11" s="1"/>
  <c r="E43" i="11"/>
  <c r="C43" i="11"/>
  <c r="DT21" i="11"/>
  <c r="D47" i="11"/>
  <c r="C47" i="11"/>
  <c r="B75" i="11"/>
  <c r="B129" i="11" s="1"/>
  <c r="E47" i="11"/>
  <c r="B57" i="11"/>
  <c r="B111" i="11" s="1"/>
  <c r="E29" i="11"/>
  <c r="D29" i="11"/>
  <c r="DT3" i="11"/>
  <c r="C29" i="11"/>
  <c r="DR343" i="11"/>
  <c r="DR349" i="11"/>
  <c r="DR339" i="11"/>
  <c r="DR337" i="11"/>
  <c r="DR335" i="11"/>
  <c r="DR329" i="11"/>
  <c r="DR359" i="11"/>
  <c r="DR319" i="11"/>
  <c r="DR409" i="11"/>
  <c r="DR405" i="11"/>
  <c r="DR351" i="11"/>
  <c r="DR289" i="11"/>
  <c r="DR321" i="11"/>
  <c r="DQ187" i="11"/>
  <c r="DS379" i="11"/>
  <c r="DS367" i="11"/>
  <c r="DS375" i="11"/>
  <c r="DS407" i="11"/>
  <c r="DR292" i="11"/>
  <c r="DR340" i="11"/>
  <c r="DR296" i="11"/>
  <c r="DR328" i="11"/>
  <c r="DR304" i="11"/>
  <c r="DS363" i="11"/>
  <c r="DS399" i="11"/>
  <c r="DR316" i="11"/>
  <c r="DR320" i="11"/>
  <c r="DR308" i="11"/>
  <c r="DR336" i="11"/>
  <c r="DR300" i="11"/>
  <c r="DR332" i="11"/>
  <c r="DR312" i="11"/>
  <c r="DR324" i="11"/>
  <c r="DS383" i="11"/>
  <c r="DS371" i="11"/>
  <c r="DS387" i="11"/>
  <c r="DS417" i="11"/>
  <c r="AW100" i="14" l="1"/>
  <c r="BA100" i="14" s="1"/>
  <c r="CB27" i="14"/>
  <c r="CB28" i="14"/>
  <c r="CB13" i="14"/>
  <c r="CC13" i="14" s="1"/>
  <c r="AH26" i="14"/>
  <c r="U107" i="14"/>
  <c r="V107" i="14" s="1"/>
  <c r="AF107" i="14" s="1"/>
  <c r="AH58" i="14"/>
  <c r="AX86" i="14"/>
  <c r="AZ86" i="14"/>
  <c r="AY86" i="14"/>
  <c r="BD7" i="14"/>
  <c r="BF6" i="14"/>
  <c r="BB7" i="14"/>
  <c r="BC7" i="14"/>
  <c r="BE7" i="14"/>
  <c r="BF7" i="14"/>
  <c r="AH27" i="14"/>
  <c r="AH25" i="14"/>
  <c r="AI25" i="14"/>
  <c r="U149" i="14"/>
  <c r="AK25" i="14"/>
  <c r="AJ26" i="14"/>
  <c r="AK26" i="14"/>
  <c r="AJ25" i="14"/>
  <c r="AH68" i="14"/>
  <c r="AJ27" i="14"/>
  <c r="AL25" i="14"/>
  <c r="AL26" i="14"/>
  <c r="U105" i="14"/>
  <c r="V105" i="14" s="1"/>
  <c r="AM28" i="14"/>
  <c r="U106" i="14"/>
  <c r="V106" i="14" s="1"/>
  <c r="AK28" i="14"/>
  <c r="AM27" i="14"/>
  <c r="AI51" i="14"/>
  <c r="AH51" i="14"/>
  <c r="AK52" i="14"/>
  <c r="AI46" i="14"/>
  <c r="AJ52" i="14"/>
  <c r="AM25" i="14"/>
  <c r="U104" i="14"/>
  <c r="V104" i="14" s="1"/>
  <c r="AD104" i="14" s="1"/>
  <c r="AM26" i="14"/>
  <c r="AJ28" i="14"/>
  <c r="AI28" i="14"/>
  <c r="AK27" i="14"/>
  <c r="AJ51" i="14"/>
  <c r="AM51" i="14"/>
  <c r="AI52" i="14"/>
  <c r="AI26" i="14"/>
  <c r="AL28" i="14"/>
  <c r="AI27" i="14"/>
  <c r="AL27" i="14"/>
  <c r="AJ45" i="14"/>
  <c r="AL51" i="14"/>
  <c r="AL52" i="14"/>
  <c r="AE124" i="14"/>
  <c r="Y124" i="14"/>
  <c r="AD124" i="14"/>
  <c r="W124" i="14"/>
  <c r="AA124" i="14"/>
  <c r="Z124" i="14"/>
  <c r="X124" i="14"/>
  <c r="AF124" i="14"/>
  <c r="AE97" i="14"/>
  <c r="Y97" i="14"/>
  <c r="AD97" i="14"/>
  <c r="X97" i="14"/>
  <c r="AA97" i="14"/>
  <c r="W97" i="14"/>
  <c r="AF97" i="14"/>
  <c r="Z97" i="14"/>
  <c r="AI74" i="14"/>
  <c r="AJ73" i="14"/>
  <c r="AM73" i="14"/>
  <c r="AL73" i="14"/>
  <c r="AK73" i="14"/>
  <c r="AI73" i="14"/>
  <c r="AH73" i="14"/>
  <c r="AJ74" i="14"/>
  <c r="AM74" i="14"/>
  <c r="AL74" i="14"/>
  <c r="AK74" i="14"/>
  <c r="AM75" i="14"/>
  <c r="AL75" i="14"/>
  <c r="AJ76" i="14"/>
  <c r="AJ75" i="14"/>
  <c r="AI75" i="14"/>
  <c r="AK75" i="14"/>
  <c r="AM76" i="14"/>
  <c r="AL76" i="14"/>
  <c r="AK76" i="14"/>
  <c r="AI76" i="14"/>
  <c r="AE104" i="14"/>
  <c r="AD123" i="14"/>
  <c r="X123" i="14"/>
  <c r="AA123" i="14"/>
  <c r="W123" i="14"/>
  <c r="AF123" i="14"/>
  <c r="Z123" i="14"/>
  <c r="AE123" i="14"/>
  <c r="Y123" i="14"/>
  <c r="AA140" i="14"/>
  <c r="W140" i="14"/>
  <c r="AF140" i="14"/>
  <c r="Z140" i="14"/>
  <c r="AE140" i="14"/>
  <c r="Y140" i="14"/>
  <c r="AD140" i="14"/>
  <c r="X140" i="14"/>
  <c r="AD154" i="14"/>
  <c r="X154" i="14"/>
  <c r="AA154" i="14"/>
  <c r="W154" i="14"/>
  <c r="AF154" i="14"/>
  <c r="Z154" i="14"/>
  <c r="AE154" i="14"/>
  <c r="Y154" i="14"/>
  <c r="AF142" i="14"/>
  <c r="Z142" i="14"/>
  <c r="AE142" i="14"/>
  <c r="Y142" i="14"/>
  <c r="AD142" i="14"/>
  <c r="X142" i="14"/>
  <c r="W142" i="14"/>
  <c r="AA142" i="14"/>
  <c r="AF93" i="14"/>
  <c r="Z93" i="14"/>
  <c r="AE93" i="14"/>
  <c r="Y93" i="14"/>
  <c r="AD93" i="14"/>
  <c r="X93" i="14"/>
  <c r="AA93" i="14"/>
  <c r="W93" i="14"/>
  <c r="AA92" i="14"/>
  <c r="W92" i="14"/>
  <c r="AF92" i="14"/>
  <c r="Z92" i="14"/>
  <c r="AE92" i="14"/>
  <c r="Y92" i="14"/>
  <c r="AD92" i="14"/>
  <c r="X92" i="14"/>
  <c r="AE136" i="14"/>
  <c r="Y136" i="14"/>
  <c r="AD136" i="14"/>
  <c r="X136" i="14"/>
  <c r="AA136" i="14"/>
  <c r="W136" i="14"/>
  <c r="AF136" i="14"/>
  <c r="Z136" i="14"/>
  <c r="AI62" i="14"/>
  <c r="AM61" i="14"/>
  <c r="AL61" i="14"/>
  <c r="AK61" i="14"/>
  <c r="AJ62" i="14"/>
  <c r="AI61" i="14"/>
  <c r="AH61" i="14"/>
  <c r="AJ61" i="14"/>
  <c r="AM62" i="14"/>
  <c r="AL62" i="14"/>
  <c r="AK62" i="14"/>
  <c r="AM63" i="14"/>
  <c r="AL63" i="14"/>
  <c r="AK63" i="14"/>
  <c r="AI63" i="14"/>
  <c r="AM64" i="14"/>
  <c r="AJ64" i="14"/>
  <c r="AI64" i="14"/>
  <c r="AL64" i="14"/>
  <c r="AK64" i="14"/>
  <c r="AJ63" i="14"/>
  <c r="AS85" i="14"/>
  <c r="AQ85" i="14"/>
  <c r="AK45" i="14"/>
  <c r="U146" i="14"/>
  <c r="AI50" i="14"/>
  <c r="AH50" i="14"/>
  <c r="AE83" i="14"/>
  <c r="Y83" i="14"/>
  <c r="AD83" i="14"/>
  <c r="X83" i="14"/>
  <c r="AA83" i="14"/>
  <c r="W83" i="14"/>
  <c r="Z83" i="14"/>
  <c r="AF83" i="14"/>
  <c r="AZ93" i="14"/>
  <c r="AT93" i="14"/>
  <c r="AY93" i="14"/>
  <c r="AS93" i="14"/>
  <c r="AX93" i="14"/>
  <c r="AR93" i="14"/>
  <c r="AU93" i="14"/>
  <c r="AQ93" i="14"/>
  <c r="AF130" i="14"/>
  <c r="Z130" i="14"/>
  <c r="AA130" i="14"/>
  <c r="Y130" i="14"/>
  <c r="AE130" i="14"/>
  <c r="X130" i="14"/>
  <c r="AD130" i="14"/>
  <c r="W130" i="14"/>
  <c r="AM43" i="14"/>
  <c r="AL43" i="14"/>
  <c r="AI43" i="14"/>
  <c r="AH43" i="14"/>
  <c r="AK43" i="14"/>
  <c r="AJ43" i="14"/>
  <c r="AJ46" i="14"/>
  <c r="AH75" i="14"/>
  <c r="AH45" i="14"/>
  <c r="AH64" i="14"/>
  <c r="AI67" i="14"/>
  <c r="AH67" i="14"/>
  <c r="AJ67" i="14"/>
  <c r="AM67" i="14"/>
  <c r="AL67" i="14"/>
  <c r="AK67" i="14"/>
  <c r="AI68" i="14"/>
  <c r="AJ68" i="14"/>
  <c r="AM68" i="14"/>
  <c r="AL68" i="14"/>
  <c r="AK68" i="14"/>
  <c r="AM70" i="14"/>
  <c r="AL70" i="14"/>
  <c r="AJ70" i="14"/>
  <c r="AI70" i="14"/>
  <c r="AK70" i="14"/>
  <c r="AM69" i="14"/>
  <c r="AL69" i="14"/>
  <c r="AK69" i="14"/>
  <c r="AJ69" i="14"/>
  <c r="AI69" i="14"/>
  <c r="AJ50" i="14"/>
  <c r="AA128" i="14"/>
  <c r="W128" i="14"/>
  <c r="AF128" i="14"/>
  <c r="Y128" i="14"/>
  <c r="AE128" i="14"/>
  <c r="X128" i="14"/>
  <c r="AD128" i="14"/>
  <c r="Z128" i="14"/>
  <c r="AE153" i="14"/>
  <c r="Y153" i="14"/>
  <c r="AD153" i="14"/>
  <c r="X153" i="14"/>
  <c r="AA153" i="14"/>
  <c r="W153" i="14"/>
  <c r="Z153" i="14"/>
  <c r="AF153" i="14"/>
  <c r="AE110" i="14"/>
  <c r="Y110" i="14"/>
  <c r="AD110" i="14"/>
  <c r="X110" i="14"/>
  <c r="AA110" i="14"/>
  <c r="W110" i="14"/>
  <c r="Z110" i="14"/>
  <c r="AF110" i="14"/>
  <c r="AD105" i="14"/>
  <c r="AF105" i="14"/>
  <c r="AE105" i="14"/>
  <c r="AX84" i="14"/>
  <c r="AR84" i="14"/>
  <c r="AU84" i="14"/>
  <c r="AQ84" i="14"/>
  <c r="AZ84" i="14"/>
  <c r="AT84" i="14"/>
  <c r="AS84" i="14"/>
  <c r="AY84" i="14"/>
  <c r="AT86" i="14"/>
  <c r="AR86" i="14"/>
  <c r="AQ86" i="14"/>
  <c r="AS86" i="14"/>
  <c r="AU86" i="14"/>
  <c r="AD84" i="14"/>
  <c r="X84" i="14"/>
  <c r="AA84" i="14"/>
  <c r="W84" i="14"/>
  <c r="AF84" i="14"/>
  <c r="Z84" i="14"/>
  <c r="AE84" i="14"/>
  <c r="Y84" i="14"/>
  <c r="AU118" i="14"/>
  <c r="AQ118" i="14"/>
  <c r="AZ118" i="14"/>
  <c r="AT118" i="14"/>
  <c r="AY118" i="14"/>
  <c r="AS118" i="14"/>
  <c r="AX118" i="14"/>
  <c r="AR118" i="14"/>
  <c r="AU106" i="14"/>
  <c r="AQ106" i="14"/>
  <c r="AZ106" i="14"/>
  <c r="AT106" i="14"/>
  <c r="AY106" i="14"/>
  <c r="AS106" i="14"/>
  <c r="AX106" i="14"/>
  <c r="AR106" i="14"/>
  <c r="AF100" i="14"/>
  <c r="Z100" i="14"/>
  <c r="AE100" i="14"/>
  <c r="Y100" i="14"/>
  <c r="AD100" i="14"/>
  <c r="X100" i="14"/>
  <c r="W100" i="14"/>
  <c r="AA100" i="14"/>
  <c r="AX91" i="14"/>
  <c r="AR91" i="14"/>
  <c r="AU91" i="14"/>
  <c r="AQ91" i="14"/>
  <c r="AZ91" i="14"/>
  <c r="AT91" i="14"/>
  <c r="AY91" i="14"/>
  <c r="AS91" i="14"/>
  <c r="AF113" i="14"/>
  <c r="Z113" i="14"/>
  <c r="AE113" i="14"/>
  <c r="Y113" i="14"/>
  <c r="AD113" i="14"/>
  <c r="X113" i="14"/>
  <c r="AA113" i="14"/>
  <c r="W113" i="14"/>
  <c r="AM44" i="14"/>
  <c r="AI44" i="14"/>
  <c r="AL44" i="14"/>
  <c r="AK44" i="14"/>
  <c r="AH44" i="14"/>
  <c r="AJ44" i="14"/>
  <c r="AZ107" i="14"/>
  <c r="AT107" i="14"/>
  <c r="AY107" i="14"/>
  <c r="AS107" i="14"/>
  <c r="AX107" i="14"/>
  <c r="AR107" i="14"/>
  <c r="AU107" i="14"/>
  <c r="AQ107" i="14"/>
  <c r="AE131" i="14"/>
  <c r="Y131" i="14"/>
  <c r="AD131" i="14"/>
  <c r="W131" i="14"/>
  <c r="AA131" i="14"/>
  <c r="Z131" i="14"/>
  <c r="X131" i="14"/>
  <c r="AF131" i="14"/>
  <c r="AA85" i="14"/>
  <c r="W85" i="14"/>
  <c r="AF85" i="14"/>
  <c r="Z85" i="14"/>
  <c r="AE85" i="14"/>
  <c r="Y85" i="14"/>
  <c r="AD85" i="14"/>
  <c r="X85" i="14"/>
  <c r="W106" i="14"/>
  <c r="AF106" i="14"/>
  <c r="AD106" i="14"/>
  <c r="AD137" i="14"/>
  <c r="X137" i="14"/>
  <c r="AA137" i="14"/>
  <c r="W137" i="14"/>
  <c r="AF137" i="14"/>
  <c r="Z137" i="14"/>
  <c r="Y137" i="14"/>
  <c r="AE137" i="14"/>
  <c r="AT85" i="14"/>
  <c r="AJ56" i="14"/>
  <c r="AM56" i="14"/>
  <c r="AL56" i="14"/>
  <c r="AI56" i="14"/>
  <c r="AK56" i="14"/>
  <c r="AM55" i="14"/>
  <c r="AL55" i="14"/>
  <c r="AI55" i="14"/>
  <c r="AH55" i="14"/>
  <c r="AK55" i="14"/>
  <c r="AJ55" i="14"/>
  <c r="AJ57" i="14"/>
  <c r="AM57" i="14"/>
  <c r="AL57" i="14"/>
  <c r="AK57" i="14"/>
  <c r="AI57" i="14"/>
  <c r="AM58" i="14"/>
  <c r="AL58" i="14"/>
  <c r="AK58" i="14"/>
  <c r="AJ58" i="14"/>
  <c r="AI58" i="14"/>
  <c r="AL45" i="14"/>
  <c r="AH74" i="14"/>
  <c r="AH70" i="14"/>
  <c r="AE90" i="14"/>
  <c r="Y90" i="14"/>
  <c r="AD90" i="14"/>
  <c r="X90" i="14"/>
  <c r="AA90" i="14"/>
  <c r="W90" i="14"/>
  <c r="AF90" i="14"/>
  <c r="Z90" i="14"/>
  <c r="AA129" i="14"/>
  <c r="W129" i="14"/>
  <c r="AF129" i="14"/>
  <c r="Y129" i="14"/>
  <c r="AE129" i="14"/>
  <c r="X129" i="14"/>
  <c r="AD129" i="14"/>
  <c r="Z129" i="14"/>
  <c r="AD122" i="14"/>
  <c r="X122" i="14"/>
  <c r="AA122" i="14"/>
  <c r="W122" i="14"/>
  <c r="AF122" i="14"/>
  <c r="Z122" i="14"/>
  <c r="AE122" i="14"/>
  <c r="Y122" i="14"/>
  <c r="AA99" i="14"/>
  <c r="W99" i="14"/>
  <c r="AF99" i="14"/>
  <c r="Z99" i="14"/>
  <c r="AE99" i="14"/>
  <c r="Y99" i="14"/>
  <c r="X99" i="14"/>
  <c r="AD99" i="14"/>
  <c r="AF125" i="14"/>
  <c r="Z125" i="14"/>
  <c r="AE125" i="14"/>
  <c r="X125" i="14"/>
  <c r="AD125" i="14"/>
  <c r="W125" i="14"/>
  <c r="AA125" i="14"/>
  <c r="Y125" i="14"/>
  <c r="AU92" i="14"/>
  <c r="AQ92" i="14"/>
  <c r="AZ92" i="14"/>
  <c r="AT92" i="14"/>
  <c r="AY92" i="14"/>
  <c r="AS92" i="14"/>
  <c r="AX92" i="14"/>
  <c r="AR92" i="14"/>
  <c r="V149" i="14"/>
  <c r="AH46" i="14"/>
  <c r="AK46" i="14"/>
  <c r="AL49" i="14"/>
  <c r="AK49" i="14"/>
  <c r="AJ49" i="14"/>
  <c r="AM49" i="14"/>
  <c r="AH49" i="14"/>
  <c r="AI49" i="14"/>
  <c r="AD98" i="14"/>
  <c r="X98" i="14"/>
  <c r="AA98" i="14"/>
  <c r="W98" i="14"/>
  <c r="AF98" i="14"/>
  <c r="Z98" i="14"/>
  <c r="Y98" i="14"/>
  <c r="AE98" i="14"/>
  <c r="AE152" i="14"/>
  <c r="Y152" i="14"/>
  <c r="AD152" i="14"/>
  <c r="X152" i="14"/>
  <c r="AA152" i="14"/>
  <c r="W152" i="14"/>
  <c r="Z152" i="14"/>
  <c r="AF152" i="14"/>
  <c r="AD91" i="14"/>
  <c r="X91" i="14"/>
  <c r="AA91" i="14"/>
  <c r="W91" i="14"/>
  <c r="AF91" i="14"/>
  <c r="Z91" i="14"/>
  <c r="AE91" i="14"/>
  <c r="Y91" i="14"/>
  <c r="AA141" i="14"/>
  <c r="W141" i="14"/>
  <c r="AF141" i="14"/>
  <c r="Z141" i="14"/>
  <c r="AE141" i="14"/>
  <c r="Y141" i="14"/>
  <c r="AD141" i="14"/>
  <c r="X141" i="14"/>
  <c r="AD111" i="14"/>
  <c r="X111" i="14"/>
  <c r="AA111" i="14"/>
  <c r="W111" i="14"/>
  <c r="AF111" i="14"/>
  <c r="Z111" i="14"/>
  <c r="AE111" i="14"/>
  <c r="Y111" i="14"/>
  <c r="AX117" i="14"/>
  <c r="AR117" i="14"/>
  <c r="AU117" i="14"/>
  <c r="AQ117" i="14"/>
  <c r="AZ117" i="14"/>
  <c r="AT117" i="14"/>
  <c r="AY117" i="14"/>
  <c r="AS117" i="14"/>
  <c r="AU119" i="14"/>
  <c r="AT119" i="14"/>
  <c r="AX105" i="14"/>
  <c r="AR105" i="14"/>
  <c r="AU105" i="14"/>
  <c r="AQ105" i="14"/>
  <c r="AZ105" i="14"/>
  <c r="AT105" i="14"/>
  <c r="AY105" i="14"/>
  <c r="AS105" i="14"/>
  <c r="AA155" i="14"/>
  <c r="W155" i="14"/>
  <c r="AF155" i="14"/>
  <c r="Z155" i="14"/>
  <c r="AE155" i="14"/>
  <c r="Y155" i="14"/>
  <c r="X155" i="14"/>
  <c r="AD155" i="14"/>
  <c r="AE143" i="14"/>
  <c r="Y143" i="14"/>
  <c r="AD143" i="14"/>
  <c r="X143" i="14"/>
  <c r="AA143" i="14"/>
  <c r="W143" i="14"/>
  <c r="AF143" i="14"/>
  <c r="Z143" i="14"/>
  <c r="AA112" i="14"/>
  <c r="W112" i="14"/>
  <c r="AF112" i="14"/>
  <c r="Z112" i="14"/>
  <c r="AE112" i="14"/>
  <c r="Y112" i="14"/>
  <c r="AD112" i="14"/>
  <c r="X112" i="14"/>
  <c r="AF86" i="14"/>
  <c r="Z86" i="14"/>
  <c r="AE86" i="14"/>
  <c r="Y86" i="14"/>
  <c r="AD86" i="14"/>
  <c r="X86" i="14"/>
  <c r="AA86" i="14"/>
  <c r="W86" i="14"/>
  <c r="AD134" i="14"/>
  <c r="X134" i="14"/>
  <c r="AF134" i="14"/>
  <c r="Y134" i="14"/>
  <c r="AE134" i="14"/>
  <c r="W134" i="14"/>
  <c r="AA134" i="14"/>
  <c r="Z134" i="14"/>
  <c r="AD135" i="14"/>
  <c r="X135" i="14"/>
  <c r="AF135" i="14"/>
  <c r="Y135" i="14"/>
  <c r="AE135" i="14"/>
  <c r="W135" i="14"/>
  <c r="AA135" i="14"/>
  <c r="Z135" i="14"/>
  <c r="Z107" i="14"/>
  <c r="W107" i="14"/>
  <c r="U148" i="14"/>
  <c r="V148" i="14" s="1"/>
  <c r="AL46" i="14"/>
  <c r="AM46" i="14"/>
  <c r="AH76" i="14"/>
  <c r="AK51" i="14"/>
  <c r="AH52" i="14"/>
  <c r="AM52" i="14"/>
  <c r="AH57" i="14"/>
  <c r="AR85" i="14"/>
  <c r="AM45" i="14"/>
  <c r="AI45" i="14"/>
  <c r="U147" i="14"/>
  <c r="V147" i="14" s="1"/>
  <c r="AL50" i="14"/>
  <c r="AK50" i="14"/>
  <c r="AH69" i="14"/>
  <c r="U133" i="14"/>
  <c r="V146" i="14"/>
  <c r="AH37" i="14"/>
  <c r="AH38" i="14"/>
  <c r="AK37" i="14"/>
  <c r="AL38" i="14"/>
  <c r="AJ39" i="14"/>
  <c r="AL37" i="14"/>
  <c r="AI40" i="14"/>
  <c r="AM37" i="14"/>
  <c r="U119" i="14"/>
  <c r="V119" i="14" s="1"/>
  <c r="AH40" i="14"/>
  <c r="AK38" i="14"/>
  <c r="AI37" i="14"/>
  <c r="U116" i="14"/>
  <c r="V116" i="14" s="1"/>
  <c r="AL39" i="14"/>
  <c r="AM39" i="14"/>
  <c r="AK39" i="14"/>
  <c r="AI39" i="14"/>
  <c r="AM38" i="14"/>
  <c r="U117" i="14"/>
  <c r="V117" i="14" s="1"/>
  <c r="AJ38" i="14"/>
  <c r="AI38" i="14"/>
  <c r="AJ37" i="14"/>
  <c r="AJ40" i="14"/>
  <c r="AH39" i="14"/>
  <c r="AL40" i="14"/>
  <c r="AM40" i="14"/>
  <c r="U118" i="14"/>
  <c r="V118" i="14" s="1"/>
  <c r="AK40" i="14"/>
  <c r="AI13" i="14"/>
  <c r="AI14" i="14"/>
  <c r="AK14" i="14"/>
  <c r="AL14" i="14"/>
  <c r="AH13" i="14"/>
  <c r="AK13" i="14"/>
  <c r="AJ14" i="14"/>
  <c r="AJ13" i="14"/>
  <c r="AI12" i="14"/>
  <c r="AH14" i="14"/>
  <c r="AL13" i="14"/>
  <c r="AM14" i="14"/>
  <c r="CB21" i="14"/>
  <c r="CB20" i="14"/>
  <c r="CC6" i="14"/>
  <c r="U82" i="14"/>
  <c r="BD28" i="14"/>
  <c r="AV98" i="14"/>
  <c r="BF14" i="14"/>
  <c r="BG14" i="14"/>
  <c r="AO109" i="14"/>
  <c r="AI21" i="14"/>
  <c r="BB27" i="14"/>
  <c r="BG27" i="14"/>
  <c r="BD27" i="14"/>
  <c r="BC27" i="14"/>
  <c r="BF27" i="14"/>
  <c r="BE27" i="14"/>
  <c r="AM21" i="14"/>
  <c r="AH20" i="14"/>
  <c r="AH21" i="14"/>
  <c r="AW117" i="14"/>
  <c r="BA117" i="14" s="1"/>
  <c r="BB28" i="14"/>
  <c r="BF26" i="14"/>
  <c r="BE26" i="14"/>
  <c r="BB26" i="14"/>
  <c r="BG26" i="14"/>
  <c r="BD26" i="14"/>
  <c r="BC26" i="14"/>
  <c r="AK20" i="14"/>
  <c r="BE28" i="14"/>
  <c r="BF28" i="14"/>
  <c r="AL21" i="14"/>
  <c r="AJ20" i="14"/>
  <c r="AJ21" i="14"/>
  <c r="BG28" i="14"/>
  <c r="BC28" i="14"/>
  <c r="BF12" i="14"/>
  <c r="BD12" i="14"/>
  <c r="BG12" i="14"/>
  <c r="BB12" i="14"/>
  <c r="BC12" i="14"/>
  <c r="BE12" i="14"/>
  <c r="BB14" i="14"/>
  <c r="BC13" i="14"/>
  <c r="BC14" i="14"/>
  <c r="BE14" i="14"/>
  <c r="BB13" i="14"/>
  <c r="BF13" i="14"/>
  <c r="BG13" i="14"/>
  <c r="BE13" i="14"/>
  <c r="BD13" i="14"/>
  <c r="AV93" i="14"/>
  <c r="AI20" i="14"/>
  <c r="AM20" i="14"/>
  <c r="AK21" i="14"/>
  <c r="AW99" i="14"/>
  <c r="BA99" i="14" s="1"/>
  <c r="BB99" i="14" s="1"/>
  <c r="AV113" i="14"/>
  <c r="AW111" i="14"/>
  <c r="BA111" i="14" s="1"/>
  <c r="AO115" i="14"/>
  <c r="AW118" i="14"/>
  <c r="BA118" i="14" s="1"/>
  <c r="AV100" i="14"/>
  <c r="AV99" i="14"/>
  <c r="AV111" i="14"/>
  <c r="AW112" i="14"/>
  <c r="BA112" i="14" s="1"/>
  <c r="AV112" i="14"/>
  <c r="CB76" i="14"/>
  <c r="CB75" i="14"/>
  <c r="BD6" i="14"/>
  <c r="CB33" i="14"/>
  <c r="CB34" i="14"/>
  <c r="BG5" i="14"/>
  <c r="BF5" i="14"/>
  <c r="BB5" i="14"/>
  <c r="BC5" i="14"/>
  <c r="BD5" i="14"/>
  <c r="BE5" i="14"/>
  <c r="BB6" i="14"/>
  <c r="BE6" i="14"/>
  <c r="BG6" i="14"/>
  <c r="BC6" i="14"/>
  <c r="AV85" i="14"/>
  <c r="U139" i="14"/>
  <c r="DU13" i="11"/>
  <c r="DZ13" i="11"/>
  <c r="DV13" i="11"/>
  <c r="DY13" i="11"/>
  <c r="EB13" i="11"/>
  <c r="DX13" i="11"/>
  <c r="DW13" i="11"/>
  <c r="EA13" i="11"/>
  <c r="DU9" i="11"/>
  <c r="DZ9" i="11"/>
  <c r="DV9" i="11"/>
  <c r="EA9" i="11"/>
  <c r="DY9" i="11"/>
  <c r="EB9" i="11"/>
  <c r="DX9" i="11"/>
  <c r="DW9" i="11"/>
  <c r="DU5" i="11"/>
  <c r="DZ5" i="11"/>
  <c r="DV5" i="11"/>
  <c r="EA5" i="11"/>
  <c r="DY5" i="11"/>
  <c r="EB5" i="11"/>
  <c r="DX5" i="11"/>
  <c r="DW5" i="11"/>
  <c r="DU27" i="11"/>
  <c r="EB27" i="11"/>
  <c r="DX27" i="11"/>
  <c r="EA27" i="11"/>
  <c r="DW27" i="11"/>
  <c r="DZ27" i="11"/>
  <c r="DV27" i="11"/>
  <c r="DY27" i="11"/>
  <c r="DU8" i="11"/>
  <c r="DY8" i="11"/>
  <c r="DZ8" i="11"/>
  <c r="EB8" i="11"/>
  <c r="DX8" i="11"/>
  <c r="EA8" i="11"/>
  <c r="DW8" i="11"/>
  <c r="DV8" i="11"/>
  <c r="DU14" i="11"/>
  <c r="EA14" i="11"/>
  <c r="DW14" i="11"/>
  <c r="DZ14" i="11"/>
  <c r="DV14" i="11"/>
  <c r="DY14" i="11"/>
  <c r="EB14" i="11"/>
  <c r="DX14" i="11"/>
  <c r="DU18" i="11"/>
  <c r="EA18" i="11"/>
  <c r="DW18" i="11"/>
  <c r="DZ18" i="11"/>
  <c r="DV18" i="11"/>
  <c r="DY18" i="11"/>
  <c r="EB18" i="11"/>
  <c r="DX18" i="11"/>
  <c r="DU7" i="11"/>
  <c r="EB7" i="11"/>
  <c r="DX7" i="11"/>
  <c r="DY7" i="11"/>
  <c r="EA7" i="11"/>
  <c r="DW7" i="11"/>
  <c r="DZ7" i="11"/>
  <c r="DV7" i="11"/>
  <c r="DU28" i="11"/>
  <c r="DY28" i="11"/>
  <c r="EB28" i="11"/>
  <c r="DX28" i="11"/>
  <c r="EA28" i="11"/>
  <c r="DW28" i="11"/>
  <c r="DZ28" i="11"/>
  <c r="DV28" i="11"/>
  <c r="DU19" i="11"/>
  <c r="EB19" i="11"/>
  <c r="DX19" i="11"/>
  <c r="EA19" i="11"/>
  <c r="DW19" i="11"/>
  <c r="DZ19" i="11"/>
  <c r="DV19" i="11"/>
  <c r="DY19" i="11"/>
  <c r="DU22" i="11"/>
  <c r="EA22" i="11"/>
  <c r="DW22" i="11"/>
  <c r="DZ22" i="11"/>
  <c r="DV22" i="11"/>
  <c r="DY22" i="11"/>
  <c r="EB22" i="11"/>
  <c r="DX22" i="11"/>
  <c r="DU3" i="11"/>
  <c r="EB3" i="11"/>
  <c r="DX3" i="11"/>
  <c r="DY3" i="11"/>
  <c r="EA3" i="11"/>
  <c r="DW3" i="11"/>
  <c r="DZ3" i="11"/>
  <c r="DV3" i="11"/>
  <c r="DU21" i="11"/>
  <c r="DZ21" i="11"/>
  <c r="DV21" i="11"/>
  <c r="DY21" i="11"/>
  <c r="EB21" i="11"/>
  <c r="DX21" i="11"/>
  <c r="EA21" i="11"/>
  <c r="DW21" i="11"/>
  <c r="DU17" i="11"/>
  <c r="DZ17" i="11"/>
  <c r="DV17" i="11"/>
  <c r="DY17" i="11"/>
  <c r="EB17" i="11"/>
  <c r="DX17" i="11"/>
  <c r="EA17" i="11"/>
  <c r="DW17" i="11"/>
  <c r="DU26" i="11"/>
  <c r="EA26" i="11"/>
  <c r="DW26" i="11"/>
  <c r="DZ26" i="11"/>
  <c r="DV26" i="11"/>
  <c r="DY26" i="11"/>
  <c r="EB26" i="11"/>
  <c r="DX26" i="11"/>
  <c r="DU6" i="11"/>
  <c r="EA6" i="11"/>
  <c r="DW6" i="11"/>
  <c r="DZ6" i="11"/>
  <c r="DV6" i="11"/>
  <c r="DY6" i="11"/>
  <c r="EB6" i="11"/>
  <c r="DX6" i="11"/>
  <c r="DU10" i="11"/>
  <c r="EA10" i="11"/>
  <c r="DW10" i="11"/>
  <c r="EB10" i="11"/>
  <c r="DZ10" i="11"/>
  <c r="DV10" i="11"/>
  <c r="DY10" i="11"/>
  <c r="DX10" i="11"/>
  <c r="DU16" i="11"/>
  <c r="DY16" i="11"/>
  <c r="EB16" i="11"/>
  <c r="DX16" i="11"/>
  <c r="EA16" i="11"/>
  <c r="DW16" i="11"/>
  <c r="DZ16" i="11"/>
  <c r="DV16" i="11"/>
  <c r="DU12" i="11"/>
  <c r="DY12" i="11"/>
  <c r="DZ12" i="11"/>
  <c r="EB12" i="11"/>
  <c r="DX12" i="11"/>
  <c r="EA12" i="11"/>
  <c r="DW12" i="11"/>
  <c r="DV12" i="11"/>
  <c r="DU24" i="11"/>
  <c r="DY24" i="11"/>
  <c r="EB24" i="11"/>
  <c r="DX24" i="11"/>
  <c r="EA24" i="11"/>
  <c r="DW24" i="11"/>
  <c r="DZ24" i="11"/>
  <c r="DV24" i="11"/>
  <c r="DU15" i="11"/>
  <c r="EB15" i="11"/>
  <c r="DX15" i="11"/>
  <c r="EA15" i="11"/>
  <c r="DW15" i="11"/>
  <c r="DZ15" i="11"/>
  <c r="DV15" i="11"/>
  <c r="DY15" i="11"/>
  <c r="DY4" i="11"/>
  <c r="DZ4" i="11"/>
  <c r="EB4" i="11"/>
  <c r="DX4" i="11"/>
  <c r="EA4" i="11"/>
  <c r="DW4" i="11"/>
  <c r="DV4" i="11"/>
  <c r="DU23" i="11"/>
  <c r="EB23" i="11"/>
  <c r="DX23" i="11"/>
  <c r="EA23" i="11"/>
  <c r="DW23" i="11"/>
  <c r="DZ23" i="11"/>
  <c r="DV23" i="11"/>
  <c r="DY23" i="11"/>
  <c r="DU20" i="11"/>
  <c r="DY20" i="11"/>
  <c r="EB20" i="11"/>
  <c r="DX20" i="11"/>
  <c r="EA20" i="11"/>
  <c r="DW20" i="11"/>
  <c r="DZ20" i="11"/>
  <c r="DV20" i="11"/>
  <c r="DU25" i="11"/>
  <c r="DZ25" i="11"/>
  <c r="DV25" i="11"/>
  <c r="DY25" i="11"/>
  <c r="EB25" i="11"/>
  <c r="DX25" i="11"/>
  <c r="EA25" i="11"/>
  <c r="DW25" i="11"/>
  <c r="DU11" i="11"/>
  <c r="EB11" i="11"/>
  <c r="DX11" i="11"/>
  <c r="DY11" i="11"/>
  <c r="EA11" i="11"/>
  <c r="DW11" i="11"/>
  <c r="DZ11" i="11"/>
  <c r="DV11" i="11"/>
  <c r="EM4" i="11"/>
  <c r="DU4" i="11"/>
  <c r="C2" i="11"/>
  <c r="AM18" i="14"/>
  <c r="AJ18" i="14"/>
  <c r="AI18" i="14"/>
  <c r="AL18" i="14"/>
  <c r="AK18" i="14"/>
  <c r="AH18" i="14"/>
  <c r="AI19" i="14"/>
  <c r="AM19" i="14"/>
  <c r="AL19" i="14"/>
  <c r="AK19" i="14"/>
  <c r="AH19" i="14"/>
  <c r="AJ19" i="14"/>
  <c r="AM12" i="14"/>
  <c r="AL12" i="14"/>
  <c r="U121" i="14"/>
  <c r="AJ12" i="14"/>
  <c r="AM11" i="14"/>
  <c r="AJ11" i="14"/>
  <c r="AI11" i="14"/>
  <c r="AK11" i="14"/>
  <c r="AH11" i="14"/>
  <c r="AL11" i="14"/>
  <c r="AH12" i="14"/>
  <c r="U109" i="14"/>
  <c r="AK12" i="14"/>
  <c r="DQ289" i="11"/>
  <c r="DQ290" i="11" s="1"/>
  <c r="DQ291" i="11" s="1"/>
  <c r="F4" i="11"/>
  <c r="H30" i="11" s="1"/>
  <c r="F9" i="11"/>
  <c r="I35" i="11" s="1"/>
  <c r="F13" i="11"/>
  <c r="G39" i="11" s="1"/>
  <c r="F24" i="11"/>
  <c r="DT128" i="11" s="1"/>
  <c r="F28" i="11"/>
  <c r="I54" i="11" s="1"/>
  <c r="F25" i="11"/>
  <c r="G51" i="11" s="1"/>
  <c r="DT131" i="11"/>
  <c r="F81" i="11"/>
  <c r="F135" i="11" s="1"/>
  <c r="I53" i="11"/>
  <c r="G53" i="11"/>
  <c r="H53" i="11"/>
  <c r="DT70" i="11"/>
  <c r="D126" i="11"/>
  <c r="B98" i="11"/>
  <c r="E152" i="11"/>
  <c r="D72" i="11"/>
  <c r="C98" i="11"/>
  <c r="DT61" i="11"/>
  <c r="E143" i="11"/>
  <c r="B89" i="11"/>
  <c r="D117" i="11"/>
  <c r="C89" i="11"/>
  <c r="D63" i="11"/>
  <c r="ED13" i="11"/>
  <c r="EG13" i="11"/>
  <c r="EI13" i="11"/>
  <c r="EC13" i="11"/>
  <c r="EJ13" i="11"/>
  <c r="EE13" i="11"/>
  <c r="EF13" i="11"/>
  <c r="EH13" i="11"/>
  <c r="EH9" i="11"/>
  <c r="ED9" i="11"/>
  <c r="EG9" i="11"/>
  <c r="EE9" i="11"/>
  <c r="EC9" i="11"/>
  <c r="EJ9" i="11"/>
  <c r="EI9" i="11"/>
  <c r="EF9" i="11"/>
  <c r="DT112" i="11"/>
  <c r="F62" i="11"/>
  <c r="F116" i="11" s="1"/>
  <c r="H34" i="11"/>
  <c r="I34" i="11"/>
  <c r="G34" i="11"/>
  <c r="DT126" i="11"/>
  <c r="I48" i="11"/>
  <c r="H48" i="11"/>
  <c r="G48" i="11"/>
  <c r="F76" i="11"/>
  <c r="F130" i="11" s="1"/>
  <c r="F68" i="11"/>
  <c r="F122" i="11" s="1"/>
  <c r="DT118" i="11"/>
  <c r="G40" i="11"/>
  <c r="H40" i="11"/>
  <c r="I40" i="11"/>
  <c r="DT39" i="11"/>
  <c r="E93" i="11"/>
  <c r="B39" i="11"/>
  <c r="D93" i="11"/>
  <c r="C121" i="11"/>
  <c r="C67" i="11"/>
  <c r="DT47" i="11"/>
  <c r="C129" i="11"/>
  <c r="C75" i="11"/>
  <c r="E101" i="11"/>
  <c r="B47" i="11"/>
  <c r="D101" i="11"/>
  <c r="DT42" i="11"/>
  <c r="E96" i="11"/>
  <c r="B42" i="11"/>
  <c r="D96" i="11"/>
  <c r="C124" i="11"/>
  <c r="C70" i="11"/>
  <c r="DT30" i="11"/>
  <c r="E84" i="11"/>
  <c r="B30" i="11"/>
  <c r="D84" i="11"/>
  <c r="C112" i="11"/>
  <c r="C58" i="11"/>
  <c r="DT34" i="11"/>
  <c r="E88" i="11"/>
  <c r="B34" i="11"/>
  <c r="D88" i="11"/>
  <c r="C116" i="11"/>
  <c r="C62" i="11"/>
  <c r="DT50" i="11"/>
  <c r="C132" i="11"/>
  <c r="B50" i="11"/>
  <c r="E104" i="11"/>
  <c r="D104" i="11"/>
  <c r="C78" i="11"/>
  <c r="DT54" i="11"/>
  <c r="C136" i="11"/>
  <c r="B54" i="11"/>
  <c r="E108" i="11"/>
  <c r="C82" i="11"/>
  <c r="D108" i="11"/>
  <c r="EG5" i="11"/>
  <c r="EJ5" i="11"/>
  <c r="EH5" i="11"/>
  <c r="EC5" i="11"/>
  <c r="EF5" i="11"/>
  <c r="ED5" i="11"/>
  <c r="EI5" i="11"/>
  <c r="EE5" i="11"/>
  <c r="DT69" i="11"/>
  <c r="D125" i="11"/>
  <c r="B97" i="11"/>
  <c r="E151" i="11"/>
  <c r="C97" i="11"/>
  <c r="D71" i="11"/>
  <c r="DT64" i="11"/>
  <c r="C92" i="11"/>
  <c r="B92" i="11"/>
  <c r="E146" i="11"/>
  <c r="D66" i="11"/>
  <c r="D120" i="11"/>
  <c r="DT72" i="11"/>
  <c r="C100" i="11"/>
  <c r="B100" i="11"/>
  <c r="E154" i="11"/>
  <c r="D74" i="11"/>
  <c r="D128" i="11"/>
  <c r="DT58" i="11"/>
  <c r="E140" i="11"/>
  <c r="D60" i="11"/>
  <c r="C86" i="11"/>
  <c r="B86" i="11"/>
  <c r="D114" i="11"/>
  <c r="DT74" i="11"/>
  <c r="D130" i="11"/>
  <c r="C102" i="11"/>
  <c r="E156" i="11"/>
  <c r="B102" i="11"/>
  <c r="D76" i="11"/>
  <c r="DT78" i="11"/>
  <c r="B106" i="11"/>
  <c r="C106" i="11"/>
  <c r="E160" i="11"/>
  <c r="D80" i="11"/>
  <c r="D134" i="11"/>
  <c r="ED15" i="11"/>
  <c r="EG15" i="11"/>
  <c r="EE15" i="11"/>
  <c r="EC15" i="11"/>
  <c r="EJ15" i="11"/>
  <c r="EI15" i="11"/>
  <c r="EH15" i="11"/>
  <c r="EF15" i="11"/>
  <c r="ED4" i="11"/>
  <c r="EF4" i="11"/>
  <c r="EG4" i="11"/>
  <c r="EI4" i="11"/>
  <c r="EE4" i="11"/>
  <c r="EC4" i="11"/>
  <c r="EH4" i="11"/>
  <c r="EJ4" i="11"/>
  <c r="EH18" i="11"/>
  <c r="EE18" i="11"/>
  <c r="EF18" i="11"/>
  <c r="ED18" i="11"/>
  <c r="EG18" i="11"/>
  <c r="EI18" i="11"/>
  <c r="EC18" i="11"/>
  <c r="EJ18" i="11"/>
  <c r="ED7" i="11"/>
  <c r="EG7" i="11"/>
  <c r="EI7" i="11"/>
  <c r="EC7" i="11"/>
  <c r="EH7" i="11"/>
  <c r="EF7" i="11"/>
  <c r="EJ7" i="11"/>
  <c r="EE7" i="11"/>
  <c r="DT107" i="11"/>
  <c r="F57" i="11"/>
  <c r="F111" i="11" s="1"/>
  <c r="G29" i="11"/>
  <c r="H29" i="11"/>
  <c r="I29" i="11"/>
  <c r="DT111" i="11"/>
  <c r="F61" i="11"/>
  <c r="F115" i="11" s="1"/>
  <c r="G33" i="11"/>
  <c r="H33" i="11"/>
  <c r="I33" i="11"/>
  <c r="DT121" i="11"/>
  <c r="H43" i="11"/>
  <c r="I43" i="11"/>
  <c r="G43" i="11"/>
  <c r="F71" i="11"/>
  <c r="F125" i="11" s="1"/>
  <c r="DT125" i="11"/>
  <c r="H47" i="11"/>
  <c r="G47" i="11"/>
  <c r="F75" i="11"/>
  <c r="F129" i="11" s="1"/>
  <c r="I47" i="11"/>
  <c r="EC23" i="11"/>
  <c r="EJ23" i="11"/>
  <c r="EI23" i="11"/>
  <c r="EF23" i="11"/>
  <c r="EH23" i="11"/>
  <c r="EE23" i="11"/>
  <c r="ED23" i="11"/>
  <c r="EG23" i="11"/>
  <c r="DT37" i="11"/>
  <c r="D91" i="11"/>
  <c r="C65" i="11"/>
  <c r="E91" i="11"/>
  <c r="B37" i="11"/>
  <c r="C119" i="11"/>
  <c r="DT45" i="11"/>
  <c r="E99" i="11"/>
  <c r="C127" i="11"/>
  <c r="C73" i="11"/>
  <c r="B45" i="11"/>
  <c r="D99" i="11"/>
  <c r="DT40" i="11"/>
  <c r="C122" i="11"/>
  <c r="B40" i="11"/>
  <c r="E94" i="11"/>
  <c r="D94" i="11"/>
  <c r="C68" i="11"/>
  <c r="DT29" i="11"/>
  <c r="D83" i="11"/>
  <c r="B29" i="11"/>
  <c r="C111" i="11"/>
  <c r="E83" i="11"/>
  <c r="C57" i="11"/>
  <c r="DT33" i="11"/>
  <c r="D87" i="11"/>
  <c r="B33" i="11"/>
  <c r="C115" i="11"/>
  <c r="E87" i="11"/>
  <c r="C61" i="11"/>
  <c r="DT49" i="11"/>
  <c r="C131" i="11"/>
  <c r="D103" i="11"/>
  <c r="E103" i="11"/>
  <c r="B49" i="11"/>
  <c r="C77" i="11"/>
  <c r="DT53" i="11"/>
  <c r="C135" i="11"/>
  <c r="B53" i="11"/>
  <c r="D107" i="11"/>
  <c r="E107" i="11"/>
  <c r="C81" i="11"/>
  <c r="EH20" i="11"/>
  <c r="EE20" i="11"/>
  <c r="ED20" i="11"/>
  <c r="EG20" i="11"/>
  <c r="EC20" i="11"/>
  <c r="EJ20" i="11"/>
  <c r="EI20" i="11"/>
  <c r="EF20" i="11"/>
  <c r="EH25" i="11"/>
  <c r="EI25" i="11"/>
  <c r="EF25" i="11"/>
  <c r="ED25" i="11"/>
  <c r="EG25" i="11"/>
  <c r="EE25" i="11"/>
  <c r="EJ25" i="11"/>
  <c r="EC25" i="11"/>
  <c r="DT67" i="11"/>
  <c r="D123" i="11"/>
  <c r="C95" i="11"/>
  <c r="D69" i="11"/>
  <c r="B95" i="11"/>
  <c r="E149" i="11"/>
  <c r="DT62" i="11"/>
  <c r="C90" i="11"/>
  <c r="D64" i="11"/>
  <c r="E144" i="11"/>
  <c r="D118" i="11"/>
  <c r="B90" i="11"/>
  <c r="DT57" i="11"/>
  <c r="E139" i="11"/>
  <c r="C85" i="11"/>
  <c r="B85" i="11"/>
  <c r="D113" i="11"/>
  <c r="D59" i="11"/>
  <c r="DT77" i="11"/>
  <c r="D133" i="11"/>
  <c r="D79" i="11"/>
  <c r="B105" i="11"/>
  <c r="E159" i="11"/>
  <c r="C105" i="11"/>
  <c r="ED19" i="11"/>
  <c r="EG19" i="11"/>
  <c r="EE19" i="11"/>
  <c r="EC19" i="11"/>
  <c r="EJ19" i="11"/>
  <c r="EH19" i="11"/>
  <c r="EF19" i="11"/>
  <c r="EI19" i="11"/>
  <c r="ED28" i="11"/>
  <c r="EG28" i="11"/>
  <c r="EI28" i="11"/>
  <c r="EF28" i="11"/>
  <c r="EC28" i="11"/>
  <c r="EE28" i="11"/>
  <c r="EH28" i="11"/>
  <c r="EJ28" i="11"/>
  <c r="DT130" i="11"/>
  <c r="G52" i="11"/>
  <c r="F80" i="11"/>
  <c r="F134" i="11" s="1"/>
  <c r="I52" i="11"/>
  <c r="H52" i="11"/>
  <c r="DT115" i="11"/>
  <c r="F65" i="11"/>
  <c r="F119" i="11" s="1"/>
  <c r="I37" i="11"/>
  <c r="G37" i="11"/>
  <c r="H37" i="11"/>
  <c r="DT123" i="11"/>
  <c r="H45" i="11"/>
  <c r="G45" i="11"/>
  <c r="I45" i="11"/>
  <c r="F73" i="11"/>
  <c r="F127" i="11" s="1"/>
  <c r="DT41" i="11"/>
  <c r="C123" i="11"/>
  <c r="E95" i="11"/>
  <c r="D95" i="11"/>
  <c r="C69" i="11"/>
  <c r="B41" i="11"/>
  <c r="DT36" i="11"/>
  <c r="C118" i="11"/>
  <c r="B36" i="11"/>
  <c r="E90" i="11"/>
  <c r="D90" i="11"/>
  <c r="C64" i="11"/>
  <c r="DT44" i="11"/>
  <c r="C126" i="11"/>
  <c r="B44" i="11"/>
  <c r="E98" i="11"/>
  <c r="D98" i="11"/>
  <c r="C72" i="11"/>
  <c r="DT31" i="11"/>
  <c r="D85" i="11"/>
  <c r="E85" i="11"/>
  <c r="B31" i="11"/>
  <c r="C113" i="11"/>
  <c r="C59" i="11"/>
  <c r="DT35" i="11"/>
  <c r="D89" i="11"/>
  <c r="E89" i="11"/>
  <c r="B35" i="11"/>
  <c r="C117" i="11"/>
  <c r="C63" i="11"/>
  <c r="DT51" i="11"/>
  <c r="C133" i="11"/>
  <c r="B51" i="11"/>
  <c r="C79" i="11"/>
  <c r="E105" i="11"/>
  <c r="D105" i="11"/>
  <c r="DT63" i="11"/>
  <c r="E145" i="11"/>
  <c r="B91" i="11"/>
  <c r="D119" i="11"/>
  <c r="C91" i="11"/>
  <c r="D65" i="11"/>
  <c r="DT71" i="11"/>
  <c r="D127" i="11"/>
  <c r="C99" i="11"/>
  <c r="D73" i="11"/>
  <c r="B99" i="11"/>
  <c r="E153" i="11"/>
  <c r="DT66" i="11"/>
  <c r="D122" i="11"/>
  <c r="B94" i="11"/>
  <c r="D68" i="11"/>
  <c r="E148" i="11"/>
  <c r="C94" i="11"/>
  <c r="DT55" i="11"/>
  <c r="D111" i="11"/>
  <c r="D57" i="11"/>
  <c r="E137" i="11"/>
  <c r="C83" i="11"/>
  <c r="B83" i="11"/>
  <c r="DT59" i="11"/>
  <c r="E141" i="11"/>
  <c r="C87" i="11"/>
  <c r="B87" i="11"/>
  <c r="D61" i="11"/>
  <c r="D115" i="11"/>
  <c r="DT75" i="11"/>
  <c r="E157" i="11"/>
  <c r="B103" i="11"/>
  <c r="D131" i="11"/>
  <c r="C103" i="11"/>
  <c r="D77" i="11"/>
  <c r="DT79" i="11"/>
  <c r="E161" i="11"/>
  <c r="D81" i="11"/>
  <c r="D135" i="11"/>
  <c r="B107" i="11"/>
  <c r="C107" i="11"/>
  <c r="EH11" i="11"/>
  <c r="EI11" i="11"/>
  <c r="EF11" i="11"/>
  <c r="ED11" i="11"/>
  <c r="EG11" i="11"/>
  <c r="EE11" i="11"/>
  <c r="EC11" i="11"/>
  <c r="EJ11" i="11"/>
  <c r="ED14" i="11"/>
  <c r="EG14" i="11"/>
  <c r="EE14" i="11"/>
  <c r="EC14" i="11"/>
  <c r="EJ14" i="11"/>
  <c r="EI14" i="11"/>
  <c r="EF14" i="11"/>
  <c r="EH14" i="11"/>
  <c r="EH21" i="11"/>
  <c r="EF21" i="11"/>
  <c r="ED21" i="11"/>
  <c r="EG21" i="11"/>
  <c r="EI21" i="11"/>
  <c r="EC21" i="11"/>
  <c r="EJ21" i="11"/>
  <c r="EE21" i="11"/>
  <c r="ED17" i="11"/>
  <c r="EG17" i="11"/>
  <c r="EC17" i="11"/>
  <c r="EJ17" i="11"/>
  <c r="EE17" i="11"/>
  <c r="EH17" i="11"/>
  <c r="EI17" i="11"/>
  <c r="EF17" i="11"/>
  <c r="EF26" i="11"/>
  <c r="EH26" i="11"/>
  <c r="EE26" i="11"/>
  <c r="EC26" i="11"/>
  <c r="EI26" i="11"/>
  <c r="ED26" i="11"/>
  <c r="EG26" i="11"/>
  <c r="EJ26" i="11"/>
  <c r="ED6" i="11"/>
  <c r="EG6" i="11"/>
  <c r="EC6" i="11"/>
  <c r="EJ6" i="11"/>
  <c r="EE6" i="11"/>
  <c r="EF6" i="11"/>
  <c r="EH6" i="11"/>
  <c r="EI6" i="11"/>
  <c r="DT110" i="11"/>
  <c r="F60" i="11"/>
  <c r="F114" i="11" s="1"/>
  <c r="G32" i="11"/>
  <c r="I32" i="11"/>
  <c r="H32" i="11"/>
  <c r="DT127" i="11"/>
  <c r="H49" i="11"/>
  <c r="F77" i="11"/>
  <c r="F131" i="11" s="1"/>
  <c r="G49" i="11"/>
  <c r="I49" i="11"/>
  <c r="DT116" i="11"/>
  <c r="F66" i="11"/>
  <c r="F120" i="11" s="1"/>
  <c r="H38" i="11"/>
  <c r="I38" i="11"/>
  <c r="G38" i="11"/>
  <c r="DT120" i="11"/>
  <c r="F70" i="11"/>
  <c r="F124" i="11" s="1"/>
  <c r="G42" i="11"/>
  <c r="I42" i="11"/>
  <c r="H42" i="11"/>
  <c r="DT124" i="11"/>
  <c r="F74" i="11"/>
  <c r="F128" i="11" s="1"/>
  <c r="H46" i="11"/>
  <c r="G46" i="11"/>
  <c r="I46" i="11"/>
  <c r="ED10" i="11"/>
  <c r="EG10" i="11"/>
  <c r="EH10" i="11"/>
  <c r="EC10" i="11"/>
  <c r="EJ10" i="11"/>
  <c r="EI10" i="11"/>
  <c r="EE10" i="11"/>
  <c r="EF10" i="11"/>
  <c r="DT43" i="11"/>
  <c r="B43" i="11"/>
  <c r="D97" i="11"/>
  <c r="C71" i="11"/>
  <c r="E97" i="11"/>
  <c r="C125" i="11"/>
  <c r="DT38" i="11"/>
  <c r="E92" i="11"/>
  <c r="B38" i="11"/>
  <c r="D92" i="11"/>
  <c r="C120" i="11"/>
  <c r="C66" i="11"/>
  <c r="DT46" i="11"/>
  <c r="E100" i="11"/>
  <c r="B46" i="11"/>
  <c r="D100" i="11"/>
  <c r="C128" i="11"/>
  <c r="C74" i="11"/>
  <c r="DT32" i="11"/>
  <c r="C114" i="11"/>
  <c r="B32" i="11"/>
  <c r="E86" i="11"/>
  <c r="D86" i="11"/>
  <c r="C60" i="11"/>
  <c r="DT48" i="11"/>
  <c r="D102" i="11"/>
  <c r="C76" i="11"/>
  <c r="B48" i="11"/>
  <c r="E102" i="11"/>
  <c r="C130" i="11"/>
  <c r="DT52" i="11"/>
  <c r="C134" i="11"/>
  <c r="E106" i="11"/>
  <c r="B52" i="11"/>
  <c r="D106" i="11"/>
  <c r="C80" i="11"/>
  <c r="ED16" i="11"/>
  <c r="EG16" i="11"/>
  <c r="EE16" i="11"/>
  <c r="EC16" i="11"/>
  <c r="EJ16" i="11"/>
  <c r="EI16" i="11"/>
  <c r="EH16" i="11"/>
  <c r="EF16" i="11"/>
  <c r="ED12" i="11"/>
  <c r="EG12" i="11"/>
  <c r="EC12" i="11"/>
  <c r="EJ12" i="11"/>
  <c r="EE12" i="11"/>
  <c r="EF12" i="11"/>
  <c r="EH12" i="11"/>
  <c r="EI12" i="11"/>
  <c r="EH24" i="11"/>
  <c r="EF24" i="11"/>
  <c r="ED24" i="11"/>
  <c r="EG24" i="11"/>
  <c r="EI24" i="11"/>
  <c r="EC24" i="11"/>
  <c r="EE24" i="11"/>
  <c r="EJ24" i="11"/>
  <c r="DT65" i="11"/>
  <c r="D121" i="11"/>
  <c r="B93" i="11"/>
  <c r="E147" i="11"/>
  <c r="C93" i="11"/>
  <c r="D67" i="11"/>
  <c r="DT73" i="11"/>
  <c r="E155" i="11"/>
  <c r="B101" i="11"/>
  <c r="D129" i="11"/>
  <c r="D75" i="11"/>
  <c r="C101" i="11"/>
  <c r="DT68" i="11"/>
  <c r="C96" i="11"/>
  <c r="B96" i="11"/>
  <c r="D70" i="11"/>
  <c r="E150" i="11"/>
  <c r="D124" i="11"/>
  <c r="DT56" i="11"/>
  <c r="D112" i="11"/>
  <c r="C84" i="11"/>
  <c r="B84" i="11"/>
  <c r="D58" i="11"/>
  <c r="E138" i="11"/>
  <c r="DT60" i="11"/>
  <c r="C88" i="11"/>
  <c r="B88" i="11"/>
  <c r="D62" i="11"/>
  <c r="E142" i="11"/>
  <c r="D116" i="11"/>
  <c r="DT76" i="11"/>
  <c r="D132" i="11"/>
  <c r="B104" i="11"/>
  <c r="E158" i="11"/>
  <c r="D78" i="11"/>
  <c r="C104" i="11"/>
  <c r="DT80" i="11"/>
  <c r="D136" i="11"/>
  <c r="C108" i="11"/>
  <c r="D82" i="11"/>
  <c r="E162" i="11"/>
  <c r="B108" i="11"/>
  <c r="EJ27" i="11"/>
  <c r="EE27" i="11"/>
  <c r="EH27" i="11"/>
  <c r="EF27" i="11"/>
  <c r="EC27" i="11"/>
  <c r="ED27" i="11"/>
  <c r="EG27" i="11"/>
  <c r="EI27" i="11"/>
  <c r="ED8" i="11"/>
  <c r="EG8" i="11"/>
  <c r="EI8" i="11"/>
  <c r="EC8" i="11"/>
  <c r="EJ8" i="11"/>
  <c r="EH8" i="11"/>
  <c r="EF8" i="11"/>
  <c r="EE8" i="11"/>
  <c r="EG22" i="11"/>
  <c r="EE22" i="11"/>
  <c r="EC22" i="11"/>
  <c r="EJ22" i="11"/>
  <c r="EH22" i="11"/>
  <c r="EI22" i="11"/>
  <c r="EF22" i="11"/>
  <c r="ED22" i="11"/>
  <c r="ED3" i="11"/>
  <c r="EF3" i="11"/>
  <c r="EI3" i="11"/>
  <c r="EC3" i="11"/>
  <c r="EE3" i="11"/>
  <c r="EJ3" i="11"/>
  <c r="EH3" i="11"/>
  <c r="EG3" i="11"/>
  <c r="EM3" i="11"/>
  <c r="DR355" i="11"/>
  <c r="DR375" i="11"/>
  <c r="DR347" i="11"/>
  <c r="DR377" i="11"/>
  <c r="DR363" i="11"/>
  <c r="DR435" i="11"/>
  <c r="DR345" i="11"/>
  <c r="DR385" i="11"/>
  <c r="DR365" i="11"/>
  <c r="DR369" i="11"/>
  <c r="DR315" i="11"/>
  <c r="DR431" i="11"/>
  <c r="DR361" i="11"/>
  <c r="DQ266" i="11"/>
  <c r="DQ267" i="11" s="1"/>
  <c r="DQ239" i="11"/>
  <c r="DQ135" i="11"/>
  <c r="DQ6" i="11"/>
  <c r="EM5" i="11"/>
  <c r="DQ213" i="11"/>
  <c r="DQ57" i="11"/>
  <c r="DQ161" i="11"/>
  <c r="DQ188" i="11"/>
  <c r="DQ83" i="11"/>
  <c r="DQ109" i="11"/>
  <c r="DR326" i="11"/>
  <c r="DR346" i="11"/>
  <c r="DR330" i="11"/>
  <c r="DR322" i="11"/>
  <c r="DS443" i="11"/>
  <c r="DS397" i="11"/>
  <c r="DR338" i="11"/>
  <c r="DR362" i="11"/>
  <c r="DS389" i="11"/>
  <c r="DS433" i="11"/>
  <c r="DS393" i="11"/>
  <c r="DR358" i="11"/>
  <c r="DR342" i="11"/>
  <c r="DR366" i="11"/>
  <c r="DR318" i="11"/>
  <c r="DS413" i="11"/>
  <c r="DS409" i="11"/>
  <c r="DR350" i="11"/>
  <c r="DR334" i="11"/>
  <c r="DS425" i="11"/>
  <c r="DR354" i="11"/>
  <c r="DS401" i="11"/>
  <c r="DS405" i="11"/>
  <c r="U103" i="14" l="1"/>
  <c r="AD107" i="14"/>
  <c r="Y107" i="14"/>
  <c r="X107" i="14"/>
  <c r="Y106" i="14"/>
  <c r="AA107" i="14"/>
  <c r="AE107" i="14"/>
  <c r="CC20" i="14"/>
  <c r="Z106" i="14"/>
  <c r="Z104" i="14"/>
  <c r="X106" i="14"/>
  <c r="X104" i="14"/>
  <c r="CC21" i="14"/>
  <c r="AF104" i="14"/>
  <c r="BE100" i="14"/>
  <c r="BG98" i="14"/>
  <c r="BD100" i="14"/>
  <c r="BF100" i="14"/>
  <c r="CC14" i="14"/>
  <c r="BB100" i="14"/>
  <c r="BC100" i="14"/>
  <c r="BG100" i="14"/>
  <c r="CC28" i="14"/>
  <c r="CC27" i="14"/>
  <c r="AA104" i="14"/>
  <c r="AW86" i="14"/>
  <c r="BA86" i="14" s="1"/>
  <c r="AE106" i="14"/>
  <c r="AA106" i="14"/>
  <c r="Y105" i="14"/>
  <c r="W105" i="14"/>
  <c r="AA105" i="14"/>
  <c r="W104" i="14"/>
  <c r="Y104" i="14"/>
  <c r="Z105" i="14"/>
  <c r="AB105" i="14" s="1"/>
  <c r="X105" i="14"/>
  <c r="AC135" i="14"/>
  <c r="AG135" i="14" s="1"/>
  <c r="AB99" i="14"/>
  <c r="AB135" i="14"/>
  <c r="AA148" i="14"/>
  <c r="W148" i="14"/>
  <c r="AF148" i="14"/>
  <c r="Z148" i="14"/>
  <c r="AE148" i="14"/>
  <c r="Y148" i="14"/>
  <c r="AD148" i="14"/>
  <c r="X148" i="14"/>
  <c r="AA118" i="14"/>
  <c r="W118" i="14"/>
  <c r="AF118" i="14"/>
  <c r="Z118" i="14"/>
  <c r="AE118" i="14"/>
  <c r="Y118" i="14"/>
  <c r="AD118" i="14"/>
  <c r="X118" i="14"/>
  <c r="AD117" i="14"/>
  <c r="X117" i="14"/>
  <c r="AA117" i="14"/>
  <c r="W117" i="14"/>
  <c r="AF117" i="14"/>
  <c r="Z117" i="14"/>
  <c r="AE117" i="14"/>
  <c r="Y117" i="14"/>
  <c r="AD147" i="14"/>
  <c r="X147" i="14"/>
  <c r="AA147" i="14"/>
  <c r="W147" i="14"/>
  <c r="AF147" i="14"/>
  <c r="Z147" i="14"/>
  <c r="AE147" i="14"/>
  <c r="Y147" i="14"/>
  <c r="AE116" i="14"/>
  <c r="Y116" i="14"/>
  <c r="AD116" i="14"/>
  <c r="X116" i="14"/>
  <c r="AA116" i="14"/>
  <c r="W116" i="14"/>
  <c r="AF116" i="14"/>
  <c r="Z116" i="14"/>
  <c r="AF119" i="14"/>
  <c r="Z119" i="14"/>
  <c r="AE119" i="14"/>
  <c r="Y119" i="14"/>
  <c r="AD119" i="14"/>
  <c r="X119" i="14"/>
  <c r="AA119" i="14"/>
  <c r="W119" i="14"/>
  <c r="AD146" i="14"/>
  <c r="X146" i="14"/>
  <c r="AA146" i="14"/>
  <c r="W146" i="14"/>
  <c r="AF146" i="14"/>
  <c r="Z146" i="14"/>
  <c r="AE146" i="14"/>
  <c r="Y146" i="14"/>
  <c r="AF149" i="14"/>
  <c r="Z149" i="14"/>
  <c r="AE149" i="14"/>
  <c r="Y149" i="14"/>
  <c r="AD149" i="14"/>
  <c r="X149" i="14"/>
  <c r="AA149" i="14"/>
  <c r="W149" i="14"/>
  <c r="BB111" i="14"/>
  <c r="BB98" i="14"/>
  <c r="BE98" i="14"/>
  <c r="EK11" i="11"/>
  <c r="EK25" i="11"/>
  <c r="EK20" i="11"/>
  <c r="EK23" i="11"/>
  <c r="EK15" i="11"/>
  <c r="EK24" i="11"/>
  <c r="EK12" i="11"/>
  <c r="EK16" i="11"/>
  <c r="EK10" i="11"/>
  <c r="EK6" i="11"/>
  <c r="EK26" i="11"/>
  <c r="EK17" i="11"/>
  <c r="EK21" i="11"/>
  <c r="EK22" i="11"/>
  <c r="EK19" i="11"/>
  <c r="EK28" i="11"/>
  <c r="EK7" i="11"/>
  <c r="EK18" i="11"/>
  <c r="EK14" i="11"/>
  <c r="EK8" i="11"/>
  <c r="EK27" i="11"/>
  <c r="EK5" i="11"/>
  <c r="EK9" i="11"/>
  <c r="EK13" i="11"/>
  <c r="U145" i="14"/>
  <c r="AC136" i="14"/>
  <c r="AG136" i="14" s="1"/>
  <c r="AB134" i="14"/>
  <c r="AC137" i="14"/>
  <c r="AG137" i="14" s="1"/>
  <c r="AB83" i="14"/>
  <c r="AB136" i="14"/>
  <c r="AC84" i="14"/>
  <c r="AG84" i="14" s="1"/>
  <c r="AC134" i="14"/>
  <c r="AG134" i="14" s="1"/>
  <c r="AB137" i="14"/>
  <c r="AB111" i="14"/>
  <c r="AC111" i="14"/>
  <c r="AG111" i="14" s="1"/>
  <c r="U115" i="14"/>
  <c r="AC83" i="14"/>
  <c r="AG83" i="14" s="1"/>
  <c r="AC105" i="14"/>
  <c r="AG105" i="14" s="1"/>
  <c r="AV106" i="14"/>
  <c r="AC107" i="14"/>
  <c r="AG107" i="14" s="1"/>
  <c r="AC97" i="14"/>
  <c r="AG97" i="14" s="1"/>
  <c r="AC90" i="14"/>
  <c r="AG90" i="14" s="1"/>
  <c r="AC91" i="14"/>
  <c r="AG91" i="14" s="1"/>
  <c r="AC93" i="14"/>
  <c r="AG93" i="14" s="1"/>
  <c r="AC104" i="14"/>
  <c r="AG104" i="14" s="1"/>
  <c r="AC85" i="14"/>
  <c r="AG85" i="14" s="1"/>
  <c r="AC106" i="14"/>
  <c r="AG106" i="14" s="1"/>
  <c r="AC92" i="14"/>
  <c r="AG92" i="14" s="1"/>
  <c r="AC86" i="14"/>
  <c r="AG86" i="14" s="1"/>
  <c r="U151" i="14"/>
  <c r="U96" i="14"/>
  <c r="AO89" i="14"/>
  <c r="AO103" i="14"/>
  <c r="AV117" i="14"/>
  <c r="AV118" i="14"/>
  <c r="AB85" i="14"/>
  <c r="AB86" i="14"/>
  <c r="AB84" i="14"/>
  <c r="AB100" i="14"/>
  <c r="AB143" i="14"/>
  <c r="AC113" i="14"/>
  <c r="AG113" i="14" s="1"/>
  <c r="AV84" i="14"/>
  <c r="AC110" i="14"/>
  <c r="AG110" i="14" s="1"/>
  <c r="AC98" i="14"/>
  <c r="AG98" i="14" s="1"/>
  <c r="AC153" i="14"/>
  <c r="AG153" i="14" s="1"/>
  <c r="AC122" i="14"/>
  <c r="AG122" i="14" s="1"/>
  <c r="AV105" i="14"/>
  <c r="AC125" i="14"/>
  <c r="AG125" i="14" s="1"/>
  <c r="AC141" i="14"/>
  <c r="AG141" i="14" s="1"/>
  <c r="AC152" i="14"/>
  <c r="AG152" i="14" s="1"/>
  <c r="AC155" i="14"/>
  <c r="AG155" i="14" s="1"/>
  <c r="AW91" i="14"/>
  <c r="BA91" i="14" s="1"/>
  <c r="AC123" i="14"/>
  <c r="AG123" i="14" s="1"/>
  <c r="AC99" i="14"/>
  <c r="AG99" i="14" s="1"/>
  <c r="AC128" i="14"/>
  <c r="AG128" i="14" s="1"/>
  <c r="AC154" i="14"/>
  <c r="AG154" i="14" s="1"/>
  <c r="AC130" i="14"/>
  <c r="AG130" i="14" s="1"/>
  <c r="AC140" i="14"/>
  <c r="AG140" i="14" s="1"/>
  <c r="AC143" i="14"/>
  <c r="AG143" i="14" s="1"/>
  <c r="AV107" i="14"/>
  <c r="AW105" i="14"/>
  <c r="BA105" i="14" s="1"/>
  <c r="AC124" i="14"/>
  <c r="AG124" i="14" s="1"/>
  <c r="AB113" i="14"/>
  <c r="AC129" i="14"/>
  <c r="AG129" i="14" s="1"/>
  <c r="AW106" i="14"/>
  <c r="BA106" i="14" s="1"/>
  <c r="AC100" i="14"/>
  <c r="AG100" i="14" s="1"/>
  <c r="AC142" i="14"/>
  <c r="AG142" i="14" s="1"/>
  <c r="AW93" i="14"/>
  <c r="BA93" i="14" s="1"/>
  <c r="AV92" i="14"/>
  <c r="AC112" i="14"/>
  <c r="AG112" i="14" s="1"/>
  <c r="AC131" i="14"/>
  <c r="AG131" i="14" s="1"/>
  <c r="AV91" i="14"/>
  <c r="AW92" i="14"/>
  <c r="BA92" i="14" s="1"/>
  <c r="AW107" i="14"/>
  <c r="BA107" i="14" s="1"/>
  <c r="AV119" i="14"/>
  <c r="AB93" i="14"/>
  <c r="BE111" i="14"/>
  <c r="BB118" i="14"/>
  <c r="BB117" i="14"/>
  <c r="BD98" i="14"/>
  <c r="BC99" i="14"/>
  <c r="BG118" i="14"/>
  <c r="BF98" i="14"/>
  <c r="BC98" i="14"/>
  <c r="BG117" i="14"/>
  <c r="BD118" i="14"/>
  <c r="BC112" i="14"/>
  <c r="BE112" i="14"/>
  <c r="BG112" i="14"/>
  <c r="BB112" i="14"/>
  <c r="BD112" i="14"/>
  <c r="BF112" i="14"/>
  <c r="BD117" i="14"/>
  <c r="BF117" i="14"/>
  <c r="BG111" i="14"/>
  <c r="BF118" i="14"/>
  <c r="BE118" i="14"/>
  <c r="BG99" i="14"/>
  <c r="BC117" i="14"/>
  <c r="BF111" i="14"/>
  <c r="BC111" i="14"/>
  <c r="BC118" i="14"/>
  <c r="BF99" i="14"/>
  <c r="BE99" i="14"/>
  <c r="BE117" i="14"/>
  <c r="BD111" i="14"/>
  <c r="BD99" i="14"/>
  <c r="AO82" i="14"/>
  <c r="AW85" i="14"/>
  <c r="BA85" i="14" s="1"/>
  <c r="AV86" i="14"/>
  <c r="AW84" i="14"/>
  <c r="BA84" i="14" s="1"/>
  <c r="CC33" i="14"/>
  <c r="CC34" i="14"/>
  <c r="AB92" i="14"/>
  <c r="AB90" i="14"/>
  <c r="U127" i="14"/>
  <c r="AB97" i="14"/>
  <c r="U89" i="14"/>
  <c r="AB125" i="14"/>
  <c r="AB107" i="14"/>
  <c r="AB131" i="14"/>
  <c r="DU110" i="11"/>
  <c r="EB110" i="11"/>
  <c r="DX110" i="11"/>
  <c r="EA110" i="11"/>
  <c r="DW110" i="11"/>
  <c r="DZ110" i="11"/>
  <c r="DV110" i="11"/>
  <c r="DY110" i="11"/>
  <c r="DU71" i="11"/>
  <c r="DY71" i="11"/>
  <c r="EB71" i="11"/>
  <c r="DX71" i="11"/>
  <c r="EA71" i="11"/>
  <c r="DW71" i="11"/>
  <c r="DZ71" i="11"/>
  <c r="DV71" i="11"/>
  <c r="DU51" i="11"/>
  <c r="DY51" i="11"/>
  <c r="EB51" i="11"/>
  <c r="DX51" i="11"/>
  <c r="EA51" i="11"/>
  <c r="DW51" i="11"/>
  <c r="DZ51" i="11"/>
  <c r="DV51" i="11"/>
  <c r="DU36" i="11"/>
  <c r="DY36" i="11"/>
  <c r="EB36" i="11"/>
  <c r="DX36" i="11"/>
  <c r="EA36" i="11"/>
  <c r="DW36" i="11"/>
  <c r="DZ36" i="11"/>
  <c r="DV36" i="11"/>
  <c r="DU115" i="11"/>
  <c r="DY115" i="11"/>
  <c r="EB115" i="11"/>
  <c r="DX115" i="11"/>
  <c r="EA115" i="11"/>
  <c r="DW115" i="11"/>
  <c r="DZ115" i="11"/>
  <c r="DV115" i="11"/>
  <c r="DU76" i="11"/>
  <c r="DZ76" i="11"/>
  <c r="DV76" i="11"/>
  <c r="DY76" i="11"/>
  <c r="EB76" i="11"/>
  <c r="DX76" i="11"/>
  <c r="EA76" i="11"/>
  <c r="DW76" i="11"/>
  <c r="DZ56" i="11"/>
  <c r="DV56" i="11"/>
  <c r="DY56" i="11"/>
  <c r="EB56" i="11"/>
  <c r="DX56" i="11"/>
  <c r="EA56" i="11"/>
  <c r="DW56" i="11"/>
  <c r="DU73" i="11"/>
  <c r="EA73" i="11"/>
  <c r="DW73" i="11"/>
  <c r="DZ73" i="11"/>
  <c r="DV73" i="11"/>
  <c r="DY73" i="11"/>
  <c r="EB73" i="11"/>
  <c r="DX73" i="11"/>
  <c r="DU52" i="11"/>
  <c r="DZ52" i="11"/>
  <c r="DV52" i="11"/>
  <c r="DY52" i="11"/>
  <c r="EB52" i="11"/>
  <c r="DX52" i="11"/>
  <c r="EA52" i="11"/>
  <c r="DW52" i="11"/>
  <c r="DU32" i="11"/>
  <c r="DY32" i="11"/>
  <c r="EB32" i="11"/>
  <c r="DX32" i="11"/>
  <c r="EA32" i="11"/>
  <c r="DW32" i="11"/>
  <c r="DZ32" i="11"/>
  <c r="DV32" i="11"/>
  <c r="DU38" i="11"/>
  <c r="EA38" i="11"/>
  <c r="DW38" i="11"/>
  <c r="DZ38" i="11"/>
  <c r="DV38" i="11"/>
  <c r="DY38" i="11"/>
  <c r="EB38" i="11"/>
  <c r="DX38" i="11"/>
  <c r="DU120" i="11"/>
  <c r="DZ120" i="11"/>
  <c r="DV120" i="11"/>
  <c r="DY120" i="11"/>
  <c r="EB120" i="11"/>
  <c r="DX120" i="11"/>
  <c r="EA120" i="11"/>
  <c r="DW120" i="11"/>
  <c r="DU130" i="11"/>
  <c r="EB130" i="11"/>
  <c r="DX130" i="11"/>
  <c r="EA130" i="11"/>
  <c r="DW130" i="11"/>
  <c r="DZ130" i="11"/>
  <c r="DV130" i="11"/>
  <c r="DY130" i="11"/>
  <c r="DU57" i="11"/>
  <c r="EA57" i="11"/>
  <c r="DW57" i="11"/>
  <c r="DZ57" i="11"/>
  <c r="DV57" i="11"/>
  <c r="DY57" i="11"/>
  <c r="EB57" i="11"/>
  <c r="DX57" i="11"/>
  <c r="DU67" i="11"/>
  <c r="DY67" i="11"/>
  <c r="EB67" i="11"/>
  <c r="DX67" i="11"/>
  <c r="EA67" i="11"/>
  <c r="DW67" i="11"/>
  <c r="DZ67" i="11"/>
  <c r="DV67" i="11"/>
  <c r="DU49" i="11"/>
  <c r="DZ49" i="11"/>
  <c r="DV49" i="11"/>
  <c r="DY49" i="11"/>
  <c r="EB49" i="11"/>
  <c r="DX49" i="11"/>
  <c r="EA49" i="11"/>
  <c r="DW49" i="11"/>
  <c r="DU29" i="11"/>
  <c r="DZ29" i="11"/>
  <c r="DV29" i="11"/>
  <c r="DY29" i="11"/>
  <c r="EB29" i="11"/>
  <c r="DX29" i="11"/>
  <c r="EA29" i="11"/>
  <c r="DW29" i="11"/>
  <c r="DU45" i="11"/>
  <c r="DZ45" i="11"/>
  <c r="DV45" i="11"/>
  <c r="DY45" i="11"/>
  <c r="EB45" i="11"/>
  <c r="DX45" i="11"/>
  <c r="EA45" i="11"/>
  <c r="DW45" i="11"/>
  <c r="DU121" i="11"/>
  <c r="EA121" i="11"/>
  <c r="DW121" i="11"/>
  <c r="DZ121" i="11"/>
  <c r="DV121" i="11"/>
  <c r="DY121" i="11"/>
  <c r="EB121" i="11"/>
  <c r="DX121" i="11"/>
  <c r="DU78" i="11"/>
  <c r="EB78" i="11"/>
  <c r="DX78" i="11"/>
  <c r="EA78" i="11"/>
  <c r="DW78" i="11"/>
  <c r="DZ78" i="11"/>
  <c r="DV78" i="11"/>
  <c r="DY78" i="11"/>
  <c r="DU58" i="11"/>
  <c r="EB58" i="11"/>
  <c r="DX58" i="11"/>
  <c r="EA58" i="11"/>
  <c r="DW58" i="11"/>
  <c r="DZ58" i="11"/>
  <c r="DV58" i="11"/>
  <c r="DY58" i="11"/>
  <c r="DU64" i="11"/>
  <c r="DZ64" i="11"/>
  <c r="DV64" i="11"/>
  <c r="DY64" i="11"/>
  <c r="EB64" i="11"/>
  <c r="DX64" i="11"/>
  <c r="EA64" i="11"/>
  <c r="DW64" i="11"/>
  <c r="DU54" i="11"/>
  <c r="EB54" i="11"/>
  <c r="DX54" i="11"/>
  <c r="EA54" i="11"/>
  <c r="DW54" i="11"/>
  <c r="DZ54" i="11"/>
  <c r="DV54" i="11"/>
  <c r="DY54" i="11"/>
  <c r="DU34" i="11"/>
  <c r="EA34" i="11"/>
  <c r="DW34" i="11"/>
  <c r="DZ34" i="11"/>
  <c r="DV34" i="11"/>
  <c r="DY34" i="11"/>
  <c r="EB34" i="11"/>
  <c r="DX34" i="11"/>
  <c r="DU42" i="11"/>
  <c r="EA42" i="11"/>
  <c r="DW42" i="11"/>
  <c r="DZ42" i="11"/>
  <c r="DV42" i="11"/>
  <c r="DY42" i="11"/>
  <c r="EB42" i="11"/>
  <c r="DX42" i="11"/>
  <c r="DU39" i="11"/>
  <c r="EB39" i="11"/>
  <c r="DX39" i="11"/>
  <c r="EA39" i="11"/>
  <c r="DW39" i="11"/>
  <c r="DZ39" i="11"/>
  <c r="DV39" i="11"/>
  <c r="DY39" i="11"/>
  <c r="DU118" i="11"/>
  <c r="EB118" i="11"/>
  <c r="DX118" i="11"/>
  <c r="EA118" i="11"/>
  <c r="DW118" i="11"/>
  <c r="DZ118" i="11"/>
  <c r="DV118" i="11"/>
  <c r="DY118" i="11"/>
  <c r="DU131" i="11"/>
  <c r="DY131" i="11"/>
  <c r="EB131" i="11"/>
  <c r="DX131" i="11"/>
  <c r="EA131" i="11"/>
  <c r="DW131" i="11"/>
  <c r="DZ131" i="11"/>
  <c r="DV131" i="11"/>
  <c r="DU59" i="11"/>
  <c r="DY59" i="11"/>
  <c r="EB59" i="11"/>
  <c r="DX59" i="11"/>
  <c r="EA59" i="11"/>
  <c r="DW59" i="11"/>
  <c r="DZ59" i="11"/>
  <c r="DV59" i="11"/>
  <c r="DU66" i="11"/>
  <c r="EB66" i="11"/>
  <c r="DX66" i="11"/>
  <c r="EA66" i="11"/>
  <c r="DW66" i="11"/>
  <c r="DZ66" i="11"/>
  <c r="DV66" i="11"/>
  <c r="DY66" i="11"/>
  <c r="DU44" i="11"/>
  <c r="DY44" i="11"/>
  <c r="EB44" i="11"/>
  <c r="DX44" i="11"/>
  <c r="EA44" i="11"/>
  <c r="DW44" i="11"/>
  <c r="DZ44" i="11"/>
  <c r="DV44" i="11"/>
  <c r="DU111" i="11"/>
  <c r="DY111" i="11"/>
  <c r="EB111" i="11"/>
  <c r="DX111" i="11"/>
  <c r="EA111" i="11"/>
  <c r="DW111" i="11"/>
  <c r="DZ111" i="11"/>
  <c r="DV111" i="11"/>
  <c r="DU61" i="11"/>
  <c r="EA61" i="11"/>
  <c r="DW61" i="11"/>
  <c r="DZ61" i="11"/>
  <c r="DV61" i="11"/>
  <c r="DY61" i="11"/>
  <c r="EB61" i="11"/>
  <c r="DX61" i="11"/>
  <c r="DU116" i="11"/>
  <c r="DZ116" i="11"/>
  <c r="DV116" i="11"/>
  <c r="DY116" i="11"/>
  <c r="EB116" i="11"/>
  <c r="DX116" i="11"/>
  <c r="EA116" i="11"/>
  <c r="DW116" i="11"/>
  <c r="DU79" i="11"/>
  <c r="DY79" i="11"/>
  <c r="EB79" i="11"/>
  <c r="DX79" i="11"/>
  <c r="EA79" i="11"/>
  <c r="DW79" i="11"/>
  <c r="DZ79" i="11"/>
  <c r="DV79" i="11"/>
  <c r="DU63" i="11"/>
  <c r="DY63" i="11"/>
  <c r="EB63" i="11"/>
  <c r="DX63" i="11"/>
  <c r="EA63" i="11"/>
  <c r="DW63" i="11"/>
  <c r="DZ63" i="11"/>
  <c r="DV63" i="11"/>
  <c r="DU35" i="11"/>
  <c r="EB35" i="11"/>
  <c r="DX35" i="11"/>
  <c r="EA35" i="11"/>
  <c r="DW35" i="11"/>
  <c r="DZ35" i="11"/>
  <c r="DV35" i="11"/>
  <c r="DY35" i="11"/>
  <c r="DU41" i="11"/>
  <c r="DZ41" i="11"/>
  <c r="DV41" i="11"/>
  <c r="DY41" i="11"/>
  <c r="EB41" i="11"/>
  <c r="DX41" i="11"/>
  <c r="EA41" i="11"/>
  <c r="DW41" i="11"/>
  <c r="DU80" i="11"/>
  <c r="DZ80" i="11"/>
  <c r="DV80" i="11"/>
  <c r="DY80" i="11"/>
  <c r="EB80" i="11"/>
  <c r="DX80" i="11"/>
  <c r="EA80" i="11"/>
  <c r="DW80" i="11"/>
  <c r="DU60" i="11"/>
  <c r="DZ60" i="11"/>
  <c r="DV60" i="11"/>
  <c r="DY60" i="11"/>
  <c r="EB60" i="11"/>
  <c r="DX60" i="11"/>
  <c r="EA60" i="11"/>
  <c r="DW60" i="11"/>
  <c r="DU68" i="11"/>
  <c r="DZ68" i="11"/>
  <c r="DV68" i="11"/>
  <c r="DY68" i="11"/>
  <c r="EB68" i="11"/>
  <c r="DX68" i="11"/>
  <c r="EA68" i="11"/>
  <c r="DW68" i="11"/>
  <c r="DU65" i="11"/>
  <c r="EA65" i="11"/>
  <c r="DW65" i="11"/>
  <c r="DZ65" i="11"/>
  <c r="DV65" i="11"/>
  <c r="DY65" i="11"/>
  <c r="EB65" i="11"/>
  <c r="DX65" i="11"/>
  <c r="DU48" i="11"/>
  <c r="DY48" i="11"/>
  <c r="EB48" i="11"/>
  <c r="DX48" i="11"/>
  <c r="EA48" i="11"/>
  <c r="DW48" i="11"/>
  <c r="DZ48" i="11"/>
  <c r="DV48" i="11"/>
  <c r="DU46" i="11"/>
  <c r="EA46" i="11"/>
  <c r="DW46" i="11"/>
  <c r="DZ46" i="11"/>
  <c r="DV46" i="11"/>
  <c r="DY46" i="11"/>
  <c r="EB46" i="11"/>
  <c r="DX46" i="11"/>
  <c r="DU43" i="11"/>
  <c r="EB43" i="11"/>
  <c r="DX43" i="11"/>
  <c r="EA43" i="11"/>
  <c r="DW43" i="11"/>
  <c r="DZ43" i="11"/>
  <c r="DV43" i="11"/>
  <c r="DY43" i="11"/>
  <c r="DU127" i="11"/>
  <c r="DY127" i="11"/>
  <c r="EB127" i="11"/>
  <c r="DX127" i="11"/>
  <c r="EA127" i="11"/>
  <c r="DW127" i="11"/>
  <c r="DZ127" i="11"/>
  <c r="DV127" i="11"/>
  <c r="DU123" i="11"/>
  <c r="DY123" i="11"/>
  <c r="EB123" i="11"/>
  <c r="DX123" i="11"/>
  <c r="EA123" i="11"/>
  <c r="DW123" i="11"/>
  <c r="DZ123" i="11"/>
  <c r="DV123" i="11"/>
  <c r="DU77" i="11"/>
  <c r="EA77" i="11"/>
  <c r="DW77" i="11"/>
  <c r="DZ77" i="11"/>
  <c r="DV77" i="11"/>
  <c r="DY77" i="11"/>
  <c r="EB77" i="11"/>
  <c r="DX77" i="11"/>
  <c r="DU62" i="11"/>
  <c r="EB62" i="11"/>
  <c r="DX62" i="11"/>
  <c r="EA62" i="11"/>
  <c r="DW62" i="11"/>
  <c r="DZ62" i="11"/>
  <c r="DV62" i="11"/>
  <c r="DY62" i="11"/>
  <c r="DU53" i="11"/>
  <c r="EA53" i="11"/>
  <c r="DW53" i="11"/>
  <c r="DZ53" i="11"/>
  <c r="DV53" i="11"/>
  <c r="DY53" i="11"/>
  <c r="EB53" i="11"/>
  <c r="DX53" i="11"/>
  <c r="DU33" i="11"/>
  <c r="DZ33" i="11"/>
  <c r="DV33" i="11"/>
  <c r="DY33" i="11"/>
  <c r="EB33" i="11"/>
  <c r="DX33" i="11"/>
  <c r="EA33" i="11"/>
  <c r="DW33" i="11"/>
  <c r="DU40" i="11"/>
  <c r="DY40" i="11"/>
  <c r="EB40" i="11"/>
  <c r="DX40" i="11"/>
  <c r="EA40" i="11"/>
  <c r="DW40" i="11"/>
  <c r="DZ40" i="11"/>
  <c r="DV40" i="11"/>
  <c r="DU37" i="11"/>
  <c r="DZ37" i="11"/>
  <c r="DV37" i="11"/>
  <c r="DY37" i="11"/>
  <c r="EB37" i="11"/>
  <c r="DX37" i="11"/>
  <c r="EA37" i="11"/>
  <c r="DW37" i="11"/>
  <c r="DU107" i="11"/>
  <c r="DY107" i="11"/>
  <c r="EB107" i="11"/>
  <c r="DX107" i="11"/>
  <c r="EA107" i="11"/>
  <c r="DW107" i="11"/>
  <c r="DZ107" i="11"/>
  <c r="DV107" i="11"/>
  <c r="DU74" i="11"/>
  <c r="EB74" i="11"/>
  <c r="DX74" i="11"/>
  <c r="EA74" i="11"/>
  <c r="DW74" i="11"/>
  <c r="DZ74" i="11"/>
  <c r="DV74" i="11"/>
  <c r="DY74" i="11"/>
  <c r="DU72" i="11"/>
  <c r="DZ72" i="11"/>
  <c r="DV72" i="11"/>
  <c r="DY72" i="11"/>
  <c r="EB72" i="11"/>
  <c r="DX72" i="11"/>
  <c r="EA72" i="11"/>
  <c r="DW72" i="11"/>
  <c r="DU69" i="11"/>
  <c r="EA69" i="11"/>
  <c r="DW69" i="11"/>
  <c r="DZ69" i="11"/>
  <c r="DV69" i="11"/>
  <c r="DY69" i="11"/>
  <c r="EB69" i="11"/>
  <c r="DX69" i="11"/>
  <c r="DU50" i="11"/>
  <c r="EB50" i="11"/>
  <c r="EA50" i="11"/>
  <c r="DW50" i="11"/>
  <c r="DZ50" i="11"/>
  <c r="DV50" i="11"/>
  <c r="DY50" i="11"/>
  <c r="DX50" i="11"/>
  <c r="DU30" i="11"/>
  <c r="EA30" i="11"/>
  <c r="DW30" i="11"/>
  <c r="DZ30" i="11"/>
  <c r="DV30" i="11"/>
  <c r="DY30" i="11"/>
  <c r="EB30" i="11"/>
  <c r="DX30" i="11"/>
  <c r="DU47" i="11"/>
  <c r="EB47" i="11"/>
  <c r="DX47" i="11"/>
  <c r="EA47" i="11"/>
  <c r="DW47" i="11"/>
  <c r="DZ47" i="11"/>
  <c r="DV47" i="11"/>
  <c r="DY47" i="11"/>
  <c r="DU126" i="11"/>
  <c r="EB126" i="11"/>
  <c r="DX126" i="11"/>
  <c r="EA126" i="11"/>
  <c r="DW126" i="11"/>
  <c r="DZ126" i="11"/>
  <c r="DV126" i="11"/>
  <c r="DY126" i="11"/>
  <c r="DU124" i="11"/>
  <c r="DZ124" i="11"/>
  <c r="DV124" i="11"/>
  <c r="DY124" i="11"/>
  <c r="EB124" i="11"/>
  <c r="DX124" i="11"/>
  <c r="EA124" i="11"/>
  <c r="DW124" i="11"/>
  <c r="DU75" i="11"/>
  <c r="DY75" i="11"/>
  <c r="EB75" i="11"/>
  <c r="DX75" i="11"/>
  <c r="EA75" i="11"/>
  <c r="DW75" i="11"/>
  <c r="DZ75" i="11"/>
  <c r="DV75" i="11"/>
  <c r="DU55" i="11"/>
  <c r="DY55" i="11"/>
  <c r="EB55" i="11"/>
  <c r="DX55" i="11"/>
  <c r="EA55" i="11"/>
  <c r="DW55" i="11"/>
  <c r="DZ55" i="11"/>
  <c r="DV55" i="11"/>
  <c r="DU31" i="11"/>
  <c r="EB31" i="11"/>
  <c r="DX31" i="11"/>
  <c r="EA31" i="11"/>
  <c r="DW31" i="11"/>
  <c r="DZ31" i="11"/>
  <c r="DV31" i="11"/>
  <c r="DY31" i="11"/>
  <c r="DU125" i="11"/>
  <c r="EA125" i="11"/>
  <c r="DW125" i="11"/>
  <c r="DZ125" i="11"/>
  <c r="DV125" i="11"/>
  <c r="DY125" i="11"/>
  <c r="EB125" i="11"/>
  <c r="DX125" i="11"/>
  <c r="DU112" i="11"/>
  <c r="DZ112" i="11"/>
  <c r="DV112" i="11"/>
  <c r="DY112" i="11"/>
  <c r="EB112" i="11"/>
  <c r="DX112" i="11"/>
  <c r="EA112" i="11"/>
  <c r="DW112" i="11"/>
  <c r="DU70" i="11"/>
  <c r="EB70" i="11"/>
  <c r="DX70" i="11"/>
  <c r="EA70" i="11"/>
  <c r="DW70" i="11"/>
  <c r="DZ70" i="11"/>
  <c r="DV70" i="11"/>
  <c r="DY70" i="11"/>
  <c r="DU128" i="11"/>
  <c r="DZ128" i="11"/>
  <c r="DV128" i="11"/>
  <c r="DY128" i="11"/>
  <c r="EB128" i="11"/>
  <c r="DX128" i="11"/>
  <c r="EA128" i="11"/>
  <c r="DW128" i="11"/>
  <c r="EM56" i="11"/>
  <c r="DU56" i="11"/>
  <c r="DQ29" i="11"/>
  <c r="DQ30" i="11" s="1"/>
  <c r="DQ31" i="11" s="1"/>
  <c r="DQ32" i="11" s="1"/>
  <c r="DT132" i="11"/>
  <c r="EI132" i="11" s="1"/>
  <c r="G50" i="11"/>
  <c r="H54" i="11"/>
  <c r="G54" i="11"/>
  <c r="F82" i="11"/>
  <c r="F136" i="11" s="1"/>
  <c r="F58" i="11"/>
  <c r="F112" i="11" s="1"/>
  <c r="F63" i="11"/>
  <c r="F117" i="11" s="1"/>
  <c r="F79" i="11"/>
  <c r="F133" i="11" s="1"/>
  <c r="H50" i="11"/>
  <c r="H51" i="11"/>
  <c r="I51" i="11"/>
  <c r="DT129" i="11"/>
  <c r="H35" i="11"/>
  <c r="I30" i="11"/>
  <c r="G30" i="11"/>
  <c r="DT108" i="11"/>
  <c r="AB130" i="14"/>
  <c r="AB129" i="14"/>
  <c r="AB140" i="14"/>
  <c r="AB122" i="14"/>
  <c r="AB155" i="14"/>
  <c r="AB128" i="14"/>
  <c r="AB124" i="14"/>
  <c r="AB104" i="14"/>
  <c r="AB112" i="14"/>
  <c r="AB110" i="14"/>
  <c r="AB154" i="14"/>
  <c r="AB142" i="14"/>
  <c r="AB141" i="14"/>
  <c r="AB123" i="14"/>
  <c r="AB91" i="14"/>
  <c r="AB152" i="14"/>
  <c r="AB153" i="14"/>
  <c r="AB98" i="14"/>
  <c r="F67" i="11"/>
  <c r="F121" i="11" s="1"/>
  <c r="H39" i="11"/>
  <c r="E10" i="11"/>
  <c r="G35" i="11"/>
  <c r="DT113" i="11"/>
  <c r="F78" i="11"/>
  <c r="F132" i="11" s="1"/>
  <c r="I39" i="11"/>
  <c r="E26" i="11"/>
  <c r="E22" i="11"/>
  <c r="DT117" i="11"/>
  <c r="I50" i="11"/>
  <c r="E6" i="11"/>
  <c r="E18" i="11"/>
  <c r="EC123" i="11"/>
  <c r="EG123" i="11"/>
  <c r="EH123" i="11"/>
  <c r="EJ123" i="11"/>
  <c r="EE123" i="11"/>
  <c r="EF123" i="11"/>
  <c r="ED123" i="11"/>
  <c r="EI123" i="11"/>
  <c r="EG128" i="11"/>
  <c r="EH128" i="11"/>
  <c r="EJ128" i="11"/>
  <c r="EI128" i="11"/>
  <c r="ED128" i="11"/>
  <c r="EE128" i="11"/>
  <c r="EF128" i="11"/>
  <c r="EC128" i="11"/>
  <c r="ED125" i="11"/>
  <c r="EG125" i="11"/>
  <c r="EJ125" i="11"/>
  <c r="EF125" i="11"/>
  <c r="EI125" i="11"/>
  <c r="EC125" i="11"/>
  <c r="EH125" i="11"/>
  <c r="EE125" i="11"/>
  <c r="H20" i="11"/>
  <c r="E3" i="11"/>
  <c r="EF50" i="11"/>
  <c r="ED50" i="11"/>
  <c r="EJ50" i="11"/>
  <c r="EG50" i="11"/>
  <c r="EE50" i="11"/>
  <c r="EH50" i="11"/>
  <c r="EC50" i="11"/>
  <c r="EI50" i="11"/>
  <c r="EI30" i="11"/>
  <c r="EE30" i="11"/>
  <c r="EH30" i="11"/>
  <c r="EG30" i="11"/>
  <c r="EF30" i="11"/>
  <c r="ED30" i="11"/>
  <c r="EJ30" i="11"/>
  <c r="EC30" i="11"/>
  <c r="EC47" i="11"/>
  <c r="EE47" i="11"/>
  <c r="EJ47" i="11"/>
  <c r="EG47" i="11"/>
  <c r="ED47" i="11"/>
  <c r="EH47" i="11"/>
  <c r="EI47" i="11"/>
  <c r="EF47" i="11"/>
  <c r="E13" i="11"/>
  <c r="EI80" i="11"/>
  <c r="EG80" i="11"/>
  <c r="EJ80" i="11"/>
  <c r="EF80" i="11"/>
  <c r="ED80" i="11"/>
  <c r="EC80" i="11"/>
  <c r="EH80" i="11"/>
  <c r="EE80" i="11"/>
  <c r="EI60" i="11"/>
  <c r="EC60" i="11"/>
  <c r="EE60" i="11"/>
  <c r="EF60" i="11"/>
  <c r="ED60" i="11"/>
  <c r="EH60" i="11"/>
  <c r="EG60" i="11"/>
  <c r="EJ60" i="11"/>
  <c r="EE65" i="11"/>
  <c r="EF65" i="11"/>
  <c r="EJ65" i="11"/>
  <c r="ED65" i="11"/>
  <c r="EG65" i="11"/>
  <c r="EC65" i="11"/>
  <c r="EH65" i="11"/>
  <c r="EI65" i="11"/>
  <c r="EH127" i="11"/>
  <c r="EG127" i="11"/>
  <c r="EI127" i="11"/>
  <c r="EE127" i="11"/>
  <c r="EJ127" i="11"/>
  <c r="EC127" i="11"/>
  <c r="ED127" i="11"/>
  <c r="EF127" i="11"/>
  <c r="H11" i="11"/>
  <c r="E20" i="11"/>
  <c r="E4" i="11"/>
  <c r="EC75" i="11"/>
  <c r="EH75" i="11"/>
  <c r="EJ75" i="11"/>
  <c r="EF75" i="11"/>
  <c r="EI75" i="11"/>
  <c r="ED75" i="11"/>
  <c r="EG75" i="11"/>
  <c r="EE75" i="11"/>
  <c r="EE55" i="11"/>
  <c r="EI55" i="11"/>
  <c r="EC55" i="11"/>
  <c r="EG55" i="11"/>
  <c r="ED55" i="11"/>
  <c r="EJ55" i="11"/>
  <c r="EH55" i="11"/>
  <c r="EF55" i="11"/>
  <c r="EM55" i="11"/>
  <c r="EG71" i="11"/>
  <c r="EH71" i="11"/>
  <c r="EJ71" i="11"/>
  <c r="EF71" i="11"/>
  <c r="EC71" i="11"/>
  <c r="EI71" i="11"/>
  <c r="ED71" i="11"/>
  <c r="EE71" i="11"/>
  <c r="EI51" i="11"/>
  <c r="EH51" i="11"/>
  <c r="EE51" i="11"/>
  <c r="EF51" i="11"/>
  <c r="ED51" i="11"/>
  <c r="EG51" i="11"/>
  <c r="EC51" i="11"/>
  <c r="EJ51" i="11"/>
  <c r="EF31" i="11"/>
  <c r="EE31" i="11"/>
  <c r="EJ31" i="11"/>
  <c r="EG31" i="11"/>
  <c r="ED31" i="11"/>
  <c r="EH31" i="11"/>
  <c r="EI31" i="11"/>
  <c r="EC31" i="11"/>
  <c r="EI36" i="11"/>
  <c r="EH36" i="11"/>
  <c r="EJ36" i="11"/>
  <c r="EC36" i="11"/>
  <c r="EG36" i="11"/>
  <c r="ED36" i="11"/>
  <c r="EE36" i="11"/>
  <c r="EF36" i="11"/>
  <c r="F15" i="11"/>
  <c r="F5" i="11"/>
  <c r="EE57" i="11"/>
  <c r="ED57" i="11"/>
  <c r="EF57" i="11"/>
  <c r="EJ57" i="11"/>
  <c r="EI57" i="11"/>
  <c r="EH57" i="11"/>
  <c r="EC57" i="11"/>
  <c r="EG57" i="11"/>
  <c r="EG67" i="11"/>
  <c r="EE67" i="11"/>
  <c r="EH67" i="11"/>
  <c r="EJ67" i="11"/>
  <c r="EI67" i="11"/>
  <c r="ED67" i="11"/>
  <c r="EF67" i="11"/>
  <c r="EC67" i="11"/>
  <c r="EH49" i="11"/>
  <c r="EI49" i="11"/>
  <c r="EJ49" i="11"/>
  <c r="ED49" i="11"/>
  <c r="EG49" i="11"/>
  <c r="EF49" i="11"/>
  <c r="EE49" i="11"/>
  <c r="EC49" i="11"/>
  <c r="EE29" i="11"/>
  <c r="ED29" i="11"/>
  <c r="EF29" i="11"/>
  <c r="EI29" i="11"/>
  <c r="EC29" i="11"/>
  <c r="EJ29" i="11"/>
  <c r="EG29" i="11"/>
  <c r="EH29" i="11"/>
  <c r="ED45" i="11"/>
  <c r="EE45" i="11"/>
  <c r="EC45" i="11"/>
  <c r="EG45" i="11"/>
  <c r="EF45" i="11"/>
  <c r="EJ45" i="11"/>
  <c r="EI45" i="11"/>
  <c r="EH45" i="11"/>
  <c r="EH121" i="11"/>
  <c r="ED121" i="11"/>
  <c r="EG121" i="11"/>
  <c r="EI121" i="11"/>
  <c r="EC121" i="11"/>
  <c r="EE121" i="11"/>
  <c r="EJ121" i="11"/>
  <c r="EF121" i="11"/>
  <c r="ED107" i="11"/>
  <c r="EE107" i="11"/>
  <c r="EC107" i="11"/>
  <c r="EG107" i="11"/>
  <c r="EI107" i="11"/>
  <c r="EH107" i="11"/>
  <c r="EF107" i="11"/>
  <c r="EJ107" i="11"/>
  <c r="EM107" i="11"/>
  <c r="EK4" i="11"/>
  <c r="H8" i="11"/>
  <c r="H12" i="11"/>
  <c r="E15" i="11"/>
  <c r="F10" i="11"/>
  <c r="EE131" i="11"/>
  <c r="EH131" i="11"/>
  <c r="EG131" i="11"/>
  <c r="EI131" i="11"/>
  <c r="EC131" i="11"/>
  <c r="ED131" i="11"/>
  <c r="EF131" i="11"/>
  <c r="EJ131" i="11"/>
  <c r="H26" i="11"/>
  <c r="E17" i="11"/>
  <c r="EJ116" i="11"/>
  <c r="EI116" i="11"/>
  <c r="EH116" i="11"/>
  <c r="EG116" i="11"/>
  <c r="EC116" i="11"/>
  <c r="ED116" i="11"/>
  <c r="EE116" i="11"/>
  <c r="EF116" i="11"/>
  <c r="E8" i="11"/>
  <c r="EI111" i="11"/>
  <c r="EG111" i="11"/>
  <c r="ED111" i="11"/>
  <c r="EF111" i="11"/>
  <c r="EH111" i="11"/>
  <c r="EE111" i="11"/>
  <c r="EC111" i="11"/>
  <c r="EJ111" i="11"/>
  <c r="H24" i="11"/>
  <c r="E19" i="11"/>
  <c r="EG74" i="11"/>
  <c r="EF74" i="11"/>
  <c r="EH74" i="11"/>
  <c r="EC74" i="11"/>
  <c r="EJ74" i="11"/>
  <c r="EE74" i="11"/>
  <c r="ED74" i="11"/>
  <c r="EI74" i="11"/>
  <c r="EI72" i="11"/>
  <c r="EG72" i="11"/>
  <c r="EF72" i="11"/>
  <c r="EJ72" i="11"/>
  <c r="EC72" i="11"/>
  <c r="EE72" i="11"/>
  <c r="ED72" i="11"/>
  <c r="EH72" i="11"/>
  <c r="EJ69" i="11"/>
  <c r="EF69" i="11"/>
  <c r="EG69" i="11"/>
  <c r="ED69" i="11"/>
  <c r="EI69" i="11"/>
  <c r="EC69" i="11"/>
  <c r="EH69" i="11"/>
  <c r="EE69" i="11"/>
  <c r="EH70" i="11"/>
  <c r="EE70" i="11"/>
  <c r="EJ70" i="11"/>
  <c r="EC70" i="11"/>
  <c r="EG70" i="11"/>
  <c r="EF70" i="11"/>
  <c r="ED70" i="11"/>
  <c r="EI70" i="11"/>
  <c r="H22" i="11"/>
  <c r="H16" i="11"/>
  <c r="ED68" i="11"/>
  <c r="EH68" i="11"/>
  <c r="EC68" i="11"/>
  <c r="EF68" i="11"/>
  <c r="EE68" i="11"/>
  <c r="EG68" i="11"/>
  <c r="EI68" i="11"/>
  <c r="EJ68" i="11"/>
  <c r="EI48" i="11"/>
  <c r="EF48" i="11"/>
  <c r="ED48" i="11"/>
  <c r="EG48" i="11"/>
  <c r="EH48" i="11"/>
  <c r="EJ48" i="11"/>
  <c r="EC48" i="11"/>
  <c r="EE48" i="11"/>
  <c r="EI46" i="11"/>
  <c r="EE46" i="11"/>
  <c r="EJ46" i="11"/>
  <c r="EH46" i="11"/>
  <c r="EG46" i="11"/>
  <c r="EF46" i="11"/>
  <c r="ED46" i="11"/>
  <c r="EC46" i="11"/>
  <c r="EF43" i="11"/>
  <c r="EG43" i="11"/>
  <c r="EJ43" i="11"/>
  <c r="EH43" i="11"/>
  <c r="EC43" i="11"/>
  <c r="EE43" i="11"/>
  <c r="EI43" i="11"/>
  <c r="ED43" i="11"/>
  <c r="H6" i="11"/>
  <c r="E25" i="11"/>
  <c r="E9" i="11"/>
  <c r="ED124" i="11"/>
  <c r="EF124" i="11"/>
  <c r="EG124" i="11"/>
  <c r="EH124" i="11"/>
  <c r="EI124" i="11"/>
  <c r="EC124" i="11"/>
  <c r="EJ124" i="11"/>
  <c r="EE124" i="11"/>
  <c r="H25" i="11"/>
  <c r="H14" i="11"/>
  <c r="E16" i="11"/>
  <c r="EI115" i="11"/>
  <c r="EG115" i="11"/>
  <c r="EH115" i="11"/>
  <c r="EF115" i="11"/>
  <c r="EC115" i="11"/>
  <c r="EJ115" i="11"/>
  <c r="EE115" i="11"/>
  <c r="ED115" i="11"/>
  <c r="H27" i="11"/>
  <c r="H4" i="11"/>
  <c r="E27" i="11"/>
  <c r="E11" i="11"/>
  <c r="EJ78" i="11"/>
  <c r="EG78" i="11"/>
  <c r="EI78" i="11"/>
  <c r="EC78" i="11"/>
  <c r="EE78" i="11"/>
  <c r="ED78" i="11"/>
  <c r="EF78" i="11"/>
  <c r="EH78" i="11"/>
  <c r="EJ58" i="11"/>
  <c r="EI58" i="11"/>
  <c r="ED58" i="11"/>
  <c r="EH58" i="11"/>
  <c r="EE58" i="11"/>
  <c r="EF58" i="11"/>
  <c r="EG58" i="11"/>
  <c r="EC58" i="11"/>
  <c r="EE64" i="11"/>
  <c r="ED64" i="11"/>
  <c r="EF64" i="11"/>
  <c r="EH64" i="11"/>
  <c r="EC64" i="11"/>
  <c r="EI64" i="11"/>
  <c r="EG64" i="11"/>
  <c r="EJ64" i="11"/>
  <c r="EJ54" i="11"/>
  <c r="EC54" i="11"/>
  <c r="EF54" i="11"/>
  <c r="EI54" i="11"/>
  <c r="EH54" i="11"/>
  <c r="ED54" i="11"/>
  <c r="EG54" i="11"/>
  <c r="EE54" i="11"/>
  <c r="EG34" i="11"/>
  <c r="EF34" i="11"/>
  <c r="EJ34" i="11"/>
  <c r="EH34" i="11"/>
  <c r="EI34" i="11"/>
  <c r="EE34" i="11"/>
  <c r="ED34" i="11"/>
  <c r="EC34" i="11"/>
  <c r="EF42" i="11"/>
  <c r="EG42" i="11"/>
  <c r="EE42" i="11"/>
  <c r="EJ42" i="11"/>
  <c r="EH42" i="11"/>
  <c r="EI42" i="11"/>
  <c r="ED42" i="11"/>
  <c r="EC42" i="11"/>
  <c r="EF39" i="11"/>
  <c r="EE39" i="11"/>
  <c r="EJ39" i="11"/>
  <c r="EG39" i="11"/>
  <c r="EC39" i="11"/>
  <c r="ED39" i="11"/>
  <c r="EH39" i="11"/>
  <c r="EI39" i="11"/>
  <c r="EG126" i="11"/>
  <c r="EH126" i="11"/>
  <c r="EF126" i="11"/>
  <c r="EE126" i="11"/>
  <c r="EI126" i="11"/>
  <c r="EJ126" i="11"/>
  <c r="EC126" i="11"/>
  <c r="ED126" i="11"/>
  <c r="H23" i="11"/>
  <c r="E14" i="11"/>
  <c r="EG61" i="11"/>
  <c r="EJ61" i="11"/>
  <c r="EI61" i="11"/>
  <c r="EF61" i="11"/>
  <c r="ED61" i="11"/>
  <c r="EH61" i="11"/>
  <c r="EC61" i="11"/>
  <c r="EE61" i="11"/>
  <c r="H13" i="11"/>
  <c r="H19" i="11"/>
  <c r="E24" i="11"/>
  <c r="H21" i="11"/>
  <c r="E21" i="11"/>
  <c r="E5" i="11"/>
  <c r="EE76" i="11"/>
  <c r="EJ76" i="11"/>
  <c r="ED76" i="11"/>
  <c r="EF76" i="11"/>
  <c r="EH76" i="11"/>
  <c r="EI76" i="11"/>
  <c r="EG76" i="11"/>
  <c r="EC76" i="11"/>
  <c r="EE56" i="11"/>
  <c r="ED56" i="11"/>
  <c r="EF56" i="11"/>
  <c r="EH56" i="11"/>
  <c r="EG56" i="11"/>
  <c r="EI56" i="11"/>
  <c r="EC56" i="11"/>
  <c r="EJ56" i="11"/>
  <c r="EE73" i="11"/>
  <c r="ED73" i="11"/>
  <c r="EF73" i="11"/>
  <c r="EG73" i="11"/>
  <c r="EJ73" i="11"/>
  <c r="EI73" i="11"/>
  <c r="EH73" i="11"/>
  <c r="EC73" i="11"/>
  <c r="EI52" i="11"/>
  <c r="EJ52" i="11"/>
  <c r="EH52" i="11"/>
  <c r="EC52" i="11"/>
  <c r="EG52" i="11"/>
  <c r="ED52" i="11"/>
  <c r="EE52" i="11"/>
  <c r="EF52" i="11"/>
  <c r="EI32" i="11"/>
  <c r="EH32" i="11"/>
  <c r="ED32" i="11"/>
  <c r="EJ32" i="11"/>
  <c r="EG32" i="11"/>
  <c r="EE32" i="11"/>
  <c r="EC32" i="11"/>
  <c r="EF32" i="11"/>
  <c r="ED38" i="11"/>
  <c r="EC38" i="11"/>
  <c r="EJ38" i="11"/>
  <c r="EF38" i="11"/>
  <c r="EI38" i="11"/>
  <c r="EG38" i="11"/>
  <c r="EH38" i="11"/>
  <c r="EE38" i="11"/>
  <c r="ED120" i="11"/>
  <c r="EF120" i="11"/>
  <c r="EG120" i="11"/>
  <c r="EH120" i="11"/>
  <c r="EE120" i="11"/>
  <c r="EJ120" i="11"/>
  <c r="EI120" i="11"/>
  <c r="EC120" i="11"/>
  <c r="EC110" i="11"/>
  <c r="EF110" i="11"/>
  <c r="EH110" i="11"/>
  <c r="EI110" i="11"/>
  <c r="EG110" i="11"/>
  <c r="ED110" i="11"/>
  <c r="EJ110" i="11"/>
  <c r="EE110" i="11"/>
  <c r="H9" i="11"/>
  <c r="E28" i="11"/>
  <c r="E12" i="11"/>
  <c r="EE79" i="11"/>
  <c r="EI79" i="11"/>
  <c r="EC79" i="11"/>
  <c r="EH79" i="11"/>
  <c r="EF79" i="11"/>
  <c r="ED79" i="11"/>
  <c r="EJ79" i="11"/>
  <c r="EG79" i="11"/>
  <c r="EG59" i="11"/>
  <c r="EH59" i="11"/>
  <c r="EI59" i="11"/>
  <c r="EE59" i="11"/>
  <c r="EF59" i="11"/>
  <c r="EJ59" i="11"/>
  <c r="ED59" i="11"/>
  <c r="EC59" i="11"/>
  <c r="ED66" i="11"/>
  <c r="EH66" i="11"/>
  <c r="EF66" i="11"/>
  <c r="EE66" i="11"/>
  <c r="EI66" i="11"/>
  <c r="EJ66" i="11"/>
  <c r="EG66" i="11"/>
  <c r="EC66" i="11"/>
  <c r="EF63" i="11"/>
  <c r="EG63" i="11"/>
  <c r="ED63" i="11"/>
  <c r="EJ63" i="11"/>
  <c r="EI63" i="11"/>
  <c r="EE63" i="11"/>
  <c r="EC63" i="11"/>
  <c r="EH63" i="11"/>
  <c r="EF35" i="11"/>
  <c r="EH35" i="11"/>
  <c r="EG35" i="11"/>
  <c r="EI35" i="11"/>
  <c r="EE35" i="11"/>
  <c r="EC35" i="11"/>
  <c r="ED35" i="11"/>
  <c r="EJ35" i="11"/>
  <c r="EI44" i="11"/>
  <c r="EH44" i="11"/>
  <c r="EJ44" i="11"/>
  <c r="ED44" i="11"/>
  <c r="EC44" i="11"/>
  <c r="EG44" i="11"/>
  <c r="EF44" i="11"/>
  <c r="EE44" i="11"/>
  <c r="EI41" i="11"/>
  <c r="ED41" i="11"/>
  <c r="EJ41" i="11"/>
  <c r="EG41" i="11"/>
  <c r="EC41" i="11"/>
  <c r="EF41" i="11"/>
  <c r="EH41" i="11"/>
  <c r="EE41" i="11"/>
  <c r="EC130" i="11"/>
  <c r="ED130" i="11"/>
  <c r="EI130" i="11"/>
  <c r="EG130" i="11"/>
  <c r="EE130" i="11"/>
  <c r="EF130" i="11"/>
  <c r="EJ130" i="11"/>
  <c r="EH130" i="11"/>
  <c r="H7" i="11"/>
  <c r="EG77" i="11"/>
  <c r="EJ77" i="11"/>
  <c r="ED77" i="11"/>
  <c r="EF77" i="11"/>
  <c r="EE77" i="11"/>
  <c r="EC77" i="11"/>
  <c r="EI77" i="11"/>
  <c r="EH77" i="11"/>
  <c r="EE62" i="11"/>
  <c r="EF62" i="11"/>
  <c r="EJ62" i="11"/>
  <c r="EH62" i="11"/>
  <c r="ED62" i="11"/>
  <c r="EC62" i="11"/>
  <c r="EG62" i="11"/>
  <c r="EI62" i="11"/>
  <c r="EH53" i="11"/>
  <c r="EJ53" i="11"/>
  <c r="EI53" i="11"/>
  <c r="EE53" i="11"/>
  <c r="EF53" i="11"/>
  <c r="ED53" i="11"/>
  <c r="EC53" i="11"/>
  <c r="EG53" i="11"/>
  <c r="EI33" i="11"/>
  <c r="EJ33" i="11"/>
  <c r="EE33" i="11"/>
  <c r="EG33" i="11"/>
  <c r="EC33" i="11"/>
  <c r="ED33" i="11"/>
  <c r="EH33" i="11"/>
  <c r="EF33" i="11"/>
  <c r="EI40" i="11"/>
  <c r="EG40" i="11"/>
  <c r="ED40" i="11"/>
  <c r="EE40" i="11"/>
  <c r="EC40" i="11"/>
  <c r="EF40" i="11"/>
  <c r="EJ40" i="11"/>
  <c r="EH40" i="11"/>
  <c r="EH37" i="11"/>
  <c r="EJ37" i="11"/>
  <c r="EI37" i="11"/>
  <c r="EE37" i="11"/>
  <c r="EF37" i="11"/>
  <c r="ED37" i="11"/>
  <c r="EG37" i="11"/>
  <c r="EC37" i="11"/>
  <c r="H28" i="11"/>
  <c r="H17" i="11"/>
  <c r="E23" i="11"/>
  <c r="E7" i="11"/>
  <c r="F18" i="11"/>
  <c r="EG118" i="11"/>
  <c r="EF118" i="11"/>
  <c r="EE118" i="11"/>
  <c r="EH118" i="11"/>
  <c r="EJ118" i="11"/>
  <c r="ED118" i="11"/>
  <c r="EI118" i="11"/>
  <c r="EC118" i="11"/>
  <c r="EJ112" i="11"/>
  <c r="EI112" i="11"/>
  <c r="EH112" i="11"/>
  <c r="EG112" i="11"/>
  <c r="ED112" i="11"/>
  <c r="EC112" i="11"/>
  <c r="EF112" i="11"/>
  <c r="EE112" i="11"/>
  <c r="H3" i="11"/>
  <c r="EK3" i="11"/>
  <c r="DR387" i="11"/>
  <c r="DR341" i="11"/>
  <c r="DQ315" i="11"/>
  <c r="DQ316" i="11" s="1"/>
  <c r="DR391" i="11"/>
  <c r="DR371" i="11"/>
  <c r="DR389" i="11"/>
  <c r="DR457" i="11"/>
  <c r="DR395" i="11"/>
  <c r="DR373" i="11"/>
  <c r="DR411" i="11"/>
  <c r="DR461" i="11"/>
  <c r="DR381" i="11"/>
  <c r="DR403" i="11"/>
  <c r="DR401" i="11"/>
  <c r="DQ292" i="11"/>
  <c r="DQ84" i="11"/>
  <c r="DQ189" i="11"/>
  <c r="DQ240" i="11"/>
  <c r="DQ162" i="11"/>
  <c r="DQ214" i="11"/>
  <c r="DQ110" i="11"/>
  <c r="DQ136" i="11"/>
  <c r="DQ58" i="11"/>
  <c r="EM57" i="11"/>
  <c r="DQ7" i="11"/>
  <c r="EM6" i="11"/>
  <c r="DQ268" i="11"/>
  <c r="DR380" i="11"/>
  <c r="DR376" i="11"/>
  <c r="DR392" i="11"/>
  <c r="DR368" i="11"/>
  <c r="DR364" i="11"/>
  <c r="DR348" i="11"/>
  <c r="DR356" i="11"/>
  <c r="DR372" i="11"/>
  <c r="DR352" i="11"/>
  <c r="DS431" i="11"/>
  <c r="DS451" i="11"/>
  <c r="DS439" i="11"/>
  <c r="DS419" i="11"/>
  <c r="DS415" i="11"/>
  <c r="DS469" i="11"/>
  <c r="DR360" i="11"/>
  <c r="DR344" i="11"/>
  <c r="DR384" i="11"/>
  <c r="DR388" i="11"/>
  <c r="DS427" i="11"/>
  <c r="DS435" i="11"/>
  <c r="DS459" i="11"/>
  <c r="DS423" i="11"/>
  <c r="AB148" i="14" l="1"/>
  <c r="AB118" i="14"/>
  <c r="AB146" i="14"/>
  <c r="AB147" i="14"/>
  <c r="AB117" i="14"/>
  <c r="AC148" i="14"/>
  <c r="AG148" i="14" s="1"/>
  <c r="AB106" i="14"/>
  <c r="AB149" i="14"/>
  <c r="AB119" i="14"/>
  <c r="BH100" i="14"/>
  <c r="BH21" i="14" s="1"/>
  <c r="BB86" i="14"/>
  <c r="BF86" i="14"/>
  <c r="BC86" i="14"/>
  <c r="BG86" i="14"/>
  <c r="BD86" i="14"/>
  <c r="BE86" i="14"/>
  <c r="AC149" i="14"/>
  <c r="AG149" i="14" s="1"/>
  <c r="AC119" i="14"/>
  <c r="AG119" i="14" s="1"/>
  <c r="AC146" i="14"/>
  <c r="AG146" i="14" s="1"/>
  <c r="AC118" i="14"/>
  <c r="AG118" i="14" s="1"/>
  <c r="AH124" i="14"/>
  <c r="AH142" i="14"/>
  <c r="AH129" i="14"/>
  <c r="AC147" i="14"/>
  <c r="AG147" i="14" s="1"/>
  <c r="AJ140" i="14"/>
  <c r="AJ142" i="14"/>
  <c r="AI142" i="14"/>
  <c r="AL142" i="14"/>
  <c r="AM141" i="14"/>
  <c r="AM143" i="14"/>
  <c r="AL143" i="14"/>
  <c r="AL140" i="14"/>
  <c r="AK140" i="14"/>
  <c r="AK142" i="14"/>
  <c r="AI141" i="14"/>
  <c r="AJ143" i="14"/>
  <c r="AI143" i="14"/>
  <c r="AJ141" i="14"/>
  <c r="AH140" i="14"/>
  <c r="AM140" i="14"/>
  <c r="AK143" i="14"/>
  <c r="AI140" i="14"/>
  <c r="AM142" i="14"/>
  <c r="AL141" i="14"/>
  <c r="AK141" i="14"/>
  <c r="AI154" i="14"/>
  <c r="AJ153" i="14"/>
  <c r="AI153" i="14"/>
  <c r="AK153" i="14"/>
  <c r="AM152" i="14"/>
  <c r="AL152" i="14"/>
  <c r="AJ152" i="14"/>
  <c r="AI152" i="14"/>
  <c r="AH152" i="14"/>
  <c r="AK152" i="14"/>
  <c r="AJ154" i="14"/>
  <c r="AJ155" i="14"/>
  <c r="AM155" i="14"/>
  <c r="AM154" i="14"/>
  <c r="AL154" i="14"/>
  <c r="AK154" i="14"/>
  <c r="AM153" i="14"/>
  <c r="AL153" i="14"/>
  <c r="AL155" i="14"/>
  <c r="AK155" i="14"/>
  <c r="AI155" i="14"/>
  <c r="AJ124" i="14"/>
  <c r="AM124" i="14"/>
  <c r="AL124" i="14"/>
  <c r="AI123" i="14"/>
  <c r="AM122" i="14"/>
  <c r="AL122" i="14"/>
  <c r="AK122" i="14"/>
  <c r="AJ125" i="14"/>
  <c r="AJ123" i="14"/>
  <c r="AI122" i="14"/>
  <c r="AH122" i="14"/>
  <c r="AL125" i="14"/>
  <c r="AM125" i="14"/>
  <c r="AI124" i="14"/>
  <c r="AK123" i="14"/>
  <c r="AK125" i="14"/>
  <c r="AK124" i="14"/>
  <c r="AM123" i="14"/>
  <c r="AL123" i="14"/>
  <c r="AJ122" i="14"/>
  <c r="AI125" i="14"/>
  <c r="AH130" i="14"/>
  <c r="AH123" i="14"/>
  <c r="AH141" i="14"/>
  <c r="AH153" i="14"/>
  <c r="AH154" i="14"/>
  <c r="AH125" i="14"/>
  <c r="AI137" i="14"/>
  <c r="AK135" i="14"/>
  <c r="AJ134" i="14"/>
  <c r="AM135" i="14"/>
  <c r="AL135" i="14"/>
  <c r="AK134" i="14"/>
  <c r="AM136" i="14"/>
  <c r="AL136" i="14"/>
  <c r="AK136" i="14"/>
  <c r="AI135" i="14"/>
  <c r="AJ136" i="14"/>
  <c r="AI136" i="14"/>
  <c r="AM137" i="14"/>
  <c r="AL137" i="14"/>
  <c r="AK137" i="14"/>
  <c r="AJ137" i="14"/>
  <c r="AM134" i="14"/>
  <c r="AL134" i="14"/>
  <c r="AH134" i="14"/>
  <c r="AJ135" i="14"/>
  <c r="AI134" i="14"/>
  <c r="AH137" i="14"/>
  <c r="AH136" i="14"/>
  <c r="AH135" i="14"/>
  <c r="AH131" i="14"/>
  <c r="AH143" i="14"/>
  <c r="AK130" i="14"/>
  <c r="AL130" i="14"/>
  <c r="AJ128" i="14"/>
  <c r="AK131" i="14"/>
  <c r="AJ129" i="14"/>
  <c r="AM130" i="14"/>
  <c r="AJ130" i="14"/>
  <c r="AK128" i="14"/>
  <c r="AJ131" i="14"/>
  <c r="AM131" i="14"/>
  <c r="AL131" i="14"/>
  <c r="AK129" i="14"/>
  <c r="AL129" i="14"/>
  <c r="AM129" i="14"/>
  <c r="AI129" i="14"/>
  <c r="AL128" i="14"/>
  <c r="AM128" i="14"/>
  <c r="AI130" i="14"/>
  <c r="AH128" i="14"/>
  <c r="AI128" i="14"/>
  <c r="AI131" i="14"/>
  <c r="AH155" i="14"/>
  <c r="BF85" i="14"/>
  <c r="BD84" i="14"/>
  <c r="BE85" i="14"/>
  <c r="AB116" i="14"/>
  <c r="EK128" i="11"/>
  <c r="EK70" i="11"/>
  <c r="EK112" i="11"/>
  <c r="EK125" i="11"/>
  <c r="EK31" i="11"/>
  <c r="EK55" i="11"/>
  <c r="EK75" i="11"/>
  <c r="EK124" i="11"/>
  <c r="EK126" i="11"/>
  <c r="EK47" i="11"/>
  <c r="EK30" i="11"/>
  <c r="EK50" i="11"/>
  <c r="EK69" i="11"/>
  <c r="EK72" i="11"/>
  <c r="EK74" i="11"/>
  <c r="EK107" i="11"/>
  <c r="EK37" i="11"/>
  <c r="EK40" i="11"/>
  <c r="EK33" i="11"/>
  <c r="EK53" i="11"/>
  <c r="EK62" i="11"/>
  <c r="EK77" i="11"/>
  <c r="EK123" i="11"/>
  <c r="EK127" i="11"/>
  <c r="EK43" i="11"/>
  <c r="EK46" i="11"/>
  <c r="EK48" i="11"/>
  <c r="EK65" i="11"/>
  <c r="EK68" i="11"/>
  <c r="EK60" i="11"/>
  <c r="EK80" i="11"/>
  <c r="EK41" i="11"/>
  <c r="EK35" i="11"/>
  <c r="EK63" i="11"/>
  <c r="EK79" i="11"/>
  <c r="EK116" i="11"/>
  <c r="EK61" i="11"/>
  <c r="EK111" i="11"/>
  <c r="EK44" i="11"/>
  <c r="EK66" i="11"/>
  <c r="EK59" i="11"/>
  <c r="EK131" i="11"/>
  <c r="EK118" i="11"/>
  <c r="EK39" i="11"/>
  <c r="EK42" i="11"/>
  <c r="EK34" i="11"/>
  <c r="EK54" i="11"/>
  <c r="EK64" i="11"/>
  <c r="EK58" i="11"/>
  <c r="EK78" i="11"/>
  <c r="EK121" i="11"/>
  <c r="EK45" i="11"/>
  <c r="EK29" i="11"/>
  <c r="EK49" i="11"/>
  <c r="EK67" i="11"/>
  <c r="EK57" i="11"/>
  <c r="EK130" i="11"/>
  <c r="EK120" i="11"/>
  <c r="EK38" i="11"/>
  <c r="EK32" i="11"/>
  <c r="EK52" i="11"/>
  <c r="EK73" i="11"/>
  <c r="EK56" i="11"/>
  <c r="EK76" i="11"/>
  <c r="EK115" i="11"/>
  <c r="EK36" i="11"/>
  <c r="EK51" i="11"/>
  <c r="EK71" i="11"/>
  <c r="EK110" i="11"/>
  <c r="AC117" i="14"/>
  <c r="AG117" i="14" s="1"/>
  <c r="AC116" i="14"/>
  <c r="AG116" i="14" s="1"/>
  <c r="AH83" i="14"/>
  <c r="AH92" i="14"/>
  <c r="AH84" i="14"/>
  <c r="AH106" i="14"/>
  <c r="AL85" i="14"/>
  <c r="AL90" i="14"/>
  <c r="AL107" i="14"/>
  <c r="AH107" i="14"/>
  <c r="AJ85" i="14"/>
  <c r="AM90" i="14"/>
  <c r="AH90" i="14"/>
  <c r="AJ91" i="14"/>
  <c r="AI90" i="14"/>
  <c r="AJ92" i="14"/>
  <c r="AH93" i="14"/>
  <c r="AL105" i="14"/>
  <c r="AM104" i="14"/>
  <c r="AJ107" i="14"/>
  <c r="AM107" i="14"/>
  <c r="AL106" i="14"/>
  <c r="AH86" i="14"/>
  <c r="AI86" i="14"/>
  <c r="AJ86" i="14"/>
  <c r="AL86" i="14"/>
  <c r="AM86" i="14"/>
  <c r="AK86" i="14"/>
  <c r="AK85" i="14"/>
  <c r="AH85" i="14"/>
  <c r="AM93" i="14"/>
  <c r="AL93" i="14"/>
  <c r="AK91" i="14"/>
  <c r="AJ90" i="14"/>
  <c r="AM92" i="14"/>
  <c r="AI105" i="14"/>
  <c r="AH104" i="14"/>
  <c r="AJ104" i="14"/>
  <c r="AI106" i="14"/>
  <c r="AK107" i="14"/>
  <c r="AM105" i="14"/>
  <c r="AI85" i="14"/>
  <c r="AM85" i="14"/>
  <c r="AK93" i="14"/>
  <c r="AJ93" i="14"/>
  <c r="AL91" i="14"/>
  <c r="AK90" i="14"/>
  <c r="AK92" i="14"/>
  <c r="AJ105" i="14"/>
  <c r="AL104" i="14"/>
  <c r="AK104" i="14"/>
  <c r="AK106" i="14"/>
  <c r="AI107" i="14"/>
  <c r="AH105" i="14"/>
  <c r="AM91" i="14"/>
  <c r="AI93" i="14"/>
  <c r="AI91" i="14"/>
  <c r="AL92" i="14"/>
  <c r="AI92" i="14"/>
  <c r="AK105" i="14"/>
  <c r="AI104" i="14"/>
  <c r="AM106" i="14"/>
  <c r="AJ106" i="14"/>
  <c r="AH91" i="14"/>
  <c r="AI84" i="14"/>
  <c r="AK84" i="14"/>
  <c r="AM84" i="14"/>
  <c r="AL84" i="14"/>
  <c r="AM83" i="14"/>
  <c r="AL83" i="14"/>
  <c r="AI83" i="14"/>
  <c r="AJ84" i="14"/>
  <c r="AK83" i="14"/>
  <c r="AJ83" i="14"/>
  <c r="AI98" i="14"/>
  <c r="AH110" i="14"/>
  <c r="AH100" i="14"/>
  <c r="AH112" i="14"/>
  <c r="AH98" i="14"/>
  <c r="AI112" i="14"/>
  <c r="AH97" i="14"/>
  <c r="AH99" i="14"/>
  <c r="AI100" i="14"/>
  <c r="AJ111" i="14"/>
  <c r="BD91" i="14"/>
  <c r="BC107" i="14"/>
  <c r="BE107" i="14"/>
  <c r="BD107" i="14"/>
  <c r="BF107" i="14"/>
  <c r="BG107" i="14"/>
  <c r="BB107" i="14"/>
  <c r="AM113" i="14"/>
  <c r="AM112" i="14"/>
  <c r="AM111" i="14"/>
  <c r="AM110" i="14"/>
  <c r="AL111" i="14"/>
  <c r="AK110" i="14"/>
  <c r="BE93" i="14"/>
  <c r="BC106" i="14"/>
  <c r="BB106" i="14"/>
  <c r="BF91" i="14"/>
  <c r="BC105" i="14"/>
  <c r="AJ98" i="14"/>
  <c r="AJ97" i="14"/>
  <c r="AJ100" i="14"/>
  <c r="AK99" i="14"/>
  <c r="AK113" i="14"/>
  <c r="AL112" i="14"/>
  <c r="AL113" i="14"/>
  <c r="AI113" i="14"/>
  <c r="AJ110" i="14"/>
  <c r="BG93" i="14"/>
  <c r="BE106" i="14"/>
  <c r="BC91" i="14"/>
  <c r="BD105" i="14"/>
  <c r="BF105" i="14"/>
  <c r="AL97" i="14"/>
  <c r="AK98" i="14"/>
  <c r="AK97" i="14"/>
  <c r="AL99" i="14"/>
  <c r="AM100" i="14"/>
  <c r="AI99" i="14"/>
  <c r="BD92" i="14"/>
  <c r="BG92" i="14"/>
  <c r="BC92" i="14"/>
  <c r="BF92" i="14"/>
  <c r="BB92" i="14"/>
  <c r="BE92" i="14"/>
  <c r="AI111" i="14"/>
  <c r="AJ112" i="14"/>
  <c r="AK112" i="14"/>
  <c r="AK111" i="14"/>
  <c r="AJ113" i="14"/>
  <c r="AI110" i="14"/>
  <c r="BB93" i="14"/>
  <c r="BD93" i="14"/>
  <c r="AH113" i="14"/>
  <c r="BF106" i="14"/>
  <c r="BG91" i="14"/>
  <c r="BB91" i="14"/>
  <c r="BG105" i="14"/>
  <c r="BB105" i="14"/>
  <c r="AI97" i="14"/>
  <c r="AL98" i="14"/>
  <c r="AM98" i="14"/>
  <c r="AJ99" i="14"/>
  <c r="AK100" i="14"/>
  <c r="AL110" i="14"/>
  <c r="BF93" i="14"/>
  <c r="BC93" i="14"/>
  <c r="BD106" i="14"/>
  <c r="BG106" i="14"/>
  <c r="BE91" i="14"/>
  <c r="BE105" i="14"/>
  <c r="AH111" i="14"/>
  <c r="AM97" i="14"/>
  <c r="AL100" i="14"/>
  <c r="AM99" i="14"/>
  <c r="BH118" i="14"/>
  <c r="BH39" i="14" s="1"/>
  <c r="BH98" i="14"/>
  <c r="BH19" i="14" s="1"/>
  <c r="BH111" i="14"/>
  <c r="BH32" i="14" s="1"/>
  <c r="BI33" i="14" s="1"/>
  <c r="BH99" i="14"/>
  <c r="BH20" i="14" s="1"/>
  <c r="BH117" i="14"/>
  <c r="BH38" i="14" s="1"/>
  <c r="BI38" i="14" s="1"/>
  <c r="BH112" i="14"/>
  <c r="BH33" i="14" s="1"/>
  <c r="BC84" i="14"/>
  <c r="BB84" i="14"/>
  <c r="BG85" i="14"/>
  <c r="BG84" i="14"/>
  <c r="BD85" i="14"/>
  <c r="BC85" i="14"/>
  <c r="BF84" i="14"/>
  <c r="BE84" i="14"/>
  <c r="BB85" i="14"/>
  <c r="EA117" i="11"/>
  <c r="DW117" i="11"/>
  <c r="DZ117" i="11"/>
  <c r="DV117" i="11"/>
  <c r="DY117" i="11"/>
  <c r="EB117" i="11"/>
  <c r="DX117" i="11"/>
  <c r="DZ108" i="11"/>
  <c r="DV108" i="11"/>
  <c r="DY108" i="11"/>
  <c r="EB108" i="11"/>
  <c r="DX108" i="11"/>
  <c r="EA108" i="11"/>
  <c r="DW108" i="11"/>
  <c r="EM31" i="11"/>
  <c r="EA129" i="11"/>
  <c r="DW129" i="11"/>
  <c r="DZ129" i="11"/>
  <c r="DV129" i="11"/>
  <c r="DY129" i="11"/>
  <c r="EB129" i="11"/>
  <c r="DX129" i="11"/>
  <c r="DU132" i="11"/>
  <c r="DZ132" i="11"/>
  <c r="DV132" i="11"/>
  <c r="DY132" i="11"/>
  <c r="EB132" i="11"/>
  <c r="DX132" i="11"/>
  <c r="EA132" i="11"/>
  <c r="DW132" i="11"/>
  <c r="EA113" i="11"/>
  <c r="DW113" i="11"/>
  <c r="DZ113" i="11"/>
  <c r="DV113" i="11"/>
  <c r="DY113" i="11"/>
  <c r="EB113" i="11"/>
  <c r="DX113" i="11"/>
  <c r="DU117" i="11"/>
  <c r="EM108" i="11"/>
  <c r="DU108" i="11"/>
  <c r="EI129" i="11"/>
  <c r="DU129" i="11"/>
  <c r="EF132" i="11"/>
  <c r="EG132" i="11"/>
  <c r="EJ132" i="11"/>
  <c r="ED132" i="11"/>
  <c r="EI113" i="11"/>
  <c r="DU113" i="11"/>
  <c r="EC132" i="11"/>
  <c r="EH132" i="11"/>
  <c r="EE132" i="11"/>
  <c r="EM29" i="11"/>
  <c r="EM30" i="11"/>
  <c r="ED129" i="11"/>
  <c r="EG129" i="11"/>
  <c r="EE113" i="11"/>
  <c r="EE129" i="11"/>
  <c r="EG108" i="11"/>
  <c r="EF108" i="11"/>
  <c r="EC129" i="11"/>
  <c r="EI108" i="11"/>
  <c r="EH108" i="11"/>
  <c r="ED108" i="11"/>
  <c r="EH129" i="11"/>
  <c r="EJ108" i="11"/>
  <c r="EJ129" i="11"/>
  <c r="EF129" i="11"/>
  <c r="EC108" i="11"/>
  <c r="EE108" i="11"/>
  <c r="EH113" i="11"/>
  <c r="EG113" i="11"/>
  <c r="EF113" i="11"/>
  <c r="EJ113" i="11"/>
  <c r="ED113" i="11"/>
  <c r="EC113" i="11"/>
  <c r="EH117" i="11"/>
  <c r="EG117" i="11"/>
  <c r="EE117" i="11"/>
  <c r="EF117" i="11"/>
  <c r="EC117" i="11"/>
  <c r="EJ117" i="11"/>
  <c r="ED117" i="11"/>
  <c r="EI117" i="11"/>
  <c r="G6" i="11"/>
  <c r="B140" i="11"/>
  <c r="E114" i="11"/>
  <c r="D140" i="11"/>
  <c r="DT84" i="11"/>
  <c r="E60" i="11"/>
  <c r="C140" i="11"/>
  <c r="B156" i="11"/>
  <c r="E130" i="11"/>
  <c r="C156" i="11"/>
  <c r="E76" i="11"/>
  <c r="D156" i="11"/>
  <c r="DT100" i="11"/>
  <c r="G10" i="11"/>
  <c r="G18" i="11"/>
  <c r="G26" i="11"/>
  <c r="DT88" i="11"/>
  <c r="C144" i="11"/>
  <c r="B144" i="11"/>
  <c r="E118" i="11"/>
  <c r="E64" i="11"/>
  <c r="D144" i="11"/>
  <c r="G22" i="11"/>
  <c r="D152" i="11"/>
  <c r="C152" i="11"/>
  <c r="DT96" i="11"/>
  <c r="E126" i="11"/>
  <c r="B152" i="11"/>
  <c r="E72" i="11"/>
  <c r="C160" i="11"/>
  <c r="E80" i="11"/>
  <c r="D160" i="11"/>
  <c r="DT104" i="11"/>
  <c r="E134" i="11"/>
  <c r="B160" i="11"/>
  <c r="G23" i="11"/>
  <c r="J14" i="11"/>
  <c r="DT87" i="11"/>
  <c r="B143" i="11"/>
  <c r="E117" i="11"/>
  <c r="D143" i="11"/>
  <c r="E63" i="11"/>
  <c r="C143" i="11"/>
  <c r="I156" i="11"/>
  <c r="H76" i="11"/>
  <c r="H130" i="11"/>
  <c r="G102" i="11"/>
  <c r="F102" i="11"/>
  <c r="DT178" i="11"/>
  <c r="DT82" i="11"/>
  <c r="B138" i="11"/>
  <c r="E58" i="11"/>
  <c r="D138" i="11"/>
  <c r="C138" i="11"/>
  <c r="E112" i="11"/>
  <c r="DT81" i="11"/>
  <c r="D137" i="11"/>
  <c r="E57" i="11"/>
  <c r="C137" i="11"/>
  <c r="B137" i="11"/>
  <c r="E111" i="11"/>
  <c r="DT101" i="11"/>
  <c r="B157" i="11"/>
  <c r="E131" i="11"/>
  <c r="E77" i="11"/>
  <c r="D157" i="11"/>
  <c r="C157" i="11"/>
  <c r="DT163" i="11"/>
  <c r="H115" i="11"/>
  <c r="G87" i="11"/>
  <c r="F87" i="11"/>
  <c r="I141" i="11"/>
  <c r="H61" i="11"/>
  <c r="G28" i="11"/>
  <c r="DT99" i="11"/>
  <c r="C155" i="11"/>
  <c r="E75" i="11"/>
  <c r="D155" i="11"/>
  <c r="B155" i="11"/>
  <c r="E129" i="11"/>
  <c r="J19" i="11"/>
  <c r="DT92" i="11"/>
  <c r="B148" i="11"/>
  <c r="E68" i="11"/>
  <c r="D148" i="11"/>
  <c r="C148" i="11"/>
  <c r="E122" i="11"/>
  <c r="DT105" i="11"/>
  <c r="D161" i="11"/>
  <c r="E81" i="11"/>
  <c r="C161" i="11"/>
  <c r="E135" i="11"/>
  <c r="B161" i="11"/>
  <c r="DT183" i="11"/>
  <c r="G107" i="11"/>
  <c r="H135" i="11"/>
  <c r="I161" i="11"/>
  <c r="F107" i="11"/>
  <c r="H81" i="11"/>
  <c r="G94" i="11"/>
  <c r="H122" i="11"/>
  <c r="F94" i="11"/>
  <c r="I148" i="11"/>
  <c r="H68" i="11"/>
  <c r="DT170" i="11"/>
  <c r="G25" i="11"/>
  <c r="J16" i="11"/>
  <c r="J24" i="11"/>
  <c r="DT86" i="11"/>
  <c r="B142" i="11"/>
  <c r="E62" i="11"/>
  <c r="D142" i="11"/>
  <c r="C142" i="11"/>
  <c r="E116" i="11"/>
  <c r="I160" i="11"/>
  <c r="H80" i="11"/>
  <c r="H134" i="11"/>
  <c r="F106" i="11"/>
  <c r="DT182" i="11"/>
  <c r="G106" i="11"/>
  <c r="DT93" i="11"/>
  <c r="D149" i="11"/>
  <c r="E69" i="11"/>
  <c r="C149" i="11"/>
  <c r="B149" i="11"/>
  <c r="E123" i="11"/>
  <c r="DT164" i="11"/>
  <c r="H116" i="11"/>
  <c r="G88" i="11"/>
  <c r="F88" i="11"/>
  <c r="I142" i="11"/>
  <c r="H62" i="11"/>
  <c r="DT119" i="11"/>
  <c r="F69" i="11"/>
  <c r="F123" i="11" s="1"/>
  <c r="G41" i="11"/>
  <c r="H41" i="11"/>
  <c r="I41" i="11"/>
  <c r="G20" i="11"/>
  <c r="G13" i="11"/>
  <c r="J20" i="11"/>
  <c r="I137" i="11"/>
  <c r="F83" i="11"/>
  <c r="H111" i="11"/>
  <c r="G83" i="11"/>
  <c r="H57" i="11"/>
  <c r="DT159" i="11"/>
  <c r="DT85" i="11"/>
  <c r="D141" i="11"/>
  <c r="E61" i="11"/>
  <c r="C141" i="11"/>
  <c r="B141" i="11"/>
  <c r="E115" i="11"/>
  <c r="H18" i="11"/>
  <c r="J28" i="11"/>
  <c r="J7" i="11"/>
  <c r="DT90" i="11"/>
  <c r="B146" i="11"/>
  <c r="E66" i="11"/>
  <c r="D146" i="11"/>
  <c r="C146" i="11"/>
  <c r="E120" i="11"/>
  <c r="H63" i="11"/>
  <c r="I143" i="11"/>
  <c r="F89" i="11"/>
  <c r="DT165" i="11"/>
  <c r="G89" i="11"/>
  <c r="H117" i="11"/>
  <c r="G21" i="11"/>
  <c r="DT102" i="11"/>
  <c r="D158" i="11"/>
  <c r="B158" i="11"/>
  <c r="C158" i="11"/>
  <c r="E132" i="11"/>
  <c r="E78" i="11"/>
  <c r="DT169" i="11"/>
  <c r="I147" i="11"/>
  <c r="F93" i="11"/>
  <c r="H121" i="11"/>
  <c r="G93" i="11"/>
  <c r="H67" i="11"/>
  <c r="G14" i="11"/>
  <c r="G27" i="11"/>
  <c r="J27" i="11"/>
  <c r="H114" i="11"/>
  <c r="I140" i="11"/>
  <c r="G86" i="11"/>
  <c r="F86" i="11"/>
  <c r="H60" i="11"/>
  <c r="DT162" i="11"/>
  <c r="DT97" i="11"/>
  <c r="D153" i="11"/>
  <c r="E73" i="11"/>
  <c r="C153" i="11"/>
  <c r="B153" i="11"/>
  <c r="E127" i="11"/>
  <c r="G8" i="11"/>
  <c r="J26" i="11"/>
  <c r="G15" i="11"/>
  <c r="J8" i="11"/>
  <c r="H15" i="11"/>
  <c r="DT167" i="11"/>
  <c r="H65" i="11"/>
  <c r="I145" i="11"/>
  <c r="F91" i="11"/>
  <c r="G91" i="11"/>
  <c r="H119" i="11"/>
  <c r="DT122" i="11"/>
  <c r="G44" i="11"/>
  <c r="F72" i="11"/>
  <c r="F126" i="11" s="1"/>
  <c r="I44" i="11"/>
  <c r="H44" i="11"/>
  <c r="I162" i="11"/>
  <c r="H82" i="11"/>
  <c r="DT184" i="11"/>
  <c r="H136" i="11"/>
  <c r="G108" i="11"/>
  <c r="F108" i="11"/>
  <c r="J3" i="11"/>
  <c r="G7" i="11"/>
  <c r="J17" i="11"/>
  <c r="DT106" i="11"/>
  <c r="B162" i="11"/>
  <c r="E82" i="11"/>
  <c r="E136" i="11"/>
  <c r="D162" i="11"/>
  <c r="C162" i="11"/>
  <c r="G5" i="11"/>
  <c r="J21" i="11"/>
  <c r="DT175" i="11"/>
  <c r="I153" i="11"/>
  <c r="F99" i="11"/>
  <c r="G99" i="11"/>
  <c r="H73" i="11"/>
  <c r="H127" i="11"/>
  <c r="J23" i="11"/>
  <c r="G11" i="11"/>
  <c r="J4" i="11"/>
  <c r="G16" i="11"/>
  <c r="J25" i="11"/>
  <c r="DT103" i="11"/>
  <c r="C159" i="11"/>
  <c r="B159" i="11"/>
  <c r="D159" i="11"/>
  <c r="E79" i="11"/>
  <c r="E133" i="11"/>
  <c r="DT172" i="11"/>
  <c r="H124" i="11"/>
  <c r="G96" i="11"/>
  <c r="F96" i="11"/>
  <c r="H70" i="11"/>
  <c r="I150" i="11"/>
  <c r="DT180" i="11"/>
  <c r="G104" i="11"/>
  <c r="H132" i="11"/>
  <c r="F104" i="11"/>
  <c r="I158" i="11"/>
  <c r="H78" i="11"/>
  <c r="G17" i="11"/>
  <c r="H10" i="11"/>
  <c r="J12" i="11"/>
  <c r="H5" i="11"/>
  <c r="DT98" i="11"/>
  <c r="B154" i="11"/>
  <c r="E74" i="11"/>
  <c r="D154" i="11"/>
  <c r="E128" i="11"/>
  <c r="C154" i="11"/>
  <c r="DT91" i="11"/>
  <c r="D147" i="11"/>
  <c r="E67" i="11"/>
  <c r="C147" i="11"/>
  <c r="B147" i="11"/>
  <c r="E121" i="11"/>
  <c r="DT176" i="11"/>
  <c r="H128" i="11"/>
  <c r="G100" i="11"/>
  <c r="F100" i="11"/>
  <c r="I154" i="11"/>
  <c r="H74" i="11"/>
  <c r="DT173" i="11"/>
  <c r="I151" i="11"/>
  <c r="F97" i="11"/>
  <c r="H125" i="11"/>
  <c r="G97" i="11"/>
  <c r="H71" i="11"/>
  <c r="G12" i="11"/>
  <c r="J9" i="11"/>
  <c r="DT83" i="11"/>
  <c r="D139" i="11"/>
  <c r="E59" i="11"/>
  <c r="B139" i="11"/>
  <c r="E113" i="11"/>
  <c r="C139" i="11"/>
  <c r="DT177" i="11"/>
  <c r="H75" i="11"/>
  <c r="I155" i="11"/>
  <c r="F101" i="11"/>
  <c r="H129" i="11"/>
  <c r="G101" i="11"/>
  <c r="G24" i="11"/>
  <c r="J13" i="11"/>
  <c r="H77" i="11"/>
  <c r="DT179" i="11"/>
  <c r="I157" i="11"/>
  <c r="F103" i="11"/>
  <c r="H131" i="11"/>
  <c r="G103" i="11"/>
  <c r="DT89" i="11"/>
  <c r="C145" i="11"/>
  <c r="B145" i="11"/>
  <c r="E119" i="11"/>
  <c r="D145" i="11"/>
  <c r="E65" i="11"/>
  <c r="I138" i="11"/>
  <c r="H58" i="11"/>
  <c r="DT160" i="11"/>
  <c r="G84" i="11"/>
  <c r="F84" i="11"/>
  <c r="H112" i="11"/>
  <c r="DT94" i="11"/>
  <c r="D150" i="11"/>
  <c r="B150" i="11"/>
  <c r="C150" i="11"/>
  <c r="E124" i="11"/>
  <c r="E70" i="11"/>
  <c r="I159" i="11"/>
  <c r="H79" i="11"/>
  <c r="DT181" i="11"/>
  <c r="F105" i="11"/>
  <c r="H133" i="11"/>
  <c r="G105" i="11"/>
  <c r="G9" i="11"/>
  <c r="J6" i="11"/>
  <c r="J22" i="11"/>
  <c r="G19" i="11"/>
  <c r="DT95" i="11"/>
  <c r="D151" i="11"/>
  <c r="E71" i="11"/>
  <c r="B151" i="11"/>
  <c r="E125" i="11"/>
  <c r="C151" i="11"/>
  <c r="DT114" i="11"/>
  <c r="F64" i="11"/>
  <c r="F118" i="11" s="1"/>
  <c r="G36" i="11"/>
  <c r="H36" i="11"/>
  <c r="I36" i="11"/>
  <c r="DT168" i="11"/>
  <c r="H120" i="11"/>
  <c r="G92" i="11"/>
  <c r="F92" i="11"/>
  <c r="H66" i="11"/>
  <c r="I146" i="11"/>
  <c r="DT109" i="11"/>
  <c r="F59" i="11"/>
  <c r="F113" i="11" s="1"/>
  <c r="H31" i="11"/>
  <c r="I31" i="11"/>
  <c r="G31" i="11"/>
  <c r="G4" i="11"/>
  <c r="J11" i="11"/>
  <c r="G3" i="11"/>
  <c r="DR437" i="11"/>
  <c r="DR483" i="11"/>
  <c r="DR397" i="11"/>
  <c r="DQ317" i="11"/>
  <c r="DR367" i="11"/>
  <c r="DQ341" i="11"/>
  <c r="DQ342" i="11" s="1"/>
  <c r="DR429" i="11"/>
  <c r="DR427" i="11"/>
  <c r="DR407" i="11"/>
  <c r="DR487" i="11"/>
  <c r="DR421" i="11"/>
  <c r="DR415" i="11"/>
  <c r="DR417" i="11"/>
  <c r="DR399" i="11"/>
  <c r="DR413" i="11"/>
  <c r="DQ293" i="11"/>
  <c r="DQ269" i="11"/>
  <c r="DQ59" i="11"/>
  <c r="EM58" i="11"/>
  <c r="DQ215" i="11"/>
  <c r="DQ190" i="11"/>
  <c r="DQ8" i="11"/>
  <c r="EM7" i="11"/>
  <c r="DQ137" i="11"/>
  <c r="EM32" i="11"/>
  <c r="DQ33" i="11"/>
  <c r="EM110" i="11"/>
  <c r="DQ111" i="11"/>
  <c r="DQ241" i="11"/>
  <c r="DQ163" i="11"/>
  <c r="DQ85" i="11"/>
  <c r="DR414" i="11"/>
  <c r="DR370" i="11"/>
  <c r="DR398" i="11"/>
  <c r="DR374" i="11"/>
  <c r="DR418" i="11"/>
  <c r="DS449" i="11"/>
  <c r="DS461" i="11"/>
  <c r="DS441" i="11"/>
  <c r="DS465" i="11"/>
  <c r="DS457" i="11"/>
  <c r="DR406" i="11"/>
  <c r="DR386" i="11"/>
  <c r="DR382" i="11"/>
  <c r="DR390" i="11"/>
  <c r="DR402" i="11"/>
  <c r="DS485" i="11"/>
  <c r="DS453" i="11"/>
  <c r="DR410" i="11"/>
  <c r="DS495" i="11"/>
  <c r="DS445" i="11"/>
  <c r="DS477" i="11"/>
  <c r="DR378" i="11"/>
  <c r="DR394" i="11"/>
  <c r="BI32" i="14" l="1"/>
  <c r="AJ148" i="14"/>
  <c r="AL146" i="14"/>
  <c r="AH146" i="14"/>
  <c r="BI19" i="14"/>
  <c r="BI20" i="14"/>
  <c r="BI21" i="14"/>
  <c r="AI147" i="14"/>
  <c r="BH86" i="14"/>
  <c r="BH7" i="14" s="1"/>
  <c r="AL147" i="14"/>
  <c r="AM148" i="14"/>
  <c r="AM146" i="14"/>
  <c r="AL149" i="14"/>
  <c r="AI146" i="14"/>
  <c r="AK147" i="14"/>
  <c r="AJ146" i="14"/>
  <c r="AK146" i="14"/>
  <c r="AM147" i="14"/>
  <c r="AK148" i="14"/>
  <c r="AI148" i="14"/>
  <c r="AM149" i="14"/>
  <c r="AJ147" i="14"/>
  <c r="AL148" i="14"/>
  <c r="AH147" i="14"/>
  <c r="AM118" i="14"/>
  <c r="AK149" i="14"/>
  <c r="AH149" i="14"/>
  <c r="AI149" i="14"/>
  <c r="AJ149" i="14"/>
  <c r="AH148" i="14"/>
  <c r="AM119" i="14"/>
  <c r="AI119" i="14"/>
  <c r="AK117" i="14"/>
  <c r="AJ117" i="14"/>
  <c r="AM116" i="14"/>
  <c r="AL119" i="14"/>
  <c r="AI116" i="14"/>
  <c r="AH119" i="14"/>
  <c r="AH116" i="14"/>
  <c r="AH117" i="14"/>
  <c r="AK116" i="14"/>
  <c r="AJ116" i="14"/>
  <c r="EK113" i="11"/>
  <c r="EK108" i="11"/>
  <c r="EK132" i="11"/>
  <c r="EK129" i="11"/>
  <c r="EK117" i="11"/>
  <c r="AI118" i="14"/>
  <c r="AH118" i="14"/>
  <c r="AM117" i="14"/>
  <c r="AI117" i="14"/>
  <c r="AL118" i="14"/>
  <c r="AL117" i="14"/>
  <c r="AJ119" i="14"/>
  <c r="AK118" i="14"/>
  <c r="AJ118" i="14"/>
  <c r="AL116" i="14"/>
  <c r="AK119" i="14"/>
  <c r="AN135" i="14"/>
  <c r="AN56" i="14" s="1"/>
  <c r="AN136" i="14"/>
  <c r="AN57" i="14" s="1"/>
  <c r="AN137" i="14"/>
  <c r="AN58" i="14" s="1"/>
  <c r="AN134" i="14"/>
  <c r="AN55" i="14" s="1"/>
  <c r="AN106" i="14"/>
  <c r="AN27" i="14" s="1"/>
  <c r="AN92" i="14"/>
  <c r="AN13" i="14" s="1"/>
  <c r="AN105" i="14"/>
  <c r="AN26" i="14" s="1"/>
  <c r="AN104" i="14"/>
  <c r="AN25" i="14" s="1"/>
  <c r="AN93" i="14"/>
  <c r="AN14" i="14" s="1"/>
  <c r="AN90" i="14"/>
  <c r="AN11" i="14" s="1"/>
  <c r="AN86" i="14"/>
  <c r="AN7" i="14" s="1"/>
  <c r="AN91" i="14"/>
  <c r="AN12" i="14" s="1"/>
  <c r="AN85" i="14"/>
  <c r="AN6" i="14" s="1"/>
  <c r="AN107" i="14"/>
  <c r="AN28" i="14" s="1"/>
  <c r="AN84" i="14"/>
  <c r="AN5" i="14" s="1"/>
  <c r="AN83" i="14"/>
  <c r="AN4" i="14" s="1"/>
  <c r="AN142" i="14"/>
  <c r="AN63" i="14" s="1"/>
  <c r="AN112" i="14"/>
  <c r="AN33" i="14" s="1"/>
  <c r="AN155" i="14"/>
  <c r="AN76" i="14" s="1"/>
  <c r="AN129" i="14"/>
  <c r="AN50" i="14" s="1"/>
  <c r="AN111" i="14"/>
  <c r="AN32" i="14" s="1"/>
  <c r="AN128" i="14"/>
  <c r="AN49" i="14" s="1"/>
  <c r="AN113" i="14"/>
  <c r="AN34" i="14" s="1"/>
  <c r="AN122" i="14"/>
  <c r="AN43" i="14" s="1"/>
  <c r="AN110" i="14"/>
  <c r="AN152" i="14"/>
  <c r="AN73" i="14" s="1"/>
  <c r="AN131" i="14"/>
  <c r="AN52" i="14" s="1"/>
  <c r="AN100" i="14"/>
  <c r="AN21" i="14" s="1"/>
  <c r="AN140" i="14"/>
  <c r="AN61" i="14" s="1"/>
  <c r="AN125" i="14"/>
  <c r="AN46" i="14" s="1"/>
  <c r="AN99" i="14"/>
  <c r="AN20" i="14" s="1"/>
  <c r="AN143" i="14"/>
  <c r="AN64" i="14" s="1"/>
  <c r="AN124" i="14"/>
  <c r="AN45" i="14" s="1"/>
  <c r="AN97" i="14"/>
  <c r="AN18" i="14" s="1"/>
  <c r="AN98" i="14"/>
  <c r="AN19" i="14" s="1"/>
  <c r="BH91" i="14"/>
  <c r="BH12" i="14" s="1"/>
  <c r="AN123" i="14"/>
  <c r="AN44" i="14" s="1"/>
  <c r="AN154" i="14"/>
  <c r="AN75" i="14" s="1"/>
  <c r="AN141" i="14"/>
  <c r="AN62" i="14" s="1"/>
  <c r="BH107" i="14"/>
  <c r="BH28" i="14" s="1"/>
  <c r="BH93" i="14"/>
  <c r="BH14" i="14" s="1"/>
  <c r="AN130" i="14"/>
  <c r="AN51" i="14" s="1"/>
  <c r="AN153" i="14"/>
  <c r="AN74" i="14" s="1"/>
  <c r="BH105" i="14"/>
  <c r="BH26" i="14" s="1"/>
  <c r="BH92" i="14"/>
  <c r="BH13" i="14" s="1"/>
  <c r="BH106" i="14"/>
  <c r="BH27" i="14" s="1"/>
  <c r="BI39" i="14"/>
  <c r="BH85" i="14"/>
  <c r="BH6" i="14" s="1"/>
  <c r="BH84" i="14"/>
  <c r="BH5" i="14" s="1"/>
  <c r="BI7" i="14" s="1"/>
  <c r="DU181" i="11"/>
  <c r="EA181" i="11"/>
  <c r="DW181" i="11"/>
  <c r="DZ181" i="11"/>
  <c r="DV181" i="11"/>
  <c r="DY181" i="11"/>
  <c r="EB181" i="11"/>
  <c r="DX181" i="11"/>
  <c r="DU94" i="11"/>
  <c r="EB94" i="11"/>
  <c r="DX94" i="11"/>
  <c r="EA94" i="11"/>
  <c r="DW94" i="11"/>
  <c r="DZ94" i="11"/>
  <c r="DV94" i="11"/>
  <c r="DY94" i="11"/>
  <c r="DU160" i="11"/>
  <c r="DZ160" i="11"/>
  <c r="DV160" i="11"/>
  <c r="DY160" i="11"/>
  <c r="EB160" i="11"/>
  <c r="DX160" i="11"/>
  <c r="DW160" i="11"/>
  <c r="EA160" i="11"/>
  <c r="DU89" i="11"/>
  <c r="EA89" i="11"/>
  <c r="DW89" i="11"/>
  <c r="DZ89" i="11"/>
  <c r="DV89" i="11"/>
  <c r="DY89" i="11"/>
  <c r="EB89" i="11"/>
  <c r="DX89" i="11"/>
  <c r="DU179" i="11"/>
  <c r="DY179" i="11"/>
  <c r="EB179" i="11"/>
  <c r="DX179" i="11"/>
  <c r="EA179" i="11"/>
  <c r="DW179" i="11"/>
  <c r="DZ179" i="11"/>
  <c r="DV179" i="11"/>
  <c r="DU176" i="11"/>
  <c r="DZ176" i="11"/>
  <c r="DV176" i="11"/>
  <c r="DY176" i="11"/>
  <c r="EB176" i="11"/>
  <c r="DX176" i="11"/>
  <c r="DW176" i="11"/>
  <c r="EA176" i="11"/>
  <c r="DU103" i="11"/>
  <c r="DY103" i="11"/>
  <c r="EB103" i="11"/>
  <c r="DX103" i="11"/>
  <c r="EA103" i="11"/>
  <c r="DW103" i="11"/>
  <c r="DZ103" i="11"/>
  <c r="DV103" i="11"/>
  <c r="DU106" i="11"/>
  <c r="EB106" i="11"/>
  <c r="DX106" i="11"/>
  <c r="EA106" i="11"/>
  <c r="DW106" i="11"/>
  <c r="DZ106" i="11"/>
  <c r="DV106" i="11"/>
  <c r="DY106" i="11"/>
  <c r="DU165" i="11"/>
  <c r="EA165" i="11"/>
  <c r="DW165" i="11"/>
  <c r="DZ165" i="11"/>
  <c r="DV165" i="11"/>
  <c r="DY165" i="11"/>
  <c r="EB165" i="11"/>
  <c r="DX165" i="11"/>
  <c r="DU86" i="11"/>
  <c r="EB86" i="11"/>
  <c r="DX86" i="11"/>
  <c r="EA86" i="11"/>
  <c r="DW86" i="11"/>
  <c r="DZ86" i="11"/>
  <c r="DV86" i="11"/>
  <c r="DY86" i="11"/>
  <c r="DU183" i="11"/>
  <c r="DY183" i="11"/>
  <c r="EB183" i="11"/>
  <c r="DX183" i="11"/>
  <c r="EA183" i="11"/>
  <c r="DW183" i="11"/>
  <c r="DZ183" i="11"/>
  <c r="DV183" i="11"/>
  <c r="DU87" i="11"/>
  <c r="DY87" i="11"/>
  <c r="EB87" i="11"/>
  <c r="DX87" i="11"/>
  <c r="EA87" i="11"/>
  <c r="DW87" i="11"/>
  <c r="DZ87" i="11"/>
  <c r="DV87" i="11"/>
  <c r="DU96" i="11"/>
  <c r="DZ96" i="11"/>
  <c r="DV96" i="11"/>
  <c r="DY96" i="11"/>
  <c r="EB96" i="11"/>
  <c r="DX96" i="11"/>
  <c r="EA96" i="11"/>
  <c r="DW96" i="11"/>
  <c r="DU95" i="11"/>
  <c r="DY95" i="11"/>
  <c r="EB95" i="11"/>
  <c r="DX95" i="11"/>
  <c r="EA95" i="11"/>
  <c r="DW95" i="11"/>
  <c r="DZ95" i="11"/>
  <c r="DV95" i="11"/>
  <c r="DU177" i="11"/>
  <c r="EA177" i="11"/>
  <c r="DW177" i="11"/>
  <c r="DZ177" i="11"/>
  <c r="DV177" i="11"/>
  <c r="DY177" i="11"/>
  <c r="EB177" i="11"/>
  <c r="DX177" i="11"/>
  <c r="DU173" i="11"/>
  <c r="EA173" i="11"/>
  <c r="DW173" i="11"/>
  <c r="DZ173" i="11"/>
  <c r="DV173" i="11"/>
  <c r="DY173" i="11"/>
  <c r="DX173" i="11"/>
  <c r="EB173" i="11"/>
  <c r="DU98" i="11"/>
  <c r="EB98" i="11"/>
  <c r="DX98" i="11"/>
  <c r="EA98" i="11"/>
  <c r="DW98" i="11"/>
  <c r="DZ98" i="11"/>
  <c r="DV98" i="11"/>
  <c r="DY98" i="11"/>
  <c r="DU180" i="11"/>
  <c r="DZ180" i="11"/>
  <c r="DV180" i="11"/>
  <c r="DY180" i="11"/>
  <c r="EB180" i="11"/>
  <c r="DX180" i="11"/>
  <c r="DW180" i="11"/>
  <c r="EA180" i="11"/>
  <c r="DU169" i="11"/>
  <c r="EA169" i="11"/>
  <c r="DW169" i="11"/>
  <c r="DZ169" i="11"/>
  <c r="DV169" i="11"/>
  <c r="DY169" i="11"/>
  <c r="DX169" i="11"/>
  <c r="EB169" i="11"/>
  <c r="DU90" i="11"/>
  <c r="EB90" i="11"/>
  <c r="DX90" i="11"/>
  <c r="EA90" i="11"/>
  <c r="DW90" i="11"/>
  <c r="DZ90" i="11"/>
  <c r="DV90" i="11"/>
  <c r="DY90" i="11"/>
  <c r="DU119" i="11"/>
  <c r="DY119" i="11"/>
  <c r="EB119" i="11"/>
  <c r="DX119" i="11"/>
  <c r="EA119" i="11"/>
  <c r="DW119" i="11"/>
  <c r="DZ119" i="11"/>
  <c r="DV119" i="11"/>
  <c r="DU164" i="11"/>
  <c r="DZ164" i="11"/>
  <c r="DV164" i="11"/>
  <c r="DY164" i="11"/>
  <c r="EB164" i="11"/>
  <c r="DX164" i="11"/>
  <c r="DW164" i="11"/>
  <c r="EA164" i="11"/>
  <c r="DU170" i="11"/>
  <c r="EB170" i="11"/>
  <c r="DX170" i="11"/>
  <c r="EA170" i="11"/>
  <c r="DW170" i="11"/>
  <c r="DZ170" i="11"/>
  <c r="DV170" i="11"/>
  <c r="DY170" i="11"/>
  <c r="DU92" i="11"/>
  <c r="DZ92" i="11"/>
  <c r="DV92" i="11"/>
  <c r="DY92" i="11"/>
  <c r="EB92" i="11"/>
  <c r="DX92" i="11"/>
  <c r="EA92" i="11"/>
  <c r="DW92" i="11"/>
  <c r="DU99" i="11"/>
  <c r="DY99" i="11"/>
  <c r="EB99" i="11"/>
  <c r="DX99" i="11"/>
  <c r="EA99" i="11"/>
  <c r="DW99" i="11"/>
  <c r="DZ99" i="11"/>
  <c r="DV99" i="11"/>
  <c r="DU101" i="11"/>
  <c r="EA101" i="11"/>
  <c r="DW101" i="11"/>
  <c r="DZ101" i="11"/>
  <c r="DV101" i="11"/>
  <c r="DY101" i="11"/>
  <c r="EB101" i="11"/>
  <c r="DX101" i="11"/>
  <c r="DU178" i="11"/>
  <c r="EB178" i="11"/>
  <c r="DX178" i="11"/>
  <c r="EA178" i="11"/>
  <c r="DW178" i="11"/>
  <c r="DZ178" i="11"/>
  <c r="DV178" i="11"/>
  <c r="DY178" i="11"/>
  <c r="DU104" i="11"/>
  <c r="DZ104" i="11"/>
  <c r="DV104" i="11"/>
  <c r="DY104" i="11"/>
  <c r="EB104" i="11"/>
  <c r="DX104" i="11"/>
  <c r="EA104" i="11"/>
  <c r="DW104" i="11"/>
  <c r="DU109" i="11"/>
  <c r="EA109" i="11"/>
  <c r="DW109" i="11"/>
  <c r="DZ109" i="11"/>
  <c r="DV109" i="11"/>
  <c r="DY109" i="11"/>
  <c r="EB109" i="11"/>
  <c r="DX109" i="11"/>
  <c r="DU168" i="11"/>
  <c r="DZ168" i="11"/>
  <c r="DV168" i="11"/>
  <c r="DY168" i="11"/>
  <c r="EB168" i="11"/>
  <c r="DX168" i="11"/>
  <c r="EA168" i="11"/>
  <c r="DW168" i="11"/>
  <c r="DU172" i="11"/>
  <c r="DZ172" i="11"/>
  <c r="DV172" i="11"/>
  <c r="DY172" i="11"/>
  <c r="EB172" i="11"/>
  <c r="DX172" i="11"/>
  <c r="EA172" i="11"/>
  <c r="DW172" i="11"/>
  <c r="DU122" i="11"/>
  <c r="EB122" i="11"/>
  <c r="DX122" i="11"/>
  <c r="EA122" i="11"/>
  <c r="DW122" i="11"/>
  <c r="DZ122" i="11"/>
  <c r="DV122" i="11"/>
  <c r="DY122" i="11"/>
  <c r="DU167" i="11"/>
  <c r="DY167" i="11"/>
  <c r="EB167" i="11"/>
  <c r="DX167" i="11"/>
  <c r="EA167" i="11"/>
  <c r="DW167" i="11"/>
  <c r="DV167" i="11"/>
  <c r="DZ167" i="11"/>
  <c r="DU97" i="11"/>
  <c r="EA97" i="11"/>
  <c r="DW97" i="11"/>
  <c r="DZ97" i="11"/>
  <c r="DV97" i="11"/>
  <c r="DY97" i="11"/>
  <c r="EB97" i="11"/>
  <c r="DX97" i="11"/>
  <c r="DU85" i="11"/>
  <c r="EA85" i="11"/>
  <c r="DW85" i="11"/>
  <c r="DZ85" i="11"/>
  <c r="DV85" i="11"/>
  <c r="DY85" i="11"/>
  <c r="EB85" i="11"/>
  <c r="DX85" i="11"/>
  <c r="DU182" i="11"/>
  <c r="EB182" i="11"/>
  <c r="DX182" i="11"/>
  <c r="EA182" i="11"/>
  <c r="DW182" i="11"/>
  <c r="DZ182" i="11"/>
  <c r="DV182" i="11"/>
  <c r="DY182" i="11"/>
  <c r="DU105" i="11"/>
  <c r="EA105" i="11"/>
  <c r="DW105" i="11"/>
  <c r="DZ105" i="11"/>
  <c r="DV105" i="11"/>
  <c r="DY105" i="11"/>
  <c r="EB105" i="11"/>
  <c r="DX105" i="11"/>
  <c r="DU114" i="11"/>
  <c r="EB114" i="11"/>
  <c r="DX114" i="11"/>
  <c r="EA114" i="11"/>
  <c r="DW114" i="11"/>
  <c r="DZ114" i="11"/>
  <c r="DV114" i="11"/>
  <c r="DY114" i="11"/>
  <c r="DU83" i="11"/>
  <c r="DY83" i="11"/>
  <c r="EB83" i="11"/>
  <c r="DX83" i="11"/>
  <c r="EA83" i="11"/>
  <c r="DW83" i="11"/>
  <c r="DZ83" i="11"/>
  <c r="DV83" i="11"/>
  <c r="DU91" i="11"/>
  <c r="DY91" i="11"/>
  <c r="EB91" i="11"/>
  <c r="DX91" i="11"/>
  <c r="EA91" i="11"/>
  <c r="DW91" i="11"/>
  <c r="DZ91" i="11"/>
  <c r="DV91" i="11"/>
  <c r="DU175" i="11"/>
  <c r="DY175" i="11"/>
  <c r="EB175" i="11"/>
  <c r="DX175" i="11"/>
  <c r="EA175" i="11"/>
  <c r="DW175" i="11"/>
  <c r="DZ175" i="11"/>
  <c r="DV175" i="11"/>
  <c r="DU184" i="11"/>
  <c r="DZ184" i="11"/>
  <c r="DV184" i="11"/>
  <c r="DY184" i="11"/>
  <c r="EB184" i="11"/>
  <c r="DX184" i="11"/>
  <c r="EA184" i="11"/>
  <c r="DW184" i="11"/>
  <c r="EB162" i="11"/>
  <c r="DX162" i="11"/>
  <c r="EA162" i="11"/>
  <c r="DW162" i="11"/>
  <c r="DZ162" i="11"/>
  <c r="DV162" i="11"/>
  <c r="DY162" i="11"/>
  <c r="DU102" i="11"/>
  <c r="EB102" i="11"/>
  <c r="DX102" i="11"/>
  <c r="EA102" i="11"/>
  <c r="DW102" i="11"/>
  <c r="DZ102" i="11"/>
  <c r="DV102" i="11"/>
  <c r="DY102" i="11"/>
  <c r="DU159" i="11"/>
  <c r="DY159" i="11"/>
  <c r="EB159" i="11"/>
  <c r="DX159" i="11"/>
  <c r="EA159" i="11"/>
  <c r="DW159" i="11"/>
  <c r="DZ159" i="11"/>
  <c r="DV159" i="11"/>
  <c r="DU93" i="11"/>
  <c r="EA93" i="11"/>
  <c r="DW93" i="11"/>
  <c r="DZ93" i="11"/>
  <c r="DV93" i="11"/>
  <c r="DY93" i="11"/>
  <c r="EB93" i="11"/>
  <c r="DX93" i="11"/>
  <c r="DU163" i="11"/>
  <c r="DY163" i="11"/>
  <c r="EB163" i="11"/>
  <c r="DX163" i="11"/>
  <c r="EA163" i="11"/>
  <c r="DW163" i="11"/>
  <c r="DZ163" i="11"/>
  <c r="DV163" i="11"/>
  <c r="DU81" i="11"/>
  <c r="EA81" i="11"/>
  <c r="DW81" i="11"/>
  <c r="DZ81" i="11"/>
  <c r="DV81" i="11"/>
  <c r="DY81" i="11"/>
  <c r="EB81" i="11"/>
  <c r="DX81" i="11"/>
  <c r="DU82" i="11"/>
  <c r="EB82" i="11"/>
  <c r="DX82" i="11"/>
  <c r="EA82" i="11"/>
  <c r="DW82" i="11"/>
  <c r="DZ82" i="11"/>
  <c r="DV82" i="11"/>
  <c r="DY82" i="11"/>
  <c r="DU88" i="11"/>
  <c r="DZ88" i="11"/>
  <c r="DV88" i="11"/>
  <c r="DY88" i="11"/>
  <c r="EB88" i="11"/>
  <c r="DX88" i="11"/>
  <c r="EA88" i="11"/>
  <c r="DW88" i="11"/>
  <c r="DU100" i="11"/>
  <c r="DZ100" i="11"/>
  <c r="DV100" i="11"/>
  <c r="DY100" i="11"/>
  <c r="EB100" i="11"/>
  <c r="DX100" i="11"/>
  <c r="EA100" i="11"/>
  <c r="DW100" i="11"/>
  <c r="DZ84" i="11"/>
  <c r="DV84" i="11"/>
  <c r="DY84" i="11"/>
  <c r="EB84" i="11"/>
  <c r="DX84" i="11"/>
  <c r="EA84" i="11"/>
  <c r="DW84" i="11"/>
  <c r="EM84" i="11"/>
  <c r="DU84" i="11"/>
  <c r="EM162" i="11"/>
  <c r="DU162" i="11"/>
  <c r="I22" i="11"/>
  <c r="I26" i="11"/>
  <c r="I10" i="11"/>
  <c r="G76" i="11"/>
  <c r="I102" i="11"/>
  <c r="H102" i="11"/>
  <c r="F48" i="11"/>
  <c r="G130" i="11"/>
  <c r="DT152" i="11"/>
  <c r="I106" i="11"/>
  <c r="F52" i="11"/>
  <c r="H106" i="11"/>
  <c r="DT156" i="11"/>
  <c r="G134" i="11"/>
  <c r="G80" i="11"/>
  <c r="DT140" i="11"/>
  <c r="I90" i="11"/>
  <c r="G64" i="11"/>
  <c r="H90" i="11"/>
  <c r="G118" i="11"/>
  <c r="F36" i="11"/>
  <c r="DT148" i="11"/>
  <c r="H98" i="11"/>
  <c r="G126" i="11"/>
  <c r="I98" i="11"/>
  <c r="G72" i="11"/>
  <c r="F44" i="11"/>
  <c r="EJ100" i="11"/>
  <c r="EE100" i="11"/>
  <c r="ED100" i="11"/>
  <c r="EF100" i="11"/>
  <c r="EH100" i="11"/>
  <c r="EI100" i="11"/>
  <c r="EG100" i="11"/>
  <c r="EC100" i="11"/>
  <c r="EJ84" i="11"/>
  <c r="EC84" i="11"/>
  <c r="ED84" i="11"/>
  <c r="EH84" i="11"/>
  <c r="EI84" i="11"/>
  <c r="EG84" i="11"/>
  <c r="EE84" i="11"/>
  <c r="EF84" i="11"/>
  <c r="F32" i="11"/>
  <c r="H86" i="11"/>
  <c r="I86" i="11"/>
  <c r="DT136" i="11"/>
  <c r="G60" i="11"/>
  <c r="G114" i="11"/>
  <c r="EJ104" i="11"/>
  <c r="EC104" i="11"/>
  <c r="EF104" i="11"/>
  <c r="EH104" i="11"/>
  <c r="EG104" i="11"/>
  <c r="ED104" i="11"/>
  <c r="EI104" i="11"/>
  <c r="EE104" i="11"/>
  <c r="EJ96" i="11"/>
  <c r="EE96" i="11"/>
  <c r="EG96" i="11"/>
  <c r="EF96" i="11"/>
  <c r="ED96" i="11"/>
  <c r="EC96" i="11"/>
  <c r="EH96" i="11"/>
  <c r="EI96" i="11"/>
  <c r="EC88" i="11"/>
  <c r="EF88" i="11"/>
  <c r="EE88" i="11"/>
  <c r="ED88" i="11"/>
  <c r="EH88" i="11"/>
  <c r="EJ88" i="11"/>
  <c r="EG88" i="11"/>
  <c r="EI88" i="11"/>
  <c r="I18" i="11"/>
  <c r="I6" i="11"/>
  <c r="DT133" i="11"/>
  <c r="G57" i="11"/>
  <c r="H83" i="11"/>
  <c r="F29" i="11"/>
  <c r="I83" i="11"/>
  <c r="G111" i="11"/>
  <c r="J63" i="11"/>
  <c r="J117" i="11" s="1"/>
  <c r="L35" i="11"/>
  <c r="K35" i="11"/>
  <c r="M35" i="11"/>
  <c r="DT217" i="11"/>
  <c r="I144" i="11"/>
  <c r="H64" i="11"/>
  <c r="G90" i="11"/>
  <c r="H118" i="11"/>
  <c r="F90" i="11"/>
  <c r="DT166" i="11"/>
  <c r="DT146" i="11"/>
  <c r="G70" i="11"/>
  <c r="I96" i="11"/>
  <c r="H96" i="11"/>
  <c r="G124" i="11"/>
  <c r="F42" i="11"/>
  <c r="EE175" i="11"/>
  <c r="EI175" i="11"/>
  <c r="EH175" i="11"/>
  <c r="EF175" i="11"/>
  <c r="EJ175" i="11"/>
  <c r="EG175" i="11"/>
  <c r="EC175" i="11"/>
  <c r="ED175" i="11"/>
  <c r="L3" i="11"/>
  <c r="DT145" i="11"/>
  <c r="G123" i="11"/>
  <c r="H95" i="11"/>
  <c r="G69" i="11"/>
  <c r="I95" i="11"/>
  <c r="F41" i="11"/>
  <c r="M53" i="11"/>
  <c r="L53" i="11"/>
  <c r="J81" i="11"/>
  <c r="J135" i="11" s="1"/>
  <c r="K53" i="11"/>
  <c r="DT235" i="11"/>
  <c r="M54" i="11"/>
  <c r="L54" i="11"/>
  <c r="K54" i="11"/>
  <c r="J82" i="11"/>
  <c r="J136" i="11" s="1"/>
  <c r="DT236" i="11"/>
  <c r="DT150" i="11"/>
  <c r="G74" i="11"/>
  <c r="I100" i="11"/>
  <c r="F46" i="11"/>
  <c r="H100" i="11"/>
  <c r="G128" i="11"/>
  <c r="L24" i="11"/>
  <c r="DT155" i="11"/>
  <c r="H105" i="11"/>
  <c r="G133" i="11"/>
  <c r="F51" i="11"/>
  <c r="I105" i="11"/>
  <c r="G79" i="11"/>
  <c r="L14" i="11"/>
  <c r="DT134" i="11"/>
  <c r="G58" i="11"/>
  <c r="I84" i="11"/>
  <c r="F30" i="11"/>
  <c r="G112" i="11"/>
  <c r="H84" i="11"/>
  <c r="EE114" i="11"/>
  <c r="ED114" i="11"/>
  <c r="EJ114" i="11"/>
  <c r="EI114" i="11"/>
  <c r="EH114" i="11"/>
  <c r="EF114" i="11"/>
  <c r="EC114" i="11"/>
  <c r="EG114" i="11"/>
  <c r="DT149" i="11"/>
  <c r="I99" i="11"/>
  <c r="G127" i="11"/>
  <c r="H99" i="11"/>
  <c r="G73" i="11"/>
  <c r="F45" i="11"/>
  <c r="I9" i="11"/>
  <c r="J67" i="11"/>
  <c r="J121" i="11" s="1"/>
  <c r="M39" i="11"/>
  <c r="K39" i="11"/>
  <c r="L39" i="11"/>
  <c r="DT221" i="11"/>
  <c r="ED177" i="11"/>
  <c r="EE177" i="11"/>
  <c r="EH177" i="11"/>
  <c r="EC177" i="11"/>
  <c r="EF177" i="11"/>
  <c r="EG177" i="11"/>
  <c r="EI177" i="11"/>
  <c r="EJ177" i="11"/>
  <c r="I12" i="11"/>
  <c r="ED98" i="11"/>
  <c r="EC98" i="11"/>
  <c r="EG98" i="11"/>
  <c r="EH98" i="11"/>
  <c r="EF98" i="11"/>
  <c r="EJ98" i="11"/>
  <c r="EE98" i="11"/>
  <c r="EI98" i="11"/>
  <c r="J5" i="11"/>
  <c r="L12" i="11"/>
  <c r="I17" i="11"/>
  <c r="EE180" i="11"/>
  <c r="EI180" i="11"/>
  <c r="EC180" i="11"/>
  <c r="ED180" i="11"/>
  <c r="EJ180" i="11"/>
  <c r="EG180" i="11"/>
  <c r="EF180" i="11"/>
  <c r="EH180" i="11"/>
  <c r="EE172" i="11"/>
  <c r="EH172" i="11"/>
  <c r="EJ172" i="11"/>
  <c r="EF172" i="11"/>
  <c r="ED172" i="11"/>
  <c r="EC172" i="11"/>
  <c r="EG172" i="11"/>
  <c r="EI172" i="11"/>
  <c r="L25" i="11"/>
  <c r="J58" i="11"/>
  <c r="J112" i="11" s="1"/>
  <c r="L30" i="11"/>
  <c r="M30" i="11"/>
  <c r="K30" i="11"/>
  <c r="DT212" i="11"/>
  <c r="L21" i="11"/>
  <c r="DT137" i="11"/>
  <c r="G61" i="11"/>
  <c r="H87" i="11"/>
  <c r="F33" i="11"/>
  <c r="I87" i="11"/>
  <c r="G115" i="11"/>
  <c r="J57" i="11"/>
  <c r="J111" i="11" s="1"/>
  <c r="K29" i="11"/>
  <c r="L29" i="11"/>
  <c r="M29" i="11"/>
  <c r="DT211" i="11"/>
  <c r="EG184" i="11"/>
  <c r="EE184" i="11"/>
  <c r="EC184" i="11"/>
  <c r="EI184" i="11"/>
  <c r="EF184" i="11"/>
  <c r="EH184" i="11"/>
  <c r="EJ184" i="11"/>
  <c r="ED184" i="11"/>
  <c r="L8" i="11"/>
  <c r="I8" i="11"/>
  <c r="EE162" i="11"/>
  <c r="EH162" i="11"/>
  <c r="ED162" i="11"/>
  <c r="EF162" i="11"/>
  <c r="EJ162" i="11"/>
  <c r="EI162" i="11"/>
  <c r="EC162" i="11"/>
  <c r="EG162" i="11"/>
  <c r="I14" i="11"/>
  <c r="I21" i="11"/>
  <c r="J61" i="11"/>
  <c r="J115" i="11" s="1"/>
  <c r="K33" i="11"/>
  <c r="L33" i="11"/>
  <c r="M33" i="11"/>
  <c r="DT215" i="11"/>
  <c r="J18" i="11"/>
  <c r="DT143" i="11"/>
  <c r="G67" i="11"/>
  <c r="I93" i="11"/>
  <c r="F39" i="11"/>
  <c r="G121" i="11"/>
  <c r="H93" i="11"/>
  <c r="EE182" i="11"/>
  <c r="EC182" i="11"/>
  <c r="EH182" i="11"/>
  <c r="ED182" i="11"/>
  <c r="EF182" i="11"/>
  <c r="EI182" i="11"/>
  <c r="EJ182" i="11"/>
  <c r="EG182" i="11"/>
  <c r="J78" i="11"/>
  <c r="J132" i="11" s="1"/>
  <c r="L50" i="11"/>
  <c r="M50" i="11"/>
  <c r="K50" i="11"/>
  <c r="DT232" i="11"/>
  <c r="L16" i="11"/>
  <c r="EG183" i="11"/>
  <c r="EI183" i="11"/>
  <c r="ED183" i="11"/>
  <c r="EF183" i="11"/>
  <c r="EJ183" i="11"/>
  <c r="EH183" i="11"/>
  <c r="EC183" i="11"/>
  <c r="EE183" i="11"/>
  <c r="EH105" i="11"/>
  <c r="EG105" i="11"/>
  <c r="EJ105" i="11"/>
  <c r="ED105" i="11"/>
  <c r="EF105" i="11"/>
  <c r="EI105" i="11"/>
  <c r="EE105" i="11"/>
  <c r="EC105" i="11"/>
  <c r="EF101" i="11"/>
  <c r="ED101" i="11"/>
  <c r="EH101" i="11"/>
  <c r="EE101" i="11"/>
  <c r="EG101" i="11"/>
  <c r="EC101" i="11"/>
  <c r="EJ101" i="11"/>
  <c r="EI101" i="11"/>
  <c r="J68" i="11"/>
  <c r="J122" i="11" s="1"/>
  <c r="K40" i="11"/>
  <c r="L40" i="11"/>
  <c r="M40" i="11"/>
  <c r="DT222" i="11"/>
  <c r="EH168" i="11"/>
  <c r="EJ168" i="11"/>
  <c r="EG168" i="11"/>
  <c r="EI168" i="11"/>
  <c r="EE168" i="11"/>
  <c r="EF168" i="11"/>
  <c r="EC168" i="11"/>
  <c r="ED168" i="11"/>
  <c r="I19" i="11"/>
  <c r="J60" i="11"/>
  <c r="J114" i="11" s="1"/>
  <c r="K32" i="11"/>
  <c r="L32" i="11"/>
  <c r="M32" i="11"/>
  <c r="DT214" i="11"/>
  <c r="EH160" i="11"/>
  <c r="EF160" i="11"/>
  <c r="EJ160" i="11"/>
  <c r="EG160" i="11"/>
  <c r="EE160" i="11"/>
  <c r="EC160" i="11"/>
  <c r="ED160" i="11"/>
  <c r="EI160" i="11"/>
  <c r="EM160" i="11"/>
  <c r="ED179" i="11"/>
  <c r="EI179" i="11"/>
  <c r="EC179" i="11"/>
  <c r="EE179" i="11"/>
  <c r="EG179" i="11"/>
  <c r="EH179" i="11"/>
  <c r="EJ179" i="11"/>
  <c r="EF179" i="11"/>
  <c r="L13" i="11"/>
  <c r="EI176" i="11"/>
  <c r="ED176" i="11"/>
  <c r="EC176" i="11"/>
  <c r="EF176" i="11"/>
  <c r="EJ176" i="11"/>
  <c r="EG176" i="11"/>
  <c r="EE176" i="11"/>
  <c r="EH176" i="11"/>
  <c r="L4" i="11"/>
  <c r="L49" i="11"/>
  <c r="K49" i="11"/>
  <c r="M49" i="11"/>
  <c r="J77" i="11"/>
  <c r="J131" i="11" s="1"/>
  <c r="DT231" i="11"/>
  <c r="DT135" i="11"/>
  <c r="H85" i="11"/>
  <c r="I85" i="11"/>
  <c r="G113" i="11"/>
  <c r="G59" i="11"/>
  <c r="F31" i="11"/>
  <c r="I7" i="11"/>
  <c r="EG122" i="11"/>
  <c r="ED122" i="11"/>
  <c r="EF122" i="11"/>
  <c r="EI122" i="11"/>
  <c r="EC122" i="11"/>
  <c r="EH122" i="11"/>
  <c r="EJ122" i="11"/>
  <c r="EE122" i="11"/>
  <c r="DT171" i="11"/>
  <c r="I149" i="11"/>
  <c r="F95" i="11"/>
  <c r="G95" i="11"/>
  <c r="H69" i="11"/>
  <c r="H123" i="11"/>
  <c r="EE97" i="11"/>
  <c r="EI97" i="11"/>
  <c r="EC97" i="11"/>
  <c r="EG97" i="11"/>
  <c r="ED97" i="11"/>
  <c r="EH97" i="11"/>
  <c r="EJ97" i="11"/>
  <c r="EF97" i="11"/>
  <c r="DT157" i="11"/>
  <c r="F53" i="11"/>
  <c r="H107" i="11"/>
  <c r="G135" i="11"/>
  <c r="G81" i="11"/>
  <c r="I107" i="11"/>
  <c r="EG169" i="11"/>
  <c r="EH169" i="11"/>
  <c r="EC169" i="11"/>
  <c r="EJ169" i="11"/>
  <c r="EF169" i="11"/>
  <c r="EE169" i="11"/>
  <c r="EI169" i="11"/>
  <c r="ED169" i="11"/>
  <c r="L7" i="11"/>
  <c r="EG159" i="11"/>
  <c r="EI159" i="11"/>
  <c r="ED159" i="11"/>
  <c r="EE159" i="11"/>
  <c r="EJ159" i="11"/>
  <c r="EH159" i="11"/>
  <c r="EC159" i="11"/>
  <c r="EF159" i="11"/>
  <c r="EM159" i="11"/>
  <c r="I13" i="11"/>
  <c r="EI119" i="11"/>
  <c r="EG119" i="11"/>
  <c r="EH119" i="11"/>
  <c r="EF119" i="11"/>
  <c r="EC119" i="11"/>
  <c r="ED119" i="11"/>
  <c r="EE119" i="11"/>
  <c r="EJ119" i="11"/>
  <c r="EE164" i="11"/>
  <c r="EH164" i="11"/>
  <c r="EJ164" i="11"/>
  <c r="EI164" i="11"/>
  <c r="EF164" i="11"/>
  <c r="ED164" i="11"/>
  <c r="EC164" i="11"/>
  <c r="EG164" i="11"/>
  <c r="EC92" i="11"/>
  <c r="EE92" i="11"/>
  <c r="ED92" i="11"/>
  <c r="EJ92" i="11"/>
  <c r="EF92" i="11"/>
  <c r="EI92" i="11"/>
  <c r="EG92" i="11"/>
  <c r="EH92" i="11"/>
  <c r="EF81" i="11"/>
  <c r="EE81" i="11"/>
  <c r="EJ81" i="11"/>
  <c r="EI81" i="11"/>
  <c r="EC81" i="11"/>
  <c r="EG81" i="11"/>
  <c r="ED81" i="11"/>
  <c r="EH81" i="11"/>
  <c r="EM81" i="11"/>
  <c r="EF82" i="11"/>
  <c r="EG82" i="11"/>
  <c r="EJ82" i="11"/>
  <c r="EE82" i="11"/>
  <c r="EI82" i="11"/>
  <c r="ED82" i="11"/>
  <c r="EH82" i="11"/>
  <c r="EC82" i="11"/>
  <c r="EM82" i="11"/>
  <c r="EH178" i="11"/>
  <c r="EI178" i="11"/>
  <c r="EE178" i="11"/>
  <c r="EC178" i="11"/>
  <c r="ED178" i="11"/>
  <c r="EF178" i="11"/>
  <c r="EJ178" i="11"/>
  <c r="EG178" i="11"/>
  <c r="L11" i="11"/>
  <c r="EI109" i="11"/>
  <c r="EJ109" i="11"/>
  <c r="EF109" i="11"/>
  <c r="EE109" i="11"/>
  <c r="EH109" i="11"/>
  <c r="EG109" i="11"/>
  <c r="ED109" i="11"/>
  <c r="EC109" i="11"/>
  <c r="EM109" i="11"/>
  <c r="L22" i="11"/>
  <c r="DT139" i="11"/>
  <c r="H89" i="11"/>
  <c r="I89" i="11"/>
  <c r="G117" i="11"/>
  <c r="G63" i="11"/>
  <c r="F35" i="11"/>
  <c r="EE181" i="11"/>
  <c r="EJ181" i="11"/>
  <c r="EF181" i="11"/>
  <c r="EH181" i="11"/>
  <c r="EC181" i="11"/>
  <c r="EG181" i="11"/>
  <c r="ED181" i="11"/>
  <c r="EI181" i="11"/>
  <c r="EF94" i="11"/>
  <c r="EG94" i="11"/>
  <c r="EJ94" i="11"/>
  <c r="ED94" i="11"/>
  <c r="EH94" i="11"/>
  <c r="EE94" i="11"/>
  <c r="EC94" i="11"/>
  <c r="EI94" i="11"/>
  <c r="I24" i="11"/>
  <c r="DT142" i="11"/>
  <c r="G66" i="11"/>
  <c r="I92" i="11"/>
  <c r="F38" i="11"/>
  <c r="G120" i="11"/>
  <c r="H92" i="11"/>
  <c r="DT161" i="11"/>
  <c r="H59" i="11"/>
  <c r="I139" i="11"/>
  <c r="G85" i="11"/>
  <c r="H113" i="11"/>
  <c r="F85" i="11"/>
  <c r="J66" i="11"/>
  <c r="J120" i="11" s="1"/>
  <c r="L38" i="11"/>
  <c r="M38" i="11"/>
  <c r="K38" i="11"/>
  <c r="DT220" i="11"/>
  <c r="DT147" i="11"/>
  <c r="I97" i="11"/>
  <c r="H97" i="11"/>
  <c r="G125" i="11"/>
  <c r="F43" i="11"/>
  <c r="G71" i="11"/>
  <c r="J79" i="11"/>
  <c r="J133" i="11" s="1"/>
  <c r="K51" i="11"/>
  <c r="M51" i="11"/>
  <c r="L51" i="11"/>
  <c r="DT233" i="11"/>
  <c r="I11" i="11"/>
  <c r="L47" i="11"/>
  <c r="K47" i="11"/>
  <c r="J75" i="11"/>
  <c r="J129" i="11" s="1"/>
  <c r="M47" i="11"/>
  <c r="DT229" i="11"/>
  <c r="L17" i="11"/>
  <c r="EC167" i="11"/>
  <c r="EH167" i="11"/>
  <c r="EG167" i="11"/>
  <c r="EE167" i="11"/>
  <c r="EI167" i="11"/>
  <c r="EF167" i="11"/>
  <c r="EJ167" i="11"/>
  <c r="ED167" i="11"/>
  <c r="J62" i="11"/>
  <c r="J116" i="11" s="1"/>
  <c r="L34" i="11"/>
  <c r="M34" i="11"/>
  <c r="K34" i="11"/>
  <c r="DT216" i="11"/>
  <c r="L26" i="11"/>
  <c r="DT138" i="11"/>
  <c r="G62" i="11"/>
  <c r="I88" i="11"/>
  <c r="F34" i="11"/>
  <c r="G116" i="11"/>
  <c r="H88" i="11"/>
  <c r="DT144" i="11"/>
  <c r="G68" i="11"/>
  <c r="G122" i="11"/>
  <c r="F40" i="11"/>
  <c r="H94" i="11"/>
  <c r="I94" i="11"/>
  <c r="EH102" i="11"/>
  <c r="EG102" i="11"/>
  <c r="EJ102" i="11"/>
  <c r="EI102" i="11"/>
  <c r="ED102" i="11"/>
  <c r="EF102" i="11"/>
  <c r="EE102" i="11"/>
  <c r="EC102" i="11"/>
  <c r="DT151" i="11"/>
  <c r="H101" i="11"/>
  <c r="G129" i="11"/>
  <c r="G75" i="11"/>
  <c r="I101" i="11"/>
  <c r="F47" i="11"/>
  <c r="EG165" i="11"/>
  <c r="EE165" i="11"/>
  <c r="ED165" i="11"/>
  <c r="EF165" i="11"/>
  <c r="EJ165" i="11"/>
  <c r="EH165" i="11"/>
  <c r="EC165" i="11"/>
  <c r="EI165" i="11"/>
  <c r="G98" i="11"/>
  <c r="H126" i="11"/>
  <c r="F98" i="11"/>
  <c r="H72" i="11"/>
  <c r="I152" i="11"/>
  <c r="DT174" i="11"/>
  <c r="L20" i="11"/>
  <c r="EG93" i="11"/>
  <c r="EI93" i="11"/>
  <c r="EE93" i="11"/>
  <c r="EF93" i="11"/>
  <c r="EH93" i="11"/>
  <c r="EC93" i="11"/>
  <c r="ED93" i="11"/>
  <c r="EJ93" i="11"/>
  <c r="J70" i="11"/>
  <c r="J124" i="11" s="1"/>
  <c r="M42" i="11"/>
  <c r="K42" i="11"/>
  <c r="L42" i="11"/>
  <c r="DT224" i="11"/>
  <c r="EC170" i="11"/>
  <c r="ED170" i="11"/>
  <c r="EG170" i="11"/>
  <c r="EI170" i="11"/>
  <c r="EF170" i="11"/>
  <c r="EH170" i="11"/>
  <c r="EJ170" i="11"/>
  <c r="EE170" i="11"/>
  <c r="L19" i="11"/>
  <c r="I28" i="11"/>
  <c r="EH163" i="11"/>
  <c r="EG163" i="11"/>
  <c r="EF163" i="11"/>
  <c r="EE163" i="11"/>
  <c r="EC163" i="11"/>
  <c r="EI163" i="11"/>
  <c r="ED163" i="11"/>
  <c r="EJ163" i="11"/>
  <c r="I23" i="11"/>
  <c r="I4" i="11"/>
  <c r="EF89" i="11"/>
  <c r="EE89" i="11"/>
  <c r="EI89" i="11"/>
  <c r="EC89" i="11"/>
  <c r="EJ89" i="11"/>
  <c r="EG89" i="11"/>
  <c r="ED89" i="11"/>
  <c r="EH89" i="11"/>
  <c r="I3" i="11"/>
  <c r="J65" i="11"/>
  <c r="J119" i="11" s="1"/>
  <c r="M37" i="11"/>
  <c r="L37" i="11"/>
  <c r="K37" i="11"/>
  <c r="DT219" i="11"/>
  <c r="ED95" i="11"/>
  <c r="EF95" i="11"/>
  <c r="EI95" i="11"/>
  <c r="EE95" i="11"/>
  <c r="EH95" i="11"/>
  <c r="EG95" i="11"/>
  <c r="EC95" i="11"/>
  <c r="EJ95" i="11"/>
  <c r="M48" i="11"/>
  <c r="L48" i="11"/>
  <c r="K48" i="11"/>
  <c r="J76" i="11"/>
  <c r="J130" i="11" s="1"/>
  <c r="DT230" i="11"/>
  <c r="L6" i="11"/>
  <c r="DT154" i="11"/>
  <c r="G78" i="11"/>
  <c r="G132" i="11"/>
  <c r="F50" i="11"/>
  <c r="I104" i="11"/>
  <c r="H104" i="11"/>
  <c r="EJ83" i="11"/>
  <c r="EG83" i="11"/>
  <c r="EH83" i="11"/>
  <c r="ED83" i="11"/>
  <c r="EI83" i="11"/>
  <c r="EE83" i="11"/>
  <c r="EC83" i="11"/>
  <c r="EF83" i="11"/>
  <c r="EM83" i="11"/>
  <c r="L9" i="11"/>
  <c r="EH173" i="11"/>
  <c r="EC173" i="11"/>
  <c r="EE173" i="11"/>
  <c r="ED173" i="11"/>
  <c r="EG173" i="11"/>
  <c r="EI173" i="11"/>
  <c r="EF173" i="11"/>
  <c r="EJ173" i="11"/>
  <c r="EF91" i="11"/>
  <c r="EH91" i="11"/>
  <c r="EC91" i="11"/>
  <c r="EI91" i="11"/>
  <c r="EE91" i="11"/>
  <c r="EG91" i="11"/>
  <c r="EJ91" i="11"/>
  <c r="ED91" i="11"/>
  <c r="J10" i="11"/>
  <c r="ED103" i="11"/>
  <c r="EC103" i="11"/>
  <c r="EH103" i="11"/>
  <c r="EF103" i="11"/>
  <c r="EJ103" i="11"/>
  <c r="EE103" i="11"/>
  <c r="EI103" i="11"/>
  <c r="EG103" i="11"/>
  <c r="I16" i="11"/>
  <c r="DT141" i="11"/>
  <c r="H91" i="11"/>
  <c r="G65" i="11"/>
  <c r="I91" i="11"/>
  <c r="F37" i="11"/>
  <c r="G119" i="11"/>
  <c r="L23" i="11"/>
  <c r="I5" i="11"/>
  <c r="EF106" i="11"/>
  <c r="EE106" i="11"/>
  <c r="EH106" i="11"/>
  <c r="EG106" i="11"/>
  <c r="EJ106" i="11"/>
  <c r="EI106" i="11"/>
  <c r="EC106" i="11"/>
  <c r="ED106" i="11"/>
  <c r="L43" i="11"/>
  <c r="M43" i="11"/>
  <c r="K43" i="11"/>
  <c r="J71" i="11"/>
  <c r="J125" i="11" s="1"/>
  <c r="DT225" i="11"/>
  <c r="J15" i="11"/>
  <c r="I15" i="11"/>
  <c r="J80" i="11"/>
  <c r="J134" i="11" s="1"/>
  <c r="M52" i="11"/>
  <c r="L52" i="11"/>
  <c r="K52" i="11"/>
  <c r="DT234" i="11"/>
  <c r="L27" i="11"/>
  <c r="I27" i="11"/>
  <c r="EH90" i="11"/>
  <c r="EG90" i="11"/>
  <c r="EJ90" i="11"/>
  <c r="EE90" i="11"/>
  <c r="EF90" i="11"/>
  <c r="EC90" i="11"/>
  <c r="EI90" i="11"/>
  <c r="ED90" i="11"/>
  <c r="L28" i="11"/>
  <c r="EF85" i="11"/>
  <c r="ED85" i="11"/>
  <c r="EG85" i="11"/>
  <c r="EH85" i="11"/>
  <c r="EE85" i="11"/>
  <c r="EC85" i="11"/>
  <c r="EI85" i="11"/>
  <c r="EJ85" i="11"/>
  <c r="J74" i="11"/>
  <c r="J128" i="11" s="1"/>
  <c r="K46" i="11"/>
  <c r="M46" i="11"/>
  <c r="L46" i="11"/>
  <c r="DT228" i="11"/>
  <c r="I20" i="11"/>
  <c r="EH86" i="11"/>
  <c r="EG86" i="11"/>
  <c r="EJ86" i="11"/>
  <c r="EE86" i="11"/>
  <c r="EI86" i="11"/>
  <c r="ED86" i="11"/>
  <c r="EF86" i="11"/>
  <c r="EC86" i="11"/>
  <c r="I25" i="11"/>
  <c r="L45" i="11"/>
  <c r="DT227" i="11"/>
  <c r="K45" i="11"/>
  <c r="M45" i="11"/>
  <c r="J73" i="11"/>
  <c r="J127" i="11" s="1"/>
  <c r="EJ99" i="11"/>
  <c r="EI99" i="11"/>
  <c r="EG99" i="11"/>
  <c r="ED99" i="11"/>
  <c r="EH99" i="11"/>
  <c r="EE99" i="11"/>
  <c r="EF99" i="11"/>
  <c r="EC99" i="11"/>
  <c r="DT158" i="11"/>
  <c r="H108" i="11"/>
  <c r="G136" i="11"/>
  <c r="F54" i="11"/>
  <c r="G82" i="11"/>
  <c r="I108" i="11"/>
  <c r="ED87" i="11"/>
  <c r="EG87" i="11"/>
  <c r="EJ87" i="11"/>
  <c r="EE87" i="11"/>
  <c r="EH87" i="11"/>
  <c r="EF87" i="11"/>
  <c r="EC87" i="11"/>
  <c r="EI87" i="11"/>
  <c r="DT153" i="11"/>
  <c r="I103" i="11"/>
  <c r="G77" i="11"/>
  <c r="G131" i="11"/>
  <c r="H103" i="11"/>
  <c r="F49" i="11"/>
  <c r="DR455" i="11"/>
  <c r="DR463" i="11"/>
  <c r="DR441" i="11"/>
  <c r="DR433" i="11"/>
  <c r="DR423" i="11"/>
  <c r="DR439" i="11"/>
  <c r="DR513" i="11"/>
  <c r="DR453" i="11"/>
  <c r="DR509" i="11"/>
  <c r="DR425" i="11"/>
  <c r="DR393" i="11"/>
  <c r="DQ367" i="11"/>
  <c r="DQ368" i="11" s="1"/>
  <c r="DR443" i="11"/>
  <c r="DR447" i="11"/>
  <c r="DQ343" i="11"/>
  <c r="DQ318" i="11"/>
  <c r="DQ294" i="11"/>
  <c r="DQ242" i="11"/>
  <c r="DQ9" i="11"/>
  <c r="EM8" i="11"/>
  <c r="DQ191" i="11"/>
  <c r="DQ86" i="11"/>
  <c r="EM85" i="11"/>
  <c r="DQ164" i="11"/>
  <c r="EM163" i="11"/>
  <c r="DQ112" i="11"/>
  <c r="EM111" i="11"/>
  <c r="DQ60" i="11"/>
  <c r="EM59" i="11"/>
  <c r="DQ138" i="11"/>
  <c r="DQ34" i="11"/>
  <c r="EM33" i="11"/>
  <c r="DQ216" i="11"/>
  <c r="DQ270" i="11"/>
  <c r="DR420" i="11"/>
  <c r="DR428" i="11"/>
  <c r="DR408" i="11"/>
  <c r="DR412" i="11"/>
  <c r="DR432" i="11"/>
  <c r="DR400" i="11"/>
  <c r="DR396" i="11"/>
  <c r="DS503" i="11"/>
  <c r="DS521" i="11"/>
  <c r="DS511" i="11"/>
  <c r="DS483" i="11"/>
  <c r="DS467" i="11"/>
  <c r="DS475" i="11"/>
  <c r="DR404" i="11"/>
  <c r="DR436" i="11"/>
  <c r="DR416" i="11"/>
  <c r="DR444" i="11"/>
  <c r="DR424" i="11"/>
  <c r="DR440" i="11"/>
  <c r="DS471" i="11"/>
  <c r="DS479" i="11"/>
  <c r="DS491" i="11"/>
  <c r="DS487" i="11"/>
  <c r="AN147" i="14" l="1"/>
  <c r="AN68" i="14" s="1"/>
  <c r="AN146" i="14"/>
  <c r="AN67" i="14" s="1"/>
  <c r="AO70" i="14" s="1"/>
  <c r="CX70" i="14" s="1"/>
  <c r="AN148" i="14"/>
  <c r="AN69" i="14" s="1"/>
  <c r="AN149" i="14"/>
  <c r="AN70" i="14" s="1"/>
  <c r="AO44" i="14"/>
  <c r="CX44" i="14" s="1"/>
  <c r="AO43" i="14"/>
  <c r="CX43" i="14" s="1"/>
  <c r="AO46" i="14"/>
  <c r="CX46" i="14" s="1"/>
  <c r="AO45" i="14"/>
  <c r="CX45" i="14" s="1"/>
  <c r="AO56" i="14"/>
  <c r="CX56" i="14" s="1"/>
  <c r="AO55" i="14"/>
  <c r="CX55" i="14" s="1"/>
  <c r="AO57" i="14"/>
  <c r="CX57" i="14" s="1"/>
  <c r="AO58" i="14"/>
  <c r="CX58" i="14" s="1"/>
  <c r="AO73" i="14"/>
  <c r="CX73" i="14" s="1"/>
  <c r="AO74" i="14"/>
  <c r="CX74" i="14" s="1"/>
  <c r="AO75" i="14"/>
  <c r="CX75" i="14" s="1"/>
  <c r="AO76" i="14"/>
  <c r="CX76" i="14" s="1"/>
  <c r="AO49" i="14"/>
  <c r="CX49" i="14" s="1"/>
  <c r="AO51" i="14"/>
  <c r="CX51" i="14" s="1"/>
  <c r="AO52" i="14"/>
  <c r="CX52" i="14" s="1"/>
  <c r="AO50" i="14"/>
  <c r="CX50" i="14" s="1"/>
  <c r="AO62" i="14"/>
  <c r="CX62" i="14" s="1"/>
  <c r="AO61" i="14"/>
  <c r="CX61" i="14" s="1"/>
  <c r="AO64" i="14"/>
  <c r="CX64" i="14" s="1"/>
  <c r="AO63" i="14"/>
  <c r="CX63" i="14" s="1"/>
  <c r="AN118" i="14"/>
  <c r="AN39" i="14" s="1"/>
  <c r="AN116" i="14"/>
  <c r="AN37" i="14" s="1"/>
  <c r="AO40" i="14" s="1"/>
  <c r="CX40" i="14" s="1"/>
  <c r="AN31" i="14"/>
  <c r="AO33" i="14" s="1"/>
  <c r="CX33" i="14" s="1"/>
  <c r="AN119" i="14"/>
  <c r="AN40" i="14" s="1"/>
  <c r="AN117" i="14"/>
  <c r="AN38" i="14" s="1"/>
  <c r="EK84" i="11"/>
  <c r="EK100" i="11"/>
  <c r="EK88" i="11"/>
  <c r="EK82" i="11"/>
  <c r="EK81" i="11"/>
  <c r="EK163" i="11"/>
  <c r="EK93" i="11"/>
  <c r="EK159" i="11"/>
  <c r="EK102" i="11"/>
  <c r="EK162" i="11"/>
  <c r="EK184" i="11"/>
  <c r="EK175" i="11"/>
  <c r="EK91" i="11"/>
  <c r="EK83" i="11"/>
  <c r="EK114" i="11"/>
  <c r="EK105" i="11"/>
  <c r="EK182" i="11"/>
  <c r="EK85" i="11"/>
  <c r="EK97" i="11"/>
  <c r="EK167" i="11"/>
  <c r="EK122" i="11"/>
  <c r="EK172" i="11"/>
  <c r="EK168" i="11"/>
  <c r="EK109" i="11"/>
  <c r="EK104" i="11"/>
  <c r="EK178" i="11"/>
  <c r="EK101" i="11"/>
  <c r="EK99" i="11"/>
  <c r="EK92" i="11"/>
  <c r="EK170" i="11"/>
  <c r="EK164" i="11"/>
  <c r="EK119" i="11"/>
  <c r="EK90" i="11"/>
  <c r="EK169" i="11"/>
  <c r="EK180" i="11"/>
  <c r="EK98" i="11"/>
  <c r="EK173" i="11"/>
  <c r="EK177" i="11"/>
  <c r="EK95" i="11"/>
  <c r="EK96" i="11"/>
  <c r="EK87" i="11"/>
  <c r="EK183" i="11"/>
  <c r="EK86" i="11"/>
  <c r="EK165" i="11"/>
  <c r="EK106" i="11"/>
  <c r="EK103" i="11"/>
  <c r="EK176" i="11"/>
  <c r="EK179" i="11"/>
  <c r="EK89" i="11"/>
  <c r="EK160" i="11"/>
  <c r="EK94" i="11"/>
  <c r="EK181" i="11"/>
  <c r="AO6" i="14"/>
  <c r="AO7" i="14"/>
  <c r="CX7" i="14" s="1"/>
  <c r="AO13" i="14"/>
  <c r="AO14" i="14"/>
  <c r="AO12" i="14"/>
  <c r="AO11" i="14"/>
  <c r="CX11" i="14" s="1"/>
  <c r="AO27" i="14"/>
  <c r="AO28" i="14"/>
  <c r="AO26" i="14"/>
  <c r="AO25" i="14"/>
  <c r="CX25" i="14" s="1"/>
  <c r="AO4" i="14"/>
  <c r="CX4" i="14" s="1"/>
  <c r="AO5" i="14"/>
  <c r="AO19" i="14"/>
  <c r="CX19" i="14" s="1"/>
  <c r="AO18" i="14"/>
  <c r="CX18" i="14" s="1"/>
  <c r="AO21" i="14"/>
  <c r="CX21" i="14" s="1"/>
  <c r="AO20" i="14"/>
  <c r="CX20" i="14" s="1"/>
  <c r="BI12" i="14"/>
  <c r="BI13" i="14"/>
  <c r="BI14" i="14"/>
  <c r="BI26" i="14"/>
  <c r="BI27" i="14"/>
  <c r="BI28" i="14"/>
  <c r="BI5" i="14"/>
  <c r="BI6" i="14"/>
  <c r="DU225" i="11"/>
  <c r="EA225" i="11"/>
  <c r="DW225" i="11"/>
  <c r="DZ225" i="11"/>
  <c r="DV225" i="11"/>
  <c r="DY225" i="11"/>
  <c r="EB225" i="11"/>
  <c r="DX225" i="11"/>
  <c r="DU141" i="11"/>
  <c r="EA141" i="11"/>
  <c r="DW141" i="11"/>
  <c r="DZ141" i="11"/>
  <c r="DV141" i="11"/>
  <c r="DY141" i="11"/>
  <c r="EB141" i="11"/>
  <c r="DX141" i="11"/>
  <c r="DU230" i="11"/>
  <c r="EB230" i="11"/>
  <c r="DX230" i="11"/>
  <c r="EA230" i="11"/>
  <c r="DW230" i="11"/>
  <c r="DZ230" i="11"/>
  <c r="DV230" i="11"/>
  <c r="DY230" i="11"/>
  <c r="DU151" i="11"/>
  <c r="DY151" i="11"/>
  <c r="EB151" i="11"/>
  <c r="DX151" i="11"/>
  <c r="EA151" i="11"/>
  <c r="DW151" i="11"/>
  <c r="DV151" i="11"/>
  <c r="DZ151" i="11"/>
  <c r="DU138" i="11"/>
  <c r="EB138" i="11"/>
  <c r="DX138" i="11"/>
  <c r="EA138" i="11"/>
  <c r="DW138" i="11"/>
  <c r="DZ138" i="11"/>
  <c r="DV138" i="11"/>
  <c r="DY138" i="11"/>
  <c r="DU229" i="11"/>
  <c r="EA229" i="11"/>
  <c r="DW229" i="11"/>
  <c r="DZ229" i="11"/>
  <c r="DV229" i="11"/>
  <c r="DY229" i="11"/>
  <c r="EB229" i="11"/>
  <c r="DX229" i="11"/>
  <c r="DU147" i="11"/>
  <c r="DY147" i="11"/>
  <c r="EB147" i="11"/>
  <c r="DX147" i="11"/>
  <c r="EA147" i="11"/>
  <c r="DW147" i="11"/>
  <c r="DZ147" i="11"/>
  <c r="DV147" i="11"/>
  <c r="DU139" i="11"/>
  <c r="DY139" i="11"/>
  <c r="EB139" i="11"/>
  <c r="DX139" i="11"/>
  <c r="EA139" i="11"/>
  <c r="DW139" i="11"/>
  <c r="DZ139" i="11"/>
  <c r="DV139" i="11"/>
  <c r="DU171" i="11"/>
  <c r="DY171" i="11"/>
  <c r="EB171" i="11"/>
  <c r="DX171" i="11"/>
  <c r="EA171" i="11"/>
  <c r="DW171" i="11"/>
  <c r="DV171" i="11"/>
  <c r="DZ171" i="11"/>
  <c r="DU231" i="11"/>
  <c r="DY231" i="11"/>
  <c r="EB231" i="11"/>
  <c r="DX231" i="11"/>
  <c r="EA231" i="11"/>
  <c r="DW231" i="11"/>
  <c r="DZ231" i="11"/>
  <c r="DV231" i="11"/>
  <c r="DU214" i="11"/>
  <c r="EB214" i="11"/>
  <c r="DX214" i="11"/>
  <c r="EA214" i="11"/>
  <c r="DW214" i="11"/>
  <c r="DZ214" i="11"/>
  <c r="DV214" i="11"/>
  <c r="DY214" i="11"/>
  <c r="DU232" i="11"/>
  <c r="DZ232" i="11"/>
  <c r="DV232" i="11"/>
  <c r="DY232" i="11"/>
  <c r="EB232" i="11"/>
  <c r="DX232" i="11"/>
  <c r="EA232" i="11"/>
  <c r="DW232" i="11"/>
  <c r="DY215" i="11"/>
  <c r="EB215" i="11"/>
  <c r="DX215" i="11"/>
  <c r="EA215" i="11"/>
  <c r="DW215" i="11"/>
  <c r="DZ215" i="11"/>
  <c r="DV215" i="11"/>
  <c r="DU134" i="11"/>
  <c r="EB134" i="11"/>
  <c r="DX134" i="11"/>
  <c r="EA134" i="11"/>
  <c r="DW134" i="11"/>
  <c r="DZ134" i="11"/>
  <c r="DV134" i="11"/>
  <c r="DY134" i="11"/>
  <c r="DU235" i="11"/>
  <c r="DY235" i="11"/>
  <c r="EB235" i="11"/>
  <c r="DX235" i="11"/>
  <c r="EA235" i="11"/>
  <c r="DW235" i="11"/>
  <c r="DV235" i="11"/>
  <c r="DZ235" i="11"/>
  <c r="DU217" i="11"/>
  <c r="EA217" i="11"/>
  <c r="DW217" i="11"/>
  <c r="DZ217" i="11"/>
  <c r="DV217" i="11"/>
  <c r="DY217" i="11"/>
  <c r="EB217" i="11"/>
  <c r="DX217" i="11"/>
  <c r="DU148" i="11"/>
  <c r="DZ148" i="11"/>
  <c r="DV148" i="11"/>
  <c r="DY148" i="11"/>
  <c r="EB148" i="11"/>
  <c r="DX148" i="11"/>
  <c r="DW148" i="11"/>
  <c r="EA148" i="11"/>
  <c r="DU153" i="11"/>
  <c r="EA153" i="11"/>
  <c r="DW153" i="11"/>
  <c r="DZ153" i="11"/>
  <c r="DV153" i="11"/>
  <c r="DY153" i="11"/>
  <c r="DX153" i="11"/>
  <c r="EB153" i="11"/>
  <c r="DU158" i="11"/>
  <c r="EB158" i="11"/>
  <c r="DX158" i="11"/>
  <c r="EA158" i="11"/>
  <c r="DW158" i="11"/>
  <c r="DZ158" i="11"/>
  <c r="DV158" i="11"/>
  <c r="DY158" i="11"/>
  <c r="DU227" i="11"/>
  <c r="DY227" i="11"/>
  <c r="EB227" i="11"/>
  <c r="DX227" i="11"/>
  <c r="EA227" i="11"/>
  <c r="DW227" i="11"/>
  <c r="DZ227" i="11"/>
  <c r="DV227" i="11"/>
  <c r="DU228" i="11"/>
  <c r="DZ228" i="11"/>
  <c r="DV228" i="11"/>
  <c r="DY228" i="11"/>
  <c r="EB228" i="11"/>
  <c r="DX228" i="11"/>
  <c r="DW228" i="11"/>
  <c r="EA228" i="11"/>
  <c r="DU234" i="11"/>
  <c r="EB234" i="11"/>
  <c r="DX234" i="11"/>
  <c r="EA234" i="11"/>
  <c r="DW234" i="11"/>
  <c r="DZ234" i="11"/>
  <c r="DV234" i="11"/>
  <c r="DY234" i="11"/>
  <c r="DU219" i="11"/>
  <c r="DY219" i="11"/>
  <c r="EB219" i="11"/>
  <c r="DX219" i="11"/>
  <c r="EA219" i="11"/>
  <c r="DW219" i="11"/>
  <c r="DV219" i="11"/>
  <c r="DZ219" i="11"/>
  <c r="DU174" i="11"/>
  <c r="EB174" i="11"/>
  <c r="DX174" i="11"/>
  <c r="EA174" i="11"/>
  <c r="DW174" i="11"/>
  <c r="DZ174" i="11"/>
  <c r="DV174" i="11"/>
  <c r="DY174" i="11"/>
  <c r="DU220" i="11"/>
  <c r="DZ220" i="11"/>
  <c r="DV220" i="11"/>
  <c r="DY220" i="11"/>
  <c r="EB220" i="11"/>
  <c r="DX220" i="11"/>
  <c r="EA220" i="11"/>
  <c r="DW220" i="11"/>
  <c r="DU142" i="11"/>
  <c r="EB142" i="11"/>
  <c r="DX142" i="11"/>
  <c r="EA142" i="11"/>
  <c r="DW142" i="11"/>
  <c r="DZ142" i="11"/>
  <c r="DV142" i="11"/>
  <c r="DY142" i="11"/>
  <c r="DU211" i="11"/>
  <c r="DY211" i="11"/>
  <c r="EB211" i="11"/>
  <c r="DX211" i="11"/>
  <c r="EA211" i="11"/>
  <c r="DW211" i="11"/>
  <c r="DZ211" i="11"/>
  <c r="DV211" i="11"/>
  <c r="DU212" i="11"/>
  <c r="DZ212" i="11"/>
  <c r="DV212" i="11"/>
  <c r="DY212" i="11"/>
  <c r="EB212" i="11"/>
  <c r="DX212" i="11"/>
  <c r="DW212" i="11"/>
  <c r="EA212" i="11"/>
  <c r="DU146" i="11"/>
  <c r="EB146" i="11"/>
  <c r="DX146" i="11"/>
  <c r="EA146" i="11"/>
  <c r="DW146" i="11"/>
  <c r="DZ146" i="11"/>
  <c r="DV146" i="11"/>
  <c r="DY146" i="11"/>
  <c r="DU156" i="11"/>
  <c r="DZ156" i="11"/>
  <c r="DV156" i="11"/>
  <c r="DY156" i="11"/>
  <c r="EB156" i="11"/>
  <c r="DX156" i="11"/>
  <c r="EA156" i="11"/>
  <c r="DW156" i="11"/>
  <c r="DU152" i="11"/>
  <c r="DZ152" i="11"/>
  <c r="DV152" i="11"/>
  <c r="DY152" i="11"/>
  <c r="EB152" i="11"/>
  <c r="DX152" i="11"/>
  <c r="EA152" i="11"/>
  <c r="DW152" i="11"/>
  <c r="DU154" i="11"/>
  <c r="EB154" i="11"/>
  <c r="DX154" i="11"/>
  <c r="EA154" i="11"/>
  <c r="DW154" i="11"/>
  <c r="DZ154" i="11"/>
  <c r="DV154" i="11"/>
  <c r="DY154" i="11"/>
  <c r="DU144" i="11"/>
  <c r="DZ144" i="11"/>
  <c r="DV144" i="11"/>
  <c r="DY144" i="11"/>
  <c r="EB144" i="11"/>
  <c r="DX144" i="11"/>
  <c r="EA144" i="11"/>
  <c r="DW144" i="11"/>
  <c r="DU216" i="11"/>
  <c r="DZ216" i="11"/>
  <c r="DV216" i="11"/>
  <c r="DY216" i="11"/>
  <c r="EB216" i="11"/>
  <c r="DX216" i="11"/>
  <c r="EA216" i="11"/>
  <c r="DW216" i="11"/>
  <c r="DU233" i="11"/>
  <c r="EA233" i="11"/>
  <c r="DW233" i="11"/>
  <c r="DZ233" i="11"/>
  <c r="DV233" i="11"/>
  <c r="DY233" i="11"/>
  <c r="EB233" i="11"/>
  <c r="DX233" i="11"/>
  <c r="DU157" i="11"/>
  <c r="EA157" i="11"/>
  <c r="DW157" i="11"/>
  <c r="DZ157" i="11"/>
  <c r="DV157" i="11"/>
  <c r="DY157" i="11"/>
  <c r="DX157" i="11"/>
  <c r="EB157" i="11"/>
  <c r="DU222" i="11"/>
  <c r="EB222" i="11"/>
  <c r="DX222" i="11"/>
  <c r="EA222" i="11"/>
  <c r="DW222" i="11"/>
  <c r="DZ222" i="11"/>
  <c r="DV222" i="11"/>
  <c r="DY222" i="11"/>
  <c r="DU143" i="11"/>
  <c r="DY143" i="11"/>
  <c r="EB143" i="11"/>
  <c r="DX143" i="11"/>
  <c r="EA143" i="11"/>
  <c r="DW143" i="11"/>
  <c r="DZ143" i="11"/>
  <c r="DV143" i="11"/>
  <c r="DU149" i="11"/>
  <c r="EA149" i="11"/>
  <c r="DW149" i="11"/>
  <c r="DZ149" i="11"/>
  <c r="DV149" i="11"/>
  <c r="DY149" i="11"/>
  <c r="EB149" i="11"/>
  <c r="DX149" i="11"/>
  <c r="DU150" i="11"/>
  <c r="EB150" i="11"/>
  <c r="DX150" i="11"/>
  <c r="EA150" i="11"/>
  <c r="DW150" i="11"/>
  <c r="DZ150" i="11"/>
  <c r="DV150" i="11"/>
  <c r="DY150" i="11"/>
  <c r="DU145" i="11"/>
  <c r="DZ145" i="11"/>
  <c r="EB145" i="11"/>
  <c r="DW145" i="11"/>
  <c r="EA145" i="11"/>
  <c r="DV145" i="11"/>
  <c r="DY145" i="11"/>
  <c r="DX145" i="11"/>
  <c r="DU166" i="11"/>
  <c r="EB166" i="11"/>
  <c r="DX166" i="11"/>
  <c r="EA166" i="11"/>
  <c r="DW166" i="11"/>
  <c r="DZ166" i="11"/>
  <c r="DV166" i="11"/>
  <c r="DY166" i="11"/>
  <c r="DU133" i="11"/>
  <c r="EA133" i="11"/>
  <c r="DW133" i="11"/>
  <c r="DZ133" i="11"/>
  <c r="DV133" i="11"/>
  <c r="DY133" i="11"/>
  <c r="EB133" i="11"/>
  <c r="DX133" i="11"/>
  <c r="DU140" i="11"/>
  <c r="DZ140" i="11"/>
  <c r="DV140" i="11"/>
  <c r="DY140" i="11"/>
  <c r="EB140" i="11"/>
  <c r="DX140" i="11"/>
  <c r="EA140" i="11"/>
  <c r="DW140" i="11"/>
  <c r="DU224" i="11"/>
  <c r="DZ224" i="11"/>
  <c r="DV224" i="11"/>
  <c r="DY224" i="11"/>
  <c r="EB224" i="11"/>
  <c r="DX224" i="11"/>
  <c r="EA224" i="11"/>
  <c r="DW224" i="11"/>
  <c r="DU161" i="11"/>
  <c r="EA161" i="11"/>
  <c r="DW161" i="11"/>
  <c r="DZ161" i="11"/>
  <c r="DV161" i="11"/>
  <c r="DY161" i="11"/>
  <c r="EB161" i="11"/>
  <c r="DX161" i="11"/>
  <c r="DU135" i="11"/>
  <c r="DY135" i="11"/>
  <c r="EB135" i="11"/>
  <c r="DX135" i="11"/>
  <c r="EA135" i="11"/>
  <c r="DW135" i="11"/>
  <c r="DZ135" i="11"/>
  <c r="DV135" i="11"/>
  <c r="EA137" i="11"/>
  <c r="DW137" i="11"/>
  <c r="DZ137" i="11"/>
  <c r="DV137" i="11"/>
  <c r="DY137" i="11"/>
  <c r="EB137" i="11"/>
  <c r="DX137" i="11"/>
  <c r="DU221" i="11"/>
  <c r="EA221" i="11"/>
  <c r="DW221" i="11"/>
  <c r="DZ221" i="11"/>
  <c r="DV221" i="11"/>
  <c r="DY221" i="11"/>
  <c r="DX221" i="11"/>
  <c r="EB221" i="11"/>
  <c r="DU155" i="11"/>
  <c r="DY155" i="11"/>
  <c r="EB155" i="11"/>
  <c r="DX155" i="11"/>
  <c r="EA155" i="11"/>
  <c r="DW155" i="11"/>
  <c r="DV155" i="11"/>
  <c r="DZ155" i="11"/>
  <c r="DU236" i="11"/>
  <c r="DZ236" i="11"/>
  <c r="DV236" i="11"/>
  <c r="DY236" i="11"/>
  <c r="EB236" i="11"/>
  <c r="DX236" i="11"/>
  <c r="EA236" i="11"/>
  <c r="DW236" i="11"/>
  <c r="DU136" i="11"/>
  <c r="DZ136" i="11"/>
  <c r="DV136" i="11"/>
  <c r="DY136" i="11"/>
  <c r="EB136" i="11"/>
  <c r="DX136" i="11"/>
  <c r="EA136" i="11"/>
  <c r="DW136" i="11"/>
  <c r="EM137" i="11"/>
  <c r="DU137" i="11"/>
  <c r="EM215" i="11"/>
  <c r="DU215" i="11"/>
  <c r="EH156" i="11"/>
  <c r="EG156" i="11"/>
  <c r="EJ156" i="11"/>
  <c r="EC156" i="11"/>
  <c r="EE156" i="11"/>
  <c r="EI156" i="11"/>
  <c r="ED156" i="11"/>
  <c r="EF156" i="11"/>
  <c r="K6" i="11"/>
  <c r="EG140" i="11"/>
  <c r="EH140" i="11"/>
  <c r="EI140" i="11"/>
  <c r="ED140" i="11"/>
  <c r="EC140" i="11"/>
  <c r="EJ140" i="11"/>
  <c r="EE140" i="11"/>
  <c r="EF140" i="11"/>
  <c r="F160" i="11"/>
  <c r="H160" i="11"/>
  <c r="I80" i="11"/>
  <c r="G160" i="11"/>
  <c r="DT208" i="11"/>
  <c r="I134" i="11"/>
  <c r="K18" i="11"/>
  <c r="EI136" i="11"/>
  <c r="EE136" i="11"/>
  <c r="EJ136" i="11"/>
  <c r="EF136" i="11"/>
  <c r="EG136" i="11"/>
  <c r="EC136" i="11"/>
  <c r="ED136" i="11"/>
  <c r="EH136" i="11"/>
  <c r="EM136" i="11"/>
  <c r="K10" i="11"/>
  <c r="K22" i="11"/>
  <c r="G140" i="11"/>
  <c r="F140" i="11"/>
  <c r="I60" i="11"/>
  <c r="I114" i="11"/>
  <c r="H140" i="11"/>
  <c r="DT188" i="11"/>
  <c r="EI152" i="11"/>
  <c r="ED152" i="11"/>
  <c r="EH152" i="11"/>
  <c r="EG152" i="11"/>
  <c r="EJ152" i="11"/>
  <c r="EC152" i="11"/>
  <c r="EE152" i="11"/>
  <c r="EF152" i="11"/>
  <c r="K26" i="11"/>
  <c r="F152" i="11"/>
  <c r="DT200" i="11"/>
  <c r="H152" i="11"/>
  <c r="I126" i="11"/>
  <c r="I72" i="11"/>
  <c r="G152" i="11"/>
  <c r="EH148" i="11"/>
  <c r="EF148" i="11"/>
  <c r="ED148" i="11"/>
  <c r="EE148" i="11"/>
  <c r="EG148" i="11"/>
  <c r="EC148" i="11"/>
  <c r="EJ148" i="11"/>
  <c r="EI148" i="11"/>
  <c r="G144" i="11"/>
  <c r="I118" i="11"/>
  <c r="H144" i="11"/>
  <c r="F144" i="11"/>
  <c r="DT192" i="11"/>
  <c r="I64" i="11"/>
  <c r="F156" i="11"/>
  <c r="DT204" i="11"/>
  <c r="H156" i="11"/>
  <c r="I76" i="11"/>
  <c r="I130" i="11"/>
  <c r="G156" i="11"/>
  <c r="N28" i="11"/>
  <c r="J69" i="11"/>
  <c r="J123" i="11" s="1"/>
  <c r="DT223" i="11"/>
  <c r="K41" i="11"/>
  <c r="L41" i="11"/>
  <c r="M41" i="11"/>
  <c r="N6" i="11"/>
  <c r="N20" i="11"/>
  <c r="N26" i="11"/>
  <c r="K11" i="11"/>
  <c r="I121" i="11"/>
  <c r="H147" i="11"/>
  <c r="I67" i="11"/>
  <c r="F147" i="11"/>
  <c r="DT195" i="11"/>
  <c r="G147" i="11"/>
  <c r="M150" i="11"/>
  <c r="L70" i="11"/>
  <c r="L124" i="11"/>
  <c r="K96" i="11"/>
  <c r="J96" i="11"/>
  <c r="DT276" i="11"/>
  <c r="L18" i="11"/>
  <c r="DT203" i="11"/>
  <c r="H155" i="11"/>
  <c r="I75" i="11"/>
  <c r="G155" i="11"/>
  <c r="F155" i="11"/>
  <c r="I129" i="11"/>
  <c r="M142" i="11"/>
  <c r="L62" i="11"/>
  <c r="L116" i="11"/>
  <c r="K88" i="11"/>
  <c r="J88" i="11"/>
  <c r="DT268" i="11"/>
  <c r="N21" i="11"/>
  <c r="EI212" i="11"/>
  <c r="ED212" i="11"/>
  <c r="EG212" i="11"/>
  <c r="EF212" i="11"/>
  <c r="EE212" i="11"/>
  <c r="EJ212" i="11"/>
  <c r="EH212" i="11"/>
  <c r="EC212" i="11"/>
  <c r="EM212" i="11"/>
  <c r="I125" i="11"/>
  <c r="F151" i="11"/>
  <c r="I71" i="11"/>
  <c r="H151" i="11"/>
  <c r="G151" i="11"/>
  <c r="DT199" i="11"/>
  <c r="J59" i="11"/>
  <c r="J113" i="11" s="1"/>
  <c r="L31" i="11"/>
  <c r="K31" i="11"/>
  <c r="M31" i="11"/>
  <c r="DT213" i="11"/>
  <c r="K9" i="11"/>
  <c r="M148" i="11"/>
  <c r="L68" i="11"/>
  <c r="K94" i="11"/>
  <c r="L122" i="11"/>
  <c r="J94" i="11"/>
  <c r="DT274" i="11"/>
  <c r="M158" i="11"/>
  <c r="L78" i="11"/>
  <c r="K104" i="11"/>
  <c r="L132" i="11"/>
  <c r="J104" i="11"/>
  <c r="DT284" i="11"/>
  <c r="EH235" i="11"/>
  <c r="EE235" i="11"/>
  <c r="EJ235" i="11"/>
  <c r="EI235" i="11"/>
  <c r="EF235" i="11"/>
  <c r="ED235" i="11"/>
  <c r="EG235" i="11"/>
  <c r="EC235" i="11"/>
  <c r="J83" i="11"/>
  <c r="M137" i="11"/>
  <c r="L111" i="11"/>
  <c r="K83" i="11"/>
  <c r="L57" i="11"/>
  <c r="DT263" i="11"/>
  <c r="EH153" i="11"/>
  <c r="EE153" i="11"/>
  <c r="EF153" i="11"/>
  <c r="EJ153" i="11"/>
  <c r="ED153" i="11"/>
  <c r="EG153" i="11"/>
  <c r="EI153" i="11"/>
  <c r="EC153" i="11"/>
  <c r="K25" i="11"/>
  <c r="K20" i="11"/>
  <c r="J108" i="11"/>
  <c r="M162" i="11"/>
  <c r="L82" i="11"/>
  <c r="K108" i="11"/>
  <c r="L136" i="11"/>
  <c r="DT288" i="11"/>
  <c r="I135" i="11"/>
  <c r="H161" i="11"/>
  <c r="I81" i="11"/>
  <c r="F161" i="11"/>
  <c r="G161" i="11"/>
  <c r="DT209" i="11"/>
  <c r="K15" i="11"/>
  <c r="EI225" i="11"/>
  <c r="EG225" i="11"/>
  <c r="EH225" i="11"/>
  <c r="ED225" i="11"/>
  <c r="EC225" i="11"/>
  <c r="EE225" i="11"/>
  <c r="EJ225" i="11"/>
  <c r="EF225" i="11"/>
  <c r="K103" i="11"/>
  <c r="J103" i="11"/>
  <c r="M157" i="11"/>
  <c r="L131" i="11"/>
  <c r="L77" i="11"/>
  <c r="DT283" i="11"/>
  <c r="J64" i="11"/>
  <c r="J118" i="11" s="1"/>
  <c r="K36" i="11"/>
  <c r="L36" i="11"/>
  <c r="M36" i="11"/>
  <c r="DT218" i="11"/>
  <c r="J86" i="11"/>
  <c r="M140" i="11"/>
  <c r="K86" i="11"/>
  <c r="L114" i="11"/>
  <c r="L60" i="11"/>
  <c r="DT266" i="11"/>
  <c r="I111" i="11"/>
  <c r="H137" i="11"/>
  <c r="I57" i="11"/>
  <c r="F137" i="11"/>
  <c r="G137" i="11"/>
  <c r="DT185" i="11"/>
  <c r="G157" i="11"/>
  <c r="F157" i="11"/>
  <c r="I131" i="11"/>
  <c r="I77" i="11"/>
  <c r="H157" i="11"/>
  <c r="DT205" i="11"/>
  <c r="J99" i="11"/>
  <c r="K99" i="11"/>
  <c r="L73" i="11"/>
  <c r="M153" i="11"/>
  <c r="L127" i="11"/>
  <c r="DT279" i="11"/>
  <c r="M154" i="11"/>
  <c r="L74" i="11"/>
  <c r="L128" i="11"/>
  <c r="K100" i="11"/>
  <c r="J100" i="11"/>
  <c r="DT280" i="11"/>
  <c r="EG151" i="11"/>
  <c r="EF151" i="11"/>
  <c r="ED151" i="11"/>
  <c r="EC151" i="11"/>
  <c r="EI151" i="11"/>
  <c r="EJ151" i="11"/>
  <c r="EH151" i="11"/>
  <c r="EE151" i="11"/>
  <c r="K106" i="11"/>
  <c r="L80" i="11"/>
  <c r="M160" i="11"/>
  <c r="J106" i="11"/>
  <c r="L134" i="11"/>
  <c r="DT286" i="11"/>
  <c r="EC229" i="11"/>
  <c r="ED229" i="11"/>
  <c r="EJ229" i="11"/>
  <c r="EH229" i="11"/>
  <c r="EG229" i="11"/>
  <c r="EI229" i="11"/>
  <c r="EE229" i="11"/>
  <c r="EF229" i="11"/>
  <c r="DT193" i="11"/>
  <c r="H145" i="11"/>
  <c r="I65" i="11"/>
  <c r="F145" i="11"/>
  <c r="I119" i="11"/>
  <c r="G145" i="11"/>
  <c r="EC142" i="11"/>
  <c r="EE142" i="11"/>
  <c r="ED142" i="11"/>
  <c r="EG142" i="11"/>
  <c r="EF142" i="11"/>
  <c r="EJ142" i="11"/>
  <c r="EI142" i="11"/>
  <c r="EH142" i="11"/>
  <c r="EH139" i="11"/>
  <c r="EF139" i="11"/>
  <c r="EG139" i="11"/>
  <c r="EI139" i="11"/>
  <c r="EJ139" i="11"/>
  <c r="ED139" i="11"/>
  <c r="EC139" i="11"/>
  <c r="EE139" i="11"/>
  <c r="N11" i="11"/>
  <c r="EI171" i="11"/>
  <c r="ED171" i="11"/>
  <c r="EC171" i="11"/>
  <c r="EJ171" i="11"/>
  <c r="EF171" i="11"/>
  <c r="EE171" i="11"/>
  <c r="EG171" i="11"/>
  <c r="EH171" i="11"/>
  <c r="J84" i="11"/>
  <c r="K84" i="11"/>
  <c r="L58" i="11"/>
  <c r="M138" i="11"/>
  <c r="L112" i="11"/>
  <c r="DT264" i="11"/>
  <c r="EE214" i="11"/>
  <c r="ED214" i="11"/>
  <c r="EF214" i="11"/>
  <c r="EJ214" i="11"/>
  <c r="EH214" i="11"/>
  <c r="EI214" i="11"/>
  <c r="EG214" i="11"/>
  <c r="EC214" i="11"/>
  <c r="EM214" i="11"/>
  <c r="EI232" i="11"/>
  <c r="EH232" i="11"/>
  <c r="ED232" i="11"/>
  <c r="EC232" i="11"/>
  <c r="EG232" i="11"/>
  <c r="EE232" i="11"/>
  <c r="EF232" i="11"/>
  <c r="EJ232" i="11"/>
  <c r="L44" i="11"/>
  <c r="M44" i="11"/>
  <c r="J72" i="11"/>
  <c r="J126" i="11" s="1"/>
  <c r="K44" i="11"/>
  <c r="DT226" i="11"/>
  <c r="K14" i="11"/>
  <c r="K8" i="11"/>
  <c r="EH211" i="11"/>
  <c r="EE211" i="11"/>
  <c r="EJ211" i="11"/>
  <c r="EG211" i="11"/>
  <c r="EC211" i="11"/>
  <c r="EI211" i="11"/>
  <c r="EF211" i="11"/>
  <c r="ED211" i="11"/>
  <c r="EM211" i="11"/>
  <c r="J101" i="11"/>
  <c r="L129" i="11"/>
  <c r="K101" i="11"/>
  <c r="L75" i="11"/>
  <c r="M155" i="11"/>
  <c r="DT281" i="11"/>
  <c r="N25" i="11"/>
  <c r="N12" i="11"/>
  <c r="K12" i="11"/>
  <c r="G143" i="11"/>
  <c r="F143" i="11"/>
  <c r="I117" i="11"/>
  <c r="H143" i="11"/>
  <c r="I63" i="11"/>
  <c r="DT191" i="11"/>
  <c r="ED134" i="11"/>
  <c r="EI134" i="11"/>
  <c r="EH134" i="11"/>
  <c r="EG134" i="11"/>
  <c r="EJ134" i="11"/>
  <c r="EE134" i="11"/>
  <c r="EF134" i="11"/>
  <c r="EC134" i="11"/>
  <c r="EM134" i="11"/>
  <c r="EI217" i="11"/>
  <c r="EG217" i="11"/>
  <c r="EH217" i="11"/>
  <c r="ED217" i="11"/>
  <c r="EF217" i="11"/>
  <c r="EC217" i="11"/>
  <c r="EE217" i="11"/>
  <c r="EJ217" i="11"/>
  <c r="K27" i="11"/>
  <c r="K89" i="11"/>
  <c r="J89" i="11"/>
  <c r="M143" i="11"/>
  <c r="L117" i="11"/>
  <c r="L63" i="11"/>
  <c r="DT269" i="11"/>
  <c r="K3" i="11"/>
  <c r="I112" i="11"/>
  <c r="F138" i="11"/>
  <c r="I58" i="11"/>
  <c r="G138" i="11"/>
  <c r="H138" i="11"/>
  <c r="DT186" i="11"/>
  <c r="K23" i="11"/>
  <c r="N19" i="11"/>
  <c r="J97" i="11"/>
  <c r="M151" i="11"/>
  <c r="L125" i="11"/>
  <c r="K97" i="11"/>
  <c r="L71" i="11"/>
  <c r="DT277" i="11"/>
  <c r="EI233" i="11"/>
  <c r="EG233" i="11"/>
  <c r="EH233" i="11"/>
  <c r="EF233" i="11"/>
  <c r="ED233" i="11"/>
  <c r="EC233" i="11"/>
  <c r="EE233" i="11"/>
  <c r="EJ233" i="11"/>
  <c r="EC220" i="11"/>
  <c r="EI220" i="11"/>
  <c r="EG220" i="11"/>
  <c r="ED220" i="11"/>
  <c r="EH220" i="11"/>
  <c r="EJ220" i="11"/>
  <c r="EF220" i="11"/>
  <c r="EE220" i="11"/>
  <c r="I115" i="11"/>
  <c r="H141" i="11"/>
  <c r="I61" i="11"/>
  <c r="F141" i="11"/>
  <c r="G141" i="11"/>
  <c r="DT189" i="11"/>
  <c r="H159" i="11"/>
  <c r="I133" i="11"/>
  <c r="G159" i="11"/>
  <c r="F159" i="11"/>
  <c r="I79" i="11"/>
  <c r="DT207" i="11"/>
  <c r="I128" i="11"/>
  <c r="F154" i="11"/>
  <c r="I74" i="11"/>
  <c r="H154" i="11"/>
  <c r="G154" i="11"/>
  <c r="DT202" i="11"/>
  <c r="N27" i="11"/>
  <c r="DT197" i="11"/>
  <c r="I123" i="11"/>
  <c r="H149" i="11"/>
  <c r="I69" i="11"/>
  <c r="G149" i="11"/>
  <c r="F149" i="11"/>
  <c r="K5" i="11"/>
  <c r="K16" i="11"/>
  <c r="EH230" i="11"/>
  <c r="EE230" i="11"/>
  <c r="EG230" i="11"/>
  <c r="EC230" i="11"/>
  <c r="EI230" i="11"/>
  <c r="EJ230" i="11"/>
  <c r="ED230" i="11"/>
  <c r="EF230" i="11"/>
  <c r="K28" i="11"/>
  <c r="EH224" i="11"/>
  <c r="ED224" i="11"/>
  <c r="EJ224" i="11"/>
  <c r="EI224" i="11"/>
  <c r="EC224" i="11"/>
  <c r="EF224" i="11"/>
  <c r="EG224" i="11"/>
  <c r="EE224" i="11"/>
  <c r="EE174" i="11"/>
  <c r="EJ174" i="11"/>
  <c r="EG174" i="11"/>
  <c r="ED174" i="11"/>
  <c r="EI174" i="11"/>
  <c r="EH174" i="11"/>
  <c r="EC174" i="11"/>
  <c r="EF174" i="11"/>
  <c r="EJ216" i="11"/>
  <c r="EF216" i="11"/>
  <c r="EE216" i="11"/>
  <c r="EI216" i="11"/>
  <c r="EC216" i="11"/>
  <c r="ED216" i="11"/>
  <c r="EH216" i="11"/>
  <c r="EG216" i="11"/>
  <c r="EG161" i="11"/>
  <c r="EH161" i="11"/>
  <c r="EI161" i="11"/>
  <c r="EF161" i="11"/>
  <c r="EE161" i="11"/>
  <c r="ED161" i="11"/>
  <c r="EC161" i="11"/>
  <c r="EJ161" i="11"/>
  <c r="EM161" i="11"/>
  <c r="K24" i="11"/>
  <c r="N22" i="11"/>
  <c r="K91" i="11"/>
  <c r="J91" i="11"/>
  <c r="M145" i="11"/>
  <c r="L119" i="11"/>
  <c r="L65" i="11"/>
  <c r="DT271" i="11"/>
  <c r="N7" i="11"/>
  <c r="EH135" i="11"/>
  <c r="ED135" i="11"/>
  <c r="EC135" i="11"/>
  <c r="EI135" i="11"/>
  <c r="EG135" i="11"/>
  <c r="EE135" i="11"/>
  <c r="EF135" i="11"/>
  <c r="EJ135" i="11"/>
  <c r="EM135" i="11"/>
  <c r="N13" i="11"/>
  <c r="K19" i="11"/>
  <c r="EC222" i="11"/>
  <c r="ED222" i="11"/>
  <c r="EG222" i="11"/>
  <c r="EJ222" i="11"/>
  <c r="EE222" i="11"/>
  <c r="EF222" i="11"/>
  <c r="EI222" i="11"/>
  <c r="EH222" i="11"/>
  <c r="EI215" i="11"/>
  <c r="EJ215" i="11"/>
  <c r="EH215" i="11"/>
  <c r="ED215" i="11"/>
  <c r="EG215" i="11"/>
  <c r="EE215" i="11"/>
  <c r="EC215" i="11"/>
  <c r="EF215" i="11"/>
  <c r="I122" i="11"/>
  <c r="F148" i="11"/>
  <c r="I68" i="11"/>
  <c r="G148" i="11"/>
  <c r="H148" i="11"/>
  <c r="DT196" i="11"/>
  <c r="I116" i="11"/>
  <c r="F142" i="11"/>
  <c r="I62" i="11"/>
  <c r="G142" i="11"/>
  <c r="H142" i="11"/>
  <c r="DT190" i="11"/>
  <c r="J105" i="11"/>
  <c r="L79" i="11"/>
  <c r="M159" i="11"/>
  <c r="L133" i="11"/>
  <c r="K105" i="11"/>
  <c r="DT285" i="11"/>
  <c r="M146" i="11"/>
  <c r="L66" i="11"/>
  <c r="L120" i="11"/>
  <c r="K92" i="11"/>
  <c r="J92" i="11"/>
  <c r="DT272" i="11"/>
  <c r="I120" i="11"/>
  <c r="F146" i="11"/>
  <c r="I66" i="11"/>
  <c r="G146" i="11"/>
  <c r="H146" i="11"/>
  <c r="DT194" i="11"/>
  <c r="EG155" i="11"/>
  <c r="EH155" i="11"/>
  <c r="EF155" i="11"/>
  <c r="EI155" i="11"/>
  <c r="EE155" i="11"/>
  <c r="EC155" i="11"/>
  <c r="ED155" i="11"/>
  <c r="EJ155" i="11"/>
  <c r="ED150" i="11"/>
  <c r="EC150" i="11"/>
  <c r="EH150" i="11"/>
  <c r="EJ150" i="11"/>
  <c r="EE150" i="11"/>
  <c r="EF150" i="11"/>
  <c r="EI150" i="11"/>
  <c r="EG150" i="11"/>
  <c r="EG145" i="11"/>
  <c r="ED145" i="11"/>
  <c r="EJ145" i="11"/>
  <c r="EH145" i="11"/>
  <c r="EI145" i="11"/>
  <c r="EE145" i="11"/>
  <c r="EC145" i="11"/>
  <c r="EF145" i="11"/>
  <c r="ED146" i="11"/>
  <c r="EC146" i="11"/>
  <c r="EH146" i="11"/>
  <c r="EF146" i="11"/>
  <c r="EG146" i="11"/>
  <c r="EJ146" i="11"/>
  <c r="EE146" i="11"/>
  <c r="EI146" i="11"/>
  <c r="EG234" i="11"/>
  <c r="EJ234" i="11"/>
  <c r="EF234" i="11"/>
  <c r="EC234" i="11"/>
  <c r="ED234" i="11"/>
  <c r="EE234" i="11"/>
  <c r="EH234" i="11"/>
  <c r="EI234" i="11"/>
  <c r="N23" i="11"/>
  <c r="L10" i="11"/>
  <c r="N4" i="11"/>
  <c r="EJ158" i="11"/>
  <c r="EH158" i="11"/>
  <c r="EG158" i="11"/>
  <c r="EI158" i="11"/>
  <c r="ED158" i="11"/>
  <c r="EE158" i="11"/>
  <c r="EC158" i="11"/>
  <c r="EF158" i="11"/>
  <c r="EH227" i="11"/>
  <c r="EE227" i="11"/>
  <c r="EJ227" i="11"/>
  <c r="EI227" i="11"/>
  <c r="EF227" i="11"/>
  <c r="EG227" i="11"/>
  <c r="EC227" i="11"/>
  <c r="ED227" i="11"/>
  <c r="EI228" i="11"/>
  <c r="EE228" i="11"/>
  <c r="EH228" i="11"/>
  <c r="EF228" i="11"/>
  <c r="ED228" i="11"/>
  <c r="EC228" i="11"/>
  <c r="EG228" i="11"/>
  <c r="EJ228" i="11"/>
  <c r="J107" i="11"/>
  <c r="M161" i="11"/>
  <c r="L81" i="11"/>
  <c r="K107" i="11"/>
  <c r="L135" i="11"/>
  <c r="DT287" i="11"/>
  <c r="L15" i="11"/>
  <c r="DT187" i="11"/>
  <c r="I113" i="11"/>
  <c r="F139" i="11"/>
  <c r="I59" i="11"/>
  <c r="H139" i="11"/>
  <c r="G139" i="11"/>
  <c r="EF141" i="11"/>
  <c r="EG141" i="11"/>
  <c r="EH141" i="11"/>
  <c r="ED141" i="11"/>
  <c r="EC141" i="11"/>
  <c r="EJ141" i="11"/>
  <c r="EI141" i="11"/>
  <c r="EE141" i="11"/>
  <c r="F150" i="11"/>
  <c r="I70" i="11"/>
  <c r="H150" i="11"/>
  <c r="G150" i="11"/>
  <c r="I124" i="11"/>
  <c r="DT198" i="11"/>
  <c r="N9" i="11"/>
  <c r="EI154" i="11"/>
  <c r="ED154" i="11"/>
  <c r="EE154" i="11"/>
  <c r="EF154" i="11"/>
  <c r="EJ154" i="11"/>
  <c r="EC154" i="11"/>
  <c r="EG154" i="11"/>
  <c r="EH154" i="11"/>
  <c r="EC219" i="11"/>
  <c r="ED219" i="11"/>
  <c r="EH219" i="11"/>
  <c r="EE219" i="11"/>
  <c r="EJ219" i="11"/>
  <c r="EI219" i="11"/>
  <c r="EF219" i="11"/>
  <c r="EG219" i="11"/>
  <c r="K4" i="11"/>
  <c r="G162" i="11"/>
  <c r="F162" i="11"/>
  <c r="I82" i="11"/>
  <c r="H162" i="11"/>
  <c r="I136" i="11"/>
  <c r="DT210" i="11"/>
  <c r="ED144" i="11"/>
  <c r="EH144" i="11"/>
  <c r="EJ144" i="11"/>
  <c r="EE144" i="11"/>
  <c r="EF144" i="11"/>
  <c r="EC144" i="11"/>
  <c r="EI144" i="11"/>
  <c r="EG144" i="11"/>
  <c r="EH138" i="11"/>
  <c r="EJ138" i="11"/>
  <c r="EF138" i="11"/>
  <c r="ED138" i="11"/>
  <c r="EG138" i="11"/>
  <c r="EE138" i="11"/>
  <c r="EI138" i="11"/>
  <c r="EC138" i="11"/>
  <c r="N17" i="11"/>
  <c r="EH147" i="11"/>
  <c r="ED147" i="11"/>
  <c r="EJ147" i="11"/>
  <c r="EG147" i="11"/>
  <c r="EC147" i="11"/>
  <c r="EF147" i="11"/>
  <c r="EI147" i="11"/>
  <c r="EE147" i="11"/>
  <c r="F158" i="11"/>
  <c r="I78" i="11"/>
  <c r="H158" i="11"/>
  <c r="G158" i="11"/>
  <c r="I132" i="11"/>
  <c r="DT206" i="11"/>
  <c r="J102" i="11"/>
  <c r="M156" i="11"/>
  <c r="L76" i="11"/>
  <c r="L130" i="11"/>
  <c r="K102" i="11"/>
  <c r="DT282" i="11"/>
  <c r="K13" i="11"/>
  <c r="M141" i="11"/>
  <c r="L61" i="11"/>
  <c r="L115" i="11"/>
  <c r="K87" i="11"/>
  <c r="J87" i="11"/>
  <c r="DT267" i="11"/>
  <c r="EG157" i="11"/>
  <c r="EI157" i="11"/>
  <c r="EF157" i="11"/>
  <c r="EJ157" i="11"/>
  <c r="EC157" i="11"/>
  <c r="ED157" i="11"/>
  <c r="EE157" i="11"/>
  <c r="EH157" i="11"/>
  <c r="K7" i="11"/>
  <c r="EG231" i="11"/>
  <c r="ED231" i="11"/>
  <c r="EC231" i="11"/>
  <c r="EF231" i="11"/>
  <c r="EI231" i="11"/>
  <c r="EJ231" i="11"/>
  <c r="EH231" i="11"/>
  <c r="EE231" i="11"/>
  <c r="J93" i="11"/>
  <c r="M147" i="11"/>
  <c r="L121" i="11"/>
  <c r="K93" i="11"/>
  <c r="L67" i="11"/>
  <c r="DT273" i="11"/>
  <c r="DT201" i="11"/>
  <c r="I127" i="11"/>
  <c r="H153" i="11"/>
  <c r="I73" i="11"/>
  <c r="G153" i="11"/>
  <c r="F153" i="11"/>
  <c r="N16" i="11"/>
  <c r="EG143" i="11"/>
  <c r="EI143" i="11"/>
  <c r="EJ143" i="11"/>
  <c r="EC143" i="11"/>
  <c r="EH143" i="11"/>
  <c r="EE143" i="11"/>
  <c r="ED143" i="11"/>
  <c r="EF143" i="11"/>
  <c r="K21" i="11"/>
  <c r="N8" i="11"/>
  <c r="EG137" i="11"/>
  <c r="EI137" i="11"/>
  <c r="EC137" i="11"/>
  <c r="EJ137" i="11"/>
  <c r="EF137" i="11"/>
  <c r="EE137" i="11"/>
  <c r="ED137" i="11"/>
  <c r="EH137" i="11"/>
  <c r="K17" i="11"/>
  <c r="L5" i="11"/>
  <c r="EC221" i="11"/>
  <c r="ED221" i="11"/>
  <c r="EJ221" i="11"/>
  <c r="EH221" i="11"/>
  <c r="EG221" i="11"/>
  <c r="EI221" i="11"/>
  <c r="EE221" i="11"/>
  <c r="EF221" i="11"/>
  <c r="ED149" i="11"/>
  <c r="EF149" i="11"/>
  <c r="EH149" i="11"/>
  <c r="EC149" i="11"/>
  <c r="EG149" i="11"/>
  <c r="EI149" i="11"/>
  <c r="EJ149" i="11"/>
  <c r="EE149" i="11"/>
  <c r="N14" i="11"/>
  <c r="N24" i="11"/>
  <c r="EG236" i="11"/>
  <c r="EH236" i="11"/>
  <c r="EJ236" i="11"/>
  <c r="ED236" i="11"/>
  <c r="EF236" i="11"/>
  <c r="EE236" i="11"/>
  <c r="EC236" i="11"/>
  <c r="EI236" i="11"/>
  <c r="N3" i="11"/>
  <c r="EH166" i="11"/>
  <c r="ED166" i="11"/>
  <c r="EJ166" i="11"/>
  <c r="EE166" i="11"/>
  <c r="EG166" i="11"/>
  <c r="EI166" i="11"/>
  <c r="EC166" i="11"/>
  <c r="EF166" i="11"/>
  <c r="EF133" i="11"/>
  <c r="EI133" i="11"/>
  <c r="EG133" i="11"/>
  <c r="ED133" i="11"/>
  <c r="EJ133" i="11"/>
  <c r="EE133" i="11"/>
  <c r="EC133" i="11"/>
  <c r="EH133" i="11"/>
  <c r="EM133" i="11"/>
  <c r="DR479" i="11"/>
  <c r="DQ344" i="11"/>
  <c r="DR451" i="11"/>
  <c r="DR449" i="11"/>
  <c r="DQ369" i="11"/>
  <c r="DR535" i="11"/>
  <c r="DR539" i="11"/>
  <c r="DR465" i="11"/>
  <c r="DR459" i="11"/>
  <c r="DR489" i="11"/>
  <c r="DR481" i="11"/>
  <c r="DQ319" i="11"/>
  <c r="DR473" i="11"/>
  <c r="DR469" i="11"/>
  <c r="DR419" i="11"/>
  <c r="DQ393" i="11"/>
  <c r="DQ394" i="11" s="1"/>
  <c r="DR467" i="11"/>
  <c r="DQ295" i="11"/>
  <c r="EM34" i="11"/>
  <c r="DQ35" i="11"/>
  <c r="DQ61" i="11"/>
  <c r="EM60" i="11"/>
  <c r="DQ165" i="11"/>
  <c r="EM164" i="11"/>
  <c r="DQ139" i="11"/>
  <c r="EM138" i="11"/>
  <c r="DQ10" i="11"/>
  <c r="EM9" i="11"/>
  <c r="DQ271" i="11"/>
  <c r="DQ217" i="11"/>
  <c r="EM216" i="11"/>
  <c r="DQ113" i="11"/>
  <c r="EM112" i="11"/>
  <c r="EM86" i="11"/>
  <c r="DQ87" i="11"/>
  <c r="DQ192" i="11"/>
  <c r="DQ243" i="11"/>
  <c r="DR466" i="11"/>
  <c r="DR450" i="11"/>
  <c r="DR462" i="11"/>
  <c r="DR422" i="11"/>
  <c r="DR426" i="11"/>
  <c r="DR458" i="11"/>
  <c r="DR434" i="11"/>
  <c r="DS505" i="11"/>
  <c r="DS493" i="11"/>
  <c r="DS547" i="11"/>
  <c r="DR470" i="11"/>
  <c r="DR442" i="11"/>
  <c r="DR430" i="11"/>
  <c r="DR438" i="11"/>
  <c r="DR454" i="11"/>
  <c r="DR446" i="11"/>
  <c r="DS513" i="11"/>
  <c r="DS517" i="11"/>
  <c r="DS497" i="11"/>
  <c r="DS501" i="11"/>
  <c r="DS509" i="11"/>
  <c r="DS537" i="11"/>
  <c r="DS529" i="11"/>
  <c r="AO69" i="14" l="1"/>
  <c r="CX69" i="14" s="1"/>
  <c r="AO68" i="14"/>
  <c r="CX68" i="14" s="1"/>
  <c r="AO67" i="14"/>
  <c r="CX67" i="14" s="1"/>
  <c r="B74" i="14"/>
  <c r="B75" i="14"/>
  <c r="B73" i="14"/>
  <c r="B76" i="14"/>
  <c r="B18" i="14"/>
  <c r="B19" i="14"/>
  <c r="B20" i="14"/>
  <c r="B21" i="14"/>
  <c r="B64" i="14"/>
  <c r="B63" i="14"/>
  <c r="B61" i="14"/>
  <c r="B62" i="14"/>
  <c r="B43" i="14"/>
  <c r="B45" i="14"/>
  <c r="B46" i="14"/>
  <c r="B44" i="14"/>
  <c r="B49" i="14"/>
  <c r="B50" i="14"/>
  <c r="B52" i="14"/>
  <c r="B51" i="14"/>
  <c r="B55" i="14"/>
  <c r="B57" i="14"/>
  <c r="B58" i="14"/>
  <c r="B56" i="14"/>
  <c r="AO39" i="14"/>
  <c r="CX39" i="14" s="1"/>
  <c r="AO32" i="14"/>
  <c r="CX32" i="14" s="1"/>
  <c r="AO38" i="14"/>
  <c r="CX38" i="14" s="1"/>
  <c r="AO37" i="14"/>
  <c r="CX37" i="14" s="1"/>
  <c r="AO34" i="14"/>
  <c r="CX34" i="14" s="1"/>
  <c r="AO31" i="14"/>
  <c r="CX31" i="14" s="1"/>
  <c r="EK232" i="11"/>
  <c r="EK214" i="11"/>
  <c r="EK231" i="11"/>
  <c r="EK171" i="11"/>
  <c r="EK139" i="11"/>
  <c r="EK147" i="11"/>
  <c r="EK229" i="11"/>
  <c r="EK138" i="11"/>
  <c r="EK151" i="11"/>
  <c r="EK230" i="11"/>
  <c r="EK141" i="11"/>
  <c r="EK225" i="11"/>
  <c r="EK137" i="11"/>
  <c r="EK135" i="11"/>
  <c r="EK161" i="11"/>
  <c r="EK224" i="11"/>
  <c r="EK140" i="11"/>
  <c r="EK133" i="11"/>
  <c r="EK166" i="11"/>
  <c r="EK145" i="11"/>
  <c r="EK150" i="11"/>
  <c r="EK149" i="11"/>
  <c r="EK143" i="11"/>
  <c r="EK222" i="11"/>
  <c r="EK157" i="11"/>
  <c r="EK233" i="11"/>
  <c r="EK216" i="11"/>
  <c r="EK144" i="11"/>
  <c r="EK154" i="11"/>
  <c r="EK152" i="11"/>
  <c r="EK156" i="11"/>
  <c r="EK146" i="11"/>
  <c r="EK212" i="11"/>
  <c r="EK211" i="11"/>
  <c r="EK142" i="11"/>
  <c r="EK220" i="11"/>
  <c r="EK174" i="11"/>
  <c r="EK219" i="11"/>
  <c r="EK234" i="11"/>
  <c r="EK228" i="11"/>
  <c r="EK227" i="11"/>
  <c r="EK158" i="11"/>
  <c r="EK153" i="11"/>
  <c r="EK148" i="11"/>
  <c r="EK217" i="11"/>
  <c r="EK235" i="11"/>
  <c r="EK134" i="11"/>
  <c r="EK136" i="11"/>
  <c r="EK236" i="11"/>
  <c r="EK155" i="11"/>
  <c r="EK221" i="11"/>
  <c r="EK215" i="11"/>
  <c r="CX14" i="14"/>
  <c r="CX5" i="14"/>
  <c r="B6" i="14" s="1"/>
  <c r="CX6" i="14"/>
  <c r="CX26" i="14"/>
  <c r="B25" i="14" s="1"/>
  <c r="CX12" i="14"/>
  <c r="CX28" i="14"/>
  <c r="CX13" i="14"/>
  <c r="CX27" i="14"/>
  <c r="DU267" i="11"/>
  <c r="DY267" i="11"/>
  <c r="EB267" i="11"/>
  <c r="DX267" i="11"/>
  <c r="EA267" i="11"/>
  <c r="DW267" i="11"/>
  <c r="DV267" i="11"/>
  <c r="DZ267" i="11"/>
  <c r="DU282" i="11"/>
  <c r="EB282" i="11"/>
  <c r="DX282" i="11"/>
  <c r="EA282" i="11"/>
  <c r="DW282" i="11"/>
  <c r="DZ282" i="11"/>
  <c r="DV282" i="11"/>
  <c r="DY282" i="11"/>
  <c r="DU194" i="11"/>
  <c r="EB194" i="11"/>
  <c r="DX194" i="11"/>
  <c r="EA194" i="11"/>
  <c r="DW194" i="11"/>
  <c r="DZ194" i="11"/>
  <c r="DV194" i="11"/>
  <c r="DY194" i="11"/>
  <c r="DU285" i="11"/>
  <c r="EA285" i="11"/>
  <c r="DW285" i="11"/>
  <c r="DZ285" i="11"/>
  <c r="DV285" i="11"/>
  <c r="DY285" i="11"/>
  <c r="DX285" i="11"/>
  <c r="EB285" i="11"/>
  <c r="DU196" i="11"/>
  <c r="DZ196" i="11"/>
  <c r="DV196" i="11"/>
  <c r="DY196" i="11"/>
  <c r="EB196" i="11"/>
  <c r="DX196" i="11"/>
  <c r="DW196" i="11"/>
  <c r="EA196" i="11"/>
  <c r="DU271" i="11"/>
  <c r="DY271" i="11"/>
  <c r="EB271" i="11"/>
  <c r="DX271" i="11"/>
  <c r="EA271" i="11"/>
  <c r="DW271" i="11"/>
  <c r="DZ271" i="11"/>
  <c r="DV271" i="11"/>
  <c r="DU197" i="11"/>
  <c r="EA197" i="11"/>
  <c r="DW197" i="11"/>
  <c r="DZ197" i="11"/>
  <c r="DV197" i="11"/>
  <c r="DY197" i="11"/>
  <c r="EB197" i="11"/>
  <c r="DX197" i="11"/>
  <c r="DU277" i="11"/>
  <c r="EA277" i="11"/>
  <c r="DW277" i="11"/>
  <c r="DZ277" i="11"/>
  <c r="DV277" i="11"/>
  <c r="DY277" i="11"/>
  <c r="EB277" i="11"/>
  <c r="DX277" i="11"/>
  <c r="DU186" i="11"/>
  <c r="EB186" i="11"/>
  <c r="DX186" i="11"/>
  <c r="EA186" i="11"/>
  <c r="DW186" i="11"/>
  <c r="DZ186" i="11"/>
  <c r="DV186" i="11"/>
  <c r="DY186" i="11"/>
  <c r="DU269" i="11"/>
  <c r="EA269" i="11"/>
  <c r="DW269" i="11"/>
  <c r="DZ269" i="11"/>
  <c r="DV269" i="11"/>
  <c r="DY269" i="11"/>
  <c r="DX269" i="11"/>
  <c r="EB269" i="11"/>
  <c r="DY191" i="11"/>
  <c r="EB191" i="11"/>
  <c r="DX191" i="11"/>
  <c r="EA191" i="11"/>
  <c r="DW191" i="11"/>
  <c r="DZ191" i="11"/>
  <c r="DV191" i="11"/>
  <c r="DU226" i="11"/>
  <c r="EB226" i="11"/>
  <c r="DX226" i="11"/>
  <c r="EA226" i="11"/>
  <c r="DW226" i="11"/>
  <c r="DZ226" i="11"/>
  <c r="DV226" i="11"/>
  <c r="DY226" i="11"/>
  <c r="DU280" i="11"/>
  <c r="DZ280" i="11"/>
  <c r="DV280" i="11"/>
  <c r="DY280" i="11"/>
  <c r="EB280" i="11"/>
  <c r="DX280" i="11"/>
  <c r="EA280" i="11"/>
  <c r="DW280" i="11"/>
  <c r="DU218" i="11"/>
  <c r="EB218" i="11"/>
  <c r="DX218" i="11"/>
  <c r="EA218" i="11"/>
  <c r="DW218" i="11"/>
  <c r="DZ218" i="11"/>
  <c r="DV218" i="11"/>
  <c r="DY218" i="11"/>
  <c r="DU209" i="11"/>
  <c r="EA209" i="11"/>
  <c r="DW209" i="11"/>
  <c r="DZ209" i="11"/>
  <c r="DV209" i="11"/>
  <c r="DY209" i="11"/>
  <c r="EB209" i="11"/>
  <c r="DX209" i="11"/>
  <c r="DU199" i="11"/>
  <c r="DY199" i="11"/>
  <c r="EB199" i="11"/>
  <c r="DX199" i="11"/>
  <c r="EA199" i="11"/>
  <c r="DW199" i="11"/>
  <c r="DZ199" i="11"/>
  <c r="DV199" i="11"/>
  <c r="DU203" i="11"/>
  <c r="DY203" i="11"/>
  <c r="EB203" i="11"/>
  <c r="DX203" i="11"/>
  <c r="EA203" i="11"/>
  <c r="DW203" i="11"/>
  <c r="DV203" i="11"/>
  <c r="DZ203" i="11"/>
  <c r="DU192" i="11"/>
  <c r="DZ192" i="11"/>
  <c r="DV192" i="11"/>
  <c r="DY192" i="11"/>
  <c r="EB192" i="11"/>
  <c r="DX192" i="11"/>
  <c r="EA192" i="11"/>
  <c r="DW192" i="11"/>
  <c r="DU188" i="11"/>
  <c r="DZ188" i="11"/>
  <c r="DV188" i="11"/>
  <c r="DY188" i="11"/>
  <c r="EB188" i="11"/>
  <c r="DX188" i="11"/>
  <c r="EA188" i="11"/>
  <c r="DW188" i="11"/>
  <c r="DU208" i="11"/>
  <c r="DZ208" i="11"/>
  <c r="DV208" i="11"/>
  <c r="DY208" i="11"/>
  <c r="EB208" i="11"/>
  <c r="DX208" i="11"/>
  <c r="EA208" i="11"/>
  <c r="DW208" i="11"/>
  <c r="DU273" i="11"/>
  <c r="EA273" i="11"/>
  <c r="DW273" i="11"/>
  <c r="DZ273" i="11"/>
  <c r="DV273" i="11"/>
  <c r="DY273" i="11"/>
  <c r="EB273" i="11"/>
  <c r="DX273" i="11"/>
  <c r="DU287" i="11"/>
  <c r="EA287" i="11"/>
  <c r="DW287" i="11"/>
  <c r="DZ287" i="11"/>
  <c r="EB287" i="11"/>
  <c r="DY287" i="11"/>
  <c r="DX287" i="11"/>
  <c r="DV287" i="11"/>
  <c r="DU207" i="11"/>
  <c r="DY207" i="11"/>
  <c r="EB207" i="11"/>
  <c r="DX207" i="11"/>
  <c r="EA207" i="11"/>
  <c r="DW207" i="11"/>
  <c r="DZ207" i="11"/>
  <c r="DV207" i="11"/>
  <c r="DU189" i="11"/>
  <c r="EA189" i="11"/>
  <c r="DW189" i="11"/>
  <c r="DZ189" i="11"/>
  <c r="DV189" i="11"/>
  <c r="DY189" i="11"/>
  <c r="DX189" i="11"/>
  <c r="EB189" i="11"/>
  <c r="DU193" i="11"/>
  <c r="EA193" i="11"/>
  <c r="DW193" i="11"/>
  <c r="DZ193" i="11"/>
  <c r="DV193" i="11"/>
  <c r="DY193" i="11"/>
  <c r="EB193" i="11"/>
  <c r="DX193" i="11"/>
  <c r="DU205" i="11"/>
  <c r="EA205" i="11"/>
  <c r="DW205" i="11"/>
  <c r="DZ205" i="11"/>
  <c r="DV205" i="11"/>
  <c r="DY205" i="11"/>
  <c r="DX205" i="11"/>
  <c r="EB205" i="11"/>
  <c r="DU266" i="11"/>
  <c r="EB266" i="11"/>
  <c r="DX266" i="11"/>
  <c r="EA266" i="11"/>
  <c r="DW266" i="11"/>
  <c r="DZ266" i="11"/>
  <c r="DV266" i="11"/>
  <c r="DY266" i="11"/>
  <c r="DU283" i="11"/>
  <c r="DY283" i="11"/>
  <c r="EB283" i="11"/>
  <c r="DX283" i="11"/>
  <c r="EA283" i="11"/>
  <c r="DW283" i="11"/>
  <c r="DV283" i="11"/>
  <c r="DZ283" i="11"/>
  <c r="DU284" i="11"/>
  <c r="DZ284" i="11"/>
  <c r="DV284" i="11"/>
  <c r="DY284" i="11"/>
  <c r="EB284" i="11"/>
  <c r="DX284" i="11"/>
  <c r="EA284" i="11"/>
  <c r="DW284" i="11"/>
  <c r="DU268" i="11"/>
  <c r="DZ268" i="11"/>
  <c r="DV268" i="11"/>
  <c r="DY268" i="11"/>
  <c r="EB268" i="11"/>
  <c r="DX268" i="11"/>
  <c r="EA268" i="11"/>
  <c r="DW268" i="11"/>
  <c r="DU195" i="11"/>
  <c r="DY195" i="11"/>
  <c r="EB195" i="11"/>
  <c r="DX195" i="11"/>
  <c r="EA195" i="11"/>
  <c r="DW195" i="11"/>
  <c r="DZ195" i="11"/>
  <c r="DV195" i="11"/>
  <c r="DU204" i="11"/>
  <c r="DZ204" i="11"/>
  <c r="DV204" i="11"/>
  <c r="DY204" i="11"/>
  <c r="EB204" i="11"/>
  <c r="DX204" i="11"/>
  <c r="EA204" i="11"/>
  <c r="DW204" i="11"/>
  <c r="DU206" i="11"/>
  <c r="EB206" i="11"/>
  <c r="DX206" i="11"/>
  <c r="EA206" i="11"/>
  <c r="DW206" i="11"/>
  <c r="DZ206" i="11"/>
  <c r="DV206" i="11"/>
  <c r="DY206" i="11"/>
  <c r="DU210" i="11"/>
  <c r="EB210" i="11"/>
  <c r="DX210" i="11"/>
  <c r="EA210" i="11"/>
  <c r="DW210" i="11"/>
  <c r="DZ210" i="11"/>
  <c r="DV210" i="11"/>
  <c r="DY210" i="11"/>
  <c r="DU187" i="11"/>
  <c r="DY187" i="11"/>
  <c r="EB187" i="11"/>
  <c r="DX187" i="11"/>
  <c r="EA187" i="11"/>
  <c r="DW187" i="11"/>
  <c r="DV187" i="11"/>
  <c r="DZ187" i="11"/>
  <c r="DU272" i="11"/>
  <c r="DZ272" i="11"/>
  <c r="DV272" i="11"/>
  <c r="DY272" i="11"/>
  <c r="EB272" i="11"/>
  <c r="DX272" i="11"/>
  <c r="EA272" i="11"/>
  <c r="DW272" i="11"/>
  <c r="DU190" i="11"/>
  <c r="EB190" i="11"/>
  <c r="DX190" i="11"/>
  <c r="EA190" i="11"/>
  <c r="DW190" i="11"/>
  <c r="DZ190" i="11"/>
  <c r="DV190" i="11"/>
  <c r="DY190" i="11"/>
  <c r="DU202" i="11"/>
  <c r="EB202" i="11"/>
  <c r="DX202" i="11"/>
  <c r="EA202" i="11"/>
  <c r="DW202" i="11"/>
  <c r="DZ202" i="11"/>
  <c r="DV202" i="11"/>
  <c r="DY202" i="11"/>
  <c r="DU281" i="11"/>
  <c r="EA281" i="11"/>
  <c r="DW281" i="11"/>
  <c r="DZ281" i="11"/>
  <c r="DV281" i="11"/>
  <c r="DY281" i="11"/>
  <c r="EB281" i="11"/>
  <c r="DX281" i="11"/>
  <c r="DU286" i="11"/>
  <c r="EB286" i="11"/>
  <c r="DX286" i="11"/>
  <c r="EA286" i="11"/>
  <c r="DW286" i="11"/>
  <c r="DZ286" i="11"/>
  <c r="DV286" i="11"/>
  <c r="DY286" i="11"/>
  <c r="DU279" i="11"/>
  <c r="DY279" i="11"/>
  <c r="EB279" i="11"/>
  <c r="DX279" i="11"/>
  <c r="EA279" i="11"/>
  <c r="DW279" i="11"/>
  <c r="DZ279" i="11"/>
  <c r="DV279" i="11"/>
  <c r="DU288" i="11"/>
  <c r="EB288" i="11"/>
  <c r="DX288" i="11"/>
  <c r="EA288" i="11"/>
  <c r="DW288" i="11"/>
  <c r="DZ288" i="11"/>
  <c r="DY288" i="11"/>
  <c r="DV288" i="11"/>
  <c r="DU276" i="11"/>
  <c r="DZ276" i="11"/>
  <c r="DV276" i="11"/>
  <c r="DY276" i="11"/>
  <c r="EB276" i="11"/>
  <c r="DX276" i="11"/>
  <c r="DW276" i="11"/>
  <c r="EA276" i="11"/>
  <c r="DU223" i="11"/>
  <c r="DY223" i="11"/>
  <c r="EB223" i="11"/>
  <c r="DX223" i="11"/>
  <c r="EA223" i="11"/>
  <c r="DW223" i="11"/>
  <c r="DZ223" i="11"/>
  <c r="DV223" i="11"/>
  <c r="DU200" i="11"/>
  <c r="DZ200" i="11"/>
  <c r="DV200" i="11"/>
  <c r="DY200" i="11"/>
  <c r="EB200" i="11"/>
  <c r="DX200" i="11"/>
  <c r="EA200" i="11"/>
  <c r="DW200" i="11"/>
  <c r="DU201" i="11"/>
  <c r="EA201" i="11"/>
  <c r="DW201" i="11"/>
  <c r="DZ201" i="11"/>
  <c r="DV201" i="11"/>
  <c r="DY201" i="11"/>
  <c r="EB201" i="11"/>
  <c r="DX201" i="11"/>
  <c r="DU198" i="11"/>
  <c r="EB198" i="11"/>
  <c r="DX198" i="11"/>
  <c r="EA198" i="11"/>
  <c r="DW198" i="11"/>
  <c r="DZ198" i="11"/>
  <c r="DV198" i="11"/>
  <c r="DY198" i="11"/>
  <c r="DU264" i="11"/>
  <c r="DZ264" i="11"/>
  <c r="DV264" i="11"/>
  <c r="DY264" i="11"/>
  <c r="EB264" i="11"/>
  <c r="DX264" i="11"/>
  <c r="EA264" i="11"/>
  <c r="DW264" i="11"/>
  <c r="DU185" i="11"/>
  <c r="EA185" i="11"/>
  <c r="DW185" i="11"/>
  <c r="DZ185" i="11"/>
  <c r="DV185" i="11"/>
  <c r="DY185" i="11"/>
  <c r="EB185" i="11"/>
  <c r="DX185" i="11"/>
  <c r="DU263" i="11"/>
  <c r="DY263" i="11"/>
  <c r="EB263" i="11"/>
  <c r="DX263" i="11"/>
  <c r="EA263" i="11"/>
  <c r="DW263" i="11"/>
  <c r="DZ263" i="11"/>
  <c r="DV263" i="11"/>
  <c r="DU274" i="11"/>
  <c r="EB274" i="11"/>
  <c r="DX274" i="11"/>
  <c r="EA274" i="11"/>
  <c r="DW274" i="11"/>
  <c r="DZ274" i="11"/>
  <c r="DV274" i="11"/>
  <c r="DY274" i="11"/>
  <c r="DU213" i="11"/>
  <c r="EA213" i="11"/>
  <c r="DW213" i="11"/>
  <c r="DZ213" i="11"/>
  <c r="DV213" i="11"/>
  <c r="DY213" i="11"/>
  <c r="EB213" i="11"/>
  <c r="DX213" i="11"/>
  <c r="EM191" i="11"/>
  <c r="DU191" i="11"/>
  <c r="M18" i="11"/>
  <c r="EH200" i="11"/>
  <c r="EC200" i="11"/>
  <c r="EF200" i="11"/>
  <c r="EI200" i="11"/>
  <c r="EE200" i="11"/>
  <c r="EG200" i="11"/>
  <c r="ED200" i="11"/>
  <c r="EJ200" i="11"/>
  <c r="K64" i="11"/>
  <c r="DT244" i="11"/>
  <c r="M90" i="11"/>
  <c r="J36" i="11"/>
  <c r="K118" i="11"/>
  <c r="L90" i="11"/>
  <c r="K126" i="11"/>
  <c r="DT252" i="11"/>
  <c r="J44" i="11"/>
  <c r="M98" i="11"/>
  <c r="K72" i="11"/>
  <c r="L98" i="11"/>
  <c r="EC188" i="11"/>
  <c r="EG188" i="11"/>
  <c r="EF188" i="11"/>
  <c r="EE188" i="11"/>
  <c r="ED188" i="11"/>
  <c r="EJ188" i="11"/>
  <c r="EI188" i="11"/>
  <c r="EH188" i="11"/>
  <c r="EM188" i="11"/>
  <c r="M26" i="11"/>
  <c r="M22" i="11"/>
  <c r="M6" i="11"/>
  <c r="EJ204" i="11"/>
  <c r="EI204" i="11"/>
  <c r="EH204" i="11"/>
  <c r="EF204" i="11"/>
  <c r="EG204" i="11"/>
  <c r="ED204" i="11"/>
  <c r="EE204" i="11"/>
  <c r="EC204" i="11"/>
  <c r="M10" i="11"/>
  <c r="EI192" i="11"/>
  <c r="EJ192" i="11"/>
  <c r="EE192" i="11"/>
  <c r="ED192" i="11"/>
  <c r="EG192" i="11"/>
  <c r="EC192" i="11"/>
  <c r="EF192" i="11"/>
  <c r="EH192" i="11"/>
  <c r="J52" i="11"/>
  <c r="DT260" i="11"/>
  <c r="L106" i="11"/>
  <c r="K80" i="11"/>
  <c r="M106" i="11"/>
  <c r="K134" i="11"/>
  <c r="L102" i="11"/>
  <c r="J48" i="11"/>
  <c r="M102" i="11"/>
  <c r="K76" i="11"/>
  <c r="K130" i="11"/>
  <c r="DT256" i="11"/>
  <c r="EE208" i="11"/>
  <c r="EG208" i="11"/>
  <c r="EJ208" i="11"/>
  <c r="EH208" i="11"/>
  <c r="EF208" i="11"/>
  <c r="EI208" i="11"/>
  <c r="ED208" i="11"/>
  <c r="EC208" i="11"/>
  <c r="K114" i="11"/>
  <c r="K60" i="11"/>
  <c r="J32" i="11"/>
  <c r="M86" i="11"/>
  <c r="L86" i="11"/>
  <c r="DT240" i="11"/>
  <c r="M4" i="11"/>
  <c r="N63" i="11"/>
  <c r="N117" i="11" s="1"/>
  <c r="P35" i="11"/>
  <c r="Q35" i="11"/>
  <c r="O35" i="11"/>
  <c r="DT321" i="11"/>
  <c r="EG187" i="11"/>
  <c r="EC187" i="11"/>
  <c r="EI187" i="11"/>
  <c r="ED187" i="11"/>
  <c r="EF187" i="11"/>
  <c r="EE187" i="11"/>
  <c r="EJ187" i="11"/>
  <c r="EH187" i="11"/>
  <c r="EM187" i="11"/>
  <c r="EJ287" i="11"/>
  <c r="EI287" i="11"/>
  <c r="EC287" i="11"/>
  <c r="EE287" i="11"/>
  <c r="EG287" i="11"/>
  <c r="EH287" i="11"/>
  <c r="EF287" i="11"/>
  <c r="ED287" i="11"/>
  <c r="N58" i="11"/>
  <c r="N112" i="11" s="1"/>
  <c r="Q30" i="11"/>
  <c r="O30" i="11"/>
  <c r="P30" i="11"/>
  <c r="DT316" i="11"/>
  <c r="P49" i="11"/>
  <c r="Q49" i="11"/>
  <c r="N77" i="11"/>
  <c r="N131" i="11" s="1"/>
  <c r="O49" i="11"/>
  <c r="DT335" i="11"/>
  <c r="EH194" i="11"/>
  <c r="EG194" i="11"/>
  <c r="EC194" i="11"/>
  <c r="EJ194" i="11"/>
  <c r="EI194" i="11"/>
  <c r="ED194" i="11"/>
  <c r="EF194" i="11"/>
  <c r="EE194" i="11"/>
  <c r="EI285" i="11"/>
  <c r="EC285" i="11"/>
  <c r="EE285" i="11"/>
  <c r="EG285" i="11"/>
  <c r="EJ285" i="11"/>
  <c r="ED285" i="11"/>
  <c r="EH285" i="11"/>
  <c r="EF285" i="11"/>
  <c r="EC190" i="11"/>
  <c r="EJ190" i="11"/>
  <c r="EF190" i="11"/>
  <c r="ED190" i="11"/>
  <c r="EG190" i="11"/>
  <c r="EE190" i="11"/>
  <c r="EH190" i="11"/>
  <c r="EI190" i="11"/>
  <c r="EM190" i="11"/>
  <c r="P13" i="11"/>
  <c r="N61" i="11"/>
  <c r="N115" i="11" s="1"/>
  <c r="O33" i="11"/>
  <c r="P33" i="11"/>
  <c r="Q33" i="11"/>
  <c r="DT319" i="11"/>
  <c r="P22" i="11"/>
  <c r="L104" i="11"/>
  <c r="K78" i="11"/>
  <c r="K132" i="11"/>
  <c r="M104" i="11"/>
  <c r="J50" i="11"/>
  <c r="DT258" i="11"/>
  <c r="K82" i="11"/>
  <c r="L108" i="11"/>
  <c r="K136" i="11"/>
  <c r="M108" i="11"/>
  <c r="J54" i="11"/>
  <c r="DT262" i="11"/>
  <c r="K124" i="11"/>
  <c r="M96" i="11"/>
  <c r="L96" i="11"/>
  <c r="K70" i="11"/>
  <c r="J42" i="11"/>
  <c r="DT250" i="11"/>
  <c r="EG197" i="11"/>
  <c r="EE197" i="11"/>
  <c r="EJ197" i="11"/>
  <c r="EC197" i="11"/>
  <c r="ED197" i="11"/>
  <c r="EI197" i="11"/>
  <c r="EH197" i="11"/>
  <c r="EF197" i="11"/>
  <c r="EC207" i="11"/>
  <c r="EJ207" i="11"/>
  <c r="EF207" i="11"/>
  <c r="ED207" i="11"/>
  <c r="EH207" i="11"/>
  <c r="EG207" i="11"/>
  <c r="EE207" i="11"/>
  <c r="EI207" i="11"/>
  <c r="J49" i="11"/>
  <c r="M103" i="11"/>
  <c r="K77" i="11"/>
  <c r="K131" i="11"/>
  <c r="L103" i="11"/>
  <c r="DT257" i="11"/>
  <c r="M83" i="11"/>
  <c r="K57" i="11"/>
  <c r="L83" i="11"/>
  <c r="K111" i="11"/>
  <c r="J29" i="11"/>
  <c r="DT237" i="11"/>
  <c r="M27" i="11"/>
  <c r="EC191" i="11"/>
  <c r="EJ191" i="11"/>
  <c r="EH191" i="11"/>
  <c r="EF191" i="11"/>
  <c r="ED191" i="11"/>
  <c r="EI191" i="11"/>
  <c r="EG191" i="11"/>
  <c r="EE191" i="11"/>
  <c r="K120" i="11"/>
  <c r="K66" i="11"/>
  <c r="M92" i="11"/>
  <c r="L92" i="11"/>
  <c r="J38" i="11"/>
  <c r="DT246" i="11"/>
  <c r="O51" i="11"/>
  <c r="Q51" i="11"/>
  <c r="P51" i="11"/>
  <c r="N79" i="11"/>
  <c r="N133" i="11" s="1"/>
  <c r="DT337" i="11"/>
  <c r="M8" i="11"/>
  <c r="L94" i="11"/>
  <c r="K68" i="11"/>
  <c r="K122" i="11"/>
  <c r="M94" i="11"/>
  <c r="J40" i="11"/>
  <c r="DT248" i="11"/>
  <c r="EF264" i="11"/>
  <c r="EJ264" i="11"/>
  <c r="EG264" i="11"/>
  <c r="EH264" i="11"/>
  <c r="EI264" i="11"/>
  <c r="ED264" i="11"/>
  <c r="EC264" i="11"/>
  <c r="EE264" i="11"/>
  <c r="EM264" i="11"/>
  <c r="P11" i="11"/>
  <c r="EC193" i="11"/>
  <c r="EI193" i="11"/>
  <c r="ED193" i="11"/>
  <c r="EJ193" i="11"/>
  <c r="EF193" i="11"/>
  <c r="EG193" i="11"/>
  <c r="EH193" i="11"/>
  <c r="EE193" i="11"/>
  <c r="EH205" i="11"/>
  <c r="EE205" i="11"/>
  <c r="EC205" i="11"/>
  <c r="ED205" i="11"/>
  <c r="EG205" i="11"/>
  <c r="EJ205" i="11"/>
  <c r="EI205" i="11"/>
  <c r="EF205" i="11"/>
  <c r="EE266" i="11"/>
  <c r="EI266" i="11"/>
  <c r="EH266" i="11"/>
  <c r="EJ266" i="11"/>
  <c r="EF266" i="11"/>
  <c r="EC266" i="11"/>
  <c r="EG266" i="11"/>
  <c r="ED266" i="11"/>
  <c r="EM266" i="11"/>
  <c r="EC218" i="11"/>
  <c r="EE218" i="11"/>
  <c r="EJ218" i="11"/>
  <c r="EG218" i="11"/>
  <c r="EI218" i="11"/>
  <c r="EH218" i="11"/>
  <c r="ED218" i="11"/>
  <c r="EF218" i="11"/>
  <c r="K123" i="11"/>
  <c r="K69" i="11"/>
  <c r="J41" i="11"/>
  <c r="M95" i="11"/>
  <c r="L95" i="11"/>
  <c r="DT249" i="11"/>
  <c r="M25" i="11"/>
  <c r="EM263" i="11"/>
  <c r="EE263" i="11"/>
  <c r="EC263" i="11"/>
  <c r="EI263" i="11"/>
  <c r="EH263" i="11"/>
  <c r="ED263" i="11"/>
  <c r="EF263" i="11"/>
  <c r="EJ263" i="11"/>
  <c r="EG263" i="11"/>
  <c r="ED274" i="11"/>
  <c r="EI274" i="11"/>
  <c r="EC274" i="11"/>
  <c r="EE274" i="11"/>
  <c r="EG274" i="11"/>
  <c r="EF274" i="11"/>
  <c r="EH274" i="11"/>
  <c r="EJ274" i="11"/>
  <c r="EG268" i="11"/>
  <c r="EH268" i="11"/>
  <c r="EC268" i="11"/>
  <c r="EF268" i="11"/>
  <c r="EI268" i="11"/>
  <c r="EJ268" i="11"/>
  <c r="ED268" i="11"/>
  <c r="EE268" i="11"/>
  <c r="EM268" i="11"/>
  <c r="EI276" i="11"/>
  <c r="EJ276" i="11"/>
  <c r="EF276" i="11"/>
  <c r="EG276" i="11"/>
  <c r="ED276" i="11"/>
  <c r="EH276" i="11"/>
  <c r="EC276" i="11"/>
  <c r="EE276" i="11"/>
  <c r="M11" i="11"/>
  <c r="P20" i="11"/>
  <c r="EG223" i="11"/>
  <c r="EI223" i="11"/>
  <c r="EJ223" i="11"/>
  <c r="EH223" i="11"/>
  <c r="ED223" i="11"/>
  <c r="EE223" i="11"/>
  <c r="EF223" i="11"/>
  <c r="EC223" i="11"/>
  <c r="N5" i="11"/>
  <c r="N62" i="11"/>
  <c r="N116" i="11" s="1"/>
  <c r="Q34" i="11"/>
  <c r="P34" i="11"/>
  <c r="O34" i="11"/>
  <c r="DT320" i="11"/>
  <c r="P9" i="11"/>
  <c r="P23" i="11"/>
  <c r="P7" i="11"/>
  <c r="M28" i="11"/>
  <c r="M16" i="11"/>
  <c r="M23" i="11"/>
  <c r="M3" i="11"/>
  <c r="M12" i="11"/>
  <c r="P25" i="11"/>
  <c r="M14" i="11"/>
  <c r="EF280" i="11"/>
  <c r="EG280" i="11"/>
  <c r="EJ280" i="11"/>
  <c r="EE280" i="11"/>
  <c r="EC280" i="11"/>
  <c r="EI280" i="11"/>
  <c r="ED280" i="11"/>
  <c r="EH280" i="11"/>
  <c r="M15" i="11"/>
  <c r="EC288" i="11"/>
  <c r="EE288" i="11"/>
  <c r="ED288" i="11"/>
  <c r="EI288" i="11"/>
  <c r="EF288" i="11"/>
  <c r="EJ288" i="11"/>
  <c r="EH288" i="11"/>
  <c r="EG288" i="11"/>
  <c r="K128" i="11"/>
  <c r="K74" i="11"/>
  <c r="M100" i="11"/>
  <c r="L100" i="11"/>
  <c r="J46" i="11"/>
  <c r="DT254" i="11"/>
  <c r="L89" i="11"/>
  <c r="K117" i="11"/>
  <c r="J35" i="11"/>
  <c r="K63" i="11"/>
  <c r="M89" i="11"/>
  <c r="DT243" i="11"/>
  <c r="P47" i="11"/>
  <c r="O47" i="11"/>
  <c r="N75" i="11"/>
  <c r="N129" i="11" s="1"/>
  <c r="Q47" i="11"/>
  <c r="DT333" i="11"/>
  <c r="M152" i="11"/>
  <c r="L72" i="11"/>
  <c r="K98" i="11"/>
  <c r="L126" i="11"/>
  <c r="J98" i="11"/>
  <c r="DT278" i="11"/>
  <c r="EC195" i="11"/>
  <c r="EJ195" i="11"/>
  <c r="EE195" i="11"/>
  <c r="EG195" i="11"/>
  <c r="EI195" i="11"/>
  <c r="EF195" i="11"/>
  <c r="ED195" i="11"/>
  <c r="EH195" i="11"/>
  <c r="O52" i="11"/>
  <c r="Q52" i="11"/>
  <c r="N80" i="11"/>
  <c r="N134" i="11" s="1"/>
  <c r="P52" i="11"/>
  <c r="DT338" i="11"/>
  <c r="N60" i="11"/>
  <c r="N114" i="11" s="1"/>
  <c r="O32" i="11"/>
  <c r="P32" i="11"/>
  <c r="Q32" i="11"/>
  <c r="DT318" i="11"/>
  <c r="Q54" i="11"/>
  <c r="P54" i="11"/>
  <c r="N82" i="11"/>
  <c r="N136" i="11" s="1"/>
  <c r="O54" i="11"/>
  <c r="DT340" i="11"/>
  <c r="P3" i="11"/>
  <c r="P14" i="11"/>
  <c r="L113" i="11"/>
  <c r="K85" i="11"/>
  <c r="M139" i="11"/>
  <c r="J85" i="11"/>
  <c r="L59" i="11"/>
  <c r="DT265" i="11"/>
  <c r="P16" i="11"/>
  <c r="EC201" i="11"/>
  <c r="EH201" i="11"/>
  <c r="EE201" i="11"/>
  <c r="EJ201" i="11"/>
  <c r="EG201" i="11"/>
  <c r="ED201" i="11"/>
  <c r="EI201" i="11"/>
  <c r="EF201" i="11"/>
  <c r="M7" i="11"/>
  <c r="N57" i="11"/>
  <c r="N111" i="11" s="1"/>
  <c r="O29" i="11"/>
  <c r="P29" i="11"/>
  <c r="Q29" i="11"/>
  <c r="DT315" i="11"/>
  <c r="N68" i="11"/>
  <c r="N122" i="11" s="1"/>
  <c r="O40" i="11"/>
  <c r="P40" i="11"/>
  <c r="Q40" i="11"/>
  <c r="DT326" i="11"/>
  <c r="M17" i="11"/>
  <c r="N70" i="11"/>
  <c r="N124" i="11" s="1"/>
  <c r="P42" i="11"/>
  <c r="Q42" i="11"/>
  <c r="O42" i="11"/>
  <c r="DT328" i="11"/>
  <c r="M87" i="11"/>
  <c r="K61" i="11"/>
  <c r="L87" i="11"/>
  <c r="K115" i="11"/>
  <c r="J33" i="11"/>
  <c r="DT241" i="11"/>
  <c r="M13" i="11"/>
  <c r="EE206" i="11"/>
  <c r="ED206" i="11"/>
  <c r="EF206" i="11"/>
  <c r="EJ206" i="11"/>
  <c r="EC206" i="11"/>
  <c r="EH206" i="11"/>
  <c r="EI206" i="11"/>
  <c r="EG206" i="11"/>
  <c r="K112" i="11"/>
  <c r="K58" i="11"/>
  <c r="M84" i="11"/>
  <c r="L84" i="11"/>
  <c r="J30" i="11"/>
  <c r="DT238" i="11"/>
  <c r="ED198" i="11"/>
  <c r="EC198" i="11"/>
  <c r="EJ198" i="11"/>
  <c r="EG198" i="11"/>
  <c r="EE198" i="11"/>
  <c r="EF198" i="11"/>
  <c r="EH198" i="11"/>
  <c r="EI198" i="11"/>
  <c r="N10" i="11"/>
  <c r="M19" i="11"/>
  <c r="N67" i="11"/>
  <c r="N121" i="11" s="1"/>
  <c r="P39" i="11"/>
  <c r="O39" i="11"/>
  <c r="Q39" i="11"/>
  <c r="DT325" i="11"/>
  <c r="EE271" i="11"/>
  <c r="ED271" i="11"/>
  <c r="EC271" i="11"/>
  <c r="EH271" i="11"/>
  <c r="EG271" i="11"/>
  <c r="EI271" i="11"/>
  <c r="EJ271" i="11"/>
  <c r="EF271" i="11"/>
  <c r="Q48" i="11"/>
  <c r="P48" i="11"/>
  <c r="O48" i="11"/>
  <c r="N76" i="11"/>
  <c r="N130" i="11" s="1"/>
  <c r="DT334" i="11"/>
  <c r="M5" i="11"/>
  <c r="P27" i="11"/>
  <c r="EF202" i="11"/>
  <c r="EE202" i="11"/>
  <c r="EI202" i="11"/>
  <c r="ED202" i="11"/>
  <c r="EG202" i="11"/>
  <c r="EJ202" i="11"/>
  <c r="EH202" i="11"/>
  <c r="EC202" i="11"/>
  <c r="P19" i="11"/>
  <c r="EF186" i="11"/>
  <c r="EJ186" i="11"/>
  <c r="EE186" i="11"/>
  <c r="EC186" i="11"/>
  <c r="EH186" i="11"/>
  <c r="EI186" i="11"/>
  <c r="ED186" i="11"/>
  <c r="EG186" i="11"/>
  <c r="EM186" i="11"/>
  <c r="K135" i="11"/>
  <c r="K81" i="11"/>
  <c r="L107" i="11"/>
  <c r="M107" i="11"/>
  <c r="J53" i="11"/>
  <c r="DT261" i="11"/>
  <c r="P12" i="11"/>
  <c r="EH281" i="11"/>
  <c r="EG281" i="11"/>
  <c r="EE281" i="11"/>
  <c r="EC281" i="11"/>
  <c r="EJ281" i="11"/>
  <c r="EI281" i="11"/>
  <c r="ED281" i="11"/>
  <c r="EF281" i="11"/>
  <c r="K116" i="11"/>
  <c r="K62" i="11"/>
  <c r="M88" i="11"/>
  <c r="L88" i="11"/>
  <c r="J34" i="11"/>
  <c r="DT242" i="11"/>
  <c r="EJ226" i="11"/>
  <c r="EF226" i="11"/>
  <c r="EE226" i="11"/>
  <c r="EI226" i="11"/>
  <c r="EG226" i="11"/>
  <c r="EH226" i="11"/>
  <c r="ED226" i="11"/>
  <c r="EC226" i="11"/>
  <c r="N65" i="11"/>
  <c r="N119" i="11" s="1"/>
  <c r="Q37" i="11"/>
  <c r="O37" i="11"/>
  <c r="P37" i="11"/>
  <c r="DT323" i="11"/>
  <c r="EI286" i="11"/>
  <c r="EG286" i="11"/>
  <c r="EJ286" i="11"/>
  <c r="ED286" i="11"/>
  <c r="EF286" i="11"/>
  <c r="EE286" i="11"/>
  <c r="EC286" i="11"/>
  <c r="EH286" i="11"/>
  <c r="ED279" i="11"/>
  <c r="EF279" i="11"/>
  <c r="EC279" i="11"/>
  <c r="EI279" i="11"/>
  <c r="EH279" i="11"/>
  <c r="EE279" i="11"/>
  <c r="EG279" i="11"/>
  <c r="EJ279" i="11"/>
  <c r="EH283" i="11"/>
  <c r="EE283" i="11"/>
  <c r="EF283" i="11"/>
  <c r="EC283" i="11"/>
  <c r="EG283" i="11"/>
  <c r="EI283" i="11"/>
  <c r="EJ283" i="11"/>
  <c r="ED283" i="11"/>
  <c r="EH209" i="11"/>
  <c r="EF209" i="11"/>
  <c r="EE209" i="11"/>
  <c r="EI209" i="11"/>
  <c r="ED209" i="11"/>
  <c r="EJ209" i="11"/>
  <c r="EC209" i="11"/>
  <c r="EG209" i="11"/>
  <c r="M105" i="11"/>
  <c r="J51" i="11"/>
  <c r="L105" i="11"/>
  <c r="K133" i="11"/>
  <c r="K79" i="11"/>
  <c r="DT259" i="11"/>
  <c r="EC213" i="11"/>
  <c r="ED213" i="11"/>
  <c r="EJ213" i="11"/>
  <c r="EH213" i="11"/>
  <c r="EG213" i="11"/>
  <c r="EF213" i="11"/>
  <c r="EI213" i="11"/>
  <c r="EE213" i="11"/>
  <c r="EM213" i="11"/>
  <c r="EI203" i="11"/>
  <c r="EH203" i="11"/>
  <c r="EC203" i="11"/>
  <c r="EJ203" i="11"/>
  <c r="EE203" i="11"/>
  <c r="EF203" i="11"/>
  <c r="ED203" i="11"/>
  <c r="EG203" i="11"/>
  <c r="L91" i="11"/>
  <c r="J37" i="11"/>
  <c r="K65" i="11"/>
  <c r="M91" i="11"/>
  <c r="K119" i="11"/>
  <c r="DT245" i="11"/>
  <c r="N74" i="11"/>
  <c r="N128" i="11" s="1"/>
  <c r="Q46" i="11"/>
  <c r="P46" i="11"/>
  <c r="O46" i="11"/>
  <c r="DT332" i="11"/>
  <c r="N78" i="11"/>
  <c r="N132" i="11" s="1"/>
  <c r="P50" i="11"/>
  <c r="O50" i="11"/>
  <c r="Q50" i="11"/>
  <c r="DT336" i="11"/>
  <c r="M101" i="11"/>
  <c r="J47" i="11"/>
  <c r="L101" i="11"/>
  <c r="K129" i="11"/>
  <c r="K75" i="11"/>
  <c r="DT255" i="11"/>
  <c r="EF282" i="11"/>
  <c r="EH282" i="11"/>
  <c r="EI282" i="11"/>
  <c r="EE282" i="11"/>
  <c r="EC282" i="11"/>
  <c r="EG282" i="11"/>
  <c r="ED282" i="11"/>
  <c r="EJ282" i="11"/>
  <c r="O43" i="11"/>
  <c r="N71" i="11"/>
  <c r="N125" i="11" s="1"/>
  <c r="P43" i="11"/>
  <c r="Q43" i="11"/>
  <c r="DT329" i="11"/>
  <c r="J95" i="11"/>
  <c r="K95" i="11"/>
  <c r="L69" i="11"/>
  <c r="M149" i="11"/>
  <c r="L123" i="11"/>
  <c r="DT275" i="11"/>
  <c r="P4" i="11"/>
  <c r="M24" i="11"/>
  <c r="P24" i="11"/>
  <c r="M97" i="11"/>
  <c r="L97" i="11"/>
  <c r="J43" i="11"/>
  <c r="K71" i="11"/>
  <c r="K125" i="11"/>
  <c r="DT251" i="11"/>
  <c r="P8" i="11"/>
  <c r="M21" i="11"/>
  <c r="EG273" i="11"/>
  <c r="EJ273" i="11"/>
  <c r="EE273" i="11"/>
  <c r="EI273" i="11"/>
  <c r="ED273" i="11"/>
  <c r="EH273" i="11"/>
  <c r="EF273" i="11"/>
  <c r="EC273" i="11"/>
  <c r="EE267" i="11"/>
  <c r="EG267" i="11"/>
  <c r="EC267" i="11"/>
  <c r="ED267" i="11"/>
  <c r="EI267" i="11"/>
  <c r="EH267" i="11"/>
  <c r="EJ267" i="11"/>
  <c r="EF267" i="11"/>
  <c r="EM267" i="11"/>
  <c r="K121" i="11"/>
  <c r="K67" i="11"/>
  <c r="M93" i="11"/>
  <c r="L93" i="11"/>
  <c r="J39" i="11"/>
  <c r="DT247" i="11"/>
  <c r="P17" i="11"/>
  <c r="EF210" i="11"/>
  <c r="EE210" i="11"/>
  <c r="EI210" i="11"/>
  <c r="ED210" i="11"/>
  <c r="EG210" i="11"/>
  <c r="EH210" i="11"/>
  <c r="EJ210" i="11"/>
  <c r="EC210" i="11"/>
  <c r="N15" i="11"/>
  <c r="J90" i="11"/>
  <c r="M144" i="11"/>
  <c r="K90" i="11"/>
  <c r="L118" i="11"/>
  <c r="L64" i="11"/>
  <c r="DT270" i="11"/>
  <c r="EF272" i="11"/>
  <c r="EH272" i="11"/>
  <c r="EI272" i="11"/>
  <c r="EC272" i="11"/>
  <c r="EE272" i="11"/>
  <c r="ED272" i="11"/>
  <c r="EG272" i="11"/>
  <c r="EJ272" i="11"/>
  <c r="EI196" i="11"/>
  <c r="EH196" i="11"/>
  <c r="EJ196" i="11"/>
  <c r="ED196" i="11"/>
  <c r="EE196" i="11"/>
  <c r="EF196" i="11"/>
  <c r="EC196" i="11"/>
  <c r="EG196" i="11"/>
  <c r="M99" i="11"/>
  <c r="K127" i="11"/>
  <c r="K73" i="11"/>
  <c r="J45" i="11"/>
  <c r="L99" i="11"/>
  <c r="DT253" i="11"/>
  <c r="L85" i="11"/>
  <c r="K113" i="11"/>
  <c r="J31" i="11"/>
  <c r="K59" i="11"/>
  <c r="M85" i="11"/>
  <c r="DT239" i="11"/>
  <c r="Q53" i="11"/>
  <c r="N81" i="11"/>
  <c r="N135" i="11" s="1"/>
  <c r="O53" i="11"/>
  <c r="P53" i="11"/>
  <c r="DT339" i="11"/>
  <c r="EF189" i="11"/>
  <c r="EI189" i="11"/>
  <c r="EH189" i="11"/>
  <c r="EJ189" i="11"/>
  <c r="ED189" i="11"/>
  <c r="EE189" i="11"/>
  <c r="EG189" i="11"/>
  <c r="EC189" i="11"/>
  <c r="EM189" i="11"/>
  <c r="ED277" i="11"/>
  <c r="EI277" i="11"/>
  <c r="EC277" i="11"/>
  <c r="EG277" i="11"/>
  <c r="EJ277" i="11"/>
  <c r="EH277" i="11"/>
  <c r="EF277" i="11"/>
  <c r="EE277" i="11"/>
  <c r="P45" i="11"/>
  <c r="Q45" i="11"/>
  <c r="N73" i="11"/>
  <c r="N127" i="11" s="1"/>
  <c r="O45" i="11"/>
  <c r="DT331" i="11"/>
  <c r="EI269" i="11"/>
  <c r="EH269" i="11"/>
  <c r="ED269" i="11"/>
  <c r="EE269" i="11"/>
  <c r="EJ269" i="11"/>
  <c r="EF269" i="11"/>
  <c r="EG269" i="11"/>
  <c r="EC269" i="11"/>
  <c r="EM269" i="11"/>
  <c r="N66" i="11"/>
  <c r="N120" i="11" s="1"/>
  <c r="P38" i="11"/>
  <c r="Q38" i="11"/>
  <c r="O38" i="11"/>
  <c r="DT324" i="11"/>
  <c r="EE185" i="11"/>
  <c r="EJ185" i="11"/>
  <c r="EG185" i="11"/>
  <c r="EH185" i="11"/>
  <c r="EI185" i="11"/>
  <c r="ED185" i="11"/>
  <c r="EF185" i="11"/>
  <c r="EC185" i="11"/>
  <c r="EM185" i="11"/>
  <c r="M20" i="11"/>
  <c r="EF284" i="11"/>
  <c r="EI284" i="11"/>
  <c r="EH284" i="11"/>
  <c r="EE284" i="11"/>
  <c r="EJ284" i="11"/>
  <c r="ED284" i="11"/>
  <c r="EC284" i="11"/>
  <c r="EG284" i="11"/>
  <c r="M9" i="11"/>
  <c r="EF199" i="11"/>
  <c r="EG199" i="11"/>
  <c r="ED199" i="11"/>
  <c r="EI199" i="11"/>
  <c r="EH199" i="11"/>
  <c r="EE199" i="11"/>
  <c r="EC199" i="11"/>
  <c r="EJ199" i="11"/>
  <c r="P21" i="11"/>
  <c r="N18" i="11"/>
  <c r="P26" i="11"/>
  <c r="P6" i="11"/>
  <c r="P28" i="11"/>
  <c r="DQ345" i="11"/>
  <c r="DR505" i="11"/>
  <c r="DR495" i="11"/>
  <c r="DR515" i="11"/>
  <c r="DR475" i="11"/>
  <c r="DR477" i="11"/>
  <c r="DR507" i="11"/>
  <c r="DR491" i="11"/>
  <c r="DQ395" i="11"/>
  <c r="DR445" i="11"/>
  <c r="DQ419" i="11"/>
  <c r="DQ420" i="11" s="1"/>
  <c r="DR485" i="11"/>
  <c r="DR499" i="11"/>
  <c r="DR493" i="11"/>
  <c r="DQ320" i="11"/>
  <c r="DR565" i="11"/>
  <c r="DR561" i="11"/>
  <c r="DQ370" i="11"/>
  <c r="DQ296" i="11"/>
  <c r="DQ244" i="11"/>
  <c r="DQ36" i="11"/>
  <c r="EM35" i="11"/>
  <c r="DQ272" i="11"/>
  <c r="EM271" i="11"/>
  <c r="DQ166" i="11"/>
  <c r="EM165" i="11"/>
  <c r="DQ193" i="11"/>
  <c r="EM192" i="11"/>
  <c r="DQ114" i="11"/>
  <c r="EM113" i="11"/>
  <c r="DQ88" i="11"/>
  <c r="EM87" i="11"/>
  <c r="DQ218" i="11"/>
  <c r="EM217" i="11"/>
  <c r="DQ11" i="11"/>
  <c r="EM10" i="11"/>
  <c r="DQ140" i="11"/>
  <c r="EM139" i="11"/>
  <c r="DQ62" i="11"/>
  <c r="EM61" i="11"/>
  <c r="DR472" i="11"/>
  <c r="DR464" i="11"/>
  <c r="DR468" i="11"/>
  <c r="DR460" i="11"/>
  <c r="DR452" i="11"/>
  <c r="DR492" i="11"/>
  <c r="DS555" i="11"/>
  <c r="DS535" i="11"/>
  <c r="DS543" i="11"/>
  <c r="DS573" i="11"/>
  <c r="DS519" i="11"/>
  <c r="DS531" i="11"/>
  <c r="DR480" i="11"/>
  <c r="DR456" i="11"/>
  <c r="DR496" i="11"/>
  <c r="DR484" i="11"/>
  <c r="DR448" i="11"/>
  <c r="DR488" i="11"/>
  <c r="DR476" i="11"/>
  <c r="DS563" i="11"/>
  <c r="DS527" i="11"/>
  <c r="DS523" i="11"/>
  <c r="DS539" i="11"/>
  <c r="B14" i="14" l="1"/>
  <c r="B70" i="14"/>
  <c r="B67" i="14"/>
  <c r="D683" i="14" s="1"/>
  <c r="B68" i="14"/>
  <c r="Z67" i="13" s="1"/>
  <c r="H668" i="14" s="1"/>
  <c r="B69" i="14"/>
  <c r="B4" i="14"/>
  <c r="W5" i="13" s="1"/>
  <c r="D665" i="14"/>
  <c r="L665" i="14" s="1"/>
  <c r="D667" i="14"/>
  <c r="L667" i="14" s="1"/>
  <c r="B26" i="14"/>
  <c r="D660" i="14"/>
  <c r="L660" i="14" s="1"/>
  <c r="B13" i="14"/>
  <c r="B40" i="14"/>
  <c r="B38" i="14"/>
  <c r="B37" i="14"/>
  <c r="Z35" i="13" s="1"/>
  <c r="B39" i="14"/>
  <c r="B12" i="14"/>
  <c r="B28" i="14"/>
  <c r="B27" i="14"/>
  <c r="D676" i="14" s="1"/>
  <c r="B5" i="14"/>
  <c r="D684" i="14"/>
  <c r="D669" i="14"/>
  <c r="L669" i="14" s="1"/>
  <c r="B34" i="14"/>
  <c r="B32" i="14"/>
  <c r="B33" i="14"/>
  <c r="B31" i="14"/>
  <c r="B11" i="14"/>
  <c r="AB12" i="13" s="1"/>
  <c r="B7" i="14"/>
  <c r="D681" i="14"/>
  <c r="D666" i="14"/>
  <c r="L666" i="14" s="1"/>
  <c r="D664" i="14"/>
  <c r="L664" i="14" s="1"/>
  <c r="D679" i="14"/>
  <c r="Z62" i="13"/>
  <c r="T62" i="13"/>
  <c r="AA61" i="13"/>
  <c r="I667" i="14" s="1"/>
  <c r="W61" i="13"/>
  <c r="AB60" i="13"/>
  <c r="X60" i="13"/>
  <c r="Y59" i="13"/>
  <c r="Y62" i="13"/>
  <c r="Z61" i="13"/>
  <c r="T61" i="13"/>
  <c r="AA60" i="13"/>
  <c r="W60" i="13"/>
  <c r="AB59" i="13"/>
  <c r="X59" i="13"/>
  <c r="AB62" i="13"/>
  <c r="X62" i="13"/>
  <c r="Y61" i="13"/>
  <c r="G667" i="14" s="1"/>
  <c r="Z60" i="13"/>
  <c r="T60" i="13"/>
  <c r="AA59" i="13"/>
  <c r="W59" i="13"/>
  <c r="Z59" i="13"/>
  <c r="AA62" i="13"/>
  <c r="AB61" i="13"/>
  <c r="K667" i="14" s="1"/>
  <c r="Y60" i="13"/>
  <c r="T59" i="13"/>
  <c r="W62" i="13"/>
  <c r="X61" i="13"/>
  <c r="F667" i="14" s="1"/>
  <c r="AB74" i="13"/>
  <c r="X74" i="13"/>
  <c r="Y73" i="13"/>
  <c r="G669" i="14" s="1"/>
  <c r="Z72" i="13"/>
  <c r="T72" i="13"/>
  <c r="AA71" i="13"/>
  <c r="W71" i="13"/>
  <c r="AA74" i="13"/>
  <c r="W74" i="13"/>
  <c r="AB73" i="13"/>
  <c r="X73" i="13"/>
  <c r="F669" i="14" s="1"/>
  <c r="Y72" i="13"/>
  <c r="Z71" i="13"/>
  <c r="T71" i="13"/>
  <c r="Z74" i="13"/>
  <c r="T74" i="13"/>
  <c r="AA73" i="13"/>
  <c r="I669" i="14" s="1"/>
  <c r="W73" i="13"/>
  <c r="AB72" i="13"/>
  <c r="X72" i="13"/>
  <c r="Y71" i="13"/>
  <c r="Z73" i="13"/>
  <c r="H669" i="14" s="1"/>
  <c r="AA72" i="13"/>
  <c r="AB71" i="13"/>
  <c r="Y74" i="13"/>
  <c r="T73" i="13"/>
  <c r="W72" i="13"/>
  <c r="X71" i="13"/>
  <c r="AA5" i="13"/>
  <c r="Y5" i="13"/>
  <c r="Y44" i="13"/>
  <c r="Z43" i="13"/>
  <c r="H664" i="14" s="1"/>
  <c r="T43" i="13"/>
  <c r="AA42" i="13"/>
  <c r="AA44" i="13"/>
  <c r="T44" i="13"/>
  <c r="AA43" i="13"/>
  <c r="I664" i="14" s="1"/>
  <c r="Y42" i="13"/>
  <c r="Z41" i="13"/>
  <c r="T41" i="13"/>
  <c r="Z44" i="13"/>
  <c r="Y43" i="13"/>
  <c r="G664" i="14" s="1"/>
  <c r="X42" i="13"/>
  <c r="Y41" i="13"/>
  <c r="X44" i="13"/>
  <c r="X43" i="13"/>
  <c r="F664" i="14" s="1"/>
  <c r="AB42" i="13"/>
  <c r="W42" i="13"/>
  <c r="AB41" i="13"/>
  <c r="X41" i="13"/>
  <c r="W44" i="13"/>
  <c r="W41" i="13"/>
  <c r="T42" i="13"/>
  <c r="AB44" i="13"/>
  <c r="AB43" i="13"/>
  <c r="K664" i="14" s="1"/>
  <c r="Z42" i="13"/>
  <c r="AA41" i="13"/>
  <c r="W43" i="13"/>
  <c r="Y23" i="13"/>
  <c r="AB23" i="13"/>
  <c r="X23" i="13"/>
  <c r="AA23" i="13"/>
  <c r="W23" i="13"/>
  <c r="T23" i="13"/>
  <c r="Z23" i="13"/>
  <c r="Y20" i="13"/>
  <c r="AB19" i="13"/>
  <c r="X19" i="13"/>
  <c r="F660" i="14" s="1"/>
  <c r="AA18" i="13"/>
  <c r="W18" i="13"/>
  <c r="Z17" i="13"/>
  <c r="T17" i="13"/>
  <c r="AB20" i="13"/>
  <c r="X20" i="13"/>
  <c r="AA19" i="13"/>
  <c r="I660" i="14" s="1"/>
  <c r="W19" i="13"/>
  <c r="E660" i="14" s="1"/>
  <c r="Z18" i="13"/>
  <c r="T18" i="13"/>
  <c r="Y17" i="13"/>
  <c r="AA20" i="13"/>
  <c r="W20" i="13"/>
  <c r="Z19" i="13"/>
  <c r="H660" i="14" s="1"/>
  <c r="T19" i="13"/>
  <c r="Y18" i="13"/>
  <c r="AB17" i="13"/>
  <c r="X17" i="13"/>
  <c r="AB18" i="13"/>
  <c r="Z20" i="13"/>
  <c r="X18" i="13"/>
  <c r="T20" i="13"/>
  <c r="AA17" i="13"/>
  <c r="Y19" i="13"/>
  <c r="G660" i="14" s="1"/>
  <c r="W17" i="13"/>
  <c r="AA12" i="13"/>
  <c r="Y12" i="13"/>
  <c r="AA56" i="13"/>
  <c r="W56" i="13"/>
  <c r="AB55" i="13"/>
  <c r="K666" i="14" s="1"/>
  <c r="X55" i="13"/>
  <c r="F666" i="14" s="1"/>
  <c r="Y54" i="13"/>
  <c r="Z53" i="13"/>
  <c r="T53" i="13"/>
  <c r="Z56" i="13"/>
  <c r="T56" i="13"/>
  <c r="AA55" i="13"/>
  <c r="I666" i="14" s="1"/>
  <c r="W55" i="13"/>
  <c r="E666" i="14" s="1"/>
  <c r="AB54" i="13"/>
  <c r="X54" i="13"/>
  <c r="Y53" i="13"/>
  <c r="X56" i="13"/>
  <c r="Y55" i="13"/>
  <c r="G666" i="14" s="1"/>
  <c r="AA54" i="13"/>
  <c r="X53" i="13"/>
  <c r="T55" i="13"/>
  <c r="Z54" i="13"/>
  <c r="W53" i="13"/>
  <c r="AB56" i="13"/>
  <c r="W54" i="13"/>
  <c r="AB53" i="13"/>
  <c r="AA53" i="13"/>
  <c r="T54" i="13"/>
  <c r="Z55" i="13"/>
  <c r="H666" i="14" s="1"/>
  <c r="Y56" i="13"/>
  <c r="W66" i="13"/>
  <c r="AB65" i="13"/>
  <c r="X65" i="13"/>
  <c r="AA65" i="13"/>
  <c r="W65" i="13"/>
  <c r="Z65" i="13"/>
  <c r="T65" i="13"/>
  <c r="Y65" i="13"/>
  <c r="AB50" i="13"/>
  <c r="X50" i="13"/>
  <c r="Y49" i="13"/>
  <c r="G665" i="14" s="1"/>
  <c r="Z48" i="13"/>
  <c r="T48" i="13"/>
  <c r="AA47" i="13"/>
  <c r="W47" i="13"/>
  <c r="AA50" i="13"/>
  <c r="W50" i="13"/>
  <c r="AB49" i="13"/>
  <c r="K665" i="14" s="1"/>
  <c r="X49" i="13"/>
  <c r="F665" i="14" s="1"/>
  <c r="W49" i="13"/>
  <c r="AB48" i="13"/>
  <c r="W48" i="13"/>
  <c r="Z47" i="13"/>
  <c r="Z50" i="13"/>
  <c r="T49" i="13"/>
  <c r="AA48" i="13"/>
  <c r="Y47" i="13"/>
  <c r="Y50" i="13"/>
  <c r="AA49" i="13"/>
  <c r="I665" i="14" s="1"/>
  <c r="Y48" i="13"/>
  <c r="X47" i="13"/>
  <c r="T50" i="13"/>
  <c r="AB47" i="13"/>
  <c r="Z49" i="13"/>
  <c r="H665" i="14" s="1"/>
  <c r="X48" i="13"/>
  <c r="T47" i="13"/>
  <c r="AB26" i="13"/>
  <c r="EK191" i="11"/>
  <c r="EK269" i="11"/>
  <c r="EK186" i="11"/>
  <c r="EK277" i="11"/>
  <c r="EK197" i="11"/>
  <c r="EK271" i="11"/>
  <c r="EK196" i="11"/>
  <c r="EK285" i="11"/>
  <c r="EK194" i="11"/>
  <c r="EK282" i="11"/>
  <c r="EK267" i="11"/>
  <c r="EK213" i="11"/>
  <c r="EK274" i="11"/>
  <c r="EK263" i="11"/>
  <c r="EK185" i="11"/>
  <c r="EK264" i="11"/>
  <c r="EK198" i="11"/>
  <c r="EK201" i="11"/>
  <c r="EK200" i="11"/>
  <c r="EK223" i="11"/>
  <c r="EK276" i="11"/>
  <c r="EK288" i="11"/>
  <c r="EK279" i="11"/>
  <c r="EK286" i="11"/>
  <c r="EK281" i="11"/>
  <c r="EK202" i="11"/>
  <c r="EK190" i="11"/>
  <c r="EK272" i="11"/>
  <c r="EK187" i="11"/>
  <c r="EK210" i="11"/>
  <c r="EK206" i="11"/>
  <c r="EK204" i="11"/>
  <c r="EK195" i="11"/>
  <c r="EK268" i="11"/>
  <c r="EK284" i="11"/>
  <c r="EK283" i="11"/>
  <c r="EK266" i="11"/>
  <c r="EK205" i="11"/>
  <c r="EK193" i="11"/>
  <c r="EK189" i="11"/>
  <c r="EK207" i="11"/>
  <c r="EK287" i="11"/>
  <c r="EK273" i="11"/>
  <c r="EK208" i="11"/>
  <c r="EK188" i="11"/>
  <c r="EK192" i="11"/>
  <c r="EK203" i="11"/>
  <c r="EK199" i="11"/>
  <c r="EK209" i="11"/>
  <c r="EK218" i="11"/>
  <c r="EK280" i="11"/>
  <c r="EK226" i="11"/>
  <c r="K660" i="14"/>
  <c r="H667" i="14"/>
  <c r="K669" i="14"/>
  <c r="DU339" i="11"/>
  <c r="EA339" i="11"/>
  <c r="DW339" i="11"/>
  <c r="DZ339" i="11"/>
  <c r="DV339" i="11"/>
  <c r="DY339" i="11"/>
  <c r="EB339" i="11"/>
  <c r="DX339" i="11"/>
  <c r="DU329" i="11"/>
  <c r="DY329" i="11"/>
  <c r="EB329" i="11"/>
  <c r="DX329" i="11"/>
  <c r="EA329" i="11"/>
  <c r="DW329" i="11"/>
  <c r="DZ329" i="11"/>
  <c r="DV329" i="11"/>
  <c r="DU334" i="11"/>
  <c r="DZ334" i="11"/>
  <c r="DV334" i="11"/>
  <c r="DY334" i="11"/>
  <c r="EB334" i="11"/>
  <c r="DX334" i="11"/>
  <c r="EA334" i="11"/>
  <c r="DW334" i="11"/>
  <c r="DU238" i="11"/>
  <c r="EB238" i="11"/>
  <c r="DX238" i="11"/>
  <c r="EA238" i="11"/>
  <c r="DW238" i="11"/>
  <c r="DZ238" i="11"/>
  <c r="DV238" i="11"/>
  <c r="DY238" i="11"/>
  <c r="DU278" i="11"/>
  <c r="EB278" i="11"/>
  <c r="DX278" i="11"/>
  <c r="EA278" i="11"/>
  <c r="DW278" i="11"/>
  <c r="DZ278" i="11"/>
  <c r="DV278" i="11"/>
  <c r="DY278" i="11"/>
  <c r="DU320" i="11"/>
  <c r="EB320" i="11"/>
  <c r="DX320" i="11"/>
  <c r="EA320" i="11"/>
  <c r="DW320" i="11"/>
  <c r="DZ320" i="11"/>
  <c r="DV320" i="11"/>
  <c r="DY320" i="11"/>
  <c r="DU337" i="11"/>
  <c r="DY337" i="11"/>
  <c r="EB337" i="11"/>
  <c r="DX337" i="11"/>
  <c r="EA337" i="11"/>
  <c r="DW337" i="11"/>
  <c r="DZ337" i="11"/>
  <c r="DV337" i="11"/>
  <c r="DU262" i="11"/>
  <c r="EB262" i="11"/>
  <c r="DX262" i="11"/>
  <c r="EA262" i="11"/>
  <c r="DW262" i="11"/>
  <c r="DZ262" i="11"/>
  <c r="DV262" i="11"/>
  <c r="DY262" i="11"/>
  <c r="DU258" i="11"/>
  <c r="EB258" i="11"/>
  <c r="DX258" i="11"/>
  <c r="EA258" i="11"/>
  <c r="DW258" i="11"/>
  <c r="DZ258" i="11"/>
  <c r="DV258" i="11"/>
  <c r="DY258" i="11"/>
  <c r="DU335" i="11"/>
  <c r="EA335" i="11"/>
  <c r="DW335" i="11"/>
  <c r="DZ335" i="11"/>
  <c r="DV335" i="11"/>
  <c r="DY335" i="11"/>
  <c r="DX335" i="11"/>
  <c r="EB335" i="11"/>
  <c r="DU321" i="11"/>
  <c r="DY321" i="11"/>
  <c r="EB321" i="11"/>
  <c r="DX321" i="11"/>
  <c r="EA321" i="11"/>
  <c r="DW321" i="11"/>
  <c r="DZ321" i="11"/>
  <c r="DV321" i="11"/>
  <c r="DU252" i="11"/>
  <c r="DZ252" i="11"/>
  <c r="DV252" i="11"/>
  <c r="DY252" i="11"/>
  <c r="EB252" i="11"/>
  <c r="DX252" i="11"/>
  <c r="EA252" i="11"/>
  <c r="DW252" i="11"/>
  <c r="DU331" i="11"/>
  <c r="EA331" i="11"/>
  <c r="DW331" i="11"/>
  <c r="DZ331" i="11"/>
  <c r="DV331" i="11"/>
  <c r="DY331" i="11"/>
  <c r="EB331" i="11"/>
  <c r="DX331" i="11"/>
  <c r="DU239" i="11"/>
  <c r="DY239" i="11"/>
  <c r="EB239" i="11"/>
  <c r="DX239" i="11"/>
  <c r="EA239" i="11"/>
  <c r="DW239" i="11"/>
  <c r="DZ239" i="11"/>
  <c r="DV239" i="11"/>
  <c r="DU255" i="11"/>
  <c r="DY255" i="11"/>
  <c r="EB255" i="11"/>
  <c r="DX255" i="11"/>
  <c r="EA255" i="11"/>
  <c r="DW255" i="11"/>
  <c r="DZ255" i="11"/>
  <c r="DV255" i="11"/>
  <c r="DU332" i="11"/>
  <c r="EB332" i="11"/>
  <c r="DX332" i="11"/>
  <c r="EA332" i="11"/>
  <c r="DW332" i="11"/>
  <c r="DZ332" i="11"/>
  <c r="DV332" i="11"/>
  <c r="DY332" i="11"/>
  <c r="DU259" i="11"/>
  <c r="DY259" i="11"/>
  <c r="EB259" i="11"/>
  <c r="DX259" i="11"/>
  <c r="EA259" i="11"/>
  <c r="DW259" i="11"/>
  <c r="DZ259" i="11"/>
  <c r="DV259" i="11"/>
  <c r="DU323" i="11"/>
  <c r="EA323" i="11"/>
  <c r="DW323" i="11"/>
  <c r="DZ323" i="11"/>
  <c r="DV323" i="11"/>
  <c r="DY323" i="11"/>
  <c r="EB323" i="11"/>
  <c r="DX323" i="11"/>
  <c r="DU325" i="11"/>
  <c r="DY325" i="11"/>
  <c r="EB325" i="11"/>
  <c r="DX325" i="11"/>
  <c r="EA325" i="11"/>
  <c r="DW325" i="11"/>
  <c r="DZ325" i="11"/>
  <c r="DV325" i="11"/>
  <c r="DU265" i="11"/>
  <c r="EA265" i="11"/>
  <c r="DW265" i="11"/>
  <c r="DZ265" i="11"/>
  <c r="DV265" i="11"/>
  <c r="DY265" i="11"/>
  <c r="EB265" i="11"/>
  <c r="DX265" i="11"/>
  <c r="DU340" i="11"/>
  <c r="EB340" i="11"/>
  <c r="DX340" i="11"/>
  <c r="EA340" i="11"/>
  <c r="DW340" i="11"/>
  <c r="DZ340" i="11"/>
  <c r="DV340" i="11"/>
  <c r="DY340" i="11"/>
  <c r="DU254" i="11"/>
  <c r="EB254" i="11"/>
  <c r="DX254" i="11"/>
  <c r="EA254" i="11"/>
  <c r="DW254" i="11"/>
  <c r="DZ254" i="11"/>
  <c r="DV254" i="11"/>
  <c r="DY254" i="11"/>
  <c r="DU249" i="11"/>
  <c r="EA249" i="11"/>
  <c r="DW249" i="11"/>
  <c r="DZ249" i="11"/>
  <c r="DV249" i="11"/>
  <c r="DY249" i="11"/>
  <c r="EB249" i="11"/>
  <c r="DX249" i="11"/>
  <c r="DU248" i="11"/>
  <c r="DZ248" i="11"/>
  <c r="DV248" i="11"/>
  <c r="DY248" i="11"/>
  <c r="EB248" i="11"/>
  <c r="DX248" i="11"/>
  <c r="EA248" i="11"/>
  <c r="DW248" i="11"/>
  <c r="DU246" i="11"/>
  <c r="EB246" i="11"/>
  <c r="DX246" i="11"/>
  <c r="EA246" i="11"/>
  <c r="DW246" i="11"/>
  <c r="DZ246" i="11"/>
  <c r="DV246" i="11"/>
  <c r="DY246" i="11"/>
  <c r="DU237" i="11"/>
  <c r="EA237" i="11"/>
  <c r="DW237" i="11"/>
  <c r="DZ237" i="11"/>
  <c r="DV237" i="11"/>
  <c r="DY237" i="11"/>
  <c r="DX237" i="11"/>
  <c r="EB237" i="11"/>
  <c r="DU316" i="11"/>
  <c r="EB316" i="11"/>
  <c r="DX316" i="11"/>
  <c r="EA316" i="11"/>
  <c r="DW316" i="11"/>
  <c r="DZ316" i="11"/>
  <c r="DV316" i="11"/>
  <c r="DY316" i="11"/>
  <c r="DU256" i="11"/>
  <c r="DZ256" i="11"/>
  <c r="DV256" i="11"/>
  <c r="DY256" i="11"/>
  <c r="EB256" i="11"/>
  <c r="DX256" i="11"/>
  <c r="EA256" i="11"/>
  <c r="DW256" i="11"/>
  <c r="DU247" i="11"/>
  <c r="DY247" i="11"/>
  <c r="EB247" i="11"/>
  <c r="DX247" i="11"/>
  <c r="EA247" i="11"/>
  <c r="DW247" i="11"/>
  <c r="DZ247" i="11"/>
  <c r="DV247" i="11"/>
  <c r="DU275" i="11"/>
  <c r="DY275" i="11"/>
  <c r="EB275" i="11"/>
  <c r="DX275" i="11"/>
  <c r="EA275" i="11"/>
  <c r="DW275" i="11"/>
  <c r="DZ275" i="11"/>
  <c r="DV275" i="11"/>
  <c r="DU245" i="11"/>
  <c r="EA245" i="11"/>
  <c r="DW245" i="11"/>
  <c r="DZ245" i="11"/>
  <c r="DV245" i="11"/>
  <c r="DY245" i="11"/>
  <c r="EB245" i="11"/>
  <c r="DX245" i="11"/>
  <c r="DU242" i="11"/>
  <c r="EB242" i="11"/>
  <c r="DX242" i="11"/>
  <c r="EA242" i="11"/>
  <c r="DW242" i="11"/>
  <c r="DZ242" i="11"/>
  <c r="DV242" i="11"/>
  <c r="DY242" i="11"/>
  <c r="DU261" i="11"/>
  <c r="EA261" i="11"/>
  <c r="DW261" i="11"/>
  <c r="DZ261" i="11"/>
  <c r="DV261" i="11"/>
  <c r="DY261" i="11"/>
  <c r="EB261" i="11"/>
  <c r="DX261" i="11"/>
  <c r="DU328" i="11"/>
  <c r="EB328" i="11"/>
  <c r="DX328" i="11"/>
  <c r="EA328" i="11"/>
  <c r="DW328" i="11"/>
  <c r="DZ328" i="11"/>
  <c r="DV328" i="11"/>
  <c r="DY328" i="11"/>
  <c r="DU326" i="11"/>
  <c r="DZ326" i="11"/>
  <c r="DV326" i="11"/>
  <c r="DY326" i="11"/>
  <c r="EB326" i="11"/>
  <c r="DX326" i="11"/>
  <c r="DW326" i="11"/>
  <c r="EA326" i="11"/>
  <c r="DU318" i="11"/>
  <c r="DZ318" i="11"/>
  <c r="DV318" i="11"/>
  <c r="DY318" i="11"/>
  <c r="EB318" i="11"/>
  <c r="DX318" i="11"/>
  <c r="EA318" i="11"/>
  <c r="DW318" i="11"/>
  <c r="DU333" i="11"/>
  <c r="DY333" i="11"/>
  <c r="EB333" i="11"/>
  <c r="DX333" i="11"/>
  <c r="EA333" i="11"/>
  <c r="DW333" i="11"/>
  <c r="DV333" i="11"/>
  <c r="DZ333" i="11"/>
  <c r="DU250" i="11"/>
  <c r="EB250" i="11"/>
  <c r="DX250" i="11"/>
  <c r="EA250" i="11"/>
  <c r="DW250" i="11"/>
  <c r="DZ250" i="11"/>
  <c r="DV250" i="11"/>
  <c r="DY250" i="11"/>
  <c r="DU244" i="11"/>
  <c r="DZ244" i="11"/>
  <c r="DV244" i="11"/>
  <c r="DY244" i="11"/>
  <c r="EB244" i="11"/>
  <c r="DX244" i="11"/>
  <c r="DW244" i="11"/>
  <c r="EA244" i="11"/>
  <c r="DU324" i="11"/>
  <c r="EB324" i="11"/>
  <c r="DX324" i="11"/>
  <c r="EA324" i="11"/>
  <c r="DW324" i="11"/>
  <c r="DZ324" i="11"/>
  <c r="DV324" i="11"/>
  <c r="DY324" i="11"/>
  <c r="DU253" i="11"/>
  <c r="EA253" i="11"/>
  <c r="DW253" i="11"/>
  <c r="DZ253" i="11"/>
  <c r="DV253" i="11"/>
  <c r="DY253" i="11"/>
  <c r="DX253" i="11"/>
  <c r="EB253" i="11"/>
  <c r="DU270" i="11"/>
  <c r="EB270" i="11"/>
  <c r="DX270" i="11"/>
  <c r="EA270" i="11"/>
  <c r="DW270" i="11"/>
  <c r="DZ270" i="11"/>
  <c r="DV270" i="11"/>
  <c r="DY270" i="11"/>
  <c r="DU251" i="11"/>
  <c r="DY251" i="11"/>
  <c r="EB251" i="11"/>
  <c r="DX251" i="11"/>
  <c r="EA251" i="11"/>
  <c r="DW251" i="11"/>
  <c r="DV251" i="11"/>
  <c r="DZ251" i="11"/>
  <c r="DU336" i="11"/>
  <c r="EB336" i="11"/>
  <c r="DX336" i="11"/>
  <c r="EA336" i="11"/>
  <c r="DW336" i="11"/>
  <c r="DZ336" i="11"/>
  <c r="DV336" i="11"/>
  <c r="DY336" i="11"/>
  <c r="DU241" i="11"/>
  <c r="EA241" i="11"/>
  <c r="DW241" i="11"/>
  <c r="DZ241" i="11"/>
  <c r="DV241" i="11"/>
  <c r="DY241" i="11"/>
  <c r="EB241" i="11"/>
  <c r="DX241" i="11"/>
  <c r="DU315" i="11"/>
  <c r="EA315" i="11"/>
  <c r="DW315" i="11"/>
  <c r="DZ315" i="11"/>
  <c r="DV315" i="11"/>
  <c r="DY315" i="11"/>
  <c r="EB315" i="11"/>
  <c r="DX315" i="11"/>
  <c r="DU338" i="11"/>
  <c r="DZ338" i="11"/>
  <c r="DV338" i="11"/>
  <c r="DY338" i="11"/>
  <c r="EB338" i="11"/>
  <c r="DX338" i="11"/>
  <c r="EA338" i="11"/>
  <c r="DW338" i="11"/>
  <c r="DY243" i="11"/>
  <c r="EB243" i="11"/>
  <c r="DX243" i="11"/>
  <c r="EA243" i="11"/>
  <c r="DW243" i="11"/>
  <c r="DZ243" i="11"/>
  <c r="DV243" i="11"/>
  <c r="DU257" i="11"/>
  <c r="EA257" i="11"/>
  <c r="DW257" i="11"/>
  <c r="DZ257" i="11"/>
  <c r="DV257" i="11"/>
  <c r="DY257" i="11"/>
  <c r="EB257" i="11"/>
  <c r="DX257" i="11"/>
  <c r="EA319" i="11"/>
  <c r="DW319" i="11"/>
  <c r="DZ319" i="11"/>
  <c r="DV319" i="11"/>
  <c r="DY319" i="11"/>
  <c r="DX319" i="11"/>
  <c r="EB319" i="11"/>
  <c r="DU240" i="11"/>
  <c r="DZ240" i="11"/>
  <c r="DV240" i="11"/>
  <c r="DY240" i="11"/>
  <c r="EB240" i="11"/>
  <c r="DX240" i="11"/>
  <c r="EA240" i="11"/>
  <c r="DW240" i="11"/>
  <c r="DU260" i="11"/>
  <c r="DZ260" i="11"/>
  <c r="DV260" i="11"/>
  <c r="DY260" i="11"/>
  <c r="EB260" i="11"/>
  <c r="DX260" i="11"/>
  <c r="DW260" i="11"/>
  <c r="EA260" i="11"/>
  <c r="EM319" i="11"/>
  <c r="DU319" i="11"/>
  <c r="EM243" i="11"/>
  <c r="DU243" i="11"/>
  <c r="O10" i="11"/>
  <c r="K140" i="11"/>
  <c r="M60" i="11"/>
  <c r="M114" i="11"/>
  <c r="DT292" i="11"/>
  <c r="L140" i="11"/>
  <c r="J140" i="11"/>
  <c r="O26" i="11"/>
  <c r="EJ252" i="11"/>
  <c r="EC252" i="11"/>
  <c r="ED252" i="11"/>
  <c r="EG252" i="11"/>
  <c r="EI252" i="11"/>
  <c r="EF252" i="11"/>
  <c r="EE252" i="11"/>
  <c r="EH252" i="11"/>
  <c r="ED256" i="11"/>
  <c r="EC256" i="11"/>
  <c r="EG256" i="11"/>
  <c r="EH256" i="11"/>
  <c r="EJ256" i="11"/>
  <c r="EF256" i="11"/>
  <c r="EI256" i="11"/>
  <c r="EE256" i="11"/>
  <c r="J144" i="11"/>
  <c r="DT296" i="11"/>
  <c r="L144" i="11"/>
  <c r="K144" i="11"/>
  <c r="M64" i="11"/>
  <c r="M118" i="11"/>
  <c r="L160" i="11"/>
  <c r="M134" i="11"/>
  <c r="M80" i="11"/>
  <c r="DT312" i="11"/>
  <c r="J160" i="11"/>
  <c r="K160" i="11"/>
  <c r="M130" i="11"/>
  <c r="DT308" i="11"/>
  <c r="J156" i="11"/>
  <c r="K156" i="11"/>
  <c r="M76" i="11"/>
  <c r="L156" i="11"/>
  <c r="EI244" i="11"/>
  <c r="ED244" i="11"/>
  <c r="EJ244" i="11"/>
  <c r="EH244" i="11"/>
  <c r="EG244" i="11"/>
  <c r="EE244" i="11"/>
  <c r="EC244" i="11"/>
  <c r="EF244" i="11"/>
  <c r="K152" i="11"/>
  <c r="J152" i="11"/>
  <c r="M126" i="11"/>
  <c r="DT304" i="11"/>
  <c r="M72" i="11"/>
  <c r="L152" i="11"/>
  <c r="EF240" i="11"/>
  <c r="EH240" i="11"/>
  <c r="EM240" i="11"/>
  <c r="ED240" i="11"/>
  <c r="EE240" i="11"/>
  <c r="EJ240" i="11"/>
  <c r="EI240" i="11"/>
  <c r="EG240" i="11"/>
  <c r="EC240" i="11"/>
  <c r="EI260" i="11"/>
  <c r="ED260" i="11"/>
  <c r="EE260" i="11"/>
  <c r="EJ260" i="11"/>
  <c r="EG260" i="11"/>
  <c r="EF260" i="11"/>
  <c r="EC260" i="11"/>
  <c r="EH260" i="11"/>
  <c r="O6" i="11"/>
  <c r="O22" i="11"/>
  <c r="O18" i="11"/>
  <c r="K154" i="11"/>
  <c r="M128" i="11"/>
  <c r="L154" i="11"/>
  <c r="M74" i="11"/>
  <c r="J154" i="11"/>
  <c r="DT306" i="11"/>
  <c r="EG247" i="11"/>
  <c r="EC247" i="11"/>
  <c r="EJ247" i="11"/>
  <c r="ED247" i="11"/>
  <c r="EE247" i="11"/>
  <c r="EF247" i="11"/>
  <c r="EH247" i="11"/>
  <c r="EI247" i="11"/>
  <c r="R4" i="11"/>
  <c r="R27" i="11"/>
  <c r="EJ238" i="11"/>
  <c r="EG238" i="11"/>
  <c r="EE238" i="11"/>
  <c r="EI238" i="11"/>
  <c r="EF238" i="11"/>
  <c r="EC238" i="11"/>
  <c r="ED238" i="11"/>
  <c r="EH238" i="11"/>
  <c r="EM238" i="11"/>
  <c r="J151" i="11"/>
  <c r="M125" i="11"/>
  <c r="M71" i="11"/>
  <c r="L151" i="11"/>
  <c r="K151" i="11"/>
  <c r="DT303" i="11"/>
  <c r="J137" i="11"/>
  <c r="M111" i="11"/>
  <c r="L137" i="11"/>
  <c r="K137" i="11"/>
  <c r="M57" i="11"/>
  <c r="DT289" i="11"/>
  <c r="L162" i="11"/>
  <c r="K162" i="11"/>
  <c r="J162" i="11"/>
  <c r="M136" i="11"/>
  <c r="M82" i="11"/>
  <c r="DT314" i="11"/>
  <c r="EC246" i="11"/>
  <c r="ED246" i="11"/>
  <c r="EG246" i="11"/>
  <c r="EI246" i="11"/>
  <c r="EE246" i="11"/>
  <c r="EH246" i="11"/>
  <c r="EJ246" i="11"/>
  <c r="EF246" i="11"/>
  <c r="R13" i="11"/>
  <c r="O86" i="11"/>
  <c r="Q140" i="11"/>
  <c r="N86" i="11"/>
  <c r="P114" i="11"/>
  <c r="P60" i="11"/>
  <c r="DT370" i="11"/>
  <c r="L143" i="11"/>
  <c r="M63" i="11"/>
  <c r="K143" i="11"/>
  <c r="J143" i="11"/>
  <c r="M117" i="11"/>
  <c r="DT295" i="11"/>
  <c r="ED270" i="11"/>
  <c r="EC270" i="11"/>
  <c r="EI270" i="11"/>
  <c r="EG270" i="11"/>
  <c r="EE270" i="11"/>
  <c r="EJ270" i="11"/>
  <c r="EH270" i="11"/>
  <c r="EF270" i="11"/>
  <c r="EM270" i="11"/>
  <c r="ED255" i="11"/>
  <c r="EC255" i="11"/>
  <c r="EJ255" i="11"/>
  <c r="EH255" i="11"/>
  <c r="EI255" i="11"/>
  <c r="EE255" i="11"/>
  <c r="EF255" i="11"/>
  <c r="EG255" i="11"/>
  <c r="Q161" i="11"/>
  <c r="P81" i="11"/>
  <c r="O107" i="11"/>
  <c r="N107" i="11"/>
  <c r="P135" i="11"/>
  <c r="DT391" i="11"/>
  <c r="R16" i="11"/>
  <c r="N94" i="11"/>
  <c r="Q148" i="11"/>
  <c r="P68" i="11"/>
  <c r="O94" i="11"/>
  <c r="P122" i="11"/>
  <c r="DT378" i="11"/>
  <c r="EC338" i="11"/>
  <c r="ED338" i="11"/>
  <c r="EF338" i="11"/>
  <c r="EI338" i="11"/>
  <c r="EH338" i="11"/>
  <c r="EE338" i="11"/>
  <c r="EJ338" i="11"/>
  <c r="EG338" i="11"/>
  <c r="EF243" i="11"/>
  <c r="ED243" i="11"/>
  <c r="EG243" i="11"/>
  <c r="EH243" i="11"/>
  <c r="EJ243" i="11"/>
  <c r="EI243" i="11"/>
  <c r="EE243" i="11"/>
  <c r="EC243" i="11"/>
  <c r="O15" i="11"/>
  <c r="O14" i="11"/>
  <c r="O12" i="11"/>
  <c r="O23" i="11"/>
  <c r="O16" i="11"/>
  <c r="R7" i="11"/>
  <c r="R9" i="11"/>
  <c r="N59" i="11"/>
  <c r="N113" i="11" s="1"/>
  <c r="P31" i="11"/>
  <c r="Q31" i="11"/>
  <c r="O31" i="11"/>
  <c r="DT317" i="11"/>
  <c r="N100" i="11"/>
  <c r="Q154" i="11"/>
  <c r="P74" i="11"/>
  <c r="P128" i="11"/>
  <c r="O100" i="11"/>
  <c r="DT384" i="11"/>
  <c r="M79" i="11"/>
  <c r="L159" i="11"/>
  <c r="M133" i="11"/>
  <c r="K159" i="11"/>
  <c r="J159" i="11"/>
  <c r="DT311" i="11"/>
  <c r="O8" i="11"/>
  <c r="EG237" i="11"/>
  <c r="EF237" i="11"/>
  <c r="ED237" i="11"/>
  <c r="EI237" i="11"/>
  <c r="EJ237" i="11"/>
  <c r="EC237" i="11"/>
  <c r="EM237" i="11"/>
  <c r="EE237" i="11"/>
  <c r="EH237" i="11"/>
  <c r="R22" i="11"/>
  <c r="O93" i="11"/>
  <c r="Q147" i="11"/>
  <c r="P121" i="11"/>
  <c r="N93" i="11"/>
  <c r="P67" i="11"/>
  <c r="DT377" i="11"/>
  <c r="EG335" i="11"/>
  <c r="EC335" i="11"/>
  <c r="EJ335" i="11"/>
  <c r="EH335" i="11"/>
  <c r="EE335" i="11"/>
  <c r="EF335" i="11"/>
  <c r="ED335" i="11"/>
  <c r="EI335" i="11"/>
  <c r="EI321" i="11"/>
  <c r="EG321" i="11"/>
  <c r="EC321" i="11"/>
  <c r="EJ321" i="11"/>
  <c r="EE321" i="11"/>
  <c r="EH321" i="11"/>
  <c r="EF321" i="11"/>
  <c r="ED321" i="11"/>
  <c r="O9" i="11"/>
  <c r="EE324" i="11"/>
  <c r="EH324" i="11"/>
  <c r="EC324" i="11"/>
  <c r="EG324" i="11"/>
  <c r="ED324" i="11"/>
  <c r="EF324" i="11"/>
  <c r="EI324" i="11"/>
  <c r="EJ324" i="11"/>
  <c r="M129" i="11"/>
  <c r="L155" i="11"/>
  <c r="K155" i="11"/>
  <c r="J155" i="11"/>
  <c r="M75" i="11"/>
  <c r="DT307" i="11"/>
  <c r="EG329" i="11"/>
  <c r="EC329" i="11"/>
  <c r="EI329" i="11"/>
  <c r="EE329" i="11"/>
  <c r="EJ329" i="11"/>
  <c r="ED329" i="11"/>
  <c r="EF329" i="11"/>
  <c r="EH329" i="11"/>
  <c r="R12" i="11"/>
  <c r="EH241" i="11"/>
  <c r="EJ241" i="11"/>
  <c r="ED241" i="11"/>
  <c r="EG241" i="11"/>
  <c r="EI241" i="11"/>
  <c r="EC241" i="11"/>
  <c r="EF241" i="11"/>
  <c r="EE241" i="11"/>
  <c r="EM241" i="11"/>
  <c r="J141" i="11"/>
  <c r="M115" i="11"/>
  <c r="L141" i="11"/>
  <c r="K141" i="11"/>
  <c r="M61" i="11"/>
  <c r="DT293" i="11"/>
  <c r="EI333" i="11"/>
  <c r="EG333" i="11"/>
  <c r="EE333" i="11"/>
  <c r="EC333" i="11"/>
  <c r="EH333" i="11"/>
  <c r="EJ333" i="11"/>
  <c r="ED333" i="11"/>
  <c r="EF333" i="11"/>
  <c r="O105" i="11"/>
  <c r="P79" i="11"/>
  <c r="Q159" i="11"/>
  <c r="P133" i="11"/>
  <c r="N105" i="11"/>
  <c r="DT389" i="11"/>
  <c r="P5" i="11"/>
  <c r="R20" i="11"/>
  <c r="O25" i="11"/>
  <c r="P119" i="11"/>
  <c r="O91" i="11"/>
  <c r="Q145" i="11"/>
  <c r="N91" i="11"/>
  <c r="P65" i="11"/>
  <c r="DT375" i="11"/>
  <c r="J161" i="11"/>
  <c r="M135" i="11"/>
  <c r="L161" i="11"/>
  <c r="M81" i="11"/>
  <c r="K161" i="11"/>
  <c r="DT313" i="11"/>
  <c r="EI250" i="11"/>
  <c r="ED250" i="11"/>
  <c r="EF250" i="11"/>
  <c r="EH250" i="11"/>
  <c r="EG250" i="11"/>
  <c r="EC250" i="11"/>
  <c r="EE250" i="11"/>
  <c r="EJ250" i="11"/>
  <c r="O44" i="11"/>
  <c r="P44" i="11"/>
  <c r="Q44" i="11"/>
  <c r="N72" i="11"/>
  <c r="N126" i="11" s="1"/>
  <c r="DT330" i="11"/>
  <c r="R8" i="11"/>
  <c r="R24" i="11"/>
  <c r="O84" i="11"/>
  <c r="N84" i="11"/>
  <c r="P58" i="11"/>
  <c r="Q138" i="11"/>
  <c r="P112" i="11"/>
  <c r="DT368" i="11"/>
  <c r="EC332" i="11"/>
  <c r="EH332" i="11"/>
  <c r="EE332" i="11"/>
  <c r="EI332" i="11"/>
  <c r="EF332" i="11"/>
  <c r="EG332" i="11"/>
  <c r="EJ332" i="11"/>
  <c r="ED332" i="11"/>
  <c r="EF259" i="11"/>
  <c r="ED259" i="11"/>
  <c r="EG259" i="11"/>
  <c r="EC259" i="11"/>
  <c r="EH259" i="11"/>
  <c r="EE259" i="11"/>
  <c r="EI259" i="11"/>
  <c r="EJ259" i="11"/>
  <c r="EE323" i="11"/>
  <c r="EI323" i="11"/>
  <c r="EC323" i="11"/>
  <c r="EH323" i="11"/>
  <c r="EG323" i="11"/>
  <c r="EF323" i="11"/>
  <c r="EJ323" i="11"/>
  <c r="ED323" i="11"/>
  <c r="N92" i="11"/>
  <c r="Q146" i="11"/>
  <c r="P66" i="11"/>
  <c r="P120" i="11"/>
  <c r="O92" i="11"/>
  <c r="DT376" i="11"/>
  <c r="EI325" i="11"/>
  <c r="EE325" i="11"/>
  <c r="EC325" i="11"/>
  <c r="ED325" i="11"/>
  <c r="EH325" i="11"/>
  <c r="EG325" i="11"/>
  <c r="EF325" i="11"/>
  <c r="EJ325" i="11"/>
  <c r="P10" i="11"/>
  <c r="R28" i="11"/>
  <c r="R26" i="11"/>
  <c r="R21" i="11"/>
  <c r="EG331" i="11"/>
  <c r="EJ331" i="11"/>
  <c r="EH331" i="11"/>
  <c r="ED331" i="11"/>
  <c r="EI331" i="11"/>
  <c r="EF331" i="11"/>
  <c r="EC331" i="11"/>
  <c r="EE331" i="11"/>
  <c r="EI339" i="11"/>
  <c r="EF339" i="11"/>
  <c r="EG339" i="11"/>
  <c r="EC339" i="11"/>
  <c r="EH339" i="11"/>
  <c r="EJ339" i="11"/>
  <c r="EE339" i="11"/>
  <c r="ED339" i="11"/>
  <c r="P15" i="11"/>
  <c r="R17" i="11"/>
  <c r="N88" i="11"/>
  <c r="Q142" i="11"/>
  <c r="P62" i="11"/>
  <c r="P116" i="11"/>
  <c r="O88" i="11"/>
  <c r="DT372" i="11"/>
  <c r="N104" i="11"/>
  <c r="O104" i="11"/>
  <c r="Q158" i="11"/>
  <c r="P78" i="11"/>
  <c r="P132" i="11"/>
  <c r="DT388" i="11"/>
  <c r="O24" i="11"/>
  <c r="EE275" i="11"/>
  <c r="EG275" i="11"/>
  <c r="EJ275" i="11"/>
  <c r="ED275" i="11"/>
  <c r="EF275" i="11"/>
  <c r="EH275" i="11"/>
  <c r="EC275" i="11"/>
  <c r="EI275" i="11"/>
  <c r="EF245" i="11"/>
  <c r="EH245" i="11"/>
  <c r="EC245" i="11"/>
  <c r="EI245" i="11"/>
  <c r="EJ245" i="11"/>
  <c r="ED245" i="11"/>
  <c r="EE245" i="11"/>
  <c r="EG245" i="11"/>
  <c r="EH242" i="11"/>
  <c r="EJ242" i="11"/>
  <c r="EI242" i="11"/>
  <c r="EE242" i="11"/>
  <c r="ED242" i="11"/>
  <c r="EC242" i="11"/>
  <c r="EF242" i="11"/>
  <c r="EG242" i="11"/>
  <c r="EM242" i="11"/>
  <c r="R19" i="11"/>
  <c r="O5" i="11"/>
  <c r="O19" i="11"/>
  <c r="N64" i="11"/>
  <c r="N118" i="11" s="1"/>
  <c r="O36" i="11"/>
  <c r="P36" i="11"/>
  <c r="Q36" i="11"/>
  <c r="DT322" i="11"/>
  <c r="O13" i="11"/>
  <c r="EI326" i="11"/>
  <c r="EE326" i="11"/>
  <c r="EJ326" i="11"/>
  <c r="EG326" i="11"/>
  <c r="EC326" i="11"/>
  <c r="ED326" i="11"/>
  <c r="EH326" i="11"/>
  <c r="EF326" i="11"/>
  <c r="N96" i="11"/>
  <c r="Q150" i="11"/>
  <c r="P70" i="11"/>
  <c r="P124" i="11"/>
  <c r="O96" i="11"/>
  <c r="DT380" i="11"/>
  <c r="ED265" i="11"/>
  <c r="EI265" i="11"/>
  <c r="EJ265" i="11"/>
  <c r="EE265" i="11"/>
  <c r="EC265" i="11"/>
  <c r="EH265" i="11"/>
  <c r="EG265" i="11"/>
  <c r="EF265" i="11"/>
  <c r="EM265" i="11"/>
  <c r="R3" i="11"/>
  <c r="EG278" i="11"/>
  <c r="EE278" i="11"/>
  <c r="EC278" i="11"/>
  <c r="EH278" i="11"/>
  <c r="EF278" i="11"/>
  <c r="EI278" i="11"/>
  <c r="EJ278" i="11"/>
  <c r="ED278" i="11"/>
  <c r="J149" i="11"/>
  <c r="M123" i="11"/>
  <c r="L149" i="11"/>
  <c r="K149" i="11"/>
  <c r="M69" i="11"/>
  <c r="DT301" i="11"/>
  <c r="K148" i="11"/>
  <c r="M122" i="11"/>
  <c r="J148" i="11"/>
  <c r="L148" i="11"/>
  <c r="M68" i="11"/>
  <c r="DT300" i="11"/>
  <c r="K146" i="11"/>
  <c r="M120" i="11"/>
  <c r="J146" i="11"/>
  <c r="L146" i="11"/>
  <c r="M66" i="11"/>
  <c r="DT298" i="11"/>
  <c r="L157" i="11"/>
  <c r="M77" i="11"/>
  <c r="K157" i="11"/>
  <c r="J157" i="11"/>
  <c r="M131" i="11"/>
  <c r="DT309" i="11"/>
  <c r="M124" i="11"/>
  <c r="L150" i="11"/>
  <c r="K150" i="11"/>
  <c r="M70" i="11"/>
  <c r="J150" i="11"/>
  <c r="DT302" i="11"/>
  <c r="N87" i="11"/>
  <c r="Q141" i="11"/>
  <c r="P61" i="11"/>
  <c r="P115" i="11"/>
  <c r="O87" i="11"/>
  <c r="DT371" i="11"/>
  <c r="R23" i="11"/>
  <c r="P117" i="11"/>
  <c r="O89" i="11"/>
  <c r="Q143" i="11"/>
  <c r="N89" i="11"/>
  <c r="P63" i="11"/>
  <c r="DT373" i="11"/>
  <c r="O11" i="11"/>
  <c r="EG249" i="11"/>
  <c r="EJ249" i="11"/>
  <c r="EI249" i="11"/>
  <c r="ED249" i="11"/>
  <c r="EF249" i="11"/>
  <c r="EC249" i="11"/>
  <c r="EH249" i="11"/>
  <c r="EE249" i="11"/>
  <c r="K142" i="11"/>
  <c r="M116" i="11"/>
  <c r="J142" i="11"/>
  <c r="L142" i="11"/>
  <c r="M62" i="11"/>
  <c r="DT294" i="11"/>
  <c r="EF262" i="11"/>
  <c r="EC262" i="11"/>
  <c r="EE262" i="11"/>
  <c r="EG262" i="11"/>
  <c r="EI262" i="11"/>
  <c r="ED262" i="11"/>
  <c r="EJ262" i="11"/>
  <c r="EH262" i="11"/>
  <c r="O102" i="11"/>
  <c r="N102" i="11"/>
  <c r="Q156" i="11"/>
  <c r="P130" i="11"/>
  <c r="P76" i="11"/>
  <c r="DT386" i="11"/>
  <c r="EG316" i="11"/>
  <c r="EC316" i="11"/>
  <c r="EJ316" i="11"/>
  <c r="EF316" i="11"/>
  <c r="EI316" i="11"/>
  <c r="EH316" i="11"/>
  <c r="ED316" i="11"/>
  <c r="EE316" i="11"/>
  <c r="EM316" i="11"/>
  <c r="O4" i="11"/>
  <c r="R6" i="11"/>
  <c r="P18" i="11"/>
  <c r="EH334" i="11"/>
  <c r="EJ334" i="11"/>
  <c r="ED334" i="11"/>
  <c r="EF334" i="11"/>
  <c r="EI334" i="11"/>
  <c r="EC334" i="11"/>
  <c r="EG334" i="11"/>
  <c r="EE334" i="11"/>
  <c r="R14" i="11"/>
  <c r="EG318" i="11"/>
  <c r="EH318" i="11"/>
  <c r="EF318" i="11"/>
  <c r="EJ318" i="11"/>
  <c r="EI318" i="11"/>
  <c r="EC318" i="11"/>
  <c r="ED318" i="11"/>
  <c r="EE318" i="11"/>
  <c r="EM318" i="11"/>
  <c r="O108" i="11"/>
  <c r="N108" i="11"/>
  <c r="Q162" i="11"/>
  <c r="P136" i="11"/>
  <c r="P82" i="11"/>
  <c r="DT392" i="11"/>
  <c r="N106" i="11"/>
  <c r="O106" i="11"/>
  <c r="Q160" i="11"/>
  <c r="P80" i="11"/>
  <c r="P134" i="11"/>
  <c r="DT390" i="11"/>
  <c r="O101" i="11"/>
  <c r="P129" i="11"/>
  <c r="N101" i="11"/>
  <c r="Q155" i="11"/>
  <c r="P75" i="11"/>
  <c r="DT385" i="11"/>
  <c r="O20" i="11"/>
  <c r="EC239" i="11"/>
  <c r="EJ239" i="11"/>
  <c r="EH239" i="11"/>
  <c r="EI239" i="11"/>
  <c r="EE239" i="11"/>
  <c r="EF239" i="11"/>
  <c r="EG239" i="11"/>
  <c r="ED239" i="11"/>
  <c r="EM239" i="11"/>
  <c r="EF253" i="11"/>
  <c r="EH253" i="11"/>
  <c r="EJ253" i="11"/>
  <c r="EC253" i="11"/>
  <c r="EE253" i="11"/>
  <c r="ED253" i="11"/>
  <c r="EG253" i="11"/>
  <c r="EI253" i="11"/>
  <c r="N69" i="11"/>
  <c r="N123" i="11" s="1"/>
  <c r="O41" i="11"/>
  <c r="P41" i="11"/>
  <c r="Q41" i="11"/>
  <c r="DT327" i="11"/>
  <c r="O97" i="11"/>
  <c r="Q151" i="11"/>
  <c r="P125" i="11"/>
  <c r="N97" i="11"/>
  <c r="P71" i="11"/>
  <c r="DT381" i="11"/>
  <c r="O21" i="11"/>
  <c r="EE251" i="11"/>
  <c r="EF251" i="11"/>
  <c r="EI251" i="11"/>
  <c r="EJ251" i="11"/>
  <c r="EC251" i="11"/>
  <c r="EH251" i="11"/>
  <c r="EG251" i="11"/>
  <c r="ED251" i="11"/>
  <c r="M132" i="11"/>
  <c r="L158" i="11"/>
  <c r="K158" i="11"/>
  <c r="J158" i="11"/>
  <c r="M78" i="11"/>
  <c r="DT310" i="11"/>
  <c r="EJ336" i="11"/>
  <c r="EG336" i="11"/>
  <c r="EC336" i="11"/>
  <c r="EH336" i="11"/>
  <c r="EF336" i="11"/>
  <c r="EI336" i="11"/>
  <c r="ED336" i="11"/>
  <c r="EE336" i="11"/>
  <c r="EE261" i="11"/>
  <c r="EH261" i="11"/>
  <c r="EI261" i="11"/>
  <c r="EJ261" i="11"/>
  <c r="EG261" i="11"/>
  <c r="EF261" i="11"/>
  <c r="EC261" i="11"/>
  <c r="ED261" i="11"/>
  <c r="O99" i="11"/>
  <c r="N99" i="11"/>
  <c r="P73" i="11"/>
  <c r="Q153" i="11"/>
  <c r="P127" i="11"/>
  <c r="DT383" i="11"/>
  <c r="J139" i="11"/>
  <c r="M113" i="11"/>
  <c r="M59" i="11"/>
  <c r="L139" i="11"/>
  <c r="K139" i="11"/>
  <c r="DT291" i="11"/>
  <c r="J153" i="11"/>
  <c r="M127" i="11"/>
  <c r="L153" i="11"/>
  <c r="K153" i="11"/>
  <c r="M73" i="11"/>
  <c r="DT305" i="11"/>
  <c r="J147" i="11"/>
  <c r="M121" i="11"/>
  <c r="L147" i="11"/>
  <c r="K147" i="11"/>
  <c r="M67" i="11"/>
  <c r="DT299" i="11"/>
  <c r="EJ328" i="11"/>
  <c r="EE328" i="11"/>
  <c r="EI328" i="11"/>
  <c r="EC328" i="11"/>
  <c r="EF328" i="11"/>
  <c r="EG328" i="11"/>
  <c r="EH328" i="11"/>
  <c r="ED328" i="11"/>
  <c r="O17" i="11"/>
  <c r="EE315" i="11"/>
  <c r="EF315" i="11"/>
  <c r="EJ315" i="11"/>
  <c r="ED315" i="11"/>
  <c r="EG315" i="11"/>
  <c r="EI315" i="11"/>
  <c r="EC315" i="11"/>
  <c r="EH315" i="11"/>
  <c r="EM315" i="11"/>
  <c r="O7" i="11"/>
  <c r="O83" i="11"/>
  <c r="Q137" i="11"/>
  <c r="P111" i="11"/>
  <c r="P57" i="11"/>
  <c r="N83" i="11"/>
  <c r="DT367" i="11"/>
  <c r="EH340" i="11"/>
  <c r="EE340" i="11"/>
  <c r="EC340" i="11"/>
  <c r="EJ340" i="11"/>
  <c r="ED340" i="11"/>
  <c r="EF340" i="11"/>
  <c r="EI340" i="11"/>
  <c r="EG340" i="11"/>
  <c r="EC254" i="11"/>
  <c r="ED254" i="11"/>
  <c r="EI254" i="11"/>
  <c r="EH254" i="11"/>
  <c r="EJ254" i="11"/>
  <c r="EF254" i="11"/>
  <c r="EG254" i="11"/>
  <c r="EE254" i="11"/>
  <c r="R25" i="11"/>
  <c r="O3" i="11"/>
  <c r="O28" i="11"/>
  <c r="P131" i="11"/>
  <c r="O103" i="11"/>
  <c r="N103" i="11"/>
  <c r="P77" i="11"/>
  <c r="Q157" i="11"/>
  <c r="DT387" i="11"/>
  <c r="EC320" i="11"/>
  <c r="EG320" i="11"/>
  <c r="EH320" i="11"/>
  <c r="EE320" i="11"/>
  <c r="EF320" i="11"/>
  <c r="ED320" i="11"/>
  <c r="EJ320" i="11"/>
  <c r="EI320" i="11"/>
  <c r="M119" i="11"/>
  <c r="J145" i="11"/>
  <c r="M65" i="11"/>
  <c r="L145" i="11"/>
  <c r="K145" i="11"/>
  <c r="DT297" i="11"/>
  <c r="R11" i="11"/>
  <c r="EG248" i="11"/>
  <c r="ED248" i="11"/>
  <c r="EH248" i="11"/>
  <c r="EJ248" i="11"/>
  <c r="EC248" i="11"/>
  <c r="EI248" i="11"/>
  <c r="EE248" i="11"/>
  <c r="EF248" i="11"/>
  <c r="EC337" i="11"/>
  <c r="EJ337" i="11"/>
  <c r="EG337" i="11"/>
  <c r="EE337" i="11"/>
  <c r="EF337" i="11"/>
  <c r="EI337" i="11"/>
  <c r="EH337" i="11"/>
  <c r="ED337" i="11"/>
  <c r="O27" i="11"/>
  <c r="EJ257" i="11"/>
  <c r="EI257" i="11"/>
  <c r="EC257" i="11"/>
  <c r="EF257" i="11"/>
  <c r="EG257" i="11"/>
  <c r="EE257" i="11"/>
  <c r="EH257" i="11"/>
  <c r="ED257" i="11"/>
  <c r="EH258" i="11"/>
  <c r="EJ258" i="11"/>
  <c r="EI258" i="11"/>
  <c r="EE258" i="11"/>
  <c r="ED258" i="11"/>
  <c r="EC258" i="11"/>
  <c r="EF258" i="11"/>
  <c r="EG258" i="11"/>
  <c r="EC319" i="11"/>
  <c r="EG319" i="11"/>
  <c r="EE319" i="11"/>
  <c r="EI319" i="11"/>
  <c r="ED319" i="11"/>
  <c r="EH319" i="11"/>
  <c r="EJ319" i="11"/>
  <c r="EF319" i="11"/>
  <c r="K138" i="11"/>
  <c r="M112" i="11"/>
  <c r="J138" i="11"/>
  <c r="L138" i="11"/>
  <c r="M58" i="11"/>
  <c r="DT290" i="11"/>
  <c r="DR511" i="11"/>
  <c r="DQ445" i="11"/>
  <c r="DQ446" i="11" s="1"/>
  <c r="DR471" i="11"/>
  <c r="DR517" i="11"/>
  <c r="DR531" i="11"/>
  <c r="DR591" i="11"/>
  <c r="DR519" i="11"/>
  <c r="DR541" i="11"/>
  <c r="DQ371" i="11"/>
  <c r="DQ321" i="11"/>
  <c r="EM320" i="11"/>
  <c r="DQ396" i="11"/>
  <c r="DR533" i="11"/>
  <c r="DR501" i="11"/>
  <c r="DR521" i="11"/>
  <c r="DR587" i="11"/>
  <c r="DR525" i="11"/>
  <c r="DQ421" i="11"/>
  <c r="DR503" i="11"/>
  <c r="DQ346" i="11"/>
  <c r="DQ297" i="11"/>
  <c r="DQ141" i="11"/>
  <c r="EM140" i="11"/>
  <c r="DQ219" i="11"/>
  <c r="EM218" i="11"/>
  <c r="DQ115" i="11"/>
  <c r="EM114" i="11"/>
  <c r="DQ167" i="11"/>
  <c r="EM166" i="11"/>
  <c r="DQ273" i="11"/>
  <c r="EM272" i="11"/>
  <c r="DQ37" i="11"/>
  <c r="EM36" i="11"/>
  <c r="EM62" i="11"/>
  <c r="DQ63" i="11"/>
  <c r="DQ12" i="11"/>
  <c r="EM11" i="11"/>
  <c r="EM88" i="11"/>
  <c r="DQ89" i="11"/>
  <c r="DQ194" i="11"/>
  <c r="EM193" i="11"/>
  <c r="DQ245" i="11"/>
  <c r="EM244" i="11"/>
  <c r="DR510" i="11"/>
  <c r="DR518" i="11"/>
  <c r="DR486" i="11"/>
  <c r="DR494" i="11"/>
  <c r="DS565" i="11"/>
  <c r="DS553" i="11"/>
  <c r="DR514" i="11"/>
  <c r="DR522" i="11"/>
  <c r="DS557" i="11"/>
  <c r="DS599" i="11"/>
  <c r="DS581" i="11"/>
  <c r="DR490" i="11"/>
  <c r="DR502" i="11"/>
  <c r="DR482" i="11"/>
  <c r="DR478" i="11"/>
  <c r="DS549" i="11"/>
  <c r="DS589" i="11"/>
  <c r="DR474" i="11"/>
  <c r="DR506" i="11"/>
  <c r="DS545" i="11"/>
  <c r="DS569" i="11"/>
  <c r="DS561" i="11"/>
  <c r="DR498" i="11"/>
  <c r="X68" i="13" l="1"/>
  <c r="Y68" i="13"/>
  <c r="AB67" i="13"/>
  <c r="K668" i="14" s="1"/>
  <c r="Z14" i="13"/>
  <c r="X66" i="13"/>
  <c r="AB66" i="13"/>
  <c r="W68" i="13"/>
  <c r="T66" i="13"/>
  <c r="AB68" i="13"/>
  <c r="AA66" i="13"/>
  <c r="W67" i="13"/>
  <c r="AA67" i="13"/>
  <c r="I668" i="14" s="1"/>
  <c r="J668" i="14" s="1"/>
  <c r="Y66" i="13"/>
  <c r="AA68" i="13"/>
  <c r="Z66" i="13"/>
  <c r="T67" i="13"/>
  <c r="T68" i="13"/>
  <c r="Z68" i="13"/>
  <c r="X67" i="13"/>
  <c r="F668" i="14" s="1"/>
  <c r="Y67" i="13"/>
  <c r="G668" i="14" s="1"/>
  <c r="W12" i="13"/>
  <c r="D668" i="14"/>
  <c r="L668" i="14" s="1"/>
  <c r="AB5" i="13"/>
  <c r="Z5" i="13"/>
  <c r="T5" i="13"/>
  <c r="X5" i="13"/>
  <c r="T12" i="13"/>
  <c r="X12" i="13"/>
  <c r="Z12" i="13"/>
  <c r="AA8" i="13"/>
  <c r="D673" i="14"/>
  <c r="AB35" i="13"/>
  <c r="D661" i="14"/>
  <c r="L661" i="14" s="1"/>
  <c r="W35" i="13"/>
  <c r="D658" i="14"/>
  <c r="L658" i="14" s="1"/>
  <c r="Y35" i="13"/>
  <c r="AA35" i="13"/>
  <c r="T35" i="13"/>
  <c r="X35" i="13"/>
  <c r="D674" i="14"/>
  <c r="D659" i="14"/>
  <c r="L659" i="14" s="1"/>
  <c r="D663" i="14"/>
  <c r="L663" i="14" s="1"/>
  <c r="D677" i="14"/>
  <c r="D662" i="14"/>
  <c r="L662" i="14" s="1"/>
  <c r="AB38" i="13"/>
  <c r="Y32" i="13"/>
  <c r="Z31" i="13"/>
  <c r="H662" i="14" s="1"/>
  <c r="T31" i="13"/>
  <c r="AA30" i="13"/>
  <c r="W30" i="13"/>
  <c r="AB29" i="13"/>
  <c r="X29" i="13"/>
  <c r="AB32" i="13"/>
  <c r="X32" i="13"/>
  <c r="Y31" i="13"/>
  <c r="G662" i="14" s="1"/>
  <c r="Z30" i="13"/>
  <c r="T30" i="13"/>
  <c r="AA29" i="13"/>
  <c r="W29" i="13"/>
  <c r="AA32" i="13"/>
  <c r="W32" i="13"/>
  <c r="AB31" i="13"/>
  <c r="X31" i="13"/>
  <c r="F662" i="14" s="1"/>
  <c r="Y30" i="13"/>
  <c r="Z29" i="13"/>
  <c r="T29" i="13"/>
  <c r="T32" i="13"/>
  <c r="W31" i="13"/>
  <c r="E662" i="14" s="1"/>
  <c r="X30" i="13"/>
  <c r="Z32" i="13"/>
  <c r="Y29" i="13"/>
  <c r="AA31" i="13"/>
  <c r="I662" i="14" s="1"/>
  <c r="AB30" i="13"/>
  <c r="Z13" i="13"/>
  <c r="H659" i="14" s="1"/>
  <c r="AA14" i="13"/>
  <c r="X14" i="13"/>
  <c r="Y14" i="13"/>
  <c r="X25" i="13"/>
  <c r="F661" i="14" s="1"/>
  <c r="W24" i="13"/>
  <c r="T26" i="13"/>
  <c r="Y24" i="13"/>
  <c r="AA26" i="13"/>
  <c r="W25" i="13"/>
  <c r="E661" i="14" s="1"/>
  <c r="AB8" i="13"/>
  <c r="W7" i="13"/>
  <c r="E658" i="14" s="1"/>
  <c r="AA6" i="13"/>
  <c r="Y7" i="13"/>
  <c r="G658" i="14" s="1"/>
  <c r="T7" i="13"/>
  <c r="Z37" i="13"/>
  <c r="H663" i="14" s="1"/>
  <c r="X36" i="13"/>
  <c r="T38" i="13"/>
  <c r="Y36" i="13"/>
  <c r="AA38" i="13"/>
  <c r="Z36" i="13"/>
  <c r="W14" i="13"/>
  <c r="AB11" i="13"/>
  <c r="AB14" i="13"/>
  <c r="W11" i="13"/>
  <c r="Y13" i="13"/>
  <c r="G659" i="14" s="1"/>
  <c r="Y26" i="13"/>
  <c r="X24" i="13"/>
  <c r="Z26" i="13"/>
  <c r="T25" i="13"/>
  <c r="AA25" i="13"/>
  <c r="I661" i="14" s="1"/>
  <c r="T6" i="13"/>
  <c r="AA7" i="13"/>
  <c r="I658" i="14" s="1"/>
  <c r="X7" i="13"/>
  <c r="F658" i="14" s="1"/>
  <c r="T8" i="13"/>
  <c r="Z7" i="13"/>
  <c r="H658" i="14" s="1"/>
  <c r="Y38" i="13"/>
  <c r="T37" i="13"/>
  <c r="AB36" i="13"/>
  <c r="Z38" i="13"/>
  <c r="X37" i="13"/>
  <c r="F663" i="14" s="1"/>
  <c r="Y37" i="13"/>
  <c r="G663" i="14" s="1"/>
  <c r="X11" i="13"/>
  <c r="T13" i="13"/>
  <c r="W13" i="13"/>
  <c r="E659" i="14" s="1"/>
  <c r="T11" i="13"/>
  <c r="X13" i="13"/>
  <c r="F659" i="14" s="1"/>
  <c r="AA11" i="13"/>
  <c r="T14" i="13"/>
  <c r="AB25" i="13"/>
  <c r="K661" i="14" s="1"/>
  <c r="AA24" i="13"/>
  <c r="AB24" i="13"/>
  <c r="Z25" i="13"/>
  <c r="H661" i="14" s="1"/>
  <c r="T24" i="13"/>
  <c r="X26" i="13"/>
  <c r="X8" i="13"/>
  <c r="AB7" i="13"/>
  <c r="K658" i="14" s="1"/>
  <c r="X6" i="13"/>
  <c r="Z8" i="13"/>
  <c r="W8" i="13"/>
  <c r="W36" i="13"/>
  <c r="W37" i="13"/>
  <c r="E663" i="14" s="1"/>
  <c r="AB37" i="13"/>
  <c r="K663" i="14" s="1"/>
  <c r="X38" i="13"/>
  <c r="Y11" i="13"/>
  <c r="AA13" i="13"/>
  <c r="I659" i="14" s="1"/>
  <c r="Z11" i="13"/>
  <c r="AB13" i="13"/>
  <c r="K659" i="14" s="1"/>
  <c r="Y25" i="13"/>
  <c r="G661" i="14" s="1"/>
  <c r="W26" i="13"/>
  <c r="Z24" i="13"/>
  <c r="Z6" i="13"/>
  <c r="W6" i="13"/>
  <c r="Y8" i="13"/>
  <c r="AB6" i="13"/>
  <c r="Y6" i="13"/>
  <c r="AA36" i="13"/>
  <c r="AA37" i="13"/>
  <c r="I663" i="14" s="1"/>
  <c r="W38" i="13"/>
  <c r="T36" i="13"/>
  <c r="K662" i="14"/>
  <c r="V53" i="13"/>
  <c r="EK243" i="11"/>
  <c r="EK338" i="11"/>
  <c r="EK315" i="11"/>
  <c r="EK241" i="11"/>
  <c r="EK336" i="11"/>
  <c r="EK251" i="11"/>
  <c r="EK270" i="11"/>
  <c r="EK253" i="11"/>
  <c r="EK324" i="11"/>
  <c r="EK244" i="11"/>
  <c r="EK250" i="11"/>
  <c r="EK333" i="11"/>
  <c r="EK318" i="11"/>
  <c r="EK326" i="11"/>
  <c r="EK328" i="11"/>
  <c r="EK261" i="11"/>
  <c r="EK242" i="11"/>
  <c r="EK245" i="11"/>
  <c r="EK275" i="11"/>
  <c r="EK247" i="11"/>
  <c r="EK256" i="11"/>
  <c r="EK316" i="11"/>
  <c r="EK237" i="11"/>
  <c r="EK246" i="11"/>
  <c r="EK248" i="11"/>
  <c r="EK249" i="11"/>
  <c r="EK254" i="11"/>
  <c r="EK340" i="11"/>
  <c r="EK265" i="11"/>
  <c r="EK325" i="11"/>
  <c r="EK323" i="11"/>
  <c r="EK259" i="11"/>
  <c r="EK332" i="11"/>
  <c r="EK255" i="11"/>
  <c r="EK239" i="11"/>
  <c r="EK331" i="11"/>
  <c r="EK252" i="11"/>
  <c r="EK321" i="11"/>
  <c r="EK335" i="11"/>
  <c r="EK258" i="11"/>
  <c r="EK262" i="11"/>
  <c r="EK337" i="11"/>
  <c r="EK320" i="11"/>
  <c r="EK278" i="11"/>
  <c r="EK238" i="11"/>
  <c r="EK334" i="11"/>
  <c r="EK329" i="11"/>
  <c r="EK339" i="11"/>
  <c r="EK319" i="11"/>
  <c r="EK257" i="11"/>
  <c r="EK260" i="11"/>
  <c r="EK240" i="11"/>
  <c r="J666" i="14"/>
  <c r="V56" i="13"/>
  <c r="V54" i="13"/>
  <c r="V55" i="13"/>
  <c r="V17" i="13"/>
  <c r="V47" i="13"/>
  <c r="J664" i="14"/>
  <c r="V42" i="13"/>
  <c r="J669" i="14"/>
  <c r="J660" i="14"/>
  <c r="V19" i="13"/>
  <c r="V66" i="13"/>
  <c r="V20" i="13"/>
  <c r="V18" i="13"/>
  <c r="V68" i="13"/>
  <c r="V71" i="13"/>
  <c r="V59" i="13"/>
  <c r="E669" i="14"/>
  <c r="V73" i="13"/>
  <c r="V74" i="13"/>
  <c r="V48" i="13"/>
  <c r="V41" i="13"/>
  <c r="V60" i="13"/>
  <c r="J667" i="14"/>
  <c r="V23" i="13"/>
  <c r="V65" i="13"/>
  <c r="E665" i="14"/>
  <c r="V49" i="13"/>
  <c r="V50" i="13"/>
  <c r="E664" i="14"/>
  <c r="V43" i="13"/>
  <c r="V62" i="13"/>
  <c r="E668" i="14"/>
  <c r="V72" i="13"/>
  <c r="J665" i="14"/>
  <c r="V44" i="13"/>
  <c r="E667" i="14"/>
  <c r="V61" i="13"/>
  <c r="DU290" i="11"/>
  <c r="DZ290" i="11"/>
  <c r="DV290" i="11"/>
  <c r="DY290" i="11"/>
  <c r="DW290" i="11"/>
  <c r="EB290" i="11"/>
  <c r="EA290" i="11"/>
  <c r="DX290" i="11"/>
  <c r="DU367" i="11"/>
  <c r="EA367" i="11"/>
  <c r="DW367" i="11"/>
  <c r="DZ367" i="11"/>
  <c r="DV367" i="11"/>
  <c r="DY367" i="11"/>
  <c r="DX367" i="11"/>
  <c r="EB367" i="11"/>
  <c r="DU327" i="11"/>
  <c r="EA327" i="11"/>
  <c r="DW327" i="11"/>
  <c r="DZ327" i="11"/>
  <c r="DV327" i="11"/>
  <c r="DY327" i="11"/>
  <c r="EB327" i="11"/>
  <c r="DX327" i="11"/>
  <c r="DU385" i="11"/>
  <c r="DY385" i="11"/>
  <c r="EB385" i="11"/>
  <c r="DX385" i="11"/>
  <c r="EA385" i="11"/>
  <c r="DW385" i="11"/>
  <c r="DZ385" i="11"/>
  <c r="DV385" i="11"/>
  <c r="DU392" i="11"/>
  <c r="EB392" i="11"/>
  <c r="DX392" i="11"/>
  <c r="DZ392" i="11"/>
  <c r="DY392" i="11"/>
  <c r="DW392" i="11"/>
  <c r="EA392" i="11"/>
  <c r="DV392" i="11"/>
  <c r="DU386" i="11"/>
  <c r="DZ386" i="11"/>
  <c r="DV386" i="11"/>
  <c r="DY386" i="11"/>
  <c r="EB386" i="11"/>
  <c r="DX386" i="11"/>
  <c r="EA386" i="11"/>
  <c r="DW386" i="11"/>
  <c r="DU302" i="11"/>
  <c r="DZ302" i="11"/>
  <c r="DV302" i="11"/>
  <c r="DY302" i="11"/>
  <c r="EA302" i="11"/>
  <c r="DX302" i="11"/>
  <c r="DW302" i="11"/>
  <c r="EB302" i="11"/>
  <c r="DU298" i="11"/>
  <c r="DZ298" i="11"/>
  <c r="DV298" i="11"/>
  <c r="DY298" i="11"/>
  <c r="DW298" i="11"/>
  <c r="EB298" i="11"/>
  <c r="EA298" i="11"/>
  <c r="DX298" i="11"/>
  <c r="DU301" i="11"/>
  <c r="DY301" i="11"/>
  <c r="EB301" i="11"/>
  <c r="DX301" i="11"/>
  <c r="DZ301" i="11"/>
  <c r="DW301" i="11"/>
  <c r="DV301" i="11"/>
  <c r="EA301" i="11"/>
  <c r="DU380" i="11"/>
  <c r="EB380" i="11"/>
  <c r="DX380" i="11"/>
  <c r="EA380" i="11"/>
  <c r="DW380" i="11"/>
  <c r="DZ380" i="11"/>
  <c r="DV380" i="11"/>
  <c r="DY380" i="11"/>
  <c r="DU388" i="11"/>
  <c r="EB388" i="11"/>
  <c r="DX388" i="11"/>
  <c r="EA388" i="11"/>
  <c r="DV388" i="11"/>
  <c r="DZ388" i="11"/>
  <c r="DY388" i="11"/>
  <c r="DW388" i="11"/>
  <c r="DU376" i="11"/>
  <c r="EB376" i="11"/>
  <c r="DX376" i="11"/>
  <c r="EA376" i="11"/>
  <c r="DW376" i="11"/>
  <c r="DZ376" i="11"/>
  <c r="DV376" i="11"/>
  <c r="DY376" i="11"/>
  <c r="DU368" i="11"/>
  <c r="EB368" i="11"/>
  <c r="DX368" i="11"/>
  <c r="EA368" i="11"/>
  <c r="DW368" i="11"/>
  <c r="DZ368" i="11"/>
  <c r="DV368" i="11"/>
  <c r="DY368" i="11"/>
  <c r="DU311" i="11"/>
  <c r="EA311" i="11"/>
  <c r="DW311" i="11"/>
  <c r="DZ311" i="11"/>
  <c r="DV311" i="11"/>
  <c r="DY311" i="11"/>
  <c r="EB311" i="11"/>
  <c r="DX311" i="11"/>
  <c r="DU306" i="11"/>
  <c r="DZ306" i="11"/>
  <c r="DV306" i="11"/>
  <c r="DY306" i="11"/>
  <c r="EB306" i="11"/>
  <c r="DW306" i="11"/>
  <c r="EA306" i="11"/>
  <c r="DX306" i="11"/>
  <c r="DU304" i="11"/>
  <c r="EB304" i="11"/>
  <c r="DX304" i="11"/>
  <c r="EA304" i="11"/>
  <c r="DW304" i="11"/>
  <c r="DZ304" i="11"/>
  <c r="DY304" i="11"/>
  <c r="DV304" i="11"/>
  <c r="DU308" i="11"/>
  <c r="EB308" i="11"/>
  <c r="DX308" i="11"/>
  <c r="EA308" i="11"/>
  <c r="DW308" i="11"/>
  <c r="DZ308" i="11"/>
  <c r="DV308" i="11"/>
  <c r="DY308" i="11"/>
  <c r="DU312" i="11"/>
  <c r="EB312" i="11"/>
  <c r="DX312" i="11"/>
  <c r="EA312" i="11"/>
  <c r="DW312" i="11"/>
  <c r="DZ312" i="11"/>
  <c r="DV312" i="11"/>
  <c r="DY312" i="11"/>
  <c r="DU299" i="11"/>
  <c r="EA299" i="11"/>
  <c r="DW299" i="11"/>
  <c r="DZ299" i="11"/>
  <c r="DV299" i="11"/>
  <c r="DX299" i="11"/>
  <c r="EB299" i="11"/>
  <c r="DY299" i="11"/>
  <c r="DU291" i="11"/>
  <c r="EA291" i="11"/>
  <c r="DW291" i="11"/>
  <c r="DZ291" i="11"/>
  <c r="DV291" i="11"/>
  <c r="DX291" i="11"/>
  <c r="EB291" i="11"/>
  <c r="DY291" i="11"/>
  <c r="DU322" i="11"/>
  <c r="DZ322" i="11"/>
  <c r="DV322" i="11"/>
  <c r="DY322" i="11"/>
  <c r="EB322" i="11"/>
  <c r="DX322" i="11"/>
  <c r="EA322" i="11"/>
  <c r="DW322" i="11"/>
  <c r="DU330" i="11"/>
  <c r="DZ330" i="11"/>
  <c r="DV330" i="11"/>
  <c r="DY330" i="11"/>
  <c r="EB330" i="11"/>
  <c r="DX330" i="11"/>
  <c r="EA330" i="11"/>
  <c r="DW330" i="11"/>
  <c r="DU375" i="11"/>
  <c r="EA375" i="11"/>
  <c r="DW375" i="11"/>
  <c r="DZ375" i="11"/>
  <c r="DV375" i="11"/>
  <c r="DY375" i="11"/>
  <c r="EB375" i="11"/>
  <c r="DX375" i="11"/>
  <c r="DU293" i="11"/>
  <c r="DY293" i="11"/>
  <c r="EB293" i="11"/>
  <c r="DX293" i="11"/>
  <c r="DZ293" i="11"/>
  <c r="DW293" i="11"/>
  <c r="DV293" i="11"/>
  <c r="EA293" i="11"/>
  <c r="DU307" i="11"/>
  <c r="EA307" i="11"/>
  <c r="DW307" i="11"/>
  <c r="DZ307" i="11"/>
  <c r="DV307" i="11"/>
  <c r="DY307" i="11"/>
  <c r="EB307" i="11"/>
  <c r="DX307" i="11"/>
  <c r="DU317" i="11"/>
  <c r="DY317" i="11"/>
  <c r="EB317" i="11"/>
  <c r="DX317" i="11"/>
  <c r="EA317" i="11"/>
  <c r="DW317" i="11"/>
  <c r="DV317" i="11"/>
  <c r="DZ317" i="11"/>
  <c r="DU295" i="11"/>
  <c r="EA295" i="11"/>
  <c r="DW295" i="11"/>
  <c r="DZ295" i="11"/>
  <c r="DV295" i="11"/>
  <c r="EB295" i="11"/>
  <c r="DY295" i="11"/>
  <c r="DX295" i="11"/>
  <c r="DU289" i="11"/>
  <c r="DY289" i="11"/>
  <c r="EB289" i="11"/>
  <c r="DX289" i="11"/>
  <c r="DV289" i="11"/>
  <c r="EA289" i="11"/>
  <c r="DZ289" i="11"/>
  <c r="DW289" i="11"/>
  <c r="EB296" i="11"/>
  <c r="DX296" i="11"/>
  <c r="EA296" i="11"/>
  <c r="DW296" i="11"/>
  <c r="DZ296" i="11"/>
  <c r="DY296" i="11"/>
  <c r="DV296" i="11"/>
  <c r="DU387" i="11"/>
  <c r="EA387" i="11"/>
  <c r="DW387" i="11"/>
  <c r="DX387" i="11"/>
  <c r="EB387" i="11"/>
  <c r="DV387" i="11"/>
  <c r="DZ387" i="11"/>
  <c r="DY387" i="11"/>
  <c r="DU310" i="11"/>
  <c r="DZ310" i="11"/>
  <c r="DV310" i="11"/>
  <c r="DY310" i="11"/>
  <c r="EB310" i="11"/>
  <c r="DX310" i="11"/>
  <c r="DW310" i="11"/>
  <c r="EA310" i="11"/>
  <c r="DU381" i="11"/>
  <c r="DY381" i="11"/>
  <c r="EB381" i="11"/>
  <c r="DX381" i="11"/>
  <c r="EA381" i="11"/>
  <c r="DW381" i="11"/>
  <c r="DV381" i="11"/>
  <c r="DZ381" i="11"/>
  <c r="DU390" i="11"/>
  <c r="DZ390" i="11"/>
  <c r="DV390" i="11"/>
  <c r="DX390" i="11"/>
  <c r="EB390" i="11"/>
  <c r="DW390" i="11"/>
  <c r="EA390" i="11"/>
  <c r="DY390" i="11"/>
  <c r="DU371" i="11"/>
  <c r="EA371" i="11"/>
  <c r="DW371" i="11"/>
  <c r="DZ371" i="11"/>
  <c r="DV371" i="11"/>
  <c r="DY371" i="11"/>
  <c r="EB371" i="11"/>
  <c r="DX371" i="11"/>
  <c r="DU309" i="11"/>
  <c r="DY309" i="11"/>
  <c r="EB309" i="11"/>
  <c r="DX309" i="11"/>
  <c r="EA309" i="11"/>
  <c r="DW309" i="11"/>
  <c r="DZ309" i="11"/>
  <c r="DV309" i="11"/>
  <c r="DU300" i="11"/>
  <c r="EB300" i="11"/>
  <c r="DX300" i="11"/>
  <c r="EA300" i="11"/>
  <c r="DW300" i="11"/>
  <c r="DY300" i="11"/>
  <c r="DV300" i="11"/>
  <c r="DZ300" i="11"/>
  <c r="DU372" i="11"/>
  <c r="EB372" i="11"/>
  <c r="DX372" i="11"/>
  <c r="EA372" i="11"/>
  <c r="DW372" i="11"/>
  <c r="DZ372" i="11"/>
  <c r="DV372" i="11"/>
  <c r="DY372" i="11"/>
  <c r="DU391" i="11"/>
  <c r="EA391" i="11"/>
  <c r="DW391" i="11"/>
  <c r="EB391" i="11"/>
  <c r="DV391" i="11"/>
  <c r="DZ391" i="11"/>
  <c r="DY391" i="11"/>
  <c r="DX391" i="11"/>
  <c r="DU292" i="11"/>
  <c r="EB292" i="11"/>
  <c r="DX292" i="11"/>
  <c r="EA292" i="11"/>
  <c r="DW292" i="11"/>
  <c r="DY292" i="11"/>
  <c r="DV292" i="11"/>
  <c r="DZ292" i="11"/>
  <c r="DU297" i="11"/>
  <c r="DY297" i="11"/>
  <c r="EB297" i="11"/>
  <c r="DX297" i="11"/>
  <c r="DV297" i="11"/>
  <c r="EA297" i="11"/>
  <c r="DZ297" i="11"/>
  <c r="DW297" i="11"/>
  <c r="DU305" i="11"/>
  <c r="DY305" i="11"/>
  <c r="EB305" i="11"/>
  <c r="DX305" i="11"/>
  <c r="DV305" i="11"/>
  <c r="EA305" i="11"/>
  <c r="DZ305" i="11"/>
  <c r="DW305" i="11"/>
  <c r="DU383" i="11"/>
  <c r="EA383" i="11"/>
  <c r="DW383" i="11"/>
  <c r="DZ383" i="11"/>
  <c r="DV383" i="11"/>
  <c r="DY383" i="11"/>
  <c r="DX383" i="11"/>
  <c r="EB383" i="11"/>
  <c r="DU294" i="11"/>
  <c r="DZ294" i="11"/>
  <c r="DV294" i="11"/>
  <c r="DY294" i="11"/>
  <c r="EA294" i="11"/>
  <c r="DX294" i="11"/>
  <c r="DW294" i="11"/>
  <c r="EB294" i="11"/>
  <c r="DU373" i="11"/>
  <c r="DY373" i="11"/>
  <c r="EB373" i="11"/>
  <c r="DX373" i="11"/>
  <c r="EA373" i="11"/>
  <c r="DW373" i="11"/>
  <c r="DZ373" i="11"/>
  <c r="DV373" i="11"/>
  <c r="DU313" i="11"/>
  <c r="DY313" i="11"/>
  <c r="EB313" i="11"/>
  <c r="DX313" i="11"/>
  <c r="EA313" i="11"/>
  <c r="DW313" i="11"/>
  <c r="DZ313" i="11"/>
  <c r="DV313" i="11"/>
  <c r="DU389" i="11"/>
  <c r="DY389" i="11"/>
  <c r="DZ389" i="11"/>
  <c r="DX389" i="11"/>
  <c r="EB389" i="11"/>
  <c r="DW389" i="11"/>
  <c r="EA389" i="11"/>
  <c r="DV389" i="11"/>
  <c r="DU377" i="11"/>
  <c r="DY377" i="11"/>
  <c r="EB377" i="11"/>
  <c r="DX377" i="11"/>
  <c r="EA377" i="11"/>
  <c r="DW377" i="11"/>
  <c r="DZ377" i="11"/>
  <c r="DV377" i="11"/>
  <c r="DU384" i="11"/>
  <c r="EB384" i="11"/>
  <c r="DX384" i="11"/>
  <c r="EA384" i="11"/>
  <c r="DW384" i="11"/>
  <c r="DZ384" i="11"/>
  <c r="DV384" i="11"/>
  <c r="DY384" i="11"/>
  <c r="DU378" i="11"/>
  <c r="DZ378" i="11"/>
  <c r="DV378" i="11"/>
  <c r="DY378" i="11"/>
  <c r="EB378" i="11"/>
  <c r="DX378" i="11"/>
  <c r="EA378" i="11"/>
  <c r="DW378" i="11"/>
  <c r="DZ370" i="11"/>
  <c r="DV370" i="11"/>
  <c r="DY370" i="11"/>
  <c r="EB370" i="11"/>
  <c r="DX370" i="11"/>
  <c r="EA370" i="11"/>
  <c r="DW370" i="11"/>
  <c r="DU314" i="11"/>
  <c r="DZ314" i="11"/>
  <c r="DV314" i="11"/>
  <c r="DY314" i="11"/>
  <c r="EB314" i="11"/>
  <c r="DX314" i="11"/>
  <c r="EA314" i="11"/>
  <c r="DW314" i="11"/>
  <c r="DU303" i="11"/>
  <c r="EA303" i="11"/>
  <c r="DW303" i="11"/>
  <c r="DZ303" i="11"/>
  <c r="DV303" i="11"/>
  <c r="EB303" i="11"/>
  <c r="DY303" i="11"/>
  <c r="DX303" i="11"/>
  <c r="EM370" i="11"/>
  <c r="DU370" i="11"/>
  <c r="EM296" i="11"/>
  <c r="DU296" i="11"/>
  <c r="Q22" i="11"/>
  <c r="ED296" i="11"/>
  <c r="EJ296" i="11"/>
  <c r="EF296" i="11"/>
  <c r="EI296" i="11"/>
  <c r="EH296" i="11"/>
  <c r="EC296" i="11"/>
  <c r="EG296" i="11"/>
  <c r="EE296" i="11"/>
  <c r="P102" i="11"/>
  <c r="O130" i="11"/>
  <c r="O76" i="11"/>
  <c r="N48" i="11"/>
  <c r="DT360" i="11"/>
  <c r="Q102" i="11"/>
  <c r="Q18" i="11"/>
  <c r="Q6" i="11"/>
  <c r="Q26" i="11"/>
  <c r="EJ292" i="11"/>
  <c r="EE292" i="11"/>
  <c r="EG292" i="11"/>
  <c r="EF292" i="11"/>
  <c r="EC292" i="11"/>
  <c r="EI292" i="11"/>
  <c r="EH292" i="11"/>
  <c r="ED292" i="11"/>
  <c r="EM292" i="11"/>
  <c r="Q90" i="11"/>
  <c r="N36" i="11"/>
  <c r="P90" i="11"/>
  <c r="DT348" i="11"/>
  <c r="O118" i="11"/>
  <c r="O64" i="11"/>
  <c r="P98" i="11"/>
  <c r="O72" i="11"/>
  <c r="Q98" i="11"/>
  <c r="N44" i="11"/>
  <c r="O126" i="11"/>
  <c r="DT356" i="11"/>
  <c r="O114" i="11"/>
  <c r="P86" i="11"/>
  <c r="Q86" i="11"/>
  <c r="N32" i="11"/>
  <c r="O60" i="11"/>
  <c r="DT344" i="11"/>
  <c r="EJ304" i="11"/>
  <c r="ED304" i="11"/>
  <c r="EF304" i="11"/>
  <c r="EI304" i="11"/>
  <c r="EC304" i="11"/>
  <c r="EG304" i="11"/>
  <c r="EH304" i="11"/>
  <c r="EE304" i="11"/>
  <c r="ED308" i="11"/>
  <c r="EI308" i="11"/>
  <c r="EF308" i="11"/>
  <c r="EG308" i="11"/>
  <c r="EC308" i="11"/>
  <c r="EH308" i="11"/>
  <c r="EE308" i="11"/>
  <c r="EJ308" i="11"/>
  <c r="EI312" i="11"/>
  <c r="EG312" i="11"/>
  <c r="EF312" i="11"/>
  <c r="EE312" i="11"/>
  <c r="ED312" i="11"/>
  <c r="EJ312" i="11"/>
  <c r="EC312" i="11"/>
  <c r="EH312" i="11"/>
  <c r="O134" i="11"/>
  <c r="P106" i="11"/>
  <c r="Q106" i="11"/>
  <c r="DT364" i="11"/>
  <c r="N52" i="11"/>
  <c r="O80" i="11"/>
  <c r="Q10" i="11"/>
  <c r="EH297" i="11"/>
  <c r="EE297" i="11"/>
  <c r="EG297" i="11"/>
  <c r="ED297" i="11"/>
  <c r="EI297" i="11"/>
  <c r="EC297" i="11"/>
  <c r="EF297" i="11"/>
  <c r="EJ297" i="11"/>
  <c r="Q97" i="11"/>
  <c r="P97" i="11"/>
  <c r="O125" i="11"/>
  <c r="O71" i="11"/>
  <c r="N43" i="11"/>
  <c r="DT355" i="11"/>
  <c r="EG327" i="11"/>
  <c r="EE327" i="11"/>
  <c r="EJ327" i="11"/>
  <c r="EC327" i="11"/>
  <c r="ED327" i="11"/>
  <c r="EH327" i="11"/>
  <c r="EF327" i="11"/>
  <c r="EI327" i="11"/>
  <c r="EI385" i="11"/>
  <c r="ED385" i="11"/>
  <c r="EE385" i="11"/>
  <c r="EF385" i="11"/>
  <c r="EC385" i="11"/>
  <c r="EJ385" i="11"/>
  <c r="EG385" i="11"/>
  <c r="EH385" i="11"/>
  <c r="EC392" i="11"/>
  <c r="ED392" i="11"/>
  <c r="EF392" i="11"/>
  <c r="EJ392" i="11"/>
  <c r="EH392" i="11"/>
  <c r="EE392" i="11"/>
  <c r="EI392" i="11"/>
  <c r="EG392" i="11"/>
  <c r="R18" i="11"/>
  <c r="T23" i="11"/>
  <c r="EE302" i="11"/>
  <c r="EH302" i="11"/>
  <c r="EI302" i="11"/>
  <c r="EC302" i="11"/>
  <c r="EF302" i="11"/>
  <c r="EJ302" i="11"/>
  <c r="EG302" i="11"/>
  <c r="ED302" i="11"/>
  <c r="Q13" i="11"/>
  <c r="T19" i="11"/>
  <c r="EI372" i="11"/>
  <c r="EJ372" i="11"/>
  <c r="EF372" i="11"/>
  <c r="ED372" i="11"/>
  <c r="EH372" i="11"/>
  <c r="EE372" i="11"/>
  <c r="EC372" i="11"/>
  <c r="EG372" i="11"/>
  <c r="R15" i="11"/>
  <c r="U52" i="11"/>
  <c r="T52" i="11"/>
  <c r="R80" i="11"/>
  <c r="R134" i="11" s="1"/>
  <c r="S52" i="11"/>
  <c r="DT442" i="11"/>
  <c r="P118" i="11"/>
  <c r="Q144" i="11"/>
  <c r="O90" i="11"/>
  <c r="N90" i="11"/>
  <c r="P64" i="11"/>
  <c r="DT374" i="11"/>
  <c r="T24" i="11"/>
  <c r="U48" i="11"/>
  <c r="S48" i="11"/>
  <c r="T48" i="11"/>
  <c r="R76" i="11"/>
  <c r="R130" i="11" s="1"/>
  <c r="DT438" i="11"/>
  <c r="EC311" i="11"/>
  <c r="EG311" i="11"/>
  <c r="ED311" i="11"/>
  <c r="EH311" i="11"/>
  <c r="EI311" i="11"/>
  <c r="EE311" i="11"/>
  <c r="EF311" i="11"/>
  <c r="EJ311" i="11"/>
  <c r="P96" i="11"/>
  <c r="Q96" i="11"/>
  <c r="O124" i="11"/>
  <c r="O70" i="11"/>
  <c r="N42" i="11"/>
  <c r="DT354" i="11"/>
  <c r="Q15" i="11"/>
  <c r="R70" i="11"/>
  <c r="R124" i="11" s="1"/>
  <c r="S42" i="11"/>
  <c r="U42" i="11"/>
  <c r="T42" i="11"/>
  <c r="DT432" i="11"/>
  <c r="EM289" i="11"/>
  <c r="EF289" i="11"/>
  <c r="EG289" i="11"/>
  <c r="EJ289" i="11"/>
  <c r="EH289" i="11"/>
  <c r="EE289" i="11"/>
  <c r="ED289" i="11"/>
  <c r="EI289" i="11"/>
  <c r="EC289" i="11"/>
  <c r="R65" i="11"/>
  <c r="R119" i="11" s="1"/>
  <c r="U37" i="11"/>
  <c r="T37" i="11"/>
  <c r="S37" i="11"/>
  <c r="DT427" i="11"/>
  <c r="Q28" i="11"/>
  <c r="Q3" i="11"/>
  <c r="O115" i="11"/>
  <c r="O61" i="11"/>
  <c r="P87" i="11"/>
  <c r="Q87" i="11"/>
  <c r="N33" i="11"/>
  <c r="DT345" i="11"/>
  <c r="EF299" i="11"/>
  <c r="EJ299" i="11"/>
  <c r="EH299" i="11"/>
  <c r="EI299" i="11"/>
  <c r="EC299" i="11"/>
  <c r="ED299" i="11"/>
  <c r="EE299" i="11"/>
  <c r="EG299" i="11"/>
  <c r="ED383" i="11"/>
  <c r="EF383" i="11"/>
  <c r="EI383" i="11"/>
  <c r="EE383" i="11"/>
  <c r="EH383" i="11"/>
  <c r="EG383" i="11"/>
  <c r="EC383" i="11"/>
  <c r="EJ383" i="11"/>
  <c r="ED310" i="11"/>
  <c r="EE310" i="11"/>
  <c r="EJ310" i="11"/>
  <c r="EH310" i="11"/>
  <c r="EG310" i="11"/>
  <c r="EC310" i="11"/>
  <c r="EF310" i="11"/>
  <c r="EI310" i="11"/>
  <c r="Q20" i="11"/>
  <c r="N98" i="11"/>
  <c r="Q152" i="11"/>
  <c r="P72" i="11"/>
  <c r="O98" i="11"/>
  <c r="P126" i="11"/>
  <c r="DT382" i="11"/>
  <c r="Q4" i="11"/>
  <c r="EF294" i="11"/>
  <c r="EJ294" i="11"/>
  <c r="EI294" i="11"/>
  <c r="ED294" i="11"/>
  <c r="EH294" i="11"/>
  <c r="EC294" i="11"/>
  <c r="EE294" i="11"/>
  <c r="EG294" i="11"/>
  <c r="EM294" i="11"/>
  <c r="P91" i="11"/>
  <c r="O65" i="11"/>
  <c r="N37" i="11"/>
  <c r="Q91" i="11"/>
  <c r="O119" i="11"/>
  <c r="DT349" i="11"/>
  <c r="T49" i="11"/>
  <c r="U49" i="11"/>
  <c r="R77" i="11"/>
  <c r="R131" i="11" s="1"/>
  <c r="S49" i="11"/>
  <c r="DT439" i="11"/>
  <c r="EJ380" i="11"/>
  <c r="EF380" i="11"/>
  <c r="EI380" i="11"/>
  <c r="EC380" i="11"/>
  <c r="ED380" i="11"/>
  <c r="EG380" i="11"/>
  <c r="EE380" i="11"/>
  <c r="EH380" i="11"/>
  <c r="P93" i="11"/>
  <c r="O121" i="11"/>
  <c r="Q93" i="11"/>
  <c r="O67" i="11"/>
  <c r="N39" i="11"/>
  <c r="DT351" i="11"/>
  <c r="Q99" i="11"/>
  <c r="O127" i="11"/>
  <c r="P99" i="11"/>
  <c r="N45" i="11"/>
  <c r="O73" i="11"/>
  <c r="DT357" i="11"/>
  <c r="T45" i="11"/>
  <c r="R73" i="11"/>
  <c r="R127" i="11" s="1"/>
  <c r="S45" i="11"/>
  <c r="U45" i="11"/>
  <c r="DT435" i="11"/>
  <c r="Q104" i="11"/>
  <c r="P104" i="11"/>
  <c r="O78" i="11"/>
  <c r="N50" i="11"/>
  <c r="O132" i="11"/>
  <c r="DT362" i="11"/>
  <c r="O95" i="11"/>
  <c r="N95" i="11"/>
  <c r="P69" i="11"/>
  <c r="Q149" i="11"/>
  <c r="P123" i="11"/>
  <c r="DT379" i="11"/>
  <c r="T21" i="11"/>
  <c r="T28" i="11"/>
  <c r="R78" i="11"/>
  <c r="R132" i="11" s="1"/>
  <c r="T50" i="11"/>
  <c r="U50" i="11"/>
  <c r="S50" i="11"/>
  <c r="DT440" i="11"/>
  <c r="Q25" i="11"/>
  <c r="R5" i="11"/>
  <c r="EH389" i="11"/>
  <c r="EE389" i="11"/>
  <c r="ED389" i="11"/>
  <c r="EJ389" i="11"/>
  <c r="EF389" i="11"/>
  <c r="EC389" i="11"/>
  <c r="EG389" i="11"/>
  <c r="EI389" i="11"/>
  <c r="EF293" i="11"/>
  <c r="EE293" i="11"/>
  <c r="EG293" i="11"/>
  <c r="EC293" i="11"/>
  <c r="EJ293" i="11"/>
  <c r="ED293" i="11"/>
  <c r="EI293" i="11"/>
  <c r="EH293" i="11"/>
  <c r="EM293" i="11"/>
  <c r="P89" i="11"/>
  <c r="O63" i="11"/>
  <c r="N35" i="11"/>
  <c r="Q89" i="11"/>
  <c r="O117" i="11"/>
  <c r="DT347" i="11"/>
  <c r="EG377" i="11"/>
  <c r="EE377" i="11"/>
  <c r="EI377" i="11"/>
  <c r="EC377" i="11"/>
  <c r="EF377" i="11"/>
  <c r="EJ377" i="11"/>
  <c r="ED377" i="11"/>
  <c r="EH377" i="11"/>
  <c r="P88" i="11"/>
  <c r="O116" i="11"/>
  <c r="Q88" i="11"/>
  <c r="O62" i="11"/>
  <c r="N34" i="11"/>
  <c r="DT346" i="11"/>
  <c r="T7" i="11"/>
  <c r="Q23" i="11"/>
  <c r="Q14" i="11"/>
  <c r="O123" i="11"/>
  <c r="Q95" i="11"/>
  <c r="P95" i="11"/>
  <c r="O69" i="11"/>
  <c r="N41" i="11"/>
  <c r="DT353" i="11"/>
  <c r="EF295" i="11"/>
  <c r="EI295" i="11"/>
  <c r="EH295" i="11"/>
  <c r="EE295" i="11"/>
  <c r="EG295" i="11"/>
  <c r="EC295" i="11"/>
  <c r="ED295" i="11"/>
  <c r="EJ295" i="11"/>
  <c r="EM295" i="11"/>
  <c r="T27" i="11"/>
  <c r="ED306" i="11"/>
  <c r="EH306" i="11"/>
  <c r="EJ306" i="11"/>
  <c r="EG306" i="11"/>
  <c r="EE306" i="11"/>
  <c r="EF306" i="11"/>
  <c r="EC306" i="11"/>
  <c r="EI306" i="11"/>
  <c r="T11" i="11"/>
  <c r="S51" i="11"/>
  <c r="T51" i="11"/>
  <c r="R79" i="11"/>
  <c r="R133" i="11" s="1"/>
  <c r="U51" i="11"/>
  <c r="DT441" i="11"/>
  <c r="Q7" i="11"/>
  <c r="O75" i="11"/>
  <c r="Q101" i="11"/>
  <c r="N47" i="11"/>
  <c r="P101" i="11"/>
  <c r="O129" i="11"/>
  <c r="DT359" i="11"/>
  <c r="Q11" i="11"/>
  <c r="ED298" i="11"/>
  <c r="EC298" i="11"/>
  <c r="EH298" i="11"/>
  <c r="EE298" i="11"/>
  <c r="EI298" i="11"/>
  <c r="EJ298" i="11"/>
  <c r="EG298" i="11"/>
  <c r="EF298" i="11"/>
  <c r="EH301" i="11"/>
  <c r="EF301" i="11"/>
  <c r="EE301" i="11"/>
  <c r="EG301" i="11"/>
  <c r="EC301" i="11"/>
  <c r="ED301" i="11"/>
  <c r="EJ301" i="11"/>
  <c r="EI301" i="11"/>
  <c r="Q19" i="11"/>
  <c r="Q24" i="11"/>
  <c r="EJ330" i="11"/>
  <c r="EC330" i="11"/>
  <c r="EH330" i="11"/>
  <c r="EG330" i="11"/>
  <c r="EE330" i="11"/>
  <c r="EF330" i="11"/>
  <c r="EI330" i="11"/>
  <c r="ED330" i="11"/>
  <c r="EG313" i="11"/>
  <c r="EC313" i="11"/>
  <c r="EH313" i="11"/>
  <c r="ED313" i="11"/>
  <c r="EE313" i="11"/>
  <c r="EF313" i="11"/>
  <c r="EJ313" i="11"/>
  <c r="EI313" i="11"/>
  <c r="R74" i="11"/>
  <c r="R128" i="11" s="1"/>
  <c r="T46" i="11"/>
  <c r="S46" i="11"/>
  <c r="U46" i="11"/>
  <c r="DT436" i="11"/>
  <c r="EH307" i="11"/>
  <c r="EE307" i="11"/>
  <c r="ED307" i="11"/>
  <c r="EF307" i="11"/>
  <c r="EJ307" i="11"/>
  <c r="EI307" i="11"/>
  <c r="EG307" i="11"/>
  <c r="EC307" i="11"/>
  <c r="Q9" i="11"/>
  <c r="Q8" i="11"/>
  <c r="R63" i="11"/>
  <c r="R117" i="11" s="1"/>
  <c r="T35" i="11"/>
  <c r="S35" i="11"/>
  <c r="U35" i="11"/>
  <c r="DT425" i="11"/>
  <c r="P92" i="11"/>
  <c r="O120" i="11"/>
  <c r="Q92" i="11"/>
  <c r="O66" i="11"/>
  <c r="N38" i="11"/>
  <c r="DT350" i="11"/>
  <c r="R67" i="11"/>
  <c r="R121" i="11" s="1"/>
  <c r="U39" i="11"/>
  <c r="T39" i="11"/>
  <c r="S39" i="11"/>
  <c r="DT429" i="11"/>
  <c r="R58" i="11"/>
  <c r="R112" i="11" s="1"/>
  <c r="T30" i="11"/>
  <c r="U30" i="11"/>
  <c r="S30" i="11"/>
  <c r="DT420" i="11"/>
  <c r="EG305" i="11"/>
  <c r="EI305" i="11"/>
  <c r="EE305" i="11"/>
  <c r="EC305" i="11"/>
  <c r="ED305" i="11"/>
  <c r="EF305" i="11"/>
  <c r="EH305" i="11"/>
  <c r="EJ305" i="11"/>
  <c r="Q27" i="11"/>
  <c r="Q108" i="11"/>
  <c r="O82" i="11"/>
  <c r="O136" i="11"/>
  <c r="P108" i="11"/>
  <c r="N54" i="11"/>
  <c r="DT366" i="11"/>
  <c r="O111" i="11"/>
  <c r="Q83" i="11"/>
  <c r="P83" i="11"/>
  <c r="O57" i="11"/>
  <c r="N29" i="11"/>
  <c r="DT341" i="11"/>
  <c r="EF367" i="11"/>
  <c r="EG367" i="11"/>
  <c r="EE367" i="11"/>
  <c r="EM367" i="11"/>
  <c r="EC367" i="11"/>
  <c r="EJ367" i="11"/>
  <c r="ED367" i="11"/>
  <c r="EI367" i="11"/>
  <c r="EH367" i="11"/>
  <c r="ED381" i="11"/>
  <c r="EC381" i="11"/>
  <c r="EE381" i="11"/>
  <c r="EI381" i="11"/>
  <c r="EF381" i="11"/>
  <c r="EH381" i="11"/>
  <c r="EG381" i="11"/>
  <c r="EJ381" i="11"/>
  <c r="P100" i="11"/>
  <c r="O128" i="11"/>
  <c r="O74" i="11"/>
  <c r="N46" i="11"/>
  <c r="Q100" i="11"/>
  <c r="DT358" i="11"/>
  <c r="EC390" i="11"/>
  <c r="EG390" i="11"/>
  <c r="EH390" i="11"/>
  <c r="EE390" i="11"/>
  <c r="ED390" i="11"/>
  <c r="EF390" i="11"/>
  <c r="EI390" i="11"/>
  <c r="EJ390" i="11"/>
  <c r="T14" i="11"/>
  <c r="DT482" i="11" s="1"/>
  <c r="T6" i="11"/>
  <c r="P84" i="11"/>
  <c r="O112" i="11"/>
  <c r="Q84" i="11"/>
  <c r="O58" i="11"/>
  <c r="N30" i="11"/>
  <c r="DT342" i="11"/>
  <c r="EC386" i="11"/>
  <c r="EG386" i="11"/>
  <c r="EH386" i="11"/>
  <c r="EI386" i="11"/>
  <c r="EF386" i="11"/>
  <c r="EJ386" i="11"/>
  <c r="ED386" i="11"/>
  <c r="EE386" i="11"/>
  <c r="EC373" i="11"/>
  <c r="EI373" i="11"/>
  <c r="EH373" i="11"/>
  <c r="EE373" i="11"/>
  <c r="EG373" i="11"/>
  <c r="ED373" i="11"/>
  <c r="EJ373" i="11"/>
  <c r="EF373" i="11"/>
  <c r="ED371" i="11"/>
  <c r="EF371" i="11"/>
  <c r="EG371" i="11"/>
  <c r="EH371" i="11"/>
  <c r="EI371" i="11"/>
  <c r="EJ371" i="11"/>
  <c r="EE371" i="11"/>
  <c r="EC371" i="11"/>
  <c r="EI309" i="11"/>
  <c r="EC309" i="11"/>
  <c r="EE309" i="11"/>
  <c r="ED309" i="11"/>
  <c r="EH309" i="11"/>
  <c r="EF309" i="11"/>
  <c r="EJ309" i="11"/>
  <c r="EG309" i="11"/>
  <c r="ED300" i="11"/>
  <c r="EC300" i="11"/>
  <c r="EE300" i="11"/>
  <c r="EG300" i="11"/>
  <c r="EF300" i="11"/>
  <c r="EH300" i="11"/>
  <c r="EJ300" i="11"/>
  <c r="EI300" i="11"/>
  <c r="T3" i="11"/>
  <c r="Q5" i="11"/>
  <c r="EJ388" i="11"/>
  <c r="EI388" i="11"/>
  <c r="EF388" i="11"/>
  <c r="EH388" i="11"/>
  <c r="EC388" i="11"/>
  <c r="ED388" i="11"/>
  <c r="EG388" i="11"/>
  <c r="EE388" i="11"/>
  <c r="T17" i="11"/>
  <c r="T47" i="11"/>
  <c r="S47" i="11"/>
  <c r="R75" i="11"/>
  <c r="R129" i="11" s="1"/>
  <c r="U47" i="11"/>
  <c r="DT437" i="11"/>
  <c r="R82" i="11"/>
  <c r="R136" i="11" s="1"/>
  <c r="U54" i="11"/>
  <c r="T54" i="11"/>
  <c r="S54" i="11"/>
  <c r="DT444" i="11"/>
  <c r="EF376" i="11"/>
  <c r="EG376" i="11"/>
  <c r="ED376" i="11"/>
  <c r="EE376" i="11"/>
  <c r="EI376" i="11"/>
  <c r="EC376" i="11"/>
  <c r="EH376" i="11"/>
  <c r="EJ376" i="11"/>
  <c r="EC368" i="11"/>
  <c r="EJ368" i="11"/>
  <c r="EH368" i="11"/>
  <c r="ED368" i="11"/>
  <c r="EG368" i="11"/>
  <c r="EE368" i="11"/>
  <c r="EF368" i="11"/>
  <c r="EI368" i="11"/>
  <c r="EM368" i="11"/>
  <c r="T8" i="11"/>
  <c r="EE375" i="11"/>
  <c r="ED375" i="11"/>
  <c r="EJ375" i="11"/>
  <c r="EH375" i="11"/>
  <c r="EC375" i="11"/>
  <c r="EF375" i="11"/>
  <c r="EG375" i="11"/>
  <c r="EI375" i="11"/>
  <c r="O79" i="11"/>
  <c r="Q105" i="11"/>
  <c r="N51" i="11"/>
  <c r="P105" i="11"/>
  <c r="O133" i="11"/>
  <c r="DT363" i="11"/>
  <c r="N85" i="11"/>
  <c r="P113" i="11"/>
  <c r="Q139" i="11"/>
  <c r="O85" i="11"/>
  <c r="P59" i="11"/>
  <c r="DT369" i="11"/>
  <c r="T12" i="11"/>
  <c r="EG317" i="11"/>
  <c r="EI317" i="11"/>
  <c r="EF317" i="11"/>
  <c r="EE317" i="11"/>
  <c r="EC317" i="11"/>
  <c r="ED317" i="11"/>
  <c r="EJ317" i="11"/>
  <c r="EH317" i="11"/>
  <c r="EM317" i="11"/>
  <c r="R61" i="11"/>
  <c r="R115" i="11" s="1"/>
  <c r="S33" i="11"/>
  <c r="T33" i="11"/>
  <c r="U33" i="11"/>
  <c r="DT423" i="11"/>
  <c r="P103" i="11"/>
  <c r="N49" i="11"/>
  <c r="Q103" i="11"/>
  <c r="O131" i="11"/>
  <c r="O77" i="11"/>
  <c r="DT361" i="11"/>
  <c r="Q94" i="11"/>
  <c r="P94" i="11"/>
  <c r="O122" i="11"/>
  <c r="O68" i="11"/>
  <c r="N40" i="11"/>
  <c r="DT352" i="11"/>
  <c r="EI391" i="11"/>
  <c r="EC391" i="11"/>
  <c r="EJ391" i="11"/>
  <c r="EF391" i="11"/>
  <c r="EE391" i="11"/>
  <c r="EH391" i="11"/>
  <c r="ED391" i="11"/>
  <c r="EG391" i="11"/>
  <c r="EE314" i="11"/>
  <c r="EC314" i="11"/>
  <c r="ED314" i="11"/>
  <c r="EF314" i="11"/>
  <c r="EJ314" i="11"/>
  <c r="EI314" i="11"/>
  <c r="EG314" i="11"/>
  <c r="EH314" i="11"/>
  <c r="EE303" i="11"/>
  <c r="EF303" i="11"/>
  <c r="ED303" i="11"/>
  <c r="EH303" i="11"/>
  <c r="EC303" i="11"/>
  <c r="EI303" i="11"/>
  <c r="EG303" i="11"/>
  <c r="EJ303" i="11"/>
  <c r="R81" i="11"/>
  <c r="R135" i="11" s="1"/>
  <c r="S53" i="11"/>
  <c r="T53" i="11"/>
  <c r="U53" i="11"/>
  <c r="DT443" i="11"/>
  <c r="EH290" i="11"/>
  <c r="EE290" i="11"/>
  <c r="EJ290" i="11"/>
  <c r="EG290" i="11"/>
  <c r="ED290" i="11"/>
  <c r="EF290" i="11"/>
  <c r="EI290" i="11"/>
  <c r="EC290" i="11"/>
  <c r="EM290" i="11"/>
  <c r="Q107" i="11"/>
  <c r="P107" i="11"/>
  <c r="O135" i="11"/>
  <c r="N53" i="11"/>
  <c r="O81" i="11"/>
  <c r="DT365" i="11"/>
  <c r="EE387" i="11"/>
  <c r="EG387" i="11"/>
  <c r="EC387" i="11"/>
  <c r="ED387" i="11"/>
  <c r="EJ387" i="11"/>
  <c r="EI387" i="11"/>
  <c r="EF387" i="11"/>
  <c r="EH387" i="11"/>
  <c r="T25" i="11"/>
  <c r="Q17" i="11"/>
  <c r="EJ291" i="11"/>
  <c r="EH291" i="11"/>
  <c r="EI291" i="11"/>
  <c r="EE291" i="11"/>
  <c r="ED291" i="11"/>
  <c r="EF291" i="11"/>
  <c r="EC291" i="11"/>
  <c r="EG291" i="11"/>
  <c r="EM291" i="11"/>
  <c r="Q21" i="11"/>
  <c r="R68" i="11"/>
  <c r="R122" i="11" s="1"/>
  <c r="T40" i="11"/>
  <c r="S40" i="11"/>
  <c r="U40" i="11"/>
  <c r="DT430" i="11"/>
  <c r="R60" i="11"/>
  <c r="R114" i="11" s="1"/>
  <c r="T32" i="11"/>
  <c r="U32" i="11"/>
  <c r="S32" i="11"/>
  <c r="DT422" i="11"/>
  <c r="R57" i="11"/>
  <c r="R111" i="11" s="1"/>
  <c r="S29" i="11"/>
  <c r="T29" i="11"/>
  <c r="U29" i="11"/>
  <c r="DT419" i="11"/>
  <c r="EJ322" i="11"/>
  <c r="ED322" i="11"/>
  <c r="EF322" i="11"/>
  <c r="EG322" i="11"/>
  <c r="EC322" i="11"/>
  <c r="EE322" i="11"/>
  <c r="EI322" i="11"/>
  <c r="EH322" i="11"/>
  <c r="P85" i="11"/>
  <c r="O59" i="11"/>
  <c r="N31" i="11"/>
  <c r="Q85" i="11"/>
  <c r="O113" i="11"/>
  <c r="DT343" i="11"/>
  <c r="T43" i="11"/>
  <c r="R71" i="11"/>
  <c r="R125" i="11" s="1"/>
  <c r="U43" i="11"/>
  <c r="S43" i="11"/>
  <c r="DT433" i="11"/>
  <c r="T26" i="11"/>
  <c r="R10" i="11"/>
  <c r="R62" i="11"/>
  <c r="R116" i="11" s="1"/>
  <c r="T34" i="11"/>
  <c r="S34" i="11"/>
  <c r="U34" i="11"/>
  <c r="DT424" i="11"/>
  <c r="T20" i="11"/>
  <c r="R66" i="11"/>
  <c r="R120" i="11" s="1"/>
  <c r="T38" i="11"/>
  <c r="S38" i="11"/>
  <c r="U38" i="11"/>
  <c r="DT428" i="11"/>
  <c r="T22" i="11"/>
  <c r="DT490" i="11" s="1"/>
  <c r="EF384" i="11"/>
  <c r="EI384" i="11"/>
  <c r="ED384" i="11"/>
  <c r="EJ384" i="11"/>
  <c r="EG384" i="11"/>
  <c r="EE384" i="11"/>
  <c r="EC384" i="11"/>
  <c r="EH384" i="11"/>
  <c r="T9" i="11"/>
  <c r="Q16" i="11"/>
  <c r="Q12" i="11"/>
  <c r="EC378" i="11"/>
  <c r="EF378" i="11"/>
  <c r="ED378" i="11"/>
  <c r="EH378" i="11"/>
  <c r="EI378" i="11"/>
  <c r="EJ378" i="11"/>
  <c r="EE378" i="11"/>
  <c r="EG378" i="11"/>
  <c r="T16" i="11"/>
  <c r="EJ370" i="11"/>
  <c r="EE370" i="11"/>
  <c r="EC370" i="11"/>
  <c r="EF370" i="11"/>
  <c r="ED370" i="11"/>
  <c r="EH370" i="11"/>
  <c r="EI370" i="11"/>
  <c r="EG370" i="11"/>
  <c r="T13" i="11"/>
  <c r="T4" i="11"/>
  <c r="DQ347" i="11"/>
  <c r="DR547" i="11"/>
  <c r="DQ397" i="11"/>
  <c r="DR545" i="11"/>
  <c r="DQ447" i="11"/>
  <c r="DR551" i="11"/>
  <c r="DR559" i="11"/>
  <c r="DQ322" i="11"/>
  <c r="EM321" i="11"/>
  <c r="DR557" i="11"/>
  <c r="DR543" i="11"/>
  <c r="DR567" i="11"/>
  <c r="DR617" i="11"/>
  <c r="DR537" i="11"/>
  <c r="DR529" i="11"/>
  <c r="DQ422" i="11"/>
  <c r="DR613" i="11"/>
  <c r="DR527" i="11"/>
  <c r="DQ372" i="11"/>
  <c r="EM371" i="11"/>
  <c r="DQ471" i="11"/>
  <c r="DQ472" i="11" s="1"/>
  <c r="DR497" i="11"/>
  <c r="EM297" i="11"/>
  <c r="DQ298" i="11"/>
  <c r="DQ90" i="11"/>
  <c r="EM89" i="11"/>
  <c r="DQ64" i="11"/>
  <c r="EM63" i="11"/>
  <c r="DQ246" i="11"/>
  <c r="EM245" i="11"/>
  <c r="DQ274" i="11"/>
  <c r="EM273" i="11"/>
  <c r="DQ116" i="11"/>
  <c r="EM115" i="11"/>
  <c r="EM141" i="11"/>
  <c r="DQ142" i="11"/>
  <c r="DQ195" i="11"/>
  <c r="EM194" i="11"/>
  <c r="DQ13" i="11"/>
  <c r="EM12" i="11"/>
  <c r="DQ38" i="11"/>
  <c r="EM37" i="11"/>
  <c r="DQ168" i="11"/>
  <c r="EM167" i="11"/>
  <c r="DQ220" i="11"/>
  <c r="EM219" i="11"/>
  <c r="DR524" i="11"/>
  <c r="DR504" i="11"/>
  <c r="DR508" i="11"/>
  <c r="DR528" i="11"/>
  <c r="DR516" i="11"/>
  <c r="DR540" i="11"/>
  <c r="DR520" i="11"/>
  <c r="DR536" i="11"/>
  <c r="DS587" i="11"/>
  <c r="DS571" i="11"/>
  <c r="DS615" i="11"/>
  <c r="DS583" i="11"/>
  <c r="DS591" i="11"/>
  <c r="DR532" i="11"/>
  <c r="DR500" i="11"/>
  <c r="DR548" i="11"/>
  <c r="DR512" i="11"/>
  <c r="DR544" i="11"/>
  <c r="DS595" i="11"/>
  <c r="DS575" i="11"/>
  <c r="DS607" i="11"/>
  <c r="DS625" i="11"/>
  <c r="DS579" i="11"/>
  <c r="V67" i="13" l="1"/>
  <c r="V12" i="13"/>
  <c r="V35" i="13"/>
  <c r="V29" i="13"/>
  <c r="J662" i="14"/>
  <c r="M659" i="14"/>
  <c r="J661" i="14"/>
  <c r="M666" i="14"/>
  <c r="V38" i="13"/>
  <c r="M663" i="14"/>
  <c r="M669" i="14"/>
  <c r="M658" i="14"/>
  <c r="M660" i="14"/>
  <c r="M661" i="14"/>
  <c r="M662" i="14"/>
  <c r="M665" i="14"/>
  <c r="M668" i="14"/>
  <c r="M667" i="14"/>
  <c r="M664" i="14"/>
  <c r="J659" i="14"/>
  <c r="M88" i="13"/>
  <c r="M97" i="13" s="1"/>
  <c r="H90" i="13"/>
  <c r="F33" i="8" s="1"/>
  <c r="BY2" i="11" s="1"/>
  <c r="M90" i="13"/>
  <c r="H99" i="13" s="1"/>
  <c r="H104" i="13" s="1"/>
  <c r="H88" i="13"/>
  <c r="M87" i="13"/>
  <c r="H97" i="13" s="1"/>
  <c r="H102" i="13" s="1"/>
  <c r="H84" i="13"/>
  <c r="F21" i="8" s="1"/>
  <c r="BM2" i="11" s="1"/>
  <c r="M79" i="13"/>
  <c r="M94" i="13" s="1"/>
  <c r="H80" i="13"/>
  <c r="F13" i="8" s="1"/>
  <c r="BE2" i="11" s="1"/>
  <c r="H91" i="13"/>
  <c r="F35" i="8" s="1"/>
  <c r="CA2" i="11" s="1"/>
  <c r="H87" i="13"/>
  <c r="F27" i="8" s="1"/>
  <c r="BS2" i="11" s="1"/>
  <c r="H86" i="13"/>
  <c r="F25" i="8" s="1"/>
  <c r="BQ2" i="11" s="1"/>
  <c r="M92" i="13"/>
  <c r="M99" i="13" s="1"/>
  <c r="M82" i="13"/>
  <c r="M95" i="13" s="1"/>
  <c r="H81" i="13"/>
  <c r="F15" i="8" s="1"/>
  <c r="BG2" i="11" s="1"/>
  <c r="J663" i="14"/>
  <c r="V36" i="13"/>
  <c r="V6" i="13"/>
  <c r="V32" i="13"/>
  <c r="V25" i="13"/>
  <c r="V24" i="13"/>
  <c r="V37" i="13"/>
  <c r="V30" i="13"/>
  <c r="V31" i="13"/>
  <c r="EK303" i="11"/>
  <c r="EK314" i="11"/>
  <c r="EK296" i="11"/>
  <c r="EK289" i="11"/>
  <c r="EK295" i="11"/>
  <c r="EK317" i="11"/>
  <c r="EK307" i="11"/>
  <c r="EK293" i="11"/>
  <c r="EK375" i="11"/>
  <c r="EK330" i="11"/>
  <c r="EK322" i="11"/>
  <c r="EK291" i="11"/>
  <c r="EK299" i="11"/>
  <c r="EK312" i="11"/>
  <c r="EK308" i="11"/>
  <c r="EK304" i="11"/>
  <c r="EK306" i="11"/>
  <c r="EK311" i="11"/>
  <c r="EK368" i="11"/>
  <c r="EK376" i="11"/>
  <c r="EK388" i="11"/>
  <c r="EK380" i="11"/>
  <c r="EK301" i="11"/>
  <c r="EK298" i="11"/>
  <c r="EK302" i="11"/>
  <c r="EK386" i="11"/>
  <c r="EK392" i="11"/>
  <c r="EK385" i="11"/>
  <c r="EK327" i="11"/>
  <c r="EK367" i="11"/>
  <c r="EK290" i="11"/>
  <c r="EK370" i="11"/>
  <c r="EK378" i="11"/>
  <c r="EK384" i="11"/>
  <c r="EK377" i="11"/>
  <c r="EK389" i="11"/>
  <c r="EK313" i="11"/>
  <c r="EK373" i="11"/>
  <c r="EK294" i="11"/>
  <c r="EK383" i="11"/>
  <c r="EK305" i="11"/>
  <c r="EK297" i="11"/>
  <c r="EK292" i="11"/>
  <c r="EK391" i="11"/>
  <c r="EK372" i="11"/>
  <c r="EK300" i="11"/>
  <c r="EK309" i="11"/>
  <c r="EK371" i="11"/>
  <c r="EK390" i="11"/>
  <c r="EK381" i="11"/>
  <c r="EK310" i="11"/>
  <c r="EK387" i="11"/>
  <c r="J658" i="14"/>
  <c r="V7" i="13"/>
  <c r="V5" i="13"/>
  <c r="V26" i="13"/>
  <c r="V8" i="13"/>
  <c r="V14" i="13"/>
  <c r="V13" i="13"/>
  <c r="V11" i="13"/>
  <c r="F29" i="8"/>
  <c r="BU2" i="11" s="1"/>
  <c r="DU433" i="11"/>
  <c r="DY433" i="11"/>
  <c r="EB433" i="11"/>
  <c r="DX433" i="11"/>
  <c r="DV433" i="11"/>
  <c r="EA433" i="11"/>
  <c r="DZ433" i="11"/>
  <c r="DW433" i="11"/>
  <c r="DU342" i="11"/>
  <c r="DZ342" i="11"/>
  <c r="DV342" i="11"/>
  <c r="DY342" i="11"/>
  <c r="EB342" i="11"/>
  <c r="DX342" i="11"/>
  <c r="DW342" i="11"/>
  <c r="EA342" i="11"/>
  <c r="DU441" i="11"/>
  <c r="DY441" i="11"/>
  <c r="EB441" i="11"/>
  <c r="DX441" i="11"/>
  <c r="DV441" i="11"/>
  <c r="EA441" i="11"/>
  <c r="DZ441" i="11"/>
  <c r="DW441" i="11"/>
  <c r="DZ346" i="11"/>
  <c r="DV346" i="11"/>
  <c r="DY346" i="11"/>
  <c r="EB346" i="11"/>
  <c r="DX346" i="11"/>
  <c r="EA346" i="11"/>
  <c r="DW346" i="11"/>
  <c r="DU439" i="11"/>
  <c r="EA439" i="11"/>
  <c r="DW439" i="11"/>
  <c r="DZ439" i="11"/>
  <c r="DV439" i="11"/>
  <c r="EB439" i="11"/>
  <c r="DY439" i="11"/>
  <c r="DX439" i="11"/>
  <c r="DU374" i="11"/>
  <c r="DZ374" i="11"/>
  <c r="DV374" i="11"/>
  <c r="DY374" i="11"/>
  <c r="EB374" i="11"/>
  <c r="DX374" i="11"/>
  <c r="DW374" i="11"/>
  <c r="EA374" i="11"/>
  <c r="DU419" i="11"/>
  <c r="EA419" i="11"/>
  <c r="DW419" i="11"/>
  <c r="DZ419" i="11"/>
  <c r="DV419" i="11"/>
  <c r="DX419" i="11"/>
  <c r="EB419" i="11"/>
  <c r="DY419" i="11"/>
  <c r="DU443" i="11"/>
  <c r="EA443" i="11"/>
  <c r="DW443" i="11"/>
  <c r="DZ443" i="11"/>
  <c r="DV443" i="11"/>
  <c r="DX443" i="11"/>
  <c r="EB443" i="11"/>
  <c r="DY443" i="11"/>
  <c r="DU361" i="11"/>
  <c r="DY361" i="11"/>
  <c r="EB361" i="11"/>
  <c r="DX361" i="11"/>
  <c r="EA361" i="11"/>
  <c r="DW361" i="11"/>
  <c r="DZ361" i="11"/>
  <c r="DV361" i="11"/>
  <c r="DU363" i="11"/>
  <c r="EA363" i="11"/>
  <c r="DW363" i="11"/>
  <c r="DZ363" i="11"/>
  <c r="DV363" i="11"/>
  <c r="DY363" i="11"/>
  <c r="EB363" i="11"/>
  <c r="DX363" i="11"/>
  <c r="DU358" i="11"/>
  <c r="DZ358" i="11"/>
  <c r="DV358" i="11"/>
  <c r="DY358" i="11"/>
  <c r="EB358" i="11"/>
  <c r="DX358" i="11"/>
  <c r="DW358" i="11"/>
  <c r="EA358" i="11"/>
  <c r="DU350" i="11"/>
  <c r="DZ350" i="11"/>
  <c r="DV350" i="11"/>
  <c r="DY350" i="11"/>
  <c r="EB350" i="11"/>
  <c r="DX350" i="11"/>
  <c r="EA350" i="11"/>
  <c r="DW350" i="11"/>
  <c r="DU379" i="11"/>
  <c r="EA379" i="11"/>
  <c r="DW379" i="11"/>
  <c r="DZ379" i="11"/>
  <c r="DV379" i="11"/>
  <c r="DY379" i="11"/>
  <c r="EB379" i="11"/>
  <c r="DX379" i="11"/>
  <c r="DU351" i="11"/>
  <c r="EA351" i="11"/>
  <c r="DW351" i="11"/>
  <c r="DZ351" i="11"/>
  <c r="DV351" i="11"/>
  <c r="DY351" i="11"/>
  <c r="DX351" i="11"/>
  <c r="EB351" i="11"/>
  <c r="DU349" i="11"/>
  <c r="DY349" i="11"/>
  <c r="EB349" i="11"/>
  <c r="DX349" i="11"/>
  <c r="EA349" i="11"/>
  <c r="DW349" i="11"/>
  <c r="DV349" i="11"/>
  <c r="DZ349" i="11"/>
  <c r="DU432" i="11"/>
  <c r="EB432" i="11"/>
  <c r="DX432" i="11"/>
  <c r="EA432" i="11"/>
  <c r="DW432" i="11"/>
  <c r="DZ432" i="11"/>
  <c r="DY432" i="11"/>
  <c r="DV432" i="11"/>
  <c r="DU438" i="11"/>
  <c r="DZ438" i="11"/>
  <c r="DV438" i="11"/>
  <c r="DY438" i="11"/>
  <c r="EA438" i="11"/>
  <c r="DX438" i="11"/>
  <c r="DW438" i="11"/>
  <c r="EB438" i="11"/>
  <c r="DU364" i="11"/>
  <c r="EB364" i="11"/>
  <c r="DX364" i="11"/>
  <c r="EA364" i="11"/>
  <c r="DW364" i="11"/>
  <c r="DZ364" i="11"/>
  <c r="DV364" i="11"/>
  <c r="DY364" i="11"/>
  <c r="DU490" i="11"/>
  <c r="DZ490" i="11"/>
  <c r="DV490" i="11"/>
  <c r="DY490" i="11"/>
  <c r="DW490" i="11"/>
  <c r="EB490" i="11"/>
  <c r="EA490" i="11"/>
  <c r="DX490" i="11"/>
  <c r="DU430" i="11"/>
  <c r="DZ430" i="11"/>
  <c r="DV430" i="11"/>
  <c r="DY430" i="11"/>
  <c r="EA430" i="11"/>
  <c r="DX430" i="11"/>
  <c r="DW430" i="11"/>
  <c r="EB430" i="11"/>
  <c r="DU366" i="11"/>
  <c r="DZ366" i="11"/>
  <c r="DV366" i="11"/>
  <c r="DY366" i="11"/>
  <c r="EB366" i="11"/>
  <c r="DX366" i="11"/>
  <c r="EA366" i="11"/>
  <c r="DW366" i="11"/>
  <c r="DU440" i="11"/>
  <c r="EB440" i="11"/>
  <c r="DX440" i="11"/>
  <c r="EA440" i="11"/>
  <c r="DW440" i="11"/>
  <c r="DZ440" i="11"/>
  <c r="DY440" i="11"/>
  <c r="DV440" i="11"/>
  <c r="DU424" i="11"/>
  <c r="EB424" i="11"/>
  <c r="DX424" i="11"/>
  <c r="EA424" i="11"/>
  <c r="DW424" i="11"/>
  <c r="DZ424" i="11"/>
  <c r="DY424" i="11"/>
  <c r="DV424" i="11"/>
  <c r="DU343" i="11"/>
  <c r="EA343" i="11"/>
  <c r="DW343" i="11"/>
  <c r="DZ343" i="11"/>
  <c r="DV343" i="11"/>
  <c r="DY343" i="11"/>
  <c r="EB343" i="11"/>
  <c r="DX343" i="11"/>
  <c r="DU365" i="11"/>
  <c r="DY365" i="11"/>
  <c r="EB365" i="11"/>
  <c r="DX365" i="11"/>
  <c r="EA365" i="11"/>
  <c r="DW365" i="11"/>
  <c r="DV365" i="11"/>
  <c r="DZ365" i="11"/>
  <c r="DU444" i="11"/>
  <c r="EB444" i="11"/>
  <c r="DX444" i="11"/>
  <c r="EA444" i="11"/>
  <c r="DW444" i="11"/>
  <c r="DY444" i="11"/>
  <c r="DV444" i="11"/>
  <c r="DZ444" i="11"/>
  <c r="DU341" i="11"/>
  <c r="DY341" i="11"/>
  <c r="EB341" i="11"/>
  <c r="DX341" i="11"/>
  <c r="EA341" i="11"/>
  <c r="DW341" i="11"/>
  <c r="DZ341" i="11"/>
  <c r="DV341" i="11"/>
  <c r="DU420" i="11"/>
  <c r="EB420" i="11"/>
  <c r="DX420" i="11"/>
  <c r="EA420" i="11"/>
  <c r="DW420" i="11"/>
  <c r="DY420" i="11"/>
  <c r="DV420" i="11"/>
  <c r="DZ420" i="11"/>
  <c r="DU347" i="11"/>
  <c r="EA347" i="11"/>
  <c r="DW347" i="11"/>
  <c r="DZ347" i="11"/>
  <c r="DV347" i="11"/>
  <c r="DY347" i="11"/>
  <c r="EB347" i="11"/>
  <c r="DX347" i="11"/>
  <c r="DU435" i="11"/>
  <c r="EA435" i="11"/>
  <c r="DW435" i="11"/>
  <c r="DZ435" i="11"/>
  <c r="DV435" i="11"/>
  <c r="DX435" i="11"/>
  <c r="EB435" i="11"/>
  <c r="DY435" i="11"/>
  <c r="DU382" i="11"/>
  <c r="DZ382" i="11"/>
  <c r="DV382" i="11"/>
  <c r="DY382" i="11"/>
  <c r="EB382" i="11"/>
  <c r="DX382" i="11"/>
  <c r="EA382" i="11"/>
  <c r="DW382" i="11"/>
  <c r="DU345" i="11"/>
  <c r="DY345" i="11"/>
  <c r="EB345" i="11"/>
  <c r="DX345" i="11"/>
  <c r="EA345" i="11"/>
  <c r="DW345" i="11"/>
  <c r="DZ345" i="11"/>
  <c r="DV345" i="11"/>
  <c r="DU442" i="11"/>
  <c r="DZ442" i="11"/>
  <c r="DV442" i="11"/>
  <c r="DY442" i="11"/>
  <c r="DW442" i="11"/>
  <c r="EB442" i="11"/>
  <c r="EA442" i="11"/>
  <c r="DX442" i="11"/>
  <c r="DU344" i="11"/>
  <c r="EB344" i="11"/>
  <c r="DX344" i="11"/>
  <c r="EA344" i="11"/>
  <c r="DW344" i="11"/>
  <c r="DZ344" i="11"/>
  <c r="DV344" i="11"/>
  <c r="DY344" i="11"/>
  <c r="DU359" i="11"/>
  <c r="EA359" i="11"/>
  <c r="DW359" i="11"/>
  <c r="DZ359" i="11"/>
  <c r="DV359" i="11"/>
  <c r="DY359" i="11"/>
  <c r="EB359" i="11"/>
  <c r="DX359" i="11"/>
  <c r="DU428" i="11"/>
  <c r="EB428" i="11"/>
  <c r="DX428" i="11"/>
  <c r="EA428" i="11"/>
  <c r="DW428" i="11"/>
  <c r="DY428" i="11"/>
  <c r="DV428" i="11"/>
  <c r="DZ428" i="11"/>
  <c r="DU422" i="11"/>
  <c r="DZ422" i="11"/>
  <c r="DV422" i="11"/>
  <c r="DY422" i="11"/>
  <c r="EA422" i="11"/>
  <c r="DX422" i="11"/>
  <c r="DW422" i="11"/>
  <c r="EB422" i="11"/>
  <c r="DZ482" i="11"/>
  <c r="DV482" i="11"/>
  <c r="DY482" i="11"/>
  <c r="DW482" i="11"/>
  <c r="EB482" i="11"/>
  <c r="EA482" i="11"/>
  <c r="DX482" i="11"/>
  <c r="DU352" i="11"/>
  <c r="EB352" i="11"/>
  <c r="DX352" i="11"/>
  <c r="EA352" i="11"/>
  <c r="DW352" i="11"/>
  <c r="DZ352" i="11"/>
  <c r="DV352" i="11"/>
  <c r="DY352" i="11"/>
  <c r="DU423" i="11"/>
  <c r="EA423" i="11"/>
  <c r="DW423" i="11"/>
  <c r="DZ423" i="11"/>
  <c r="DV423" i="11"/>
  <c r="EB423" i="11"/>
  <c r="DY423" i="11"/>
  <c r="DX423" i="11"/>
  <c r="DU369" i="11"/>
  <c r="DY369" i="11"/>
  <c r="EB369" i="11"/>
  <c r="DX369" i="11"/>
  <c r="EA369" i="11"/>
  <c r="DW369" i="11"/>
  <c r="DZ369" i="11"/>
  <c r="DV369" i="11"/>
  <c r="DU437" i="11"/>
  <c r="DY437" i="11"/>
  <c r="EB437" i="11"/>
  <c r="DX437" i="11"/>
  <c r="DZ437" i="11"/>
  <c r="DW437" i="11"/>
  <c r="DV437" i="11"/>
  <c r="EA437" i="11"/>
  <c r="DU429" i="11"/>
  <c r="DY429" i="11"/>
  <c r="EB429" i="11"/>
  <c r="DX429" i="11"/>
  <c r="DZ429" i="11"/>
  <c r="DW429" i="11"/>
  <c r="DV429" i="11"/>
  <c r="EA429" i="11"/>
  <c r="DU425" i="11"/>
  <c r="DY425" i="11"/>
  <c r="EB425" i="11"/>
  <c r="DX425" i="11"/>
  <c r="DV425" i="11"/>
  <c r="EA425" i="11"/>
  <c r="DZ425" i="11"/>
  <c r="DW425" i="11"/>
  <c r="DU436" i="11"/>
  <c r="EB436" i="11"/>
  <c r="DX436" i="11"/>
  <c r="EA436" i="11"/>
  <c r="DW436" i="11"/>
  <c r="DY436" i="11"/>
  <c r="DV436" i="11"/>
  <c r="DZ436" i="11"/>
  <c r="DU353" i="11"/>
  <c r="DY353" i="11"/>
  <c r="EB353" i="11"/>
  <c r="DX353" i="11"/>
  <c r="EA353" i="11"/>
  <c r="DW353" i="11"/>
  <c r="DZ353" i="11"/>
  <c r="DV353" i="11"/>
  <c r="DU362" i="11"/>
  <c r="DZ362" i="11"/>
  <c r="DV362" i="11"/>
  <c r="DY362" i="11"/>
  <c r="EB362" i="11"/>
  <c r="DX362" i="11"/>
  <c r="EA362" i="11"/>
  <c r="DW362" i="11"/>
  <c r="DU357" i="11"/>
  <c r="DY357" i="11"/>
  <c r="EB357" i="11"/>
  <c r="DX357" i="11"/>
  <c r="EA357" i="11"/>
  <c r="DW357" i="11"/>
  <c r="DZ357" i="11"/>
  <c r="DV357" i="11"/>
  <c r="DU427" i="11"/>
  <c r="EA427" i="11"/>
  <c r="DW427" i="11"/>
  <c r="DZ427" i="11"/>
  <c r="DV427" i="11"/>
  <c r="DX427" i="11"/>
  <c r="EB427" i="11"/>
  <c r="DY427" i="11"/>
  <c r="DU354" i="11"/>
  <c r="DZ354" i="11"/>
  <c r="DV354" i="11"/>
  <c r="DY354" i="11"/>
  <c r="EB354" i="11"/>
  <c r="DX354" i="11"/>
  <c r="EA354" i="11"/>
  <c r="DW354" i="11"/>
  <c r="DU355" i="11"/>
  <c r="EA355" i="11"/>
  <c r="DW355" i="11"/>
  <c r="DZ355" i="11"/>
  <c r="DV355" i="11"/>
  <c r="DY355" i="11"/>
  <c r="EB355" i="11"/>
  <c r="DX355" i="11"/>
  <c r="DU356" i="11"/>
  <c r="EB356" i="11"/>
  <c r="DX356" i="11"/>
  <c r="EA356" i="11"/>
  <c r="DW356" i="11"/>
  <c r="DZ356" i="11"/>
  <c r="DV356" i="11"/>
  <c r="DY356" i="11"/>
  <c r="DU348" i="11"/>
  <c r="EB348" i="11"/>
  <c r="DX348" i="11"/>
  <c r="EA348" i="11"/>
  <c r="DW348" i="11"/>
  <c r="DZ348" i="11"/>
  <c r="DV348" i="11"/>
  <c r="DY348" i="11"/>
  <c r="DU360" i="11"/>
  <c r="EB360" i="11"/>
  <c r="DX360" i="11"/>
  <c r="EA360" i="11"/>
  <c r="DW360" i="11"/>
  <c r="DZ360" i="11"/>
  <c r="DV360" i="11"/>
  <c r="DY360" i="11"/>
  <c r="DU482" i="11"/>
  <c r="EM346" i="11"/>
  <c r="DU346" i="11"/>
  <c r="EI482" i="11"/>
  <c r="EJ482" i="11"/>
  <c r="EE482" i="11"/>
  <c r="EF482" i="11"/>
  <c r="EC482" i="11"/>
  <c r="EH490" i="11"/>
  <c r="EI490" i="11"/>
  <c r="EJ490" i="11"/>
  <c r="ED490" i="11"/>
  <c r="EE490" i="11"/>
  <c r="EJ356" i="11"/>
  <c r="EI356" i="11"/>
  <c r="EG356" i="11"/>
  <c r="ED356" i="11"/>
  <c r="EF356" i="11"/>
  <c r="EH356" i="11"/>
  <c r="EC356" i="11"/>
  <c r="EE356" i="11"/>
  <c r="EH348" i="11"/>
  <c r="EJ348" i="11"/>
  <c r="ED348" i="11"/>
  <c r="EG348" i="11"/>
  <c r="EF348" i="11"/>
  <c r="EC348" i="11"/>
  <c r="EI348" i="11"/>
  <c r="EE348" i="11"/>
  <c r="S18" i="11"/>
  <c r="S10" i="11"/>
  <c r="EF364" i="11"/>
  <c r="ED364" i="11"/>
  <c r="EH364" i="11"/>
  <c r="EG364" i="11"/>
  <c r="EE364" i="11"/>
  <c r="EC364" i="11"/>
  <c r="EJ364" i="11"/>
  <c r="EI364" i="11"/>
  <c r="S26" i="11"/>
  <c r="P152" i="11"/>
  <c r="Q126" i="11"/>
  <c r="O152" i="11"/>
  <c r="DT408" i="11"/>
  <c r="Q72" i="11"/>
  <c r="N152" i="11"/>
  <c r="P156" i="11"/>
  <c r="N156" i="11"/>
  <c r="O156" i="11"/>
  <c r="DT412" i="11"/>
  <c r="Q130" i="11"/>
  <c r="Q76" i="11"/>
  <c r="P144" i="11"/>
  <c r="Q64" i="11"/>
  <c r="O144" i="11"/>
  <c r="DT400" i="11"/>
  <c r="N144" i="11"/>
  <c r="Q118" i="11"/>
  <c r="EM344" i="11"/>
  <c r="EG344" i="11"/>
  <c r="EI344" i="11"/>
  <c r="EJ344" i="11"/>
  <c r="EH344" i="11"/>
  <c r="EC344" i="11"/>
  <c r="EE344" i="11"/>
  <c r="EF344" i="11"/>
  <c r="ED344" i="11"/>
  <c r="O160" i="11"/>
  <c r="N160" i="11"/>
  <c r="Q134" i="11"/>
  <c r="Q80" i="11"/>
  <c r="DT416" i="11"/>
  <c r="P160" i="11"/>
  <c r="S6" i="11"/>
  <c r="S22" i="11"/>
  <c r="O140" i="11"/>
  <c r="DT396" i="11"/>
  <c r="N140" i="11"/>
  <c r="Q114" i="11"/>
  <c r="P140" i="11"/>
  <c r="Q60" i="11"/>
  <c r="EJ360" i="11"/>
  <c r="EI360" i="11"/>
  <c r="EH360" i="11"/>
  <c r="EG360" i="11"/>
  <c r="EC360" i="11"/>
  <c r="ED360" i="11"/>
  <c r="EE360" i="11"/>
  <c r="EF360" i="11"/>
  <c r="P146" i="11"/>
  <c r="O146" i="11"/>
  <c r="N146" i="11"/>
  <c r="Q120" i="11"/>
  <c r="Q66" i="11"/>
  <c r="DT402" i="11"/>
  <c r="U143" i="11"/>
  <c r="R89" i="11"/>
  <c r="T117" i="11"/>
  <c r="T63" i="11"/>
  <c r="S89" i="11"/>
  <c r="DT477" i="11"/>
  <c r="S106" i="11"/>
  <c r="R106" i="11"/>
  <c r="T134" i="11"/>
  <c r="U160" i="11"/>
  <c r="T80" i="11"/>
  <c r="EJ422" i="11"/>
  <c r="EI422" i="11"/>
  <c r="EC422" i="11"/>
  <c r="EF422" i="11"/>
  <c r="EG422" i="11"/>
  <c r="ED422" i="11"/>
  <c r="EE422" i="11"/>
  <c r="EH422" i="11"/>
  <c r="N155" i="11"/>
  <c r="P155" i="11"/>
  <c r="O155" i="11"/>
  <c r="Q129" i="11"/>
  <c r="Q75" i="11"/>
  <c r="DT411" i="11"/>
  <c r="S17" i="11"/>
  <c r="S92" i="11"/>
  <c r="R92" i="11"/>
  <c r="T66" i="11"/>
  <c r="U146" i="11"/>
  <c r="T120" i="11"/>
  <c r="DT480" i="11"/>
  <c r="V8" i="11"/>
  <c r="EH444" i="11"/>
  <c r="EJ444" i="11"/>
  <c r="EG444" i="11"/>
  <c r="EE444" i="11"/>
  <c r="ED444" i="11"/>
  <c r="EI444" i="11"/>
  <c r="EC444" i="11"/>
  <c r="EF444" i="11"/>
  <c r="T111" i="11"/>
  <c r="U137" i="11"/>
  <c r="S83" i="11"/>
  <c r="R83" i="11"/>
  <c r="T57" i="11"/>
  <c r="U140" i="11"/>
  <c r="T60" i="11"/>
  <c r="S86" i="11"/>
  <c r="R86" i="11"/>
  <c r="T114" i="11"/>
  <c r="T122" i="11"/>
  <c r="R94" i="11"/>
  <c r="U148" i="11"/>
  <c r="T68" i="11"/>
  <c r="S94" i="11"/>
  <c r="S27" i="11"/>
  <c r="EI350" i="11"/>
  <c r="ED350" i="11"/>
  <c r="EJ350" i="11"/>
  <c r="EH350" i="11"/>
  <c r="EE350" i="11"/>
  <c r="EC350" i="11"/>
  <c r="EG350" i="11"/>
  <c r="EF350" i="11"/>
  <c r="P142" i="11"/>
  <c r="O142" i="11"/>
  <c r="N142" i="11"/>
  <c r="Q116" i="11"/>
  <c r="Q62" i="11"/>
  <c r="DT398" i="11"/>
  <c r="S19" i="11"/>
  <c r="N145" i="11"/>
  <c r="Q119" i="11"/>
  <c r="Q65" i="11"/>
  <c r="P145" i="11"/>
  <c r="O145" i="11"/>
  <c r="DT401" i="11"/>
  <c r="O141" i="11"/>
  <c r="N141" i="11"/>
  <c r="P141" i="11"/>
  <c r="Q115" i="11"/>
  <c r="Q61" i="11"/>
  <c r="DT397" i="11"/>
  <c r="EM397" i="11" s="1"/>
  <c r="V11" i="11"/>
  <c r="V27" i="11"/>
  <c r="DT547" i="11" s="1"/>
  <c r="S14" i="11"/>
  <c r="V7" i="11"/>
  <c r="DT527" i="11" s="1"/>
  <c r="EG347" i="11"/>
  <c r="EC347" i="11"/>
  <c r="EE347" i="11"/>
  <c r="EF347" i="11"/>
  <c r="EI347" i="11"/>
  <c r="ED347" i="11"/>
  <c r="EJ347" i="11"/>
  <c r="EH347" i="11"/>
  <c r="N159" i="11"/>
  <c r="Q79" i="11"/>
  <c r="P159" i="11"/>
  <c r="O159" i="11"/>
  <c r="Q133" i="11"/>
  <c r="DT415" i="11"/>
  <c r="T129" i="11"/>
  <c r="S101" i="11"/>
  <c r="T75" i="11"/>
  <c r="R101" i="11"/>
  <c r="U155" i="11"/>
  <c r="DT489" i="11"/>
  <c r="EC439" i="11"/>
  <c r="EG439" i="11"/>
  <c r="EF439" i="11"/>
  <c r="ED439" i="11"/>
  <c r="EI439" i="11"/>
  <c r="EE439" i="11"/>
  <c r="EH439" i="11"/>
  <c r="EJ439" i="11"/>
  <c r="EE382" i="11"/>
  <c r="EF382" i="11"/>
  <c r="ED382" i="11"/>
  <c r="EG382" i="11"/>
  <c r="EC382" i="11"/>
  <c r="EH382" i="11"/>
  <c r="EI382" i="11"/>
  <c r="EJ382" i="11"/>
  <c r="S3" i="11"/>
  <c r="EG427" i="11"/>
  <c r="EF427" i="11"/>
  <c r="EJ427" i="11"/>
  <c r="EE427" i="11"/>
  <c r="EH427" i="11"/>
  <c r="EC427" i="11"/>
  <c r="EI427" i="11"/>
  <c r="ED427" i="11"/>
  <c r="EG354" i="11"/>
  <c r="EE354" i="11"/>
  <c r="EI354" i="11"/>
  <c r="ED354" i="11"/>
  <c r="EH354" i="11"/>
  <c r="EJ354" i="11"/>
  <c r="EC354" i="11"/>
  <c r="EF354" i="11"/>
  <c r="T132" i="11"/>
  <c r="R104" i="11"/>
  <c r="U158" i="11"/>
  <c r="T78" i="11"/>
  <c r="S104" i="11"/>
  <c r="DT492" i="11"/>
  <c r="EF442" i="11"/>
  <c r="EC442" i="11"/>
  <c r="EE442" i="11"/>
  <c r="EG442" i="11"/>
  <c r="EI442" i="11"/>
  <c r="ED442" i="11"/>
  <c r="EJ442" i="11"/>
  <c r="EH442" i="11"/>
  <c r="V19" i="11"/>
  <c r="V23" i="11"/>
  <c r="DT543" i="11" s="1"/>
  <c r="EE345" i="11"/>
  <c r="EG345" i="11"/>
  <c r="EC345" i="11"/>
  <c r="EJ345" i="11"/>
  <c r="EI345" i="11"/>
  <c r="ED345" i="11"/>
  <c r="EH345" i="11"/>
  <c r="EF345" i="11"/>
  <c r="EM345" i="11"/>
  <c r="O137" i="11"/>
  <c r="N137" i="11"/>
  <c r="P137" i="11"/>
  <c r="Q111" i="11"/>
  <c r="Q57" i="11"/>
  <c r="DT393" i="11"/>
  <c r="EH432" i="11"/>
  <c r="EF432" i="11"/>
  <c r="EJ432" i="11"/>
  <c r="EC432" i="11"/>
  <c r="EI432" i="11"/>
  <c r="ED432" i="11"/>
  <c r="EG432" i="11"/>
  <c r="EE432" i="11"/>
  <c r="T127" i="11"/>
  <c r="T73" i="11"/>
  <c r="R99" i="11"/>
  <c r="U153" i="11"/>
  <c r="S99" i="11"/>
  <c r="DT487" i="11"/>
  <c r="U157" i="11"/>
  <c r="R103" i="11"/>
  <c r="T131" i="11"/>
  <c r="S103" i="11"/>
  <c r="T77" i="11"/>
  <c r="DT491" i="11"/>
  <c r="EF355" i="11"/>
  <c r="EI355" i="11"/>
  <c r="EG355" i="11"/>
  <c r="EE355" i="11"/>
  <c r="EJ355" i="11"/>
  <c r="EH355" i="11"/>
  <c r="EC355" i="11"/>
  <c r="ED355" i="11"/>
  <c r="V4" i="11"/>
  <c r="T121" i="11"/>
  <c r="U147" i="11"/>
  <c r="S93" i="11"/>
  <c r="T67" i="11"/>
  <c r="R93" i="11"/>
  <c r="DT481" i="11"/>
  <c r="DT528" i="11"/>
  <c r="T112" i="11"/>
  <c r="R84" i="11"/>
  <c r="T58" i="11"/>
  <c r="U138" i="11"/>
  <c r="S84" i="11"/>
  <c r="DT472" i="11"/>
  <c r="V16" i="11"/>
  <c r="S16" i="11"/>
  <c r="V20" i="11"/>
  <c r="DT540" i="11" s="1"/>
  <c r="T10" i="11"/>
  <c r="O151" i="11"/>
  <c r="Q125" i="11"/>
  <c r="Q71" i="11"/>
  <c r="P151" i="11"/>
  <c r="N151" i="11"/>
  <c r="DT407" i="11"/>
  <c r="EH352" i="11"/>
  <c r="ED352" i="11"/>
  <c r="EI352" i="11"/>
  <c r="EC352" i="11"/>
  <c r="EF352" i="11"/>
  <c r="EE352" i="11"/>
  <c r="EG352" i="11"/>
  <c r="EJ352" i="11"/>
  <c r="EI423" i="11"/>
  <c r="EE423" i="11"/>
  <c r="EH423" i="11"/>
  <c r="EJ423" i="11"/>
  <c r="EG423" i="11"/>
  <c r="EC423" i="11"/>
  <c r="EF423" i="11"/>
  <c r="ED423" i="11"/>
  <c r="EH363" i="11"/>
  <c r="ED363" i="11"/>
  <c r="EF363" i="11"/>
  <c r="EJ363" i="11"/>
  <c r="EC363" i="11"/>
  <c r="EE363" i="11"/>
  <c r="EI363" i="11"/>
  <c r="EG363" i="11"/>
  <c r="S88" i="11"/>
  <c r="R88" i="11"/>
  <c r="T62" i="11"/>
  <c r="U142" i="11"/>
  <c r="T116" i="11"/>
  <c r="DT476" i="11"/>
  <c r="EJ437" i="11"/>
  <c r="EF437" i="11"/>
  <c r="ED437" i="11"/>
  <c r="EI437" i="11"/>
  <c r="EC437" i="11"/>
  <c r="EG437" i="11"/>
  <c r="EH437" i="11"/>
  <c r="EE437" i="11"/>
  <c r="S5" i="11"/>
  <c r="EF342" i="11"/>
  <c r="EE342" i="11"/>
  <c r="EI342" i="11"/>
  <c r="ED342" i="11"/>
  <c r="EG342" i="11"/>
  <c r="EJ342" i="11"/>
  <c r="EC342" i="11"/>
  <c r="EH342" i="11"/>
  <c r="EM342" i="11"/>
  <c r="EE341" i="11"/>
  <c r="EF341" i="11"/>
  <c r="EM341" i="11"/>
  <c r="EH341" i="11"/>
  <c r="EG341" i="11"/>
  <c r="ED341" i="11"/>
  <c r="EJ341" i="11"/>
  <c r="EI341" i="11"/>
  <c r="EC341" i="11"/>
  <c r="N161" i="11"/>
  <c r="Q135" i="11"/>
  <c r="O161" i="11"/>
  <c r="P161" i="11"/>
  <c r="Q81" i="11"/>
  <c r="DT417" i="11"/>
  <c r="EI436" i="11"/>
  <c r="EG436" i="11"/>
  <c r="EF436" i="11"/>
  <c r="EE436" i="11"/>
  <c r="ED436" i="11"/>
  <c r="EJ436" i="11"/>
  <c r="EH436" i="11"/>
  <c r="EC436" i="11"/>
  <c r="O153" i="11"/>
  <c r="N153" i="11"/>
  <c r="Q127" i="11"/>
  <c r="Q73" i="11"/>
  <c r="P153" i="11"/>
  <c r="DT409" i="11"/>
  <c r="EC359" i="11"/>
  <c r="ED359" i="11"/>
  <c r="EG359" i="11"/>
  <c r="EE359" i="11"/>
  <c r="EJ359" i="11"/>
  <c r="EI359" i="11"/>
  <c r="EH359" i="11"/>
  <c r="EF359" i="11"/>
  <c r="U145" i="11"/>
  <c r="R91" i="11"/>
  <c r="T119" i="11"/>
  <c r="T65" i="11"/>
  <c r="S91" i="11"/>
  <c r="DT479" i="11"/>
  <c r="R107" i="11"/>
  <c r="U161" i="11"/>
  <c r="T81" i="11"/>
  <c r="S107" i="11"/>
  <c r="T135" i="11"/>
  <c r="DT495" i="11"/>
  <c r="P148" i="11"/>
  <c r="O148" i="11"/>
  <c r="N148" i="11"/>
  <c r="Q122" i="11"/>
  <c r="Q68" i="11"/>
  <c r="DT404" i="11"/>
  <c r="S87" i="11"/>
  <c r="R87" i="11"/>
  <c r="U141" i="11"/>
  <c r="T61" i="11"/>
  <c r="T115" i="11"/>
  <c r="DT475" i="11"/>
  <c r="T5" i="11"/>
  <c r="V28" i="11"/>
  <c r="DT548" i="11" s="1"/>
  <c r="ED379" i="11"/>
  <c r="EC379" i="11"/>
  <c r="EG379" i="11"/>
  <c r="EE379" i="11"/>
  <c r="EJ379" i="11"/>
  <c r="EI379" i="11"/>
  <c r="EH379" i="11"/>
  <c r="EF379" i="11"/>
  <c r="EH351" i="11"/>
  <c r="EF351" i="11"/>
  <c r="ED351" i="11"/>
  <c r="EC351" i="11"/>
  <c r="EJ351" i="11"/>
  <c r="EI351" i="11"/>
  <c r="EE351" i="11"/>
  <c r="EG351" i="11"/>
  <c r="EH349" i="11"/>
  <c r="EI349" i="11"/>
  <c r="ED349" i="11"/>
  <c r="EC349" i="11"/>
  <c r="EF349" i="11"/>
  <c r="EE349" i="11"/>
  <c r="EG349" i="11"/>
  <c r="EJ349" i="11"/>
  <c r="DT471" i="11"/>
  <c r="EC490" i="11"/>
  <c r="EF490" i="11"/>
  <c r="EH482" i="11"/>
  <c r="S96" i="11"/>
  <c r="R96" i="11"/>
  <c r="U150" i="11"/>
  <c r="T70" i="11"/>
  <c r="T124" i="11"/>
  <c r="DT484" i="11"/>
  <c r="O150" i="11"/>
  <c r="P150" i="11"/>
  <c r="Q124" i="11"/>
  <c r="N150" i="11"/>
  <c r="Q70" i="11"/>
  <c r="DT406" i="11"/>
  <c r="T130" i="11"/>
  <c r="S102" i="11"/>
  <c r="R102" i="11"/>
  <c r="T76" i="11"/>
  <c r="U156" i="11"/>
  <c r="S100" i="11"/>
  <c r="R100" i="11"/>
  <c r="T74" i="11"/>
  <c r="U154" i="11"/>
  <c r="T128" i="11"/>
  <c r="DT488" i="11"/>
  <c r="R64" i="11"/>
  <c r="R118" i="11" s="1"/>
  <c r="T36" i="11"/>
  <c r="S36" i="11"/>
  <c r="U36" i="11"/>
  <c r="DT426" i="11"/>
  <c r="EG419" i="11"/>
  <c r="EE419" i="11"/>
  <c r="EM419" i="11"/>
  <c r="EI419" i="11"/>
  <c r="EF419" i="11"/>
  <c r="EH419" i="11"/>
  <c r="EJ419" i="11"/>
  <c r="EC419" i="11"/>
  <c r="ED419" i="11"/>
  <c r="EI430" i="11"/>
  <c r="ED430" i="11"/>
  <c r="EF430" i="11"/>
  <c r="EE430" i="11"/>
  <c r="EC430" i="11"/>
  <c r="EH430" i="11"/>
  <c r="EG430" i="11"/>
  <c r="EJ430" i="11"/>
  <c r="V25" i="11"/>
  <c r="DT545" i="11" s="1"/>
  <c r="V17" i="11"/>
  <c r="DT537" i="11" s="1"/>
  <c r="O139" i="11"/>
  <c r="Q113" i="11"/>
  <c r="Q59" i="11"/>
  <c r="P139" i="11"/>
  <c r="N139" i="11"/>
  <c r="DT395" i="11"/>
  <c r="DT494" i="11"/>
  <c r="EJ429" i="11"/>
  <c r="EH429" i="11"/>
  <c r="EG429" i="11"/>
  <c r="EI429" i="11"/>
  <c r="EE429" i="11"/>
  <c r="EF429" i="11"/>
  <c r="ED429" i="11"/>
  <c r="EC429" i="11"/>
  <c r="EG425" i="11"/>
  <c r="EE425" i="11"/>
  <c r="EI425" i="11"/>
  <c r="EC425" i="11"/>
  <c r="ED425" i="11"/>
  <c r="EF425" i="11"/>
  <c r="EJ425" i="11"/>
  <c r="EH425" i="11"/>
  <c r="S9" i="11"/>
  <c r="S24" i="11"/>
  <c r="EH441" i="11"/>
  <c r="EC441" i="11"/>
  <c r="EI441" i="11"/>
  <c r="ED441" i="11"/>
  <c r="EF441" i="11"/>
  <c r="EJ441" i="11"/>
  <c r="EG441" i="11"/>
  <c r="EE441" i="11"/>
  <c r="EH353" i="11"/>
  <c r="EE353" i="11"/>
  <c r="EF353" i="11"/>
  <c r="ED353" i="11"/>
  <c r="EC353" i="11"/>
  <c r="EI353" i="11"/>
  <c r="EJ353" i="11"/>
  <c r="EG353" i="11"/>
  <c r="S23" i="11"/>
  <c r="EJ346" i="11"/>
  <c r="EC346" i="11"/>
  <c r="EH346" i="11"/>
  <c r="EE346" i="11"/>
  <c r="EI346" i="11"/>
  <c r="ED346" i="11"/>
  <c r="EG346" i="11"/>
  <c r="EF346" i="11"/>
  <c r="R59" i="11"/>
  <c r="R113" i="11" s="1"/>
  <c r="T31" i="11"/>
  <c r="S31" i="11"/>
  <c r="U31" i="11"/>
  <c r="DT421" i="11"/>
  <c r="EG440" i="11"/>
  <c r="EJ440" i="11"/>
  <c r="EC440" i="11"/>
  <c r="EE440" i="11"/>
  <c r="EI440" i="11"/>
  <c r="EH440" i="11"/>
  <c r="ED440" i="11"/>
  <c r="EF440" i="11"/>
  <c r="T136" i="11"/>
  <c r="S108" i="11"/>
  <c r="U162" i="11"/>
  <c r="R108" i="11"/>
  <c r="T82" i="11"/>
  <c r="DT496" i="11"/>
  <c r="EG435" i="11"/>
  <c r="EH435" i="11"/>
  <c r="EE435" i="11"/>
  <c r="EF435" i="11"/>
  <c r="EI435" i="11"/>
  <c r="EC435" i="11"/>
  <c r="ED435" i="11"/>
  <c r="EJ435" i="11"/>
  <c r="S4" i="11"/>
  <c r="S20" i="11"/>
  <c r="S28" i="11"/>
  <c r="S15" i="11"/>
  <c r="EE438" i="11"/>
  <c r="EG438" i="11"/>
  <c r="EC438" i="11"/>
  <c r="EI438" i="11"/>
  <c r="ED438" i="11"/>
  <c r="EF438" i="11"/>
  <c r="EJ438" i="11"/>
  <c r="EH438" i="11"/>
  <c r="EE374" i="11"/>
  <c r="EC374" i="11"/>
  <c r="ED374" i="11"/>
  <c r="EF374" i="11"/>
  <c r="EI374" i="11"/>
  <c r="EH374" i="11"/>
  <c r="EJ374" i="11"/>
  <c r="EG374" i="11"/>
  <c r="T15" i="11"/>
  <c r="S13" i="11"/>
  <c r="T18" i="11"/>
  <c r="V22" i="11"/>
  <c r="ED428" i="11"/>
  <c r="EH428" i="11"/>
  <c r="EF428" i="11"/>
  <c r="EE428" i="11"/>
  <c r="EG428" i="11"/>
  <c r="EC428" i="11"/>
  <c r="EJ428" i="11"/>
  <c r="EI428" i="11"/>
  <c r="EH433" i="11"/>
  <c r="EF433" i="11"/>
  <c r="EJ433" i="11"/>
  <c r="ED433" i="11"/>
  <c r="EG433" i="11"/>
  <c r="EI433" i="11"/>
  <c r="EE433" i="11"/>
  <c r="EC433" i="11"/>
  <c r="EJ420" i="11"/>
  <c r="EC420" i="11"/>
  <c r="EF420" i="11"/>
  <c r="EE420" i="11"/>
  <c r="EI420" i="11"/>
  <c r="EH420" i="11"/>
  <c r="EG420" i="11"/>
  <c r="ED420" i="11"/>
  <c r="EM420" i="11"/>
  <c r="EG490" i="11"/>
  <c r="EG482" i="11"/>
  <c r="ED482" i="11"/>
  <c r="V13" i="11"/>
  <c r="S12" i="11"/>
  <c r="V9" i="11"/>
  <c r="DT529" i="11" s="1"/>
  <c r="EJ424" i="11"/>
  <c r="EH424" i="11"/>
  <c r="EF424" i="11"/>
  <c r="EE424" i="11"/>
  <c r="EC424" i="11"/>
  <c r="ED424" i="11"/>
  <c r="EI424" i="11"/>
  <c r="EG424" i="11"/>
  <c r="V26" i="11"/>
  <c r="EC343" i="11"/>
  <c r="ED343" i="11"/>
  <c r="EI343" i="11"/>
  <c r="EG343" i="11"/>
  <c r="EE343" i="11"/>
  <c r="EH343" i="11"/>
  <c r="EJ343" i="11"/>
  <c r="EF343" i="11"/>
  <c r="EM343" i="11"/>
  <c r="S21" i="11"/>
  <c r="T133" i="11"/>
  <c r="R105" i="11"/>
  <c r="U159" i="11"/>
  <c r="S105" i="11"/>
  <c r="T79" i="11"/>
  <c r="DT493" i="11"/>
  <c r="EF365" i="11"/>
  <c r="ED365" i="11"/>
  <c r="EH365" i="11"/>
  <c r="EC365" i="11"/>
  <c r="EI365" i="11"/>
  <c r="EE365" i="11"/>
  <c r="EG365" i="11"/>
  <c r="EJ365" i="11"/>
  <c r="EF443" i="11"/>
  <c r="EJ443" i="11"/>
  <c r="EG443" i="11"/>
  <c r="EC443" i="11"/>
  <c r="EE443" i="11"/>
  <c r="EI443" i="11"/>
  <c r="ED443" i="11"/>
  <c r="EH443" i="11"/>
  <c r="EH361" i="11"/>
  <c r="EF361" i="11"/>
  <c r="ED361" i="11"/>
  <c r="EG361" i="11"/>
  <c r="EJ361" i="11"/>
  <c r="EI361" i="11"/>
  <c r="EE361" i="11"/>
  <c r="EC361" i="11"/>
  <c r="V12" i="11"/>
  <c r="EJ369" i="11"/>
  <c r="EC369" i="11"/>
  <c r="EE369" i="11"/>
  <c r="EH369" i="11"/>
  <c r="ED369" i="11"/>
  <c r="EG369" i="11"/>
  <c r="EI369" i="11"/>
  <c r="EF369" i="11"/>
  <c r="EM369" i="11"/>
  <c r="T125" i="11"/>
  <c r="U151" i="11"/>
  <c r="S97" i="11"/>
  <c r="T71" i="11"/>
  <c r="R97" i="11"/>
  <c r="DT485" i="11"/>
  <c r="V3" i="11"/>
  <c r="V6" i="11"/>
  <c r="V14" i="11"/>
  <c r="ED358" i="11"/>
  <c r="EJ358" i="11"/>
  <c r="EH358" i="11"/>
  <c r="EF358" i="11"/>
  <c r="EE358" i="11"/>
  <c r="EI358" i="11"/>
  <c r="EC358" i="11"/>
  <c r="EG358" i="11"/>
  <c r="EG366" i="11"/>
  <c r="EE366" i="11"/>
  <c r="EI366" i="11"/>
  <c r="ED366" i="11"/>
  <c r="EH366" i="11"/>
  <c r="EF366" i="11"/>
  <c r="EJ366" i="11"/>
  <c r="EC366" i="11"/>
  <c r="S8" i="11"/>
  <c r="Q117" i="11"/>
  <c r="P143" i="11"/>
  <c r="Q63" i="11"/>
  <c r="O143" i="11"/>
  <c r="N143" i="11"/>
  <c r="DT399" i="11"/>
  <c r="O158" i="11"/>
  <c r="P158" i="11"/>
  <c r="Q132" i="11"/>
  <c r="Q78" i="11"/>
  <c r="N158" i="11"/>
  <c r="DT414" i="11"/>
  <c r="S11" i="11"/>
  <c r="S7" i="11"/>
  <c r="Q131" i="11"/>
  <c r="O157" i="11"/>
  <c r="P157" i="11"/>
  <c r="Q77" i="11"/>
  <c r="N157" i="11"/>
  <c r="DT413" i="11"/>
  <c r="S25" i="11"/>
  <c r="V21" i="11"/>
  <c r="EI362" i="11"/>
  <c r="ED362" i="11"/>
  <c r="EG362" i="11"/>
  <c r="EC362" i="11"/>
  <c r="EH362" i="11"/>
  <c r="EJ362" i="11"/>
  <c r="EE362" i="11"/>
  <c r="EF362" i="11"/>
  <c r="EI357" i="11"/>
  <c r="EJ357" i="11"/>
  <c r="EC357" i="11"/>
  <c r="EF357" i="11"/>
  <c r="ED357" i="11"/>
  <c r="EG357" i="11"/>
  <c r="EH357" i="11"/>
  <c r="EE357" i="11"/>
  <c r="P138" i="11"/>
  <c r="O138" i="11"/>
  <c r="N138" i="11"/>
  <c r="Q112" i="11"/>
  <c r="Q58" i="11"/>
  <c r="DT394" i="11"/>
  <c r="P154" i="11"/>
  <c r="O154" i="11"/>
  <c r="Q74" i="11"/>
  <c r="N154" i="11"/>
  <c r="Q128" i="11"/>
  <c r="DT410" i="11"/>
  <c r="Q136" i="11"/>
  <c r="P162" i="11"/>
  <c r="N162" i="11"/>
  <c r="O162" i="11"/>
  <c r="Q82" i="11"/>
  <c r="DT418" i="11"/>
  <c r="O149" i="11"/>
  <c r="N149" i="11"/>
  <c r="Q123" i="11"/>
  <c r="Q69" i="11"/>
  <c r="P149" i="11"/>
  <c r="DT405" i="11"/>
  <c r="V24" i="11"/>
  <c r="DT544" i="11" s="1"/>
  <c r="R69" i="11"/>
  <c r="R123" i="11" s="1"/>
  <c r="S41" i="11"/>
  <c r="T41" i="11"/>
  <c r="U41" i="11"/>
  <c r="DT431" i="11"/>
  <c r="O147" i="11"/>
  <c r="N147" i="11"/>
  <c r="P147" i="11"/>
  <c r="Q121" i="11"/>
  <c r="Q67" i="11"/>
  <c r="DT403" i="11"/>
  <c r="T44" i="11"/>
  <c r="R72" i="11"/>
  <c r="R126" i="11" s="1"/>
  <c r="U44" i="11"/>
  <c r="S44" i="11"/>
  <c r="DT434" i="11"/>
  <c r="DT474" i="11"/>
  <c r="DR639" i="11"/>
  <c r="DR555" i="11"/>
  <c r="DR569" i="11"/>
  <c r="DQ497" i="11"/>
  <c r="DQ498" i="11" s="1"/>
  <c r="DR523" i="11"/>
  <c r="DQ323" i="11"/>
  <c r="EM322" i="11"/>
  <c r="DR573" i="11"/>
  <c r="DQ473" i="11"/>
  <c r="DQ373" i="11"/>
  <c r="EM372" i="11"/>
  <c r="DR593" i="11"/>
  <c r="DR585" i="11"/>
  <c r="DQ448" i="11"/>
  <c r="DQ348" i="11"/>
  <c r="EM347" i="11"/>
  <c r="EE471" i="11"/>
  <c r="DR553" i="11"/>
  <c r="DQ423" i="11"/>
  <c r="EM422" i="11"/>
  <c r="DR563" i="11"/>
  <c r="DR643" i="11"/>
  <c r="DR583" i="11"/>
  <c r="DR577" i="11"/>
  <c r="DR571" i="11"/>
  <c r="DQ398" i="11"/>
  <c r="EM298" i="11"/>
  <c r="DQ299" i="11"/>
  <c r="DQ169" i="11"/>
  <c r="EM168" i="11"/>
  <c r="DQ14" i="11"/>
  <c r="EM13" i="11"/>
  <c r="DQ117" i="11"/>
  <c r="EM116" i="11"/>
  <c r="DQ65" i="11"/>
  <c r="EM64" i="11"/>
  <c r="DQ143" i="11"/>
  <c r="EM142" i="11"/>
  <c r="DQ221" i="11"/>
  <c r="EM220" i="11"/>
  <c r="DQ39" i="11"/>
  <c r="EM38" i="11"/>
  <c r="DQ196" i="11"/>
  <c r="EM195" i="11"/>
  <c r="DQ275" i="11"/>
  <c r="EM274" i="11"/>
  <c r="DQ247" i="11"/>
  <c r="EM246" i="11"/>
  <c r="DQ91" i="11"/>
  <c r="EM90" i="11"/>
  <c r="DR574" i="11"/>
  <c r="DR558" i="11"/>
  <c r="DS605" i="11"/>
  <c r="DS633" i="11"/>
  <c r="DS621" i="11"/>
  <c r="DR538" i="11"/>
  <c r="DS617" i="11"/>
  <c r="DS641" i="11"/>
  <c r="DS613" i="11"/>
  <c r="DR546" i="11"/>
  <c r="DR554" i="11"/>
  <c r="DR530" i="11"/>
  <c r="DR570" i="11"/>
  <c r="DR526" i="11"/>
  <c r="DR566" i="11"/>
  <c r="DR542" i="11"/>
  <c r="DR534" i="11"/>
  <c r="DR550" i="11"/>
  <c r="DS651" i="11"/>
  <c r="DS601" i="11"/>
  <c r="DS609" i="11"/>
  <c r="DS597" i="11"/>
  <c r="DR562" i="11"/>
  <c r="BM28" i="11" l="1"/>
  <c r="BM27" i="11"/>
  <c r="BN53" i="11" s="1"/>
  <c r="BM26" i="11"/>
  <c r="BM25" i="11"/>
  <c r="BN51" i="11" s="1"/>
  <c r="BM24" i="11"/>
  <c r="BM23" i="11"/>
  <c r="BM22" i="11"/>
  <c r="BM21" i="11"/>
  <c r="BM20" i="11"/>
  <c r="BM19" i="11"/>
  <c r="BM18" i="11"/>
  <c r="BM17" i="11"/>
  <c r="BN43" i="11" s="1"/>
  <c r="BM16" i="11"/>
  <c r="BM15" i="11"/>
  <c r="BN41" i="11" s="1"/>
  <c r="BM14" i="11"/>
  <c r="BM13" i="11"/>
  <c r="BN39" i="11" s="1"/>
  <c r="BM12" i="11"/>
  <c r="BM11" i="11"/>
  <c r="BN37" i="11" s="1"/>
  <c r="BM3" i="11"/>
  <c r="BM10" i="11"/>
  <c r="BN36" i="11" s="1"/>
  <c r="BM9" i="11"/>
  <c r="BM8" i="11"/>
  <c r="BN34" i="11" s="1"/>
  <c r="BM7" i="11"/>
  <c r="BM6" i="11"/>
  <c r="BN32" i="11" s="1"/>
  <c r="BM5" i="11"/>
  <c r="BM4" i="11"/>
  <c r="BN30" i="11" s="1"/>
  <c r="BQ15" i="11"/>
  <c r="BQ14" i="11"/>
  <c r="BQ13" i="11"/>
  <c r="BQ12" i="11"/>
  <c r="BQ11" i="11"/>
  <c r="BQ10" i="11"/>
  <c r="BQ9" i="11"/>
  <c r="BQ8" i="11"/>
  <c r="BQ7" i="11"/>
  <c r="BQ6" i="11"/>
  <c r="BQ5" i="11"/>
  <c r="BQ4" i="11"/>
  <c r="BQ28" i="11"/>
  <c r="BQ27" i="11"/>
  <c r="BQ26" i="11"/>
  <c r="BQ25" i="11"/>
  <c r="BQ24" i="11"/>
  <c r="BQ23" i="11"/>
  <c r="BQ22" i="11"/>
  <c r="BQ21" i="11"/>
  <c r="BQ20" i="11"/>
  <c r="BQ19" i="11"/>
  <c r="BQ18" i="11"/>
  <c r="BQ17" i="11"/>
  <c r="BQ16" i="11"/>
  <c r="BQ3" i="11"/>
  <c r="BE16" i="11"/>
  <c r="BE15" i="11"/>
  <c r="BE14" i="11"/>
  <c r="BE13" i="11"/>
  <c r="BF39" i="11" s="1"/>
  <c r="BE12" i="11"/>
  <c r="BE11" i="11"/>
  <c r="BF37" i="11" s="1"/>
  <c r="BE28" i="11"/>
  <c r="BE27" i="11"/>
  <c r="BF53" i="11" s="1"/>
  <c r="BE26" i="11"/>
  <c r="BE25" i="11"/>
  <c r="BE24" i="11"/>
  <c r="BE23" i="11"/>
  <c r="BF49" i="11" s="1"/>
  <c r="BE22" i="11"/>
  <c r="BE21" i="11"/>
  <c r="BF47" i="11" s="1"/>
  <c r="BE20" i="11"/>
  <c r="BE19" i="11"/>
  <c r="BE18" i="11"/>
  <c r="BE17" i="11"/>
  <c r="BE10" i="11"/>
  <c r="BE9" i="11"/>
  <c r="BF35" i="11" s="1"/>
  <c r="BE8" i="11"/>
  <c r="BE7" i="11"/>
  <c r="BF33" i="11" s="1"/>
  <c r="BE6" i="11"/>
  <c r="BE5" i="11"/>
  <c r="BF31" i="11" s="1"/>
  <c r="BE4" i="11"/>
  <c r="BE3" i="11"/>
  <c r="BF29" i="11" s="1"/>
  <c r="BU15" i="11"/>
  <c r="BU14" i="11"/>
  <c r="BU13" i="11"/>
  <c r="BU12" i="11"/>
  <c r="BU11" i="11"/>
  <c r="BU10" i="11"/>
  <c r="BU28" i="11"/>
  <c r="BU27" i="11"/>
  <c r="BU26" i="11"/>
  <c r="BU25" i="11"/>
  <c r="BU24" i="11"/>
  <c r="BU23" i="11"/>
  <c r="BU22" i="11"/>
  <c r="BU21" i="11"/>
  <c r="BU20" i="11"/>
  <c r="BU19" i="11"/>
  <c r="BU18" i="11"/>
  <c r="BU17" i="11"/>
  <c r="BU16" i="11"/>
  <c r="BU9" i="11"/>
  <c r="BU8" i="11"/>
  <c r="BU7" i="11"/>
  <c r="BU6" i="11"/>
  <c r="BU5" i="11"/>
  <c r="BU4" i="11"/>
  <c r="BU3" i="11"/>
  <c r="BY15" i="11"/>
  <c r="BY14" i="11"/>
  <c r="BZ40" i="11" s="1"/>
  <c r="BY13" i="11"/>
  <c r="BY12" i="11"/>
  <c r="BY11" i="11"/>
  <c r="BY10" i="11"/>
  <c r="BY28" i="11"/>
  <c r="BY27" i="11"/>
  <c r="BZ53" i="11" s="1"/>
  <c r="BY26" i="11"/>
  <c r="BY25" i="11"/>
  <c r="BZ51" i="11" s="1"/>
  <c r="BY24" i="11"/>
  <c r="BY23" i="11"/>
  <c r="BZ49" i="11" s="1"/>
  <c r="BY22" i="11"/>
  <c r="BY21" i="11"/>
  <c r="BZ47" i="11" s="1"/>
  <c r="BY20" i="11"/>
  <c r="BY19" i="11"/>
  <c r="BZ45" i="11" s="1"/>
  <c r="BY18" i="11"/>
  <c r="BY17" i="11"/>
  <c r="BZ43" i="11" s="1"/>
  <c r="BY16" i="11"/>
  <c r="BY9" i="11"/>
  <c r="BZ35" i="11" s="1"/>
  <c r="BY8" i="11"/>
  <c r="BY7" i="11"/>
  <c r="BY6" i="11"/>
  <c r="BY5" i="11"/>
  <c r="BZ31" i="11" s="1"/>
  <c r="BY4" i="11"/>
  <c r="BY3" i="11"/>
  <c r="BZ29" i="11" s="1"/>
  <c r="BG28" i="11"/>
  <c r="BG27" i="11"/>
  <c r="BH53" i="11" s="1"/>
  <c r="BG26" i="11"/>
  <c r="BG25" i="11"/>
  <c r="BH51" i="11" s="1"/>
  <c r="BG24" i="11"/>
  <c r="BG23" i="11"/>
  <c r="BH49" i="11" s="1"/>
  <c r="BG22" i="11"/>
  <c r="BG21" i="11"/>
  <c r="BH47" i="11" s="1"/>
  <c r="BG20" i="11"/>
  <c r="BG19" i="11"/>
  <c r="BH45" i="11" s="1"/>
  <c r="BG18" i="11"/>
  <c r="BG17" i="11"/>
  <c r="BH43" i="11" s="1"/>
  <c r="BG16" i="11"/>
  <c r="BG15" i="11"/>
  <c r="BG14" i="11"/>
  <c r="BG13" i="11"/>
  <c r="BH39" i="11" s="1"/>
  <c r="BG12" i="11"/>
  <c r="BG11" i="11"/>
  <c r="BH37" i="11" s="1"/>
  <c r="BG10" i="11"/>
  <c r="BG9" i="11"/>
  <c r="BH35" i="11" s="1"/>
  <c r="BG8" i="11"/>
  <c r="BG7" i="11"/>
  <c r="BH33" i="11" s="1"/>
  <c r="BG6" i="11"/>
  <c r="BG5" i="11"/>
  <c r="BH31" i="11" s="1"/>
  <c r="BG4" i="11"/>
  <c r="BG3" i="11"/>
  <c r="BH29" i="11" s="1"/>
  <c r="CA15" i="11"/>
  <c r="CA14" i="11"/>
  <c r="CB40" i="11" s="1"/>
  <c r="CA13" i="11"/>
  <c r="CA12" i="11"/>
  <c r="CB38" i="11" s="1"/>
  <c r="CA11" i="11"/>
  <c r="CA10" i="11"/>
  <c r="CB36" i="11" s="1"/>
  <c r="CA9" i="11"/>
  <c r="CA8" i="11"/>
  <c r="CB34" i="11" s="1"/>
  <c r="CA7" i="11"/>
  <c r="CA6" i="11"/>
  <c r="CB32" i="11" s="1"/>
  <c r="CA5" i="11"/>
  <c r="CA4" i="11"/>
  <c r="CB30" i="11" s="1"/>
  <c r="CA28" i="11"/>
  <c r="CA27" i="11"/>
  <c r="CB53" i="11" s="1"/>
  <c r="CA26" i="11"/>
  <c r="CA25" i="11"/>
  <c r="CB51" i="11" s="1"/>
  <c r="CA24" i="11"/>
  <c r="CA23" i="11"/>
  <c r="CB49" i="11" s="1"/>
  <c r="CA22" i="11"/>
  <c r="CA21" i="11"/>
  <c r="CB47" i="11" s="1"/>
  <c r="CA20" i="11"/>
  <c r="CA19" i="11"/>
  <c r="CB45" i="11" s="1"/>
  <c r="CA18" i="11"/>
  <c r="CA17" i="11"/>
  <c r="CB43" i="11" s="1"/>
  <c r="CA16" i="11"/>
  <c r="CB42" i="11" s="1"/>
  <c r="CA3" i="11"/>
  <c r="CB29" i="11" s="1"/>
  <c r="BS15" i="11"/>
  <c r="BS14" i="11"/>
  <c r="BT40" i="11" s="1"/>
  <c r="BS13" i="11"/>
  <c r="BT39" i="11" s="1"/>
  <c r="BS12" i="11"/>
  <c r="BT38" i="11" s="1"/>
  <c r="BS11" i="11"/>
  <c r="BS10" i="11"/>
  <c r="BT36" i="11" s="1"/>
  <c r="BS9" i="11"/>
  <c r="BT35" i="11" s="1"/>
  <c r="BS8" i="11"/>
  <c r="BT34" i="11" s="1"/>
  <c r="BS7" i="11"/>
  <c r="BS6" i="11"/>
  <c r="BT32" i="11" s="1"/>
  <c r="BS5" i="11"/>
  <c r="BT31" i="11" s="1"/>
  <c r="BS4" i="11"/>
  <c r="BT30" i="11" s="1"/>
  <c r="BS28" i="11"/>
  <c r="BS27" i="11"/>
  <c r="BT53" i="11" s="1"/>
  <c r="BS26" i="11"/>
  <c r="BT52" i="11" s="1"/>
  <c r="BS25" i="11"/>
  <c r="BT51" i="11" s="1"/>
  <c r="BS24" i="11"/>
  <c r="BS23" i="11"/>
  <c r="BS22" i="11"/>
  <c r="BT48" i="11" s="1"/>
  <c r="BS21" i="11"/>
  <c r="BT47" i="11" s="1"/>
  <c r="BS20" i="11"/>
  <c r="BS19" i="11"/>
  <c r="BT45" i="11" s="1"/>
  <c r="BS18" i="11"/>
  <c r="BT44" i="11" s="1"/>
  <c r="BS17" i="11"/>
  <c r="BT43" i="11" s="1"/>
  <c r="BS16" i="11"/>
  <c r="BS3" i="11"/>
  <c r="BT29" i="11" s="1"/>
  <c r="H92" i="13"/>
  <c r="F37" i="8" s="1"/>
  <c r="CC2" i="11" s="1"/>
  <c r="H79" i="13"/>
  <c r="F11" i="8" s="1"/>
  <c r="BC2" i="11" s="1"/>
  <c r="N669" i="14"/>
  <c r="N668" i="14"/>
  <c r="N667" i="14"/>
  <c r="N666" i="14"/>
  <c r="O665" i="14"/>
  <c r="P664" i="14"/>
  <c r="N662" i="14"/>
  <c r="O661" i="14"/>
  <c r="P660" i="14"/>
  <c r="N658" i="14"/>
  <c r="N665" i="14"/>
  <c r="O664" i="14"/>
  <c r="P663" i="14"/>
  <c r="N661" i="14"/>
  <c r="O660" i="14"/>
  <c r="P659" i="14"/>
  <c r="P669" i="14"/>
  <c r="P668" i="14"/>
  <c r="P667" i="14"/>
  <c r="P666" i="14"/>
  <c r="N664" i="14"/>
  <c r="O663" i="14"/>
  <c r="P662" i="14"/>
  <c r="N660" i="14"/>
  <c r="O659" i="14"/>
  <c r="P658" i="14"/>
  <c r="O669" i="14"/>
  <c r="O667" i="14"/>
  <c r="P665" i="14"/>
  <c r="O658" i="14"/>
  <c r="N663" i="14"/>
  <c r="P661" i="14"/>
  <c r="O666" i="14"/>
  <c r="N659" i="14"/>
  <c r="O662" i="14"/>
  <c r="O668" i="14"/>
  <c r="F18" i="8"/>
  <c r="BJ2" i="11" s="1"/>
  <c r="H82" i="13"/>
  <c r="F17" i="8" s="1"/>
  <c r="BI2" i="11" s="1"/>
  <c r="M80" i="13"/>
  <c r="H95" i="13" s="1"/>
  <c r="H103" i="13" s="1"/>
  <c r="M77" i="13"/>
  <c r="H94" i="13" s="1"/>
  <c r="M101" i="13" s="1"/>
  <c r="H105" i="13" s="1"/>
  <c r="H89" i="13"/>
  <c r="F31" i="8" s="1"/>
  <c r="BW2" i="11" s="1"/>
  <c r="H77" i="13"/>
  <c r="F7" i="8" s="1"/>
  <c r="AY2" i="11" s="1"/>
  <c r="H83" i="13"/>
  <c r="F19" i="8" s="1"/>
  <c r="BK2" i="11" s="1"/>
  <c r="H78" i="13"/>
  <c r="F9" i="8" s="1"/>
  <c r="BA2" i="11" s="1"/>
  <c r="H85" i="13"/>
  <c r="F23" i="8" s="1"/>
  <c r="BO2" i="11" s="1"/>
  <c r="EK346" i="11"/>
  <c r="EK441" i="11"/>
  <c r="EK342" i="11"/>
  <c r="EK433" i="11"/>
  <c r="EK422" i="11"/>
  <c r="EK428" i="11"/>
  <c r="EK359" i="11"/>
  <c r="EK344" i="11"/>
  <c r="EK442" i="11"/>
  <c r="EK345" i="11"/>
  <c r="EK382" i="11"/>
  <c r="EK435" i="11"/>
  <c r="EK347" i="11"/>
  <c r="EK420" i="11"/>
  <c r="EK341" i="11"/>
  <c r="EK444" i="11"/>
  <c r="EK365" i="11"/>
  <c r="EK343" i="11"/>
  <c r="EK424" i="11"/>
  <c r="EK440" i="11"/>
  <c r="EK366" i="11"/>
  <c r="EK430" i="11"/>
  <c r="EK490" i="11"/>
  <c r="EK364" i="11"/>
  <c r="EK438" i="11"/>
  <c r="EK432" i="11"/>
  <c r="EK349" i="11"/>
  <c r="EK351" i="11"/>
  <c r="EK379" i="11"/>
  <c r="EK350" i="11"/>
  <c r="EK358" i="11"/>
  <c r="EK363" i="11"/>
  <c r="EK361" i="11"/>
  <c r="EK443" i="11"/>
  <c r="EK419" i="11"/>
  <c r="EK374" i="11"/>
  <c r="EK439" i="11"/>
  <c r="EK482" i="11"/>
  <c r="EK360" i="11"/>
  <c r="EK348" i="11"/>
  <c r="EK356" i="11"/>
  <c r="EK355" i="11"/>
  <c r="EK354" i="11"/>
  <c r="EK427" i="11"/>
  <c r="EK357" i="11"/>
  <c r="EK362" i="11"/>
  <c r="EK353" i="11"/>
  <c r="EK436" i="11"/>
  <c r="EK425" i="11"/>
  <c r="EK429" i="11"/>
  <c r="EK437" i="11"/>
  <c r="EK369" i="11"/>
  <c r="EK423" i="11"/>
  <c r="EK352" i="11"/>
  <c r="BT54" i="11"/>
  <c r="BT50" i="11"/>
  <c r="BT49" i="11"/>
  <c r="BT46" i="11"/>
  <c r="BT42" i="11"/>
  <c r="BT41" i="11"/>
  <c r="BT37" i="11"/>
  <c r="BT33" i="11"/>
  <c r="CB54" i="11"/>
  <c r="CB52" i="11"/>
  <c r="CB48" i="11"/>
  <c r="CB46" i="11"/>
  <c r="CB44" i="11"/>
  <c r="CB41" i="11"/>
  <c r="CB39" i="11"/>
  <c r="CB37" i="11"/>
  <c r="CB35" i="11"/>
  <c r="CB33" i="11"/>
  <c r="CB31" i="11"/>
  <c r="CB50" i="11"/>
  <c r="BZ54" i="11"/>
  <c r="BZ52" i="11"/>
  <c r="BZ50" i="11"/>
  <c r="BZ41" i="11"/>
  <c r="BZ37" i="11"/>
  <c r="BZ33" i="11"/>
  <c r="BZ46" i="11"/>
  <c r="BZ42" i="11"/>
  <c r="BZ38" i="11"/>
  <c r="BZ34" i="11"/>
  <c r="BZ30" i="11"/>
  <c r="BZ48" i="11"/>
  <c r="BZ32" i="11"/>
  <c r="BZ39" i="11"/>
  <c r="BZ44" i="11"/>
  <c r="BZ36" i="11"/>
  <c r="BN54" i="11"/>
  <c r="BN52" i="11"/>
  <c r="BN50" i="11"/>
  <c r="BN46" i="11"/>
  <c r="BN42" i="11"/>
  <c r="BN38" i="11"/>
  <c r="BN47" i="11"/>
  <c r="BN35" i="11"/>
  <c r="BN31" i="11"/>
  <c r="BN29" i="11"/>
  <c r="BN45" i="11"/>
  <c r="BN48" i="11"/>
  <c r="BN44" i="11"/>
  <c r="BN40" i="11"/>
  <c r="BN49" i="11"/>
  <c r="BN33" i="11"/>
  <c r="BH54" i="11"/>
  <c r="BH52" i="11"/>
  <c r="BH50" i="11"/>
  <c r="BH48" i="11"/>
  <c r="BH46" i="11"/>
  <c r="BH44" i="11"/>
  <c r="BH42" i="11"/>
  <c r="BH41" i="11"/>
  <c r="BH40" i="11"/>
  <c r="BH38" i="11"/>
  <c r="BH36" i="11"/>
  <c r="BH34" i="11"/>
  <c r="BH32" i="11"/>
  <c r="BH30" i="11"/>
  <c r="BF54" i="11"/>
  <c r="BF52" i="11"/>
  <c r="BF51" i="11"/>
  <c r="BF48" i="11"/>
  <c r="BF44" i="11"/>
  <c r="BF40" i="11"/>
  <c r="BF36" i="11"/>
  <c r="BF32" i="11"/>
  <c r="BF45" i="11"/>
  <c r="BF41" i="11"/>
  <c r="BF43" i="11"/>
  <c r="BF50" i="11"/>
  <c r="BF46" i="11"/>
  <c r="BF42" i="11"/>
  <c r="BF38" i="11"/>
  <c r="BF34" i="11"/>
  <c r="BF30" i="11"/>
  <c r="F47" i="8"/>
  <c r="CK2" i="11" s="1"/>
  <c r="F30" i="8"/>
  <c r="BV2" i="11" s="1"/>
  <c r="F28" i="8"/>
  <c r="BT2" i="11" s="1"/>
  <c r="F50" i="8"/>
  <c r="CN2" i="11" s="1"/>
  <c r="F34" i="8"/>
  <c r="BZ2" i="11" s="1"/>
  <c r="F54" i="8"/>
  <c r="CR2" i="11" s="1"/>
  <c r="F38" i="8"/>
  <c r="CD2" i="11" s="1"/>
  <c r="F12" i="8"/>
  <c r="BD2" i="11" s="1"/>
  <c r="DU537" i="11"/>
  <c r="DY537" i="11"/>
  <c r="EB537" i="11"/>
  <c r="DX537" i="11"/>
  <c r="DV537" i="11"/>
  <c r="EA537" i="11"/>
  <c r="DZ537" i="11"/>
  <c r="DW537" i="11"/>
  <c r="DU406" i="11"/>
  <c r="DZ406" i="11"/>
  <c r="DV406" i="11"/>
  <c r="DY406" i="11"/>
  <c r="EA406" i="11"/>
  <c r="DX406" i="11"/>
  <c r="DW406" i="11"/>
  <c r="EB406" i="11"/>
  <c r="DU472" i="11"/>
  <c r="EB472" i="11"/>
  <c r="DX472" i="11"/>
  <c r="EA472" i="11"/>
  <c r="DW472" i="11"/>
  <c r="DZ472" i="11"/>
  <c r="DY472" i="11"/>
  <c r="DV472" i="11"/>
  <c r="DU491" i="11"/>
  <c r="EA491" i="11"/>
  <c r="DW491" i="11"/>
  <c r="DZ491" i="11"/>
  <c r="DV491" i="11"/>
  <c r="DX491" i="11"/>
  <c r="EB491" i="11"/>
  <c r="DY491" i="11"/>
  <c r="DU489" i="11"/>
  <c r="DY489" i="11"/>
  <c r="EB489" i="11"/>
  <c r="DX489" i="11"/>
  <c r="DV489" i="11"/>
  <c r="EA489" i="11"/>
  <c r="DZ489" i="11"/>
  <c r="DW489" i="11"/>
  <c r="DU396" i="11"/>
  <c r="EB396" i="11"/>
  <c r="DX396" i="11"/>
  <c r="EA396" i="11"/>
  <c r="DY396" i="11"/>
  <c r="DW396" i="11"/>
  <c r="DV396" i="11"/>
  <c r="DZ396" i="11"/>
  <c r="DU426" i="11"/>
  <c r="DZ426" i="11"/>
  <c r="DV426" i="11"/>
  <c r="DY426" i="11"/>
  <c r="DW426" i="11"/>
  <c r="EB426" i="11"/>
  <c r="EA426" i="11"/>
  <c r="DX426" i="11"/>
  <c r="DU480" i="11"/>
  <c r="EB480" i="11"/>
  <c r="DX480" i="11"/>
  <c r="EA480" i="11"/>
  <c r="DW480" i="11"/>
  <c r="DZ480" i="11"/>
  <c r="DY480" i="11"/>
  <c r="DV480" i="11"/>
  <c r="DU434" i="11"/>
  <c r="DZ434" i="11"/>
  <c r="DV434" i="11"/>
  <c r="DY434" i="11"/>
  <c r="DW434" i="11"/>
  <c r="EB434" i="11"/>
  <c r="EA434" i="11"/>
  <c r="DX434" i="11"/>
  <c r="DU431" i="11"/>
  <c r="EA431" i="11"/>
  <c r="DW431" i="11"/>
  <c r="DZ431" i="11"/>
  <c r="DV431" i="11"/>
  <c r="EB431" i="11"/>
  <c r="DY431" i="11"/>
  <c r="DX431" i="11"/>
  <c r="DU418" i="11"/>
  <c r="DZ418" i="11"/>
  <c r="DV418" i="11"/>
  <c r="DY418" i="11"/>
  <c r="DW418" i="11"/>
  <c r="EB418" i="11"/>
  <c r="EA418" i="11"/>
  <c r="DX418" i="11"/>
  <c r="DU394" i="11"/>
  <c r="DZ394" i="11"/>
  <c r="DV394" i="11"/>
  <c r="EB394" i="11"/>
  <c r="DW394" i="11"/>
  <c r="EA394" i="11"/>
  <c r="DY394" i="11"/>
  <c r="DX394" i="11"/>
  <c r="DU485" i="11"/>
  <c r="DY485" i="11"/>
  <c r="EB485" i="11"/>
  <c r="DX485" i="11"/>
  <c r="DZ485" i="11"/>
  <c r="DW485" i="11"/>
  <c r="DV485" i="11"/>
  <c r="EA485" i="11"/>
  <c r="DU421" i="11"/>
  <c r="DY421" i="11"/>
  <c r="EB421" i="11"/>
  <c r="DX421" i="11"/>
  <c r="DZ421" i="11"/>
  <c r="DW421" i="11"/>
  <c r="DV421" i="11"/>
  <c r="EA421" i="11"/>
  <c r="DU395" i="11"/>
  <c r="EA395" i="11"/>
  <c r="DW395" i="11"/>
  <c r="DZ395" i="11"/>
  <c r="DY395" i="11"/>
  <c r="DX395" i="11"/>
  <c r="EB395" i="11"/>
  <c r="DV395" i="11"/>
  <c r="DU545" i="11"/>
  <c r="DY545" i="11"/>
  <c r="EB545" i="11"/>
  <c r="DX545" i="11"/>
  <c r="DV545" i="11"/>
  <c r="EA545" i="11"/>
  <c r="DZ545" i="11"/>
  <c r="DW545" i="11"/>
  <c r="DU488" i="11"/>
  <c r="EB488" i="11"/>
  <c r="DX488" i="11"/>
  <c r="EA488" i="11"/>
  <c r="DW488" i="11"/>
  <c r="DZ488" i="11"/>
  <c r="DY488" i="11"/>
  <c r="DV488" i="11"/>
  <c r="DU548" i="11"/>
  <c r="EB548" i="11"/>
  <c r="DX548" i="11"/>
  <c r="EA548" i="11"/>
  <c r="DW548" i="11"/>
  <c r="DY548" i="11"/>
  <c r="DV548" i="11"/>
  <c r="DZ548" i="11"/>
  <c r="DU404" i="11"/>
  <c r="EB404" i="11"/>
  <c r="DX404" i="11"/>
  <c r="EA404" i="11"/>
  <c r="DW404" i="11"/>
  <c r="DY404" i="11"/>
  <c r="DV404" i="11"/>
  <c r="DZ404" i="11"/>
  <c r="DU540" i="11"/>
  <c r="EB540" i="11"/>
  <c r="DX540" i="11"/>
  <c r="EA540" i="11"/>
  <c r="DW540" i="11"/>
  <c r="DY540" i="11"/>
  <c r="DV540" i="11"/>
  <c r="DZ540" i="11"/>
  <c r="DU547" i="11"/>
  <c r="EA547" i="11"/>
  <c r="DW547" i="11"/>
  <c r="DZ547" i="11"/>
  <c r="DV547" i="11"/>
  <c r="DX547" i="11"/>
  <c r="EB547" i="11"/>
  <c r="DY547" i="11"/>
  <c r="DU401" i="11"/>
  <c r="DY401" i="11"/>
  <c r="EB401" i="11"/>
  <c r="DX401" i="11"/>
  <c r="DV401" i="11"/>
  <c r="EA401" i="11"/>
  <c r="DZ401" i="11"/>
  <c r="DW401" i="11"/>
  <c r="DU398" i="11"/>
  <c r="DZ398" i="11"/>
  <c r="DV398" i="11"/>
  <c r="DY398" i="11"/>
  <c r="EA398" i="11"/>
  <c r="DX398" i="11"/>
  <c r="DW398" i="11"/>
  <c r="EB398" i="11"/>
  <c r="DU402" i="11"/>
  <c r="DZ402" i="11"/>
  <c r="DV402" i="11"/>
  <c r="DY402" i="11"/>
  <c r="DW402" i="11"/>
  <c r="EB402" i="11"/>
  <c r="EA402" i="11"/>
  <c r="DX402" i="11"/>
  <c r="DU416" i="11"/>
  <c r="EB416" i="11"/>
  <c r="DX416" i="11"/>
  <c r="EA416" i="11"/>
  <c r="DW416" i="11"/>
  <c r="DZ416" i="11"/>
  <c r="DY416" i="11"/>
  <c r="DV416" i="11"/>
  <c r="DU412" i="11"/>
  <c r="EB412" i="11"/>
  <c r="DX412" i="11"/>
  <c r="EA412" i="11"/>
  <c r="DW412" i="11"/>
  <c r="DY412" i="11"/>
  <c r="DV412" i="11"/>
  <c r="DZ412" i="11"/>
  <c r="DU474" i="11"/>
  <c r="DZ474" i="11"/>
  <c r="DV474" i="11"/>
  <c r="DY474" i="11"/>
  <c r="DW474" i="11"/>
  <c r="EB474" i="11"/>
  <c r="EA474" i="11"/>
  <c r="DX474" i="11"/>
  <c r="DU409" i="11"/>
  <c r="DY409" i="11"/>
  <c r="EB409" i="11"/>
  <c r="DX409" i="11"/>
  <c r="DV409" i="11"/>
  <c r="EA409" i="11"/>
  <c r="DZ409" i="11"/>
  <c r="DW409" i="11"/>
  <c r="DU492" i="11"/>
  <c r="EB492" i="11"/>
  <c r="DX492" i="11"/>
  <c r="EA492" i="11"/>
  <c r="DW492" i="11"/>
  <c r="DY492" i="11"/>
  <c r="DV492" i="11"/>
  <c r="DZ492" i="11"/>
  <c r="DU544" i="11"/>
  <c r="EB544" i="11"/>
  <c r="DX544" i="11"/>
  <c r="EA544" i="11"/>
  <c r="DW544" i="11"/>
  <c r="DZ544" i="11"/>
  <c r="DY544" i="11"/>
  <c r="DV544" i="11"/>
  <c r="DU413" i="11"/>
  <c r="DY413" i="11"/>
  <c r="EB413" i="11"/>
  <c r="DX413" i="11"/>
  <c r="DZ413" i="11"/>
  <c r="DW413" i="11"/>
  <c r="DV413" i="11"/>
  <c r="EA413" i="11"/>
  <c r="DU414" i="11"/>
  <c r="DZ414" i="11"/>
  <c r="DV414" i="11"/>
  <c r="DY414" i="11"/>
  <c r="EA414" i="11"/>
  <c r="DX414" i="11"/>
  <c r="DW414" i="11"/>
  <c r="EB414" i="11"/>
  <c r="DU399" i="11"/>
  <c r="EA399" i="11"/>
  <c r="DW399" i="11"/>
  <c r="DZ399" i="11"/>
  <c r="DV399" i="11"/>
  <c r="EB399" i="11"/>
  <c r="DY399" i="11"/>
  <c r="DX399" i="11"/>
  <c r="DU493" i="11"/>
  <c r="DY493" i="11"/>
  <c r="EB493" i="11"/>
  <c r="DX493" i="11"/>
  <c r="DZ493" i="11"/>
  <c r="DW493" i="11"/>
  <c r="DV493" i="11"/>
  <c r="EA493" i="11"/>
  <c r="DU484" i="11"/>
  <c r="EB484" i="11"/>
  <c r="DX484" i="11"/>
  <c r="EA484" i="11"/>
  <c r="DW484" i="11"/>
  <c r="DY484" i="11"/>
  <c r="DV484" i="11"/>
  <c r="DZ484" i="11"/>
  <c r="DU479" i="11"/>
  <c r="EA479" i="11"/>
  <c r="DW479" i="11"/>
  <c r="DZ479" i="11"/>
  <c r="DV479" i="11"/>
  <c r="EB479" i="11"/>
  <c r="DY479" i="11"/>
  <c r="DX479" i="11"/>
  <c r="DU417" i="11"/>
  <c r="DY417" i="11"/>
  <c r="EB417" i="11"/>
  <c r="DX417" i="11"/>
  <c r="DV417" i="11"/>
  <c r="EA417" i="11"/>
  <c r="DZ417" i="11"/>
  <c r="DW417" i="11"/>
  <c r="DU476" i="11"/>
  <c r="EB476" i="11"/>
  <c r="DX476" i="11"/>
  <c r="EA476" i="11"/>
  <c r="DW476" i="11"/>
  <c r="DY476" i="11"/>
  <c r="DV476" i="11"/>
  <c r="DZ476" i="11"/>
  <c r="DU407" i="11"/>
  <c r="EA407" i="11"/>
  <c r="DW407" i="11"/>
  <c r="DZ407" i="11"/>
  <c r="DV407" i="11"/>
  <c r="EB407" i="11"/>
  <c r="DY407" i="11"/>
  <c r="DX407" i="11"/>
  <c r="EB528" i="11"/>
  <c r="DX528" i="11"/>
  <c r="EA528" i="11"/>
  <c r="DW528" i="11"/>
  <c r="DZ528" i="11"/>
  <c r="DY528" i="11"/>
  <c r="DV528" i="11"/>
  <c r="DU487" i="11"/>
  <c r="EA487" i="11"/>
  <c r="DW487" i="11"/>
  <c r="DZ487" i="11"/>
  <c r="DV487" i="11"/>
  <c r="EB487" i="11"/>
  <c r="DY487" i="11"/>
  <c r="DX487" i="11"/>
  <c r="DU393" i="11"/>
  <c r="DY393" i="11"/>
  <c r="DX393" i="11"/>
  <c r="EB393" i="11"/>
  <c r="DW393" i="11"/>
  <c r="EA393" i="11"/>
  <c r="DV393" i="11"/>
  <c r="DZ393" i="11"/>
  <c r="DU543" i="11"/>
  <c r="EA543" i="11"/>
  <c r="DW543" i="11"/>
  <c r="DZ543" i="11"/>
  <c r="DV543" i="11"/>
  <c r="EB543" i="11"/>
  <c r="DY543" i="11"/>
  <c r="DX543" i="11"/>
  <c r="DU415" i="11"/>
  <c r="EA415" i="11"/>
  <c r="DW415" i="11"/>
  <c r="DZ415" i="11"/>
  <c r="DV415" i="11"/>
  <c r="EB415" i="11"/>
  <c r="DY415" i="11"/>
  <c r="DX415" i="11"/>
  <c r="DU527" i="11"/>
  <c r="EA527" i="11"/>
  <c r="DW527" i="11"/>
  <c r="DZ527" i="11"/>
  <c r="DV527" i="11"/>
  <c r="EB527" i="11"/>
  <c r="DY527" i="11"/>
  <c r="DX527" i="11"/>
  <c r="DU403" i="11"/>
  <c r="EA403" i="11"/>
  <c r="DW403" i="11"/>
  <c r="DZ403" i="11"/>
  <c r="DV403" i="11"/>
  <c r="DX403" i="11"/>
  <c r="EB403" i="11"/>
  <c r="DY403" i="11"/>
  <c r="DU405" i="11"/>
  <c r="DY405" i="11"/>
  <c r="EB405" i="11"/>
  <c r="DX405" i="11"/>
  <c r="DZ405" i="11"/>
  <c r="DW405" i="11"/>
  <c r="DV405" i="11"/>
  <c r="EA405" i="11"/>
  <c r="DU410" i="11"/>
  <c r="DZ410" i="11"/>
  <c r="DV410" i="11"/>
  <c r="DY410" i="11"/>
  <c r="DW410" i="11"/>
  <c r="EB410" i="11"/>
  <c r="EA410" i="11"/>
  <c r="DX410" i="11"/>
  <c r="DU529" i="11"/>
  <c r="DY529" i="11"/>
  <c r="EB529" i="11"/>
  <c r="DX529" i="11"/>
  <c r="DV529" i="11"/>
  <c r="EA529" i="11"/>
  <c r="DZ529" i="11"/>
  <c r="DW529" i="11"/>
  <c r="DU496" i="11"/>
  <c r="EB496" i="11"/>
  <c r="DX496" i="11"/>
  <c r="EA496" i="11"/>
  <c r="DW496" i="11"/>
  <c r="DZ496" i="11"/>
  <c r="DY496" i="11"/>
  <c r="DV496" i="11"/>
  <c r="DU494" i="11"/>
  <c r="DZ494" i="11"/>
  <c r="DV494" i="11"/>
  <c r="DY494" i="11"/>
  <c r="EA494" i="11"/>
  <c r="DX494" i="11"/>
  <c r="DW494" i="11"/>
  <c r="EB494" i="11"/>
  <c r="EA471" i="11"/>
  <c r="DW471" i="11"/>
  <c r="DZ471" i="11"/>
  <c r="DV471" i="11"/>
  <c r="EB471" i="11"/>
  <c r="DY471" i="11"/>
  <c r="DX471" i="11"/>
  <c r="DU475" i="11"/>
  <c r="EA475" i="11"/>
  <c r="DW475" i="11"/>
  <c r="DZ475" i="11"/>
  <c r="DV475" i="11"/>
  <c r="DX475" i="11"/>
  <c r="EB475" i="11"/>
  <c r="DY475" i="11"/>
  <c r="DU495" i="11"/>
  <c r="EA495" i="11"/>
  <c r="DW495" i="11"/>
  <c r="DZ495" i="11"/>
  <c r="DV495" i="11"/>
  <c r="EB495" i="11"/>
  <c r="DY495" i="11"/>
  <c r="DX495" i="11"/>
  <c r="DU481" i="11"/>
  <c r="DY481" i="11"/>
  <c r="EB481" i="11"/>
  <c r="DX481" i="11"/>
  <c r="DV481" i="11"/>
  <c r="EA481" i="11"/>
  <c r="DZ481" i="11"/>
  <c r="DW481" i="11"/>
  <c r="DU397" i="11"/>
  <c r="DY397" i="11"/>
  <c r="EB397" i="11"/>
  <c r="DX397" i="11"/>
  <c r="DZ397" i="11"/>
  <c r="DW397" i="11"/>
  <c r="DV397" i="11"/>
  <c r="EA397" i="11"/>
  <c r="DU411" i="11"/>
  <c r="EA411" i="11"/>
  <c r="DW411" i="11"/>
  <c r="DZ411" i="11"/>
  <c r="DV411" i="11"/>
  <c r="DX411" i="11"/>
  <c r="EB411" i="11"/>
  <c r="DY411" i="11"/>
  <c r="DU477" i="11"/>
  <c r="DY477" i="11"/>
  <c r="EB477" i="11"/>
  <c r="DX477" i="11"/>
  <c r="DZ477" i="11"/>
  <c r="DW477" i="11"/>
  <c r="DV477" i="11"/>
  <c r="EA477" i="11"/>
  <c r="DU400" i="11"/>
  <c r="EB400" i="11"/>
  <c r="DX400" i="11"/>
  <c r="EA400" i="11"/>
  <c r="DW400" i="11"/>
  <c r="DZ400" i="11"/>
  <c r="DY400" i="11"/>
  <c r="DV400" i="11"/>
  <c r="DU408" i="11"/>
  <c r="EB408" i="11"/>
  <c r="DX408" i="11"/>
  <c r="EA408" i="11"/>
  <c r="DW408" i="11"/>
  <c r="DZ408" i="11"/>
  <c r="DY408" i="11"/>
  <c r="DV408" i="11"/>
  <c r="EI471" i="11"/>
  <c r="DU471" i="11"/>
  <c r="EI528" i="11"/>
  <c r="DU528" i="11"/>
  <c r="EJ528" i="11"/>
  <c r="EE528" i="11"/>
  <c r="EC528" i="11"/>
  <c r="ED471" i="11"/>
  <c r="EJ471" i="11"/>
  <c r="EF471" i="11"/>
  <c r="EC471" i="11"/>
  <c r="EG471" i="11"/>
  <c r="EM471" i="11"/>
  <c r="EH471" i="11"/>
  <c r="DT534" i="11"/>
  <c r="EI534" i="11" s="1"/>
  <c r="ED540" i="11"/>
  <c r="EG528" i="11"/>
  <c r="DT526" i="11"/>
  <c r="EI526" i="11" s="1"/>
  <c r="ED528" i="11"/>
  <c r="EH528" i="11"/>
  <c r="EF528" i="11"/>
  <c r="EF540" i="11"/>
  <c r="DT542" i="11"/>
  <c r="ED542" i="11" s="1"/>
  <c r="ED544" i="11"/>
  <c r="EF544" i="11"/>
  <c r="EI548" i="11"/>
  <c r="EC548" i="11"/>
  <c r="EH548" i="11"/>
  <c r="EF548" i="11"/>
  <c r="EJ548" i="11"/>
  <c r="U22" i="11"/>
  <c r="EJ416" i="11"/>
  <c r="ED416" i="11"/>
  <c r="EH416" i="11"/>
  <c r="EI416" i="11"/>
  <c r="EG416" i="11"/>
  <c r="EF416" i="11"/>
  <c r="EC416" i="11"/>
  <c r="EE416" i="11"/>
  <c r="U10" i="11"/>
  <c r="EE540" i="11"/>
  <c r="EI540" i="11"/>
  <c r="EF396" i="11"/>
  <c r="EE396" i="11"/>
  <c r="EG396" i="11"/>
  <c r="EH396" i="11"/>
  <c r="EJ396" i="11"/>
  <c r="EM396" i="11"/>
  <c r="EI396" i="11"/>
  <c r="ED396" i="11"/>
  <c r="EC396" i="11"/>
  <c r="S60" i="11"/>
  <c r="S114" i="11"/>
  <c r="T86" i="11"/>
  <c r="R32" i="11"/>
  <c r="U86" i="11"/>
  <c r="DT448" i="11"/>
  <c r="EJ408" i="11"/>
  <c r="ED408" i="11"/>
  <c r="EH408" i="11"/>
  <c r="EI408" i="11"/>
  <c r="EG408" i="11"/>
  <c r="EE408" i="11"/>
  <c r="EC408" i="11"/>
  <c r="EF408" i="11"/>
  <c r="DT468" i="11"/>
  <c r="R52" i="11"/>
  <c r="S80" i="11"/>
  <c r="T106" i="11"/>
  <c r="U106" i="11"/>
  <c r="S134" i="11"/>
  <c r="DT452" i="11"/>
  <c r="U90" i="11"/>
  <c r="S64" i="11"/>
  <c r="S118" i="11"/>
  <c r="T90" i="11"/>
  <c r="R36" i="11"/>
  <c r="EE544" i="11"/>
  <c r="EG544" i="11"/>
  <c r="EC540" i="11"/>
  <c r="EJ540" i="11"/>
  <c r="EH540" i="11"/>
  <c r="U6" i="11"/>
  <c r="EI400" i="11"/>
  <c r="ED400" i="11"/>
  <c r="EJ400" i="11"/>
  <c r="EH400" i="11"/>
  <c r="EG400" i="11"/>
  <c r="EF400" i="11"/>
  <c r="EC400" i="11"/>
  <c r="EE400" i="11"/>
  <c r="U26" i="11"/>
  <c r="R44" i="11"/>
  <c r="DT460" i="11"/>
  <c r="U98" i="11"/>
  <c r="T98" i="11"/>
  <c r="S126" i="11"/>
  <c r="S72" i="11"/>
  <c r="EG540" i="11"/>
  <c r="T102" i="11"/>
  <c r="S76" i="11"/>
  <c r="R48" i="11"/>
  <c r="U102" i="11"/>
  <c r="S130" i="11"/>
  <c r="DT464" i="11"/>
  <c r="EC412" i="11"/>
  <c r="EE412" i="11"/>
  <c r="ED412" i="11"/>
  <c r="EJ412" i="11"/>
  <c r="EF412" i="11"/>
  <c r="EG412" i="11"/>
  <c r="EH412" i="11"/>
  <c r="EI412" i="11"/>
  <c r="U18" i="11"/>
  <c r="ED394" i="11"/>
  <c r="EF394" i="11"/>
  <c r="EJ394" i="11"/>
  <c r="EI394" i="11"/>
  <c r="EC394" i="11"/>
  <c r="EH394" i="11"/>
  <c r="EG394" i="11"/>
  <c r="EE394" i="11"/>
  <c r="EM394" i="11"/>
  <c r="U25" i="11"/>
  <c r="T91" i="11"/>
  <c r="S65" i="11"/>
  <c r="U91" i="11"/>
  <c r="R37" i="11"/>
  <c r="S119" i="11"/>
  <c r="DT453" i="11"/>
  <c r="U88" i="11"/>
  <c r="R34" i="11"/>
  <c r="T88" i="11"/>
  <c r="S62" i="11"/>
  <c r="S116" i="11"/>
  <c r="DT450" i="11"/>
  <c r="X6" i="11"/>
  <c r="EC485" i="11"/>
  <c r="ED485" i="11"/>
  <c r="EF485" i="11"/>
  <c r="EI485" i="11"/>
  <c r="EG485" i="11"/>
  <c r="EE485" i="11"/>
  <c r="EH485" i="11"/>
  <c r="EJ485" i="11"/>
  <c r="U92" i="11"/>
  <c r="R38" i="11"/>
  <c r="T92" i="11"/>
  <c r="S66" i="11"/>
  <c r="S120" i="11"/>
  <c r="DT454" i="11"/>
  <c r="EG421" i="11"/>
  <c r="EE421" i="11"/>
  <c r="EC421" i="11"/>
  <c r="ED421" i="11"/>
  <c r="EF421" i="11"/>
  <c r="EH421" i="11"/>
  <c r="EI421" i="11"/>
  <c r="EJ421" i="11"/>
  <c r="EM421" i="11"/>
  <c r="X51" i="11"/>
  <c r="V79" i="11"/>
  <c r="V133" i="11" s="1"/>
  <c r="W51" i="11"/>
  <c r="Y51" i="11"/>
  <c r="V5" i="11"/>
  <c r="EF404" i="11"/>
  <c r="EI404" i="11"/>
  <c r="EJ404" i="11"/>
  <c r="ED404" i="11"/>
  <c r="EE404" i="11"/>
  <c r="EG404" i="11"/>
  <c r="EC404" i="11"/>
  <c r="EH404" i="11"/>
  <c r="EI476" i="11"/>
  <c r="EH476" i="11"/>
  <c r="EF476" i="11"/>
  <c r="EJ476" i="11"/>
  <c r="EG476" i="11"/>
  <c r="ED476" i="11"/>
  <c r="EC476" i="11"/>
  <c r="EE476" i="11"/>
  <c r="S90" i="11"/>
  <c r="U144" i="11"/>
  <c r="T118" i="11"/>
  <c r="R90" i="11"/>
  <c r="T64" i="11"/>
  <c r="DT478" i="11"/>
  <c r="EH472" i="11"/>
  <c r="EF472" i="11"/>
  <c r="EJ472" i="11"/>
  <c r="EI472" i="11"/>
  <c r="EE472" i="11"/>
  <c r="EC472" i="11"/>
  <c r="EG472" i="11"/>
  <c r="ED472" i="11"/>
  <c r="EH491" i="11"/>
  <c r="EG491" i="11"/>
  <c r="EF491" i="11"/>
  <c r="EI491" i="11"/>
  <c r="EC491" i="11"/>
  <c r="EJ491" i="11"/>
  <c r="EE491" i="11"/>
  <c r="ED491" i="11"/>
  <c r="U3" i="11"/>
  <c r="X11" i="11"/>
  <c r="DT583" i="11" s="1"/>
  <c r="EH401" i="11"/>
  <c r="ED401" i="11"/>
  <c r="EG401" i="11"/>
  <c r="EF401" i="11"/>
  <c r="EI401" i="11"/>
  <c r="EC401" i="11"/>
  <c r="EJ401" i="11"/>
  <c r="EE401" i="11"/>
  <c r="EJ402" i="11"/>
  <c r="EG402" i="11"/>
  <c r="EE402" i="11"/>
  <c r="EC402" i="11"/>
  <c r="EH402" i="11"/>
  <c r="EI402" i="11"/>
  <c r="ED402" i="11"/>
  <c r="EF402" i="11"/>
  <c r="EM472" i="11"/>
  <c r="EC544" i="11"/>
  <c r="EJ544" i="11"/>
  <c r="EH544" i="11"/>
  <c r="ED548" i="11"/>
  <c r="EE548" i="11"/>
  <c r="EC403" i="11"/>
  <c r="EI403" i="11"/>
  <c r="EF403" i="11"/>
  <c r="ED403" i="11"/>
  <c r="EG403" i="11"/>
  <c r="EE403" i="11"/>
  <c r="EJ403" i="11"/>
  <c r="EH403" i="11"/>
  <c r="V78" i="11"/>
  <c r="V132" i="11" s="1"/>
  <c r="X50" i="11"/>
  <c r="W50" i="11"/>
  <c r="Y50" i="11"/>
  <c r="S133" i="11"/>
  <c r="U105" i="11"/>
  <c r="S79" i="11"/>
  <c r="R51" i="11"/>
  <c r="T105" i="11"/>
  <c r="DT467" i="11"/>
  <c r="U7" i="11"/>
  <c r="EH414" i="11"/>
  <c r="EE414" i="11"/>
  <c r="ED414" i="11"/>
  <c r="EG414" i="11"/>
  <c r="EF414" i="11"/>
  <c r="EI414" i="11"/>
  <c r="EJ414" i="11"/>
  <c r="EC414" i="11"/>
  <c r="EI399" i="11"/>
  <c r="EF399" i="11"/>
  <c r="EG399" i="11"/>
  <c r="ED399" i="11"/>
  <c r="EH399" i="11"/>
  <c r="EE399" i="11"/>
  <c r="EJ399" i="11"/>
  <c r="EC399" i="11"/>
  <c r="V60" i="11"/>
  <c r="V114" i="11" s="1"/>
  <c r="X32" i="11"/>
  <c r="Y32" i="11"/>
  <c r="W32" i="11"/>
  <c r="U21" i="11"/>
  <c r="X9" i="11"/>
  <c r="U93" i="11"/>
  <c r="R39" i="11"/>
  <c r="T93" i="11"/>
  <c r="S67" i="11"/>
  <c r="S121" i="11"/>
  <c r="DT455" i="11"/>
  <c r="U15" i="11"/>
  <c r="U84" i="11"/>
  <c r="R30" i="11"/>
  <c r="T84" i="11"/>
  <c r="S58" i="11"/>
  <c r="S112" i="11"/>
  <c r="DT446" i="11"/>
  <c r="U23" i="11"/>
  <c r="U9" i="11"/>
  <c r="X17" i="11"/>
  <c r="EH426" i="11"/>
  <c r="ED426" i="11"/>
  <c r="EE426" i="11"/>
  <c r="EC426" i="11"/>
  <c r="EG426" i="11"/>
  <c r="EI426" i="11"/>
  <c r="EJ426" i="11"/>
  <c r="EF426" i="11"/>
  <c r="EG484" i="11"/>
  <c r="EJ484" i="11"/>
  <c r="EH484" i="11"/>
  <c r="EF484" i="11"/>
  <c r="EE484" i="11"/>
  <c r="EC484" i="11"/>
  <c r="ED484" i="11"/>
  <c r="EI484" i="11"/>
  <c r="U139" i="11"/>
  <c r="S85" i="11"/>
  <c r="R85" i="11"/>
  <c r="T59" i="11"/>
  <c r="T113" i="11"/>
  <c r="DT473" i="11"/>
  <c r="EF479" i="11"/>
  <c r="EG479" i="11"/>
  <c r="EH479" i="11"/>
  <c r="ED479" i="11"/>
  <c r="EC479" i="11"/>
  <c r="EE479" i="11"/>
  <c r="EI479" i="11"/>
  <c r="EJ479" i="11"/>
  <c r="EH417" i="11"/>
  <c r="EE417" i="11"/>
  <c r="EJ417" i="11"/>
  <c r="ED417" i="11"/>
  <c r="EC417" i="11"/>
  <c r="EF417" i="11"/>
  <c r="EG417" i="11"/>
  <c r="EI417" i="11"/>
  <c r="T85" i="11"/>
  <c r="U85" i="11"/>
  <c r="S113" i="11"/>
  <c r="S59" i="11"/>
  <c r="R31" i="11"/>
  <c r="DT447" i="11"/>
  <c r="EG407" i="11"/>
  <c r="EC407" i="11"/>
  <c r="ED407" i="11"/>
  <c r="EI407" i="11"/>
  <c r="EJ407" i="11"/>
  <c r="EF407" i="11"/>
  <c r="EH407" i="11"/>
  <c r="EE407" i="11"/>
  <c r="X20" i="11"/>
  <c r="U96" i="11"/>
  <c r="R42" i="11"/>
  <c r="T96" i="11"/>
  <c r="S124" i="11"/>
  <c r="S70" i="11"/>
  <c r="DT458" i="11"/>
  <c r="EI481" i="11"/>
  <c r="EF481" i="11"/>
  <c r="EJ481" i="11"/>
  <c r="ED481" i="11"/>
  <c r="EC481" i="11"/>
  <c r="EH481" i="11"/>
  <c r="EE481" i="11"/>
  <c r="EG481" i="11"/>
  <c r="X45" i="11"/>
  <c r="W45" i="11"/>
  <c r="Y45" i="11"/>
  <c r="V73" i="11"/>
  <c r="V127" i="11" s="1"/>
  <c r="DT539" i="11"/>
  <c r="T83" i="11"/>
  <c r="R29" i="11"/>
  <c r="S111" i="11"/>
  <c r="S57" i="11"/>
  <c r="U83" i="11"/>
  <c r="DT445" i="11"/>
  <c r="EF415" i="11"/>
  <c r="EC415" i="11"/>
  <c r="EH415" i="11"/>
  <c r="EE415" i="11"/>
  <c r="EG415" i="11"/>
  <c r="EI415" i="11"/>
  <c r="ED415" i="11"/>
  <c r="EJ415" i="11"/>
  <c r="X7" i="11"/>
  <c r="V65" i="11"/>
  <c r="V119" i="11" s="1"/>
  <c r="Y37" i="11"/>
  <c r="W37" i="11"/>
  <c r="X37" i="11"/>
  <c r="DT531" i="11"/>
  <c r="ED398" i="11"/>
  <c r="EE398" i="11"/>
  <c r="EH398" i="11"/>
  <c r="EC398" i="11"/>
  <c r="EI398" i="11"/>
  <c r="EG398" i="11"/>
  <c r="EJ398" i="11"/>
  <c r="EF398" i="11"/>
  <c r="V62" i="11"/>
  <c r="V116" i="11" s="1"/>
  <c r="X34" i="11"/>
  <c r="W34" i="11"/>
  <c r="Y34" i="11"/>
  <c r="ED411" i="11"/>
  <c r="EF411" i="11"/>
  <c r="EE411" i="11"/>
  <c r="EC411" i="11"/>
  <c r="EG411" i="11"/>
  <c r="EH411" i="11"/>
  <c r="EI411" i="11"/>
  <c r="EJ411" i="11"/>
  <c r="X24" i="11"/>
  <c r="EG418" i="11"/>
  <c r="EC418" i="11"/>
  <c r="EF418" i="11"/>
  <c r="EH418" i="11"/>
  <c r="ED418" i="11"/>
  <c r="EE418" i="11"/>
  <c r="EI418" i="11"/>
  <c r="EJ418" i="11"/>
  <c r="V66" i="11"/>
  <c r="V120" i="11" s="1"/>
  <c r="X38" i="11"/>
  <c r="Y38" i="11"/>
  <c r="W38" i="11"/>
  <c r="Y48" i="11"/>
  <c r="X48" i="11"/>
  <c r="W48" i="11"/>
  <c r="V76" i="11"/>
  <c r="V130" i="11" s="1"/>
  <c r="U13" i="11"/>
  <c r="T123" i="11"/>
  <c r="T69" i="11"/>
  <c r="R95" i="11"/>
  <c r="U149" i="11"/>
  <c r="S95" i="11"/>
  <c r="DT483" i="11"/>
  <c r="S136" i="11"/>
  <c r="R54" i="11"/>
  <c r="U108" i="11"/>
  <c r="T108" i="11"/>
  <c r="S82" i="11"/>
  <c r="DT470" i="11"/>
  <c r="U4" i="11"/>
  <c r="U5" i="11"/>
  <c r="U16" i="11"/>
  <c r="V58" i="11"/>
  <c r="V112" i="11" s="1"/>
  <c r="X30" i="11"/>
  <c r="W30" i="11"/>
  <c r="Y30" i="11"/>
  <c r="X19" i="11"/>
  <c r="S122" i="11"/>
  <c r="R40" i="11"/>
  <c r="U94" i="11"/>
  <c r="S68" i="11"/>
  <c r="T94" i="11"/>
  <c r="DT456" i="11"/>
  <c r="T107" i="11"/>
  <c r="S135" i="11"/>
  <c r="S81" i="11"/>
  <c r="R53" i="11"/>
  <c r="U107" i="11"/>
  <c r="DT469" i="11"/>
  <c r="X8" i="11"/>
  <c r="DT546" i="11"/>
  <c r="EI544" i="11"/>
  <c r="EG548" i="11"/>
  <c r="EH474" i="11"/>
  <c r="EG474" i="11"/>
  <c r="EE474" i="11"/>
  <c r="EF474" i="11"/>
  <c r="EC474" i="11"/>
  <c r="ED474" i="11"/>
  <c r="EI474" i="11"/>
  <c r="EJ474" i="11"/>
  <c r="EJ405" i="11"/>
  <c r="EH405" i="11"/>
  <c r="EG405" i="11"/>
  <c r="EC405" i="11"/>
  <c r="EF405" i="11"/>
  <c r="EI405" i="11"/>
  <c r="ED405" i="11"/>
  <c r="EE405" i="11"/>
  <c r="EF410" i="11"/>
  <c r="ED410" i="11"/>
  <c r="EI410" i="11"/>
  <c r="EE410" i="11"/>
  <c r="EG410" i="11"/>
  <c r="EC410" i="11"/>
  <c r="EJ410" i="11"/>
  <c r="EH410" i="11"/>
  <c r="X21" i="11"/>
  <c r="DT593" i="11" s="1"/>
  <c r="T87" i="11"/>
  <c r="R33" i="11"/>
  <c r="S115" i="11"/>
  <c r="S61" i="11"/>
  <c r="U87" i="11"/>
  <c r="DT449" i="11"/>
  <c r="X14" i="11"/>
  <c r="X3" i="11"/>
  <c r="EF493" i="11"/>
  <c r="EG493" i="11"/>
  <c r="EC493" i="11"/>
  <c r="ED493" i="11"/>
  <c r="EH493" i="11"/>
  <c r="EI493" i="11"/>
  <c r="EE493" i="11"/>
  <c r="EJ493" i="11"/>
  <c r="S129" i="11"/>
  <c r="S75" i="11"/>
  <c r="R47" i="11"/>
  <c r="U101" i="11"/>
  <c r="T101" i="11"/>
  <c r="DT463" i="11"/>
  <c r="X26" i="11"/>
  <c r="V63" i="11"/>
  <c r="V117" i="11" s="1"/>
  <c r="X35" i="11"/>
  <c r="Y35" i="11"/>
  <c r="W35" i="11"/>
  <c r="X13" i="11"/>
  <c r="DT585" i="11" s="1"/>
  <c r="V18" i="11"/>
  <c r="S123" i="11"/>
  <c r="U95" i="11"/>
  <c r="T95" i="11"/>
  <c r="R41" i="11"/>
  <c r="S69" i="11"/>
  <c r="DT457" i="11"/>
  <c r="U20" i="11"/>
  <c r="EG496" i="11"/>
  <c r="EF496" i="11"/>
  <c r="EE496" i="11"/>
  <c r="EC496" i="11"/>
  <c r="EH496" i="11"/>
  <c r="EI496" i="11"/>
  <c r="ED496" i="11"/>
  <c r="EJ496" i="11"/>
  <c r="S131" i="11"/>
  <c r="T103" i="11"/>
  <c r="R49" i="11"/>
  <c r="S77" i="11"/>
  <c r="U103" i="11"/>
  <c r="DT465" i="11"/>
  <c r="U24" i="11"/>
  <c r="T89" i="11"/>
  <c r="U89" i="11"/>
  <c r="S117" i="11"/>
  <c r="S63" i="11"/>
  <c r="R35" i="11"/>
  <c r="DT451" i="11"/>
  <c r="EE395" i="11"/>
  <c r="EJ395" i="11"/>
  <c r="EI395" i="11"/>
  <c r="EH395" i="11"/>
  <c r="ED395" i="11"/>
  <c r="EF395" i="11"/>
  <c r="EC395" i="11"/>
  <c r="EG395" i="11"/>
  <c r="EM395" i="11"/>
  <c r="Y43" i="11"/>
  <c r="W43" i="11"/>
  <c r="X43" i="11"/>
  <c r="V71" i="11"/>
  <c r="V125" i="11" s="1"/>
  <c r="EG488" i="11"/>
  <c r="ED488" i="11"/>
  <c r="EC488" i="11"/>
  <c r="EH488" i="11"/>
  <c r="EJ488" i="11"/>
  <c r="EI488" i="11"/>
  <c r="EF488" i="11"/>
  <c r="EE488" i="11"/>
  <c r="X28" i="11"/>
  <c r="EI475" i="11"/>
  <c r="EC475" i="11"/>
  <c r="EJ475" i="11"/>
  <c r="EE475" i="11"/>
  <c r="ED475" i="11"/>
  <c r="EH475" i="11"/>
  <c r="EG475" i="11"/>
  <c r="EF475" i="11"/>
  <c r="EH495" i="11"/>
  <c r="ED495" i="11"/>
  <c r="EI495" i="11"/>
  <c r="EE495" i="11"/>
  <c r="EC495" i="11"/>
  <c r="EG495" i="11"/>
  <c r="EJ495" i="11"/>
  <c r="EF495" i="11"/>
  <c r="V74" i="11"/>
  <c r="V128" i="11" s="1"/>
  <c r="X46" i="11"/>
  <c r="W46" i="11"/>
  <c r="Y46" i="11"/>
  <c r="X16" i="11"/>
  <c r="EF487" i="11"/>
  <c r="EJ487" i="11"/>
  <c r="ED487" i="11"/>
  <c r="EI487" i="11"/>
  <c r="EH487" i="11"/>
  <c r="EG487" i="11"/>
  <c r="EC487" i="11"/>
  <c r="EE487" i="11"/>
  <c r="EF393" i="11"/>
  <c r="EH393" i="11"/>
  <c r="EE393" i="11"/>
  <c r="EG393" i="11"/>
  <c r="EC393" i="11"/>
  <c r="ED393" i="11"/>
  <c r="EM393" i="11"/>
  <c r="EJ393" i="11"/>
  <c r="EI393" i="11"/>
  <c r="X23" i="11"/>
  <c r="EG492" i="11"/>
  <c r="EI492" i="11"/>
  <c r="EF492" i="11"/>
  <c r="EJ492" i="11"/>
  <c r="EC492" i="11"/>
  <c r="EE492" i="11"/>
  <c r="EH492" i="11"/>
  <c r="ED492" i="11"/>
  <c r="V61" i="11"/>
  <c r="V115" i="11" s="1"/>
  <c r="Y33" i="11"/>
  <c r="X33" i="11"/>
  <c r="W33" i="11"/>
  <c r="X27" i="11"/>
  <c r="EC397" i="11"/>
  <c r="EI397" i="11"/>
  <c r="EG397" i="11"/>
  <c r="EF397" i="11"/>
  <c r="EH397" i="11"/>
  <c r="EJ397" i="11"/>
  <c r="EE397" i="11"/>
  <c r="ED397" i="11"/>
  <c r="U19" i="11"/>
  <c r="U17" i="11"/>
  <c r="EF477" i="11"/>
  <c r="EG477" i="11"/>
  <c r="EC477" i="11"/>
  <c r="EH477" i="11"/>
  <c r="ED477" i="11"/>
  <c r="EE477" i="11"/>
  <c r="EI477" i="11"/>
  <c r="EJ477" i="11"/>
  <c r="DT524" i="11"/>
  <c r="EF434" i="11"/>
  <c r="EC434" i="11"/>
  <c r="EI434" i="11"/>
  <c r="ED434" i="11"/>
  <c r="EG434" i="11"/>
  <c r="EH434" i="11"/>
  <c r="EJ434" i="11"/>
  <c r="EE434" i="11"/>
  <c r="EG431" i="11"/>
  <c r="EH431" i="11"/>
  <c r="ED431" i="11"/>
  <c r="EF431" i="11"/>
  <c r="EI431" i="11"/>
  <c r="EJ431" i="11"/>
  <c r="EC431" i="11"/>
  <c r="EE431" i="11"/>
  <c r="X47" i="11"/>
  <c r="W47" i="11"/>
  <c r="V75" i="11"/>
  <c r="V129" i="11" s="1"/>
  <c r="Y47" i="11"/>
  <c r="DT541" i="11"/>
  <c r="EH413" i="11"/>
  <c r="ED413" i="11"/>
  <c r="EE413" i="11"/>
  <c r="EC413" i="11"/>
  <c r="EI413" i="11"/>
  <c r="EJ413" i="11"/>
  <c r="EF413" i="11"/>
  <c r="EG413" i="11"/>
  <c r="U11" i="11"/>
  <c r="U8" i="11"/>
  <c r="V68" i="11"/>
  <c r="V122" i="11" s="1"/>
  <c r="X40" i="11"/>
  <c r="W40" i="11"/>
  <c r="Y40" i="11"/>
  <c r="V57" i="11"/>
  <c r="V111" i="11" s="1"/>
  <c r="Y29" i="11"/>
  <c r="W29" i="11"/>
  <c r="X29" i="11"/>
  <c r="X12" i="11"/>
  <c r="W52" i="11"/>
  <c r="V80" i="11"/>
  <c r="V134" i="11" s="1"/>
  <c r="X52" i="11"/>
  <c r="Y52" i="11"/>
  <c r="U12" i="11"/>
  <c r="V67" i="11"/>
  <c r="V121" i="11" s="1"/>
  <c r="Y39" i="11"/>
  <c r="W39" i="11"/>
  <c r="X39" i="11"/>
  <c r="DT533" i="11"/>
  <c r="DT532" i="11"/>
  <c r="X22" i="11"/>
  <c r="T126" i="11"/>
  <c r="R98" i="11"/>
  <c r="T72" i="11"/>
  <c r="U152" i="11"/>
  <c r="S98" i="11"/>
  <c r="DT486" i="11"/>
  <c r="V15" i="11"/>
  <c r="U28" i="11"/>
  <c r="U100" i="11"/>
  <c r="R46" i="11"/>
  <c r="T100" i="11"/>
  <c r="S128" i="11"/>
  <c r="S74" i="11"/>
  <c r="DT462" i="11"/>
  <c r="S132" i="11"/>
  <c r="R50" i="11"/>
  <c r="U104" i="11"/>
  <c r="T104" i="11"/>
  <c r="S78" i="11"/>
  <c r="DT466" i="11"/>
  <c r="EC494" i="11"/>
  <c r="EE494" i="11"/>
  <c r="EI494" i="11"/>
  <c r="EH494" i="11"/>
  <c r="EF494" i="11"/>
  <c r="EG494" i="11"/>
  <c r="EJ494" i="11"/>
  <c r="ED494" i="11"/>
  <c r="X25" i="11"/>
  <c r="EF406" i="11"/>
  <c r="EE406" i="11"/>
  <c r="ED406" i="11"/>
  <c r="EG406" i="11"/>
  <c r="EI406" i="11"/>
  <c r="EC406" i="11"/>
  <c r="EH406" i="11"/>
  <c r="EJ406" i="11"/>
  <c r="Y54" i="11"/>
  <c r="V82" i="11"/>
  <c r="V136" i="11" s="1"/>
  <c r="X54" i="11"/>
  <c r="W54" i="11"/>
  <c r="EE409" i="11"/>
  <c r="EC409" i="11"/>
  <c r="EG409" i="11"/>
  <c r="ED409" i="11"/>
  <c r="EI409" i="11"/>
  <c r="EF409" i="11"/>
  <c r="EH409" i="11"/>
  <c r="EJ409" i="11"/>
  <c r="V10" i="11"/>
  <c r="V70" i="11"/>
  <c r="V124" i="11" s="1"/>
  <c r="W42" i="11"/>
  <c r="X42" i="11"/>
  <c r="Y42" i="11"/>
  <c r="DT536" i="11"/>
  <c r="X4" i="11"/>
  <c r="X49" i="11"/>
  <c r="V77" i="11"/>
  <c r="V131" i="11" s="1"/>
  <c r="W49" i="11"/>
  <c r="Y49" i="11"/>
  <c r="EI489" i="11"/>
  <c r="EG489" i="11"/>
  <c r="EF489" i="11"/>
  <c r="EJ489" i="11"/>
  <c r="ED489" i="11"/>
  <c r="EC489" i="11"/>
  <c r="EH489" i="11"/>
  <c r="EE489" i="11"/>
  <c r="U14" i="11"/>
  <c r="V81" i="11"/>
  <c r="V135" i="11" s="1"/>
  <c r="Y53" i="11"/>
  <c r="X53" i="11"/>
  <c r="W53" i="11"/>
  <c r="U99" i="11"/>
  <c r="S127" i="11"/>
  <c r="S73" i="11"/>
  <c r="R45" i="11"/>
  <c r="T99" i="11"/>
  <c r="DT461" i="11"/>
  <c r="U27" i="11"/>
  <c r="EG480" i="11"/>
  <c r="EE480" i="11"/>
  <c r="EH480" i="11"/>
  <c r="EC480" i="11"/>
  <c r="EF480" i="11"/>
  <c r="EI480" i="11"/>
  <c r="ED480" i="11"/>
  <c r="EJ480" i="11"/>
  <c r="U97" i="11"/>
  <c r="T97" i="11"/>
  <c r="S71" i="11"/>
  <c r="S125" i="11"/>
  <c r="R43" i="11"/>
  <c r="DT459" i="11"/>
  <c r="DQ499" i="11"/>
  <c r="DR597" i="11"/>
  <c r="EG537" i="11"/>
  <c r="EF537" i="11"/>
  <c r="EC537" i="11"/>
  <c r="EH537" i="11"/>
  <c r="EI537" i="11"/>
  <c r="EE537" i="11"/>
  <c r="ED537" i="11"/>
  <c r="EJ537" i="11"/>
  <c r="DR611" i="11"/>
  <c r="DT523" i="11"/>
  <c r="DQ523" i="11"/>
  <c r="DQ524" i="11" s="1"/>
  <c r="DR549" i="11"/>
  <c r="EH543" i="11"/>
  <c r="EG543" i="11"/>
  <c r="EC543" i="11"/>
  <c r="EI543" i="11"/>
  <c r="EE543" i="11"/>
  <c r="EF543" i="11"/>
  <c r="ED543" i="11"/>
  <c r="EJ543" i="11"/>
  <c r="EH529" i="11"/>
  <c r="EF529" i="11"/>
  <c r="EG529" i="11"/>
  <c r="EC529" i="11"/>
  <c r="EI529" i="11"/>
  <c r="ED529" i="11"/>
  <c r="EJ529" i="11"/>
  <c r="EE529" i="11"/>
  <c r="DR665" i="11"/>
  <c r="DR669" i="11"/>
  <c r="DQ474" i="11"/>
  <c r="DR603" i="11"/>
  <c r="DQ424" i="11"/>
  <c r="EM423" i="11"/>
  <c r="DR579" i="11"/>
  <c r="DR599" i="11"/>
  <c r="DQ324" i="11"/>
  <c r="EM323" i="11"/>
  <c r="EH545" i="11"/>
  <c r="EF545" i="11"/>
  <c r="ED545" i="11"/>
  <c r="EC545" i="11"/>
  <c r="EE545" i="11"/>
  <c r="EJ545" i="11"/>
  <c r="EG545" i="11"/>
  <c r="EI545" i="11"/>
  <c r="DR609" i="11"/>
  <c r="DQ399" i="11"/>
  <c r="EM398" i="11"/>
  <c r="DR589" i="11"/>
  <c r="EH527" i="11"/>
  <c r="EG527" i="11"/>
  <c r="EC527" i="11"/>
  <c r="EI527" i="11"/>
  <c r="EE527" i="11"/>
  <c r="EF527" i="11"/>
  <c r="ED527" i="11"/>
  <c r="EJ527" i="11"/>
  <c r="DQ349" i="11"/>
  <c r="EM348" i="11"/>
  <c r="DQ449" i="11"/>
  <c r="DR619" i="11"/>
  <c r="DQ374" i="11"/>
  <c r="EM373" i="11"/>
  <c r="EH547" i="11"/>
  <c r="ED547" i="11"/>
  <c r="EF547" i="11"/>
  <c r="EG547" i="11"/>
  <c r="EI547" i="11"/>
  <c r="EC547" i="11"/>
  <c r="EE547" i="11"/>
  <c r="EJ547" i="11"/>
  <c r="DR595" i="11"/>
  <c r="DR581" i="11"/>
  <c r="EM299" i="11"/>
  <c r="DQ300" i="11"/>
  <c r="DQ248" i="11"/>
  <c r="EM247" i="11"/>
  <c r="DQ197" i="11"/>
  <c r="EM196" i="11"/>
  <c r="DQ222" i="11"/>
  <c r="EM221" i="11"/>
  <c r="EM65" i="11"/>
  <c r="DQ66" i="11"/>
  <c r="DQ118" i="11"/>
  <c r="EM117" i="11"/>
  <c r="DQ15" i="11"/>
  <c r="EM14" i="11"/>
  <c r="DQ92" i="11"/>
  <c r="EM91" i="11"/>
  <c r="DQ276" i="11"/>
  <c r="EM275" i="11"/>
  <c r="EM39" i="11"/>
  <c r="DQ40" i="11"/>
  <c r="EM143" i="11"/>
  <c r="DQ144" i="11"/>
  <c r="DQ170" i="11"/>
  <c r="EM169" i="11"/>
  <c r="DR588" i="11"/>
  <c r="DR568" i="11"/>
  <c r="DR552" i="11"/>
  <c r="DR596" i="11"/>
  <c r="DR556" i="11"/>
  <c r="DR572" i="11"/>
  <c r="DR564" i="11"/>
  <c r="DR600" i="11"/>
  <c r="DS635" i="11"/>
  <c r="DS677" i="11"/>
  <c r="DS667" i="11"/>
  <c r="DS659" i="11"/>
  <c r="DR576" i="11"/>
  <c r="DR560" i="11"/>
  <c r="DR592" i="11"/>
  <c r="DR580" i="11"/>
  <c r="DR584" i="11"/>
  <c r="DS623" i="11"/>
  <c r="DS627" i="11"/>
  <c r="DS639" i="11"/>
  <c r="DS643" i="11"/>
  <c r="DS647" i="11"/>
  <c r="DS631" i="11"/>
  <c r="F14" i="8" l="1"/>
  <c r="BF2" i="11" s="1"/>
  <c r="BF8" i="11" s="1"/>
  <c r="F46" i="8"/>
  <c r="CJ2" i="11" s="1"/>
  <c r="F44" i="8"/>
  <c r="CH2" i="11" s="1"/>
  <c r="BK16" i="11"/>
  <c r="BL42" i="11" s="1"/>
  <c r="BK15" i="11"/>
  <c r="BL41" i="11" s="1"/>
  <c r="BK14" i="11"/>
  <c r="BK13" i="11"/>
  <c r="BL39" i="11" s="1"/>
  <c r="BK12" i="11"/>
  <c r="BL38" i="11" s="1"/>
  <c r="BK11" i="11"/>
  <c r="BL37" i="11" s="1"/>
  <c r="BK10" i="11"/>
  <c r="BK9" i="11"/>
  <c r="BL35" i="11" s="1"/>
  <c r="BK8" i="11"/>
  <c r="BL34" i="11" s="1"/>
  <c r="BK7" i="11"/>
  <c r="BL33" i="11" s="1"/>
  <c r="BK6" i="11"/>
  <c r="BK5" i="11"/>
  <c r="BL31" i="11" s="1"/>
  <c r="BK4" i="11"/>
  <c r="BL30" i="11" s="1"/>
  <c r="BK3" i="11"/>
  <c r="BK28" i="11"/>
  <c r="BK27" i="11"/>
  <c r="BL53" i="11" s="1"/>
  <c r="BK26" i="11"/>
  <c r="BL52" i="11" s="1"/>
  <c r="BK25" i="11"/>
  <c r="BL51" i="11" s="1"/>
  <c r="BK24" i="11"/>
  <c r="BK23" i="11"/>
  <c r="BL49" i="11" s="1"/>
  <c r="BK22" i="11"/>
  <c r="BL48" i="11" s="1"/>
  <c r="BK21" i="11"/>
  <c r="BL47" i="11" s="1"/>
  <c r="BK20" i="11"/>
  <c r="BK19" i="11"/>
  <c r="BL45" i="11" s="1"/>
  <c r="BK18" i="11"/>
  <c r="BL44" i="11" s="1"/>
  <c r="BK17" i="11"/>
  <c r="BL43" i="11" s="1"/>
  <c r="CD28" i="11"/>
  <c r="CD27" i="11"/>
  <c r="CD26" i="11"/>
  <c r="CD25" i="11"/>
  <c r="CD24" i="11"/>
  <c r="CD23" i="11"/>
  <c r="CD22" i="11"/>
  <c r="CD21" i="11"/>
  <c r="CD20" i="11"/>
  <c r="CD19" i="11"/>
  <c r="CD18" i="11"/>
  <c r="CD17" i="11"/>
  <c r="CD16" i="11"/>
  <c r="CD15" i="11"/>
  <c r="CD14" i="11"/>
  <c r="CD13" i="11"/>
  <c r="CD12" i="11"/>
  <c r="CD11" i="11"/>
  <c r="CD10" i="11"/>
  <c r="CD9" i="11"/>
  <c r="CD8" i="11"/>
  <c r="CD7" i="11"/>
  <c r="CD6" i="11"/>
  <c r="CD5" i="11"/>
  <c r="CD4" i="11"/>
  <c r="CD3" i="11"/>
  <c r="BF4" i="11"/>
  <c r="BF14" i="11"/>
  <c r="AY28" i="11"/>
  <c r="AY27" i="11"/>
  <c r="AY26" i="11"/>
  <c r="AY25" i="11"/>
  <c r="AY24" i="11"/>
  <c r="AY23" i="11"/>
  <c r="AY22" i="11"/>
  <c r="AY21" i="11"/>
  <c r="AY20" i="11"/>
  <c r="AY19" i="11"/>
  <c r="AY18" i="11"/>
  <c r="AY17" i="11"/>
  <c r="AY16" i="11"/>
  <c r="AY15" i="11"/>
  <c r="AY14" i="11"/>
  <c r="AY13" i="11"/>
  <c r="AY12" i="11"/>
  <c r="AY11" i="11"/>
  <c r="AY10" i="11"/>
  <c r="AY9" i="11"/>
  <c r="AY8" i="11"/>
  <c r="AY7" i="11"/>
  <c r="AY6" i="11"/>
  <c r="AY5" i="11"/>
  <c r="AY4" i="11"/>
  <c r="AY3" i="11"/>
  <c r="BC16" i="11"/>
  <c r="BD42" i="11" s="1"/>
  <c r="BC15" i="11"/>
  <c r="BD41" i="11" s="1"/>
  <c r="BC14" i="11"/>
  <c r="BD40" i="11" s="1"/>
  <c r="BC13" i="11"/>
  <c r="BD39" i="11" s="1"/>
  <c r="BC12" i="11"/>
  <c r="BD38" i="11" s="1"/>
  <c r="BC11" i="11"/>
  <c r="BD37" i="11" s="1"/>
  <c r="BC10" i="11"/>
  <c r="BC9" i="11"/>
  <c r="BD35" i="11" s="1"/>
  <c r="BC8" i="11"/>
  <c r="BD34" i="11" s="1"/>
  <c r="BC7" i="11"/>
  <c r="BD33" i="11" s="1"/>
  <c r="BC6" i="11"/>
  <c r="BD32" i="11" s="1"/>
  <c r="BC5" i="11"/>
  <c r="BD31" i="11" s="1"/>
  <c r="BC4" i="11"/>
  <c r="BD30" i="11" s="1"/>
  <c r="BC28" i="11"/>
  <c r="BD54" i="11" s="1"/>
  <c r="BC27" i="11"/>
  <c r="BD53" i="11" s="1"/>
  <c r="BC26" i="11"/>
  <c r="BD52" i="11" s="1"/>
  <c r="BC25" i="11"/>
  <c r="BD51" i="11" s="1"/>
  <c r="BC24" i="11"/>
  <c r="BD50" i="11" s="1"/>
  <c r="BC23" i="11"/>
  <c r="BD49" i="11" s="1"/>
  <c r="BC22" i="11"/>
  <c r="BD48" i="11" s="1"/>
  <c r="BC21" i="11"/>
  <c r="BD47" i="11" s="1"/>
  <c r="BC20" i="11"/>
  <c r="BD46" i="11" s="1"/>
  <c r="BC19" i="11"/>
  <c r="BD45" i="11" s="1"/>
  <c r="BC18" i="11"/>
  <c r="BD44" i="11" s="1"/>
  <c r="BC17" i="11"/>
  <c r="BD43" i="11" s="1"/>
  <c r="BC3" i="11"/>
  <c r="BD29" i="11" s="1"/>
  <c r="BW28" i="11"/>
  <c r="BX54" i="11" s="1"/>
  <c r="BW27" i="11"/>
  <c r="BW26" i="11"/>
  <c r="BX52" i="11" s="1"/>
  <c r="BW25" i="11"/>
  <c r="BX51" i="11" s="1"/>
  <c r="BW24" i="11"/>
  <c r="BX50" i="11" s="1"/>
  <c r="BW23" i="11"/>
  <c r="BW22" i="11"/>
  <c r="BX48" i="11" s="1"/>
  <c r="BW21" i="11"/>
  <c r="BX47" i="11" s="1"/>
  <c r="BW20" i="11"/>
  <c r="BW19" i="11"/>
  <c r="BW18" i="11"/>
  <c r="BX44" i="11" s="1"/>
  <c r="BW17" i="11"/>
  <c r="BX43" i="11" s="1"/>
  <c r="BW16" i="11"/>
  <c r="BX42" i="11" s="1"/>
  <c r="BW15" i="11"/>
  <c r="BW14" i="11"/>
  <c r="BX40" i="11" s="1"/>
  <c r="BW13" i="11"/>
  <c r="BX39" i="11" s="1"/>
  <c r="BW12" i="11"/>
  <c r="BX38" i="11" s="1"/>
  <c r="BW11" i="11"/>
  <c r="BW10" i="11"/>
  <c r="BX36" i="11" s="1"/>
  <c r="BW9" i="11"/>
  <c r="BX35" i="11" s="1"/>
  <c r="BW8" i="11"/>
  <c r="BX34" i="11" s="1"/>
  <c r="BW7" i="11"/>
  <c r="BW6" i="11"/>
  <c r="BX32" i="11" s="1"/>
  <c r="BW5" i="11"/>
  <c r="BX31" i="11" s="1"/>
  <c r="BW4" i="11"/>
  <c r="BW3" i="11"/>
  <c r="BJ28" i="11"/>
  <c r="BI54" i="11" s="1"/>
  <c r="BJ27" i="11"/>
  <c r="BI53" i="11" s="1"/>
  <c r="BJ26" i="11"/>
  <c r="BI52" i="11" s="1"/>
  <c r="BJ25" i="11"/>
  <c r="BI51" i="11" s="1"/>
  <c r="BJ24" i="11"/>
  <c r="BI50" i="11" s="1"/>
  <c r="BJ23" i="11"/>
  <c r="BI49" i="11" s="1"/>
  <c r="BJ22" i="11"/>
  <c r="BI48" i="11" s="1"/>
  <c r="BJ21" i="11"/>
  <c r="BI47" i="11" s="1"/>
  <c r="BJ20" i="11"/>
  <c r="BI46" i="11" s="1"/>
  <c r="BJ19" i="11"/>
  <c r="BI45" i="11" s="1"/>
  <c r="BJ18" i="11"/>
  <c r="BI44" i="11" s="1"/>
  <c r="BJ17" i="11"/>
  <c r="BI43" i="11" s="1"/>
  <c r="BJ16" i="11"/>
  <c r="BI42" i="11" s="1"/>
  <c r="BJ15" i="11"/>
  <c r="BI41" i="11" s="1"/>
  <c r="BJ14" i="11"/>
  <c r="BI40" i="11" s="1"/>
  <c r="BJ13" i="11"/>
  <c r="BI39" i="11" s="1"/>
  <c r="BJ12" i="11"/>
  <c r="BI38" i="11" s="1"/>
  <c r="BJ11" i="11"/>
  <c r="BI37" i="11" s="1"/>
  <c r="BJ10" i="11"/>
  <c r="BI36" i="11" s="1"/>
  <c r="BJ9" i="11"/>
  <c r="BI35" i="11" s="1"/>
  <c r="BJ8" i="11"/>
  <c r="BI34" i="11" s="1"/>
  <c r="BJ7" i="11"/>
  <c r="BI33" i="11" s="1"/>
  <c r="BJ6" i="11"/>
  <c r="BI32" i="11" s="1"/>
  <c r="BJ5" i="11"/>
  <c r="BI31" i="11" s="1"/>
  <c r="BJ4" i="11"/>
  <c r="BI30" i="11" s="1"/>
  <c r="BJ3" i="11"/>
  <c r="BI29" i="11" s="1"/>
  <c r="BD36" i="11"/>
  <c r="BZ28" i="11"/>
  <c r="BZ27" i="11"/>
  <c r="BY53" i="11" s="1"/>
  <c r="BZ26" i="11"/>
  <c r="BY52" i="11" s="1"/>
  <c r="BZ25" i="11"/>
  <c r="BY51" i="11" s="1"/>
  <c r="BZ24" i="11"/>
  <c r="BZ23" i="11"/>
  <c r="BY49" i="11" s="1"/>
  <c r="BZ22" i="11"/>
  <c r="BY48" i="11" s="1"/>
  <c r="BZ21" i="11"/>
  <c r="BY47" i="11" s="1"/>
  <c r="BZ20" i="11"/>
  <c r="BZ19" i="11"/>
  <c r="BY45" i="11" s="1"/>
  <c r="BZ18" i="11"/>
  <c r="BZ17" i="11"/>
  <c r="BY43" i="11" s="1"/>
  <c r="BZ16" i="11"/>
  <c r="BZ15" i="11"/>
  <c r="BY41" i="11" s="1"/>
  <c r="BZ14" i="11"/>
  <c r="BY40" i="11" s="1"/>
  <c r="BZ13" i="11"/>
  <c r="BY39" i="11" s="1"/>
  <c r="BZ12" i="11"/>
  <c r="BZ11" i="11"/>
  <c r="BY37" i="11" s="1"/>
  <c r="BZ10" i="11"/>
  <c r="BY36" i="11" s="1"/>
  <c r="BZ9" i="11"/>
  <c r="BY35" i="11" s="1"/>
  <c r="BZ8" i="11"/>
  <c r="BZ7" i="11"/>
  <c r="BY33" i="11" s="1"/>
  <c r="BZ6" i="11"/>
  <c r="BY32" i="11" s="1"/>
  <c r="BZ5" i="11"/>
  <c r="BY31" i="11" s="1"/>
  <c r="BZ4" i="11"/>
  <c r="BZ3" i="11"/>
  <c r="BY29" i="11" s="1"/>
  <c r="BT28" i="11"/>
  <c r="BS54" i="11" s="1"/>
  <c r="BT27" i="11"/>
  <c r="BS53" i="11" s="1"/>
  <c r="BT26" i="11"/>
  <c r="BT25" i="11"/>
  <c r="BS51" i="11" s="1"/>
  <c r="BT24" i="11"/>
  <c r="BS50" i="11" s="1"/>
  <c r="BT23" i="11"/>
  <c r="BT22" i="11"/>
  <c r="BT21" i="11"/>
  <c r="BS47" i="11" s="1"/>
  <c r="BT20" i="11"/>
  <c r="BS46" i="11" s="1"/>
  <c r="BT19" i="11"/>
  <c r="BS45" i="11" s="1"/>
  <c r="BT18" i="11"/>
  <c r="BS44" i="11" s="1"/>
  <c r="BT17" i="11"/>
  <c r="BS43" i="11" s="1"/>
  <c r="BT16" i="11"/>
  <c r="BS42" i="11" s="1"/>
  <c r="BT3" i="11"/>
  <c r="BS29" i="11" s="1"/>
  <c r="BT9" i="11"/>
  <c r="BT8" i="11"/>
  <c r="BS34" i="11" s="1"/>
  <c r="BT7" i="11"/>
  <c r="BS33" i="11" s="1"/>
  <c r="BT6" i="11"/>
  <c r="BT5" i="11"/>
  <c r="BT4" i="11"/>
  <c r="BS30" i="11" s="1"/>
  <c r="BT15" i="11"/>
  <c r="BS41" i="11" s="1"/>
  <c r="BT14" i="11"/>
  <c r="BT13" i="11"/>
  <c r="BT12" i="11"/>
  <c r="BS38" i="11" s="1"/>
  <c r="BT11" i="11"/>
  <c r="BS37" i="11" s="1"/>
  <c r="BT10" i="11"/>
  <c r="BS36" i="11" s="1"/>
  <c r="BI16" i="11"/>
  <c r="BI15" i="11"/>
  <c r="BJ41" i="11" s="1"/>
  <c r="BI14" i="11"/>
  <c r="BJ40" i="11" s="1"/>
  <c r="BI13" i="11"/>
  <c r="BJ39" i="11" s="1"/>
  <c r="BI12" i="11"/>
  <c r="BI11" i="11"/>
  <c r="BJ37" i="11" s="1"/>
  <c r="BI28" i="11"/>
  <c r="BJ54" i="11" s="1"/>
  <c r="BI27" i="11"/>
  <c r="BJ53" i="11" s="1"/>
  <c r="BI26" i="11"/>
  <c r="BJ52" i="11" s="1"/>
  <c r="BI25" i="11"/>
  <c r="BJ51" i="11" s="1"/>
  <c r="BI24" i="11"/>
  <c r="BJ50" i="11" s="1"/>
  <c r="BI23" i="11"/>
  <c r="BJ49" i="11" s="1"/>
  <c r="BI22" i="11"/>
  <c r="BJ48" i="11" s="1"/>
  <c r="BI21" i="11"/>
  <c r="BJ47" i="11" s="1"/>
  <c r="BI20" i="11"/>
  <c r="BJ46" i="11" s="1"/>
  <c r="BI19" i="11"/>
  <c r="BJ45" i="11" s="1"/>
  <c r="BI18" i="11"/>
  <c r="BJ44" i="11" s="1"/>
  <c r="BI17" i="11"/>
  <c r="BJ43" i="11" s="1"/>
  <c r="BI10" i="11"/>
  <c r="BJ36" i="11" s="1"/>
  <c r="BI9" i="11"/>
  <c r="BJ35" i="11" s="1"/>
  <c r="BI8" i="11"/>
  <c r="BJ34" i="11" s="1"/>
  <c r="BI7" i="11"/>
  <c r="BJ33" i="11" s="1"/>
  <c r="BI6" i="11"/>
  <c r="BJ32" i="11" s="1"/>
  <c r="BI5" i="11"/>
  <c r="BJ31" i="11" s="1"/>
  <c r="BI4" i="11"/>
  <c r="BJ30" i="11" s="1"/>
  <c r="BI3" i="11"/>
  <c r="BA16" i="11"/>
  <c r="BA15" i="11"/>
  <c r="BA14" i="11"/>
  <c r="BA13" i="11"/>
  <c r="BA12" i="11"/>
  <c r="BA11" i="11"/>
  <c r="BA10" i="11"/>
  <c r="BA9" i="11"/>
  <c r="BA8" i="11"/>
  <c r="BA7" i="11"/>
  <c r="BA6" i="11"/>
  <c r="BA5" i="11"/>
  <c r="BA4" i="11"/>
  <c r="BA3" i="11"/>
  <c r="BA28" i="11"/>
  <c r="BA27" i="11"/>
  <c r="BA26" i="11"/>
  <c r="BA25" i="11"/>
  <c r="BA24" i="11"/>
  <c r="BA23" i="11"/>
  <c r="BA22" i="11"/>
  <c r="BA21" i="11"/>
  <c r="BA20" i="11"/>
  <c r="BA19" i="11"/>
  <c r="BA18" i="11"/>
  <c r="BA17" i="11"/>
  <c r="BJ38" i="11"/>
  <c r="BD28" i="11"/>
  <c r="BC54" i="11" s="1"/>
  <c r="BD27" i="11"/>
  <c r="BD26" i="11"/>
  <c r="BD25" i="11"/>
  <c r="BC51" i="11" s="1"/>
  <c r="BD24" i="11"/>
  <c r="BC50" i="11" s="1"/>
  <c r="BD23" i="11"/>
  <c r="BD22" i="11"/>
  <c r="BC48" i="11" s="1"/>
  <c r="BD21" i="11"/>
  <c r="BC47" i="11" s="1"/>
  <c r="BD20" i="11"/>
  <c r="BC46" i="11" s="1"/>
  <c r="BD19" i="11"/>
  <c r="BD18" i="11"/>
  <c r="BC44" i="11" s="1"/>
  <c r="BD17" i="11"/>
  <c r="BC43" i="11" s="1"/>
  <c r="BD3" i="11"/>
  <c r="BC29" i="11" s="1"/>
  <c r="BD10" i="11"/>
  <c r="BD9" i="11"/>
  <c r="BD8" i="11"/>
  <c r="BC34" i="11" s="1"/>
  <c r="BD7" i="11"/>
  <c r="BC33" i="11" s="1"/>
  <c r="BD6" i="11"/>
  <c r="BC32" i="11" s="1"/>
  <c r="BD5" i="11"/>
  <c r="BC31" i="11" s="1"/>
  <c r="BD4" i="11"/>
  <c r="BC30" i="11" s="1"/>
  <c r="BD16" i="11"/>
  <c r="BC42" i="11" s="1"/>
  <c r="BD15" i="11"/>
  <c r="BC41" i="11" s="1"/>
  <c r="BD14" i="11"/>
  <c r="BC40" i="11" s="1"/>
  <c r="BD13" i="11"/>
  <c r="BC39" i="11" s="1"/>
  <c r="BD12" i="11"/>
  <c r="BC38" i="11" s="1"/>
  <c r="BD11" i="11"/>
  <c r="BC37" i="11" s="1"/>
  <c r="BV9" i="11"/>
  <c r="BV8" i="11"/>
  <c r="BU34" i="11" s="1"/>
  <c r="BV7" i="11"/>
  <c r="BU33" i="11" s="1"/>
  <c r="BV6" i="11"/>
  <c r="BU32" i="11" s="1"/>
  <c r="BV5" i="11"/>
  <c r="BV4" i="11"/>
  <c r="BU30" i="11" s="1"/>
  <c r="BV3" i="11"/>
  <c r="BU29" i="11" s="1"/>
  <c r="BV15" i="11"/>
  <c r="BV14" i="11"/>
  <c r="BU40" i="11" s="1"/>
  <c r="BV13" i="11"/>
  <c r="BU39" i="11" s="1"/>
  <c r="BV12" i="11"/>
  <c r="BU38" i="11" s="1"/>
  <c r="BV11" i="11"/>
  <c r="BU37" i="11" s="1"/>
  <c r="BV10" i="11"/>
  <c r="BU36" i="11" s="1"/>
  <c r="BV28" i="11"/>
  <c r="BU54" i="11" s="1"/>
  <c r="BV27" i="11"/>
  <c r="BU53" i="11" s="1"/>
  <c r="BV26" i="11"/>
  <c r="BU52" i="11" s="1"/>
  <c r="BV25" i="11"/>
  <c r="BU51" i="11" s="1"/>
  <c r="BV24" i="11"/>
  <c r="BU50" i="11" s="1"/>
  <c r="BV23" i="11"/>
  <c r="BU49" i="11" s="1"/>
  <c r="BV22" i="11"/>
  <c r="BU48" i="11" s="1"/>
  <c r="BV21" i="11"/>
  <c r="BU47" i="11" s="1"/>
  <c r="BV20" i="11"/>
  <c r="BU46" i="11" s="1"/>
  <c r="BV19" i="11"/>
  <c r="BU45" i="11" s="1"/>
  <c r="BV18" i="11"/>
  <c r="BU44" i="11" s="1"/>
  <c r="BV17" i="11"/>
  <c r="BV16" i="11"/>
  <c r="BU42" i="11" s="1"/>
  <c r="BO28" i="11"/>
  <c r="BP54" i="11" s="1"/>
  <c r="BO27" i="11"/>
  <c r="BP53" i="11" s="1"/>
  <c r="BO26" i="11"/>
  <c r="BP52" i="11" s="1"/>
  <c r="BO25" i="11"/>
  <c r="BP51" i="11" s="1"/>
  <c r="BO24" i="11"/>
  <c r="BP50" i="11" s="1"/>
  <c r="BO23" i="11"/>
  <c r="BP49" i="11" s="1"/>
  <c r="BO22" i="11"/>
  <c r="BP48" i="11" s="1"/>
  <c r="BO21" i="11"/>
  <c r="BP47" i="11" s="1"/>
  <c r="BO20" i="11"/>
  <c r="BP46" i="11" s="1"/>
  <c r="BO19" i="11"/>
  <c r="BP45" i="11" s="1"/>
  <c r="BO18" i="11"/>
  <c r="BP44" i="11" s="1"/>
  <c r="BO17" i="11"/>
  <c r="BP43" i="11" s="1"/>
  <c r="BO16" i="11"/>
  <c r="BP42" i="11" s="1"/>
  <c r="BO15" i="11"/>
  <c r="BP41" i="11" s="1"/>
  <c r="BO14" i="11"/>
  <c r="BP40" i="11" s="1"/>
  <c r="BO13" i="11"/>
  <c r="BP39" i="11" s="1"/>
  <c r="BO12" i="11"/>
  <c r="BP38" i="11" s="1"/>
  <c r="BO11" i="11"/>
  <c r="BP37" i="11" s="1"/>
  <c r="BO10" i="11"/>
  <c r="BP36" i="11" s="1"/>
  <c r="BO9" i="11"/>
  <c r="BP35" i="11" s="1"/>
  <c r="BO8" i="11"/>
  <c r="BP34" i="11" s="1"/>
  <c r="BO7" i="11"/>
  <c r="BP33" i="11" s="1"/>
  <c r="BO6" i="11"/>
  <c r="BP32" i="11" s="1"/>
  <c r="BO5" i="11"/>
  <c r="BP31" i="11" s="1"/>
  <c r="BO4" i="11"/>
  <c r="BP30" i="11" s="1"/>
  <c r="BO3" i="11"/>
  <c r="BP29" i="11" s="1"/>
  <c r="CC28" i="11"/>
  <c r="CD54" i="11" s="1"/>
  <c r="CC27" i="11"/>
  <c r="CD53" i="11" s="1"/>
  <c r="CC26" i="11"/>
  <c r="CD52" i="11" s="1"/>
  <c r="CC25" i="11"/>
  <c r="CD51" i="11" s="1"/>
  <c r="CC24" i="11"/>
  <c r="CD50" i="11" s="1"/>
  <c r="CC23" i="11"/>
  <c r="CD49" i="11" s="1"/>
  <c r="CC22" i="11"/>
  <c r="CD48" i="11" s="1"/>
  <c r="CC21" i="11"/>
  <c r="CD47" i="11" s="1"/>
  <c r="CC20" i="11"/>
  <c r="CD46" i="11" s="1"/>
  <c r="CC19" i="11"/>
  <c r="CD45" i="11" s="1"/>
  <c r="CC18" i="11"/>
  <c r="CD44" i="11" s="1"/>
  <c r="CC17" i="11"/>
  <c r="CD43" i="11" s="1"/>
  <c r="CC16" i="11"/>
  <c r="CD42" i="11" s="1"/>
  <c r="CC15" i="11"/>
  <c r="CD41" i="11" s="1"/>
  <c r="CC14" i="11"/>
  <c r="CD40" i="11" s="1"/>
  <c r="CC13" i="11"/>
  <c r="CD39" i="11" s="1"/>
  <c r="CC12" i="11"/>
  <c r="CD38" i="11" s="1"/>
  <c r="CC11" i="11"/>
  <c r="CD37" i="11" s="1"/>
  <c r="CC10" i="11"/>
  <c r="CD36" i="11" s="1"/>
  <c r="CC3" i="11"/>
  <c r="CD29" i="11" s="1"/>
  <c r="CC9" i="11"/>
  <c r="CD35" i="11" s="1"/>
  <c r="CC8" i="11"/>
  <c r="CD34" i="11" s="1"/>
  <c r="CC7" i="11"/>
  <c r="CD33" i="11" s="1"/>
  <c r="CC6" i="11"/>
  <c r="CD32" i="11" s="1"/>
  <c r="CC5" i="11"/>
  <c r="CD31" i="11" s="1"/>
  <c r="CC4" i="11"/>
  <c r="CD30" i="11" s="1"/>
  <c r="BJ29" i="11"/>
  <c r="BJ42" i="11"/>
  <c r="EK407" i="11"/>
  <c r="EK476" i="11"/>
  <c r="EK417" i="11"/>
  <c r="EK479" i="11"/>
  <c r="EK484" i="11"/>
  <c r="EK493" i="11"/>
  <c r="EK399" i="11"/>
  <c r="EK414" i="11"/>
  <c r="EK413" i="11"/>
  <c r="EK544" i="11"/>
  <c r="EK492" i="11"/>
  <c r="EK409" i="11"/>
  <c r="EK474" i="11"/>
  <c r="EK412" i="11"/>
  <c r="EK416" i="11"/>
  <c r="EK402" i="11"/>
  <c r="EK398" i="11"/>
  <c r="EK401" i="11"/>
  <c r="EK547" i="11"/>
  <c r="EK540" i="11"/>
  <c r="EK404" i="11"/>
  <c r="EK548" i="11"/>
  <c r="EK488" i="11"/>
  <c r="EK545" i="11"/>
  <c r="EK395" i="11"/>
  <c r="EK421" i="11"/>
  <c r="EK485" i="11"/>
  <c r="EK394" i="11"/>
  <c r="EK418" i="11"/>
  <c r="EK431" i="11"/>
  <c r="EK434" i="11"/>
  <c r="EK480" i="11"/>
  <c r="EK426" i="11"/>
  <c r="EK396" i="11"/>
  <c r="EK489" i="11"/>
  <c r="EK491" i="11"/>
  <c r="EK472" i="11"/>
  <c r="EK406" i="11"/>
  <c r="EK537" i="11"/>
  <c r="EK471" i="11"/>
  <c r="EK494" i="11"/>
  <c r="EK496" i="11"/>
  <c r="EK529" i="11"/>
  <c r="EK410" i="11"/>
  <c r="EK405" i="11"/>
  <c r="EK403" i="11"/>
  <c r="EK527" i="11"/>
  <c r="EK415" i="11"/>
  <c r="EK543" i="11"/>
  <c r="EK393" i="11"/>
  <c r="EK487" i="11"/>
  <c r="EK408" i="11"/>
  <c r="EK400" i="11"/>
  <c r="EK477" i="11"/>
  <c r="EK411" i="11"/>
  <c r="EK397" i="11"/>
  <c r="EK481" i="11"/>
  <c r="EK495" i="11"/>
  <c r="EK475" i="11"/>
  <c r="EK528" i="11"/>
  <c r="BU43" i="11"/>
  <c r="BU41" i="11"/>
  <c r="BU35" i="11"/>
  <c r="BU31" i="11"/>
  <c r="BC49" i="11"/>
  <c r="BC45" i="11"/>
  <c r="BC36" i="11"/>
  <c r="BC35" i="11"/>
  <c r="BC52" i="11"/>
  <c r="BC53" i="11"/>
  <c r="BY54" i="11"/>
  <c r="BY50" i="11"/>
  <c r="BY46" i="11"/>
  <c r="BY44" i="11"/>
  <c r="BY42" i="11"/>
  <c r="BY38" i="11"/>
  <c r="BY34" i="11"/>
  <c r="BY30" i="11"/>
  <c r="BS49" i="11"/>
  <c r="BS48" i="11"/>
  <c r="BS40" i="11"/>
  <c r="BS39" i="11"/>
  <c r="BS35" i="11"/>
  <c r="BS32" i="11"/>
  <c r="BS31" i="11"/>
  <c r="BS52" i="11"/>
  <c r="BX53" i="11"/>
  <c r="BX49" i="11"/>
  <c r="BX46" i="11"/>
  <c r="BX45" i="11"/>
  <c r="BX41" i="11"/>
  <c r="BX37" i="11"/>
  <c r="BX33" i="11"/>
  <c r="BX30" i="11"/>
  <c r="BX29" i="11"/>
  <c r="BL54" i="11"/>
  <c r="BL50" i="11"/>
  <c r="BL46" i="11"/>
  <c r="BL40" i="11"/>
  <c r="BL36" i="11"/>
  <c r="BL32" i="11"/>
  <c r="BL29" i="11"/>
  <c r="F65" i="8"/>
  <c r="DA2" i="11" s="1"/>
  <c r="Q669" i="14"/>
  <c r="Q658" i="14"/>
  <c r="Q664" i="14"/>
  <c r="F8" i="8"/>
  <c r="AZ2" i="11" s="1"/>
  <c r="Q660" i="14"/>
  <c r="Q666" i="14"/>
  <c r="Q659" i="14"/>
  <c r="Q662" i="14"/>
  <c r="Q661" i="14"/>
  <c r="Q665" i="14"/>
  <c r="Q667" i="14"/>
  <c r="Q663" i="14"/>
  <c r="Q668" i="14"/>
  <c r="F55" i="8"/>
  <c r="CS2" i="11" s="1"/>
  <c r="F67" i="8"/>
  <c r="DC2" i="11" s="1"/>
  <c r="F51" i="8"/>
  <c r="CO2" i="11" s="1"/>
  <c r="F63" i="8"/>
  <c r="CY2" i="11" s="1"/>
  <c r="F45" i="8"/>
  <c r="CI2" i="11" s="1"/>
  <c r="EG542" i="11"/>
  <c r="EH542" i="11"/>
  <c r="EF542" i="11"/>
  <c r="EE542" i="11"/>
  <c r="EC542" i="11"/>
  <c r="EI542" i="11"/>
  <c r="EJ542" i="11"/>
  <c r="EC526" i="11"/>
  <c r="EF526" i="11"/>
  <c r="EG526" i="11"/>
  <c r="ED526" i="11"/>
  <c r="EH526" i="11"/>
  <c r="EJ526" i="11"/>
  <c r="EE526" i="11"/>
  <c r="DU536" i="11"/>
  <c r="EB536" i="11"/>
  <c r="DX536" i="11"/>
  <c r="EA536" i="11"/>
  <c r="DW536" i="11"/>
  <c r="DZ536" i="11"/>
  <c r="DY536" i="11"/>
  <c r="DV536" i="11"/>
  <c r="DU532" i="11"/>
  <c r="EB532" i="11"/>
  <c r="DX532" i="11"/>
  <c r="EA532" i="11"/>
  <c r="DW532" i="11"/>
  <c r="DY532" i="11"/>
  <c r="DV532" i="11"/>
  <c r="DZ532" i="11"/>
  <c r="DU449" i="11"/>
  <c r="DY449" i="11"/>
  <c r="EB449" i="11"/>
  <c r="DX449" i="11"/>
  <c r="DV449" i="11"/>
  <c r="EA449" i="11"/>
  <c r="DZ449" i="11"/>
  <c r="DW449" i="11"/>
  <c r="DU445" i="11"/>
  <c r="DY445" i="11"/>
  <c r="EB445" i="11"/>
  <c r="DX445" i="11"/>
  <c r="DZ445" i="11"/>
  <c r="DW445" i="11"/>
  <c r="DV445" i="11"/>
  <c r="EA445" i="11"/>
  <c r="DU447" i="11"/>
  <c r="EA447" i="11"/>
  <c r="DW447" i="11"/>
  <c r="DZ447" i="11"/>
  <c r="DV447" i="11"/>
  <c r="EB447" i="11"/>
  <c r="DY447" i="11"/>
  <c r="DX447" i="11"/>
  <c r="DY473" i="11"/>
  <c r="EB473" i="11"/>
  <c r="DX473" i="11"/>
  <c r="DV473" i="11"/>
  <c r="EA473" i="11"/>
  <c r="DZ473" i="11"/>
  <c r="DW473" i="11"/>
  <c r="DU450" i="11"/>
  <c r="DZ450" i="11"/>
  <c r="DV450" i="11"/>
  <c r="DY450" i="11"/>
  <c r="DW450" i="11"/>
  <c r="EB450" i="11"/>
  <c r="EA450" i="11"/>
  <c r="DX450" i="11"/>
  <c r="DU460" i="11"/>
  <c r="EB460" i="11"/>
  <c r="DX460" i="11"/>
  <c r="EA460" i="11"/>
  <c r="DW460" i="11"/>
  <c r="DY460" i="11"/>
  <c r="DV460" i="11"/>
  <c r="DZ460" i="11"/>
  <c r="DU452" i="11"/>
  <c r="EB452" i="11"/>
  <c r="DX452" i="11"/>
  <c r="EA452" i="11"/>
  <c r="DW452" i="11"/>
  <c r="DY452" i="11"/>
  <c r="DV452" i="11"/>
  <c r="DZ452" i="11"/>
  <c r="EB448" i="11"/>
  <c r="DX448" i="11"/>
  <c r="EA448" i="11"/>
  <c r="DW448" i="11"/>
  <c r="DZ448" i="11"/>
  <c r="DY448" i="11"/>
  <c r="DV448" i="11"/>
  <c r="DU526" i="11"/>
  <c r="DZ526" i="11"/>
  <c r="DV526" i="11"/>
  <c r="DY526" i="11"/>
  <c r="EA526" i="11"/>
  <c r="DX526" i="11"/>
  <c r="DW526" i="11"/>
  <c r="EB526" i="11"/>
  <c r="DU583" i="11"/>
  <c r="DZ583" i="11"/>
  <c r="DV583" i="11"/>
  <c r="DY583" i="11"/>
  <c r="EB583" i="11"/>
  <c r="DX583" i="11"/>
  <c r="EA583" i="11"/>
  <c r="DW583" i="11"/>
  <c r="DU523" i="11"/>
  <c r="EA523" i="11"/>
  <c r="DW523" i="11"/>
  <c r="DZ523" i="11"/>
  <c r="DV523" i="11"/>
  <c r="DX523" i="11"/>
  <c r="EB523" i="11"/>
  <c r="DY523" i="11"/>
  <c r="DU533" i="11"/>
  <c r="DY533" i="11"/>
  <c r="EB533" i="11"/>
  <c r="DX533" i="11"/>
  <c r="DZ533" i="11"/>
  <c r="DW533" i="11"/>
  <c r="DV533" i="11"/>
  <c r="EA533" i="11"/>
  <c r="DU541" i="11"/>
  <c r="DY541" i="11"/>
  <c r="EB541" i="11"/>
  <c r="DX541" i="11"/>
  <c r="DZ541" i="11"/>
  <c r="DW541" i="11"/>
  <c r="DV541" i="11"/>
  <c r="EA541" i="11"/>
  <c r="DZ546" i="11"/>
  <c r="DV546" i="11"/>
  <c r="DY546" i="11"/>
  <c r="DW546" i="11"/>
  <c r="EB546" i="11"/>
  <c r="EA546" i="11"/>
  <c r="DX546" i="11"/>
  <c r="DU483" i="11"/>
  <c r="EA483" i="11"/>
  <c r="DW483" i="11"/>
  <c r="DZ483" i="11"/>
  <c r="DV483" i="11"/>
  <c r="DX483" i="11"/>
  <c r="EB483" i="11"/>
  <c r="DY483" i="11"/>
  <c r="DU531" i="11"/>
  <c r="EA531" i="11"/>
  <c r="DW531" i="11"/>
  <c r="DZ531" i="11"/>
  <c r="DV531" i="11"/>
  <c r="DX531" i="11"/>
  <c r="EB531" i="11"/>
  <c r="DY531" i="11"/>
  <c r="DU467" i="11"/>
  <c r="EA467" i="11"/>
  <c r="DW467" i="11"/>
  <c r="DZ467" i="11"/>
  <c r="DV467" i="11"/>
  <c r="DX467" i="11"/>
  <c r="EB467" i="11"/>
  <c r="DY467" i="11"/>
  <c r="DU478" i="11"/>
  <c r="DZ478" i="11"/>
  <c r="DV478" i="11"/>
  <c r="DY478" i="11"/>
  <c r="EA478" i="11"/>
  <c r="DX478" i="11"/>
  <c r="DW478" i="11"/>
  <c r="EB478" i="11"/>
  <c r="DU454" i="11"/>
  <c r="DZ454" i="11"/>
  <c r="DV454" i="11"/>
  <c r="DY454" i="11"/>
  <c r="EA454" i="11"/>
  <c r="DX454" i="11"/>
  <c r="DW454" i="11"/>
  <c r="EB454" i="11"/>
  <c r="DU464" i="11"/>
  <c r="EB464" i="11"/>
  <c r="DX464" i="11"/>
  <c r="EA464" i="11"/>
  <c r="DW464" i="11"/>
  <c r="DZ464" i="11"/>
  <c r="DY464" i="11"/>
  <c r="DV464" i="11"/>
  <c r="DU461" i="11"/>
  <c r="DY461" i="11"/>
  <c r="EB461" i="11"/>
  <c r="DX461" i="11"/>
  <c r="DZ461" i="11"/>
  <c r="DW461" i="11"/>
  <c r="DV461" i="11"/>
  <c r="EA461" i="11"/>
  <c r="DU524" i="11"/>
  <c r="EB524" i="11"/>
  <c r="DX524" i="11"/>
  <c r="EA524" i="11"/>
  <c r="DW524" i="11"/>
  <c r="DY524" i="11"/>
  <c r="DV524" i="11"/>
  <c r="DZ524" i="11"/>
  <c r="DU463" i="11"/>
  <c r="EA463" i="11"/>
  <c r="DW463" i="11"/>
  <c r="DZ463" i="11"/>
  <c r="DV463" i="11"/>
  <c r="EB463" i="11"/>
  <c r="DY463" i="11"/>
  <c r="DX463" i="11"/>
  <c r="DU593" i="11"/>
  <c r="EB593" i="11"/>
  <c r="DX593" i="11"/>
  <c r="EA593" i="11"/>
  <c r="DW593" i="11"/>
  <c r="DZ593" i="11"/>
  <c r="DV593" i="11"/>
  <c r="DY593" i="11"/>
  <c r="DU456" i="11"/>
  <c r="EB456" i="11"/>
  <c r="DX456" i="11"/>
  <c r="EA456" i="11"/>
  <c r="DW456" i="11"/>
  <c r="DZ456" i="11"/>
  <c r="DY456" i="11"/>
  <c r="DV456" i="11"/>
  <c r="DU539" i="11"/>
  <c r="EA539" i="11"/>
  <c r="DW539" i="11"/>
  <c r="DZ539" i="11"/>
  <c r="DV539" i="11"/>
  <c r="DX539" i="11"/>
  <c r="EB539" i="11"/>
  <c r="DY539" i="11"/>
  <c r="DU455" i="11"/>
  <c r="EA455" i="11"/>
  <c r="DW455" i="11"/>
  <c r="DZ455" i="11"/>
  <c r="DV455" i="11"/>
  <c r="EB455" i="11"/>
  <c r="DY455" i="11"/>
  <c r="DX455" i="11"/>
  <c r="DU453" i="11"/>
  <c r="DY453" i="11"/>
  <c r="EB453" i="11"/>
  <c r="DX453" i="11"/>
  <c r="DZ453" i="11"/>
  <c r="DW453" i="11"/>
  <c r="DV453" i="11"/>
  <c r="EA453" i="11"/>
  <c r="DU585" i="11"/>
  <c r="EB585" i="11"/>
  <c r="DX585" i="11"/>
  <c r="EA585" i="11"/>
  <c r="DW585" i="11"/>
  <c r="DZ585" i="11"/>
  <c r="DV585" i="11"/>
  <c r="DY585" i="11"/>
  <c r="DU459" i="11"/>
  <c r="EA459" i="11"/>
  <c r="DW459" i="11"/>
  <c r="DZ459" i="11"/>
  <c r="DV459" i="11"/>
  <c r="DX459" i="11"/>
  <c r="EB459" i="11"/>
  <c r="DY459" i="11"/>
  <c r="DU466" i="11"/>
  <c r="DZ466" i="11"/>
  <c r="DV466" i="11"/>
  <c r="DY466" i="11"/>
  <c r="DW466" i="11"/>
  <c r="EB466" i="11"/>
  <c r="EA466" i="11"/>
  <c r="DX466" i="11"/>
  <c r="DU462" i="11"/>
  <c r="DZ462" i="11"/>
  <c r="DV462" i="11"/>
  <c r="DY462" i="11"/>
  <c r="EA462" i="11"/>
  <c r="DX462" i="11"/>
  <c r="DW462" i="11"/>
  <c r="EB462" i="11"/>
  <c r="DU486" i="11"/>
  <c r="DZ486" i="11"/>
  <c r="DV486" i="11"/>
  <c r="DY486" i="11"/>
  <c r="EA486" i="11"/>
  <c r="DX486" i="11"/>
  <c r="DW486" i="11"/>
  <c r="EB486" i="11"/>
  <c r="DU451" i="11"/>
  <c r="EA451" i="11"/>
  <c r="DW451" i="11"/>
  <c r="DZ451" i="11"/>
  <c r="DV451" i="11"/>
  <c r="DX451" i="11"/>
  <c r="EB451" i="11"/>
  <c r="DY451" i="11"/>
  <c r="DU465" i="11"/>
  <c r="DY465" i="11"/>
  <c r="EB465" i="11"/>
  <c r="DX465" i="11"/>
  <c r="DV465" i="11"/>
  <c r="EA465" i="11"/>
  <c r="DZ465" i="11"/>
  <c r="DW465" i="11"/>
  <c r="DU457" i="11"/>
  <c r="DY457" i="11"/>
  <c r="EB457" i="11"/>
  <c r="DX457" i="11"/>
  <c r="DV457" i="11"/>
  <c r="EA457" i="11"/>
  <c r="DZ457" i="11"/>
  <c r="DW457" i="11"/>
  <c r="DU469" i="11"/>
  <c r="DY469" i="11"/>
  <c r="EB469" i="11"/>
  <c r="DX469" i="11"/>
  <c r="DZ469" i="11"/>
  <c r="DW469" i="11"/>
  <c r="DV469" i="11"/>
  <c r="EA469" i="11"/>
  <c r="DU470" i="11"/>
  <c r="DZ470" i="11"/>
  <c r="DV470" i="11"/>
  <c r="DY470" i="11"/>
  <c r="EA470" i="11"/>
  <c r="DX470" i="11"/>
  <c r="DW470" i="11"/>
  <c r="EB470" i="11"/>
  <c r="DU458" i="11"/>
  <c r="DZ458" i="11"/>
  <c r="DV458" i="11"/>
  <c r="DY458" i="11"/>
  <c r="DW458" i="11"/>
  <c r="EB458" i="11"/>
  <c r="EA458" i="11"/>
  <c r="DX458" i="11"/>
  <c r="DU446" i="11"/>
  <c r="DZ446" i="11"/>
  <c r="DV446" i="11"/>
  <c r="DY446" i="11"/>
  <c r="EA446" i="11"/>
  <c r="DX446" i="11"/>
  <c r="DW446" i="11"/>
  <c r="EB446" i="11"/>
  <c r="DU468" i="11"/>
  <c r="EB468" i="11"/>
  <c r="DX468" i="11"/>
  <c r="EA468" i="11"/>
  <c r="DW468" i="11"/>
  <c r="DY468" i="11"/>
  <c r="DV468" i="11"/>
  <c r="DZ468" i="11"/>
  <c r="DU542" i="11"/>
  <c r="DZ542" i="11"/>
  <c r="DV542" i="11"/>
  <c r="DY542" i="11"/>
  <c r="EA542" i="11"/>
  <c r="DX542" i="11"/>
  <c r="DW542" i="11"/>
  <c r="EB542" i="11"/>
  <c r="DZ534" i="11"/>
  <c r="DV534" i="11"/>
  <c r="DY534" i="11"/>
  <c r="EA534" i="11"/>
  <c r="DX534" i="11"/>
  <c r="DW534" i="11"/>
  <c r="EB534" i="11"/>
  <c r="EM473" i="11"/>
  <c r="DU473" i="11"/>
  <c r="DU546" i="11"/>
  <c r="EM448" i="11"/>
  <c r="DU448" i="11"/>
  <c r="DU534" i="11"/>
  <c r="EE534" i="11"/>
  <c r="ED534" i="11"/>
  <c r="EH534" i="11"/>
  <c r="DT588" i="11"/>
  <c r="ED588" i="11" s="1"/>
  <c r="DT592" i="11"/>
  <c r="EI592" i="11" s="1"/>
  <c r="EI546" i="11"/>
  <c r="EC534" i="11"/>
  <c r="EG534" i="11"/>
  <c r="EJ534" i="11"/>
  <c r="EF534" i="11"/>
  <c r="DT596" i="11"/>
  <c r="DT600" i="11"/>
  <c r="EG600" i="11" s="1"/>
  <c r="EE546" i="11"/>
  <c r="ED546" i="11"/>
  <c r="EF546" i="11"/>
  <c r="EH546" i="11"/>
  <c r="DT580" i="11"/>
  <c r="EH580" i="11" s="1"/>
  <c r="U80" i="11"/>
  <c r="T160" i="11"/>
  <c r="DT520" i="11"/>
  <c r="U134" i="11"/>
  <c r="S160" i="11"/>
  <c r="R160" i="11"/>
  <c r="EH468" i="11"/>
  <c r="EC468" i="11"/>
  <c r="EF468" i="11"/>
  <c r="EE468" i="11"/>
  <c r="EG468" i="11"/>
  <c r="ED468" i="11"/>
  <c r="EJ468" i="11"/>
  <c r="EI468" i="11"/>
  <c r="W22" i="11"/>
  <c r="DT568" i="11" s="1"/>
  <c r="EJ464" i="11"/>
  <c r="ED464" i="11"/>
  <c r="EE464" i="11"/>
  <c r="EG464" i="11"/>
  <c r="EC464" i="11"/>
  <c r="EI464" i="11"/>
  <c r="EH464" i="11"/>
  <c r="EF464" i="11"/>
  <c r="EH460" i="11"/>
  <c r="EG460" i="11"/>
  <c r="EF460" i="11"/>
  <c r="EE460" i="11"/>
  <c r="ED460" i="11"/>
  <c r="EI460" i="11"/>
  <c r="EC460" i="11"/>
  <c r="EJ460" i="11"/>
  <c r="W6" i="11"/>
  <c r="DT552" i="11" s="1"/>
  <c r="EJ452" i="11"/>
  <c r="EE452" i="11"/>
  <c r="EG452" i="11"/>
  <c r="EH452" i="11"/>
  <c r="EC452" i="11"/>
  <c r="EF452" i="11"/>
  <c r="EI452" i="11"/>
  <c r="ED452" i="11"/>
  <c r="EC448" i="11"/>
  <c r="EF448" i="11"/>
  <c r="EG448" i="11"/>
  <c r="ED448" i="11"/>
  <c r="EH448" i="11"/>
  <c r="EE448" i="11"/>
  <c r="EI448" i="11"/>
  <c r="EJ448" i="11"/>
  <c r="T156" i="11"/>
  <c r="DT516" i="11"/>
  <c r="S156" i="11"/>
  <c r="R156" i="11"/>
  <c r="U130" i="11"/>
  <c r="U76" i="11"/>
  <c r="DT512" i="11"/>
  <c r="U72" i="11"/>
  <c r="T152" i="11"/>
  <c r="S152" i="11"/>
  <c r="R152" i="11"/>
  <c r="U126" i="11"/>
  <c r="U114" i="11"/>
  <c r="DT500" i="11"/>
  <c r="R140" i="11"/>
  <c r="S140" i="11"/>
  <c r="U60" i="11"/>
  <c r="T140" i="11"/>
  <c r="W10" i="11"/>
  <c r="W18" i="11"/>
  <c r="W26" i="11"/>
  <c r="U118" i="11"/>
  <c r="R144" i="11"/>
  <c r="S144" i="11"/>
  <c r="U64" i="11"/>
  <c r="DT504" i="11"/>
  <c r="T144" i="11"/>
  <c r="R148" i="11"/>
  <c r="U68" i="11"/>
  <c r="T148" i="11"/>
  <c r="U122" i="11"/>
  <c r="S148" i="11"/>
  <c r="DT508" i="11"/>
  <c r="Y159" i="11"/>
  <c r="X79" i="11"/>
  <c r="X133" i="11"/>
  <c r="W105" i="11"/>
  <c r="V105" i="11"/>
  <c r="EF486" i="11"/>
  <c r="EG486" i="11"/>
  <c r="EI486" i="11"/>
  <c r="EH486" i="11"/>
  <c r="EJ486" i="11"/>
  <c r="EE486" i="11"/>
  <c r="EC486" i="11"/>
  <c r="ED486" i="11"/>
  <c r="R142" i="11"/>
  <c r="U62" i="11"/>
  <c r="T142" i="11"/>
  <c r="U116" i="11"/>
  <c r="S142" i="11"/>
  <c r="DT502" i="11"/>
  <c r="EH451" i="11"/>
  <c r="EG451" i="11"/>
  <c r="ED451" i="11"/>
  <c r="EF451" i="11"/>
  <c r="EE451" i="11"/>
  <c r="EI451" i="11"/>
  <c r="EJ451" i="11"/>
  <c r="EC451" i="11"/>
  <c r="W20" i="11"/>
  <c r="Y147" i="11"/>
  <c r="V93" i="11"/>
  <c r="X121" i="11"/>
  <c r="W93" i="11"/>
  <c r="X67" i="11"/>
  <c r="EG463" i="11"/>
  <c r="EH463" i="11"/>
  <c r="EF463" i="11"/>
  <c r="EI463" i="11"/>
  <c r="EJ463" i="11"/>
  <c r="EC463" i="11"/>
  <c r="ED463" i="11"/>
  <c r="EE463" i="11"/>
  <c r="Z3" i="11"/>
  <c r="BR29" i="11" s="1"/>
  <c r="ED449" i="11"/>
  <c r="EG449" i="11"/>
  <c r="EC449" i="11"/>
  <c r="EE449" i="11"/>
  <c r="EH449" i="11"/>
  <c r="EI449" i="11"/>
  <c r="EF449" i="11"/>
  <c r="EJ449" i="11"/>
  <c r="X116" i="11"/>
  <c r="W88" i="11"/>
  <c r="V88" i="11"/>
  <c r="X62" i="11"/>
  <c r="Y142" i="11"/>
  <c r="Y153" i="11"/>
  <c r="V99" i="11"/>
  <c r="X73" i="11"/>
  <c r="X127" i="11"/>
  <c r="W99" i="11"/>
  <c r="DT591" i="11"/>
  <c r="W5" i="11"/>
  <c r="EG470" i="11"/>
  <c r="EH470" i="11"/>
  <c r="ED470" i="11"/>
  <c r="EJ470" i="11"/>
  <c r="EI470" i="11"/>
  <c r="EF470" i="11"/>
  <c r="EC470" i="11"/>
  <c r="EE470" i="11"/>
  <c r="W13" i="11"/>
  <c r="EE531" i="11"/>
  <c r="EG531" i="11"/>
  <c r="EI531" i="11"/>
  <c r="ED531" i="11"/>
  <c r="EJ531" i="11"/>
  <c r="EH531" i="11"/>
  <c r="EC531" i="11"/>
  <c r="EF531" i="11"/>
  <c r="EC445" i="11"/>
  <c r="ED445" i="11"/>
  <c r="EF445" i="11"/>
  <c r="EI445" i="11"/>
  <c r="EE445" i="11"/>
  <c r="EH445" i="11"/>
  <c r="EG445" i="11"/>
  <c r="EM445" i="11"/>
  <c r="EJ445" i="11"/>
  <c r="Y151" i="11"/>
  <c r="V97" i="11"/>
  <c r="X125" i="11"/>
  <c r="W97" i="11"/>
  <c r="X71" i="11"/>
  <c r="W7" i="11"/>
  <c r="V59" i="11"/>
  <c r="V113" i="11" s="1"/>
  <c r="X31" i="11"/>
  <c r="Y31" i="11"/>
  <c r="W31" i="11"/>
  <c r="DT525" i="11"/>
  <c r="EJ450" i="11"/>
  <c r="EF450" i="11"/>
  <c r="EG450" i="11"/>
  <c r="EE450" i="11"/>
  <c r="EH450" i="11"/>
  <c r="EC450" i="11"/>
  <c r="ED450" i="11"/>
  <c r="EI450" i="11"/>
  <c r="EJ546" i="11"/>
  <c r="EI459" i="11"/>
  <c r="ED459" i="11"/>
  <c r="EJ459" i="11"/>
  <c r="EF459" i="11"/>
  <c r="EC459" i="11"/>
  <c r="EE459" i="11"/>
  <c r="EH459" i="11"/>
  <c r="EG459" i="11"/>
  <c r="EG461" i="11"/>
  <c r="EJ461" i="11"/>
  <c r="EF461" i="11"/>
  <c r="EC461" i="11"/>
  <c r="ED461" i="11"/>
  <c r="EI461" i="11"/>
  <c r="EE461" i="11"/>
  <c r="EH461" i="11"/>
  <c r="EC536" i="11"/>
  <c r="ED536" i="11"/>
  <c r="EF536" i="11"/>
  <c r="EH536" i="11"/>
  <c r="EE536" i="11"/>
  <c r="EI536" i="11"/>
  <c r="EG536" i="11"/>
  <c r="EJ536" i="11"/>
  <c r="Z25" i="11"/>
  <c r="BR51" i="11" s="1"/>
  <c r="S162" i="11"/>
  <c r="U82" i="11"/>
  <c r="R162" i="11"/>
  <c r="U136" i="11"/>
  <c r="T162" i="11"/>
  <c r="DT522" i="11"/>
  <c r="R146" i="11"/>
  <c r="U66" i="11"/>
  <c r="T146" i="11"/>
  <c r="U120" i="11"/>
  <c r="S146" i="11"/>
  <c r="DT506" i="11"/>
  <c r="Z12" i="11"/>
  <c r="BR38" i="11" s="1"/>
  <c r="W11" i="11"/>
  <c r="T153" i="11"/>
  <c r="U73" i="11"/>
  <c r="S153" i="11"/>
  <c r="R153" i="11"/>
  <c r="U127" i="11"/>
  <c r="DT513" i="11"/>
  <c r="EG465" i="11"/>
  <c r="EI465" i="11"/>
  <c r="ED465" i="11"/>
  <c r="EC465" i="11"/>
  <c r="EE465" i="11"/>
  <c r="EH465" i="11"/>
  <c r="EJ465" i="11"/>
  <c r="EF465" i="11"/>
  <c r="R154" i="11"/>
  <c r="U74" i="11"/>
  <c r="T154" i="11"/>
  <c r="S154" i="11"/>
  <c r="U128" i="11"/>
  <c r="DT514" i="11"/>
  <c r="Z13" i="11"/>
  <c r="BR39" i="11" s="1"/>
  <c r="W94" i="11"/>
  <c r="X122" i="11"/>
  <c r="V94" i="11"/>
  <c r="Y148" i="11"/>
  <c r="X68" i="11"/>
  <c r="Z8" i="11"/>
  <c r="BR34" i="11" s="1"/>
  <c r="EG456" i="11"/>
  <c r="EI456" i="11"/>
  <c r="EE456" i="11"/>
  <c r="EC456" i="11"/>
  <c r="EF456" i="11"/>
  <c r="ED456" i="11"/>
  <c r="EJ456" i="11"/>
  <c r="EH456" i="11"/>
  <c r="Z19" i="11"/>
  <c r="T139" i="11"/>
  <c r="U59" i="11"/>
  <c r="U113" i="11"/>
  <c r="S139" i="11"/>
  <c r="R139" i="11"/>
  <c r="DT499" i="11"/>
  <c r="T147" i="11"/>
  <c r="U67" i="11"/>
  <c r="S147" i="11"/>
  <c r="U121" i="11"/>
  <c r="R147" i="11"/>
  <c r="DT507" i="11"/>
  <c r="W104" i="11"/>
  <c r="X132" i="11"/>
  <c r="V104" i="11"/>
  <c r="Y158" i="11"/>
  <c r="X78" i="11"/>
  <c r="X115" i="11"/>
  <c r="W87" i="11"/>
  <c r="V87" i="11"/>
  <c r="Y141" i="11"/>
  <c r="X61" i="11"/>
  <c r="X128" i="11"/>
  <c r="W100" i="11"/>
  <c r="V100" i="11"/>
  <c r="X74" i="11"/>
  <c r="Y154" i="11"/>
  <c r="EF447" i="11"/>
  <c r="EC447" i="11"/>
  <c r="ED447" i="11"/>
  <c r="EI447" i="11"/>
  <c r="EG447" i="11"/>
  <c r="EE447" i="11"/>
  <c r="EH447" i="11"/>
  <c r="EJ447" i="11"/>
  <c r="EM447" i="11"/>
  <c r="Z17" i="11"/>
  <c r="BR43" i="11" s="1"/>
  <c r="W23" i="11"/>
  <c r="W15" i="11"/>
  <c r="X63" i="11"/>
  <c r="Y143" i="11"/>
  <c r="V89" i="11"/>
  <c r="X117" i="11"/>
  <c r="W89" i="11"/>
  <c r="W21" i="11"/>
  <c r="T141" i="11"/>
  <c r="U61" i="11"/>
  <c r="S141" i="11"/>
  <c r="U115" i="11"/>
  <c r="R141" i="11"/>
  <c r="DT501" i="11"/>
  <c r="X65" i="11"/>
  <c r="Y145" i="11"/>
  <c r="V91" i="11"/>
  <c r="X119" i="11"/>
  <c r="W91" i="11"/>
  <c r="S159" i="11"/>
  <c r="R159" i="11"/>
  <c r="U79" i="11"/>
  <c r="U133" i="11"/>
  <c r="T159" i="11"/>
  <c r="DT519" i="11"/>
  <c r="S161" i="11"/>
  <c r="R161" i="11"/>
  <c r="T161" i="11"/>
  <c r="U135" i="11"/>
  <c r="U81" i="11"/>
  <c r="DT521" i="11"/>
  <c r="Z4" i="11"/>
  <c r="BR30" i="11" s="1"/>
  <c r="W28" i="11"/>
  <c r="W12" i="11"/>
  <c r="X120" i="11"/>
  <c r="W92" i="11"/>
  <c r="V92" i="11"/>
  <c r="X66" i="11"/>
  <c r="Y146" i="11"/>
  <c r="EG524" i="11"/>
  <c r="EI524" i="11"/>
  <c r="EJ524" i="11"/>
  <c r="EC524" i="11"/>
  <c r="EH524" i="11"/>
  <c r="ED524" i="11"/>
  <c r="EE524" i="11"/>
  <c r="EF524" i="11"/>
  <c r="W19" i="11"/>
  <c r="R143" i="11"/>
  <c r="U117" i="11"/>
  <c r="U63" i="11"/>
  <c r="T143" i="11"/>
  <c r="S143" i="11"/>
  <c r="DT503" i="11"/>
  <c r="T137" i="11"/>
  <c r="U57" i="11"/>
  <c r="S137" i="11"/>
  <c r="U111" i="11"/>
  <c r="R137" i="11"/>
  <c r="DT497" i="11"/>
  <c r="W25" i="11"/>
  <c r="DT584" i="11"/>
  <c r="ED584" i="11" s="1"/>
  <c r="DT576" i="11"/>
  <c r="EG576" i="11" s="1"/>
  <c r="EC546" i="11"/>
  <c r="EG546" i="11"/>
  <c r="X10" i="11"/>
  <c r="EH466" i="11"/>
  <c r="EI466" i="11"/>
  <c r="EJ466" i="11"/>
  <c r="ED466" i="11"/>
  <c r="EF466" i="11"/>
  <c r="EC466" i="11"/>
  <c r="EE466" i="11"/>
  <c r="EG466" i="11"/>
  <c r="EH462" i="11"/>
  <c r="EG462" i="11"/>
  <c r="EI462" i="11"/>
  <c r="EF462" i="11"/>
  <c r="EC462" i="11"/>
  <c r="EE462" i="11"/>
  <c r="ED462" i="11"/>
  <c r="EJ462" i="11"/>
  <c r="X15" i="11"/>
  <c r="Y156" i="11"/>
  <c r="X76" i="11"/>
  <c r="X130" i="11"/>
  <c r="W102" i="11"/>
  <c r="V102" i="11"/>
  <c r="EI532" i="11"/>
  <c r="EE532" i="11"/>
  <c r="EC532" i="11"/>
  <c r="EH532" i="11"/>
  <c r="ED532" i="11"/>
  <c r="EJ532" i="11"/>
  <c r="EF532" i="11"/>
  <c r="EG532" i="11"/>
  <c r="S145" i="11"/>
  <c r="U119" i="11"/>
  <c r="U65" i="11"/>
  <c r="T145" i="11"/>
  <c r="R145" i="11"/>
  <c r="DT505" i="11"/>
  <c r="W17" i="11"/>
  <c r="W107" i="11"/>
  <c r="X135" i="11"/>
  <c r="Y161" i="11"/>
  <c r="V107" i="11"/>
  <c r="X81" i="11"/>
  <c r="X77" i="11"/>
  <c r="Y157" i="11"/>
  <c r="V103" i="11"/>
  <c r="X131" i="11"/>
  <c r="W103" i="11"/>
  <c r="X124" i="11"/>
  <c r="W96" i="11"/>
  <c r="V96" i="11"/>
  <c r="X70" i="11"/>
  <c r="Y150" i="11"/>
  <c r="Y162" i="11"/>
  <c r="X82" i="11"/>
  <c r="X136" i="11"/>
  <c r="V108" i="11"/>
  <c r="W108" i="11"/>
  <c r="W24" i="11"/>
  <c r="EG457" i="11"/>
  <c r="EI457" i="11"/>
  <c r="ED457" i="11"/>
  <c r="EF457" i="11"/>
  <c r="EE457" i="11"/>
  <c r="EC457" i="11"/>
  <c r="EH457" i="11"/>
  <c r="EJ457" i="11"/>
  <c r="X18" i="11"/>
  <c r="Y160" i="11"/>
  <c r="X80" i="11"/>
  <c r="X134" i="11"/>
  <c r="V106" i="11"/>
  <c r="W106" i="11"/>
  <c r="Z14" i="11"/>
  <c r="BR40" i="11" s="1"/>
  <c r="Y155" i="11"/>
  <c r="V101" i="11"/>
  <c r="W101" i="11"/>
  <c r="X75" i="11"/>
  <c r="X129" i="11"/>
  <c r="EH469" i="11"/>
  <c r="EG469" i="11"/>
  <c r="EJ469" i="11"/>
  <c r="EF469" i="11"/>
  <c r="ED469" i="11"/>
  <c r="EC469" i="11"/>
  <c r="EI469" i="11"/>
  <c r="EE469" i="11"/>
  <c r="W16" i="11"/>
  <c r="W4" i="11"/>
  <c r="EE483" i="11"/>
  <c r="EI483" i="11"/>
  <c r="EC483" i="11"/>
  <c r="EJ483" i="11"/>
  <c r="ED483" i="11"/>
  <c r="EH483" i="11"/>
  <c r="EG483" i="11"/>
  <c r="EF483" i="11"/>
  <c r="Z24" i="11"/>
  <c r="BR50" i="11" s="1"/>
  <c r="Z7" i="11"/>
  <c r="BR33" i="11" s="1"/>
  <c r="EG539" i="11"/>
  <c r="ED539" i="11"/>
  <c r="EH539" i="11"/>
  <c r="EC539" i="11"/>
  <c r="EJ539" i="11"/>
  <c r="EF539" i="11"/>
  <c r="EE539" i="11"/>
  <c r="EI539" i="11"/>
  <c r="Z20" i="11"/>
  <c r="BR46" i="11" s="1"/>
  <c r="ED473" i="11"/>
  <c r="EC473" i="11"/>
  <c r="EH473" i="11"/>
  <c r="EE473" i="11"/>
  <c r="EI473" i="11"/>
  <c r="EG473" i="11"/>
  <c r="EJ473" i="11"/>
  <c r="EF473" i="11"/>
  <c r="R157" i="11"/>
  <c r="U131" i="11"/>
  <c r="U77" i="11"/>
  <c r="T157" i="11"/>
  <c r="S157" i="11"/>
  <c r="DT517" i="11"/>
  <c r="T149" i="11"/>
  <c r="U69" i="11"/>
  <c r="S149" i="11"/>
  <c r="R149" i="11"/>
  <c r="U123" i="11"/>
  <c r="DT509" i="11"/>
  <c r="Z9" i="11"/>
  <c r="BR35" i="11" s="1"/>
  <c r="S155" i="11"/>
  <c r="T155" i="11"/>
  <c r="R155" i="11"/>
  <c r="U129" i="11"/>
  <c r="U75" i="11"/>
  <c r="DT515" i="11"/>
  <c r="EF467" i="11"/>
  <c r="EI467" i="11"/>
  <c r="ED467" i="11"/>
  <c r="EJ467" i="11"/>
  <c r="EC467" i="11"/>
  <c r="EE467" i="11"/>
  <c r="EH467" i="11"/>
  <c r="EG467" i="11"/>
  <c r="Z11" i="11"/>
  <c r="BR37" i="11" s="1"/>
  <c r="EG454" i="11"/>
  <c r="ED454" i="11"/>
  <c r="EC454" i="11"/>
  <c r="EH454" i="11"/>
  <c r="EI454" i="11"/>
  <c r="EJ454" i="11"/>
  <c r="EF454" i="11"/>
  <c r="EE454" i="11"/>
  <c r="X114" i="11"/>
  <c r="W86" i="11"/>
  <c r="V86" i="11"/>
  <c r="X60" i="11"/>
  <c r="Y140" i="11"/>
  <c r="EG453" i="11"/>
  <c r="EJ453" i="11"/>
  <c r="EF453" i="11"/>
  <c r="EI453" i="11"/>
  <c r="ED453" i="11"/>
  <c r="EC453" i="11"/>
  <c r="EH453" i="11"/>
  <c r="EE453" i="11"/>
  <c r="W27" i="11"/>
  <c r="W14" i="11"/>
  <c r="Y138" i="11"/>
  <c r="X58" i="11"/>
  <c r="V84" i="11"/>
  <c r="X112" i="11"/>
  <c r="W84" i="11"/>
  <c r="V64" i="11"/>
  <c r="V118" i="11" s="1"/>
  <c r="X36" i="11"/>
  <c r="W36" i="11"/>
  <c r="Y36" i="11"/>
  <c r="V69" i="11"/>
  <c r="V123" i="11" s="1"/>
  <c r="Y41" i="11"/>
  <c r="W41" i="11"/>
  <c r="X41" i="11"/>
  <c r="DT535" i="11"/>
  <c r="Z22" i="11"/>
  <c r="BR48" i="11" s="1"/>
  <c r="EG533" i="11"/>
  <c r="EE533" i="11"/>
  <c r="EC533" i="11"/>
  <c r="EI533" i="11"/>
  <c r="EH533" i="11"/>
  <c r="EF533" i="11"/>
  <c r="ED533" i="11"/>
  <c r="EJ533" i="11"/>
  <c r="W8" i="11"/>
  <c r="EC541" i="11"/>
  <c r="EF541" i="11"/>
  <c r="EE541" i="11"/>
  <c r="ED541" i="11"/>
  <c r="EH541" i="11"/>
  <c r="EI541" i="11"/>
  <c r="EG541" i="11"/>
  <c r="EJ541" i="11"/>
  <c r="T151" i="11"/>
  <c r="U71" i="11"/>
  <c r="U125" i="11"/>
  <c r="S151" i="11"/>
  <c r="R151" i="11"/>
  <c r="DT511" i="11"/>
  <c r="Z27" i="11"/>
  <c r="BR53" i="11" s="1"/>
  <c r="Z23" i="11"/>
  <c r="BR49" i="11" s="1"/>
  <c r="Z16" i="11"/>
  <c r="BR42" i="11" s="1"/>
  <c r="Z28" i="11"/>
  <c r="BR54" i="11" s="1"/>
  <c r="T158" i="11"/>
  <c r="S158" i="11"/>
  <c r="U132" i="11"/>
  <c r="R158" i="11"/>
  <c r="U78" i="11"/>
  <c r="DT518" i="11"/>
  <c r="W44" i="11"/>
  <c r="V72" i="11"/>
  <c r="V126" i="11" s="1"/>
  <c r="Y44" i="11"/>
  <c r="X44" i="11"/>
  <c r="Z26" i="11"/>
  <c r="BR52" i="11" s="1"/>
  <c r="Y137" i="11"/>
  <c r="V83" i="11"/>
  <c r="X111" i="11"/>
  <c r="W83" i="11"/>
  <c r="X57" i="11"/>
  <c r="Z21" i="11"/>
  <c r="BR47" i="11" s="1"/>
  <c r="DT538" i="11"/>
  <c r="T150" i="11"/>
  <c r="S150" i="11"/>
  <c r="U124" i="11"/>
  <c r="U70" i="11"/>
  <c r="R150" i="11"/>
  <c r="DT510" i="11"/>
  <c r="R138" i="11"/>
  <c r="U58" i="11"/>
  <c r="T138" i="11"/>
  <c r="U112" i="11"/>
  <c r="S138" i="11"/>
  <c r="DT498" i="11"/>
  <c r="DT530" i="11"/>
  <c r="ED458" i="11"/>
  <c r="EG458" i="11"/>
  <c r="EF458" i="11"/>
  <c r="EE458" i="11"/>
  <c r="EH458" i="11"/>
  <c r="EJ458" i="11"/>
  <c r="EI458" i="11"/>
  <c r="EC458" i="11"/>
  <c r="W9" i="11"/>
  <c r="EI446" i="11"/>
  <c r="EG446" i="11"/>
  <c r="EJ446" i="11"/>
  <c r="EE446" i="11"/>
  <c r="EH446" i="11"/>
  <c r="EF446" i="11"/>
  <c r="ED446" i="11"/>
  <c r="EC446" i="11"/>
  <c r="EM446" i="11"/>
  <c r="EF455" i="11"/>
  <c r="EI455" i="11"/>
  <c r="ED455" i="11"/>
  <c r="EE455" i="11"/>
  <c r="EG455" i="11"/>
  <c r="EC455" i="11"/>
  <c r="EH455" i="11"/>
  <c r="EJ455" i="11"/>
  <c r="W3" i="11"/>
  <c r="DT549" i="11" s="1"/>
  <c r="EH478" i="11"/>
  <c r="EF478" i="11"/>
  <c r="EJ478" i="11"/>
  <c r="ED478" i="11"/>
  <c r="EG478" i="11"/>
  <c r="EI478" i="11"/>
  <c r="EE478" i="11"/>
  <c r="EC478" i="11"/>
  <c r="X5" i="11"/>
  <c r="Z6" i="11"/>
  <c r="BR32" i="11" s="1"/>
  <c r="DQ325" i="11"/>
  <c r="EM324" i="11"/>
  <c r="DR645" i="11"/>
  <c r="DR629" i="11"/>
  <c r="EE593" i="11"/>
  <c r="EF593" i="11"/>
  <c r="EH593" i="11"/>
  <c r="EI593" i="11"/>
  <c r="EG593" i="11"/>
  <c r="ED593" i="11"/>
  <c r="EC593" i="11"/>
  <c r="EJ593" i="11"/>
  <c r="DT589" i="11"/>
  <c r="DR615" i="11"/>
  <c r="DR635" i="11"/>
  <c r="DT599" i="11"/>
  <c r="DR625" i="11"/>
  <c r="EH523" i="11"/>
  <c r="EF523" i="11"/>
  <c r="EG523" i="11"/>
  <c r="EC523" i="11"/>
  <c r="EE523" i="11"/>
  <c r="ED523" i="11"/>
  <c r="EJ523" i="11"/>
  <c r="EI523" i="11"/>
  <c r="EM523" i="11"/>
  <c r="EI585" i="11"/>
  <c r="ED585" i="11"/>
  <c r="EE585" i="11"/>
  <c r="EJ585" i="11"/>
  <c r="EF585" i="11"/>
  <c r="EG585" i="11"/>
  <c r="EC585" i="11"/>
  <c r="EH585" i="11"/>
  <c r="DT595" i="11"/>
  <c r="DR621" i="11"/>
  <c r="DQ350" i="11"/>
  <c r="EM349" i="11"/>
  <c r="DQ400" i="11"/>
  <c r="EM399" i="11"/>
  <c r="EI583" i="11"/>
  <c r="EG583" i="11"/>
  <c r="EH583" i="11"/>
  <c r="EC583" i="11"/>
  <c r="ED583" i="11"/>
  <c r="EE583" i="11"/>
  <c r="EJ583" i="11"/>
  <c r="EF583" i="11"/>
  <c r="DQ425" i="11"/>
  <c r="EM424" i="11"/>
  <c r="DR691" i="11"/>
  <c r="DT581" i="11"/>
  <c r="DR607" i="11"/>
  <c r="DQ525" i="11"/>
  <c r="EM524" i="11"/>
  <c r="DR637" i="11"/>
  <c r="DT597" i="11"/>
  <c r="DR623" i="11"/>
  <c r="DQ375" i="11"/>
  <c r="EM374" i="11"/>
  <c r="DQ450" i="11"/>
  <c r="EM449" i="11"/>
  <c r="DT579" i="11"/>
  <c r="DR605" i="11"/>
  <c r="DQ475" i="11"/>
  <c r="EM474" i="11"/>
  <c r="DR695" i="11"/>
  <c r="DQ549" i="11"/>
  <c r="DQ550" i="11" s="1"/>
  <c r="DR575" i="11"/>
  <c r="DQ500" i="11"/>
  <c r="EM300" i="11"/>
  <c r="DQ301" i="11"/>
  <c r="DQ145" i="11"/>
  <c r="EM144" i="11"/>
  <c r="EM66" i="11"/>
  <c r="DQ67" i="11"/>
  <c r="DQ171" i="11"/>
  <c r="EM170" i="11"/>
  <c r="DQ277" i="11"/>
  <c r="EM276" i="11"/>
  <c r="DQ16" i="11"/>
  <c r="EM15" i="11"/>
  <c r="DQ198" i="11"/>
  <c r="EM197" i="11"/>
  <c r="DQ41" i="11"/>
  <c r="EM40" i="11"/>
  <c r="DQ93" i="11"/>
  <c r="EM92" i="11"/>
  <c r="EM118" i="11"/>
  <c r="DQ119" i="11"/>
  <c r="DQ223" i="11"/>
  <c r="EM222" i="11"/>
  <c r="DQ249" i="11"/>
  <c r="EM248" i="11"/>
  <c r="DR610" i="11"/>
  <c r="DR606" i="11"/>
  <c r="DR586" i="11"/>
  <c r="DT586" i="11" s="1"/>
  <c r="DR598" i="11"/>
  <c r="DT598" i="11" s="1"/>
  <c r="DR622" i="11"/>
  <c r="DR578" i="11"/>
  <c r="DT578" i="11" s="1"/>
  <c r="DS657" i="11"/>
  <c r="DS669" i="11"/>
  <c r="DS653" i="11"/>
  <c r="DS685" i="11"/>
  <c r="DS661" i="11"/>
  <c r="DR594" i="11"/>
  <c r="DT594" i="11" s="1"/>
  <c r="DR618" i="11"/>
  <c r="DR602" i="11"/>
  <c r="DR626" i="11"/>
  <c r="DR590" i="11"/>
  <c r="DR582" i="11"/>
  <c r="DR614" i="11"/>
  <c r="DS673" i="11"/>
  <c r="DS665" i="11"/>
  <c r="DS649" i="11"/>
  <c r="DS693" i="11"/>
  <c r="DS703" i="11"/>
  <c r="BF17" i="11" l="1"/>
  <c r="BE43" i="11" s="1"/>
  <c r="BF9" i="11"/>
  <c r="BE35" i="11" s="1"/>
  <c r="BF21" i="11"/>
  <c r="BE47" i="11" s="1"/>
  <c r="BF5" i="11"/>
  <c r="BE31" i="11" s="1"/>
  <c r="BF25" i="11"/>
  <c r="BE51" i="11" s="1"/>
  <c r="BE30" i="11"/>
  <c r="BF11" i="11"/>
  <c r="BE37" i="11" s="1"/>
  <c r="BF15" i="11"/>
  <c r="BE41" i="11" s="1"/>
  <c r="BF18" i="11"/>
  <c r="BE44" i="11" s="1"/>
  <c r="BF22" i="11"/>
  <c r="BE48" i="11" s="1"/>
  <c r="BF26" i="11"/>
  <c r="BE52" i="11" s="1"/>
  <c r="BF6" i="11"/>
  <c r="BE32" i="11" s="1"/>
  <c r="BF10" i="11"/>
  <c r="BE36" i="11" s="1"/>
  <c r="BF12" i="11"/>
  <c r="BE38" i="11" s="1"/>
  <c r="BF16" i="11"/>
  <c r="BE42" i="11" s="1"/>
  <c r="BF19" i="11"/>
  <c r="BE45" i="11" s="1"/>
  <c r="BF23" i="11"/>
  <c r="BE49" i="11" s="1"/>
  <c r="BF27" i="11"/>
  <c r="BE53" i="11" s="1"/>
  <c r="BF7" i="11"/>
  <c r="BE33" i="11" s="1"/>
  <c r="BE34" i="11"/>
  <c r="BE40" i="11"/>
  <c r="BF13" i="11"/>
  <c r="BE39" i="11" s="1"/>
  <c r="BF3" i="11"/>
  <c r="BE29" i="11" s="1"/>
  <c r="BF20" i="11"/>
  <c r="BE46" i="11" s="1"/>
  <c r="BF24" i="11"/>
  <c r="BE50" i="11" s="1"/>
  <c r="BF28" i="11"/>
  <c r="BE54" i="11" s="1"/>
  <c r="AZ28" i="11"/>
  <c r="AZ27" i="11"/>
  <c r="AZ26" i="11"/>
  <c r="AZ25" i="11"/>
  <c r="AZ24" i="11"/>
  <c r="AZ23" i="11"/>
  <c r="AZ22" i="11"/>
  <c r="AZ21" i="11"/>
  <c r="AZ20" i="11"/>
  <c r="AZ19" i="11"/>
  <c r="AZ18" i="11"/>
  <c r="AZ17" i="11"/>
  <c r="AZ3" i="11"/>
  <c r="AZ16" i="11"/>
  <c r="AZ15" i="11"/>
  <c r="AZ14" i="11"/>
  <c r="AZ13" i="11"/>
  <c r="AZ12" i="11"/>
  <c r="AZ11" i="11"/>
  <c r="AZ10" i="11"/>
  <c r="AZ9" i="11"/>
  <c r="AZ8" i="11"/>
  <c r="AZ7" i="11"/>
  <c r="AZ6" i="11"/>
  <c r="AZ5" i="11"/>
  <c r="AZ4" i="11"/>
  <c r="U669" i="14"/>
  <c r="T89" i="13" s="1"/>
  <c r="U668" i="14"/>
  <c r="T88" i="13" s="1"/>
  <c r="U667" i="14"/>
  <c r="T87" i="13" s="1"/>
  <c r="U666" i="14"/>
  <c r="T86" i="13" s="1"/>
  <c r="T663" i="14"/>
  <c r="U83" i="13" s="1"/>
  <c r="U662" i="14"/>
  <c r="T82" i="13" s="1"/>
  <c r="T659" i="14"/>
  <c r="U79" i="13" s="1"/>
  <c r="U658" i="14"/>
  <c r="T78" i="13" s="1"/>
  <c r="T669" i="14"/>
  <c r="V669" i="14" s="1"/>
  <c r="T668" i="14"/>
  <c r="V668" i="14" s="1"/>
  <c r="T667" i="14"/>
  <c r="V667" i="14" s="1"/>
  <c r="T666" i="14"/>
  <c r="V666" i="14" s="1"/>
  <c r="U665" i="14"/>
  <c r="T85" i="13" s="1"/>
  <c r="T662" i="14"/>
  <c r="U82" i="13" s="1"/>
  <c r="U661" i="14"/>
  <c r="T81" i="13" s="1"/>
  <c r="T658" i="14"/>
  <c r="V658" i="14" s="1"/>
  <c r="T665" i="14"/>
  <c r="V665" i="14" s="1"/>
  <c r="U664" i="14"/>
  <c r="T84" i="13" s="1"/>
  <c r="T661" i="14"/>
  <c r="U81" i="13" s="1"/>
  <c r="U660" i="14"/>
  <c r="T80" i="13" s="1"/>
  <c r="U663" i="14"/>
  <c r="T83" i="13" s="1"/>
  <c r="U659" i="14"/>
  <c r="T79" i="13" s="1"/>
  <c r="T660" i="14"/>
  <c r="V660" i="14" s="1"/>
  <c r="T664" i="14"/>
  <c r="V664" i="14" s="1"/>
  <c r="EK452" i="11"/>
  <c r="EK460" i="11"/>
  <c r="EK450" i="11"/>
  <c r="EK546" i="11"/>
  <c r="EK541" i="11"/>
  <c r="EK533" i="11"/>
  <c r="EK523" i="11"/>
  <c r="EK583" i="11"/>
  <c r="EK526" i="11"/>
  <c r="EK534" i="11"/>
  <c r="EK473" i="11"/>
  <c r="EK542" i="11"/>
  <c r="EK468" i="11"/>
  <c r="EK446" i="11"/>
  <c r="EK458" i="11"/>
  <c r="EK470" i="11"/>
  <c r="EK469" i="11"/>
  <c r="EK457" i="11"/>
  <c r="EK465" i="11"/>
  <c r="EK451" i="11"/>
  <c r="EK486" i="11"/>
  <c r="EK462" i="11"/>
  <c r="EK466" i="11"/>
  <c r="EK459" i="11"/>
  <c r="EK585" i="11"/>
  <c r="EK453" i="11"/>
  <c r="EK455" i="11"/>
  <c r="EK539" i="11"/>
  <c r="EK456" i="11"/>
  <c r="EK593" i="11"/>
  <c r="EK463" i="11"/>
  <c r="EK524" i="11"/>
  <c r="EK461" i="11"/>
  <c r="EK464" i="11"/>
  <c r="EK454" i="11"/>
  <c r="EK478" i="11"/>
  <c r="EK467" i="11"/>
  <c r="EK531" i="11"/>
  <c r="EK483" i="11"/>
  <c r="EK448" i="11"/>
  <c r="EK447" i="11"/>
  <c r="EK445" i="11"/>
  <c r="EK449" i="11"/>
  <c r="EK532" i="11"/>
  <c r="EK536" i="11"/>
  <c r="DT643" i="11"/>
  <c r="DU643" i="11" s="1"/>
  <c r="BR45" i="11"/>
  <c r="F62" i="8"/>
  <c r="CX2" i="11" s="1"/>
  <c r="EJ592" i="11"/>
  <c r="EC592" i="11"/>
  <c r="ED580" i="11"/>
  <c r="EG588" i="11"/>
  <c r="EE588" i="11"/>
  <c r="EJ588" i="11"/>
  <c r="EI588" i="11"/>
  <c r="EF588" i="11"/>
  <c r="EC588" i="11"/>
  <c r="EF584" i="11"/>
  <c r="EH588" i="11"/>
  <c r="EF592" i="11"/>
  <c r="EE592" i="11"/>
  <c r="ED592" i="11"/>
  <c r="EH592" i="11"/>
  <c r="EG592" i="11"/>
  <c r="DU598" i="11"/>
  <c r="DY598" i="11"/>
  <c r="EB598" i="11"/>
  <c r="DX598" i="11"/>
  <c r="EA598" i="11"/>
  <c r="DW598" i="11"/>
  <c r="DZ598" i="11"/>
  <c r="DV598" i="11"/>
  <c r="DU586" i="11"/>
  <c r="DY586" i="11"/>
  <c r="EB586" i="11"/>
  <c r="DX586" i="11"/>
  <c r="EA586" i="11"/>
  <c r="DW586" i="11"/>
  <c r="DV586" i="11"/>
  <c r="DZ586" i="11"/>
  <c r="DU579" i="11"/>
  <c r="DZ579" i="11"/>
  <c r="DV579" i="11"/>
  <c r="DY579" i="11"/>
  <c r="EB579" i="11"/>
  <c r="DX579" i="11"/>
  <c r="DW579" i="11"/>
  <c r="EA579" i="11"/>
  <c r="DU581" i="11"/>
  <c r="EB581" i="11"/>
  <c r="DX581" i="11"/>
  <c r="EA581" i="11"/>
  <c r="DW581" i="11"/>
  <c r="DZ581" i="11"/>
  <c r="DV581" i="11"/>
  <c r="DY581" i="11"/>
  <c r="DU589" i="11"/>
  <c r="EB589" i="11"/>
  <c r="DX589" i="11"/>
  <c r="EA589" i="11"/>
  <c r="DW589" i="11"/>
  <c r="DZ589" i="11"/>
  <c r="DV589" i="11"/>
  <c r="DY589" i="11"/>
  <c r="DU530" i="11"/>
  <c r="DZ530" i="11"/>
  <c r="DV530" i="11"/>
  <c r="DY530" i="11"/>
  <c r="DW530" i="11"/>
  <c r="EB530" i="11"/>
  <c r="EA530" i="11"/>
  <c r="DX530" i="11"/>
  <c r="DU511" i="11"/>
  <c r="EA511" i="11"/>
  <c r="DW511" i="11"/>
  <c r="DZ511" i="11"/>
  <c r="DV511" i="11"/>
  <c r="EB511" i="11"/>
  <c r="DY511" i="11"/>
  <c r="DX511" i="11"/>
  <c r="DU517" i="11"/>
  <c r="DY517" i="11"/>
  <c r="EB517" i="11"/>
  <c r="DX517" i="11"/>
  <c r="DZ517" i="11"/>
  <c r="DW517" i="11"/>
  <c r="DV517" i="11"/>
  <c r="EA517" i="11"/>
  <c r="DU503" i="11"/>
  <c r="EA503" i="11"/>
  <c r="DW503" i="11"/>
  <c r="DZ503" i="11"/>
  <c r="DV503" i="11"/>
  <c r="EB503" i="11"/>
  <c r="DY503" i="11"/>
  <c r="DX503" i="11"/>
  <c r="DU525" i="11"/>
  <c r="DY525" i="11"/>
  <c r="EB525" i="11"/>
  <c r="DX525" i="11"/>
  <c r="DZ525" i="11"/>
  <c r="DW525" i="11"/>
  <c r="DV525" i="11"/>
  <c r="EA525" i="11"/>
  <c r="DU591" i="11"/>
  <c r="DZ591" i="11"/>
  <c r="DV591" i="11"/>
  <c r="DY591" i="11"/>
  <c r="EB591" i="11"/>
  <c r="DX591" i="11"/>
  <c r="EA591" i="11"/>
  <c r="DW591" i="11"/>
  <c r="DU500" i="11"/>
  <c r="EB500" i="11"/>
  <c r="DX500" i="11"/>
  <c r="EA500" i="11"/>
  <c r="DW500" i="11"/>
  <c r="DY500" i="11"/>
  <c r="DV500" i="11"/>
  <c r="DZ500" i="11"/>
  <c r="DU516" i="11"/>
  <c r="EB516" i="11"/>
  <c r="DX516" i="11"/>
  <c r="EA516" i="11"/>
  <c r="DW516" i="11"/>
  <c r="DY516" i="11"/>
  <c r="DV516" i="11"/>
  <c r="DZ516" i="11"/>
  <c r="DU578" i="11"/>
  <c r="DY578" i="11"/>
  <c r="EB578" i="11"/>
  <c r="DX578" i="11"/>
  <c r="EA578" i="11"/>
  <c r="DW578" i="11"/>
  <c r="DZ578" i="11"/>
  <c r="DV578" i="11"/>
  <c r="DU599" i="11"/>
  <c r="DZ599" i="11"/>
  <c r="DV599" i="11"/>
  <c r="DY599" i="11"/>
  <c r="EB599" i="11"/>
  <c r="DX599" i="11"/>
  <c r="EA599" i="11"/>
  <c r="DW599" i="11"/>
  <c r="DU549" i="11"/>
  <c r="DY549" i="11"/>
  <c r="EB549" i="11"/>
  <c r="DX549" i="11"/>
  <c r="DZ549" i="11"/>
  <c r="DW549" i="11"/>
  <c r="DV549" i="11"/>
  <c r="EA549" i="11"/>
  <c r="DU498" i="11"/>
  <c r="DZ498" i="11"/>
  <c r="DV498" i="11"/>
  <c r="DY498" i="11"/>
  <c r="DW498" i="11"/>
  <c r="EB498" i="11"/>
  <c r="EA498" i="11"/>
  <c r="DX498" i="11"/>
  <c r="DU538" i="11"/>
  <c r="DZ538" i="11"/>
  <c r="DV538" i="11"/>
  <c r="DY538" i="11"/>
  <c r="DW538" i="11"/>
  <c r="EB538" i="11"/>
  <c r="EA538" i="11"/>
  <c r="DX538" i="11"/>
  <c r="DU518" i="11"/>
  <c r="DZ518" i="11"/>
  <c r="DV518" i="11"/>
  <c r="DY518" i="11"/>
  <c r="EA518" i="11"/>
  <c r="DX518" i="11"/>
  <c r="DW518" i="11"/>
  <c r="EB518" i="11"/>
  <c r="EA576" i="11"/>
  <c r="DW576" i="11"/>
  <c r="DZ576" i="11"/>
  <c r="DV576" i="11"/>
  <c r="DY576" i="11"/>
  <c r="EB576" i="11"/>
  <c r="DX576" i="11"/>
  <c r="DU497" i="11"/>
  <c r="DY497" i="11"/>
  <c r="EB497" i="11"/>
  <c r="DX497" i="11"/>
  <c r="DV497" i="11"/>
  <c r="EA497" i="11"/>
  <c r="DZ497" i="11"/>
  <c r="DW497" i="11"/>
  <c r="DU519" i="11"/>
  <c r="EA519" i="11"/>
  <c r="DW519" i="11"/>
  <c r="DZ519" i="11"/>
  <c r="DV519" i="11"/>
  <c r="EB519" i="11"/>
  <c r="DY519" i="11"/>
  <c r="DX519" i="11"/>
  <c r="DU501" i="11"/>
  <c r="DY501" i="11"/>
  <c r="EB501" i="11"/>
  <c r="DX501" i="11"/>
  <c r="DZ501" i="11"/>
  <c r="DW501" i="11"/>
  <c r="DV501" i="11"/>
  <c r="EA501" i="11"/>
  <c r="DU507" i="11"/>
  <c r="EA507" i="11"/>
  <c r="DW507" i="11"/>
  <c r="DZ507" i="11"/>
  <c r="DV507" i="11"/>
  <c r="DX507" i="11"/>
  <c r="EB507" i="11"/>
  <c r="DY507" i="11"/>
  <c r="DU513" i="11"/>
  <c r="DY513" i="11"/>
  <c r="EB513" i="11"/>
  <c r="DX513" i="11"/>
  <c r="DV513" i="11"/>
  <c r="EA513" i="11"/>
  <c r="DZ513" i="11"/>
  <c r="DW513" i="11"/>
  <c r="DU506" i="11"/>
  <c r="DZ506" i="11"/>
  <c r="DV506" i="11"/>
  <c r="DY506" i="11"/>
  <c r="DW506" i="11"/>
  <c r="EB506" i="11"/>
  <c r="EA506" i="11"/>
  <c r="DX506" i="11"/>
  <c r="DU600" i="11"/>
  <c r="EA600" i="11"/>
  <c r="DW600" i="11"/>
  <c r="DZ600" i="11"/>
  <c r="DV600" i="11"/>
  <c r="DY600" i="11"/>
  <c r="EB600" i="11"/>
  <c r="DX600" i="11"/>
  <c r="DU592" i="11"/>
  <c r="EA592" i="11"/>
  <c r="DW592" i="11"/>
  <c r="DZ592" i="11"/>
  <c r="DV592" i="11"/>
  <c r="DY592" i="11"/>
  <c r="EB592" i="11"/>
  <c r="DX592" i="11"/>
  <c r="DU595" i="11"/>
  <c r="DZ595" i="11"/>
  <c r="DV595" i="11"/>
  <c r="DY595" i="11"/>
  <c r="EB595" i="11"/>
  <c r="DX595" i="11"/>
  <c r="DW595" i="11"/>
  <c r="EA595" i="11"/>
  <c r="DU535" i="11"/>
  <c r="EA535" i="11"/>
  <c r="DW535" i="11"/>
  <c r="DZ535" i="11"/>
  <c r="DV535" i="11"/>
  <c r="EB535" i="11"/>
  <c r="DY535" i="11"/>
  <c r="DX535" i="11"/>
  <c r="DU509" i="11"/>
  <c r="DY509" i="11"/>
  <c r="EB509" i="11"/>
  <c r="DX509" i="11"/>
  <c r="DZ509" i="11"/>
  <c r="DW509" i="11"/>
  <c r="DV509" i="11"/>
  <c r="EA509" i="11"/>
  <c r="DU505" i="11"/>
  <c r="DY505" i="11"/>
  <c r="EB505" i="11"/>
  <c r="DX505" i="11"/>
  <c r="DV505" i="11"/>
  <c r="EA505" i="11"/>
  <c r="DZ505" i="11"/>
  <c r="DW505" i="11"/>
  <c r="EA584" i="11"/>
  <c r="DW584" i="11"/>
  <c r="DZ584" i="11"/>
  <c r="DV584" i="11"/>
  <c r="DY584" i="11"/>
  <c r="EB584" i="11"/>
  <c r="DX584" i="11"/>
  <c r="DU514" i="11"/>
  <c r="DZ514" i="11"/>
  <c r="DV514" i="11"/>
  <c r="DY514" i="11"/>
  <c r="DW514" i="11"/>
  <c r="EB514" i="11"/>
  <c r="EA514" i="11"/>
  <c r="DX514" i="11"/>
  <c r="DU504" i="11"/>
  <c r="EB504" i="11"/>
  <c r="DX504" i="11"/>
  <c r="EA504" i="11"/>
  <c r="DW504" i="11"/>
  <c r="DZ504" i="11"/>
  <c r="DY504" i="11"/>
  <c r="DV504" i="11"/>
  <c r="DU552" i="11"/>
  <c r="EA552" i="11"/>
  <c r="DW552" i="11"/>
  <c r="DZ552" i="11"/>
  <c r="DY552" i="11"/>
  <c r="DX552" i="11"/>
  <c r="EB552" i="11"/>
  <c r="DV552" i="11"/>
  <c r="DU520" i="11"/>
  <c r="EB520" i="11"/>
  <c r="DX520" i="11"/>
  <c r="EA520" i="11"/>
  <c r="DW520" i="11"/>
  <c r="DZ520" i="11"/>
  <c r="DY520" i="11"/>
  <c r="DV520" i="11"/>
  <c r="EA596" i="11"/>
  <c r="DW596" i="11"/>
  <c r="DZ596" i="11"/>
  <c r="DV596" i="11"/>
  <c r="DY596" i="11"/>
  <c r="EB596" i="11"/>
  <c r="DX596" i="11"/>
  <c r="DU588" i="11"/>
  <c r="EA588" i="11"/>
  <c r="DW588" i="11"/>
  <c r="DZ588" i="11"/>
  <c r="DV588" i="11"/>
  <c r="DY588" i="11"/>
  <c r="DX588" i="11"/>
  <c r="EB588" i="11"/>
  <c r="DU594" i="11"/>
  <c r="DY594" i="11"/>
  <c r="EB594" i="11"/>
  <c r="DX594" i="11"/>
  <c r="EA594" i="11"/>
  <c r="DW594" i="11"/>
  <c r="DZ594" i="11"/>
  <c r="DV594" i="11"/>
  <c r="DU597" i="11"/>
  <c r="EB597" i="11"/>
  <c r="DX597" i="11"/>
  <c r="EA597" i="11"/>
  <c r="DW597" i="11"/>
  <c r="DZ597" i="11"/>
  <c r="DV597" i="11"/>
  <c r="DY597" i="11"/>
  <c r="DU510" i="11"/>
  <c r="DZ510" i="11"/>
  <c r="DV510" i="11"/>
  <c r="DY510" i="11"/>
  <c r="EA510" i="11"/>
  <c r="DX510" i="11"/>
  <c r="DW510" i="11"/>
  <c r="EB510" i="11"/>
  <c r="DU515" i="11"/>
  <c r="EA515" i="11"/>
  <c r="DW515" i="11"/>
  <c r="DZ515" i="11"/>
  <c r="DV515" i="11"/>
  <c r="DX515" i="11"/>
  <c r="EB515" i="11"/>
  <c r="DY515" i="11"/>
  <c r="DU521" i="11"/>
  <c r="DY521" i="11"/>
  <c r="EB521" i="11"/>
  <c r="DX521" i="11"/>
  <c r="DV521" i="11"/>
  <c r="EA521" i="11"/>
  <c r="DZ521" i="11"/>
  <c r="DW521" i="11"/>
  <c r="EA499" i="11"/>
  <c r="DW499" i="11"/>
  <c r="DZ499" i="11"/>
  <c r="DV499" i="11"/>
  <c r="DX499" i="11"/>
  <c r="EB499" i="11"/>
  <c r="DY499" i="11"/>
  <c r="DU522" i="11"/>
  <c r="DZ522" i="11"/>
  <c r="DV522" i="11"/>
  <c r="DY522" i="11"/>
  <c r="DW522" i="11"/>
  <c r="EB522" i="11"/>
  <c r="EA522" i="11"/>
  <c r="DX522" i="11"/>
  <c r="DU502" i="11"/>
  <c r="DZ502" i="11"/>
  <c r="DV502" i="11"/>
  <c r="DY502" i="11"/>
  <c r="EA502" i="11"/>
  <c r="DX502" i="11"/>
  <c r="DW502" i="11"/>
  <c r="EB502" i="11"/>
  <c r="DU508" i="11"/>
  <c r="EB508" i="11"/>
  <c r="DX508" i="11"/>
  <c r="EA508" i="11"/>
  <c r="DW508" i="11"/>
  <c r="DY508" i="11"/>
  <c r="DV508" i="11"/>
  <c r="DZ508" i="11"/>
  <c r="DU512" i="11"/>
  <c r="EB512" i="11"/>
  <c r="DX512" i="11"/>
  <c r="EA512" i="11"/>
  <c r="DW512" i="11"/>
  <c r="DZ512" i="11"/>
  <c r="DY512" i="11"/>
  <c r="DV512" i="11"/>
  <c r="DU568" i="11"/>
  <c r="EA568" i="11"/>
  <c r="DW568" i="11"/>
  <c r="DZ568" i="11"/>
  <c r="DV568" i="11"/>
  <c r="DY568" i="11"/>
  <c r="DX568" i="11"/>
  <c r="EB568" i="11"/>
  <c r="EA580" i="11"/>
  <c r="DW580" i="11"/>
  <c r="DZ580" i="11"/>
  <c r="DV580" i="11"/>
  <c r="DY580" i="11"/>
  <c r="EB580" i="11"/>
  <c r="DX580" i="11"/>
  <c r="DU584" i="11"/>
  <c r="ED596" i="11"/>
  <c r="DU596" i="11"/>
  <c r="EI576" i="11"/>
  <c r="DU576" i="11"/>
  <c r="EM499" i="11"/>
  <c r="DU499" i="11"/>
  <c r="EC580" i="11"/>
  <c r="DU580" i="11"/>
  <c r="EJ596" i="11"/>
  <c r="EE596" i="11"/>
  <c r="EF596" i="11"/>
  <c r="EH596" i="11"/>
  <c r="EC596" i="11"/>
  <c r="EG596" i="11"/>
  <c r="EI596" i="11"/>
  <c r="EI600" i="11"/>
  <c r="ED600" i="11"/>
  <c r="EF600" i="11"/>
  <c r="EJ600" i="11"/>
  <c r="EC600" i="11"/>
  <c r="EH600" i="11"/>
  <c r="EE600" i="11"/>
  <c r="DT582" i="11"/>
  <c r="EH582" i="11" s="1"/>
  <c r="EG552" i="11"/>
  <c r="EH584" i="11"/>
  <c r="EI584" i="11"/>
  <c r="EG584" i="11"/>
  <c r="EC584" i="11"/>
  <c r="EJ584" i="11"/>
  <c r="EE584" i="11"/>
  <c r="EI568" i="11"/>
  <c r="EG568" i="11"/>
  <c r="EC568" i="11"/>
  <c r="EF568" i="11"/>
  <c r="ED568" i="11"/>
  <c r="EJ568" i="11"/>
  <c r="EH568" i="11"/>
  <c r="EE568" i="11"/>
  <c r="EI552" i="11"/>
  <c r="EF580" i="11"/>
  <c r="EE580" i="11"/>
  <c r="DT590" i="11"/>
  <c r="EG590" i="11" s="1"/>
  <c r="EH576" i="11"/>
  <c r="EH552" i="11"/>
  <c r="EI580" i="11"/>
  <c r="EG580" i="11"/>
  <c r="EJ580" i="11"/>
  <c r="EJ552" i="11"/>
  <c r="EF552" i="11"/>
  <c r="ED552" i="11"/>
  <c r="EE552" i="11"/>
  <c r="EC552" i="11"/>
  <c r="Y26" i="11"/>
  <c r="V44" i="11"/>
  <c r="W72" i="11"/>
  <c r="W126" i="11"/>
  <c r="Y98" i="11"/>
  <c r="X98" i="11"/>
  <c r="V36" i="11"/>
  <c r="Y90" i="11"/>
  <c r="W64" i="11"/>
  <c r="X90" i="11"/>
  <c r="W118" i="11"/>
  <c r="Y86" i="11"/>
  <c r="X86" i="11"/>
  <c r="W60" i="11"/>
  <c r="W114" i="11"/>
  <c r="V32" i="11"/>
  <c r="X106" i="11"/>
  <c r="W80" i="11"/>
  <c r="W134" i="11"/>
  <c r="Y106" i="11"/>
  <c r="V52" i="11"/>
  <c r="DT556" i="11"/>
  <c r="EG512" i="11"/>
  <c r="EE512" i="11"/>
  <c r="ED512" i="11"/>
  <c r="EF512" i="11"/>
  <c r="EI512" i="11"/>
  <c r="EJ512" i="11"/>
  <c r="EH512" i="11"/>
  <c r="EC512" i="11"/>
  <c r="EE516" i="11"/>
  <c r="EG516" i="11"/>
  <c r="EC516" i="11"/>
  <c r="EJ516" i="11"/>
  <c r="EH516" i="11"/>
  <c r="EI516" i="11"/>
  <c r="ED516" i="11"/>
  <c r="EF516" i="11"/>
  <c r="Y22" i="11"/>
  <c r="EG520" i="11"/>
  <c r="EH520" i="11"/>
  <c r="EC520" i="11"/>
  <c r="EJ520" i="11"/>
  <c r="ED520" i="11"/>
  <c r="EE520" i="11"/>
  <c r="EF520" i="11"/>
  <c r="EI520" i="11"/>
  <c r="DT564" i="11"/>
  <c r="EI500" i="11"/>
  <c r="EJ500" i="11"/>
  <c r="EH500" i="11"/>
  <c r="EE500" i="11"/>
  <c r="EC500" i="11"/>
  <c r="ED500" i="11"/>
  <c r="EF500" i="11"/>
  <c r="EG500" i="11"/>
  <c r="V48" i="11"/>
  <c r="X102" i="11"/>
  <c r="W130" i="11"/>
  <c r="Y102" i="11"/>
  <c r="W76" i="11"/>
  <c r="ED504" i="11"/>
  <c r="EE504" i="11"/>
  <c r="EF504" i="11"/>
  <c r="EH504" i="11"/>
  <c r="EC504" i="11"/>
  <c r="EJ504" i="11"/>
  <c r="EG504" i="11"/>
  <c r="EI504" i="11"/>
  <c r="Y18" i="11"/>
  <c r="Y10" i="11"/>
  <c r="DT572" i="11"/>
  <c r="Y6" i="11"/>
  <c r="Z80" i="11"/>
  <c r="Z134" i="11" s="1"/>
  <c r="AC52" i="11"/>
  <c r="AB52" i="11"/>
  <c r="AA52" i="11"/>
  <c r="AB16" i="11"/>
  <c r="CC42" i="11" s="1"/>
  <c r="Z74" i="11"/>
  <c r="Z128" i="11" s="1"/>
  <c r="AA46" i="11"/>
  <c r="AC46" i="11"/>
  <c r="AB46" i="11"/>
  <c r="Z61" i="11"/>
  <c r="Z115" i="11" s="1"/>
  <c r="AA33" i="11"/>
  <c r="AB33" i="11"/>
  <c r="AC33" i="11"/>
  <c r="AB24" i="11"/>
  <c r="CC50" i="11" s="1"/>
  <c r="Z68" i="11"/>
  <c r="Z122" i="11" s="1"/>
  <c r="AA40" i="11"/>
  <c r="AB40" i="11"/>
  <c r="AC40" i="11"/>
  <c r="Y97" i="11"/>
  <c r="X97" i="11"/>
  <c r="W125" i="11"/>
  <c r="V43" i="11"/>
  <c r="W71" i="11"/>
  <c r="DT563" i="11"/>
  <c r="Y25" i="11"/>
  <c r="DT623" i="11" s="1"/>
  <c r="Y28" i="11"/>
  <c r="DT626" i="11" s="1"/>
  <c r="EE521" i="11"/>
  <c r="EJ521" i="11"/>
  <c r="ED521" i="11"/>
  <c r="EH521" i="11"/>
  <c r="EG521" i="11"/>
  <c r="EF521" i="11"/>
  <c r="EC521" i="11"/>
  <c r="EI521" i="11"/>
  <c r="EJ499" i="11"/>
  <c r="EI499" i="11"/>
  <c r="EC499" i="11"/>
  <c r="ED499" i="11"/>
  <c r="EE499" i="11"/>
  <c r="EG499" i="11"/>
  <c r="EH499" i="11"/>
  <c r="EF499" i="11"/>
  <c r="AB25" i="11"/>
  <c r="CC51" i="11" s="1"/>
  <c r="Y7" i="11"/>
  <c r="DT605" i="11" s="1"/>
  <c r="Y3" i="11"/>
  <c r="EG530" i="11"/>
  <c r="EI530" i="11"/>
  <c r="EJ530" i="11"/>
  <c r="ED530" i="11"/>
  <c r="EF530" i="11"/>
  <c r="EE530" i="11"/>
  <c r="EH530" i="11"/>
  <c r="EC530" i="11"/>
  <c r="AB47" i="11"/>
  <c r="AA47" i="11"/>
  <c r="Z75" i="11"/>
  <c r="Z129" i="11" s="1"/>
  <c r="AC47" i="11"/>
  <c r="AB26" i="11"/>
  <c r="CC52" i="11" s="1"/>
  <c r="AC54" i="11"/>
  <c r="AB54" i="11"/>
  <c r="AA54" i="11"/>
  <c r="Z82" i="11"/>
  <c r="Z136" i="11" s="1"/>
  <c r="AB49" i="11"/>
  <c r="AA49" i="11"/>
  <c r="AC49" i="11"/>
  <c r="Z77" i="11"/>
  <c r="Z131" i="11" s="1"/>
  <c r="EE511" i="11"/>
  <c r="EJ511" i="11"/>
  <c r="ED511" i="11"/>
  <c r="EG511" i="11"/>
  <c r="EH511" i="11"/>
  <c r="EC511" i="11"/>
  <c r="EI511" i="11"/>
  <c r="EF511" i="11"/>
  <c r="Y8" i="11"/>
  <c r="DT606" i="11" s="1"/>
  <c r="ED535" i="11"/>
  <c r="EE535" i="11"/>
  <c r="EG535" i="11"/>
  <c r="EC535" i="11"/>
  <c r="EJ535" i="11"/>
  <c r="EI535" i="11"/>
  <c r="EH535" i="11"/>
  <c r="EF535" i="11"/>
  <c r="W68" i="11"/>
  <c r="W122" i="11"/>
  <c r="V40" i="11"/>
  <c r="Y94" i="11"/>
  <c r="X94" i="11"/>
  <c r="Z65" i="11"/>
  <c r="Z119" i="11" s="1"/>
  <c r="AC37" i="11"/>
  <c r="AB37" i="11"/>
  <c r="AA37" i="11"/>
  <c r="Z63" i="11"/>
  <c r="Z117" i="11" s="1"/>
  <c r="AB35" i="11"/>
  <c r="AA35" i="11"/>
  <c r="AC35" i="11"/>
  <c r="EH517" i="11"/>
  <c r="EE517" i="11"/>
  <c r="ED517" i="11"/>
  <c r="EJ517" i="11"/>
  <c r="EG517" i="11"/>
  <c r="EF517" i="11"/>
  <c r="EI517" i="11"/>
  <c r="EC517" i="11"/>
  <c r="AB20" i="11"/>
  <c r="CC46" i="11" s="1"/>
  <c r="AB7" i="11"/>
  <c r="CC33" i="11" s="1"/>
  <c r="Y4" i="11"/>
  <c r="DT602" i="11" s="1"/>
  <c r="W70" i="11"/>
  <c r="X96" i="11"/>
  <c r="W124" i="11"/>
  <c r="V42" i="11"/>
  <c r="Y96" i="11"/>
  <c r="DT562" i="11"/>
  <c r="AB14" i="11"/>
  <c r="CC40" i="11" s="1"/>
  <c r="Y24" i="11"/>
  <c r="Y149" i="11"/>
  <c r="V95" i="11"/>
  <c r="X69" i="11"/>
  <c r="X123" i="11"/>
  <c r="W95" i="11"/>
  <c r="DT587" i="11"/>
  <c r="X105" i="11"/>
  <c r="W133" i="11"/>
  <c r="V51" i="11"/>
  <c r="W79" i="11"/>
  <c r="Y105" i="11"/>
  <c r="DT571" i="11"/>
  <c r="EC503" i="11"/>
  <c r="EH503" i="11"/>
  <c r="EE503" i="11"/>
  <c r="EG503" i="11"/>
  <c r="ED503" i="11"/>
  <c r="EJ503" i="11"/>
  <c r="EF503" i="11"/>
  <c r="EI503" i="11"/>
  <c r="X108" i="11"/>
  <c r="W136" i="11"/>
  <c r="V54" i="11"/>
  <c r="Y108" i="11"/>
  <c r="W82" i="11"/>
  <c r="DT574" i="11"/>
  <c r="Y15" i="11"/>
  <c r="AB43" i="11"/>
  <c r="AC43" i="11"/>
  <c r="AA43" i="11"/>
  <c r="Z71" i="11"/>
  <c r="Z125" i="11" s="1"/>
  <c r="AB8" i="11"/>
  <c r="CC34" i="11" s="1"/>
  <c r="AB13" i="11"/>
  <c r="CC39" i="11" s="1"/>
  <c r="EI513" i="11"/>
  <c r="EC513" i="11"/>
  <c r="EG513" i="11"/>
  <c r="ED513" i="11"/>
  <c r="EH513" i="11"/>
  <c r="EE513" i="11"/>
  <c r="EJ513" i="11"/>
  <c r="EF513" i="11"/>
  <c r="Z66" i="11"/>
  <c r="Z120" i="11" s="1"/>
  <c r="AB38" i="11"/>
  <c r="AC38" i="11"/>
  <c r="AA38" i="11"/>
  <c r="EG522" i="11"/>
  <c r="EH522" i="11"/>
  <c r="EE522" i="11"/>
  <c r="EC522" i="11"/>
  <c r="EF522" i="11"/>
  <c r="EI522" i="11"/>
  <c r="EJ522" i="11"/>
  <c r="ED522" i="11"/>
  <c r="W61" i="11"/>
  <c r="X87" i="11"/>
  <c r="V33" i="11"/>
  <c r="W115" i="11"/>
  <c r="Y87" i="11"/>
  <c r="DT553" i="11"/>
  <c r="Y13" i="11"/>
  <c r="EE591" i="11"/>
  <c r="EI591" i="11"/>
  <c r="EG591" i="11"/>
  <c r="EH591" i="11"/>
  <c r="EF591" i="11"/>
  <c r="ED591" i="11"/>
  <c r="EC591" i="11"/>
  <c r="EJ591" i="11"/>
  <c r="AB3" i="11"/>
  <c r="CC29" i="11" s="1"/>
  <c r="Y16" i="11"/>
  <c r="DT614" i="11" s="1"/>
  <c r="Z18" i="11"/>
  <c r="BR44" i="11" s="1"/>
  <c r="EF497" i="11"/>
  <c r="EI497" i="11"/>
  <c r="EE497" i="11"/>
  <c r="EH497" i="11"/>
  <c r="ED497" i="11"/>
  <c r="EG497" i="11"/>
  <c r="EC497" i="11"/>
  <c r="EJ497" i="11"/>
  <c r="EM497" i="11"/>
  <c r="Y99" i="11"/>
  <c r="W127" i="11"/>
  <c r="X99" i="11"/>
  <c r="W73" i="11"/>
  <c r="V45" i="11"/>
  <c r="DT565" i="11"/>
  <c r="Y103" i="11"/>
  <c r="W77" i="11"/>
  <c r="W131" i="11"/>
  <c r="X103" i="11"/>
  <c r="V49" i="11"/>
  <c r="DT569" i="11"/>
  <c r="Z62" i="11"/>
  <c r="Z116" i="11" s="1"/>
  <c r="AB34" i="11"/>
  <c r="AC34" i="11"/>
  <c r="AA34" i="11"/>
  <c r="Z67" i="11"/>
  <c r="Z121" i="11" s="1"/>
  <c r="AC39" i="11"/>
  <c r="AA39" i="11"/>
  <c r="AB39" i="11"/>
  <c r="X91" i="11"/>
  <c r="W65" i="11"/>
  <c r="Y91" i="11"/>
  <c r="V37" i="11"/>
  <c r="W119" i="11"/>
  <c r="DT557" i="11"/>
  <c r="X85" i="11"/>
  <c r="Y85" i="11"/>
  <c r="W113" i="11"/>
  <c r="W59" i="11"/>
  <c r="V31" i="11"/>
  <c r="DT551" i="11"/>
  <c r="Z57" i="11"/>
  <c r="Z111" i="11" s="1"/>
  <c r="AA29" i="11"/>
  <c r="AB29" i="11"/>
  <c r="AC29" i="11"/>
  <c r="W74" i="11"/>
  <c r="Y100" i="11"/>
  <c r="V46" i="11"/>
  <c r="X100" i="11"/>
  <c r="W128" i="11"/>
  <c r="DT566" i="11"/>
  <c r="EJ576" i="11"/>
  <c r="EF576" i="11"/>
  <c r="EE576" i="11"/>
  <c r="ED576" i="11"/>
  <c r="X59" i="11"/>
  <c r="Y139" i="11"/>
  <c r="W85" i="11"/>
  <c r="V85" i="11"/>
  <c r="X113" i="11"/>
  <c r="DT577" i="11"/>
  <c r="W57" i="11"/>
  <c r="X83" i="11"/>
  <c r="V29" i="11"/>
  <c r="W111" i="11"/>
  <c r="Y83" i="11"/>
  <c r="Y9" i="11"/>
  <c r="DT607" i="11" s="1"/>
  <c r="ED498" i="11"/>
  <c r="EF498" i="11"/>
  <c r="EH498" i="11"/>
  <c r="EE498" i="11"/>
  <c r="EG498" i="11"/>
  <c r="EJ498" i="11"/>
  <c r="EC498" i="11"/>
  <c r="EI498" i="11"/>
  <c r="EM498" i="11"/>
  <c r="EC510" i="11"/>
  <c r="EE510" i="11"/>
  <c r="EI510" i="11"/>
  <c r="EH510" i="11"/>
  <c r="EG510" i="11"/>
  <c r="EF510" i="11"/>
  <c r="EJ510" i="11"/>
  <c r="ED510" i="11"/>
  <c r="AB21" i="11"/>
  <c r="CC47" i="11" s="1"/>
  <c r="EG518" i="11"/>
  <c r="EJ518" i="11"/>
  <c r="EH518" i="11"/>
  <c r="EI518" i="11"/>
  <c r="EF518" i="11"/>
  <c r="EE518" i="11"/>
  <c r="ED518" i="11"/>
  <c r="EC518" i="11"/>
  <c r="AB28" i="11"/>
  <c r="CC54" i="11" s="1"/>
  <c r="AB23" i="11"/>
  <c r="CC49" i="11" s="1"/>
  <c r="W62" i="11"/>
  <c r="Y88" i="11"/>
  <c r="V34" i="11"/>
  <c r="X88" i="11"/>
  <c r="W116" i="11"/>
  <c r="DT554" i="11"/>
  <c r="Y27" i="11"/>
  <c r="DT625" i="11" s="1"/>
  <c r="AB11" i="11"/>
  <c r="CC37" i="11" s="1"/>
  <c r="AB9" i="11"/>
  <c r="CC35" i="11" s="1"/>
  <c r="W58" i="11"/>
  <c r="Y84" i="11"/>
  <c r="V30" i="11"/>
  <c r="X84" i="11"/>
  <c r="W112" i="11"/>
  <c r="DT550" i="11"/>
  <c r="X104" i="11"/>
  <c r="W132" i="11"/>
  <c r="V50" i="11"/>
  <c r="Y104" i="11"/>
  <c r="W78" i="11"/>
  <c r="DT570" i="11"/>
  <c r="ED505" i="11"/>
  <c r="EF505" i="11"/>
  <c r="EI505" i="11"/>
  <c r="EG505" i="11"/>
  <c r="EE505" i="11"/>
  <c r="EJ505" i="11"/>
  <c r="EC505" i="11"/>
  <c r="EH505" i="11"/>
  <c r="Z15" i="11"/>
  <c r="BR41" i="11" s="1"/>
  <c r="Y12" i="11"/>
  <c r="DT610" i="11" s="1"/>
  <c r="Z58" i="11"/>
  <c r="Z112" i="11" s="1"/>
  <c r="AB30" i="11"/>
  <c r="AC30" i="11"/>
  <c r="AA30" i="11"/>
  <c r="EJ501" i="11"/>
  <c r="EC501" i="11"/>
  <c r="EI501" i="11"/>
  <c r="EE501" i="11"/>
  <c r="EF501" i="11"/>
  <c r="ED501" i="11"/>
  <c r="EG501" i="11"/>
  <c r="EH501" i="11"/>
  <c r="Y21" i="11"/>
  <c r="W123" i="11"/>
  <c r="X95" i="11"/>
  <c r="W69" i="11"/>
  <c r="V41" i="11"/>
  <c r="Y95" i="11"/>
  <c r="DT561" i="11"/>
  <c r="AB17" i="11"/>
  <c r="CC43" i="11" s="1"/>
  <c r="EC507" i="11"/>
  <c r="EE507" i="11"/>
  <c r="EH507" i="11"/>
  <c r="ED507" i="11"/>
  <c r="EI507" i="11"/>
  <c r="EJ507" i="11"/>
  <c r="EG507" i="11"/>
  <c r="EF507" i="11"/>
  <c r="AB45" i="11"/>
  <c r="AA45" i="11"/>
  <c r="Z73" i="11"/>
  <c r="Z127" i="11" s="1"/>
  <c r="AC45" i="11"/>
  <c r="EG514" i="11"/>
  <c r="ED514" i="11"/>
  <c r="EF514" i="11"/>
  <c r="EH514" i="11"/>
  <c r="EE514" i="11"/>
  <c r="EJ514" i="11"/>
  <c r="EI514" i="11"/>
  <c r="EC514" i="11"/>
  <c r="AB12" i="11"/>
  <c r="CC38" i="11" s="1"/>
  <c r="EF525" i="11"/>
  <c r="EE525" i="11"/>
  <c r="EC525" i="11"/>
  <c r="ED525" i="11"/>
  <c r="EG525" i="11"/>
  <c r="EJ525" i="11"/>
  <c r="EI525" i="11"/>
  <c r="EH525" i="11"/>
  <c r="W67" i="11"/>
  <c r="Y93" i="11"/>
  <c r="V39" i="11"/>
  <c r="X93" i="11"/>
  <c r="W121" i="11"/>
  <c r="DT559" i="11"/>
  <c r="EI502" i="11"/>
  <c r="EC502" i="11"/>
  <c r="ED502" i="11"/>
  <c r="EG502" i="11"/>
  <c r="EH502" i="11"/>
  <c r="EF502" i="11"/>
  <c r="EJ502" i="11"/>
  <c r="EE502" i="11"/>
  <c r="ED508" i="11"/>
  <c r="EG508" i="11"/>
  <c r="EE508" i="11"/>
  <c r="EF508" i="11"/>
  <c r="EH508" i="11"/>
  <c r="EI508" i="11"/>
  <c r="EJ508" i="11"/>
  <c r="EC508" i="11"/>
  <c r="AB6" i="11"/>
  <c r="CC32" i="11" s="1"/>
  <c r="ED538" i="11"/>
  <c r="EG538" i="11"/>
  <c r="EF538" i="11"/>
  <c r="EJ538" i="11"/>
  <c r="EI538" i="11"/>
  <c r="EE538" i="11"/>
  <c r="EH538" i="11"/>
  <c r="EC538" i="11"/>
  <c r="AB27" i="11"/>
  <c r="CC53" i="11" s="1"/>
  <c r="AB22" i="11"/>
  <c r="CC48" i="11" s="1"/>
  <c r="Y14" i="11"/>
  <c r="Z10" i="11"/>
  <c r="BR36" i="11" s="1"/>
  <c r="EC576" i="11"/>
  <c r="Z60" i="11"/>
  <c r="Z114" i="11" s="1"/>
  <c r="AA32" i="11"/>
  <c r="AB32" i="11"/>
  <c r="AC32" i="11"/>
  <c r="Z5" i="11"/>
  <c r="X89" i="11"/>
  <c r="Y89" i="11"/>
  <c r="W117" i="11"/>
  <c r="W63" i="11"/>
  <c r="V35" i="11"/>
  <c r="DT555" i="11"/>
  <c r="Z70" i="11"/>
  <c r="Z124" i="11" s="1"/>
  <c r="AA42" i="11"/>
  <c r="AB42" i="11"/>
  <c r="AC42" i="11"/>
  <c r="AC53" i="11"/>
  <c r="AB53" i="11"/>
  <c r="Z81" i="11"/>
  <c r="Z135" i="11" s="1"/>
  <c r="AA53" i="11"/>
  <c r="AC48" i="11"/>
  <c r="AB48" i="11"/>
  <c r="AA48" i="11"/>
  <c r="Z76" i="11"/>
  <c r="Z130" i="11" s="1"/>
  <c r="W135" i="11"/>
  <c r="W81" i="11"/>
  <c r="Y107" i="11"/>
  <c r="V53" i="11"/>
  <c r="X107" i="11"/>
  <c r="DT573" i="11"/>
  <c r="EJ515" i="11"/>
  <c r="EC515" i="11"/>
  <c r="ED515" i="11"/>
  <c r="EI515" i="11"/>
  <c r="EG515" i="11"/>
  <c r="EF515" i="11"/>
  <c r="EE515" i="11"/>
  <c r="EH515" i="11"/>
  <c r="EC509" i="11"/>
  <c r="EJ509" i="11"/>
  <c r="EF509" i="11"/>
  <c r="EE509" i="11"/>
  <c r="EH509" i="11"/>
  <c r="EI509" i="11"/>
  <c r="EG509" i="11"/>
  <c r="ED509" i="11"/>
  <c r="AB50" i="11"/>
  <c r="Z78" i="11"/>
  <c r="Z132" i="11" s="1"/>
  <c r="AC50" i="11"/>
  <c r="AA50" i="11"/>
  <c r="W98" i="11"/>
  <c r="X126" i="11"/>
  <c r="V98" i="11"/>
  <c r="X72" i="11"/>
  <c r="Y152" i="11"/>
  <c r="Y17" i="11"/>
  <c r="DT615" i="11" s="1"/>
  <c r="Y144" i="11"/>
  <c r="X64" i="11"/>
  <c r="W90" i="11"/>
  <c r="X118" i="11"/>
  <c r="V90" i="11"/>
  <c r="DT560" i="11"/>
  <c r="Y19" i="11"/>
  <c r="W66" i="11"/>
  <c r="Y92" i="11"/>
  <c r="V38" i="11"/>
  <c r="X92" i="11"/>
  <c r="W120" i="11"/>
  <c r="DT558" i="11"/>
  <c r="AB4" i="11"/>
  <c r="CC30" i="11" s="1"/>
  <c r="EC519" i="11"/>
  <c r="EE519" i="11"/>
  <c r="EI519" i="11"/>
  <c r="EH519" i="11"/>
  <c r="EF519" i="11"/>
  <c r="EJ519" i="11"/>
  <c r="EG519" i="11"/>
  <c r="ED519" i="11"/>
  <c r="X101" i="11"/>
  <c r="W129" i="11"/>
  <c r="W75" i="11"/>
  <c r="Y101" i="11"/>
  <c r="V47" i="11"/>
  <c r="DT567" i="11"/>
  <c r="Y23" i="11"/>
  <c r="DT621" i="11" s="1"/>
  <c r="AB19" i="11"/>
  <c r="CC45" i="11" s="1"/>
  <c r="Y11" i="11"/>
  <c r="EI506" i="11"/>
  <c r="ED506" i="11"/>
  <c r="EJ506" i="11"/>
  <c r="EG506" i="11"/>
  <c r="EH506" i="11"/>
  <c r="EE506" i="11"/>
  <c r="EC506" i="11"/>
  <c r="EF506" i="11"/>
  <c r="Z79" i="11"/>
  <c r="Z133" i="11" s="1"/>
  <c r="AA51" i="11"/>
  <c r="AC51" i="11"/>
  <c r="AB51" i="11"/>
  <c r="Y5" i="11"/>
  <c r="Y20" i="11"/>
  <c r="DQ476" i="11"/>
  <c r="EM475" i="11"/>
  <c r="DR633" i="11"/>
  <c r="DQ426" i="11"/>
  <c r="EM425" i="11"/>
  <c r="DQ401" i="11"/>
  <c r="EM400" i="11"/>
  <c r="DR647" i="11"/>
  <c r="EE599" i="11"/>
  <c r="EF599" i="11"/>
  <c r="EH599" i="11"/>
  <c r="EI599" i="11"/>
  <c r="EG599" i="11"/>
  <c r="ED599" i="11"/>
  <c r="EC599" i="11"/>
  <c r="EJ599" i="11"/>
  <c r="DT645" i="11"/>
  <c r="DR671" i="11"/>
  <c r="DT575" i="11"/>
  <c r="DQ575" i="11"/>
  <c r="DQ576" i="11" s="1"/>
  <c r="DR601" i="11"/>
  <c r="DR721" i="11"/>
  <c r="DR631" i="11"/>
  <c r="DQ451" i="11"/>
  <c r="EM450" i="11"/>
  <c r="DR649" i="11"/>
  <c r="EI581" i="11"/>
  <c r="EF581" i="11"/>
  <c r="EG581" i="11"/>
  <c r="EH581" i="11"/>
  <c r="ED581" i="11"/>
  <c r="EE581" i="11"/>
  <c r="EC581" i="11"/>
  <c r="EJ581" i="11"/>
  <c r="EE595" i="11"/>
  <c r="EF595" i="11"/>
  <c r="EJ595" i="11"/>
  <c r="EH595" i="11"/>
  <c r="EI595" i="11"/>
  <c r="EG595" i="11"/>
  <c r="ED595" i="11"/>
  <c r="EC595" i="11"/>
  <c r="DR641" i="11"/>
  <c r="DR655" i="11"/>
  <c r="EI594" i="11"/>
  <c r="EE594" i="11"/>
  <c r="ED594" i="11"/>
  <c r="EC594" i="11"/>
  <c r="EJ594" i="11"/>
  <c r="EG594" i="11"/>
  <c r="EH594" i="11"/>
  <c r="EF594" i="11"/>
  <c r="EI578" i="11"/>
  <c r="EC578" i="11"/>
  <c r="EE578" i="11"/>
  <c r="ED578" i="11"/>
  <c r="EJ578" i="11"/>
  <c r="EG578" i="11"/>
  <c r="EH578" i="11"/>
  <c r="EF578" i="11"/>
  <c r="ED598" i="11"/>
  <c r="EI598" i="11"/>
  <c r="EE598" i="11"/>
  <c r="EC598" i="11"/>
  <c r="EJ598" i="11"/>
  <c r="EG598" i="11"/>
  <c r="EH598" i="11"/>
  <c r="EF598" i="11"/>
  <c r="EC586" i="11"/>
  <c r="EH586" i="11"/>
  <c r="EE586" i="11"/>
  <c r="EJ586" i="11"/>
  <c r="EG586" i="11"/>
  <c r="EI586" i="11"/>
  <c r="ED586" i="11"/>
  <c r="EF586" i="11"/>
  <c r="DQ551" i="11"/>
  <c r="EJ579" i="11"/>
  <c r="EE579" i="11"/>
  <c r="EG579" i="11"/>
  <c r="EH579" i="11"/>
  <c r="EI579" i="11"/>
  <c r="ED579" i="11"/>
  <c r="EC579" i="11"/>
  <c r="EF579" i="11"/>
  <c r="EF597" i="11"/>
  <c r="EE597" i="11"/>
  <c r="ED597" i="11"/>
  <c r="EC597" i="11"/>
  <c r="EJ597" i="11"/>
  <c r="EH597" i="11"/>
  <c r="EI597" i="11"/>
  <c r="EG597" i="11"/>
  <c r="DR717" i="11"/>
  <c r="DT635" i="11"/>
  <c r="DR661" i="11"/>
  <c r="EE589" i="11"/>
  <c r="EF589" i="11"/>
  <c r="ED589" i="11"/>
  <c r="EC589" i="11"/>
  <c r="EJ589" i="11"/>
  <c r="EH589" i="11"/>
  <c r="EI589" i="11"/>
  <c r="EG589" i="11"/>
  <c r="DQ501" i="11"/>
  <c r="EM500" i="11"/>
  <c r="EI549" i="11"/>
  <c r="EC549" i="11"/>
  <c r="EG549" i="11"/>
  <c r="EJ549" i="11"/>
  <c r="EE549" i="11"/>
  <c r="ED549" i="11"/>
  <c r="EF549" i="11"/>
  <c r="EH549" i="11"/>
  <c r="EM549" i="11"/>
  <c r="EM375" i="11"/>
  <c r="DQ376" i="11"/>
  <c r="DT637" i="11"/>
  <c r="DR663" i="11"/>
  <c r="DQ526" i="11"/>
  <c r="EM525" i="11"/>
  <c r="DQ351" i="11"/>
  <c r="EM350" i="11"/>
  <c r="DR651" i="11"/>
  <c r="DQ326" i="11"/>
  <c r="EM325" i="11"/>
  <c r="DQ302" i="11"/>
  <c r="EM301" i="11"/>
  <c r="DQ120" i="11"/>
  <c r="EM119" i="11"/>
  <c r="DQ68" i="11"/>
  <c r="EM67" i="11"/>
  <c r="DQ250" i="11"/>
  <c r="EM249" i="11"/>
  <c r="DQ199" i="11"/>
  <c r="EM198" i="11"/>
  <c r="DQ278" i="11"/>
  <c r="EM277" i="11"/>
  <c r="DQ224" i="11"/>
  <c r="EM223" i="11"/>
  <c r="DQ94" i="11"/>
  <c r="EM93" i="11"/>
  <c r="DQ42" i="11"/>
  <c r="EM41" i="11"/>
  <c r="DQ17" i="11"/>
  <c r="EM16" i="11"/>
  <c r="DQ172" i="11"/>
  <c r="EM171" i="11"/>
  <c r="DQ146" i="11"/>
  <c r="EM145" i="11"/>
  <c r="DS719" i="11"/>
  <c r="DS675" i="11"/>
  <c r="DS699" i="11"/>
  <c r="DS687" i="11"/>
  <c r="DS679" i="11"/>
  <c r="DS683" i="11"/>
  <c r="DR648" i="11"/>
  <c r="DT648" i="11" s="1"/>
  <c r="DR612" i="11"/>
  <c r="DR636" i="11"/>
  <c r="DT636" i="11" s="1"/>
  <c r="DR640" i="11"/>
  <c r="DT640" i="11" s="1"/>
  <c r="DR616" i="11"/>
  <c r="DR644" i="11"/>
  <c r="DT644" i="11" s="1"/>
  <c r="DR620" i="11"/>
  <c r="DR604" i="11"/>
  <c r="DR624" i="11"/>
  <c r="DS729" i="11"/>
  <c r="DS691" i="11"/>
  <c r="DR652" i="11"/>
  <c r="DT652" i="11" s="1"/>
  <c r="DS711" i="11"/>
  <c r="DS695" i="11"/>
  <c r="DR632" i="11"/>
  <c r="DT632" i="11" s="1"/>
  <c r="DR608" i="11"/>
  <c r="DR628" i="11"/>
  <c r="DT628" i="11" s="1"/>
  <c r="EF643" i="11" l="1"/>
  <c r="DZ643" i="11"/>
  <c r="EE643" i="11"/>
  <c r="EB643" i="11"/>
  <c r="AJ158" i="14"/>
  <c r="AF158" i="14"/>
  <c r="AB158" i="14"/>
  <c r="AI158" i="14"/>
  <c r="AE158" i="14"/>
  <c r="AA158" i="14"/>
  <c r="AL158" i="14"/>
  <c r="AH158" i="14"/>
  <c r="AD158" i="14"/>
  <c r="AK158" i="14"/>
  <c r="AG158" i="14"/>
  <c r="AC158" i="14"/>
  <c r="AB81" i="13"/>
  <c r="X81" i="13"/>
  <c r="AA81" i="13"/>
  <c r="W81" i="13"/>
  <c r="Z81" i="13"/>
  <c r="Y81" i="13"/>
  <c r="AB84" i="13"/>
  <c r="X84" i="13"/>
  <c r="AA84" i="13"/>
  <c r="W84" i="13"/>
  <c r="Z84" i="13"/>
  <c r="Y84" i="13"/>
  <c r="AB83" i="13"/>
  <c r="X83" i="13"/>
  <c r="AA83" i="13"/>
  <c r="W83" i="13"/>
  <c r="Z83" i="13"/>
  <c r="Y83" i="13"/>
  <c r="AB87" i="13"/>
  <c r="X87" i="13"/>
  <c r="AA87" i="13"/>
  <c r="W87" i="13"/>
  <c r="Z87" i="13"/>
  <c r="Y87" i="13"/>
  <c r="AB89" i="13"/>
  <c r="X89" i="13"/>
  <c r="AA89" i="13"/>
  <c r="W89" i="13"/>
  <c r="Z89" i="13"/>
  <c r="Y89" i="13"/>
  <c r="AB82" i="13"/>
  <c r="X82" i="13"/>
  <c r="AA82" i="13"/>
  <c r="W82" i="13"/>
  <c r="Z82" i="13"/>
  <c r="Y82" i="13"/>
  <c r="AB78" i="13"/>
  <c r="X78" i="13"/>
  <c r="AA78" i="13"/>
  <c r="W78" i="13"/>
  <c r="Z78" i="13"/>
  <c r="Y78" i="13"/>
  <c r="AB79" i="13"/>
  <c r="X79" i="13"/>
  <c r="AA79" i="13"/>
  <c r="W79" i="13"/>
  <c r="Z79" i="13"/>
  <c r="Y79" i="13"/>
  <c r="AB80" i="13"/>
  <c r="X80" i="13"/>
  <c r="AA80" i="13"/>
  <c r="W80" i="13"/>
  <c r="Z80" i="13"/>
  <c r="Y80" i="13"/>
  <c r="AB86" i="13"/>
  <c r="X86" i="13"/>
  <c r="AA86" i="13"/>
  <c r="W86" i="13"/>
  <c r="Z86" i="13"/>
  <c r="Y86" i="13"/>
  <c r="AB85" i="13"/>
  <c r="X85" i="13"/>
  <c r="AA85" i="13"/>
  <c r="W85" i="13"/>
  <c r="Z85" i="13"/>
  <c r="Y85" i="13"/>
  <c r="AB88" i="13"/>
  <c r="X88" i="13"/>
  <c r="AA88" i="13"/>
  <c r="W88" i="13"/>
  <c r="Z88" i="13"/>
  <c r="Y88" i="13"/>
  <c r="EJ643" i="11"/>
  <c r="EI643" i="11"/>
  <c r="DY643" i="11"/>
  <c r="EA643" i="11"/>
  <c r="EC643" i="11"/>
  <c r="EG643" i="11"/>
  <c r="DV643" i="11"/>
  <c r="DX643" i="11"/>
  <c r="EH643" i="11"/>
  <c r="ED643" i="11"/>
  <c r="DW643" i="11"/>
  <c r="EK580" i="11"/>
  <c r="EK576" i="11"/>
  <c r="EK584" i="11"/>
  <c r="EK505" i="11"/>
  <c r="EK509" i="11"/>
  <c r="EK535" i="11"/>
  <c r="EK595" i="11"/>
  <c r="EK592" i="11"/>
  <c r="EK600" i="11"/>
  <c r="EK506" i="11"/>
  <c r="EK513" i="11"/>
  <c r="EK507" i="11"/>
  <c r="EK501" i="11"/>
  <c r="EK519" i="11"/>
  <c r="EK497" i="11"/>
  <c r="EK520" i="11"/>
  <c r="EK552" i="11"/>
  <c r="EK504" i="11"/>
  <c r="EK514" i="11"/>
  <c r="EK499" i="11"/>
  <c r="EK596" i="11"/>
  <c r="EK521" i="11"/>
  <c r="EK515" i="11"/>
  <c r="EK510" i="11"/>
  <c r="EK597" i="11"/>
  <c r="EK594" i="11"/>
  <c r="EK588" i="11"/>
  <c r="EK568" i="11"/>
  <c r="EK512" i="11"/>
  <c r="EK508" i="11"/>
  <c r="EK502" i="11"/>
  <c r="EK522" i="11"/>
  <c r="EK518" i="11"/>
  <c r="EK538" i="11"/>
  <c r="EK498" i="11"/>
  <c r="EK549" i="11"/>
  <c r="EK599" i="11"/>
  <c r="EK578" i="11"/>
  <c r="EK516" i="11"/>
  <c r="EK500" i="11"/>
  <c r="EK591" i="11"/>
  <c r="EK525" i="11"/>
  <c r="EK503" i="11"/>
  <c r="EK517" i="11"/>
  <c r="EK511" i="11"/>
  <c r="EK530" i="11"/>
  <c r="EK589" i="11"/>
  <c r="EK581" i="11"/>
  <c r="EK579" i="11"/>
  <c r="EK586" i="11"/>
  <c r="EK598" i="11"/>
  <c r="U88" i="13"/>
  <c r="DT629" i="11"/>
  <c r="EA629" i="11" s="1"/>
  <c r="BR31" i="11"/>
  <c r="V663" i="14"/>
  <c r="U87" i="13"/>
  <c r="V662" i="14"/>
  <c r="U84" i="13"/>
  <c r="V661" i="14"/>
  <c r="V659" i="14"/>
  <c r="U80" i="13"/>
  <c r="U85" i="13"/>
  <c r="U89" i="13"/>
  <c r="U86" i="13"/>
  <c r="U78" i="13"/>
  <c r="F72" i="8"/>
  <c r="DT624" i="11"/>
  <c r="DZ624" i="11" s="1"/>
  <c r="EI582" i="11"/>
  <c r="DT604" i="11"/>
  <c r="DZ604" i="11" s="1"/>
  <c r="ED582" i="11"/>
  <c r="EE582" i="11"/>
  <c r="EF582" i="11"/>
  <c r="DU632" i="11"/>
  <c r="EA632" i="11"/>
  <c r="DW632" i="11"/>
  <c r="DZ632" i="11"/>
  <c r="DV632" i="11"/>
  <c r="DY632" i="11"/>
  <c r="EB632" i="11"/>
  <c r="DX632" i="11"/>
  <c r="DU636" i="11"/>
  <c r="DY636" i="11"/>
  <c r="EA636" i="11"/>
  <c r="DW636" i="11"/>
  <c r="DX636" i="11"/>
  <c r="DV636" i="11"/>
  <c r="EB636" i="11"/>
  <c r="DZ636" i="11"/>
  <c r="DU623" i="11"/>
  <c r="DZ623" i="11"/>
  <c r="DV623" i="11"/>
  <c r="DY623" i="11"/>
  <c r="EB623" i="11"/>
  <c r="DX623" i="11"/>
  <c r="EA623" i="11"/>
  <c r="DW623" i="11"/>
  <c r="DU621" i="11"/>
  <c r="EB621" i="11"/>
  <c r="DX621" i="11"/>
  <c r="EA621" i="11"/>
  <c r="DW621" i="11"/>
  <c r="DZ621" i="11"/>
  <c r="DV621" i="11"/>
  <c r="DY621" i="11"/>
  <c r="DU558" i="11"/>
  <c r="DY558" i="11"/>
  <c r="EB558" i="11"/>
  <c r="DX558" i="11"/>
  <c r="DW558" i="11"/>
  <c r="DV558" i="11"/>
  <c r="DZ558" i="11"/>
  <c r="EA558" i="11"/>
  <c r="DU573" i="11"/>
  <c r="EB573" i="11"/>
  <c r="DX573" i="11"/>
  <c r="EA573" i="11"/>
  <c r="DW573" i="11"/>
  <c r="DZ573" i="11"/>
  <c r="DV573" i="11"/>
  <c r="DY573" i="11"/>
  <c r="DU577" i="11"/>
  <c r="EB577" i="11"/>
  <c r="DX577" i="11"/>
  <c r="EA577" i="11"/>
  <c r="DW577" i="11"/>
  <c r="DZ577" i="11"/>
  <c r="DV577" i="11"/>
  <c r="DY577" i="11"/>
  <c r="DU557" i="11"/>
  <c r="EB557" i="11"/>
  <c r="DX557" i="11"/>
  <c r="EA557" i="11"/>
  <c r="DW557" i="11"/>
  <c r="DV557" i="11"/>
  <c r="DZ557" i="11"/>
  <c r="DY557" i="11"/>
  <c r="DU605" i="11"/>
  <c r="EB605" i="11"/>
  <c r="DX605" i="11"/>
  <c r="EA605" i="11"/>
  <c r="DW605" i="11"/>
  <c r="DZ605" i="11"/>
  <c r="DV605" i="11"/>
  <c r="DY605" i="11"/>
  <c r="DU563" i="11"/>
  <c r="DZ563" i="11"/>
  <c r="DV563" i="11"/>
  <c r="DY563" i="11"/>
  <c r="EB563" i="11"/>
  <c r="DX563" i="11"/>
  <c r="DW563" i="11"/>
  <c r="EA563" i="11"/>
  <c r="DU564" i="11"/>
  <c r="EA564" i="11"/>
  <c r="DW564" i="11"/>
  <c r="DZ564" i="11"/>
  <c r="DV564" i="11"/>
  <c r="DY564" i="11"/>
  <c r="EB564" i="11"/>
  <c r="DX564" i="11"/>
  <c r="DU652" i="11"/>
  <c r="DY652" i="11"/>
  <c r="EB652" i="11"/>
  <c r="DX652" i="11"/>
  <c r="EA652" i="11"/>
  <c r="DW652" i="11"/>
  <c r="DZ652" i="11"/>
  <c r="DV652" i="11"/>
  <c r="DU637" i="11"/>
  <c r="DZ637" i="11"/>
  <c r="DV637" i="11"/>
  <c r="EB637" i="11"/>
  <c r="DX637" i="11"/>
  <c r="DY637" i="11"/>
  <c r="DW637" i="11"/>
  <c r="EA637" i="11"/>
  <c r="DU635" i="11"/>
  <c r="EB635" i="11"/>
  <c r="DX635" i="11"/>
  <c r="DZ635" i="11"/>
  <c r="DV635" i="11"/>
  <c r="DW635" i="11"/>
  <c r="EA635" i="11"/>
  <c r="DY635" i="11"/>
  <c r="DU567" i="11"/>
  <c r="DZ567" i="11"/>
  <c r="DV567" i="11"/>
  <c r="DY567" i="11"/>
  <c r="EB567" i="11"/>
  <c r="DX567" i="11"/>
  <c r="EA567" i="11"/>
  <c r="DW567" i="11"/>
  <c r="DZ629" i="11"/>
  <c r="DU559" i="11"/>
  <c r="DZ559" i="11"/>
  <c r="DV559" i="11"/>
  <c r="DY559" i="11"/>
  <c r="DX559" i="11"/>
  <c r="DW559" i="11"/>
  <c r="EB559" i="11"/>
  <c r="EA559" i="11"/>
  <c r="DU610" i="11"/>
  <c r="DY610" i="11"/>
  <c r="EB610" i="11"/>
  <c r="DX610" i="11"/>
  <c r="EA610" i="11"/>
  <c r="DW610" i="11"/>
  <c r="DZ610" i="11"/>
  <c r="DV610" i="11"/>
  <c r="DZ550" i="11"/>
  <c r="DV550" i="11"/>
  <c r="DY550" i="11"/>
  <c r="EA550" i="11"/>
  <c r="DX550" i="11"/>
  <c r="DW550" i="11"/>
  <c r="EB550" i="11"/>
  <c r="DU625" i="11"/>
  <c r="EB625" i="11"/>
  <c r="DX625" i="11"/>
  <c r="EA625" i="11"/>
  <c r="DW625" i="11"/>
  <c r="DZ625" i="11"/>
  <c r="DV625" i="11"/>
  <c r="DY625" i="11"/>
  <c r="DU607" i="11"/>
  <c r="DZ607" i="11"/>
  <c r="DV607" i="11"/>
  <c r="DY607" i="11"/>
  <c r="EB607" i="11"/>
  <c r="DX607" i="11"/>
  <c r="EA607" i="11"/>
  <c r="DW607" i="11"/>
  <c r="DY626" i="11"/>
  <c r="EB626" i="11"/>
  <c r="DX626" i="11"/>
  <c r="EA626" i="11"/>
  <c r="DW626" i="11"/>
  <c r="DZ626" i="11"/>
  <c r="DV626" i="11"/>
  <c r="DU565" i="11"/>
  <c r="EB565" i="11"/>
  <c r="DX565" i="11"/>
  <c r="EA565" i="11"/>
  <c r="DW565" i="11"/>
  <c r="DZ565" i="11"/>
  <c r="DV565" i="11"/>
  <c r="DY565" i="11"/>
  <c r="DU614" i="11"/>
  <c r="DY614" i="11"/>
  <c r="EB614" i="11"/>
  <c r="DX614" i="11"/>
  <c r="EA614" i="11"/>
  <c r="DW614" i="11"/>
  <c r="DZ614" i="11"/>
  <c r="DV614" i="11"/>
  <c r="DU574" i="11"/>
  <c r="DY574" i="11"/>
  <c r="EB574" i="11"/>
  <c r="DX574" i="11"/>
  <c r="EA574" i="11"/>
  <c r="DW574" i="11"/>
  <c r="DZ574" i="11"/>
  <c r="DV574" i="11"/>
  <c r="DU587" i="11"/>
  <c r="DZ587" i="11"/>
  <c r="DV587" i="11"/>
  <c r="DY587" i="11"/>
  <c r="EB587" i="11"/>
  <c r="DX587" i="11"/>
  <c r="EA587" i="11"/>
  <c r="DW587" i="11"/>
  <c r="DY602" i="11"/>
  <c r="EB602" i="11"/>
  <c r="DX602" i="11"/>
  <c r="EA602" i="11"/>
  <c r="DW602" i="11"/>
  <c r="DV602" i="11"/>
  <c r="DZ602" i="11"/>
  <c r="DY582" i="11"/>
  <c r="EB582" i="11"/>
  <c r="DX582" i="11"/>
  <c r="EA582" i="11"/>
  <c r="DW582" i="11"/>
  <c r="DV582" i="11"/>
  <c r="DZ582" i="11"/>
  <c r="DU644" i="11"/>
  <c r="DY644" i="11"/>
  <c r="EB644" i="11"/>
  <c r="DX644" i="11"/>
  <c r="EA644" i="11"/>
  <c r="DW644" i="11"/>
  <c r="DZ644" i="11"/>
  <c r="DV644" i="11"/>
  <c r="DU628" i="11"/>
  <c r="EA628" i="11"/>
  <c r="DW628" i="11"/>
  <c r="DZ628" i="11"/>
  <c r="DV628" i="11"/>
  <c r="DY628" i="11"/>
  <c r="EB628" i="11"/>
  <c r="DX628" i="11"/>
  <c r="DU648" i="11"/>
  <c r="DY648" i="11"/>
  <c r="EB648" i="11"/>
  <c r="DX648" i="11"/>
  <c r="EA648" i="11"/>
  <c r="DW648" i="11"/>
  <c r="DV648" i="11"/>
  <c r="DZ648" i="11"/>
  <c r="DU645" i="11"/>
  <c r="DZ645" i="11"/>
  <c r="DV645" i="11"/>
  <c r="DY645" i="11"/>
  <c r="EB645" i="11"/>
  <c r="DX645" i="11"/>
  <c r="EA645" i="11"/>
  <c r="DW645" i="11"/>
  <c r="DU615" i="11"/>
  <c r="DZ615" i="11"/>
  <c r="DV615" i="11"/>
  <c r="DY615" i="11"/>
  <c r="EB615" i="11"/>
  <c r="DX615" i="11"/>
  <c r="EA615" i="11"/>
  <c r="DW615" i="11"/>
  <c r="DU561" i="11"/>
  <c r="EB561" i="11"/>
  <c r="DX561" i="11"/>
  <c r="EA561" i="11"/>
  <c r="DW561" i="11"/>
  <c r="DZ561" i="11"/>
  <c r="DY561" i="11"/>
  <c r="DV561" i="11"/>
  <c r="DU554" i="11"/>
  <c r="DY554" i="11"/>
  <c r="EB554" i="11"/>
  <c r="DX554" i="11"/>
  <c r="EA554" i="11"/>
  <c r="DZ554" i="11"/>
  <c r="DV554" i="11"/>
  <c r="DW554" i="11"/>
  <c r="DU551" i="11"/>
  <c r="EA551" i="11"/>
  <c r="DW551" i="11"/>
  <c r="DZ551" i="11"/>
  <c r="DV551" i="11"/>
  <c r="EB551" i="11"/>
  <c r="DY551" i="11"/>
  <c r="DX551" i="11"/>
  <c r="DU553" i="11"/>
  <c r="EB553" i="11"/>
  <c r="DX553" i="11"/>
  <c r="EA553" i="11"/>
  <c r="DW553" i="11"/>
  <c r="DZ553" i="11"/>
  <c r="DY553" i="11"/>
  <c r="DV553" i="11"/>
  <c r="DU606" i="11"/>
  <c r="DY606" i="11"/>
  <c r="EB606" i="11"/>
  <c r="DX606" i="11"/>
  <c r="EA606" i="11"/>
  <c r="DW606" i="11"/>
  <c r="DZ606" i="11"/>
  <c r="DV606" i="11"/>
  <c r="DY590" i="11"/>
  <c r="EB590" i="11"/>
  <c r="DX590" i="11"/>
  <c r="EA590" i="11"/>
  <c r="DW590" i="11"/>
  <c r="DZ590" i="11"/>
  <c r="DV590" i="11"/>
  <c r="DU640" i="11"/>
  <c r="DY640" i="11"/>
  <c r="EB640" i="11"/>
  <c r="EA640" i="11"/>
  <c r="DW640" i="11"/>
  <c r="DZ640" i="11"/>
  <c r="DX640" i="11"/>
  <c r="DV640" i="11"/>
  <c r="DU575" i="11"/>
  <c r="DZ575" i="11"/>
  <c r="DV575" i="11"/>
  <c r="DY575" i="11"/>
  <c r="EB575" i="11"/>
  <c r="DX575" i="11"/>
  <c r="EA575" i="11"/>
  <c r="DW575" i="11"/>
  <c r="DU560" i="11"/>
  <c r="EA560" i="11"/>
  <c r="DW560" i="11"/>
  <c r="DZ560" i="11"/>
  <c r="DV560" i="11"/>
  <c r="DY560" i="11"/>
  <c r="DX560" i="11"/>
  <c r="EB560" i="11"/>
  <c r="DU555" i="11"/>
  <c r="DZ555" i="11"/>
  <c r="DV555" i="11"/>
  <c r="DY555" i="11"/>
  <c r="EB555" i="11"/>
  <c r="EA555" i="11"/>
  <c r="DX555" i="11"/>
  <c r="DW555" i="11"/>
  <c r="DU570" i="11"/>
  <c r="DY570" i="11"/>
  <c r="EB570" i="11"/>
  <c r="DX570" i="11"/>
  <c r="EA570" i="11"/>
  <c r="DW570" i="11"/>
  <c r="DV570" i="11"/>
  <c r="DZ570" i="11"/>
  <c r="DU566" i="11"/>
  <c r="DY566" i="11"/>
  <c r="EB566" i="11"/>
  <c r="DX566" i="11"/>
  <c r="EA566" i="11"/>
  <c r="DW566" i="11"/>
  <c r="DZ566" i="11"/>
  <c r="DV566" i="11"/>
  <c r="DU569" i="11"/>
  <c r="EB569" i="11"/>
  <c r="DX569" i="11"/>
  <c r="EA569" i="11"/>
  <c r="DW569" i="11"/>
  <c r="DZ569" i="11"/>
  <c r="DV569" i="11"/>
  <c r="DY569" i="11"/>
  <c r="DU571" i="11"/>
  <c r="DZ571" i="11"/>
  <c r="DV571" i="11"/>
  <c r="DY571" i="11"/>
  <c r="EB571" i="11"/>
  <c r="DX571" i="11"/>
  <c r="EA571" i="11"/>
  <c r="DW571" i="11"/>
  <c r="DU562" i="11"/>
  <c r="DY562" i="11"/>
  <c r="EB562" i="11"/>
  <c r="DX562" i="11"/>
  <c r="EA562" i="11"/>
  <c r="DZ562" i="11"/>
  <c r="DW562" i="11"/>
  <c r="DV562" i="11"/>
  <c r="DU572" i="11"/>
  <c r="EA572" i="11"/>
  <c r="DW572" i="11"/>
  <c r="DZ572" i="11"/>
  <c r="DV572" i="11"/>
  <c r="DY572" i="11"/>
  <c r="DX572" i="11"/>
  <c r="EB572" i="11"/>
  <c r="DU556" i="11"/>
  <c r="EA556" i="11"/>
  <c r="DW556" i="11"/>
  <c r="DZ556" i="11"/>
  <c r="DV556" i="11"/>
  <c r="EB556" i="11"/>
  <c r="DX556" i="11"/>
  <c r="DY556" i="11"/>
  <c r="EJ626" i="11"/>
  <c r="DU626" i="11"/>
  <c r="DU602" i="11"/>
  <c r="ED590" i="11"/>
  <c r="DU590" i="11"/>
  <c r="EM550" i="11"/>
  <c r="DU550" i="11"/>
  <c r="EJ582" i="11"/>
  <c r="DU582" i="11"/>
  <c r="EC582" i="11"/>
  <c r="EG582" i="11"/>
  <c r="EF626" i="11"/>
  <c r="DT608" i="11"/>
  <c r="EG608" i="11" s="1"/>
  <c r="EG614" i="11"/>
  <c r="EJ614" i="11"/>
  <c r="DT620" i="11"/>
  <c r="EI620" i="11" s="1"/>
  <c r="DT616" i="11"/>
  <c r="ED606" i="11"/>
  <c r="EF606" i="11"/>
  <c r="ED626" i="11"/>
  <c r="EI626" i="11"/>
  <c r="EE626" i="11"/>
  <c r="EH626" i="11"/>
  <c r="EG626" i="11"/>
  <c r="EC626" i="11"/>
  <c r="EC590" i="11"/>
  <c r="EF590" i="11"/>
  <c r="EJ590" i="11"/>
  <c r="EE590" i="11"/>
  <c r="EI590" i="11"/>
  <c r="EH590" i="11"/>
  <c r="EE614" i="11"/>
  <c r="DT695" i="11"/>
  <c r="EF695" i="11" s="1"/>
  <c r="EF614" i="11"/>
  <c r="EH614" i="11"/>
  <c r="ED614" i="11"/>
  <c r="EC614" i="11"/>
  <c r="EI614" i="11"/>
  <c r="EG606" i="11"/>
  <c r="EC602" i="11"/>
  <c r="EF602" i="11"/>
  <c r="EH606" i="11"/>
  <c r="EC606" i="11"/>
  <c r="EI606" i="11"/>
  <c r="EE606" i="11"/>
  <c r="EJ606" i="11"/>
  <c r="EG610" i="11"/>
  <c r="EF610" i="11"/>
  <c r="EC610" i="11"/>
  <c r="EH610" i="11"/>
  <c r="ED610" i="11"/>
  <c r="EJ610" i="11"/>
  <c r="EE610" i="11"/>
  <c r="EI610" i="11"/>
  <c r="EG572" i="11"/>
  <c r="EH572" i="11"/>
  <c r="EF572" i="11"/>
  <c r="EI572" i="11"/>
  <c r="EC572" i="11"/>
  <c r="EJ572" i="11"/>
  <c r="ED572" i="11"/>
  <c r="EE572" i="11"/>
  <c r="AA18" i="11"/>
  <c r="Y76" i="11"/>
  <c r="X156" i="11"/>
  <c r="Y130" i="11"/>
  <c r="W156" i="11"/>
  <c r="V156" i="11"/>
  <c r="AA26" i="11"/>
  <c r="Y118" i="11"/>
  <c r="W144" i="11"/>
  <c r="V144" i="11"/>
  <c r="Y64" i="11"/>
  <c r="X144" i="11"/>
  <c r="AA22" i="11"/>
  <c r="Y80" i="11"/>
  <c r="W160" i="11"/>
  <c r="X160" i="11"/>
  <c r="Y134" i="11"/>
  <c r="V160" i="11"/>
  <c r="Y114" i="11"/>
  <c r="W140" i="11"/>
  <c r="V140" i="11"/>
  <c r="Y60" i="11"/>
  <c r="X140" i="11"/>
  <c r="AA10" i="11"/>
  <c r="AA6" i="11"/>
  <c r="Y126" i="11"/>
  <c r="X152" i="11"/>
  <c r="V152" i="11"/>
  <c r="Y72" i="11"/>
  <c r="W152" i="11"/>
  <c r="EF564" i="11"/>
  <c r="EH564" i="11"/>
  <c r="EJ564" i="11"/>
  <c r="ED564" i="11"/>
  <c r="EG564" i="11"/>
  <c r="EE564" i="11"/>
  <c r="EI564" i="11"/>
  <c r="EC564" i="11"/>
  <c r="EI556" i="11"/>
  <c r="EC556" i="11"/>
  <c r="EJ556" i="11"/>
  <c r="EE556" i="11"/>
  <c r="EF556" i="11"/>
  <c r="EG556" i="11"/>
  <c r="ED556" i="11"/>
  <c r="EH556" i="11"/>
  <c r="AA19" i="11"/>
  <c r="EF555" i="11"/>
  <c r="EJ555" i="11"/>
  <c r="EE555" i="11"/>
  <c r="EC555" i="11"/>
  <c r="ED555" i="11"/>
  <c r="EI555" i="11"/>
  <c r="EH555" i="11"/>
  <c r="EG555" i="11"/>
  <c r="AC146" i="11"/>
  <c r="AB66" i="11"/>
  <c r="AB120" i="11"/>
  <c r="AA92" i="11"/>
  <c r="Z92" i="11"/>
  <c r="AA89" i="11"/>
  <c r="Z89" i="11"/>
  <c r="AB117" i="11"/>
  <c r="AB63" i="11"/>
  <c r="AC143" i="11"/>
  <c r="ED565" i="11"/>
  <c r="EF565" i="11"/>
  <c r="EH565" i="11"/>
  <c r="EI565" i="11"/>
  <c r="EE565" i="11"/>
  <c r="EC565" i="11"/>
  <c r="EJ565" i="11"/>
  <c r="EG565" i="11"/>
  <c r="AD3" i="11"/>
  <c r="AD13" i="11"/>
  <c r="Y123" i="11"/>
  <c r="X149" i="11"/>
  <c r="Y69" i="11"/>
  <c r="W149" i="11"/>
  <c r="V149" i="11"/>
  <c r="DT613" i="11"/>
  <c r="AC148" i="11"/>
  <c r="AB68" i="11"/>
  <c r="AA94" i="11"/>
  <c r="AB122" i="11"/>
  <c r="Z94" i="11"/>
  <c r="EI602" i="11"/>
  <c r="EJ602" i="11"/>
  <c r="AA20" i="11"/>
  <c r="Z99" i="11"/>
  <c r="AB73" i="11"/>
  <c r="AC153" i="11"/>
  <c r="AB127" i="11"/>
  <c r="AA99" i="11"/>
  <c r="EC567" i="11"/>
  <c r="EE567" i="11"/>
  <c r="ED567" i="11"/>
  <c r="EG567" i="11"/>
  <c r="EF567" i="11"/>
  <c r="EI567" i="11"/>
  <c r="EH567" i="11"/>
  <c r="EJ567" i="11"/>
  <c r="ED558" i="11"/>
  <c r="EH558" i="11"/>
  <c r="EG558" i="11"/>
  <c r="EC558" i="11"/>
  <c r="EJ558" i="11"/>
  <c r="EF558" i="11"/>
  <c r="EI558" i="11"/>
  <c r="EE558" i="11"/>
  <c r="EC573" i="11"/>
  <c r="EF573" i="11"/>
  <c r="EJ573" i="11"/>
  <c r="EG573" i="11"/>
  <c r="EH573" i="11"/>
  <c r="EE573" i="11"/>
  <c r="ED573" i="11"/>
  <c r="EI573" i="11"/>
  <c r="AA14" i="11"/>
  <c r="Z107" i="11"/>
  <c r="AC161" i="11"/>
  <c r="AB81" i="11"/>
  <c r="AA107" i="11"/>
  <c r="AB135" i="11"/>
  <c r="EC559" i="11"/>
  <c r="EF559" i="11"/>
  <c r="EG559" i="11"/>
  <c r="EE559" i="11"/>
  <c r="EI559" i="11"/>
  <c r="EH559" i="11"/>
  <c r="ED559" i="11"/>
  <c r="EJ559" i="11"/>
  <c r="AD12" i="11"/>
  <c r="Z69" i="11"/>
  <c r="Z123" i="11" s="1"/>
  <c r="AA41" i="11"/>
  <c r="AB41" i="11"/>
  <c r="AC41" i="11"/>
  <c r="DT639" i="11"/>
  <c r="EC550" i="11"/>
  <c r="EE550" i="11"/>
  <c r="EJ550" i="11"/>
  <c r="EI550" i="11"/>
  <c r="EF550" i="11"/>
  <c r="EG550" i="11"/>
  <c r="ED550" i="11"/>
  <c r="EH550" i="11"/>
  <c r="AD9" i="11"/>
  <c r="X161" i="11"/>
  <c r="Y81" i="11"/>
  <c r="W161" i="11"/>
  <c r="V161" i="11"/>
  <c r="Y135" i="11"/>
  <c r="AA103" i="11"/>
  <c r="Z103" i="11"/>
  <c r="AB77" i="11"/>
  <c r="AC157" i="11"/>
  <c r="AB131" i="11"/>
  <c r="Z101" i="11"/>
  <c r="AA101" i="11"/>
  <c r="AB75" i="11"/>
  <c r="AC155" i="11"/>
  <c r="AB129" i="11"/>
  <c r="W143" i="11"/>
  <c r="V143" i="11"/>
  <c r="Y117" i="11"/>
  <c r="X143" i="11"/>
  <c r="Y63" i="11"/>
  <c r="EJ577" i="11"/>
  <c r="EF577" i="11"/>
  <c r="EE577" i="11"/>
  <c r="EG577" i="11"/>
  <c r="ED577" i="11"/>
  <c r="EH577" i="11"/>
  <c r="EC577" i="11"/>
  <c r="EI577" i="11"/>
  <c r="EF551" i="11"/>
  <c r="EE551" i="11"/>
  <c r="EI551" i="11"/>
  <c r="EH551" i="11"/>
  <c r="EJ551" i="11"/>
  <c r="EC551" i="11"/>
  <c r="EG551" i="11"/>
  <c r="ED551" i="11"/>
  <c r="V150" i="11"/>
  <c r="Y70" i="11"/>
  <c r="W150" i="11"/>
  <c r="Y124" i="11"/>
  <c r="X150" i="11"/>
  <c r="Y121" i="11"/>
  <c r="X147" i="11"/>
  <c r="Y67" i="11"/>
  <c r="W147" i="11"/>
  <c r="V147" i="11"/>
  <c r="DT611" i="11"/>
  <c r="AC142" i="11"/>
  <c r="AB62" i="11"/>
  <c r="AB116" i="11"/>
  <c r="AA88" i="11"/>
  <c r="Z88" i="11"/>
  <c r="AA15" i="11"/>
  <c r="EH571" i="11"/>
  <c r="EC571" i="11"/>
  <c r="ED571" i="11"/>
  <c r="EI571" i="11"/>
  <c r="EF571" i="11"/>
  <c r="EE571" i="11"/>
  <c r="EG571" i="11"/>
  <c r="EJ571" i="11"/>
  <c r="V158" i="11"/>
  <c r="Y78" i="11"/>
  <c r="W158" i="11"/>
  <c r="Y132" i="11"/>
  <c r="X158" i="11"/>
  <c r="AD14" i="11"/>
  <c r="Y112" i="11"/>
  <c r="V138" i="11"/>
  <c r="Y58" i="11"/>
  <c r="X138" i="11"/>
  <c r="W138" i="11"/>
  <c r="AD26" i="11"/>
  <c r="Z105" i="11"/>
  <c r="AC159" i="11"/>
  <c r="AB133" i="11"/>
  <c r="AA105" i="11"/>
  <c r="AB79" i="11"/>
  <c r="X159" i="11"/>
  <c r="Y133" i="11"/>
  <c r="W159" i="11"/>
  <c r="V159" i="11"/>
  <c r="Y79" i="11"/>
  <c r="AC158" i="11"/>
  <c r="Z104" i="11"/>
  <c r="AB132" i="11"/>
  <c r="AA104" i="11"/>
  <c r="AB78" i="11"/>
  <c r="Y128" i="11"/>
  <c r="V154" i="11"/>
  <c r="Y74" i="11"/>
  <c r="W154" i="11"/>
  <c r="X154" i="11"/>
  <c r="AA5" i="11"/>
  <c r="Y122" i="11"/>
  <c r="V148" i="11"/>
  <c r="Y68" i="11"/>
  <c r="X148" i="11"/>
  <c r="W148" i="11"/>
  <c r="EE561" i="11"/>
  <c r="EI561" i="11"/>
  <c r="EG561" i="11"/>
  <c r="ED561" i="11"/>
  <c r="EF561" i="11"/>
  <c r="EH561" i="11"/>
  <c r="EJ561" i="11"/>
  <c r="EC561" i="11"/>
  <c r="AD11" i="11"/>
  <c r="AD28" i="11"/>
  <c r="AB18" i="11"/>
  <c r="CC44" i="11" s="1"/>
  <c r="EI553" i="11"/>
  <c r="EF553" i="11"/>
  <c r="EG553" i="11"/>
  <c r="EE553" i="11"/>
  <c r="EH553" i="11"/>
  <c r="EC553" i="11"/>
  <c r="EJ553" i="11"/>
  <c r="ED553" i="11"/>
  <c r="AD7" i="11"/>
  <c r="AA106" i="11"/>
  <c r="AB80" i="11"/>
  <c r="AC160" i="11"/>
  <c r="Z106" i="11"/>
  <c r="AB134" i="11"/>
  <c r="AA7" i="11"/>
  <c r="AA28" i="11"/>
  <c r="AD16" i="11"/>
  <c r="DT612" i="11"/>
  <c r="EE602" i="11"/>
  <c r="EG602" i="11"/>
  <c r="ED602" i="11"/>
  <c r="X145" i="11"/>
  <c r="Y65" i="11"/>
  <c r="Y119" i="11"/>
  <c r="W145" i="11"/>
  <c r="V145" i="11"/>
  <c r="DT609" i="11"/>
  <c r="AD19" i="11"/>
  <c r="Y125" i="11"/>
  <c r="Y71" i="11"/>
  <c r="X151" i="11"/>
  <c r="W151" i="11"/>
  <c r="V151" i="11"/>
  <c r="Z59" i="11"/>
  <c r="Z113" i="11" s="1"/>
  <c r="AB31" i="11"/>
  <c r="AA31" i="11"/>
  <c r="AC31" i="11"/>
  <c r="Z64" i="11"/>
  <c r="Z118" i="11" s="1"/>
  <c r="AA36" i="11"/>
  <c r="AB36" i="11"/>
  <c r="AC36" i="11"/>
  <c r="Z102" i="11"/>
  <c r="AC156" i="11"/>
  <c r="AB76" i="11"/>
  <c r="AB130" i="11"/>
  <c r="AA102" i="11"/>
  <c r="AD27" i="11"/>
  <c r="Z97" i="11"/>
  <c r="AB125" i="11"/>
  <c r="AA97" i="11"/>
  <c r="AC151" i="11"/>
  <c r="AB71" i="11"/>
  <c r="X155" i="11"/>
  <c r="Y75" i="11"/>
  <c r="W155" i="11"/>
  <c r="V155" i="11"/>
  <c r="Y129" i="11"/>
  <c r="DT619" i="11"/>
  <c r="Y120" i="11"/>
  <c r="V146" i="11"/>
  <c r="Y66" i="11"/>
  <c r="X146" i="11"/>
  <c r="W146" i="11"/>
  <c r="AB15" i="11"/>
  <c r="CC41" i="11" s="1"/>
  <c r="AA27" i="11"/>
  <c r="AD23" i="11"/>
  <c r="AD21" i="11"/>
  <c r="AA9" i="11"/>
  <c r="EG566" i="11"/>
  <c r="EE566" i="11"/>
  <c r="EJ566" i="11"/>
  <c r="EC566" i="11"/>
  <c r="EI566" i="11"/>
  <c r="EF566" i="11"/>
  <c r="ED566" i="11"/>
  <c r="EH566" i="11"/>
  <c r="EC569" i="11"/>
  <c r="EG569" i="11"/>
  <c r="EI569" i="11"/>
  <c r="EE569" i="11"/>
  <c r="EJ569" i="11"/>
  <c r="EH569" i="11"/>
  <c r="ED569" i="11"/>
  <c r="EF569" i="11"/>
  <c r="AA16" i="11"/>
  <c r="DT618" i="11"/>
  <c r="AA13" i="11"/>
  <c r="AD8" i="11"/>
  <c r="AA24" i="11"/>
  <c r="AA4" i="11"/>
  <c r="AC154" i="11"/>
  <c r="AB74" i="11"/>
  <c r="AB128" i="11"/>
  <c r="AA100" i="11"/>
  <c r="Z100" i="11"/>
  <c r="Y116" i="11"/>
  <c r="V142" i="11"/>
  <c r="Y62" i="11"/>
  <c r="X142" i="11"/>
  <c r="W142" i="11"/>
  <c r="Y111" i="11"/>
  <c r="X137" i="11"/>
  <c r="Y57" i="11"/>
  <c r="W137" i="11"/>
  <c r="V137" i="11"/>
  <c r="AD25" i="11"/>
  <c r="AA25" i="11"/>
  <c r="AD24" i="11"/>
  <c r="AA23" i="11"/>
  <c r="AD4" i="11"/>
  <c r="AD6" i="11"/>
  <c r="EH602" i="11"/>
  <c r="Y113" i="11"/>
  <c r="Y59" i="11"/>
  <c r="X139" i="11"/>
  <c r="W139" i="11"/>
  <c r="V139" i="11"/>
  <c r="DT603" i="11"/>
  <c r="AA11" i="11"/>
  <c r="W157" i="11"/>
  <c r="V157" i="11"/>
  <c r="Y131" i="11"/>
  <c r="Y77" i="11"/>
  <c r="X157" i="11"/>
  <c r="Z84" i="11"/>
  <c r="AB58" i="11"/>
  <c r="AC138" i="11"/>
  <c r="AB112" i="11"/>
  <c r="AA84" i="11"/>
  <c r="Y127" i="11"/>
  <c r="X153" i="11"/>
  <c r="Y73" i="11"/>
  <c r="W153" i="11"/>
  <c r="V153" i="11"/>
  <c r="DT617" i="11"/>
  <c r="EH560" i="11"/>
  <c r="EE560" i="11"/>
  <c r="EF560" i="11"/>
  <c r="EG560" i="11"/>
  <c r="EC560" i="11"/>
  <c r="EI560" i="11"/>
  <c r="ED560" i="11"/>
  <c r="EJ560" i="11"/>
  <c r="AA17" i="11"/>
  <c r="AB5" i="11"/>
  <c r="CC31" i="11" s="1"/>
  <c r="AB10" i="11"/>
  <c r="CC36" i="11" s="1"/>
  <c r="AD22" i="11"/>
  <c r="Z86" i="11"/>
  <c r="AA86" i="11"/>
  <c r="AB114" i="11"/>
  <c r="AB60" i="11"/>
  <c r="AC140" i="11"/>
  <c r="AD17" i="11"/>
  <c r="AA21" i="11"/>
  <c r="AA12" i="11"/>
  <c r="EI570" i="11"/>
  <c r="EC570" i="11"/>
  <c r="EH570" i="11"/>
  <c r="EJ570" i="11"/>
  <c r="EE570" i="11"/>
  <c r="EG570" i="11"/>
  <c r="ED570" i="11"/>
  <c r="EF570" i="11"/>
  <c r="AA91" i="11"/>
  <c r="Z91" i="11"/>
  <c r="AB119" i="11"/>
  <c r="AB65" i="11"/>
  <c r="AC145" i="11"/>
  <c r="EI554" i="11"/>
  <c r="EJ554" i="11"/>
  <c r="EH554" i="11"/>
  <c r="EF554" i="11"/>
  <c r="EE554" i="11"/>
  <c r="ED554" i="11"/>
  <c r="EC554" i="11"/>
  <c r="EG554" i="11"/>
  <c r="Z108" i="11"/>
  <c r="AC162" i="11"/>
  <c r="AB82" i="11"/>
  <c r="AB136" i="11"/>
  <c r="AA108" i="11"/>
  <c r="EI557" i="11"/>
  <c r="EE557" i="11"/>
  <c r="EF557" i="11"/>
  <c r="EH557" i="11"/>
  <c r="EC557" i="11"/>
  <c r="ED557" i="11"/>
  <c r="EJ557" i="11"/>
  <c r="EG557" i="11"/>
  <c r="AB44" i="11"/>
  <c r="Z72" i="11"/>
  <c r="Z126" i="11" s="1"/>
  <c r="AA44" i="11"/>
  <c r="AC44" i="11"/>
  <c r="Z83" i="11"/>
  <c r="AB111" i="11"/>
  <c r="AA83" i="11"/>
  <c r="AB57" i="11"/>
  <c r="AC137" i="11"/>
  <c r="Z93" i="11"/>
  <c r="AB121" i="11"/>
  <c r="AA93" i="11"/>
  <c r="AB67" i="11"/>
  <c r="AC147" i="11"/>
  <c r="EH574" i="11"/>
  <c r="ED574" i="11"/>
  <c r="EG574" i="11"/>
  <c r="EC574" i="11"/>
  <c r="EJ574" i="11"/>
  <c r="EE574" i="11"/>
  <c r="EI574" i="11"/>
  <c r="EF574" i="11"/>
  <c r="EJ587" i="11"/>
  <c r="ED587" i="11"/>
  <c r="EC587" i="11"/>
  <c r="EE587" i="11"/>
  <c r="EH587" i="11"/>
  <c r="EF587" i="11"/>
  <c r="EG587" i="11"/>
  <c r="EI587" i="11"/>
  <c r="EE562" i="11"/>
  <c r="EG562" i="11"/>
  <c r="ED562" i="11"/>
  <c r="EH562" i="11"/>
  <c r="EI562" i="11"/>
  <c r="EF562" i="11"/>
  <c r="EJ562" i="11"/>
  <c r="EC562" i="11"/>
  <c r="AC141" i="11"/>
  <c r="AB61" i="11"/>
  <c r="AB115" i="11"/>
  <c r="AA87" i="11"/>
  <c r="Z87" i="11"/>
  <c r="AD20" i="11"/>
  <c r="AA8" i="11"/>
  <c r="AA3" i="11"/>
  <c r="Y115" i="11"/>
  <c r="X141" i="11"/>
  <c r="Y61" i="11"/>
  <c r="W141" i="11"/>
  <c r="V141" i="11"/>
  <c r="Y136" i="11"/>
  <c r="W162" i="11"/>
  <c r="Y82" i="11"/>
  <c r="V162" i="11"/>
  <c r="X162" i="11"/>
  <c r="EF563" i="11"/>
  <c r="EI563" i="11"/>
  <c r="EG563" i="11"/>
  <c r="EJ563" i="11"/>
  <c r="EH563" i="11"/>
  <c r="ED563" i="11"/>
  <c r="EC563" i="11"/>
  <c r="EE563" i="11"/>
  <c r="AC150" i="11"/>
  <c r="AB70" i="11"/>
  <c r="AB124" i="11"/>
  <c r="AA96" i="11"/>
  <c r="Z96" i="11"/>
  <c r="DT622" i="11"/>
  <c r="DT651" i="11"/>
  <c r="DR677" i="11"/>
  <c r="DQ377" i="11"/>
  <c r="EM376" i="11"/>
  <c r="DQ502" i="11"/>
  <c r="EM501" i="11"/>
  <c r="EI635" i="11"/>
  <c r="ED635" i="11"/>
  <c r="EG635" i="11"/>
  <c r="EC635" i="11"/>
  <c r="EJ635" i="11"/>
  <c r="EE635" i="11"/>
  <c r="EH635" i="11"/>
  <c r="EF635" i="11"/>
  <c r="DQ552" i="11"/>
  <c r="EM551" i="11"/>
  <c r="DT649" i="11"/>
  <c r="DR675" i="11"/>
  <c r="DT631" i="11"/>
  <c r="DR657" i="11"/>
  <c r="DT601" i="11"/>
  <c r="DQ601" i="11"/>
  <c r="DQ602" i="11" s="1"/>
  <c r="DR627" i="11"/>
  <c r="EE645" i="11"/>
  <c r="ED645" i="11"/>
  <c r="EC645" i="11"/>
  <c r="EJ645" i="11"/>
  <c r="EI645" i="11"/>
  <c r="EG645" i="11"/>
  <c r="EH645" i="11"/>
  <c r="EF645" i="11"/>
  <c r="EH621" i="11"/>
  <c r="EI621" i="11"/>
  <c r="EF621" i="11"/>
  <c r="ED621" i="11"/>
  <c r="EC621" i="11"/>
  <c r="EE621" i="11"/>
  <c r="EJ621" i="11"/>
  <c r="EG621" i="11"/>
  <c r="DQ427" i="11"/>
  <c r="EM426" i="11"/>
  <c r="EG644" i="11"/>
  <c r="EC644" i="11"/>
  <c r="EF644" i="11"/>
  <c r="EI644" i="11"/>
  <c r="EH644" i="11"/>
  <c r="ED644" i="11"/>
  <c r="EE644" i="11"/>
  <c r="EJ644" i="11"/>
  <c r="DQ327" i="11"/>
  <c r="EM326" i="11"/>
  <c r="EF625" i="11"/>
  <c r="EI625" i="11"/>
  <c r="ED625" i="11"/>
  <c r="EJ625" i="11"/>
  <c r="EG625" i="11"/>
  <c r="EC625" i="11"/>
  <c r="EE625" i="11"/>
  <c r="EH625" i="11"/>
  <c r="DQ527" i="11"/>
  <c r="EM526" i="11"/>
  <c r="EH623" i="11"/>
  <c r="EI623" i="11"/>
  <c r="EJ623" i="11"/>
  <c r="EG623" i="11"/>
  <c r="EF623" i="11"/>
  <c r="ED623" i="11"/>
  <c r="EC623" i="11"/>
  <c r="EE623" i="11"/>
  <c r="ED605" i="11"/>
  <c r="EF605" i="11"/>
  <c r="EI605" i="11"/>
  <c r="EH605" i="11"/>
  <c r="EG605" i="11"/>
  <c r="EC605" i="11"/>
  <c r="EE605" i="11"/>
  <c r="EJ605" i="11"/>
  <c r="DQ577" i="11"/>
  <c r="EM576" i="11"/>
  <c r="EG636" i="11"/>
  <c r="EI636" i="11"/>
  <c r="EF636" i="11"/>
  <c r="EC636" i="11"/>
  <c r="EH636" i="11"/>
  <c r="ED636" i="11"/>
  <c r="EE636" i="11"/>
  <c r="EJ636" i="11"/>
  <c r="EI628" i="11"/>
  <c r="EF628" i="11"/>
  <c r="EC628" i="11"/>
  <c r="EG628" i="11"/>
  <c r="EH628" i="11"/>
  <c r="ED628" i="11"/>
  <c r="EE628" i="11"/>
  <c r="EJ628" i="11"/>
  <c r="EC652" i="11"/>
  <c r="EE652" i="11"/>
  <c r="EJ652" i="11"/>
  <c r="EG652" i="11"/>
  <c r="EI652" i="11"/>
  <c r="ED652" i="11"/>
  <c r="EF652" i="11"/>
  <c r="EH652" i="11"/>
  <c r="EI640" i="11"/>
  <c r="EG640" i="11"/>
  <c r="EF640" i="11"/>
  <c r="EC640" i="11"/>
  <c r="EJ640" i="11"/>
  <c r="EH640" i="11"/>
  <c r="ED640" i="11"/>
  <c r="EE640" i="11"/>
  <c r="EI648" i="11"/>
  <c r="EG648" i="11"/>
  <c r="EE648" i="11"/>
  <c r="EC648" i="11"/>
  <c r="EJ648" i="11"/>
  <c r="EH648" i="11"/>
  <c r="ED648" i="11"/>
  <c r="EF648" i="11"/>
  <c r="DR689" i="11"/>
  <c r="DR681" i="11"/>
  <c r="DT641" i="11"/>
  <c r="DR667" i="11"/>
  <c r="DR747" i="11"/>
  <c r="EE575" i="11"/>
  <c r="EJ575" i="11"/>
  <c r="EH575" i="11"/>
  <c r="EI575" i="11"/>
  <c r="ED575" i="11"/>
  <c r="EC575" i="11"/>
  <c r="EF575" i="11"/>
  <c r="EG575" i="11"/>
  <c r="EM575" i="11"/>
  <c r="DQ402" i="11"/>
  <c r="EM401" i="11"/>
  <c r="DT633" i="11"/>
  <c r="DR659" i="11"/>
  <c r="EF632" i="11"/>
  <c r="EI632" i="11"/>
  <c r="EC632" i="11"/>
  <c r="EG632" i="11"/>
  <c r="EJ632" i="11"/>
  <c r="EH632" i="11"/>
  <c r="ED632" i="11"/>
  <c r="EE632" i="11"/>
  <c r="DQ352" i="11"/>
  <c r="EM351" i="11"/>
  <c r="EI637" i="11"/>
  <c r="EC637" i="11"/>
  <c r="EE637" i="11"/>
  <c r="EJ637" i="11"/>
  <c r="ED637" i="11"/>
  <c r="EG637" i="11"/>
  <c r="EH637" i="11"/>
  <c r="EF637" i="11"/>
  <c r="DR687" i="11"/>
  <c r="DR743" i="11"/>
  <c r="EC615" i="11"/>
  <c r="EJ615" i="11"/>
  <c r="EE615" i="11"/>
  <c r="EH615" i="11"/>
  <c r="EI615" i="11"/>
  <c r="EG615" i="11"/>
  <c r="EF615" i="11"/>
  <c r="ED615" i="11"/>
  <c r="DQ452" i="11"/>
  <c r="EM451" i="11"/>
  <c r="DR697" i="11"/>
  <c r="DT647" i="11"/>
  <c r="DR673" i="11"/>
  <c r="EH607" i="11"/>
  <c r="EJ607" i="11"/>
  <c r="ED607" i="11"/>
  <c r="EE607" i="11"/>
  <c r="EG607" i="11"/>
  <c r="EF607" i="11"/>
  <c r="EI607" i="11"/>
  <c r="EC607" i="11"/>
  <c r="DQ477" i="11"/>
  <c r="EM476" i="11"/>
  <c r="DQ303" i="11"/>
  <c r="EM302" i="11"/>
  <c r="EM146" i="11"/>
  <c r="DQ147" i="11"/>
  <c r="DQ18" i="11"/>
  <c r="EM17" i="11"/>
  <c r="DQ95" i="11"/>
  <c r="EM94" i="11"/>
  <c r="DQ279" i="11"/>
  <c r="EM278" i="11"/>
  <c r="DQ69" i="11"/>
  <c r="EM68" i="11"/>
  <c r="DQ173" i="11"/>
  <c r="EM172" i="11"/>
  <c r="DQ43" i="11"/>
  <c r="EM42" i="11"/>
  <c r="DQ225" i="11"/>
  <c r="EM224" i="11"/>
  <c r="DQ200" i="11"/>
  <c r="EM199" i="11"/>
  <c r="DQ251" i="11"/>
  <c r="EM250" i="11"/>
  <c r="DQ121" i="11"/>
  <c r="EM120" i="11"/>
  <c r="DR630" i="11"/>
  <c r="DT630" i="11" s="1"/>
  <c r="DR666" i="11"/>
  <c r="DS737" i="11"/>
  <c r="DS717" i="11"/>
  <c r="DS709" i="11"/>
  <c r="DS713" i="11"/>
  <c r="DS701" i="11"/>
  <c r="DR658" i="11"/>
  <c r="DR678" i="11"/>
  <c r="DR650" i="11"/>
  <c r="DT650" i="11" s="1"/>
  <c r="DR646" i="11"/>
  <c r="DT646" i="11" s="1"/>
  <c r="DR670" i="11"/>
  <c r="DR674" i="11"/>
  <c r="DR654" i="11"/>
  <c r="DR634" i="11"/>
  <c r="DT634" i="11" s="1"/>
  <c r="DR642" i="11"/>
  <c r="DT642" i="11" s="1"/>
  <c r="DR662" i="11"/>
  <c r="DR638" i="11"/>
  <c r="DT638" i="11" s="1"/>
  <c r="DS721" i="11"/>
  <c r="DS755" i="11"/>
  <c r="DS705" i="11"/>
  <c r="DS725" i="11"/>
  <c r="DS745" i="11"/>
  <c r="EH629" i="11" l="1"/>
  <c r="EJ629" i="11"/>
  <c r="EE629" i="11"/>
  <c r="ED629" i="11"/>
  <c r="V89" i="13"/>
  <c r="AC653" i="14"/>
  <c r="AC652" i="14"/>
  <c r="AC651" i="14"/>
  <c r="AC650" i="14"/>
  <c r="AC649" i="14"/>
  <c r="AC648" i="14"/>
  <c r="AC647" i="14"/>
  <c r="AC646" i="14"/>
  <c r="AC645" i="14"/>
  <c r="AC644" i="14"/>
  <c r="AC643" i="14"/>
  <c r="AC642" i="14"/>
  <c r="AC641" i="14"/>
  <c r="AC640" i="14"/>
  <c r="AC639" i="14"/>
  <c r="AC638" i="14"/>
  <c r="AC637" i="14"/>
  <c r="AC635" i="14"/>
  <c r="AC633" i="14"/>
  <c r="AC631" i="14"/>
  <c r="AC629" i="14"/>
  <c r="AC627" i="14"/>
  <c r="AC625" i="14"/>
  <c r="AC623" i="14"/>
  <c r="AC621" i="14"/>
  <c r="AC619" i="14"/>
  <c r="AC617" i="14"/>
  <c r="AC615" i="14"/>
  <c r="AC613" i="14"/>
  <c r="AC611" i="14"/>
  <c r="AC609" i="14"/>
  <c r="AC607" i="14"/>
  <c r="AC605" i="14"/>
  <c r="AC603" i="14"/>
  <c r="AC601" i="14"/>
  <c r="AC599" i="14"/>
  <c r="AC597" i="14"/>
  <c r="AC595" i="14"/>
  <c r="AC593" i="14"/>
  <c r="AC591" i="14"/>
  <c r="AC589" i="14"/>
  <c r="AC587" i="14"/>
  <c r="AC636" i="14"/>
  <c r="AC632" i="14"/>
  <c r="AC628" i="14"/>
  <c r="AC624" i="14"/>
  <c r="AC620" i="14"/>
  <c r="AC616" i="14"/>
  <c r="AC612" i="14"/>
  <c r="AC608" i="14"/>
  <c r="AC604" i="14"/>
  <c r="AC600" i="14"/>
  <c r="AC596" i="14"/>
  <c r="AC592" i="14"/>
  <c r="AC555" i="14"/>
  <c r="AC551" i="14"/>
  <c r="AC547" i="14"/>
  <c r="AC543" i="14"/>
  <c r="AC539" i="14"/>
  <c r="AC538" i="14"/>
  <c r="AC537" i="14"/>
  <c r="AC536" i="14"/>
  <c r="AC535" i="14"/>
  <c r="AC534" i="14"/>
  <c r="AC533" i="14"/>
  <c r="AC532" i="14"/>
  <c r="AC531" i="14"/>
  <c r="AC530" i="14"/>
  <c r="AC529" i="14"/>
  <c r="AC528" i="14"/>
  <c r="AC527" i="14"/>
  <c r="AC526" i="14"/>
  <c r="AC525" i="14"/>
  <c r="AC524" i="14"/>
  <c r="AC523" i="14"/>
  <c r="AC522" i="14"/>
  <c r="AC521" i="14"/>
  <c r="AC520" i="14"/>
  <c r="AC519" i="14"/>
  <c r="AC518" i="14"/>
  <c r="AC517" i="14"/>
  <c r="AC516" i="14"/>
  <c r="AC515" i="14"/>
  <c r="AC514" i="14"/>
  <c r="AC513" i="14"/>
  <c r="AC512" i="14"/>
  <c r="AC511" i="14"/>
  <c r="AC510" i="14"/>
  <c r="AC509" i="14"/>
  <c r="AC508" i="14"/>
  <c r="AC507" i="14"/>
  <c r="AC506" i="14"/>
  <c r="AC505" i="14"/>
  <c r="AC504" i="14"/>
  <c r="AC503" i="14"/>
  <c r="AC502" i="14"/>
  <c r="AC501" i="14"/>
  <c r="AC500" i="14"/>
  <c r="AC499" i="14"/>
  <c r="AC498" i="14"/>
  <c r="AC497" i="14"/>
  <c r="AC496" i="14"/>
  <c r="AC495" i="14"/>
  <c r="AC494" i="14"/>
  <c r="AC493" i="14"/>
  <c r="AC492" i="14"/>
  <c r="AC491" i="14"/>
  <c r="AC490" i="14"/>
  <c r="AC489" i="14"/>
  <c r="AC488" i="14"/>
  <c r="AC487" i="14"/>
  <c r="AC486" i="14"/>
  <c r="AC485" i="14"/>
  <c r="AC484" i="14"/>
  <c r="AC483" i="14"/>
  <c r="AC482" i="14"/>
  <c r="AC481" i="14"/>
  <c r="AC480" i="14"/>
  <c r="AC479" i="14"/>
  <c r="AC478" i="14"/>
  <c r="AC477" i="14"/>
  <c r="AC476" i="14"/>
  <c r="AC475" i="14"/>
  <c r="AC474" i="14"/>
  <c r="AC473" i="14"/>
  <c r="AC472" i="14"/>
  <c r="AC471" i="14"/>
  <c r="AC470" i="14"/>
  <c r="AC469" i="14"/>
  <c r="AC588" i="14"/>
  <c r="AC585" i="14"/>
  <c r="AC583" i="14"/>
  <c r="AC581" i="14"/>
  <c r="AC579" i="14"/>
  <c r="AC577" i="14"/>
  <c r="AC575" i="14"/>
  <c r="AC573" i="14"/>
  <c r="AC571" i="14"/>
  <c r="AC569" i="14"/>
  <c r="AC567" i="14"/>
  <c r="AC565" i="14"/>
  <c r="AC563" i="14"/>
  <c r="AC561" i="14"/>
  <c r="AC559" i="14"/>
  <c r="AC558" i="14"/>
  <c r="AC554" i="14"/>
  <c r="AC550" i="14"/>
  <c r="AC546" i="14"/>
  <c r="AC542" i="14"/>
  <c r="AC634" i="14"/>
  <c r="AC626" i="14"/>
  <c r="AC618" i="14"/>
  <c r="AC610" i="14"/>
  <c r="AC602" i="14"/>
  <c r="AC594" i="14"/>
  <c r="AC557" i="14"/>
  <c r="AC549" i="14"/>
  <c r="AC541" i="14"/>
  <c r="AC468" i="14"/>
  <c r="AC467" i="14"/>
  <c r="AC466" i="14"/>
  <c r="AC465" i="14"/>
  <c r="AC464" i="14"/>
  <c r="AC463" i="14"/>
  <c r="AC462" i="14"/>
  <c r="AC461" i="14"/>
  <c r="AC460" i="14"/>
  <c r="AC459" i="14"/>
  <c r="AC458" i="14"/>
  <c r="AC457" i="14"/>
  <c r="AC456" i="14"/>
  <c r="AC455" i="14"/>
  <c r="AC454" i="14"/>
  <c r="AC453" i="14"/>
  <c r="AC452" i="14"/>
  <c r="AC451" i="14"/>
  <c r="AC450" i="14"/>
  <c r="AC449" i="14"/>
  <c r="AC448" i="14"/>
  <c r="AC447" i="14"/>
  <c r="AC446" i="14"/>
  <c r="AC445" i="14"/>
  <c r="AC444" i="14"/>
  <c r="AC443" i="14"/>
  <c r="AC442" i="14"/>
  <c r="AC441" i="14"/>
  <c r="AC440" i="14"/>
  <c r="AC439" i="14"/>
  <c r="AC438" i="14"/>
  <c r="AC437" i="14"/>
  <c r="AC436" i="14"/>
  <c r="AC435" i="14"/>
  <c r="AC434" i="14"/>
  <c r="AC433" i="14"/>
  <c r="AC432" i="14"/>
  <c r="AC431" i="14"/>
  <c r="AC430" i="14"/>
  <c r="AC429" i="14"/>
  <c r="AC428" i="14"/>
  <c r="AC427" i="14"/>
  <c r="AC426" i="14"/>
  <c r="AC425" i="14"/>
  <c r="AC424" i="14"/>
  <c r="AC423" i="14"/>
  <c r="AC422" i="14"/>
  <c r="AC421" i="14"/>
  <c r="AC420" i="14"/>
  <c r="AC419" i="14"/>
  <c r="AC418" i="14"/>
  <c r="AC417" i="14"/>
  <c r="AC416" i="14"/>
  <c r="AC415" i="14"/>
  <c r="AC414" i="14"/>
  <c r="AC413" i="14"/>
  <c r="AC412" i="14"/>
  <c r="AC584" i="14"/>
  <c r="AC580" i="14"/>
  <c r="AC576" i="14"/>
  <c r="AC572" i="14"/>
  <c r="AC568" i="14"/>
  <c r="AC564" i="14"/>
  <c r="AC560" i="14"/>
  <c r="AC556" i="14"/>
  <c r="AC548" i="14"/>
  <c r="AC540" i="14"/>
  <c r="AC630" i="14"/>
  <c r="AC614" i="14"/>
  <c r="AC598" i="14"/>
  <c r="AC553" i="14"/>
  <c r="AC582" i="14"/>
  <c r="AC574" i="14"/>
  <c r="AC566" i="14"/>
  <c r="AC544" i="14"/>
  <c r="AC622" i="14"/>
  <c r="AC606" i="14"/>
  <c r="AC590" i="14"/>
  <c r="AC545" i="14"/>
  <c r="AC570" i="14"/>
  <c r="AC552" i="14"/>
  <c r="AC578" i="14"/>
  <c r="AC410" i="14"/>
  <c r="AC409" i="14"/>
  <c r="AC408" i="14"/>
  <c r="AC407" i="14"/>
  <c r="AC406" i="14"/>
  <c r="AC405" i="14"/>
  <c r="AC404" i="14"/>
  <c r="AC403" i="14"/>
  <c r="AC402" i="14"/>
  <c r="AC401" i="14"/>
  <c r="AC400" i="14"/>
  <c r="AC399" i="14"/>
  <c r="AC398" i="14"/>
  <c r="AC397" i="14"/>
  <c r="AC396" i="14"/>
  <c r="AC395" i="14"/>
  <c r="AC394" i="14"/>
  <c r="AC393" i="14"/>
  <c r="AC392" i="14"/>
  <c r="AC391" i="14"/>
  <c r="AC390" i="14"/>
  <c r="AC389" i="14"/>
  <c r="AC388" i="14"/>
  <c r="AC387" i="14"/>
  <c r="AC386" i="14"/>
  <c r="AC385" i="14"/>
  <c r="AC384" i="14"/>
  <c r="AC383" i="14"/>
  <c r="AC382" i="14"/>
  <c r="AC381" i="14"/>
  <c r="AC380" i="14"/>
  <c r="AC379" i="14"/>
  <c r="AC378" i="14"/>
  <c r="AC377" i="14"/>
  <c r="AC376" i="14"/>
  <c r="AC375" i="14"/>
  <c r="AC374" i="14"/>
  <c r="AC373" i="14"/>
  <c r="AC372" i="14"/>
  <c r="AC371" i="14"/>
  <c r="AC370" i="14"/>
  <c r="AC369" i="14"/>
  <c r="AC368" i="14"/>
  <c r="AC367" i="14"/>
  <c r="AC366" i="14"/>
  <c r="AC365" i="14"/>
  <c r="AC364" i="14"/>
  <c r="AC363" i="14"/>
  <c r="AC362" i="14"/>
  <c r="AC361" i="14"/>
  <c r="AC360" i="14"/>
  <c r="AC359" i="14"/>
  <c r="AC358" i="14"/>
  <c r="AC357" i="14"/>
  <c r="AC356" i="14"/>
  <c r="AC355" i="14"/>
  <c r="AC354" i="14"/>
  <c r="AC353" i="14"/>
  <c r="AC352" i="14"/>
  <c r="AC351" i="14"/>
  <c r="AC350" i="14"/>
  <c r="AC349" i="14"/>
  <c r="AC348" i="14"/>
  <c r="AC347" i="14"/>
  <c r="AC346" i="14"/>
  <c r="AC345" i="14"/>
  <c r="AC344" i="14"/>
  <c r="AC343" i="14"/>
  <c r="AC342" i="14"/>
  <c r="AC341" i="14"/>
  <c r="AC340" i="14"/>
  <c r="AC339" i="14"/>
  <c r="AC338" i="14"/>
  <c r="AC337" i="14"/>
  <c r="AC336" i="14"/>
  <c r="AC335" i="14"/>
  <c r="AC334" i="14"/>
  <c r="AC333" i="14"/>
  <c r="AC332" i="14"/>
  <c r="AC331" i="14"/>
  <c r="AC330" i="14"/>
  <c r="AC329" i="14"/>
  <c r="AC328" i="14"/>
  <c r="AC327" i="14"/>
  <c r="AC326" i="14"/>
  <c r="AC325" i="14"/>
  <c r="AC324" i="14"/>
  <c r="AC323" i="14"/>
  <c r="AC322" i="14"/>
  <c r="AC321" i="14"/>
  <c r="AC320" i="14"/>
  <c r="AC319" i="14"/>
  <c r="AC318" i="14"/>
  <c r="AC317" i="14"/>
  <c r="AC316" i="14"/>
  <c r="AC315" i="14"/>
  <c r="AC314" i="14"/>
  <c r="AC313" i="14"/>
  <c r="AC586" i="14"/>
  <c r="AC562" i="14"/>
  <c r="AC312" i="14"/>
  <c r="AC308" i="14"/>
  <c r="AC304" i="14"/>
  <c r="AC300" i="14"/>
  <c r="AC296" i="14"/>
  <c r="AC292" i="14"/>
  <c r="AC288" i="14"/>
  <c r="AC284" i="14"/>
  <c r="AC280" i="14"/>
  <c r="AC276" i="14"/>
  <c r="AC272" i="14"/>
  <c r="AC268" i="14"/>
  <c r="AC264" i="14"/>
  <c r="AC260" i="14"/>
  <c r="AC256" i="14"/>
  <c r="AC252" i="14"/>
  <c r="AC248" i="14"/>
  <c r="AC244" i="14"/>
  <c r="AC240" i="14"/>
  <c r="AC236" i="14"/>
  <c r="AC232" i="14"/>
  <c r="AC228" i="14"/>
  <c r="AC224" i="14"/>
  <c r="AC220" i="14"/>
  <c r="AC216" i="14"/>
  <c r="AC212" i="14"/>
  <c r="AC208" i="14"/>
  <c r="AC204" i="14"/>
  <c r="AC200" i="14"/>
  <c r="AC196" i="14"/>
  <c r="AC192" i="14"/>
  <c r="AC188" i="14"/>
  <c r="AC184" i="14"/>
  <c r="AC180" i="14"/>
  <c r="AC176" i="14"/>
  <c r="AC172" i="14"/>
  <c r="AC168" i="14"/>
  <c r="AC164" i="14"/>
  <c r="AC160" i="14"/>
  <c r="AC309" i="14"/>
  <c r="AC305" i="14"/>
  <c r="AC301" i="14"/>
  <c r="AC297" i="14"/>
  <c r="AC293" i="14"/>
  <c r="AC289" i="14"/>
  <c r="AC285" i="14"/>
  <c r="AC281" i="14"/>
  <c r="AC277" i="14"/>
  <c r="AC273" i="14"/>
  <c r="AC269" i="14"/>
  <c r="AC265" i="14"/>
  <c r="AC261" i="14"/>
  <c r="AC257" i="14"/>
  <c r="AC253" i="14"/>
  <c r="AC249" i="14"/>
  <c r="AC245" i="14"/>
  <c r="AC241" i="14"/>
  <c r="AC237" i="14"/>
  <c r="AC233" i="14"/>
  <c r="AC229" i="14"/>
  <c r="AC225" i="14"/>
  <c r="AC221" i="14"/>
  <c r="AC217" i="14"/>
  <c r="AC213" i="14"/>
  <c r="AC209" i="14"/>
  <c r="AC205" i="14"/>
  <c r="AC201" i="14"/>
  <c r="AC197" i="14"/>
  <c r="AC193" i="14"/>
  <c r="AC189" i="14"/>
  <c r="AC185" i="14"/>
  <c r="AC181" i="14"/>
  <c r="AC177" i="14"/>
  <c r="AC173" i="14"/>
  <c r="AC169" i="14"/>
  <c r="AC165" i="14"/>
  <c r="AC161" i="14"/>
  <c r="AC411" i="14"/>
  <c r="AC310" i="14"/>
  <c r="AC306" i="14"/>
  <c r="AC302" i="14"/>
  <c r="AC298" i="14"/>
  <c r="AC294" i="14"/>
  <c r="AC290" i="14"/>
  <c r="AC286" i="14"/>
  <c r="AC282" i="14"/>
  <c r="AC278" i="14"/>
  <c r="AC274" i="14"/>
  <c r="AC270" i="14"/>
  <c r="AC266" i="14"/>
  <c r="AC262" i="14"/>
  <c r="AC258" i="14"/>
  <c r="AC254" i="14"/>
  <c r="AC250" i="14"/>
  <c r="AC246" i="14"/>
  <c r="AC242" i="14"/>
  <c r="AC238" i="14"/>
  <c r="AC234" i="14"/>
  <c r="AC230" i="14"/>
  <c r="AC226" i="14"/>
  <c r="AC222" i="14"/>
  <c r="AC218" i="14"/>
  <c r="AC214" i="14"/>
  <c r="AC210" i="14"/>
  <c r="AC206" i="14"/>
  <c r="AC202" i="14"/>
  <c r="AC198" i="14"/>
  <c r="AC194" i="14"/>
  <c r="AC190" i="14"/>
  <c r="AC186" i="14"/>
  <c r="AC182" i="14"/>
  <c r="AC178" i="14"/>
  <c r="AC174" i="14"/>
  <c r="AC170" i="14"/>
  <c r="AC166" i="14"/>
  <c r="AC162" i="14"/>
  <c r="AC307" i="14"/>
  <c r="AC291" i="14"/>
  <c r="AC275" i="14"/>
  <c r="AC259" i="14"/>
  <c r="AC243" i="14"/>
  <c r="AC227" i="14"/>
  <c r="AC211" i="14"/>
  <c r="AC195" i="14"/>
  <c r="AC179" i="14"/>
  <c r="AC163" i="14"/>
  <c r="AC311" i="14"/>
  <c r="AC295" i="14"/>
  <c r="AC279" i="14"/>
  <c r="AC263" i="14"/>
  <c r="AC247" i="14"/>
  <c r="AC231" i="14"/>
  <c r="AC215" i="14"/>
  <c r="AC199" i="14"/>
  <c r="AC183" i="14"/>
  <c r="AC167" i="14"/>
  <c r="AC299" i="14"/>
  <c r="AC283" i="14"/>
  <c r="AC267" i="14"/>
  <c r="AC251" i="14"/>
  <c r="AC235" i="14"/>
  <c r="AC219" i="14"/>
  <c r="AC203" i="14"/>
  <c r="AC187" i="14"/>
  <c r="AC171" i="14"/>
  <c r="AC303" i="14"/>
  <c r="AC287" i="14"/>
  <c r="AC271" i="14"/>
  <c r="AC255" i="14"/>
  <c r="AC239" i="14"/>
  <c r="AC223" i="14"/>
  <c r="AC207" i="14"/>
  <c r="AC191" i="14"/>
  <c r="AC175" i="14"/>
  <c r="AC159" i="14"/>
  <c r="AH653" i="14"/>
  <c r="AH652" i="14"/>
  <c r="AH651" i="14"/>
  <c r="AH650" i="14"/>
  <c r="AH649" i="14"/>
  <c r="AH648" i="14"/>
  <c r="AH647" i="14"/>
  <c r="AH646" i="14"/>
  <c r="AH645" i="14"/>
  <c r="AH644" i="14"/>
  <c r="AH643" i="14"/>
  <c r="AH642" i="14"/>
  <c r="AH641" i="14"/>
  <c r="AH640" i="14"/>
  <c r="AH639" i="14"/>
  <c r="AH638" i="14"/>
  <c r="AH637" i="14"/>
  <c r="AH636" i="14"/>
  <c r="AH635" i="14"/>
  <c r="AH634" i="14"/>
  <c r="AH633" i="14"/>
  <c r="AH632" i="14"/>
  <c r="AH631" i="14"/>
  <c r="AH630" i="14"/>
  <c r="AH629" i="14"/>
  <c r="AH628" i="14"/>
  <c r="AH627" i="14"/>
  <c r="AH626" i="14"/>
  <c r="AH625" i="14"/>
  <c r="AH624" i="14"/>
  <c r="AH623" i="14"/>
  <c r="AH622" i="14"/>
  <c r="AH621" i="14"/>
  <c r="AH620" i="14"/>
  <c r="AH619" i="14"/>
  <c r="AH618" i="14"/>
  <c r="AH617" i="14"/>
  <c r="AH616" i="14"/>
  <c r="AH615" i="14"/>
  <c r="AH614" i="14"/>
  <c r="AH613" i="14"/>
  <c r="AH612" i="14"/>
  <c r="AH611" i="14"/>
  <c r="AH610" i="14"/>
  <c r="AH609" i="14"/>
  <c r="AH608" i="14"/>
  <c r="AH607" i="14"/>
  <c r="AH606" i="14"/>
  <c r="AH605" i="14"/>
  <c r="AH604" i="14"/>
  <c r="AH603" i="14"/>
  <c r="AH602" i="14"/>
  <c r="AH601" i="14"/>
  <c r="AH600" i="14"/>
  <c r="AH599" i="14"/>
  <c r="AH598" i="14"/>
  <c r="AH597" i="14"/>
  <c r="AH596" i="14"/>
  <c r="AH595" i="14"/>
  <c r="AH594" i="14"/>
  <c r="AH593" i="14"/>
  <c r="AH592" i="14"/>
  <c r="AH591" i="14"/>
  <c r="AH590" i="14"/>
  <c r="AH589" i="14"/>
  <c r="AH588" i="14"/>
  <c r="AH587" i="14"/>
  <c r="AH586" i="14"/>
  <c r="AH584" i="14"/>
  <c r="AH582" i="14"/>
  <c r="AH580" i="14"/>
  <c r="AH578" i="14"/>
  <c r="AH576" i="14"/>
  <c r="AH574" i="14"/>
  <c r="AH572" i="14"/>
  <c r="AH570" i="14"/>
  <c r="AH568" i="14"/>
  <c r="AH566" i="14"/>
  <c r="AH564" i="14"/>
  <c r="AH562" i="14"/>
  <c r="AH560" i="14"/>
  <c r="AH555" i="14"/>
  <c r="AH551" i="14"/>
  <c r="AH547" i="14"/>
  <c r="AH543" i="14"/>
  <c r="AH539" i="14"/>
  <c r="AH558" i="14"/>
  <c r="AH554" i="14"/>
  <c r="AH550" i="14"/>
  <c r="AH546" i="14"/>
  <c r="AH542" i="14"/>
  <c r="AH585" i="14"/>
  <c r="AH581" i="14"/>
  <c r="AH577" i="14"/>
  <c r="AH573" i="14"/>
  <c r="AH569" i="14"/>
  <c r="AH565" i="14"/>
  <c r="AH561" i="14"/>
  <c r="AH553" i="14"/>
  <c r="AH545" i="14"/>
  <c r="AH552" i="14"/>
  <c r="AH544" i="14"/>
  <c r="AH538" i="14"/>
  <c r="AH536" i="14"/>
  <c r="AH534" i="14"/>
  <c r="AH532" i="14"/>
  <c r="AH530" i="14"/>
  <c r="AH528" i="14"/>
  <c r="AH526" i="14"/>
  <c r="AH524" i="14"/>
  <c r="AH522" i="14"/>
  <c r="AH520" i="14"/>
  <c r="AH518" i="14"/>
  <c r="AH516" i="14"/>
  <c r="AH514" i="14"/>
  <c r="AH512" i="14"/>
  <c r="AH510" i="14"/>
  <c r="AH508" i="14"/>
  <c r="AH506" i="14"/>
  <c r="AH504" i="14"/>
  <c r="AH502" i="14"/>
  <c r="AH500" i="14"/>
  <c r="AH498" i="14"/>
  <c r="AH496" i="14"/>
  <c r="AH494" i="14"/>
  <c r="AH492" i="14"/>
  <c r="AH490" i="14"/>
  <c r="AH488" i="14"/>
  <c r="AH486" i="14"/>
  <c r="AH484" i="14"/>
  <c r="AH482" i="14"/>
  <c r="AH480" i="14"/>
  <c r="AH478" i="14"/>
  <c r="AH476" i="14"/>
  <c r="AH474" i="14"/>
  <c r="AH472" i="14"/>
  <c r="AH470" i="14"/>
  <c r="AH579" i="14"/>
  <c r="AH571" i="14"/>
  <c r="AH563" i="14"/>
  <c r="AH549" i="14"/>
  <c r="AH556" i="14"/>
  <c r="AH540" i="14"/>
  <c r="AH537" i="14"/>
  <c r="AH533" i="14"/>
  <c r="AH529" i="14"/>
  <c r="AH525" i="14"/>
  <c r="AH521" i="14"/>
  <c r="AH517" i="14"/>
  <c r="AH513" i="14"/>
  <c r="AH509" i="14"/>
  <c r="AH505" i="14"/>
  <c r="AH501" i="14"/>
  <c r="AH497" i="14"/>
  <c r="AH493" i="14"/>
  <c r="AH489" i="14"/>
  <c r="AH485" i="14"/>
  <c r="AH481" i="14"/>
  <c r="AH477" i="14"/>
  <c r="AH473" i="14"/>
  <c r="AH469" i="14"/>
  <c r="AH468" i="14"/>
  <c r="AH466" i="14"/>
  <c r="AH464" i="14"/>
  <c r="AH462" i="14"/>
  <c r="AH460" i="14"/>
  <c r="AH458" i="14"/>
  <c r="AH456" i="14"/>
  <c r="AH454" i="14"/>
  <c r="AH452" i="14"/>
  <c r="AH450" i="14"/>
  <c r="AH448" i="14"/>
  <c r="AH446" i="14"/>
  <c r="AH444" i="14"/>
  <c r="AH442" i="14"/>
  <c r="AH440" i="14"/>
  <c r="AH438" i="14"/>
  <c r="AH436" i="14"/>
  <c r="AH434" i="14"/>
  <c r="AH432" i="14"/>
  <c r="AH430" i="14"/>
  <c r="AH428" i="14"/>
  <c r="AH426" i="14"/>
  <c r="AH424" i="14"/>
  <c r="AH422" i="14"/>
  <c r="AH420" i="14"/>
  <c r="AH418" i="14"/>
  <c r="AH416" i="14"/>
  <c r="AH414" i="14"/>
  <c r="AH412" i="14"/>
  <c r="AH411" i="14"/>
  <c r="AH410" i="14"/>
  <c r="AH583" i="14"/>
  <c r="AH575" i="14"/>
  <c r="AH567" i="14"/>
  <c r="AH559" i="14"/>
  <c r="AH557" i="14"/>
  <c r="AH541" i="14"/>
  <c r="AH527" i="14"/>
  <c r="AH511" i="14"/>
  <c r="AH495" i="14"/>
  <c r="AH479" i="14"/>
  <c r="AH463" i="14"/>
  <c r="AH455" i="14"/>
  <c r="AH447" i="14"/>
  <c r="AH439" i="14"/>
  <c r="AH431" i="14"/>
  <c r="AH423" i="14"/>
  <c r="AH415" i="14"/>
  <c r="AH409" i="14"/>
  <c r="AH408" i="14"/>
  <c r="AH407" i="14"/>
  <c r="AH406" i="14"/>
  <c r="AH405" i="14"/>
  <c r="AH404" i="14"/>
  <c r="AH403" i="14"/>
  <c r="AH402" i="14"/>
  <c r="AH401" i="14"/>
  <c r="AH400" i="14"/>
  <c r="AH399" i="14"/>
  <c r="AH398" i="14"/>
  <c r="AH397" i="14"/>
  <c r="AH396" i="14"/>
  <c r="AH395" i="14"/>
  <c r="AH394" i="14"/>
  <c r="AH393" i="14"/>
  <c r="AH392" i="14"/>
  <c r="AH391" i="14"/>
  <c r="AH390" i="14"/>
  <c r="AH389" i="14"/>
  <c r="AH388" i="14"/>
  <c r="AH387" i="14"/>
  <c r="AH386" i="14"/>
  <c r="AH385" i="14"/>
  <c r="AH384" i="14"/>
  <c r="AH383" i="14"/>
  <c r="AH382" i="14"/>
  <c r="AH381" i="14"/>
  <c r="AH380" i="14"/>
  <c r="AH379" i="14"/>
  <c r="AH378" i="14"/>
  <c r="AH377" i="14"/>
  <c r="AH376" i="14"/>
  <c r="AH375" i="14"/>
  <c r="AH374" i="14"/>
  <c r="AH373" i="14"/>
  <c r="AH372" i="14"/>
  <c r="AH371" i="14"/>
  <c r="AH370" i="14"/>
  <c r="AH369" i="14"/>
  <c r="AH368" i="14"/>
  <c r="AH367" i="14"/>
  <c r="AH366" i="14"/>
  <c r="AH365" i="14"/>
  <c r="AH364" i="14"/>
  <c r="AH363" i="14"/>
  <c r="AH362" i="14"/>
  <c r="AH361" i="14"/>
  <c r="AH360" i="14"/>
  <c r="AH359" i="14"/>
  <c r="AH358" i="14"/>
  <c r="AH357" i="14"/>
  <c r="AH356" i="14"/>
  <c r="AH355" i="14"/>
  <c r="AH354" i="14"/>
  <c r="AH353" i="14"/>
  <c r="AH352" i="14"/>
  <c r="AH351" i="14"/>
  <c r="AH350" i="14"/>
  <c r="AH349" i="14"/>
  <c r="AH348" i="14"/>
  <c r="AH347" i="14"/>
  <c r="AH346" i="14"/>
  <c r="AH345" i="14"/>
  <c r="AH344" i="14"/>
  <c r="AH343" i="14"/>
  <c r="AH342" i="14"/>
  <c r="AH341" i="14"/>
  <c r="AH340" i="14"/>
  <c r="AH339" i="14"/>
  <c r="AH338" i="14"/>
  <c r="AH337" i="14"/>
  <c r="AH336" i="14"/>
  <c r="AH335" i="14"/>
  <c r="AH334" i="14"/>
  <c r="AH333" i="14"/>
  <c r="AH332" i="14"/>
  <c r="AH331" i="14"/>
  <c r="AH330" i="14"/>
  <c r="AH329" i="14"/>
  <c r="AH328" i="14"/>
  <c r="AH327" i="14"/>
  <c r="AH326" i="14"/>
  <c r="AH325" i="14"/>
  <c r="AH324" i="14"/>
  <c r="AH323" i="14"/>
  <c r="AH322" i="14"/>
  <c r="AH321" i="14"/>
  <c r="AH320" i="14"/>
  <c r="AH319" i="14"/>
  <c r="AH318" i="14"/>
  <c r="AH317" i="14"/>
  <c r="AH316" i="14"/>
  <c r="AH315" i="14"/>
  <c r="AH314" i="14"/>
  <c r="AH313" i="14"/>
  <c r="AH312" i="14"/>
  <c r="AH531" i="14"/>
  <c r="AH515" i="14"/>
  <c r="AH499" i="14"/>
  <c r="AH483" i="14"/>
  <c r="AH465" i="14"/>
  <c r="AH457" i="14"/>
  <c r="AH449" i="14"/>
  <c r="AH441" i="14"/>
  <c r="AH433" i="14"/>
  <c r="AH425" i="14"/>
  <c r="AH417" i="14"/>
  <c r="AH548" i="14"/>
  <c r="AH535" i="14"/>
  <c r="AH519" i="14"/>
  <c r="AH503" i="14"/>
  <c r="AH487" i="14"/>
  <c r="AH471" i="14"/>
  <c r="AH467" i="14"/>
  <c r="AH459" i="14"/>
  <c r="AH451" i="14"/>
  <c r="AH443" i="14"/>
  <c r="AH435" i="14"/>
  <c r="AH427" i="14"/>
  <c r="AH419" i="14"/>
  <c r="AH491" i="14"/>
  <c r="AH437" i="14"/>
  <c r="AH507" i="14"/>
  <c r="AH445" i="14"/>
  <c r="AH413" i="14"/>
  <c r="AH523" i="14"/>
  <c r="AH453" i="14"/>
  <c r="AH421" i="14"/>
  <c r="AH311" i="14"/>
  <c r="AH310" i="14"/>
  <c r="AH309" i="14"/>
  <c r="AH308" i="14"/>
  <c r="AH307" i="14"/>
  <c r="AH306" i="14"/>
  <c r="AH305" i="14"/>
  <c r="AH304" i="14"/>
  <c r="AH303" i="14"/>
  <c r="AH302" i="14"/>
  <c r="AH301" i="14"/>
  <c r="AH300" i="14"/>
  <c r="AH299" i="14"/>
  <c r="AH298" i="14"/>
  <c r="AH297" i="14"/>
  <c r="AH296" i="14"/>
  <c r="AH295" i="14"/>
  <c r="AH294" i="14"/>
  <c r="AH293" i="14"/>
  <c r="AH292" i="14"/>
  <c r="AH291" i="14"/>
  <c r="AH290" i="14"/>
  <c r="AH289" i="14"/>
  <c r="AH288" i="14"/>
  <c r="AH287" i="14"/>
  <c r="AH286" i="14"/>
  <c r="AH285" i="14"/>
  <c r="AH284" i="14"/>
  <c r="AH283" i="14"/>
  <c r="AH282" i="14"/>
  <c r="AH281" i="14"/>
  <c r="AH280" i="14"/>
  <c r="AH279" i="14"/>
  <c r="AH278" i="14"/>
  <c r="AH277" i="14"/>
  <c r="AH276" i="14"/>
  <c r="AH275" i="14"/>
  <c r="AH274" i="14"/>
  <c r="AH273" i="14"/>
  <c r="AH272" i="14"/>
  <c r="AH271" i="14"/>
  <c r="AH270" i="14"/>
  <c r="AH269" i="14"/>
  <c r="AH268" i="14"/>
  <c r="AH267" i="14"/>
  <c r="AH266" i="14"/>
  <c r="AH265" i="14"/>
  <c r="AH264" i="14"/>
  <c r="AH263" i="14"/>
  <c r="AH262" i="14"/>
  <c r="AH261" i="14"/>
  <c r="AH260" i="14"/>
  <c r="AH259" i="14"/>
  <c r="AH258" i="14"/>
  <c r="AH257" i="14"/>
  <c r="AH256" i="14"/>
  <c r="AH255" i="14"/>
  <c r="AH254" i="14"/>
  <c r="AH253" i="14"/>
  <c r="AH252" i="14"/>
  <c r="AH251" i="14"/>
  <c r="AH250" i="14"/>
  <c r="AH249" i="14"/>
  <c r="AH248" i="14"/>
  <c r="AH247" i="14"/>
  <c r="AH246" i="14"/>
  <c r="AH245" i="14"/>
  <c r="AH244" i="14"/>
  <c r="AH243" i="14"/>
  <c r="AH242" i="14"/>
  <c r="AH241" i="14"/>
  <c r="AH240" i="14"/>
  <c r="AH239" i="14"/>
  <c r="AH238" i="14"/>
  <c r="AH237" i="14"/>
  <c r="AH236" i="14"/>
  <c r="AH235" i="14"/>
  <c r="AH234" i="14"/>
  <c r="AH233" i="14"/>
  <c r="AH232" i="14"/>
  <c r="AH231" i="14"/>
  <c r="AH230" i="14"/>
  <c r="AH229" i="14"/>
  <c r="AH228" i="14"/>
  <c r="AH227" i="14"/>
  <c r="AH226" i="14"/>
  <c r="AH225" i="14"/>
  <c r="AH224" i="14"/>
  <c r="AH223" i="14"/>
  <c r="AH222" i="14"/>
  <c r="AH221" i="14"/>
  <c r="AH220" i="14"/>
  <c r="AH219" i="14"/>
  <c r="AH218" i="14"/>
  <c r="AH217" i="14"/>
  <c r="AH216" i="14"/>
  <c r="AH215" i="14"/>
  <c r="AH214" i="14"/>
  <c r="AH213" i="14"/>
  <c r="AH212" i="14"/>
  <c r="AH211" i="14"/>
  <c r="AH210" i="14"/>
  <c r="AH209" i="14"/>
  <c r="AH208" i="14"/>
  <c r="AH207" i="14"/>
  <c r="AH206" i="14"/>
  <c r="AH205" i="14"/>
  <c r="AH204" i="14"/>
  <c r="AH203" i="14"/>
  <c r="AH202" i="14"/>
  <c r="AH201" i="14"/>
  <c r="AH200" i="14"/>
  <c r="AH199" i="14"/>
  <c r="AH198" i="14"/>
  <c r="AH197" i="14"/>
  <c r="AH196" i="14"/>
  <c r="AH195" i="14"/>
  <c r="AH194" i="14"/>
  <c r="AH193" i="14"/>
  <c r="AH192" i="14"/>
  <c r="AH191" i="14"/>
  <c r="AH190" i="14"/>
  <c r="AH189" i="14"/>
  <c r="AH188" i="14"/>
  <c r="AH187" i="14"/>
  <c r="AH186" i="14"/>
  <c r="AH185" i="14"/>
  <c r="AH184" i="14"/>
  <c r="AH183" i="14"/>
  <c r="AH182" i="14"/>
  <c r="AH181" i="14"/>
  <c r="AH180" i="14"/>
  <c r="AH179" i="14"/>
  <c r="AH178" i="14"/>
  <c r="AH177" i="14"/>
  <c r="AH176" i="14"/>
  <c r="AH175" i="14"/>
  <c r="AH174" i="14"/>
  <c r="AH173" i="14"/>
  <c r="AH172" i="14"/>
  <c r="AH171" i="14"/>
  <c r="AH170" i="14"/>
  <c r="AH169" i="14"/>
  <c r="AH168" i="14"/>
  <c r="AH167" i="14"/>
  <c r="AH166" i="14"/>
  <c r="AH165" i="14"/>
  <c r="AH164" i="14"/>
  <c r="AH163" i="14"/>
  <c r="AH162" i="14"/>
  <c r="AH161" i="14"/>
  <c r="AH160" i="14"/>
  <c r="AH159" i="14"/>
  <c r="AH475" i="14"/>
  <c r="AH429" i="14"/>
  <c r="AH461" i="14"/>
  <c r="AI653" i="14"/>
  <c r="AI649" i="14"/>
  <c r="AI645" i="14"/>
  <c r="AI641" i="14"/>
  <c r="AI637" i="14"/>
  <c r="AI635" i="14"/>
  <c r="AI634" i="14"/>
  <c r="AI633" i="14"/>
  <c r="AI632" i="14"/>
  <c r="AI631" i="14"/>
  <c r="AI630" i="14"/>
  <c r="AI629" i="14"/>
  <c r="AI628" i="14"/>
  <c r="AI627" i="14"/>
  <c r="AI626" i="14"/>
  <c r="AI625" i="14"/>
  <c r="AI624" i="14"/>
  <c r="AI623" i="14"/>
  <c r="AI622" i="14"/>
  <c r="AI621" i="14"/>
  <c r="AI620" i="14"/>
  <c r="AI619" i="14"/>
  <c r="AI618" i="14"/>
  <c r="AI617" i="14"/>
  <c r="AI616" i="14"/>
  <c r="AI615" i="14"/>
  <c r="AI614" i="14"/>
  <c r="AI613" i="14"/>
  <c r="AI612" i="14"/>
  <c r="AI611" i="14"/>
  <c r="AI610" i="14"/>
  <c r="AI609" i="14"/>
  <c r="AI608" i="14"/>
  <c r="AI607" i="14"/>
  <c r="AI606" i="14"/>
  <c r="AI605" i="14"/>
  <c r="AI604" i="14"/>
  <c r="AI603" i="14"/>
  <c r="AI602" i="14"/>
  <c r="AI601" i="14"/>
  <c r="AI600" i="14"/>
  <c r="AI599" i="14"/>
  <c r="AI598" i="14"/>
  <c r="AI597" i="14"/>
  <c r="AI596" i="14"/>
  <c r="AI595" i="14"/>
  <c r="AI594" i="14"/>
  <c r="AI593" i="14"/>
  <c r="AI592" i="14"/>
  <c r="AI591" i="14"/>
  <c r="AI590" i="14"/>
  <c r="AI589" i="14"/>
  <c r="AI588" i="14"/>
  <c r="AI587" i="14"/>
  <c r="AI650" i="14"/>
  <c r="AI646" i="14"/>
  <c r="AI642" i="14"/>
  <c r="AI638" i="14"/>
  <c r="AI647" i="14"/>
  <c r="AI639" i="14"/>
  <c r="AI652" i="14"/>
  <c r="AI644" i="14"/>
  <c r="AI636" i="14"/>
  <c r="AI586" i="14"/>
  <c r="AI585" i="14"/>
  <c r="AI584" i="14"/>
  <c r="AI583" i="14"/>
  <c r="AI582" i="14"/>
  <c r="AI581" i="14"/>
  <c r="AI580" i="14"/>
  <c r="AI579" i="14"/>
  <c r="AI578" i="14"/>
  <c r="AI577" i="14"/>
  <c r="AI576" i="14"/>
  <c r="AI575" i="14"/>
  <c r="AI574" i="14"/>
  <c r="AI573" i="14"/>
  <c r="AI572" i="14"/>
  <c r="AI571" i="14"/>
  <c r="AI570" i="14"/>
  <c r="AI569" i="14"/>
  <c r="AI568" i="14"/>
  <c r="AI567" i="14"/>
  <c r="AI566" i="14"/>
  <c r="AI565" i="14"/>
  <c r="AI564" i="14"/>
  <c r="AI563" i="14"/>
  <c r="AI562" i="14"/>
  <c r="AI561" i="14"/>
  <c r="AI560" i="14"/>
  <c r="AI559" i="14"/>
  <c r="AI651" i="14"/>
  <c r="AI558" i="14"/>
  <c r="AI554" i="14"/>
  <c r="AI550" i="14"/>
  <c r="AI546" i="14"/>
  <c r="AI542" i="14"/>
  <c r="AI640" i="14"/>
  <c r="AI557" i="14"/>
  <c r="AI553" i="14"/>
  <c r="AI549" i="14"/>
  <c r="AI545" i="14"/>
  <c r="AI541" i="14"/>
  <c r="AI552" i="14"/>
  <c r="AI544" i="14"/>
  <c r="AI538" i="14"/>
  <c r="AI536" i="14"/>
  <c r="AI534" i="14"/>
  <c r="AI532" i="14"/>
  <c r="AI530" i="14"/>
  <c r="AI528" i="14"/>
  <c r="AI526" i="14"/>
  <c r="AI524" i="14"/>
  <c r="AI522" i="14"/>
  <c r="AI520" i="14"/>
  <c r="AI518" i="14"/>
  <c r="AI516" i="14"/>
  <c r="AI514" i="14"/>
  <c r="AI512" i="14"/>
  <c r="AI510" i="14"/>
  <c r="AI508" i="14"/>
  <c r="AI506" i="14"/>
  <c r="AI504" i="14"/>
  <c r="AI502" i="14"/>
  <c r="AI500" i="14"/>
  <c r="AI498" i="14"/>
  <c r="AI496" i="14"/>
  <c r="AI494" i="14"/>
  <c r="AI492" i="14"/>
  <c r="AI490" i="14"/>
  <c r="AI488" i="14"/>
  <c r="AI486" i="14"/>
  <c r="AI484" i="14"/>
  <c r="AI482" i="14"/>
  <c r="AI480" i="14"/>
  <c r="AI478" i="14"/>
  <c r="AI476" i="14"/>
  <c r="AI474" i="14"/>
  <c r="AI472" i="14"/>
  <c r="AI470" i="14"/>
  <c r="AI648" i="14"/>
  <c r="AI551" i="14"/>
  <c r="AI543" i="14"/>
  <c r="AI556" i="14"/>
  <c r="AI540" i="14"/>
  <c r="AI537" i="14"/>
  <c r="AI533" i="14"/>
  <c r="AI529" i="14"/>
  <c r="AI525" i="14"/>
  <c r="AI521" i="14"/>
  <c r="AI517" i="14"/>
  <c r="AI513" i="14"/>
  <c r="AI509" i="14"/>
  <c r="AI505" i="14"/>
  <c r="AI501" i="14"/>
  <c r="AI497" i="14"/>
  <c r="AI493" i="14"/>
  <c r="AI489" i="14"/>
  <c r="AI485" i="14"/>
  <c r="AI481" i="14"/>
  <c r="AI477" i="14"/>
  <c r="AI473" i="14"/>
  <c r="AI469" i="14"/>
  <c r="AI468" i="14"/>
  <c r="AI466" i="14"/>
  <c r="AI464" i="14"/>
  <c r="AI462" i="14"/>
  <c r="AI460" i="14"/>
  <c r="AI458" i="14"/>
  <c r="AI456" i="14"/>
  <c r="AI454" i="14"/>
  <c r="AI452" i="14"/>
  <c r="AI450" i="14"/>
  <c r="AI448" i="14"/>
  <c r="AI446" i="14"/>
  <c r="AI444" i="14"/>
  <c r="AI442" i="14"/>
  <c r="AI440" i="14"/>
  <c r="AI438" i="14"/>
  <c r="AI436" i="14"/>
  <c r="AI434" i="14"/>
  <c r="AI432" i="14"/>
  <c r="AI430" i="14"/>
  <c r="AI428" i="14"/>
  <c r="AI426" i="14"/>
  <c r="AI424" i="14"/>
  <c r="AI422" i="14"/>
  <c r="AI420" i="14"/>
  <c r="AI418" i="14"/>
  <c r="AI416" i="14"/>
  <c r="AI414" i="14"/>
  <c r="AI412" i="14"/>
  <c r="AI411" i="14"/>
  <c r="AI547" i="14"/>
  <c r="AI643" i="14"/>
  <c r="AI548" i="14"/>
  <c r="AI535" i="14"/>
  <c r="AI531" i="14"/>
  <c r="AI527" i="14"/>
  <c r="AI523" i="14"/>
  <c r="AI519" i="14"/>
  <c r="AI515" i="14"/>
  <c r="AI511" i="14"/>
  <c r="AI507" i="14"/>
  <c r="AI503" i="14"/>
  <c r="AI499" i="14"/>
  <c r="AI495" i="14"/>
  <c r="AI491" i="14"/>
  <c r="AI487" i="14"/>
  <c r="AI483" i="14"/>
  <c r="AI479" i="14"/>
  <c r="AI475" i="14"/>
  <c r="AI471" i="14"/>
  <c r="AI467" i="14"/>
  <c r="AI465" i="14"/>
  <c r="AI463" i="14"/>
  <c r="AI461" i="14"/>
  <c r="AI459" i="14"/>
  <c r="AI457" i="14"/>
  <c r="AI455" i="14"/>
  <c r="AI453" i="14"/>
  <c r="AI451" i="14"/>
  <c r="AI449" i="14"/>
  <c r="AI447" i="14"/>
  <c r="AI445" i="14"/>
  <c r="AI443" i="14"/>
  <c r="AI441" i="14"/>
  <c r="AI439" i="14"/>
  <c r="AI437" i="14"/>
  <c r="AI435" i="14"/>
  <c r="AI433" i="14"/>
  <c r="AI431" i="14"/>
  <c r="AI429" i="14"/>
  <c r="AI427" i="14"/>
  <c r="AI425" i="14"/>
  <c r="AI423" i="14"/>
  <c r="AI421" i="14"/>
  <c r="AI419" i="14"/>
  <c r="AI417" i="14"/>
  <c r="AI415" i="14"/>
  <c r="AI413" i="14"/>
  <c r="AI410" i="14"/>
  <c r="AI555" i="14"/>
  <c r="AI406" i="14"/>
  <c r="AI402" i="14"/>
  <c r="AI398" i="14"/>
  <c r="AI394" i="14"/>
  <c r="AI390" i="14"/>
  <c r="AI386" i="14"/>
  <c r="AI382" i="14"/>
  <c r="AI378" i="14"/>
  <c r="AI374" i="14"/>
  <c r="AI370" i="14"/>
  <c r="AI366" i="14"/>
  <c r="AI362" i="14"/>
  <c r="AI358" i="14"/>
  <c r="AI354" i="14"/>
  <c r="AI350" i="14"/>
  <c r="AI346" i="14"/>
  <c r="AI342" i="14"/>
  <c r="AI338" i="14"/>
  <c r="AI334" i="14"/>
  <c r="AI330" i="14"/>
  <c r="AI326" i="14"/>
  <c r="AI322" i="14"/>
  <c r="AI318" i="14"/>
  <c r="AI314" i="14"/>
  <c r="AI407" i="14"/>
  <c r="AI403" i="14"/>
  <c r="AI399" i="14"/>
  <c r="AI395" i="14"/>
  <c r="AI391" i="14"/>
  <c r="AI387" i="14"/>
  <c r="AI383" i="14"/>
  <c r="AI379" i="14"/>
  <c r="AI375" i="14"/>
  <c r="AI371" i="14"/>
  <c r="AI367" i="14"/>
  <c r="AI363" i="14"/>
  <c r="AI359" i="14"/>
  <c r="AI355" i="14"/>
  <c r="AI351" i="14"/>
  <c r="AI347" i="14"/>
  <c r="AI343" i="14"/>
  <c r="AI339" i="14"/>
  <c r="AI335" i="14"/>
  <c r="AI331" i="14"/>
  <c r="AI327" i="14"/>
  <c r="AI323" i="14"/>
  <c r="AI319" i="14"/>
  <c r="AI315" i="14"/>
  <c r="AI311" i="14"/>
  <c r="AI310" i="14"/>
  <c r="AI309" i="14"/>
  <c r="AI308" i="14"/>
  <c r="AI307" i="14"/>
  <c r="AI306" i="14"/>
  <c r="AI305" i="14"/>
  <c r="AI304" i="14"/>
  <c r="AI303" i="14"/>
  <c r="AI302" i="14"/>
  <c r="AI301" i="14"/>
  <c r="AI300" i="14"/>
  <c r="AI299" i="14"/>
  <c r="AI298" i="14"/>
  <c r="AI297" i="14"/>
  <c r="AI296" i="14"/>
  <c r="AI295" i="14"/>
  <c r="AI294" i="14"/>
  <c r="AI293" i="14"/>
  <c r="AI292" i="14"/>
  <c r="AI291" i="14"/>
  <c r="AI290" i="14"/>
  <c r="AI289" i="14"/>
  <c r="AI288" i="14"/>
  <c r="AI287" i="14"/>
  <c r="AI286" i="14"/>
  <c r="AI285" i="14"/>
  <c r="AI284" i="14"/>
  <c r="AI283" i="14"/>
  <c r="AI282" i="14"/>
  <c r="AI281" i="14"/>
  <c r="AI280" i="14"/>
  <c r="AI279" i="14"/>
  <c r="AI278" i="14"/>
  <c r="AI277" i="14"/>
  <c r="AI276" i="14"/>
  <c r="AI275" i="14"/>
  <c r="AI274" i="14"/>
  <c r="AI273" i="14"/>
  <c r="AI272" i="14"/>
  <c r="AI271" i="14"/>
  <c r="AI270" i="14"/>
  <c r="AI269" i="14"/>
  <c r="AI268" i="14"/>
  <c r="AI267" i="14"/>
  <c r="AI266" i="14"/>
  <c r="AI265" i="14"/>
  <c r="AI264" i="14"/>
  <c r="AI263" i="14"/>
  <c r="AI262" i="14"/>
  <c r="AI261" i="14"/>
  <c r="AI260" i="14"/>
  <c r="AI259" i="14"/>
  <c r="AI258" i="14"/>
  <c r="AI257" i="14"/>
  <c r="AI256" i="14"/>
  <c r="AI255" i="14"/>
  <c r="AI254" i="14"/>
  <c r="AI253" i="14"/>
  <c r="AI252" i="14"/>
  <c r="AI251" i="14"/>
  <c r="AI250" i="14"/>
  <c r="AI249" i="14"/>
  <c r="AI248" i="14"/>
  <c r="AI247" i="14"/>
  <c r="AI246" i="14"/>
  <c r="AI245" i="14"/>
  <c r="AI244" i="14"/>
  <c r="AI243" i="14"/>
  <c r="AI242" i="14"/>
  <c r="AI241" i="14"/>
  <c r="AI240" i="14"/>
  <c r="AI239" i="14"/>
  <c r="AI238" i="14"/>
  <c r="AI237" i="14"/>
  <c r="AI236" i="14"/>
  <c r="AI235" i="14"/>
  <c r="AI234" i="14"/>
  <c r="AI233" i="14"/>
  <c r="AI232" i="14"/>
  <c r="AI231" i="14"/>
  <c r="AI230" i="14"/>
  <c r="AI229" i="14"/>
  <c r="AI228" i="14"/>
  <c r="AI227" i="14"/>
  <c r="AI226" i="14"/>
  <c r="AI225" i="14"/>
  <c r="AI224" i="14"/>
  <c r="AI223" i="14"/>
  <c r="AI222" i="14"/>
  <c r="AI221" i="14"/>
  <c r="AI220" i="14"/>
  <c r="AI219" i="14"/>
  <c r="AI218" i="14"/>
  <c r="AI217" i="14"/>
  <c r="AI216" i="14"/>
  <c r="AI215" i="14"/>
  <c r="AI214" i="14"/>
  <c r="AI213" i="14"/>
  <c r="AI212" i="14"/>
  <c r="AI211" i="14"/>
  <c r="AI210" i="14"/>
  <c r="AI209" i="14"/>
  <c r="AI208" i="14"/>
  <c r="AI207" i="14"/>
  <c r="AI206" i="14"/>
  <c r="AI205" i="14"/>
  <c r="AI204" i="14"/>
  <c r="AI203" i="14"/>
  <c r="AI202" i="14"/>
  <c r="AI201" i="14"/>
  <c r="AI200" i="14"/>
  <c r="AI199" i="14"/>
  <c r="AI198" i="14"/>
  <c r="AI197" i="14"/>
  <c r="AI196" i="14"/>
  <c r="AI195" i="14"/>
  <c r="AI194" i="14"/>
  <c r="AI193" i="14"/>
  <c r="AI192" i="14"/>
  <c r="AI191" i="14"/>
  <c r="AI190" i="14"/>
  <c r="AI189" i="14"/>
  <c r="AI188" i="14"/>
  <c r="AI187" i="14"/>
  <c r="AI186" i="14"/>
  <c r="AI185" i="14"/>
  <c r="AI184" i="14"/>
  <c r="AI183" i="14"/>
  <c r="AI182" i="14"/>
  <c r="AI181" i="14"/>
  <c r="AI180" i="14"/>
  <c r="AI179" i="14"/>
  <c r="AI178" i="14"/>
  <c r="AI177" i="14"/>
  <c r="AI176" i="14"/>
  <c r="AI175" i="14"/>
  <c r="AI174" i="14"/>
  <c r="AI173" i="14"/>
  <c r="AI172" i="14"/>
  <c r="AI171" i="14"/>
  <c r="AI170" i="14"/>
  <c r="AI169" i="14"/>
  <c r="AI168" i="14"/>
  <c r="AI167" i="14"/>
  <c r="AI166" i="14"/>
  <c r="AI165" i="14"/>
  <c r="AI164" i="14"/>
  <c r="AI163" i="14"/>
  <c r="AI162" i="14"/>
  <c r="AI161" i="14"/>
  <c r="AI160" i="14"/>
  <c r="AI159" i="14"/>
  <c r="AI408" i="14"/>
  <c r="AI404" i="14"/>
  <c r="AI400" i="14"/>
  <c r="AI396" i="14"/>
  <c r="AI392" i="14"/>
  <c r="AI388" i="14"/>
  <c r="AI384" i="14"/>
  <c r="AI380" i="14"/>
  <c r="AI376" i="14"/>
  <c r="AI372" i="14"/>
  <c r="AI368" i="14"/>
  <c r="AI364" i="14"/>
  <c r="AI360" i="14"/>
  <c r="AI356" i="14"/>
  <c r="AI352" i="14"/>
  <c r="AI348" i="14"/>
  <c r="AI344" i="14"/>
  <c r="AI340" i="14"/>
  <c r="AI336" i="14"/>
  <c r="AI332" i="14"/>
  <c r="AI328" i="14"/>
  <c r="AI324" i="14"/>
  <c r="AI320" i="14"/>
  <c r="AI316" i="14"/>
  <c r="AI312" i="14"/>
  <c r="AI397" i="14"/>
  <c r="AI381" i="14"/>
  <c r="AI365" i="14"/>
  <c r="AI349" i="14"/>
  <c r="AI333" i="14"/>
  <c r="AI317" i="14"/>
  <c r="AI539" i="14"/>
  <c r="AI401" i="14"/>
  <c r="AI385" i="14"/>
  <c r="AI369" i="14"/>
  <c r="AI353" i="14"/>
  <c r="AI337" i="14"/>
  <c r="AI321" i="14"/>
  <c r="AI405" i="14"/>
  <c r="AI389" i="14"/>
  <c r="AI373" i="14"/>
  <c r="AI357" i="14"/>
  <c r="AI341" i="14"/>
  <c r="AI325" i="14"/>
  <c r="AI377" i="14"/>
  <c r="AI313" i="14"/>
  <c r="AI393" i="14"/>
  <c r="AI329" i="14"/>
  <c r="AI409" i="14"/>
  <c r="AI345" i="14"/>
  <c r="AI361" i="14"/>
  <c r="AG653" i="14"/>
  <c r="AG652" i="14"/>
  <c r="AG651" i="14"/>
  <c r="AG650" i="14"/>
  <c r="AG649" i="14"/>
  <c r="AG648" i="14"/>
  <c r="AG647" i="14"/>
  <c r="AG646" i="14"/>
  <c r="AG645" i="14"/>
  <c r="AG644" i="14"/>
  <c r="AG643" i="14"/>
  <c r="AG642" i="14"/>
  <c r="AG641" i="14"/>
  <c r="AG640" i="14"/>
  <c r="AG639" i="14"/>
  <c r="AG638" i="14"/>
  <c r="AG637" i="14"/>
  <c r="AG636" i="14"/>
  <c r="AG634" i="14"/>
  <c r="AG632" i="14"/>
  <c r="AG630" i="14"/>
  <c r="AG628" i="14"/>
  <c r="AG626" i="14"/>
  <c r="AG624" i="14"/>
  <c r="AG622" i="14"/>
  <c r="AG620" i="14"/>
  <c r="AG618" i="14"/>
  <c r="AG616" i="14"/>
  <c r="AG614" i="14"/>
  <c r="AG612" i="14"/>
  <c r="AG610" i="14"/>
  <c r="AG608" i="14"/>
  <c r="AG606" i="14"/>
  <c r="AG604" i="14"/>
  <c r="AG602" i="14"/>
  <c r="AG600" i="14"/>
  <c r="AG598" i="14"/>
  <c r="AG596" i="14"/>
  <c r="AG594" i="14"/>
  <c r="AG592" i="14"/>
  <c r="AG590" i="14"/>
  <c r="AG588" i="14"/>
  <c r="AG587" i="14"/>
  <c r="AG633" i="14"/>
  <c r="AG629" i="14"/>
  <c r="AG625" i="14"/>
  <c r="AG621" i="14"/>
  <c r="AG617" i="14"/>
  <c r="AG613" i="14"/>
  <c r="AG609" i="14"/>
  <c r="AG605" i="14"/>
  <c r="AG601" i="14"/>
  <c r="AG597" i="14"/>
  <c r="AG593" i="14"/>
  <c r="AG589" i="14"/>
  <c r="AG556" i="14"/>
  <c r="AG552" i="14"/>
  <c r="AG548" i="14"/>
  <c r="AG544" i="14"/>
  <c r="AG540" i="14"/>
  <c r="AG538" i="14"/>
  <c r="AG537" i="14"/>
  <c r="AG536" i="14"/>
  <c r="AG535" i="14"/>
  <c r="AG534" i="14"/>
  <c r="AG533" i="14"/>
  <c r="AG532" i="14"/>
  <c r="AG531" i="14"/>
  <c r="AG530" i="14"/>
  <c r="AG529" i="14"/>
  <c r="AG528" i="14"/>
  <c r="AG527" i="14"/>
  <c r="AG526" i="14"/>
  <c r="AG525" i="14"/>
  <c r="AG524" i="14"/>
  <c r="AG523" i="14"/>
  <c r="AG522" i="14"/>
  <c r="AG521" i="14"/>
  <c r="AG520" i="14"/>
  <c r="AG519" i="14"/>
  <c r="AG518" i="14"/>
  <c r="AG517" i="14"/>
  <c r="AG516" i="14"/>
  <c r="AG515" i="14"/>
  <c r="AG514" i="14"/>
  <c r="AG513" i="14"/>
  <c r="AG512" i="14"/>
  <c r="AG511" i="14"/>
  <c r="AG510" i="14"/>
  <c r="AG509" i="14"/>
  <c r="AG508" i="14"/>
  <c r="AG507" i="14"/>
  <c r="AG506" i="14"/>
  <c r="AG505" i="14"/>
  <c r="AG504" i="14"/>
  <c r="AG503" i="14"/>
  <c r="AG502" i="14"/>
  <c r="AG501" i="14"/>
  <c r="AG500" i="14"/>
  <c r="AG499" i="14"/>
  <c r="AG498" i="14"/>
  <c r="AG497" i="14"/>
  <c r="AG496" i="14"/>
  <c r="AG495" i="14"/>
  <c r="AG494" i="14"/>
  <c r="AG493" i="14"/>
  <c r="AG492" i="14"/>
  <c r="AG491" i="14"/>
  <c r="AG490" i="14"/>
  <c r="AG489" i="14"/>
  <c r="AG488" i="14"/>
  <c r="AG487" i="14"/>
  <c r="AG486" i="14"/>
  <c r="AG485" i="14"/>
  <c r="AG484" i="14"/>
  <c r="AG483" i="14"/>
  <c r="AG482" i="14"/>
  <c r="AG481" i="14"/>
  <c r="AG480" i="14"/>
  <c r="AG479" i="14"/>
  <c r="AG478" i="14"/>
  <c r="AG477" i="14"/>
  <c r="AG476" i="14"/>
  <c r="AG475" i="14"/>
  <c r="AG474" i="14"/>
  <c r="AG473" i="14"/>
  <c r="AG472" i="14"/>
  <c r="AG471" i="14"/>
  <c r="AG470" i="14"/>
  <c r="AG469" i="14"/>
  <c r="AG586" i="14"/>
  <c r="AG584" i="14"/>
  <c r="AG582" i="14"/>
  <c r="AG580" i="14"/>
  <c r="AG578" i="14"/>
  <c r="AG576" i="14"/>
  <c r="AG574" i="14"/>
  <c r="AG572" i="14"/>
  <c r="AG570" i="14"/>
  <c r="AG568" i="14"/>
  <c r="AG566" i="14"/>
  <c r="AG564" i="14"/>
  <c r="AG562" i="14"/>
  <c r="AG560" i="14"/>
  <c r="AG555" i="14"/>
  <c r="AG551" i="14"/>
  <c r="AG547" i="14"/>
  <c r="AG543" i="14"/>
  <c r="AG539" i="14"/>
  <c r="AG631" i="14"/>
  <c r="AG623" i="14"/>
  <c r="AG615" i="14"/>
  <c r="AG607" i="14"/>
  <c r="AG599" i="14"/>
  <c r="AG591" i="14"/>
  <c r="AG554" i="14"/>
  <c r="AG546" i="14"/>
  <c r="AG468" i="14"/>
  <c r="AG467" i="14"/>
  <c r="AG466" i="14"/>
  <c r="AG465" i="14"/>
  <c r="AG464" i="14"/>
  <c r="AG463" i="14"/>
  <c r="AG462" i="14"/>
  <c r="AG461" i="14"/>
  <c r="AG460" i="14"/>
  <c r="AG459" i="14"/>
  <c r="AG458" i="14"/>
  <c r="AG457" i="14"/>
  <c r="AG456" i="14"/>
  <c r="AG455" i="14"/>
  <c r="AG454" i="14"/>
  <c r="AG453" i="14"/>
  <c r="AG452" i="14"/>
  <c r="AG451" i="14"/>
  <c r="AG450" i="14"/>
  <c r="AG449" i="14"/>
  <c r="AG448" i="14"/>
  <c r="AG447" i="14"/>
  <c r="AG446" i="14"/>
  <c r="AG445" i="14"/>
  <c r="AG444" i="14"/>
  <c r="AG443" i="14"/>
  <c r="AG442" i="14"/>
  <c r="AG441" i="14"/>
  <c r="AG440" i="14"/>
  <c r="AG439" i="14"/>
  <c r="AG438" i="14"/>
  <c r="AG437" i="14"/>
  <c r="AG436" i="14"/>
  <c r="AG435" i="14"/>
  <c r="AG434" i="14"/>
  <c r="AG433" i="14"/>
  <c r="AG432" i="14"/>
  <c r="AG431" i="14"/>
  <c r="AG430" i="14"/>
  <c r="AG429" i="14"/>
  <c r="AG428" i="14"/>
  <c r="AG427" i="14"/>
  <c r="AG426" i="14"/>
  <c r="AG425" i="14"/>
  <c r="AG424" i="14"/>
  <c r="AG423" i="14"/>
  <c r="AG422" i="14"/>
  <c r="AG421" i="14"/>
  <c r="AG420" i="14"/>
  <c r="AG419" i="14"/>
  <c r="AG418" i="14"/>
  <c r="AG417" i="14"/>
  <c r="AG416" i="14"/>
  <c r="AG415" i="14"/>
  <c r="AG414" i="14"/>
  <c r="AG413" i="14"/>
  <c r="AG412" i="14"/>
  <c r="AG585" i="14"/>
  <c r="AG581" i="14"/>
  <c r="AG577" i="14"/>
  <c r="AG573" i="14"/>
  <c r="AG569" i="14"/>
  <c r="AG565" i="14"/>
  <c r="AG561" i="14"/>
  <c r="AG553" i="14"/>
  <c r="AG545" i="14"/>
  <c r="AG635" i="14"/>
  <c r="AG619" i="14"/>
  <c r="AG603" i="14"/>
  <c r="AG558" i="14"/>
  <c r="AG542" i="14"/>
  <c r="AG579" i="14"/>
  <c r="AG571" i="14"/>
  <c r="AG563" i="14"/>
  <c r="AG549" i="14"/>
  <c r="AG627" i="14"/>
  <c r="AG611" i="14"/>
  <c r="AG595" i="14"/>
  <c r="AG550" i="14"/>
  <c r="AG559" i="14"/>
  <c r="AG411" i="14"/>
  <c r="AG567" i="14"/>
  <c r="AG557" i="14"/>
  <c r="AG410" i="14"/>
  <c r="AG409" i="14"/>
  <c r="AG408" i="14"/>
  <c r="AG407" i="14"/>
  <c r="AG406" i="14"/>
  <c r="AG405" i="14"/>
  <c r="AG404" i="14"/>
  <c r="AG403" i="14"/>
  <c r="AG402" i="14"/>
  <c r="AG401" i="14"/>
  <c r="AG400" i="14"/>
  <c r="AG399" i="14"/>
  <c r="AG398" i="14"/>
  <c r="AG397" i="14"/>
  <c r="AG396" i="14"/>
  <c r="AG395" i="14"/>
  <c r="AG394" i="14"/>
  <c r="AG393" i="14"/>
  <c r="AG392" i="14"/>
  <c r="AG391" i="14"/>
  <c r="AG390" i="14"/>
  <c r="AG389" i="14"/>
  <c r="AG388" i="14"/>
  <c r="AG387" i="14"/>
  <c r="AG386" i="14"/>
  <c r="AG385" i="14"/>
  <c r="AG384" i="14"/>
  <c r="AG383" i="14"/>
  <c r="AG382" i="14"/>
  <c r="AG381" i="14"/>
  <c r="AG380" i="14"/>
  <c r="AG379" i="14"/>
  <c r="AG378" i="14"/>
  <c r="AG377" i="14"/>
  <c r="AG376" i="14"/>
  <c r="AG375" i="14"/>
  <c r="AG374" i="14"/>
  <c r="AG373" i="14"/>
  <c r="AG372" i="14"/>
  <c r="AG371" i="14"/>
  <c r="AG370" i="14"/>
  <c r="AG369" i="14"/>
  <c r="AG368" i="14"/>
  <c r="AG367" i="14"/>
  <c r="AG366" i="14"/>
  <c r="AG365" i="14"/>
  <c r="AG364" i="14"/>
  <c r="AG363" i="14"/>
  <c r="AG362" i="14"/>
  <c r="AG361" i="14"/>
  <c r="AG360" i="14"/>
  <c r="AG359" i="14"/>
  <c r="AG358" i="14"/>
  <c r="AG357" i="14"/>
  <c r="AG356" i="14"/>
  <c r="AG355" i="14"/>
  <c r="AG354" i="14"/>
  <c r="AG353" i="14"/>
  <c r="AG352" i="14"/>
  <c r="AG351" i="14"/>
  <c r="AG350" i="14"/>
  <c r="AG349" i="14"/>
  <c r="AG348" i="14"/>
  <c r="AG347" i="14"/>
  <c r="AG346" i="14"/>
  <c r="AG345" i="14"/>
  <c r="AG344" i="14"/>
  <c r="AG343" i="14"/>
  <c r="AG342" i="14"/>
  <c r="AG341" i="14"/>
  <c r="AG340" i="14"/>
  <c r="AG339" i="14"/>
  <c r="AG338" i="14"/>
  <c r="AG337" i="14"/>
  <c r="AG336" i="14"/>
  <c r="AG335" i="14"/>
  <c r="AG334" i="14"/>
  <c r="AG333" i="14"/>
  <c r="AG332" i="14"/>
  <c r="AG331" i="14"/>
  <c r="AG330" i="14"/>
  <c r="AG329" i="14"/>
  <c r="AG328" i="14"/>
  <c r="AG327" i="14"/>
  <c r="AG326" i="14"/>
  <c r="AG325" i="14"/>
  <c r="AG324" i="14"/>
  <c r="AG323" i="14"/>
  <c r="AG322" i="14"/>
  <c r="AG321" i="14"/>
  <c r="AG320" i="14"/>
  <c r="AG319" i="14"/>
  <c r="AG318" i="14"/>
  <c r="AG317" i="14"/>
  <c r="AG316" i="14"/>
  <c r="AG315" i="14"/>
  <c r="AG314" i="14"/>
  <c r="AG313" i="14"/>
  <c r="AG575" i="14"/>
  <c r="AG541" i="14"/>
  <c r="AG583" i="14"/>
  <c r="AG312" i="14"/>
  <c r="AG309" i="14"/>
  <c r="AG305" i="14"/>
  <c r="AG301" i="14"/>
  <c r="AG297" i="14"/>
  <c r="AG293" i="14"/>
  <c r="AG289" i="14"/>
  <c r="AG285" i="14"/>
  <c r="AG281" i="14"/>
  <c r="AG277" i="14"/>
  <c r="AG273" i="14"/>
  <c r="AG269" i="14"/>
  <c r="AG265" i="14"/>
  <c r="AG261" i="14"/>
  <c r="AG257" i="14"/>
  <c r="AG253" i="14"/>
  <c r="AG249" i="14"/>
  <c r="AG245" i="14"/>
  <c r="AG241" i="14"/>
  <c r="AG237" i="14"/>
  <c r="AG233" i="14"/>
  <c r="AG229" i="14"/>
  <c r="AG225" i="14"/>
  <c r="AG221" i="14"/>
  <c r="AG217" i="14"/>
  <c r="AG213" i="14"/>
  <c r="AG209" i="14"/>
  <c r="AG205" i="14"/>
  <c r="AG201" i="14"/>
  <c r="AG197" i="14"/>
  <c r="AG193" i="14"/>
  <c r="AG189" i="14"/>
  <c r="AG185" i="14"/>
  <c r="AG181" i="14"/>
  <c r="AG177" i="14"/>
  <c r="AG173" i="14"/>
  <c r="AG169" i="14"/>
  <c r="AG165" i="14"/>
  <c r="AG161" i="14"/>
  <c r="AG310" i="14"/>
  <c r="AG306" i="14"/>
  <c r="AG302" i="14"/>
  <c r="AG298" i="14"/>
  <c r="AG294" i="14"/>
  <c r="AG290" i="14"/>
  <c r="AG286" i="14"/>
  <c r="AG282" i="14"/>
  <c r="AG278" i="14"/>
  <c r="AG274" i="14"/>
  <c r="AG270" i="14"/>
  <c r="AG266" i="14"/>
  <c r="AG262" i="14"/>
  <c r="AG258" i="14"/>
  <c r="AG254" i="14"/>
  <c r="AG250" i="14"/>
  <c r="AG246" i="14"/>
  <c r="AG242" i="14"/>
  <c r="AG238" i="14"/>
  <c r="AG234" i="14"/>
  <c r="AG230" i="14"/>
  <c r="AG226" i="14"/>
  <c r="AG222" i="14"/>
  <c r="AG218" i="14"/>
  <c r="AG214" i="14"/>
  <c r="AG210" i="14"/>
  <c r="AG206" i="14"/>
  <c r="AG202" i="14"/>
  <c r="AG198" i="14"/>
  <c r="AG194" i="14"/>
  <c r="AG190" i="14"/>
  <c r="AG186" i="14"/>
  <c r="AG182" i="14"/>
  <c r="AG178" i="14"/>
  <c r="AG174" i="14"/>
  <c r="AG170" i="14"/>
  <c r="AG166" i="14"/>
  <c r="AG162" i="14"/>
  <c r="AG311" i="14"/>
  <c r="AG307" i="14"/>
  <c r="AG303" i="14"/>
  <c r="AG299" i="14"/>
  <c r="AG295" i="14"/>
  <c r="AG291" i="14"/>
  <c r="AG287" i="14"/>
  <c r="AG283" i="14"/>
  <c r="AG279" i="14"/>
  <c r="AG275" i="14"/>
  <c r="AG271" i="14"/>
  <c r="AG267" i="14"/>
  <c r="AG263" i="14"/>
  <c r="AG259" i="14"/>
  <c r="AG255" i="14"/>
  <c r="AG251" i="14"/>
  <c r="AG247" i="14"/>
  <c r="AG243" i="14"/>
  <c r="AG239" i="14"/>
  <c r="AG235" i="14"/>
  <c r="AG231" i="14"/>
  <c r="AG227" i="14"/>
  <c r="AG223" i="14"/>
  <c r="AG219" i="14"/>
  <c r="AG215" i="14"/>
  <c r="AG211" i="14"/>
  <c r="AG207" i="14"/>
  <c r="AG203" i="14"/>
  <c r="AG199" i="14"/>
  <c r="AG195" i="14"/>
  <c r="AG191" i="14"/>
  <c r="AG187" i="14"/>
  <c r="AG183" i="14"/>
  <c r="AG179" i="14"/>
  <c r="AG175" i="14"/>
  <c r="AG171" i="14"/>
  <c r="AG167" i="14"/>
  <c r="AG163" i="14"/>
  <c r="AG159" i="14"/>
  <c r="AG296" i="14"/>
  <c r="AG280" i="14"/>
  <c r="AG264" i="14"/>
  <c r="AG248" i="14"/>
  <c r="AG232" i="14"/>
  <c r="AG216" i="14"/>
  <c r="AG200" i="14"/>
  <c r="AG184" i="14"/>
  <c r="AG168" i="14"/>
  <c r="AG300" i="14"/>
  <c r="AG284" i="14"/>
  <c r="AG268" i="14"/>
  <c r="AG252" i="14"/>
  <c r="AG236" i="14"/>
  <c r="AG220" i="14"/>
  <c r="AG204" i="14"/>
  <c r="AG188" i="14"/>
  <c r="AG172" i="14"/>
  <c r="AG304" i="14"/>
  <c r="AG288" i="14"/>
  <c r="AG272" i="14"/>
  <c r="AG256" i="14"/>
  <c r="AG240" i="14"/>
  <c r="AG224" i="14"/>
  <c r="AG208" i="14"/>
  <c r="AG192" i="14"/>
  <c r="AG176" i="14"/>
  <c r="AG160" i="14"/>
  <c r="AG308" i="14"/>
  <c r="AG292" i="14"/>
  <c r="AG276" i="14"/>
  <c r="AG260" i="14"/>
  <c r="AG244" i="14"/>
  <c r="AG228" i="14"/>
  <c r="AG212" i="14"/>
  <c r="AG196" i="14"/>
  <c r="AG180" i="14"/>
  <c r="AG164" i="14"/>
  <c r="AL653" i="14"/>
  <c r="AL652" i="14"/>
  <c r="AL651" i="14"/>
  <c r="AL650" i="14"/>
  <c r="AL649" i="14"/>
  <c r="AL648" i="14"/>
  <c r="AL647" i="14"/>
  <c r="AL646" i="14"/>
  <c r="AL645" i="14"/>
  <c r="AL644" i="14"/>
  <c r="AL643" i="14"/>
  <c r="AL642" i="14"/>
  <c r="AL641" i="14"/>
  <c r="AL640" i="14"/>
  <c r="AL639" i="14"/>
  <c r="AL638" i="14"/>
  <c r="AL637" i="14"/>
  <c r="AL636" i="14"/>
  <c r="AL635" i="14"/>
  <c r="AL634" i="14"/>
  <c r="AL633" i="14"/>
  <c r="AL632" i="14"/>
  <c r="AL631" i="14"/>
  <c r="AL630" i="14"/>
  <c r="AL629" i="14"/>
  <c r="AL628" i="14"/>
  <c r="AL627" i="14"/>
  <c r="AL626" i="14"/>
  <c r="AL625" i="14"/>
  <c r="AL624" i="14"/>
  <c r="AL623" i="14"/>
  <c r="AL622" i="14"/>
  <c r="AL621" i="14"/>
  <c r="AL620" i="14"/>
  <c r="AL619" i="14"/>
  <c r="AL618" i="14"/>
  <c r="AL617" i="14"/>
  <c r="AL616" i="14"/>
  <c r="AL615" i="14"/>
  <c r="AL614" i="14"/>
  <c r="AL613" i="14"/>
  <c r="AL612" i="14"/>
  <c r="AL611" i="14"/>
  <c r="AL610" i="14"/>
  <c r="AL609" i="14"/>
  <c r="AL608" i="14"/>
  <c r="AL607" i="14"/>
  <c r="AL606" i="14"/>
  <c r="AL605" i="14"/>
  <c r="AL604" i="14"/>
  <c r="AL603" i="14"/>
  <c r="AL602" i="14"/>
  <c r="AL601" i="14"/>
  <c r="AL600" i="14"/>
  <c r="AL599" i="14"/>
  <c r="AL598" i="14"/>
  <c r="AL597" i="14"/>
  <c r="AL596" i="14"/>
  <c r="AL595" i="14"/>
  <c r="AL594" i="14"/>
  <c r="AL593" i="14"/>
  <c r="AL592" i="14"/>
  <c r="AL591" i="14"/>
  <c r="AL590" i="14"/>
  <c r="AL589" i="14"/>
  <c r="AL588" i="14"/>
  <c r="AL587" i="14"/>
  <c r="AL585" i="14"/>
  <c r="AL583" i="14"/>
  <c r="AL581" i="14"/>
  <c r="AL579" i="14"/>
  <c r="AL577" i="14"/>
  <c r="AL575" i="14"/>
  <c r="AL573" i="14"/>
  <c r="AL571" i="14"/>
  <c r="AL569" i="14"/>
  <c r="AL567" i="14"/>
  <c r="AL565" i="14"/>
  <c r="AL563" i="14"/>
  <c r="AL561" i="14"/>
  <c r="AL559" i="14"/>
  <c r="AL556" i="14"/>
  <c r="AL552" i="14"/>
  <c r="AL548" i="14"/>
  <c r="AL544" i="14"/>
  <c r="AL540" i="14"/>
  <c r="AL555" i="14"/>
  <c r="AL551" i="14"/>
  <c r="AL547" i="14"/>
  <c r="AL543" i="14"/>
  <c r="AL539" i="14"/>
  <c r="AL586" i="14"/>
  <c r="AL582" i="14"/>
  <c r="AL578" i="14"/>
  <c r="AL574" i="14"/>
  <c r="AL570" i="14"/>
  <c r="AL566" i="14"/>
  <c r="AL562" i="14"/>
  <c r="AL558" i="14"/>
  <c r="AL550" i="14"/>
  <c r="AL542" i="14"/>
  <c r="AL468" i="14"/>
  <c r="AL557" i="14"/>
  <c r="AL549" i="14"/>
  <c r="AL541" i="14"/>
  <c r="AL537" i="14"/>
  <c r="AL535" i="14"/>
  <c r="AL533" i="14"/>
  <c r="AL531" i="14"/>
  <c r="AL529" i="14"/>
  <c r="AL527" i="14"/>
  <c r="AL525" i="14"/>
  <c r="AL523" i="14"/>
  <c r="AL521" i="14"/>
  <c r="AL519" i="14"/>
  <c r="AL517" i="14"/>
  <c r="AL515" i="14"/>
  <c r="AL513" i="14"/>
  <c r="AL511" i="14"/>
  <c r="AL509" i="14"/>
  <c r="AL507" i="14"/>
  <c r="AL505" i="14"/>
  <c r="AL503" i="14"/>
  <c r="AL501" i="14"/>
  <c r="AL499" i="14"/>
  <c r="AL497" i="14"/>
  <c r="AL495" i="14"/>
  <c r="AL493" i="14"/>
  <c r="AL491" i="14"/>
  <c r="AL489" i="14"/>
  <c r="AL487" i="14"/>
  <c r="AL485" i="14"/>
  <c r="AL483" i="14"/>
  <c r="AL481" i="14"/>
  <c r="AL479" i="14"/>
  <c r="AL477" i="14"/>
  <c r="AL475" i="14"/>
  <c r="AL473" i="14"/>
  <c r="AL471" i="14"/>
  <c r="AL469" i="14"/>
  <c r="AL584" i="14"/>
  <c r="AL576" i="14"/>
  <c r="AL568" i="14"/>
  <c r="AL560" i="14"/>
  <c r="AL554" i="14"/>
  <c r="AL545" i="14"/>
  <c r="AL538" i="14"/>
  <c r="AL534" i="14"/>
  <c r="AL530" i="14"/>
  <c r="AL526" i="14"/>
  <c r="AL522" i="14"/>
  <c r="AL518" i="14"/>
  <c r="AL514" i="14"/>
  <c r="AL510" i="14"/>
  <c r="AL506" i="14"/>
  <c r="AL502" i="14"/>
  <c r="AL498" i="14"/>
  <c r="AL494" i="14"/>
  <c r="AL490" i="14"/>
  <c r="AL486" i="14"/>
  <c r="AL482" i="14"/>
  <c r="AL478" i="14"/>
  <c r="AL474" i="14"/>
  <c r="AL470" i="14"/>
  <c r="AL467" i="14"/>
  <c r="AL465" i="14"/>
  <c r="AL463" i="14"/>
  <c r="AL461" i="14"/>
  <c r="AL459" i="14"/>
  <c r="AL457" i="14"/>
  <c r="AL455" i="14"/>
  <c r="AL453" i="14"/>
  <c r="AL451" i="14"/>
  <c r="AL449" i="14"/>
  <c r="AL447" i="14"/>
  <c r="AL445" i="14"/>
  <c r="AL443" i="14"/>
  <c r="AL441" i="14"/>
  <c r="AL439" i="14"/>
  <c r="AL437" i="14"/>
  <c r="AL435" i="14"/>
  <c r="AL433" i="14"/>
  <c r="AL431" i="14"/>
  <c r="AL429" i="14"/>
  <c r="AL427" i="14"/>
  <c r="AL425" i="14"/>
  <c r="AL423" i="14"/>
  <c r="AL421" i="14"/>
  <c r="AL419" i="14"/>
  <c r="AL417" i="14"/>
  <c r="AL415" i="14"/>
  <c r="AL413" i="14"/>
  <c r="AL411" i="14"/>
  <c r="AL410" i="14"/>
  <c r="AL580" i="14"/>
  <c r="AL572" i="14"/>
  <c r="AL564" i="14"/>
  <c r="AL546" i="14"/>
  <c r="AL532" i="14"/>
  <c r="AL516" i="14"/>
  <c r="AL500" i="14"/>
  <c r="AL484" i="14"/>
  <c r="AL460" i="14"/>
  <c r="AL452" i="14"/>
  <c r="AL444" i="14"/>
  <c r="AL436" i="14"/>
  <c r="AL428" i="14"/>
  <c r="AL420" i="14"/>
  <c r="AL412" i="14"/>
  <c r="AL409" i="14"/>
  <c r="AL408" i="14"/>
  <c r="AL407" i="14"/>
  <c r="AL406" i="14"/>
  <c r="AL405" i="14"/>
  <c r="AL404" i="14"/>
  <c r="AL403" i="14"/>
  <c r="AL402" i="14"/>
  <c r="AL401" i="14"/>
  <c r="AL400" i="14"/>
  <c r="AL399" i="14"/>
  <c r="AL398" i="14"/>
  <c r="AL397" i="14"/>
  <c r="AL396" i="14"/>
  <c r="AL395" i="14"/>
  <c r="AL394" i="14"/>
  <c r="AL393" i="14"/>
  <c r="AL392" i="14"/>
  <c r="AL391" i="14"/>
  <c r="AL390" i="14"/>
  <c r="AL389" i="14"/>
  <c r="AL388" i="14"/>
  <c r="AL387" i="14"/>
  <c r="AL386" i="14"/>
  <c r="AL385" i="14"/>
  <c r="AL384" i="14"/>
  <c r="AL383" i="14"/>
  <c r="AL382" i="14"/>
  <c r="AL381" i="14"/>
  <c r="AL380" i="14"/>
  <c r="AL379" i="14"/>
  <c r="AL378" i="14"/>
  <c r="AL377" i="14"/>
  <c r="AL376" i="14"/>
  <c r="AL375" i="14"/>
  <c r="AL374" i="14"/>
  <c r="AL373" i="14"/>
  <c r="AL372" i="14"/>
  <c r="AL371" i="14"/>
  <c r="AL370" i="14"/>
  <c r="AL369" i="14"/>
  <c r="AL368" i="14"/>
  <c r="AL367" i="14"/>
  <c r="AL366" i="14"/>
  <c r="AL365" i="14"/>
  <c r="AL364" i="14"/>
  <c r="AL363" i="14"/>
  <c r="AL362" i="14"/>
  <c r="AL361" i="14"/>
  <c r="AL360" i="14"/>
  <c r="AL359" i="14"/>
  <c r="AL358" i="14"/>
  <c r="AL357" i="14"/>
  <c r="AL356" i="14"/>
  <c r="AL355" i="14"/>
  <c r="AL354" i="14"/>
  <c r="AL353" i="14"/>
  <c r="AL352" i="14"/>
  <c r="AL351" i="14"/>
  <c r="AL350" i="14"/>
  <c r="AL349" i="14"/>
  <c r="AL348" i="14"/>
  <c r="AL347" i="14"/>
  <c r="AL346" i="14"/>
  <c r="AL345" i="14"/>
  <c r="AL344" i="14"/>
  <c r="AL343" i="14"/>
  <c r="AL342" i="14"/>
  <c r="AL341" i="14"/>
  <c r="AL340" i="14"/>
  <c r="AL339" i="14"/>
  <c r="AL338" i="14"/>
  <c r="AL337" i="14"/>
  <c r="AL336" i="14"/>
  <c r="AL335" i="14"/>
  <c r="AL334" i="14"/>
  <c r="AL333" i="14"/>
  <c r="AL332" i="14"/>
  <c r="AL331" i="14"/>
  <c r="AL330" i="14"/>
  <c r="AL329" i="14"/>
  <c r="AL328" i="14"/>
  <c r="AL327" i="14"/>
  <c r="AL326" i="14"/>
  <c r="AL325" i="14"/>
  <c r="AL324" i="14"/>
  <c r="AL323" i="14"/>
  <c r="AL322" i="14"/>
  <c r="AL321" i="14"/>
  <c r="AL320" i="14"/>
  <c r="AL319" i="14"/>
  <c r="AL318" i="14"/>
  <c r="AL317" i="14"/>
  <c r="AL316" i="14"/>
  <c r="AL315" i="14"/>
  <c r="AL314" i="14"/>
  <c r="AL313" i="14"/>
  <c r="AL312" i="14"/>
  <c r="AL311" i="14"/>
  <c r="AL536" i="14"/>
  <c r="AL520" i="14"/>
  <c r="AL504" i="14"/>
  <c r="AL488" i="14"/>
  <c r="AL472" i="14"/>
  <c r="AL462" i="14"/>
  <c r="AL454" i="14"/>
  <c r="AL446" i="14"/>
  <c r="AL438" i="14"/>
  <c r="AL430" i="14"/>
  <c r="AL422" i="14"/>
  <c r="AL414" i="14"/>
  <c r="AL524" i="14"/>
  <c r="AL508" i="14"/>
  <c r="AL492" i="14"/>
  <c r="AL476" i="14"/>
  <c r="AL464" i="14"/>
  <c r="AL456" i="14"/>
  <c r="AL448" i="14"/>
  <c r="AL440" i="14"/>
  <c r="AL432" i="14"/>
  <c r="AL424" i="14"/>
  <c r="AL416" i="14"/>
  <c r="AL512" i="14"/>
  <c r="AL458" i="14"/>
  <c r="AL426" i="14"/>
  <c r="AL553" i="14"/>
  <c r="AL528" i="14"/>
  <c r="AL466" i="14"/>
  <c r="AL434" i="14"/>
  <c r="AL480" i="14"/>
  <c r="AL442" i="14"/>
  <c r="AL310" i="14"/>
  <c r="AL309" i="14"/>
  <c r="AL308" i="14"/>
  <c r="AL307" i="14"/>
  <c r="AL306" i="14"/>
  <c r="AL305" i="14"/>
  <c r="AL304" i="14"/>
  <c r="AL303" i="14"/>
  <c r="AL302" i="14"/>
  <c r="AL301" i="14"/>
  <c r="AL300" i="14"/>
  <c r="AL299" i="14"/>
  <c r="AL298" i="14"/>
  <c r="AL297" i="14"/>
  <c r="AL296" i="14"/>
  <c r="AL295" i="14"/>
  <c r="AL294" i="14"/>
  <c r="AL293" i="14"/>
  <c r="AL292" i="14"/>
  <c r="AL291" i="14"/>
  <c r="AL290" i="14"/>
  <c r="AL289" i="14"/>
  <c r="AL288" i="14"/>
  <c r="AL287" i="14"/>
  <c r="AL286" i="14"/>
  <c r="AL285" i="14"/>
  <c r="AL284" i="14"/>
  <c r="AL283" i="14"/>
  <c r="AL282" i="14"/>
  <c r="AL281" i="14"/>
  <c r="AL280" i="14"/>
  <c r="AL279" i="14"/>
  <c r="AL278" i="14"/>
  <c r="AL277" i="14"/>
  <c r="AL276" i="14"/>
  <c r="AL275" i="14"/>
  <c r="AL274" i="14"/>
  <c r="AL273" i="14"/>
  <c r="AL272" i="14"/>
  <c r="AL271" i="14"/>
  <c r="AL270" i="14"/>
  <c r="AL269" i="14"/>
  <c r="AL268" i="14"/>
  <c r="AL267" i="14"/>
  <c r="AL266" i="14"/>
  <c r="AL265" i="14"/>
  <c r="AL264" i="14"/>
  <c r="AL263" i="14"/>
  <c r="AL262" i="14"/>
  <c r="AL261" i="14"/>
  <c r="AL260" i="14"/>
  <c r="AL259" i="14"/>
  <c r="AL258" i="14"/>
  <c r="AL257" i="14"/>
  <c r="AL256" i="14"/>
  <c r="AL255" i="14"/>
  <c r="AL254" i="14"/>
  <c r="AL253" i="14"/>
  <c r="AL252" i="14"/>
  <c r="AL251" i="14"/>
  <c r="AL250" i="14"/>
  <c r="AL249" i="14"/>
  <c r="AL248" i="14"/>
  <c r="AL247" i="14"/>
  <c r="AL246" i="14"/>
  <c r="AL245" i="14"/>
  <c r="AL244" i="14"/>
  <c r="AL243" i="14"/>
  <c r="AL242" i="14"/>
  <c r="AL241" i="14"/>
  <c r="AL240" i="14"/>
  <c r="AL239" i="14"/>
  <c r="AL238" i="14"/>
  <c r="AL237" i="14"/>
  <c r="AL236" i="14"/>
  <c r="AL235" i="14"/>
  <c r="AL234" i="14"/>
  <c r="AL233" i="14"/>
  <c r="AL232" i="14"/>
  <c r="AL231" i="14"/>
  <c r="AL230" i="14"/>
  <c r="AL229" i="14"/>
  <c r="AL228" i="14"/>
  <c r="AL227" i="14"/>
  <c r="AL226" i="14"/>
  <c r="AL225" i="14"/>
  <c r="AL224" i="14"/>
  <c r="AL223" i="14"/>
  <c r="AL222" i="14"/>
  <c r="AL221" i="14"/>
  <c r="AL220" i="14"/>
  <c r="AL219" i="14"/>
  <c r="AL218" i="14"/>
  <c r="AL217" i="14"/>
  <c r="AL216" i="14"/>
  <c r="AL215" i="14"/>
  <c r="AL214" i="14"/>
  <c r="AL213" i="14"/>
  <c r="AL212" i="14"/>
  <c r="AL211" i="14"/>
  <c r="AL210" i="14"/>
  <c r="AL209" i="14"/>
  <c r="AL208" i="14"/>
  <c r="AL207" i="14"/>
  <c r="AL206" i="14"/>
  <c r="AL205" i="14"/>
  <c r="AL204" i="14"/>
  <c r="AL203" i="14"/>
  <c r="AL202" i="14"/>
  <c r="AL201" i="14"/>
  <c r="AL200" i="14"/>
  <c r="AL199" i="14"/>
  <c r="AL198" i="14"/>
  <c r="AL197" i="14"/>
  <c r="AL196" i="14"/>
  <c r="AL195" i="14"/>
  <c r="AL194" i="14"/>
  <c r="AL193" i="14"/>
  <c r="AL192" i="14"/>
  <c r="AL191" i="14"/>
  <c r="AL190" i="14"/>
  <c r="AL189" i="14"/>
  <c r="AL188" i="14"/>
  <c r="AL187" i="14"/>
  <c r="AL186" i="14"/>
  <c r="AL185" i="14"/>
  <c r="AL184" i="14"/>
  <c r="AL183" i="14"/>
  <c r="AL182" i="14"/>
  <c r="AL181" i="14"/>
  <c r="AL180" i="14"/>
  <c r="AL179" i="14"/>
  <c r="AL178" i="14"/>
  <c r="AL177" i="14"/>
  <c r="AL176" i="14"/>
  <c r="AL175" i="14"/>
  <c r="AL174" i="14"/>
  <c r="AL173" i="14"/>
  <c r="AL172" i="14"/>
  <c r="AL171" i="14"/>
  <c r="AL170" i="14"/>
  <c r="AL169" i="14"/>
  <c r="AL168" i="14"/>
  <c r="AL167" i="14"/>
  <c r="AL166" i="14"/>
  <c r="AL165" i="14"/>
  <c r="AL164" i="14"/>
  <c r="AL163" i="14"/>
  <c r="AL162" i="14"/>
  <c r="AL161" i="14"/>
  <c r="AL160" i="14"/>
  <c r="AL159" i="14"/>
  <c r="AL418" i="14"/>
  <c r="AL450" i="14"/>
  <c r="AL496" i="14"/>
  <c r="AB653" i="14"/>
  <c r="AB652" i="14"/>
  <c r="AB651" i="14"/>
  <c r="AB650" i="14"/>
  <c r="AB649" i="14"/>
  <c r="AB648" i="14"/>
  <c r="AB647" i="14"/>
  <c r="AB646" i="14"/>
  <c r="AB645" i="14"/>
  <c r="AB644" i="14"/>
  <c r="AB643" i="14"/>
  <c r="AB642" i="14"/>
  <c r="AB641" i="14"/>
  <c r="AB640" i="14"/>
  <c r="AB639" i="14"/>
  <c r="AB638" i="14"/>
  <c r="AB637" i="14"/>
  <c r="AB588" i="14"/>
  <c r="AB586" i="14"/>
  <c r="AB585" i="14"/>
  <c r="AB584" i="14"/>
  <c r="AB583" i="14"/>
  <c r="AB582" i="14"/>
  <c r="AB581" i="14"/>
  <c r="AB580" i="14"/>
  <c r="AB579" i="14"/>
  <c r="AB578" i="14"/>
  <c r="AB577" i="14"/>
  <c r="AB576" i="14"/>
  <c r="AB575" i="14"/>
  <c r="AB574" i="14"/>
  <c r="AB573" i="14"/>
  <c r="AB572" i="14"/>
  <c r="AB571" i="14"/>
  <c r="AB570" i="14"/>
  <c r="AB569" i="14"/>
  <c r="AB568" i="14"/>
  <c r="AB567" i="14"/>
  <c r="AB566" i="14"/>
  <c r="AB565" i="14"/>
  <c r="AB564" i="14"/>
  <c r="AB563" i="14"/>
  <c r="AB562" i="14"/>
  <c r="AB561" i="14"/>
  <c r="AB560" i="14"/>
  <c r="AB559" i="14"/>
  <c r="AB558" i="14"/>
  <c r="AB557" i="14"/>
  <c r="AB556" i="14"/>
  <c r="AB555" i="14"/>
  <c r="AB554" i="14"/>
  <c r="AB553" i="14"/>
  <c r="AB552" i="14"/>
  <c r="AB551" i="14"/>
  <c r="AB550" i="14"/>
  <c r="AB549" i="14"/>
  <c r="AB548" i="14"/>
  <c r="AB547" i="14"/>
  <c r="AB546" i="14"/>
  <c r="AB545" i="14"/>
  <c r="AB544" i="14"/>
  <c r="AB543" i="14"/>
  <c r="AB542" i="14"/>
  <c r="AB541" i="14"/>
  <c r="AB540" i="14"/>
  <c r="AB635" i="14"/>
  <c r="AB633" i="14"/>
  <c r="AB631" i="14"/>
  <c r="AB629" i="14"/>
  <c r="AB627" i="14"/>
  <c r="AB625" i="14"/>
  <c r="AB623" i="14"/>
  <c r="AB621" i="14"/>
  <c r="AB619" i="14"/>
  <c r="AB617" i="14"/>
  <c r="AB615" i="14"/>
  <c r="AB613" i="14"/>
  <c r="AB611" i="14"/>
  <c r="AB609" i="14"/>
  <c r="AB607" i="14"/>
  <c r="AB605" i="14"/>
  <c r="AB603" i="14"/>
  <c r="AB601" i="14"/>
  <c r="AB599" i="14"/>
  <c r="AB597" i="14"/>
  <c r="AB595" i="14"/>
  <c r="AB593" i="14"/>
  <c r="AB591" i="14"/>
  <c r="AB589" i="14"/>
  <c r="AB587" i="14"/>
  <c r="AB636" i="14"/>
  <c r="AB632" i="14"/>
  <c r="AB628" i="14"/>
  <c r="AB624" i="14"/>
  <c r="AB620" i="14"/>
  <c r="AB616" i="14"/>
  <c r="AB612" i="14"/>
  <c r="AB608" i="14"/>
  <c r="AB604" i="14"/>
  <c r="AB600" i="14"/>
  <c r="AB596" i="14"/>
  <c r="AB592" i="14"/>
  <c r="AB539" i="14"/>
  <c r="AB538" i="14"/>
  <c r="AB537" i="14"/>
  <c r="AB536" i="14"/>
  <c r="AB535" i="14"/>
  <c r="AB534" i="14"/>
  <c r="AB533" i="14"/>
  <c r="AB532" i="14"/>
  <c r="AB531" i="14"/>
  <c r="AB530" i="14"/>
  <c r="AB529" i="14"/>
  <c r="AB528" i="14"/>
  <c r="AB527" i="14"/>
  <c r="AB526" i="14"/>
  <c r="AB525" i="14"/>
  <c r="AB524" i="14"/>
  <c r="AB523" i="14"/>
  <c r="AB522" i="14"/>
  <c r="AB521" i="14"/>
  <c r="AB520" i="14"/>
  <c r="AB519" i="14"/>
  <c r="AB518" i="14"/>
  <c r="AB517" i="14"/>
  <c r="AB516" i="14"/>
  <c r="AB515" i="14"/>
  <c r="AB514" i="14"/>
  <c r="AB513" i="14"/>
  <c r="AB512" i="14"/>
  <c r="AB511" i="14"/>
  <c r="AB510" i="14"/>
  <c r="AB509" i="14"/>
  <c r="AB508" i="14"/>
  <c r="AB507" i="14"/>
  <c r="AB506" i="14"/>
  <c r="AB505" i="14"/>
  <c r="AB504" i="14"/>
  <c r="AB503" i="14"/>
  <c r="AB502" i="14"/>
  <c r="AB501" i="14"/>
  <c r="AB500" i="14"/>
  <c r="AB499" i="14"/>
  <c r="AB498" i="14"/>
  <c r="AB497" i="14"/>
  <c r="AB496" i="14"/>
  <c r="AB495" i="14"/>
  <c r="AB494" i="14"/>
  <c r="AB493" i="14"/>
  <c r="AB492" i="14"/>
  <c r="AB491" i="14"/>
  <c r="AB490" i="14"/>
  <c r="AB489" i="14"/>
  <c r="AB488" i="14"/>
  <c r="AB487" i="14"/>
  <c r="AB486" i="14"/>
  <c r="AB485" i="14"/>
  <c r="AB484" i="14"/>
  <c r="AB483" i="14"/>
  <c r="AB482" i="14"/>
  <c r="AB481" i="14"/>
  <c r="AB480" i="14"/>
  <c r="AB479" i="14"/>
  <c r="AB478" i="14"/>
  <c r="AB477" i="14"/>
  <c r="AB476" i="14"/>
  <c r="AB475" i="14"/>
  <c r="AB474" i="14"/>
  <c r="AB473" i="14"/>
  <c r="AB472" i="14"/>
  <c r="AB471" i="14"/>
  <c r="AB470" i="14"/>
  <c r="AB634" i="14"/>
  <c r="AB626" i="14"/>
  <c r="AB618" i="14"/>
  <c r="AB610" i="14"/>
  <c r="AB602" i="14"/>
  <c r="AB594" i="14"/>
  <c r="AB468" i="14"/>
  <c r="AB467" i="14"/>
  <c r="AB466" i="14"/>
  <c r="AB465" i="14"/>
  <c r="AB464" i="14"/>
  <c r="AB463" i="14"/>
  <c r="AB462" i="14"/>
  <c r="AB461" i="14"/>
  <c r="AB460" i="14"/>
  <c r="AB459" i="14"/>
  <c r="AB458" i="14"/>
  <c r="AB457" i="14"/>
  <c r="AB456" i="14"/>
  <c r="AB455" i="14"/>
  <c r="AB454" i="14"/>
  <c r="AB453" i="14"/>
  <c r="AB452" i="14"/>
  <c r="AB451" i="14"/>
  <c r="AB450" i="14"/>
  <c r="AB449" i="14"/>
  <c r="AB448" i="14"/>
  <c r="AB447" i="14"/>
  <c r="AB446" i="14"/>
  <c r="AB445" i="14"/>
  <c r="AB444" i="14"/>
  <c r="AB443" i="14"/>
  <c r="AB442" i="14"/>
  <c r="AB441" i="14"/>
  <c r="AB440" i="14"/>
  <c r="AB439" i="14"/>
  <c r="AB438" i="14"/>
  <c r="AB437" i="14"/>
  <c r="AB436" i="14"/>
  <c r="AB435" i="14"/>
  <c r="AB434" i="14"/>
  <c r="AB433" i="14"/>
  <c r="AB432" i="14"/>
  <c r="AB431" i="14"/>
  <c r="AB430" i="14"/>
  <c r="AB429" i="14"/>
  <c r="AB428" i="14"/>
  <c r="AB427" i="14"/>
  <c r="AB426" i="14"/>
  <c r="AB425" i="14"/>
  <c r="AB424" i="14"/>
  <c r="AB423" i="14"/>
  <c r="AB422" i="14"/>
  <c r="AB421" i="14"/>
  <c r="AB420" i="14"/>
  <c r="AB419" i="14"/>
  <c r="AB418" i="14"/>
  <c r="AB417" i="14"/>
  <c r="AB416" i="14"/>
  <c r="AB415" i="14"/>
  <c r="AB414" i="14"/>
  <c r="AB413" i="14"/>
  <c r="AB412" i="14"/>
  <c r="AB630" i="14"/>
  <c r="AB614" i="14"/>
  <c r="AB598" i="14"/>
  <c r="AB469" i="14"/>
  <c r="AB411" i="14"/>
  <c r="AB590" i="14"/>
  <c r="AB606" i="14"/>
  <c r="AB410" i="14"/>
  <c r="AB409" i="14"/>
  <c r="AB408" i="14"/>
  <c r="AB407" i="14"/>
  <c r="AB406" i="14"/>
  <c r="AB405" i="14"/>
  <c r="AB404" i="14"/>
  <c r="AB403" i="14"/>
  <c r="AB402" i="14"/>
  <c r="AB401" i="14"/>
  <c r="AB400" i="14"/>
  <c r="AB399" i="14"/>
  <c r="AB398" i="14"/>
  <c r="AB397" i="14"/>
  <c r="AB396" i="14"/>
  <c r="AB395" i="14"/>
  <c r="AB394" i="14"/>
  <c r="AB393" i="14"/>
  <c r="AB392" i="14"/>
  <c r="AB391" i="14"/>
  <c r="AB390" i="14"/>
  <c r="AB389" i="14"/>
  <c r="AB388" i="14"/>
  <c r="AB387" i="14"/>
  <c r="AB386" i="14"/>
  <c r="AB385" i="14"/>
  <c r="AB384" i="14"/>
  <c r="AB383" i="14"/>
  <c r="AB382" i="14"/>
  <c r="AB381" i="14"/>
  <c r="AB380" i="14"/>
  <c r="AB379" i="14"/>
  <c r="AB378" i="14"/>
  <c r="AB377" i="14"/>
  <c r="AB376" i="14"/>
  <c r="AB375" i="14"/>
  <c r="AB374" i="14"/>
  <c r="AB373" i="14"/>
  <c r="AB372" i="14"/>
  <c r="AB371" i="14"/>
  <c r="AB370" i="14"/>
  <c r="AB369" i="14"/>
  <c r="AB368" i="14"/>
  <c r="AB367" i="14"/>
  <c r="AB366" i="14"/>
  <c r="AB365" i="14"/>
  <c r="AB364" i="14"/>
  <c r="AB363" i="14"/>
  <c r="AB362" i="14"/>
  <c r="AB361" i="14"/>
  <c r="AB360" i="14"/>
  <c r="AB359" i="14"/>
  <c r="AB358" i="14"/>
  <c r="AB357" i="14"/>
  <c r="AB356" i="14"/>
  <c r="AB355" i="14"/>
  <c r="AB354" i="14"/>
  <c r="AB353" i="14"/>
  <c r="AB352" i="14"/>
  <c r="AB351" i="14"/>
  <c r="AB350" i="14"/>
  <c r="AB349" i="14"/>
  <c r="AB348" i="14"/>
  <c r="AB347" i="14"/>
  <c r="AB346" i="14"/>
  <c r="AB345" i="14"/>
  <c r="AB344" i="14"/>
  <c r="AB343" i="14"/>
  <c r="AB342" i="14"/>
  <c r="AB341" i="14"/>
  <c r="AB340" i="14"/>
  <c r="AB339" i="14"/>
  <c r="AB338" i="14"/>
  <c r="AB337" i="14"/>
  <c r="AB336" i="14"/>
  <c r="AB335" i="14"/>
  <c r="AB334" i="14"/>
  <c r="AB333" i="14"/>
  <c r="AB332" i="14"/>
  <c r="AB331" i="14"/>
  <c r="AB330" i="14"/>
  <c r="AB329" i="14"/>
  <c r="AB328" i="14"/>
  <c r="AB327" i="14"/>
  <c r="AB326" i="14"/>
  <c r="AB325" i="14"/>
  <c r="AB324" i="14"/>
  <c r="AB323" i="14"/>
  <c r="AB322" i="14"/>
  <c r="AB321" i="14"/>
  <c r="AB320" i="14"/>
  <c r="AB319" i="14"/>
  <c r="AB318" i="14"/>
  <c r="AB317" i="14"/>
  <c r="AB316" i="14"/>
  <c r="AB315" i="14"/>
  <c r="AB314" i="14"/>
  <c r="AB313" i="14"/>
  <c r="AB312" i="14"/>
  <c r="AB622" i="14"/>
  <c r="AB311" i="14"/>
  <c r="AB310" i="14"/>
  <c r="AB309" i="14"/>
  <c r="AB308" i="14"/>
  <c r="AB307" i="14"/>
  <c r="AB306" i="14"/>
  <c r="AB305" i="14"/>
  <c r="AB304" i="14"/>
  <c r="AB303" i="14"/>
  <c r="AB302" i="14"/>
  <c r="AB301" i="14"/>
  <c r="AB300" i="14"/>
  <c r="AB299" i="14"/>
  <c r="AB298" i="14"/>
  <c r="AB297" i="14"/>
  <c r="AB296" i="14"/>
  <c r="AB295" i="14"/>
  <c r="AB294" i="14"/>
  <c r="AB293" i="14"/>
  <c r="AB292" i="14"/>
  <c r="AB291" i="14"/>
  <c r="AB290" i="14"/>
  <c r="AB289" i="14"/>
  <c r="AB288" i="14"/>
  <c r="AB287" i="14"/>
  <c r="AB286" i="14"/>
  <c r="AB285" i="14"/>
  <c r="AB284" i="14"/>
  <c r="AB283" i="14"/>
  <c r="AB282" i="14"/>
  <c r="AB281" i="14"/>
  <c r="AB280" i="14"/>
  <c r="AB279" i="14"/>
  <c r="AB278" i="14"/>
  <c r="AB277" i="14"/>
  <c r="AB276" i="14"/>
  <c r="AB275" i="14"/>
  <c r="AB274" i="14"/>
  <c r="AB273" i="14"/>
  <c r="AB272" i="14"/>
  <c r="AB271" i="14"/>
  <c r="AB270" i="14"/>
  <c r="AB269" i="14"/>
  <c r="AB268" i="14"/>
  <c r="AB267" i="14"/>
  <c r="AB266" i="14"/>
  <c r="AB265" i="14"/>
  <c r="AB264" i="14"/>
  <c r="AB263" i="14"/>
  <c r="AB262" i="14"/>
  <c r="AB261" i="14"/>
  <c r="AB260" i="14"/>
  <c r="AB259" i="14"/>
  <c r="AB258" i="14"/>
  <c r="AB257" i="14"/>
  <c r="AB256" i="14"/>
  <c r="AB255" i="14"/>
  <c r="AB254" i="14"/>
  <c r="AB253" i="14"/>
  <c r="AB252" i="14"/>
  <c r="AB251" i="14"/>
  <c r="AB250" i="14"/>
  <c r="AB249" i="14"/>
  <c r="AB248" i="14"/>
  <c r="AB247" i="14"/>
  <c r="AB246" i="14"/>
  <c r="AB245" i="14"/>
  <c r="AB244" i="14"/>
  <c r="AB243" i="14"/>
  <c r="AB242" i="14"/>
  <c r="AB241" i="14"/>
  <c r="AB240" i="14"/>
  <c r="AB239" i="14"/>
  <c r="AB238" i="14"/>
  <c r="AB237" i="14"/>
  <c r="AB236" i="14"/>
  <c r="AB235" i="14"/>
  <c r="AB234" i="14"/>
  <c r="AB233" i="14"/>
  <c r="AB232" i="14"/>
  <c r="AB231" i="14"/>
  <c r="AB230" i="14"/>
  <c r="AB229" i="14"/>
  <c r="AB228" i="14"/>
  <c r="AB227" i="14"/>
  <c r="AB226" i="14"/>
  <c r="AB225" i="14"/>
  <c r="AB224" i="14"/>
  <c r="AB223" i="14"/>
  <c r="AB222" i="14"/>
  <c r="AB221" i="14"/>
  <c r="AB220" i="14"/>
  <c r="AB219" i="14"/>
  <c r="AB218" i="14"/>
  <c r="AB217" i="14"/>
  <c r="AB216" i="14"/>
  <c r="AB215" i="14"/>
  <c r="AB214" i="14"/>
  <c r="AB213" i="14"/>
  <c r="AB212" i="14"/>
  <c r="AB211" i="14"/>
  <c r="AB210" i="14"/>
  <c r="AB209" i="14"/>
  <c r="AB208" i="14"/>
  <c r="AB207" i="14"/>
  <c r="AB206" i="14"/>
  <c r="AB205" i="14"/>
  <c r="AB204" i="14"/>
  <c r="AB203" i="14"/>
  <c r="AB202" i="14"/>
  <c r="AB201" i="14"/>
  <c r="AB200" i="14"/>
  <c r="AB199" i="14"/>
  <c r="AB198" i="14"/>
  <c r="AB197" i="14"/>
  <c r="AB196" i="14"/>
  <c r="AB195" i="14"/>
  <c r="AB194" i="14"/>
  <c r="AB193" i="14"/>
  <c r="AB192" i="14"/>
  <c r="AB191" i="14"/>
  <c r="AB190" i="14"/>
  <c r="AB189" i="14"/>
  <c r="AB188" i="14"/>
  <c r="AB187" i="14"/>
  <c r="AB186" i="14"/>
  <c r="AB185" i="14"/>
  <c r="AB184" i="14"/>
  <c r="AB183" i="14"/>
  <c r="AB182" i="14"/>
  <c r="AB181" i="14"/>
  <c r="AB180" i="14"/>
  <c r="AB179" i="14"/>
  <c r="AB178" i="14"/>
  <c r="AB177" i="14"/>
  <c r="AB176" i="14"/>
  <c r="AB175" i="14"/>
  <c r="AB174" i="14"/>
  <c r="AB173" i="14"/>
  <c r="AB172" i="14"/>
  <c r="AB171" i="14"/>
  <c r="AB170" i="14"/>
  <c r="AB169" i="14"/>
  <c r="AB168" i="14"/>
  <c r="AB167" i="14"/>
  <c r="AB166" i="14"/>
  <c r="AB165" i="14"/>
  <c r="AB164" i="14"/>
  <c r="AB163" i="14"/>
  <c r="AB162" i="14"/>
  <c r="AB161" i="14"/>
  <c r="AB160" i="14"/>
  <c r="AB159" i="14"/>
  <c r="AK653" i="14"/>
  <c r="AK652" i="14"/>
  <c r="AK651" i="14"/>
  <c r="AK650" i="14"/>
  <c r="AK649" i="14"/>
  <c r="AK648" i="14"/>
  <c r="AK647" i="14"/>
  <c r="AK646" i="14"/>
  <c r="AK645" i="14"/>
  <c r="AK644" i="14"/>
  <c r="AK643" i="14"/>
  <c r="AK642" i="14"/>
  <c r="AK641" i="14"/>
  <c r="AK640" i="14"/>
  <c r="AK639" i="14"/>
  <c r="AK638" i="14"/>
  <c r="AK637" i="14"/>
  <c r="AK636" i="14"/>
  <c r="AK635" i="14"/>
  <c r="AK633" i="14"/>
  <c r="AK631" i="14"/>
  <c r="AK629" i="14"/>
  <c r="AK627" i="14"/>
  <c r="AK625" i="14"/>
  <c r="AK623" i="14"/>
  <c r="AK621" i="14"/>
  <c r="AK619" i="14"/>
  <c r="AK617" i="14"/>
  <c r="AK615" i="14"/>
  <c r="AK613" i="14"/>
  <c r="AK611" i="14"/>
  <c r="AK609" i="14"/>
  <c r="AK607" i="14"/>
  <c r="AK605" i="14"/>
  <c r="AK603" i="14"/>
  <c r="AK601" i="14"/>
  <c r="AK599" i="14"/>
  <c r="AK597" i="14"/>
  <c r="AK595" i="14"/>
  <c r="AK593" i="14"/>
  <c r="AK591" i="14"/>
  <c r="AK589" i="14"/>
  <c r="AK634" i="14"/>
  <c r="AK630" i="14"/>
  <c r="AK626" i="14"/>
  <c r="AK622" i="14"/>
  <c r="AK618" i="14"/>
  <c r="AK614" i="14"/>
  <c r="AK610" i="14"/>
  <c r="AK606" i="14"/>
  <c r="AK602" i="14"/>
  <c r="AK598" i="14"/>
  <c r="AK594" i="14"/>
  <c r="AK590" i="14"/>
  <c r="AK557" i="14"/>
  <c r="AK553" i="14"/>
  <c r="AK549" i="14"/>
  <c r="AK545" i="14"/>
  <c r="AK541" i="14"/>
  <c r="AK538" i="14"/>
  <c r="AK537" i="14"/>
  <c r="AK536" i="14"/>
  <c r="AK535" i="14"/>
  <c r="AK534" i="14"/>
  <c r="AK533" i="14"/>
  <c r="AK532" i="14"/>
  <c r="AK531" i="14"/>
  <c r="AK530" i="14"/>
  <c r="AK529" i="14"/>
  <c r="AK528" i="14"/>
  <c r="AK527" i="14"/>
  <c r="AK526" i="14"/>
  <c r="AK525" i="14"/>
  <c r="AK524" i="14"/>
  <c r="AK523" i="14"/>
  <c r="AK522" i="14"/>
  <c r="AK521" i="14"/>
  <c r="AK520" i="14"/>
  <c r="AK519" i="14"/>
  <c r="AK518" i="14"/>
  <c r="AK517" i="14"/>
  <c r="AK516" i="14"/>
  <c r="AK515" i="14"/>
  <c r="AK514" i="14"/>
  <c r="AK513" i="14"/>
  <c r="AK512" i="14"/>
  <c r="AK511" i="14"/>
  <c r="AK510" i="14"/>
  <c r="AK509" i="14"/>
  <c r="AK508" i="14"/>
  <c r="AK507" i="14"/>
  <c r="AK506" i="14"/>
  <c r="AK505" i="14"/>
  <c r="AK504" i="14"/>
  <c r="AK503" i="14"/>
  <c r="AK502" i="14"/>
  <c r="AK501" i="14"/>
  <c r="AK500" i="14"/>
  <c r="AK499" i="14"/>
  <c r="AK498" i="14"/>
  <c r="AK497" i="14"/>
  <c r="AK496" i="14"/>
  <c r="AK495" i="14"/>
  <c r="AK494" i="14"/>
  <c r="AK493" i="14"/>
  <c r="AK492" i="14"/>
  <c r="AK491" i="14"/>
  <c r="AK490" i="14"/>
  <c r="AK489" i="14"/>
  <c r="AK488" i="14"/>
  <c r="AK487" i="14"/>
  <c r="AK486" i="14"/>
  <c r="AK485" i="14"/>
  <c r="AK484" i="14"/>
  <c r="AK483" i="14"/>
  <c r="AK482" i="14"/>
  <c r="AK481" i="14"/>
  <c r="AK480" i="14"/>
  <c r="AK479" i="14"/>
  <c r="AK478" i="14"/>
  <c r="AK477" i="14"/>
  <c r="AK476" i="14"/>
  <c r="AK475" i="14"/>
  <c r="AK474" i="14"/>
  <c r="AK473" i="14"/>
  <c r="AK472" i="14"/>
  <c r="AK471" i="14"/>
  <c r="AK470" i="14"/>
  <c r="AK469" i="14"/>
  <c r="AK468" i="14"/>
  <c r="AK585" i="14"/>
  <c r="AK583" i="14"/>
  <c r="AK581" i="14"/>
  <c r="AK579" i="14"/>
  <c r="AK577" i="14"/>
  <c r="AK575" i="14"/>
  <c r="AK573" i="14"/>
  <c r="AK571" i="14"/>
  <c r="AK569" i="14"/>
  <c r="AK567" i="14"/>
  <c r="AK565" i="14"/>
  <c r="AK563" i="14"/>
  <c r="AK561" i="14"/>
  <c r="AK559" i="14"/>
  <c r="AK556" i="14"/>
  <c r="AK552" i="14"/>
  <c r="AK548" i="14"/>
  <c r="AK544" i="14"/>
  <c r="AK540" i="14"/>
  <c r="AK628" i="14"/>
  <c r="AK620" i="14"/>
  <c r="AK612" i="14"/>
  <c r="AK604" i="14"/>
  <c r="AK596" i="14"/>
  <c r="AK588" i="14"/>
  <c r="AK551" i="14"/>
  <c r="AK543" i="14"/>
  <c r="AK467" i="14"/>
  <c r="AK466" i="14"/>
  <c r="AK465" i="14"/>
  <c r="AK464" i="14"/>
  <c r="AK463" i="14"/>
  <c r="AK462" i="14"/>
  <c r="AK461" i="14"/>
  <c r="AK460" i="14"/>
  <c r="AK459" i="14"/>
  <c r="AK458" i="14"/>
  <c r="AK457" i="14"/>
  <c r="AK456" i="14"/>
  <c r="AK455" i="14"/>
  <c r="AK454" i="14"/>
  <c r="AK453" i="14"/>
  <c r="AK452" i="14"/>
  <c r="AK451" i="14"/>
  <c r="AK450" i="14"/>
  <c r="AK449" i="14"/>
  <c r="AK448" i="14"/>
  <c r="AK447" i="14"/>
  <c r="AK446" i="14"/>
  <c r="AK445" i="14"/>
  <c r="AK444" i="14"/>
  <c r="AK443" i="14"/>
  <c r="AK442" i="14"/>
  <c r="AK441" i="14"/>
  <c r="AK440" i="14"/>
  <c r="AK439" i="14"/>
  <c r="AK438" i="14"/>
  <c r="AK437" i="14"/>
  <c r="AK436" i="14"/>
  <c r="AK435" i="14"/>
  <c r="AK434" i="14"/>
  <c r="AK433" i="14"/>
  <c r="AK432" i="14"/>
  <c r="AK431" i="14"/>
  <c r="AK430" i="14"/>
  <c r="AK429" i="14"/>
  <c r="AK428" i="14"/>
  <c r="AK427" i="14"/>
  <c r="AK426" i="14"/>
  <c r="AK425" i="14"/>
  <c r="AK424" i="14"/>
  <c r="AK423" i="14"/>
  <c r="AK422" i="14"/>
  <c r="AK421" i="14"/>
  <c r="AK420" i="14"/>
  <c r="AK419" i="14"/>
  <c r="AK418" i="14"/>
  <c r="AK417" i="14"/>
  <c r="AK416" i="14"/>
  <c r="AK415" i="14"/>
  <c r="AK414" i="14"/>
  <c r="AK413" i="14"/>
  <c r="AK412" i="14"/>
  <c r="AK586" i="14"/>
  <c r="AK582" i="14"/>
  <c r="AK578" i="14"/>
  <c r="AK574" i="14"/>
  <c r="AK570" i="14"/>
  <c r="AK566" i="14"/>
  <c r="AK562" i="14"/>
  <c r="AK558" i="14"/>
  <c r="AK550" i="14"/>
  <c r="AK542" i="14"/>
  <c r="AK624" i="14"/>
  <c r="AK608" i="14"/>
  <c r="AK592" i="14"/>
  <c r="AK587" i="14"/>
  <c r="AK547" i="14"/>
  <c r="AK584" i="14"/>
  <c r="AK576" i="14"/>
  <c r="AK568" i="14"/>
  <c r="AK560" i="14"/>
  <c r="AK554" i="14"/>
  <c r="AK632" i="14"/>
  <c r="AK616" i="14"/>
  <c r="AK600" i="14"/>
  <c r="AK555" i="14"/>
  <c r="AK539" i="14"/>
  <c r="AK580" i="14"/>
  <c r="AK409" i="14"/>
  <c r="AK408" i="14"/>
  <c r="AK407" i="14"/>
  <c r="AK406" i="14"/>
  <c r="AK405" i="14"/>
  <c r="AK404" i="14"/>
  <c r="AK403" i="14"/>
  <c r="AK402" i="14"/>
  <c r="AK401" i="14"/>
  <c r="AK400" i="14"/>
  <c r="AK399" i="14"/>
  <c r="AK398" i="14"/>
  <c r="AK397" i="14"/>
  <c r="AK396" i="14"/>
  <c r="AK395" i="14"/>
  <c r="AK394" i="14"/>
  <c r="AK393" i="14"/>
  <c r="AK392" i="14"/>
  <c r="AK391" i="14"/>
  <c r="AK390" i="14"/>
  <c r="AK389" i="14"/>
  <c r="AK388" i="14"/>
  <c r="AK387" i="14"/>
  <c r="AK386" i="14"/>
  <c r="AK385" i="14"/>
  <c r="AK384" i="14"/>
  <c r="AK383" i="14"/>
  <c r="AK382" i="14"/>
  <c r="AK381" i="14"/>
  <c r="AK380" i="14"/>
  <c r="AK379" i="14"/>
  <c r="AK378" i="14"/>
  <c r="AK377" i="14"/>
  <c r="AK376" i="14"/>
  <c r="AK375" i="14"/>
  <c r="AK374" i="14"/>
  <c r="AK373" i="14"/>
  <c r="AK372" i="14"/>
  <c r="AK371" i="14"/>
  <c r="AK370" i="14"/>
  <c r="AK369" i="14"/>
  <c r="AK368" i="14"/>
  <c r="AK367" i="14"/>
  <c r="AK366" i="14"/>
  <c r="AK365" i="14"/>
  <c r="AK364" i="14"/>
  <c r="AK363" i="14"/>
  <c r="AK362" i="14"/>
  <c r="AK361" i="14"/>
  <c r="AK360" i="14"/>
  <c r="AK359" i="14"/>
  <c r="AK358" i="14"/>
  <c r="AK357" i="14"/>
  <c r="AK356" i="14"/>
  <c r="AK355" i="14"/>
  <c r="AK354" i="14"/>
  <c r="AK353" i="14"/>
  <c r="AK352" i="14"/>
  <c r="AK351" i="14"/>
  <c r="AK350" i="14"/>
  <c r="AK349" i="14"/>
  <c r="AK348" i="14"/>
  <c r="AK347" i="14"/>
  <c r="AK346" i="14"/>
  <c r="AK345" i="14"/>
  <c r="AK344" i="14"/>
  <c r="AK343" i="14"/>
  <c r="AK342" i="14"/>
  <c r="AK341" i="14"/>
  <c r="AK340" i="14"/>
  <c r="AK339" i="14"/>
  <c r="AK338" i="14"/>
  <c r="AK337" i="14"/>
  <c r="AK336" i="14"/>
  <c r="AK335" i="14"/>
  <c r="AK334" i="14"/>
  <c r="AK333" i="14"/>
  <c r="AK332" i="14"/>
  <c r="AK331" i="14"/>
  <c r="AK330" i="14"/>
  <c r="AK329" i="14"/>
  <c r="AK328" i="14"/>
  <c r="AK327" i="14"/>
  <c r="AK326" i="14"/>
  <c r="AK325" i="14"/>
  <c r="AK324" i="14"/>
  <c r="AK323" i="14"/>
  <c r="AK322" i="14"/>
  <c r="AK321" i="14"/>
  <c r="AK320" i="14"/>
  <c r="AK319" i="14"/>
  <c r="AK318" i="14"/>
  <c r="AK317" i="14"/>
  <c r="AK316" i="14"/>
  <c r="AK315" i="14"/>
  <c r="AK314" i="14"/>
  <c r="AK313" i="14"/>
  <c r="AK312" i="14"/>
  <c r="AK564" i="14"/>
  <c r="AK411" i="14"/>
  <c r="AK410" i="14"/>
  <c r="AK546" i="14"/>
  <c r="AK572" i="14"/>
  <c r="AK310" i="14"/>
  <c r="AK306" i="14"/>
  <c r="AK302" i="14"/>
  <c r="AK298" i="14"/>
  <c r="AK294" i="14"/>
  <c r="AK290" i="14"/>
  <c r="AK286" i="14"/>
  <c r="AK282" i="14"/>
  <c r="AK278" i="14"/>
  <c r="AK274" i="14"/>
  <c r="AK270" i="14"/>
  <c r="AK266" i="14"/>
  <c r="AK262" i="14"/>
  <c r="AK258" i="14"/>
  <c r="AK254" i="14"/>
  <c r="AK250" i="14"/>
  <c r="AK246" i="14"/>
  <c r="AK242" i="14"/>
  <c r="AK238" i="14"/>
  <c r="AK234" i="14"/>
  <c r="AK230" i="14"/>
  <c r="AK226" i="14"/>
  <c r="AK222" i="14"/>
  <c r="AK218" i="14"/>
  <c r="AK214" i="14"/>
  <c r="AK210" i="14"/>
  <c r="AK206" i="14"/>
  <c r="AK202" i="14"/>
  <c r="AK198" i="14"/>
  <c r="AK194" i="14"/>
  <c r="AK190" i="14"/>
  <c r="AK186" i="14"/>
  <c r="AK182" i="14"/>
  <c r="AK178" i="14"/>
  <c r="AK174" i="14"/>
  <c r="AK170" i="14"/>
  <c r="AK166" i="14"/>
  <c r="AK162" i="14"/>
  <c r="AK311" i="14"/>
  <c r="AK307" i="14"/>
  <c r="AK303" i="14"/>
  <c r="AK299" i="14"/>
  <c r="AK295" i="14"/>
  <c r="AK291" i="14"/>
  <c r="AK287" i="14"/>
  <c r="AK283" i="14"/>
  <c r="AK279" i="14"/>
  <c r="AK275" i="14"/>
  <c r="AK271" i="14"/>
  <c r="AK267" i="14"/>
  <c r="AK263" i="14"/>
  <c r="AK259" i="14"/>
  <c r="AK255" i="14"/>
  <c r="AK251" i="14"/>
  <c r="AK247" i="14"/>
  <c r="AK243" i="14"/>
  <c r="AK239" i="14"/>
  <c r="AK235" i="14"/>
  <c r="AK231" i="14"/>
  <c r="AK227" i="14"/>
  <c r="AK223" i="14"/>
  <c r="AK219" i="14"/>
  <c r="AK215" i="14"/>
  <c r="AK211" i="14"/>
  <c r="AK207" i="14"/>
  <c r="AK203" i="14"/>
  <c r="AK199" i="14"/>
  <c r="AK195" i="14"/>
  <c r="AK191" i="14"/>
  <c r="AK187" i="14"/>
  <c r="AK183" i="14"/>
  <c r="AK179" i="14"/>
  <c r="AK175" i="14"/>
  <c r="AK171" i="14"/>
  <c r="AK167" i="14"/>
  <c r="AK163" i="14"/>
  <c r="AK159" i="14"/>
  <c r="AK308" i="14"/>
  <c r="AK304" i="14"/>
  <c r="AK300" i="14"/>
  <c r="AK296" i="14"/>
  <c r="AK292" i="14"/>
  <c r="AK288" i="14"/>
  <c r="AK284" i="14"/>
  <c r="AK280" i="14"/>
  <c r="AK276" i="14"/>
  <c r="AK272" i="14"/>
  <c r="AK268" i="14"/>
  <c r="AK264" i="14"/>
  <c r="AK260" i="14"/>
  <c r="AK256" i="14"/>
  <c r="AK252" i="14"/>
  <c r="AK248" i="14"/>
  <c r="AK244" i="14"/>
  <c r="AK240" i="14"/>
  <c r="AK236" i="14"/>
  <c r="AK232" i="14"/>
  <c r="AK228" i="14"/>
  <c r="AK224" i="14"/>
  <c r="AK220" i="14"/>
  <c r="AK216" i="14"/>
  <c r="AK212" i="14"/>
  <c r="AK208" i="14"/>
  <c r="AK204" i="14"/>
  <c r="AK200" i="14"/>
  <c r="AK196" i="14"/>
  <c r="AK192" i="14"/>
  <c r="AK188" i="14"/>
  <c r="AK184" i="14"/>
  <c r="AK180" i="14"/>
  <c r="AK176" i="14"/>
  <c r="AK172" i="14"/>
  <c r="AK168" i="14"/>
  <c r="AK164" i="14"/>
  <c r="AK160" i="14"/>
  <c r="AK301" i="14"/>
  <c r="AK285" i="14"/>
  <c r="AK269" i="14"/>
  <c r="AK253" i="14"/>
  <c r="AK237" i="14"/>
  <c r="AK221" i="14"/>
  <c r="AK205" i="14"/>
  <c r="AK189" i="14"/>
  <c r="AK173" i="14"/>
  <c r="AK305" i="14"/>
  <c r="AK289" i="14"/>
  <c r="AK273" i="14"/>
  <c r="AK257" i="14"/>
  <c r="AK241" i="14"/>
  <c r="AK225" i="14"/>
  <c r="AK209" i="14"/>
  <c r="AK193" i="14"/>
  <c r="AK177" i="14"/>
  <c r="AK161" i="14"/>
  <c r="AK309" i="14"/>
  <c r="AK293" i="14"/>
  <c r="AK277" i="14"/>
  <c r="AK261" i="14"/>
  <c r="AK245" i="14"/>
  <c r="AK229" i="14"/>
  <c r="AK213" i="14"/>
  <c r="AK197" i="14"/>
  <c r="AK181" i="14"/>
  <c r="AK165" i="14"/>
  <c r="AK297" i="14"/>
  <c r="AK281" i="14"/>
  <c r="AK265" i="14"/>
  <c r="AK249" i="14"/>
  <c r="AK233" i="14"/>
  <c r="AK217" i="14"/>
  <c r="AK201" i="14"/>
  <c r="AK185" i="14"/>
  <c r="AK169" i="14"/>
  <c r="AA651" i="14"/>
  <c r="AA647" i="14"/>
  <c r="AA643" i="14"/>
  <c r="AA639" i="14"/>
  <c r="AA636" i="14"/>
  <c r="AA635" i="14"/>
  <c r="AA634" i="14"/>
  <c r="AA633" i="14"/>
  <c r="AA632" i="14"/>
  <c r="AA631" i="14"/>
  <c r="AA630" i="14"/>
  <c r="AA629" i="14"/>
  <c r="AA628" i="14"/>
  <c r="AA627" i="14"/>
  <c r="AA626" i="14"/>
  <c r="AA625" i="14"/>
  <c r="AA624" i="14"/>
  <c r="AA623" i="14"/>
  <c r="AA622" i="14"/>
  <c r="AA621" i="14"/>
  <c r="AA620" i="14"/>
  <c r="AA619" i="14"/>
  <c r="AA618" i="14"/>
  <c r="AA617" i="14"/>
  <c r="AA616" i="14"/>
  <c r="AA615" i="14"/>
  <c r="AA614" i="14"/>
  <c r="AA613" i="14"/>
  <c r="AA612" i="14"/>
  <c r="AA611" i="14"/>
  <c r="AA610" i="14"/>
  <c r="AA609" i="14"/>
  <c r="AA608" i="14"/>
  <c r="AA607" i="14"/>
  <c r="AA606" i="14"/>
  <c r="AA605" i="14"/>
  <c r="AA604" i="14"/>
  <c r="AA603" i="14"/>
  <c r="AA602" i="14"/>
  <c r="AA601" i="14"/>
  <c r="AA600" i="14"/>
  <c r="AA599" i="14"/>
  <c r="AA598" i="14"/>
  <c r="AA597" i="14"/>
  <c r="AA596" i="14"/>
  <c r="AA595" i="14"/>
  <c r="AA594" i="14"/>
  <c r="AA593" i="14"/>
  <c r="AA592" i="14"/>
  <c r="AA591" i="14"/>
  <c r="AA590" i="14"/>
  <c r="AA589" i="14"/>
  <c r="AA588" i="14"/>
  <c r="AA587" i="14"/>
  <c r="AA652" i="14"/>
  <c r="AA648" i="14"/>
  <c r="AA644" i="14"/>
  <c r="AA640" i="14"/>
  <c r="AA653" i="14"/>
  <c r="AA645" i="14"/>
  <c r="AA637" i="14"/>
  <c r="AA650" i="14"/>
  <c r="AA642" i="14"/>
  <c r="AA586" i="14"/>
  <c r="AA585" i="14"/>
  <c r="AA584" i="14"/>
  <c r="AA583" i="14"/>
  <c r="AA582" i="14"/>
  <c r="AA581" i="14"/>
  <c r="AA580" i="14"/>
  <c r="AA579" i="14"/>
  <c r="AA578" i="14"/>
  <c r="AA577" i="14"/>
  <c r="AA576" i="14"/>
  <c r="AA575" i="14"/>
  <c r="AA574" i="14"/>
  <c r="AA573" i="14"/>
  <c r="AA572" i="14"/>
  <c r="AA571" i="14"/>
  <c r="AA570" i="14"/>
  <c r="AA569" i="14"/>
  <c r="AA568" i="14"/>
  <c r="AA567" i="14"/>
  <c r="AA566" i="14"/>
  <c r="AA565" i="14"/>
  <c r="AA564" i="14"/>
  <c r="AA563" i="14"/>
  <c r="AA562" i="14"/>
  <c r="AA561" i="14"/>
  <c r="AA560" i="14"/>
  <c r="AA559" i="14"/>
  <c r="AA641" i="14"/>
  <c r="AA556" i="14"/>
  <c r="AA552" i="14"/>
  <c r="AA548" i="14"/>
  <c r="AA544" i="14"/>
  <c r="AA540" i="14"/>
  <c r="AA646" i="14"/>
  <c r="AA555" i="14"/>
  <c r="AA551" i="14"/>
  <c r="AA547" i="14"/>
  <c r="AA543" i="14"/>
  <c r="AA649" i="14"/>
  <c r="AA558" i="14"/>
  <c r="AA550" i="14"/>
  <c r="AA542" i="14"/>
  <c r="AA538" i="14"/>
  <c r="AA536" i="14"/>
  <c r="AA534" i="14"/>
  <c r="AA532" i="14"/>
  <c r="AA530" i="14"/>
  <c r="AA528" i="14"/>
  <c r="AA526" i="14"/>
  <c r="AA524" i="14"/>
  <c r="AA522" i="14"/>
  <c r="AA520" i="14"/>
  <c r="AA518" i="14"/>
  <c r="AA516" i="14"/>
  <c r="AA514" i="14"/>
  <c r="AA512" i="14"/>
  <c r="AA510" i="14"/>
  <c r="AA508" i="14"/>
  <c r="AA506" i="14"/>
  <c r="AA504" i="14"/>
  <c r="AA502" i="14"/>
  <c r="AA500" i="14"/>
  <c r="AA498" i="14"/>
  <c r="AA496" i="14"/>
  <c r="AA494" i="14"/>
  <c r="AA492" i="14"/>
  <c r="AA490" i="14"/>
  <c r="AA488" i="14"/>
  <c r="AA486" i="14"/>
  <c r="AA484" i="14"/>
  <c r="AA482" i="14"/>
  <c r="AA480" i="14"/>
  <c r="AA478" i="14"/>
  <c r="AA476" i="14"/>
  <c r="AA474" i="14"/>
  <c r="AA472" i="14"/>
  <c r="AA470" i="14"/>
  <c r="AA638" i="14"/>
  <c r="AA557" i="14"/>
  <c r="AA549" i="14"/>
  <c r="AA541" i="14"/>
  <c r="AA546" i="14"/>
  <c r="AA539" i="14"/>
  <c r="AA535" i="14"/>
  <c r="AA531" i="14"/>
  <c r="AA527" i="14"/>
  <c r="AA523" i="14"/>
  <c r="AA519" i="14"/>
  <c r="AA515" i="14"/>
  <c r="AA511" i="14"/>
  <c r="AA507" i="14"/>
  <c r="AA503" i="14"/>
  <c r="AA499" i="14"/>
  <c r="AA495" i="14"/>
  <c r="AA491" i="14"/>
  <c r="AA487" i="14"/>
  <c r="AA483" i="14"/>
  <c r="AA479" i="14"/>
  <c r="AA475" i="14"/>
  <c r="AA471" i="14"/>
  <c r="AA468" i="14"/>
  <c r="AA466" i="14"/>
  <c r="AA464" i="14"/>
  <c r="AA462" i="14"/>
  <c r="AA460" i="14"/>
  <c r="AA458" i="14"/>
  <c r="AA456" i="14"/>
  <c r="AA454" i="14"/>
  <c r="AA452" i="14"/>
  <c r="AA450" i="14"/>
  <c r="AA448" i="14"/>
  <c r="AA446" i="14"/>
  <c r="AA444" i="14"/>
  <c r="AA442" i="14"/>
  <c r="AA440" i="14"/>
  <c r="AA438" i="14"/>
  <c r="AA436" i="14"/>
  <c r="AA434" i="14"/>
  <c r="AA432" i="14"/>
  <c r="AA430" i="14"/>
  <c r="AA428" i="14"/>
  <c r="AA426" i="14"/>
  <c r="AA424" i="14"/>
  <c r="AA422" i="14"/>
  <c r="AA420" i="14"/>
  <c r="AA418" i="14"/>
  <c r="AA416" i="14"/>
  <c r="AA414" i="14"/>
  <c r="AA412" i="14"/>
  <c r="AA553" i="14"/>
  <c r="AA554" i="14"/>
  <c r="AA537" i="14"/>
  <c r="AA533" i="14"/>
  <c r="AA529" i="14"/>
  <c r="AA525" i="14"/>
  <c r="AA521" i="14"/>
  <c r="AA517" i="14"/>
  <c r="AA513" i="14"/>
  <c r="AA509" i="14"/>
  <c r="AA505" i="14"/>
  <c r="AA501" i="14"/>
  <c r="AA497" i="14"/>
  <c r="AA493" i="14"/>
  <c r="AA489" i="14"/>
  <c r="AA485" i="14"/>
  <c r="AA481" i="14"/>
  <c r="AA477" i="14"/>
  <c r="AA473" i="14"/>
  <c r="AA467" i="14"/>
  <c r="AA465" i="14"/>
  <c r="AA463" i="14"/>
  <c r="AA461" i="14"/>
  <c r="AA459" i="14"/>
  <c r="AA457" i="14"/>
  <c r="AA455" i="14"/>
  <c r="AA453" i="14"/>
  <c r="AA451" i="14"/>
  <c r="AA449" i="14"/>
  <c r="AA447" i="14"/>
  <c r="AA445" i="14"/>
  <c r="AA443" i="14"/>
  <c r="AA441" i="14"/>
  <c r="AA439" i="14"/>
  <c r="AA437" i="14"/>
  <c r="AA435" i="14"/>
  <c r="AA433" i="14"/>
  <c r="AA431" i="14"/>
  <c r="AA429" i="14"/>
  <c r="AA427" i="14"/>
  <c r="AA425" i="14"/>
  <c r="AA423" i="14"/>
  <c r="AA421" i="14"/>
  <c r="AA419" i="14"/>
  <c r="AA417" i="14"/>
  <c r="AA415" i="14"/>
  <c r="AA413" i="14"/>
  <c r="AA545" i="14"/>
  <c r="AA469" i="14"/>
  <c r="AA411" i="14"/>
  <c r="AA408" i="14"/>
  <c r="AA404" i="14"/>
  <c r="AA400" i="14"/>
  <c r="AA396" i="14"/>
  <c r="AA392" i="14"/>
  <c r="AA388" i="14"/>
  <c r="AA384" i="14"/>
  <c r="AA380" i="14"/>
  <c r="AA376" i="14"/>
  <c r="AA372" i="14"/>
  <c r="AA368" i="14"/>
  <c r="AA364" i="14"/>
  <c r="AA360" i="14"/>
  <c r="AA356" i="14"/>
  <c r="AA352" i="14"/>
  <c r="AA348" i="14"/>
  <c r="AA344" i="14"/>
  <c r="AA340" i="14"/>
  <c r="AA336" i="14"/>
  <c r="AA332" i="14"/>
  <c r="AA328" i="14"/>
  <c r="AA324" i="14"/>
  <c r="AA320" i="14"/>
  <c r="AA316" i="14"/>
  <c r="AA409" i="14"/>
  <c r="AA405" i="14"/>
  <c r="AA401" i="14"/>
  <c r="AA397" i="14"/>
  <c r="AA393" i="14"/>
  <c r="AA389" i="14"/>
  <c r="AA385" i="14"/>
  <c r="AA381" i="14"/>
  <c r="AA377" i="14"/>
  <c r="AA373" i="14"/>
  <c r="AA369" i="14"/>
  <c r="AA365" i="14"/>
  <c r="AA361" i="14"/>
  <c r="AA357" i="14"/>
  <c r="AA353" i="14"/>
  <c r="AA349" i="14"/>
  <c r="AA345" i="14"/>
  <c r="AA341" i="14"/>
  <c r="AA337" i="14"/>
  <c r="AA333" i="14"/>
  <c r="AA329" i="14"/>
  <c r="AA325" i="14"/>
  <c r="AA321" i="14"/>
  <c r="AA317" i="14"/>
  <c r="AA313" i="14"/>
  <c r="AA311" i="14"/>
  <c r="AA310" i="14"/>
  <c r="AA309" i="14"/>
  <c r="AA308" i="14"/>
  <c r="AA307" i="14"/>
  <c r="AA306" i="14"/>
  <c r="AA305" i="14"/>
  <c r="AA304" i="14"/>
  <c r="AA303" i="14"/>
  <c r="AA302" i="14"/>
  <c r="AA301" i="14"/>
  <c r="AA300" i="14"/>
  <c r="AA299" i="14"/>
  <c r="AA298" i="14"/>
  <c r="AA297" i="14"/>
  <c r="AA296" i="14"/>
  <c r="AA295" i="14"/>
  <c r="AA294" i="14"/>
  <c r="AA293" i="14"/>
  <c r="AA292" i="14"/>
  <c r="AA291" i="14"/>
  <c r="AA290" i="14"/>
  <c r="AA289" i="14"/>
  <c r="AA288" i="14"/>
  <c r="AA287" i="14"/>
  <c r="AA286" i="14"/>
  <c r="AA285" i="14"/>
  <c r="AA284" i="14"/>
  <c r="AA283" i="14"/>
  <c r="AA282" i="14"/>
  <c r="AA281" i="14"/>
  <c r="AA280" i="14"/>
  <c r="AA279" i="14"/>
  <c r="AA278" i="14"/>
  <c r="AA277" i="14"/>
  <c r="AA276" i="14"/>
  <c r="AA275" i="14"/>
  <c r="AA274" i="14"/>
  <c r="AA273" i="14"/>
  <c r="AA272" i="14"/>
  <c r="AA271" i="14"/>
  <c r="AA270" i="14"/>
  <c r="AA269" i="14"/>
  <c r="AA268" i="14"/>
  <c r="AA267" i="14"/>
  <c r="AA266" i="14"/>
  <c r="AA265" i="14"/>
  <c r="AA264" i="14"/>
  <c r="AA263" i="14"/>
  <c r="AA262" i="14"/>
  <c r="AA261" i="14"/>
  <c r="AA260" i="14"/>
  <c r="AA259" i="14"/>
  <c r="AA258" i="14"/>
  <c r="AA257" i="14"/>
  <c r="AA256" i="14"/>
  <c r="AA255" i="14"/>
  <c r="AA254" i="14"/>
  <c r="AA253" i="14"/>
  <c r="AA252" i="14"/>
  <c r="AA251" i="14"/>
  <c r="AA250" i="14"/>
  <c r="AA249" i="14"/>
  <c r="AA248" i="14"/>
  <c r="AA247" i="14"/>
  <c r="AA246" i="14"/>
  <c r="AA245" i="14"/>
  <c r="AA244" i="14"/>
  <c r="AA243" i="14"/>
  <c r="AA242" i="14"/>
  <c r="AA241" i="14"/>
  <c r="AA240" i="14"/>
  <c r="AA239" i="14"/>
  <c r="AA238" i="14"/>
  <c r="AA237" i="14"/>
  <c r="AA236" i="14"/>
  <c r="AA235" i="14"/>
  <c r="AA234" i="14"/>
  <c r="AA233" i="14"/>
  <c r="AA232" i="14"/>
  <c r="AA231" i="14"/>
  <c r="AA230" i="14"/>
  <c r="AA229" i="14"/>
  <c r="AA228" i="14"/>
  <c r="AA227" i="14"/>
  <c r="AA226" i="14"/>
  <c r="AA225" i="14"/>
  <c r="AA224" i="14"/>
  <c r="AA223" i="14"/>
  <c r="AA222" i="14"/>
  <c r="AA221" i="14"/>
  <c r="AA220" i="14"/>
  <c r="AA219" i="14"/>
  <c r="AA218" i="14"/>
  <c r="AA217" i="14"/>
  <c r="AA216" i="14"/>
  <c r="AA215" i="14"/>
  <c r="AA214" i="14"/>
  <c r="AA213" i="14"/>
  <c r="AA212" i="14"/>
  <c r="AA211" i="14"/>
  <c r="AA210" i="14"/>
  <c r="AA209" i="14"/>
  <c r="AA208" i="14"/>
  <c r="AA207" i="14"/>
  <c r="AA206" i="14"/>
  <c r="AA205" i="14"/>
  <c r="AA204" i="14"/>
  <c r="AA203" i="14"/>
  <c r="AA202" i="14"/>
  <c r="AA201" i="14"/>
  <c r="AA200" i="14"/>
  <c r="AA199" i="14"/>
  <c r="AA198" i="14"/>
  <c r="AA197" i="14"/>
  <c r="AA196" i="14"/>
  <c r="AA195" i="14"/>
  <c r="AA194" i="14"/>
  <c r="AA193" i="14"/>
  <c r="AA192" i="14"/>
  <c r="AA191" i="14"/>
  <c r="AA190" i="14"/>
  <c r="AA189" i="14"/>
  <c r="AA188" i="14"/>
  <c r="AA187" i="14"/>
  <c r="AA186" i="14"/>
  <c r="AA185" i="14"/>
  <c r="AA184" i="14"/>
  <c r="AA183" i="14"/>
  <c r="AA182" i="14"/>
  <c r="AA181" i="14"/>
  <c r="AA180" i="14"/>
  <c r="AA179" i="14"/>
  <c r="AA178" i="14"/>
  <c r="AA177" i="14"/>
  <c r="AA176" i="14"/>
  <c r="AA175" i="14"/>
  <c r="AA174" i="14"/>
  <c r="AA173" i="14"/>
  <c r="AA172" i="14"/>
  <c r="AA171" i="14"/>
  <c r="AA170" i="14"/>
  <c r="AA169" i="14"/>
  <c r="AA168" i="14"/>
  <c r="AA167" i="14"/>
  <c r="AA166" i="14"/>
  <c r="AA165" i="14"/>
  <c r="AA164" i="14"/>
  <c r="AA163" i="14"/>
  <c r="AA162" i="14"/>
  <c r="AA161" i="14"/>
  <c r="AA160" i="14"/>
  <c r="AA159" i="14"/>
  <c r="AA410" i="14"/>
  <c r="AA406" i="14"/>
  <c r="AA402" i="14"/>
  <c r="AA398" i="14"/>
  <c r="AA394" i="14"/>
  <c r="AA390" i="14"/>
  <c r="AA386" i="14"/>
  <c r="AA382" i="14"/>
  <c r="AA378" i="14"/>
  <c r="AA374" i="14"/>
  <c r="AA370" i="14"/>
  <c r="AA366" i="14"/>
  <c r="AA362" i="14"/>
  <c r="AA358" i="14"/>
  <c r="AA354" i="14"/>
  <c r="AA350" i="14"/>
  <c r="AA346" i="14"/>
  <c r="AA342" i="14"/>
  <c r="AA338" i="14"/>
  <c r="AA334" i="14"/>
  <c r="AA330" i="14"/>
  <c r="AA326" i="14"/>
  <c r="AA322" i="14"/>
  <c r="AA318" i="14"/>
  <c r="AA314" i="14"/>
  <c r="AA312" i="14"/>
  <c r="AA403" i="14"/>
  <c r="AA387" i="14"/>
  <c r="AA371" i="14"/>
  <c r="AA355" i="14"/>
  <c r="AA339" i="14"/>
  <c r="AA323" i="14"/>
  <c r="AA407" i="14"/>
  <c r="AA391" i="14"/>
  <c r="AA375" i="14"/>
  <c r="AA359" i="14"/>
  <c r="AA343" i="14"/>
  <c r="AA327" i="14"/>
  <c r="AA395" i="14"/>
  <c r="AA379" i="14"/>
  <c r="AA363" i="14"/>
  <c r="AA347" i="14"/>
  <c r="AA331" i="14"/>
  <c r="AA315" i="14"/>
  <c r="AA399" i="14"/>
  <c r="AA335" i="14"/>
  <c r="AA351" i="14"/>
  <c r="AA367" i="14"/>
  <c r="AA383" i="14"/>
  <c r="AA319" i="14"/>
  <c r="AF653" i="14"/>
  <c r="AF652" i="14"/>
  <c r="AF651" i="14"/>
  <c r="AF650" i="14"/>
  <c r="AF649" i="14"/>
  <c r="AF648" i="14"/>
  <c r="AF647" i="14"/>
  <c r="AF646" i="14"/>
  <c r="AF645" i="14"/>
  <c r="AF644" i="14"/>
  <c r="AF643" i="14"/>
  <c r="AF642" i="14"/>
  <c r="AF641" i="14"/>
  <c r="AF640" i="14"/>
  <c r="AF639" i="14"/>
  <c r="AF638" i="14"/>
  <c r="AF637" i="14"/>
  <c r="AF636" i="14"/>
  <c r="AF586" i="14"/>
  <c r="AF585" i="14"/>
  <c r="AF584" i="14"/>
  <c r="AF583" i="14"/>
  <c r="AF582" i="14"/>
  <c r="AF581" i="14"/>
  <c r="AF580" i="14"/>
  <c r="AF579" i="14"/>
  <c r="AF578" i="14"/>
  <c r="AF577" i="14"/>
  <c r="AF576" i="14"/>
  <c r="AF575" i="14"/>
  <c r="AF574" i="14"/>
  <c r="AF573" i="14"/>
  <c r="AF572" i="14"/>
  <c r="AF571" i="14"/>
  <c r="AF570" i="14"/>
  <c r="AF569" i="14"/>
  <c r="AF568" i="14"/>
  <c r="AF567" i="14"/>
  <c r="AF566" i="14"/>
  <c r="AF565" i="14"/>
  <c r="AF564" i="14"/>
  <c r="AF563" i="14"/>
  <c r="AF562" i="14"/>
  <c r="AF561" i="14"/>
  <c r="AF560" i="14"/>
  <c r="AF559" i="14"/>
  <c r="AF558" i="14"/>
  <c r="AF557" i="14"/>
  <c r="AF556" i="14"/>
  <c r="AF555" i="14"/>
  <c r="AF554" i="14"/>
  <c r="AF553" i="14"/>
  <c r="AF552" i="14"/>
  <c r="AF551" i="14"/>
  <c r="AF550" i="14"/>
  <c r="AF549" i="14"/>
  <c r="AF548" i="14"/>
  <c r="AF547" i="14"/>
  <c r="AF546" i="14"/>
  <c r="AF545" i="14"/>
  <c r="AF544" i="14"/>
  <c r="AF543" i="14"/>
  <c r="AF542" i="14"/>
  <c r="AF541" i="14"/>
  <c r="AF540" i="14"/>
  <c r="AF539" i="14"/>
  <c r="AF634" i="14"/>
  <c r="AF632" i="14"/>
  <c r="AF630" i="14"/>
  <c r="AF628" i="14"/>
  <c r="AF626" i="14"/>
  <c r="AF624" i="14"/>
  <c r="AF622" i="14"/>
  <c r="AF620" i="14"/>
  <c r="AF618" i="14"/>
  <c r="AF616" i="14"/>
  <c r="AF614" i="14"/>
  <c r="AF612" i="14"/>
  <c r="AF610" i="14"/>
  <c r="AF608" i="14"/>
  <c r="AF606" i="14"/>
  <c r="AF604" i="14"/>
  <c r="AF602" i="14"/>
  <c r="AF600" i="14"/>
  <c r="AF598" i="14"/>
  <c r="AF596" i="14"/>
  <c r="AF594" i="14"/>
  <c r="AF592" i="14"/>
  <c r="AF590" i="14"/>
  <c r="AF588" i="14"/>
  <c r="AF587" i="14"/>
  <c r="AF633" i="14"/>
  <c r="AF629" i="14"/>
  <c r="AF625" i="14"/>
  <c r="AF621" i="14"/>
  <c r="AF617" i="14"/>
  <c r="AF613" i="14"/>
  <c r="AF609" i="14"/>
  <c r="AF605" i="14"/>
  <c r="AF601" i="14"/>
  <c r="AF597" i="14"/>
  <c r="AF593" i="14"/>
  <c r="AF589" i="14"/>
  <c r="AF538" i="14"/>
  <c r="AF537" i="14"/>
  <c r="AF536" i="14"/>
  <c r="AF535" i="14"/>
  <c r="AF534" i="14"/>
  <c r="AF533" i="14"/>
  <c r="AF532" i="14"/>
  <c r="AF531" i="14"/>
  <c r="AF530" i="14"/>
  <c r="AF529" i="14"/>
  <c r="AF528" i="14"/>
  <c r="AF527" i="14"/>
  <c r="AF526" i="14"/>
  <c r="AF525" i="14"/>
  <c r="AF524" i="14"/>
  <c r="AF523" i="14"/>
  <c r="AF522" i="14"/>
  <c r="AF521" i="14"/>
  <c r="AF520" i="14"/>
  <c r="AF519" i="14"/>
  <c r="AF518" i="14"/>
  <c r="AF517" i="14"/>
  <c r="AF516" i="14"/>
  <c r="AF515" i="14"/>
  <c r="AF514" i="14"/>
  <c r="AF513" i="14"/>
  <c r="AF512" i="14"/>
  <c r="AF511" i="14"/>
  <c r="AF510" i="14"/>
  <c r="AF509" i="14"/>
  <c r="AF508" i="14"/>
  <c r="AF507" i="14"/>
  <c r="AF506" i="14"/>
  <c r="AF505" i="14"/>
  <c r="AF504" i="14"/>
  <c r="AF503" i="14"/>
  <c r="AF502" i="14"/>
  <c r="AF501" i="14"/>
  <c r="AF500" i="14"/>
  <c r="AF499" i="14"/>
  <c r="AF498" i="14"/>
  <c r="AF497" i="14"/>
  <c r="AF496" i="14"/>
  <c r="AF495" i="14"/>
  <c r="AF494" i="14"/>
  <c r="AF493" i="14"/>
  <c r="AF492" i="14"/>
  <c r="AF491" i="14"/>
  <c r="AF490" i="14"/>
  <c r="AF489" i="14"/>
  <c r="AF488" i="14"/>
  <c r="AF487" i="14"/>
  <c r="AF486" i="14"/>
  <c r="AF485" i="14"/>
  <c r="AF484" i="14"/>
  <c r="AF483" i="14"/>
  <c r="AF482" i="14"/>
  <c r="AF481" i="14"/>
  <c r="AF480" i="14"/>
  <c r="AF479" i="14"/>
  <c r="AF478" i="14"/>
  <c r="AF477" i="14"/>
  <c r="AF476" i="14"/>
  <c r="AF475" i="14"/>
  <c r="AF474" i="14"/>
  <c r="AF473" i="14"/>
  <c r="AF472" i="14"/>
  <c r="AF471" i="14"/>
  <c r="AF470" i="14"/>
  <c r="AF469" i="14"/>
  <c r="AF631" i="14"/>
  <c r="AF623" i="14"/>
  <c r="AF615" i="14"/>
  <c r="AF607" i="14"/>
  <c r="AF599" i="14"/>
  <c r="AF591" i="14"/>
  <c r="AF468" i="14"/>
  <c r="AF467" i="14"/>
  <c r="AF466" i="14"/>
  <c r="AF465" i="14"/>
  <c r="AF464" i="14"/>
  <c r="AF463" i="14"/>
  <c r="AF462" i="14"/>
  <c r="AF461" i="14"/>
  <c r="AF460" i="14"/>
  <c r="AF459" i="14"/>
  <c r="AF458" i="14"/>
  <c r="AF457" i="14"/>
  <c r="AF456" i="14"/>
  <c r="AF455" i="14"/>
  <c r="AF454" i="14"/>
  <c r="AF453" i="14"/>
  <c r="AF452" i="14"/>
  <c r="AF451" i="14"/>
  <c r="AF450" i="14"/>
  <c r="AF449" i="14"/>
  <c r="AF448" i="14"/>
  <c r="AF447" i="14"/>
  <c r="AF446" i="14"/>
  <c r="AF445" i="14"/>
  <c r="AF444" i="14"/>
  <c r="AF443" i="14"/>
  <c r="AF442" i="14"/>
  <c r="AF441" i="14"/>
  <c r="AF440" i="14"/>
  <c r="AF439" i="14"/>
  <c r="AF438" i="14"/>
  <c r="AF437" i="14"/>
  <c r="AF436" i="14"/>
  <c r="AF435" i="14"/>
  <c r="AF434" i="14"/>
  <c r="AF433" i="14"/>
  <c r="AF432" i="14"/>
  <c r="AF431" i="14"/>
  <c r="AF430" i="14"/>
  <c r="AF429" i="14"/>
  <c r="AF428" i="14"/>
  <c r="AF427" i="14"/>
  <c r="AF426" i="14"/>
  <c r="AF425" i="14"/>
  <c r="AF424" i="14"/>
  <c r="AF423" i="14"/>
  <c r="AF422" i="14"/>
  <c r="AF421" i="14"/>
  <c r="AF420" i="14"/>
  <c r="AF419" i="14"/>
  <c r="AF418" i="14"/>
  <c r="AF417" i="14"/>
  <c r="AF416" i="14"/>
  <c r="AF415" i="14"/>
  <c r="AF414" i="14"/>
  <c r="AF413" i="14"/>
  <c r="AF412" i="14"/>
  <c r="AF635" i="14"/>
  <c r="AF619" i="14"/>
  <c r="AF603" i="14"/>
  <c r="AF595" i="14"/>
  <c r="AF611" i="14"/>
  <c r="AF411" i="14"/>
  <c r="AF627" i="14"/>
  <c r="AF410" i="14"/>
  <c r="AF409" i="14"/>
  <c r="AF408" i="14"/>
  <c r="AF407" i="14"/>
  <c r="AF406" i="14"/>
  <c r="AF405" i="14"/>
  <c r="AF404" i="14"/>
  <c r="AF403" i="14"/>
  <c r="AF402" i="14"/>
  <c r="AF401" i="14"/>
  <c r="AF400" i="14"/>
  <c r="AF399" i="14"/>
  <c r="AF398" i="14"/>
  <c r="AF397" i="14"/>
  <c r="AF396" i="14"/>
  <c r="AF395" i="14"/>
  <c r="AF394" i="14"/>
  <c r="AF393" i="14"/>
  <c r="AF392" i="14"/>
  <c r="AF391" i="14"/>
  <c r="AF390" i="14"/>
  <c r="AF389" i="14"/>
  <c r="AF388" i="14"/>
  <c r="AF387" i="14"/>
  <c r="AF386" i="14"/>
  <c r="AF385" i="14"/>
  <c r="AF384" i="14"/>
  <c r="AF383" i="14"/>
  <c r="AF382" i="14"/>
  <c r="AF381" i="14"/>
  <c r="AF380" i="14"/>
  <c r="AF379" i="14"/>
  <c r="AF378" i="14"/>
  <c r="AF377" i="14"/>
  <c r="AF376" i="14"/>
  <c r="AF375" i="14"/>
  <c r="AF374" i="14"/>
  <c r="AF373" i="14"/>
  <c r="AF372" i="14"/>
  <c r="AF371" i="14"/>
  <c r="AF370" i="14"/>
  <c r="AF369" i="14"/>
  <c r="AF368" i="14"/>
  <c r="AF367" i="14"/>
  <c r="AF366" i="14"/>
  <c r="AF365" i="14"/>
  <c r="AF364" i="14"/>
  <c r="AF363" i="14"/>
  <c r="AF362" i="14"/>
  <c r="AF361" i="14"/>
  <c r="AF360" i="14"/>
  <c r="AF359" i="14"/>
  <c r="AF358" i="14"/>
  <c r="AF357" i="14"/>
  <c r="AF356" i="14"/>
  <c r="AF355" i="14"/>
  <c r="AF354" i="14"/>
  <c r="AF353" i="14"/>
  <c r="AF352" i="14"/>
  <c r="AF351" i="14"/>
  <c r="AF350" i="14"/>
  <c r="AF349" i="14"/>
  <c r="AF348" i="14"/>
  <c r="AF347" i="14"/>
  <c r="AF346" i="14"/>
  <c r="AF345" i="14"/>
  <c r="AF344" i="14"/>
  <c r="AF343" i="14"/>
  <c r="AF342" i="14"/>
  <c r="AF341" i="14"/>
  <c r="AF340" i="14"/>
  <c r="AF339" i="14"/>
  <c r="AF338" i="14"/>
  <c r="AF337" i="14"/>
  <c r="AF336" i="14"/>
  <c r="AF335" i="14"/>
  <c r="AF334" i="14"/>
  <c r="AF333" i="14"/>
  <c r="AF332" i="14"/>
  <c r="AF331" i="14"/>
  <c r="AF330" i="14"/>
  <c r="AF329" i="14"/>
  <c r="AF328" i="14"/>
  <c r="AF327" i="14"/>
  <c r="AF326" i="14"/>
  <c r="AF325" i="14"/>
  <c r="AF324" i="14"/>
  <c r="AF323" i="14"/>
  <c r="AF322" i="14"/>
  <c r="AF321" i="14"/>
  <c r="AF320" i="14"/>
  <c r="AF319" i="14"/>
  <c r="AF318" i="14"/>
  <c r="AF317" i="14"/>
  <c r="AF316" i="14"/>
  <c r="AF315" i="14"/>
  <c r="AF314" i="14"/>
  <c r="AF313" i="14"/>
  <c r="AF312" i="14"/>
  <c r="AF311" i="14"/>
  <c r="AF310" i="14"/>
  <c r="AF309" i="14"/>
  <c r="AF308" i="14"/>
  <c r="AF307" i="14"/>
  <c r="AF306" i="14"/>
  <c r="AF305" i="14"/>
  <c r="AF304" i="14"/>
  <c r="AF303" i="14"/>
  <c r="AF302" i="14"/>
  <c r="AF301" i="14"/>
  <c r="AF300" i="14"/>
  <c r="AF299" i="14"/>
  <c r="AF298" i="14"/>
  <c r="AF297" i="14"/>
  <c r="AF296" i="14"/>
  <c r="AF295" i="14"/>
  <c r="AF294" i="14"/>
  <c r="AF293" i="14"/>
  <c r="AF292" i="14"/>
  <c r="AF291" i="14"/>
  <c r="AF290" i="14"/>
  <c r="AF289" i="14"/>
  <c r="AF288" i="14"/>
  <c r="AF287" i="14"/>
  <c r="AF286" i="14"/>
  <c r="AF285" i="14"/>
  <c r="AF284" i="14"/>
  <c r="AF283" i="14"/>
  <c r="AF282" i="14"/>
  <c r="AF281" i="14"/>
  <c r="AF280" i="14"/>
  <c r="AF279" i="14"/>
  <c r="AF278" i="14"/>
  <c r="AF277" i="14"/>
  <c r="AF276" i="14"/>
  <c r="AF275" i="14"/>
  <c r="AF274" i="14"/>
  <c r="AF273" i="14"/>
  <c r="AF272" i="14"/>
  <c r="AF271" i="14"/>
  <c r="AF270" i="14"/>
  <c r="AF269" i="14"/>
  <c r="AF268" i="14"/>
  <c r="AF267" i="14"/>
  <c r="AF266" i="14"/>
  <c r="AF265" i="14"/>
  <c r="AF264" i="14"/>
  <c r="AF263" i="14"/>
  <c r="AF262" i="14"/>
  <c r="AF261" i="14"/>
  <c r="AF260" i="14"/>
  <c r="AF259" i="14"/>
  <c r="AF258" i="14"/>
  <c r="AF257" i="14"/>
  <c r="AF256" i="14"/>
  <c r="AF255" i="14"/>
  <c r="AF254" i="14"/>
  <c r="AF253" i="14"/>
  <c r="AF252" i="14"/>
  <c r="AF251" i="14"/>
  <c r="AF250" i="14"/>
  <c r="AF249" i="14"/>
  <c r="AF248" i="14"/>
  <c r="AF247" i="14"/>
  <c r="AF246" i="14"/>
  <c r="AF245" i="14"/>
  <c r="AF244" i="14"/>
  <c r="AF243" i="14"/>
  <c r="AF242" i="14"/>
  <c r="AF241" i="14"/>
  <c r="AF240" i="14"/>
  <c r="AF239" i="14"/>
  <c r="AF238" i="14"/>
  <c r="AF237" i="14"/>
  <c r="AF236" i="14"/>
  <c r="AF235" i="14"/>
  <c r="AF234" i="14"/>
  <c r="AF233" i="14"/>
  <c r="AF232" i="14"/>
  <c r="AF231" i="14"/>
  <c r="AF230" i="14"/>
  <c r="AF229" i="14"/>
  <c r="AF228" i="14"/>
  <c r="AF227" i="14"/>
  <c r="AF226" i="14"/>
  <c r="AF225" i="14"/>
  <c r="AF224" i="14"/>
  <c r="AF223" i="14"/>
  <c r="AF222" i="14"/>
  <c r="AF221" i="14"/>
  <c r="AF220" i="14"/>
  <c r="AF219" i="14"/>
  <c r="AF218" i="14"/>
  <c r="AF217" i="14"/>
  <c r="AF216" i="14"/>
  <c r="AF215" i="14"/>
  <c r="AF214" i="14"/>
  <c r="AF213" i="14"/>
  <c r="AF212" i="14"/>
  <c r="AF211" i="14"/>
  <c r="AF210" i="14"/>
  <c r="AF209" i="14"/>
  <c r="AF208" i="14"/>
  <c r="AF207" i="14"/>
  <c r="AF206" i="14"/>
  <c r="AF205" i="14"/>
  <c r="AF204" i="14"/>
  <c r="AF203" i="14"/>
  <c r="AF202" i="14"/>
  <c r="AF201" i="14"/>
  <c r="AF200" i="14"/>
  <c r="AF199" i="14"/>
  <c r="AF198" i="14"/>
  <c r="AF197" i="14"/>
  <c r="AF196" i="14"/>
  <c r="AF195" i="14"/>
  <c r="AF194" i="14"/>
  <c r="AF193" i="14"/>
  <c r="AF192" i="14"/>
  <c r="AF191" i="14"/>
  <c r="AF190" i="14"/>
  <c r="AF189" i="14"/>
  <c r="AF188" i="14"/>
  <c r="AF187" i="14"/>
  <c r="AF186" i="14"/>
  <c r="AF185" i="14"/>
  <c r="AF184" i="14"/>
  <c r="AF183" i="14"/>
  <c r="AF182" i="14"/>
  <c r="AF181" i="14"/>
  <c r="AF180" i="14"/>
  <c r="AF179" i="14"/>
  <c r="AF178" i="14"/>
  <c r="AF177" i="14"/>
  <c r="AF176" i="14"/>
  <c r="AF175" i="14"/>
  <c r="AF174" i="14"/>
  <c r="AF173" i="14"/>
  <c r="AF172" i="14"/>
  <c r="AF171" i="14"/>
  <c r="AF170" i="14"/>
  <c r="AF169" i="14"/>
  <c r="AF168" i="14"/>
  <c r="AF167" i="14"/>
  <c r="AF166" i="14"/>
  <c r="AF165" i="14"/>
  <c r="AF164" i="14"/>
  <c r="AF163" i="14"/>
  <c r="AF162" i="14"/>
  <c r="AF161" i="14"/>
  <c r="AF160" i="14"/>
  <c r="AF159" i="14"/>
  <c r="AD653" i="14"/>
  <c r="AD652" i="14"/>
  <c r="AD651" i="14"/>
  <c r="AD650" i="14"/>
  <c r="AD649" i="14"/>
  <c r="AD648" i="14"/>
  <c r="AD647" i="14"/>
  <c r="AD646" i="14"/>
  <c r="AD645" i="14"/>
  <c r="AD644" i="14"/>
  <c r="AD643" i="14"/>
  <c r="AD642" i="14"/>
  <c r="AD641" i="14"/>
  <c r="AD640" i="14"/>
  <c r="AD639" i="14"/>
  <c r="AD638" i="14"/>
  <c r="AD637" i="14"/>
  <c r="AD636" i="14"/>
  <c r="AD635" i="14"/>
  <c r="AD634" i="14"/>
  <c r="AD633" i="14"/>
  <c r="AD632" i="14"/>
  <c r="AD631" i="14"/>
  <c r="AD630" i="14"/>
  <c r="AD629" i="14"/>
  <c r="AD628" i="14"/>
  <c r="AD627" i="14"/>
  <c r="AD626" i="14"/>
  <c r="AD625" i="14"/>
  <c r="AD624" i="14"/>
  <c r="AD623" i="14"/>
  <c r="AD622" i="14"/>
  <c r="AD621" i="14"/>
  <c r="AD620" i="14"/>
  <c r="AD619" i="14"/>
  <c r="AD618" i="14"/>
  <c r="AD617" i="14"/>
  <c r="AD616" i="14"/>
  <c r="AD615" i="14"/>
  <c r="AD614" i="14"/>
  <c r="AD613" i="14"/>
  <c r="AD612" i="14"/>
  <c r="AD611" i="14"/>
  <c r="AD610" i="14"/>
  <c r="AD609" i="14"/>
  <c r="AD608" i="14"/>
  <c r="AD607" i="14"/>
  <c r="AD606" i="14"/>
  <c r="AD605" i="14"/>
  <c r="AD604" i="14"/>
  <c r="AD603" i="14"/>
  <c r="AD602" i="14"/>
  <c r="AD601" i="14"/>
  <c r="AD600" i="14"/>
  <c r="AD599" i="14"/>
  <c r="AD598" i="14"/>
  <c r="AD597" i="14"/>
  <c r="AD596" i="14"/>
  <c r="AD595" i="14"/>
  <c r="AD594" i="14"/>
  <c r="AD593" i="14"/>
  <c r="AD592" i="14"/>
  <c r="AD591" i="14"/>
  <c r="AD590" i="14"/>
  <c r="AD589" i="14"/>
  <c r="AD588" i="14"/>
  <c r="AD585" i="14"/>
  <c r="AD583" i="14"/>
  <c r="AD581" i="14"/>
  <c r="AD579" i="14"/>
  <c r="AD577" i="14"/>
  <c r="AD575" i="14"/>
  <c r="AD573" i="14"/>
  <c r="AD571" i="14"/>
  <c r="AD569" i="14"/>
  <c r="AD567" i="14"/>
  <c r="AD565" i="14"/>
  <c r="AD563" i="14"/>
  <c r="AD561" i="14"/>
  <c r="AD559" i="14"/>
  <c r="AD558" i="14"/>
  <c r="AD554" i="14"/>
  <c r="AD550" i="14"/>
  <c r="AD546" i="14"/>
  <c r="AD542" i="14"/>
  <c r="AD587" i="14"/>
  <c r="AD557" i="14"/>
  <c r="AD553" i="14"/>
  <c r="AD549" i="14"/>
  <c r="AD545" i="14"/>
  <c r="AD541" i="14"/>
  <c r="AD584" i="14"/>
  <c r="AD580" i="14"/>
  <c r="AD576" i="14"/>
  <c r="AD572" i="14"/>
  <c r="AD568" i="14"/>
  <c r="AD564" i="14"/>
  <c r="AD560" i="14"/>
  <c r="AD556" i="14"/>
  <c r="AD548" i="14"/>
  <c r="AD540" i="14"/>
  <c r="AD555" i="14"/>
  <c r="AD547" i="14"/>
  <c r="AD539" i="14"/>
  <c r="AD537" i="14"/>
  <c r="AD535" i="14"/>
  <c r="AD533" i="14"/>
  <c r="AD531" i="14"/>
  <c r="AD529" i="14"/>
  <c r="AD527" i="14"/>
  <c r="AD525" i="14"/>
  <c r="AD523" i="14"/>
  <c r="AD521" i="14"/>
  <c r="AD519" i="14"/>
  <c r="AD517" i="14"/>
  <c r="AD515" i="14"/>
  <c r="AD513" i="14"/>
  <c r="AD511" i="14"/>
  <c r="AD509" i="14"/>
  <c r="AD507" i="14"/>
  <c r="AD505" i="14"/>
  <c r="AD503" i="14"/>
  <c r="AD501" i="14"/>
  <c r="AD499" i="14"/>
  <c r="AD497" i="14"/>
  <c r="AD495" i="14"/>
  <c r="AD493" i="14"/>
  <c r="AD491" i="14"/>
  <c r="AD489" i="14"/>
  <c r="AD487" i="14"/>
  <c r="AD485" i="14"/>
  <c r="AD483" i="14"/>
  <c r="AD481" i="14"/>
  <c r="AD479" i="14"/>
  <c r="AD477" i="14"/>
  <c r="AD475" i="14"/>
  <c r="AD473" i="14"/>
  <c r="AD471" i="14"/>
  <c r="AD469" i="14"/>
  <c r="AD582" i="14"/>
  <c r="AD574" i="14"/>
  <c r="AD566" i="14"/>
  <c r="AD544" i="14"/>
  <c r="AD551" i="14"/>
  <c r="AD536" i="14"/>
  <c r="AD532" i="14"/>
  <c r="AD528" i="14"/>
  <c r="AD524" i="14"/>
  <c r="AD520" i="14"/>
  <c r="AD516" i="14"/>
  <c r="AD512" i="14"/>
  <c r="AD508" i="14"/>
  <c r="AD504" i="14"/>
  <c r="AD500" i="14"/>
  <c r="AD496" i="14"/>
  <c r="AD492" i="14"/>
  <c r="AD488" i="14"/>
  <c r="AD484" i="14"/>
  <c r="AD480" i="14"/>
  <c r="AD476" i="14"/>
  <c r="AD472" i="14"/>
  <c r="AD467" i="14"/>
  <c r="AD465" i="14"/>
  <c r="AD463" i="14"/>
  <c r="AD461" i="14"/>
  <c r="AD459" i="14"/>
  <c r="AD457" i="14"/>
  <c r="AD455" i="14"/>
  <c r="AD453" i="14"/>
  <c r="AD451" i="14"/>
  <c r="AD449" i="14"/>
  <c r="AD447" i="14"/>
  <c r="AD445" i="14"/>
  <c r="AD443" i="14"/>
  <c r="AD441" i="14"/>
  <c r="AD439" i="14"/>
  <c r="AD437" i="14"/>
  <c r="AD435" i="14"/>
  <c r="AD433" i="14"/>
  <c r="AD431" i="14"/>
  <c r="AD429" i="14"/>
  <c r="AD427" i="14"/>
  <c r="AD425" i="14"/>
  <c r="AD423" i="14"/>
  <c r="AD421" i="14"/>
  <c r="AD419" i="14"/>
  <c r="AD417" i="14"/>
  <c r="AD415" i="14"/>
  <c r="AD413" i="14"/>
  <c r="AD411" i="14"/>
  <c r="AD586" i="14"/>
  <c r="AD578" i="14"/>
  <c r="AD570" i="14"/>
  <c r="AD562" i="14"/>
  <c r="AD552" i="14"/>
  <c r="AD538" i="14"/>
  <c r="AD522" i="14"/>
  <c r="AD506" i="14"/>
  <c r="AD490" i="14"/>
  <c r="AD474" i="14"/>
  <c r="AD466" i="14"/>
  <c r="AD458" i="14"/>
  <c r="AD450" i="14"/>
  <c r="AD442" i="14"/>
  <c r="AD434" i="14"/>
  <c r="AD426" i="14"/>
  <c r="AD418" i="14"/>
  <c r="AD410" i="14"/>
  <c r="AD409" i="14"/>
  <c r="AD408" i="14"/>
  <c r="AD407" i="14"/>
  <c r="AD406" i="14"/>
  <c r="AD405" i="14"/>
  <c r="AD404" i="14"/>
  <c r="AD403" i="14"/>
  <c r="AD402" i="14"/>
  <c r="AD401" i="14"/>
  <c r="AD400" i="14"/>
  <c r="AD399" i="14"/>
  <c r="AD398" i="14"/>
  <c r="AD397" i="14"/>
  <c r="AD396" i="14"/>
  <c r="AD395" i="14"/>
  <c r="AD394" i="14"/>
  <c r="AD393" i="14"/>
  <c r="AD392" i="14"/>
  <c r="AD391" i="14"/>
  <c r="AD390" i="14"/>
  <c r="AD389" i="14"/>
  <c r="AD388" i="14"/>
  <c r="AD387" i="14"/>
  <c r="AD386" i="14"/>
  <c r="AD385" i="14"/>
  <c r="AD384" i="14"/>
  <c r="AD383" i="14"/>
  <c r="AD382" i="14"/>
  <c r="AD381" i="14"/>
  <c r="AD380" i="14"/>
  <c r="AD379" i="14"/>
  <c r="AD378" i="14"/>
  <c r="AD377" i="14"/>
  <c r="AD376" i="14"/>
  <c r="AD375" i="14"/>
  <c r="AD374" i="14"/>
  <c r="AD373" i="14"/>
  <c r="AD372" i="14"/>
  <c r="AD371" i="14"/>
  <c r="AD370" i="14"/>
  <c r="AD369" i="14"/>
  <c r="AD368" i="14"/>
  <c r="AD367" i="14"/>
  <c r="AD366" i="14"/>
  <c r="AD365" i="14"/>
  <c r="AD364" i="14"/>
  <c r="AD363" i="14"/>
  <c r="AD362" i="14"/>
  <c r="AD361" i="14"/>
  <c r="AD360" i="14"/>
  <c r="AD359" i="14"/>
  <c r="AD358" i="14"/>
  <c r="AD357" i="14"/>
  <c r="AD356" i="14"/>
  <c r="AD355" i="14"/>
  <c r="AD354" i="14"/>
  <c r="AD353" i="14"/>
  <c r="AD352" i="14"/>
  <c r="AD351" i="14"/>
  <c r="AD350" i="14"/>
  <c r="AD349" i="14"/>
  <c r="AD348" i="14"/>
  <c r="AD347" i="14"/>
  <c r="AD346" i="14"/>
  <c r="AD345" i="14"/>
  <c r="AD344" i="14"/>
  <c r="AD343" i="14"/>
  <c r="AD342" i="14"/>
  <c r="AD341" i="14"/>
  <c r="AD340" i="14"/>
  <c r="AD339" i="14"/>
  <c r="AD338" i="14"/>
  <c r="AD337" i="14"/>
  <c r="AD336" i="14"/>
  <c r="AD335" i="14"/>
  <c r="AD334" i="14"/>
  <c r="AD333" i="14"/>
  <c r="AD332" i="14"/>
  <c r="AD331" i="14"/>
  <c r="AD330" i="14"/>
  <c r="AD329" i="14"/>
  <c r="AD328" i="14"/>
  <c r="AD327" i="14"/>
  <c r="AD326" i="14"/>
  <c r="AD325" i="14"/>
  <c r="AD324" i="14"/>
  <c r="AD323" i="14"/>
  <c r="AD322" i="14"/>
  <c r="AD321" i="14"/>
  <c r="AD320" i="14"/>
  <c r="AD319" i="14"/>
  <c r="AD318" i="14"/>
  <c r="AD317" i="14"/>
  <c r="AD316" i="14"/>
  <c r="AD315" i="14"/>
  <c r="AD314" i="14"/>
  <c r="AD313" i="14"/>
  <c r="AD312" i="14"/>
  <c r="AD543" i="14"/>
  <c r="AD526" i="14"/>
  <c r="AD510" i="14"/>
  <c r="AD494" i="14"/>
  <c r="AD478" i="14"/>
  <c r="AD468" i="14"/>
  <c r="AD460" i="14"/>
  <c r="AD452" i="14"/>
  <c r="AD444" i="14"/>
  <c r="AD436" i="14"/>
  <c r="AD428" i="14"/>
  <c r="AD420" i="14"/>
  <c r="AD412" i="14"/>
  <c r="AD530" i="14"/>
  <c r="AD514" i="14"/>
  <c r="AD498" i="14"/>
  <c r="AD482" i="14"/>
  <c r="AD462" i="14"/>
  <c r="AD454" i="14"/>
  <c r="AD446" i="14"/>
  <c r="AD438" i="14"/>
  <c r="AD430" i="14"/>
  <c r="AD422" i="14"/>
  <c r="AD414" i="14"/>
  <c r="AD534" i="14"/>
  <c r="AD470" i="14"/>
  <c r="AD448" i="14"/>
  <c r="AD416" i="14"/>
  <c r="AD486" i="14"/>
  <c r="AD456" i="14"/>
  <c r="AD424" i="14"/>
  <c r="AD502" i="14"/>
  <c r="AD464" i="14"/>
  <c r="AD432" i="14"/>
  <c r="AD311" i="14"/>
  <c r="AD310" i="14"/>
  <c r="AD309" i="14"/>
  <c r="AD308" i="14"/>
  <c r="AD307" i="14"/>
  <c r="AD306" i="14"/>
  <c r="AD305" i="14"/>
  <c r="AD304" i="14"/>
  <c r="AD303" i="14"/>
  <c r="AD302" i="14"/>
  <c r="AD301" i="14"/>
  <c r="AD300" i="14"/>
  <c r="AD299" i="14"/>
  <c r="AD298" i="14"/>
  <c r="AD297" i="14"/>
  <c r="AD296" i="14"/>
  <c r="AD295" i="14"/>
  <c r="AD294" i="14"/>
  <c r="AD293" i="14"/>
  <c r="AD292" i="14"/>
  <c r="AD291" i="14"/>
  <c r="AD290" i="14"/>
  <c r="AD289" i="14"/>
  <c r="AD288" i="14"/>
  <c r="AD287" i="14"/>
  <c r="AD286" i="14"/>
  <c r="AD285" i="14"/>
  <c r="AD284" i="14"/>
  <c r="AD283" i="14"/>
  <c r="AD282" i="14"/>
  <c r="AD281" i="14"/>
  <c r="AD280" i="14"/>
  <c r="AD279" i="14"/>
  <c r="AD278" i="14"/>
  <c r="AD277" i="14"/>
  <c r="AD276" i="14"/>
  <c r="AD275" i="14"/>
  <c r="AD274" i="14"/>
  <c r="AD273" i="14"/>
  <c r="AD272" i="14"/>
  <c r="AD271" i="14"/>
  <c r="AD270" i="14"/>
  <c r="AD269" i="14"/>
  <c r="AD268" i="14"/>
  <c r="AD267" i="14"/>
  <c r="AD266" i="14"/>
  <c r="AD265" i="14"/>
  <c r="AD264" i="14"/>
  <c r="AD263" i="14"/>
  <c r="AD262" i="14"/>
  <c r="AD261" i="14"/>
  <c r="AD260" i="14"/>
  <c r="AD259" i="14"/>
  <c r="AD258" i="14"/>
  <c r="AD257" i="14"/>
  <c r="AD256" i="14"/>
  <c r="AD255" i="14"/>
  <c r="AD254" i="14"/>
  <c r="AD253" i="14"/>
  <c r="AD252" i="14"/>
  <c r="AD251" i="14"/>
  <c r="AD250" i="14"/>
  <c r="AD249" i="14"/>
  <c r="AD248" i="14"/>
  <c r="AD247" i="14"/>
  <c r="AD246" i="14"/>
  <c r="AD245" i="14"/>
  <c r="AD244" i="14"/>
  <c r="AD243" i="14"/>
  <c r="AD242" i="14"/>
  <c r="AD241" i="14"/>
  <c r="AD240" i="14"/>
  <c r="AD239" i="14"/>
  <c r="AD238" i="14"/>
  <c r="AD237" i="14"/>
  <c r="AD236" i="14"/>
  <c r="AD235" i="14"/>
  <c r="AD234" i="14"/>
  <c r="AD233" i="14"/>
  <c r="AD232" i="14"/>
  <c r="AD231" i="14"/>
  <c r="AD230" i="14"/>
  <c r="AD229" i="14"/>
  <c r="AD228" i="14"/>
  <c r="AD227" i="14"/>
  <c r="AD226" i="14"/>
  <c r="AD225" i="14"/>
  <c r="AD224" i="14"/>
  <c r="AD223" i="14"/>
  <c r="AD222" i="14"/>
  <c r="AD221" i="14"/>
  <c r="AD220" i="14"/>
  <c r="AD219" i="14"/>
  <c r="AD218" i="14"/>
  <c r="AD217" i="14"/>
  <c r="AD216" i="14"/>
  <c r="AD215" i="14"/>
  <c r="AD214" i="14"/>
  <c r="AD213" i="14"/>
  <c r="AD212" i="14"/>
  <c r="AD211" i="14"/>
  <c r="AD210" i="14"/>
  <c r="AD209" i="14"/>
  <c r="AD208" i="14"/>
  <c r="AD207" i="14"/>
  <c r="AD206" i="14"/>
  <c r="AD205" i="14"/>
  <c r="AD204" i="14"/>
  <c r="AD203" i="14"/>
  <c r="AD202" i="14"/>
  <c r="AD201" i="14"/>
  <c r="AD200" i="14"/>
  <c r="AD199" i="14"/>
  <c r="AD198" i="14"/>
  <c r="AD197" i="14"/>
  <c r="AD196" i="14"/>
  <c r="AD195" i="14"/>
  <c r="AD194" i="14"/>
  <c r="AD193" i="14"/>
  <c r="AD192" i="14"/>
  <c r="AD191" i="14"/>
  <c r="AD190" i="14"/>
  <c r="AD189" i="14"/>
  <c r="AD188" i="14"/>
  <c r="AD187" i="14"/>
  <c r="AD186" i="14"/>
  <c r="AD185" i="14"/>
  <c r="AD184" i="14"/>
  <c r="AD183" i="14"/>
  <c r="AD182" i="14"/>
  <c r="AD181" i="14"/>
  <c r="AD180" i="14"/>
  <c r="AD179" i="14"/>
  <c r="AD178" i="14"/>
  <c r="AD177" i="14"/>
  <c r="AD176" i="14"/>
  <c r="AD175" i="14"/>
  <c r="AD174" i="14"/>
  <c r="AD173" i="14"/>
  <c r="AD172" i="14"/>
  <c r="AD171" i="14"/>
  <c r="AD170" i="14"/>
  <c r="AD169" i="14"/>
  <c r="AD168" i="14"/>
  <c r="AD167" i="14"/>
  <c r="AD166" i="14"/>
  <c r="AD165" i="14"/>
  <c r="AD164" i="14"/>
  <c r="AD163" i="14"/>
  <c r="AD162" i="14"/>
  <c r="AD161" i="14"/>
  <c r="AD160" i="14"/>
  <c r="AD159" i="14"/>
  <c r="AD518" i="14"/>
  <c r="AD440" i="14"/>
  <c r="AE652" i="14"/>
  <c r="AE648" i="14"/>
  <c r="AE644" i="14"/>
  <c r="AE640" i="14"/>
  <c r="AE636" i="14"/>
  <c r="AE635" i="14"/>
  <c r="AE634" i="14"/>
  <c r="AE633" i="14"/>
  <c r="AE632" i="14"/>
  <c r="AE631" i="14"/>
  <c r="AE630" i="14"/>
  <c r="AE629" i="14"/>
  <c r="AE628" i="14"/>
  <c r="AE627" i="14"/>
  <c r="AE626" i="14"/>
  <c r="AE625" i="14"/>
  <c r="AE624" i="14"/>
  <c r="AE623" i="14"/>
  <c r="AE622" i="14"/>
  <c r="AE621" i="14"/>
  <c r="AE620" i="14"/>
  <c r="AE619" i="14"/>
  <c r="AE618" i="14"/>
  <c r="AE617" i="14"/>
  <c r="AE616" i="14"/>
  <c r="AE615" i="14"/>
  <c r="AE614" i="14"/>
  <c r="AE613" i="14"/>
  <c r="AE612" i="14"/>
  <c r="AE611" i="14"/>
  <c r="AE610" i="14"/>
  <c r="AE609" i="14"/>
  <c r="AE608" i="14"/>
  <c r="AE607" i="14"/>
  <c r="AE606" i="14"/>
  <c r="AE605" i="14"/>
  <c r="AE604" i="14"/>
  <c r="AE603" i="14"/>
  <c r="AE602" i="14"/>
  <c r="AE601" i="14"/>
  <c r="AE600" i="14"/>
  <c r="AE599" i="14"/>
  <c r="AE598" i="14"/>
  <c r="AE597" i="14"/>
  <c r="AE596" i="14"/>
  <c r="AE595" i="14"/>
  <c r="AE594" i="14"/>
  <c r="AE593" i="14"/>
  <c r="AE592" i="14"/>
  <c r="AE591" i="14"/>
  <c r="AE590" i="14"/>
  <c r="AE589" i="14"/>
  <c r="AE588" i="14"/>
  <c r="AE587" i="14"/>
  <c r="AE653" i="14"/>
  <c r="AE649" i="14"/>
  <c r="AE645" i="14"/>
  <c r="AE641" i="14"/>
  <c r="AE637" i="14"/>
  <c r="AE650" i="14"/>
  <c r="AE642" i="14"/>
  <c r="AE647" i="14"/>
  <c r="AE639" i="14"/>
  <c r="AE586" i="14"/>
  <c r="AE585" i="14"/>
  <c r="AE584" i="14"/>
  <c r="AE583" i="14"/>
  <c r="AE582" i="14"/>
  <c r="AE581" i="14"/>
  <c r="AE580" i="14"/>
  <c r="AE579" i="14"/>
  <c r="AE578" i="14"/>
  <c r="AE577" i="14"/>
  <c r="AE576" i="14"/>
  <c r="AE575" i="14"/>
  <c r="AE574" i="14"/>
  <c r="AE573" i="14"/>
  <c r="AE572" i="14"/>
  <c r="AE571" i="14"/>
  <c r="AE570" i="14"/>
  <c r="AE569" i="14"/>
  <c r="AE568" i="14"/>
  <c r="AE567" i="14"/>
  <c r="AE566" i="14"/>
  <c r="AE565" i="14"/>
  <c r="AE564" i="14"/>
  <c r="AE563" i="14"/>
  <c r="AE562" i="14"/>
  <c r="AE561" i="14"/>
  <c r="AE560" i="14"/>
  <c r="AE559" i="14"/>
  <c r="AE646" i="14"/>
  <c r="AE557" i="14"/>
  <c r="AE553" i="14"/>
  <c r="AE549" i="14"/>
  <c r="AE545" i="14"/>
  <c r="AE541" i="14"/>
  <c r="AE651" i="14"/>
  <c r="AE556" i="14"/>
  <c r="AE552" i="14"/>
  <c r="AE548" i="14"/>
  <c r="AE544" i="14"/>
  <c r="AE540" i="14"/>
  <c r="AE638" i="14"/>
  <c r="AE555" i="14"/>
  <c r="AE547" i="14"/>
  <c r="AE539" i="14"/>
  <c r="AE537" i="14"/>
  <c r="AE535" i="14"/>
  <c r="AE533" i="14"/>
  <c r="AE531" i="14"/>
  <c r="AE529" i="14"/>
  <c r="AE527" i="14"/>
  <c r="AE525" i="14"/>
  <c r="AE523" i="14"/>
  <c r="AE521" i="14"/>
  <c r="AE519" i="14"/>
  <c r="AE517" i="14"/>
  <c r="AE515" i="14"/>
  <c r="AE513" i="14"/>
  <c r="AE511" i="14"/>
  <c r="AE509" i="14"/>
  <c r="AE507" i="14"/>
  <c r="AE505" i="14"/>
  <c r="AE503" i="14"/>
  <c r="AE501" i="14"/>
  <c r="AE499" i="14"/>
  <c r="AE497" i="14"/>
  <c r="AE495" i="14"/>
  <c r="AE493" i="14"/>
  <c r="AE491" i="14"/>
  <c r="AE489" i="14"/>
  <c r="AE487" i="14"/>
  <c r="AE485" i="14"/>
  <c r="AE483" i="14"/>
  <c r="AE481" i="14"/>
  <c r="AE479" i="14"/>
  <c r="AE477" i="14"/>
  <c r="AE475" i="14"/>
  <c r="AE473" i="14"/>
  <c r="AE471" i="14"/>
  <c r="AE469" i="14"/>
  <c r="AE554" i="14"/>
  <c r="AE546" i="14"/>
  <c r="AE551" i="14"/>
  <c r="AE536" i="14"/>
  <c r="AE532" i="14"/>
  <c r="AE528" i="14"/>
  <c r="AE524" i="14"/>
  <c r="AE520" i="14"/>
  <c r="AE516" i="14"/>
  <c r="AE512" i="14"/>
  <c r="AE508" i="14"/>
  <c r="AE504" i="14"/>
  <c r="AE500" i="14"/>
  <c r="AE496" i="14"/>
  <c r="AE492" i="14"/>
  <c r="AE488" i="14"/>
  <c r="AE484" i="14"/>
  <c r="AE480" i="14"/>
  <c r="AE476" i="14"/>
  <c r="AE472" i="14"/>
  <c r="AE467" i="14"/>
  <c r="AE465" i="14"/>
  <c r="AE463" i="14"/>
  <c r="AE461" i="14"/>
  <c r="AE459" i="14"/>
  <c r="AE457" i="14"/>
  <c r="AE455" i="14"/>
  <c r="AE453" i="14"/>
  <c r="AE451" i="14"/>
  <c r="AE449" i="14"/>
  <c r="AE447" i="14"/>
  <c r="AE445" i="14"/>
  <c r="AE443" i="14"/>
  <c r="AE441" i="14"/>
  <c r="AE439" i="14"/>
  <c r="AE437" i="14"/>
  <c r="AE435" i="14"/>
  <c r="AE433" i="14"/>
  <c r="AE431" i="14"/>
  <c r="AE429" i="14"/>
  <c r="AE427" i="14"/>
  <c r="AE425" i="14"/>
  <c r="AE423" i="14"/>
  <c r="AE421" i="14"/>
  <c r="AE419" i="14"/>
  <c r="AE417" i="14"/>
  <c r="AE415" i="14"/>
  <c r="AE413" i="14"/>
  <c r="AE558" i="14"/>
  <c r="AE542" i="14"/>
  <c r="AE543" i="14"/>
  <c r="AE538" i="14"/>
  <c r="AE534" i="14"/>
  <c r="AE530" i="14"/>
  <c r="AE526" i="14"/>
  <c r="AE522" i="14"/>
  <c r="AE518" i="14"/>
  <c r="AE514" i="14"/>
  <c r="AE510" i="14"/>
  <c r="AE506" i="14"/>
  <c r="AE502" i="14"/>
  <c r="AE498" i="14"/>
  <c r="AE494" i="14"/>
  <c r="AE490" i="14"/>
  <c r="AE486" i="14"/>
  <c r="AE482" i="14"/>
  <c r="AE478" i="14"/>
  <c r="AE474" i="14"/>
  <c r="AE470" i="14"/>
  <c r="AE468" i="14"/>
  <c r="AE466" i="14"/>
  <c r="AE464" i="14"/>
  <c r="AE462" i="14"/>
  <c r="AE460" i="14"/>
  <c r="AE458" i="14"/>
  <c r="AE456" i="14"/>
  <c r="AE454" i="14"/>
  <c r="AE452" i="14"/>
  <c r="AE450" i="14"/>
  <c r="AE448" i="14"/>
  <c r="AE446" i="14"/>
  <c r="AE444" i="14"/>
  <c r="AE442" i="14"/>
  <c r="AE440" i="14"/>
  <c r="AE438" i="14"/>
  <c r="AE436" i="14"/>
  <c r="AE434" i="14"/>
  <c r="AE432" i="14"/>
  <c r="AE430" i="14"/>
  <c r="AE428" i="14"/>
  <c r="AE426" i="14"/>
  <c r="AE424" i="14"/>
  <c r="AE422" i="14"/>
  <c r="AE420" i="14"/>
  <c r="AE418" i="14"/>
  <c r="AE416" i="14"/>
  <c r="AE414" i="14"/>
  <c r="AE412" i="14"/>
  <c r="AE643" i="14"/>
  <c r="AE550" i="14"/>
  <c r="AE411" i="14"/>
  <c r="AE409" i="14"/>
  <c r="AE405" i="14"/>
  <c r="AE401" i="14"/>
  <c r="AE397" i="14"/>
  <c r="AE393" i="14"/>
  <c r="AE389" i="14"/>
  <c r="AE385" i="14"/>
  <c r="AE381" i="14"/>
  <c r="AE377" i="14"/>
  <c r="AE373" i="14"/>
  <c r="AE369" i="14"/>
  <c r="AE365" i="14"/>
  <c r="AE361" i="14"/>
  <c r="AE357" i="14"/>
  <c r="AE353" i="14"/>
  <c r="AE349" i="14"/>
  <c r="AE345" i="14"/>
  <c r="AE341" i="14"/>
  <c r="AE337" i="14"/>
  <c r="AE333" i="14"/>
  <c r="AE329" i="14"/>
  <c r="AE325" i="14"/>
  <c r="AE321" i="14"/>
  <c r="AE317" i="14"/>
  <c r="AE313" i="14"/>
  <c r="AE312" i="14"/>
  <c r="AE410" i="14"/>
  <c r="AE406" i="14"/>
  <c r="AE402" i="14"/>
  <c r="AE398" i="14"/>
  <c r="AE394" i="14"/>
  <c r="AE390" i="14"/>
  <c r="AE386" i="14"/>
  <c r="AE382" i="14"/>
  <c r="AE378" i="14"/>
  <c r="AE374" i="14"/>
  <c r="AE370" i="14"/>
  <c r="AE366" i="14"/>
  <c r="AE362" i="14"/>
  <c r="AE358" i="14"/>
  <c r="AE354" i="14"/>
  <c r="AE350" i="14"/>
  <c r="AE346" i="14"/>
  <c r="AE342" i="14"/>
  <c r="AE338" i="14"/>
  <c r="AE334" i="14"/>
  <c r="AE330" i="14"/>
  <c r="AE326" i="14"/>
  <c r="AE322" i="14"/>
  <c r="AE318" i="14"/>
  <c r="AE314" i="14"/>
  <c r="AE311" i="14"/>
  <c r="AE310" i="14"/>
  <c r="AE309" i="14"/>
  <c r="AE308" i="14"/>
  <c r="AE307" i="14"/>
  <c r="AE306" i="14"/>
  <c r="AE305" i="14"/>
  <c r="AE304" i="14"/>
  <c r="AE303" i="14"/>
  <c r="AE302" i="14"/>
  <c r="AE301" i="14"/>
  <c r="AE300" i="14"/>
  <c r="AE299" i="14"/>
  <c r="AE298" i="14"/>
  <c r="AE297" i="14"/>
  <c r="AE296" i="14"/>
  <c r="AE295" i="14"/>
  <c r="AE294" i="14"/>
  <c r="AE293" i="14"/>
  <c r="AE292" i="14"/>
  <c r="AE291" i="14"/>
  <c r="AE290" i="14"/>
  <c r="AE289" i="14"/>
  <c r="AE288" i="14"/>
  <c r="AE287" i="14"/>
  <c r="AE286" i="14"/>
  <c r="AE285" i="14"/>
  <c r="AE284" i="14"/>
  <c r="AE283" i="14"/>
  <c r="AE282" i="14"/>
  <c r="AE281" i="14"/>
  <c r="AE280" i="14"/>
  <c r="AE279" i="14"/>
  <c r="AE278" i="14"/>
  <c r="AE277" i="14"/>
  <c r="AE276" i="14"/>
  <c r="AE275" i="14"/>
  <c r="AE274" i="14"/>
  <c r="AE273" i="14"/>
  <c r="AE272" i="14"/>
  <c r="AE271" i="14"/>
  <c r="AE270" i="14"/>
  <c r="AE269" i="14"/>
  <c r="AE268" i="14"/>
  <c r="AE267" i="14"/>
  <c r="AE266" i="14"/>
  <c r="AE265" i="14"/>
  <c r="AE264" i="14"/>
  <c r="AE263" i="14"/>
  <c r="AE262" i="14"/>
  <c r="AE261" i="14"/>
  <c r="AE260" i="14"/>
  <c r="AE259" i="14"/>
  <c r="AE258" i="14"/>
  <c r="AE257" i="14"/>
  <c r="AE256" i="14"/>
  <c r="AE255" i="14"/>
  <c r="AE254" i="14"/>
  <c r="AE253" i="14"/>
  <c r="AE252" i="14"/>
  <c r="AE251" i="14"/>
  <c r="AE250" i="14"/>
  <c r="AE249" i="14"/>
  <c r="AE248" i="14"/>
  <c r="AE247" i="14"/>
  <c r="AE246" i="14"/>
  <c r="AE245" i="14"/>
  <c r="AE244" i="14"/>
  <c r="AE243" i="14"/>
  <c r="AE242" i="14"/>
  <c r="AE241" i="14"/>
  <c r="AE240" i="14"/>
  <c r="AE239" i="14"/>
  <c r="AE238" i="14"/>
  <c r="AE237" i="14"/>
  <c r="AE236" i="14"/>
  <c r="AE235" i="14"/>
  <c r="AE234" i="14"/>
  <c r="AE233" i="14"/>
  <c r="AE232" i="14"/>
  <c r="AE231" i="14"/>
  <c r="AE230" i="14"/>
  <c r="AE229" i="14"/>
  <c r="AE228" i="14"/>
  <c r="AE227" i="14"/>
  <c r="AE226" i="14"/>
  <c r="AE225" i="14"/>
  <c r="AE224" i="14"/>
  <c r="AE223" i="14"/>
  <c r="AE222" i="14"/>
  <c r="AE221" i="14"/>
  <c r="AE220" i="14"/>
  <c r="AE219" i="14"/>
  <c r="AE218" i="14"/>
  <c r="AE217" i="14"/>
  <c r="AE216" i="14"/>
  <c r="AE215" i="14"/>
  <c r="AE214" i="14"/>
  <c r="AE213" i="14"/>
  <c r="AE212" i="14"/>
  <c r="AE211" i="14"/>
  <c r="AE210" i="14"/>
  <c r="AE209" i="14"/>
  <c r="AE208" i="14"/>
  <c r="AE207" i="14"/>
  <c r="AE206" i="14"/>
  <c r="AE205" i="14"/>
  <c r="AE204" i="14"/>
  <c r="AE203" i="14"/>
  <c r="AE202" i="14"/>
  <c r="AE201" i="14"/>
  <c r="AE200" i="14"/>
  <c r="AE199" i="14"/>
  <c r="AE198" i="14"/>
  <c r="AE197" i="14"/>
  <c r="AE196" i="14"/>
  <c r="AE195" i="14"/>
  <c r="AE194" i="14"/>
  <c r="AE193" i="14"/>
  <c r="AE192" i="14"/>
  <c r="AE191" i="14"/>
  <c r="AE190" i="14"/>
  <c r="AE189" i="14"/>
  <c r="AE188" i="14"/>
  <c r="AE187" i="14"/>
  <c r="AE186" i="14"/>
  <c r="AE185" i="14"/>
  <c r="AE184" i="14"/>
  <c r="AE183" i="14"/>
  <c r="AE182" i="14"/>
  <c r="AE181" i="14"/>
  <c r="AE180" i="14"/>
  <c r="AE179" i="14"/>
  <c r="AE178" i="14"/>
  <c r="AE177" i="14"/>
  <c r="AE176" i="14"/>
  <c r="AE175" i="14"/>
  <c r="AE174" i="14"/>
  <c r="AE173" i="14"/>
  <c r="AE172" i="14"/>
  <c r="AE171" i="14"/>
  <c r="AE170" i="14"/>
  <c r="AE169" i="14"/>
  <c r="AE168" i="14"/>
  <c r="AE167" i="14"/>
  <c r="AE166" i="14"/>
  <c r="AE165" i="14"/>
  <c r="AE164" i="14"/>
  <c r="AE163" i="14"/>
  <c r="AE162" i="14"/>
  <c r="AE161" i="14"/>
  <c r="AE160" i="14"/>
  <c r="AE159" i="14"/>
  <c r="AE407" i="14"/>
  <c r="AE403" i="14"/>
  <c r="AE399" i="14"/>
  <c r="AE395" i="14"/>
  <c r="AE391" i="14"/>
  <c r="AE387" i="14"/>
  <c r="AE383" i="14"/>
  <c r="AE379" i="14"/>
  <c r="AE375" i="14"/>
  <c r="AE371" i="14"/>
  <c r="AE367" i="14"/>
  <c r="AE363" i="14"/>
  <c r="AE359" i="14"/>
  <c r="AE355" i="14"/>
  <c r="AE351" i="14"/>
  <c r="AE347" i="14"/>
  <c r="AE343" i="14"/>
  <c r="AE339" i="14"/>
  <c r="AE335" i="14"/>
  <c r="AE331" i="14"/>
  <c r="AE327" i="14"/>
  <c r="AE323" i="14"/>
  <c r="AE319" i="14"/>
  <c r="AE315" i="14"/>
  <c r="AE408" i="14"/>
  <c r="AE392" i="14"/>
  <c r="AE376" i="14"/>
  <c r="AE360" i="14"/>
  <c r="AE344" i="14"/>
  <c r="AE328" i="14"/>
  <c r="AE396" i="14"/>
  <c r="AE380" i="14"/>
  <c r="AE364" i="14"/>
  <c r="AE348" i="14"/>
  <c r="AE332" i="14"/>
  <c r="AE316" i="14"/>
  <c r="AE400" i="14"/>
  <c r="AE384" i="14"/>
  <c r="AE368" i="14"/>
  <c r="AE352" i="14"/>
  <c r="AE336" i="14"/>
  <c r="AE320" i="14"/>
  <c r="AE356" i="14"/>
  <c r="AE372" i="14"/>
  <c r="AE388" i="14"/>
  <c r="AE324" i="14"/>
  <c r="AE404" i="14"/>
  <c r="AE340" i="14"/>
  <c r="AJ653" i="14"/>
  <c r="AJ652" i="14"/>
  <c r="AJ651" i="14"/>
  <c r="AJ650" i="14"/>
  <c r="AJ649" i="14"/>
  <c r="AJ648" i="14"/>
  <c r="AJ647" i="14"/>
  <c r="AJ646" i="14"/>
  <c r="AJ645" i="14"/>
  <c r="AJ644" i="14"/>
  <c r="AJ643" i="14"/>
  <c r="AJ642" i="14"/>
  <c r="AJ641" i="14"/>
  <c r="AJ640" i="14"/>
  <c r="AJ639" i="14"/>
  <c r="AJ638" i="14"/>
  <c r="AJ637" i="14"/>
  <c r="AJ636" i="14"/>
  <c r="AJ586" i="14"/>
  <c r="AJ585" i="14"/>
  <c r="AJ584" i="14"/>
  <c r="AJ583" i="14"/>
  <c r="AJ582" i="14"/>
  <c r="AJ581" i="14"/>
  <c r="AJ580" i="14"/>
  <c r="AJ579" i="14"/>
  <c r="AJ578" i="14"/>
  <c r="AJ577" i="14"/>
  <c r="AJ576" i="14"/>
  <c r="AJ575" i="14"/>
  <c r="AJ574" i="14"/>
  <c r="AJ573" i="14"/>
  <c r="AJ572" i="14"/>
  <c r="AJ571" i="14"/>
  <c r="AJ570" i="14"/>
  <c r="AJ569" i="14"/>
  <c r="AJ568" i="14"/>
  <c r="AJ567" i="14"/>
  <c r="AJ566" i="14"/>
  <c r="AJ565" i="14"/>
  <c r="AJ564" i="14"/>
  <c r="AJ563" i="14"/>
  <c r="AJ562" i="14"/>
  <c r="AJ561" i="14"/>
  <c r="AJ560" i="14"/>
  <c r="AJ559" i="14"/>
  <c r="AJ558" i="14"/>
  <c r="AJ557" i="14"/>
  <c r="AJ556" i="14"/>
  <c r="AJ555" i="14"/>
  <c r="AJ554" i="14"/>
  <c r="AJ553" i="14"/>
  <c r="AJ552" i="14"/>
  <c r="AJ551" i="14"/>
  <c r="AJ550" i="14"/>
  <c r="AJ549" i="14"/>
  <c r="AJ548" i="14"/>
  <c r="AJ547" i="14"/>
  <c r="AJ546" i="14"/>
  <c r="AJ545" i="14"/>
  <c r="AJ544" i="14"/>
  <c r="AJ543" i="14"/>
  <c r="AJ542" i="14"/>
  <c r="AJ541" i="14"/>
  <c r="AJ540" i="14"/>
  <c r="AJ539" i="14"/>
  <c r="AJ635" i="14"/>
  <c r="AJ633" i="14"/>
  <c r="AJ631" i="14"/>
  <c r="AJ629" i="14"/>
  <c r="AJ627" i="14"/>
  <c r="AJ625" i="14"/>
  <c r="AJ623" i="14"/>
  <c r="AJ621" i="14"/>
  <c r="AJ619" i="14"/>
  <c r="AJ617" i="14"/>
  <c r="AJ615" i="14"/>
  <c r="AJ613" i="14"/>
  <c r="AJ611" i="14"/>
  <c r="AJ609" i="14"/>
  <c r="AJ607" i="14"/>
  <c r="AJ605" i="14"/>
  <c r="AJ603" i="14"/>
  <c r="AJ601" i="14"/>
  <c r="AJ599" i="14"/>
  <c r="AJ597" i="14"/>
  <c r="AJ595" i="14"/>
  <c r="AJ593" i="14"/>
  <c r="AJ591" i="14"/>
  <c r="AJ589" i="14"/>
  <c r="AJ634" i="14"/>
  <c r="AJ630" i="14"/>
  <c r="AJ626" i="14"/>
  <c r="AJ622" i="14"/>
  <c r="AJ618" i="14"/>
  <c r="AJ614" i="14"/>
  <c r="AJ610" i="14"/>
  <c r="AJ606" i="14"/>
  <c r="AJ602" i="14"/>
  <c r="AJ598" i="14"/>
  <c r="AJ594" i="14"/>
  <c r="AJ590" i="14"/>
  <c r="AJ538" i="14"/>
  <c r="AJ537" i="14"/>
  <c r="AJ536" i="14"/>
  <c r="AJ535" i="14"/>
  <c r="AJ534" i="14"/>
  <c r="AJ533" i="14"/>
  <c r="AJ532" i="14"/>
  <c r="AJ531" i="14"/>
  <c r="AJ530" i="14"/>
  <c r="AJ529" i="14"/>
  <c r="AJ528" i="14"/>
  <c r="AJ527" i="14"/>
  <c r="AJ526" i="14"/>
  <c r="AJ525" i="14"/>
  <c r="AJ524" i="14"/>
  <c r="AJ523" i="14"/>
  <c r="AJ522" i="14"/>
  <c r="AJ521" i="14"/>
  <c r="AJ520" i="14"/>
  <c r="AJ519" i="14"/>
  <c r="AJ518" i="14"/>
  <c r="AJ517" i="14"/>
  <c r="AJ516" i="14"/>
  <c r="AJ515" i="14"/>
  <c r="AJ514" i="14"/>
  <c r="AJ513" i="14"/>
  <c r="AJ512" i="14"/>
  <c r="AJ511" i="14"/>
  <c r="AJ510" i="14"/>
  <c r="AJ509" i="14"/>
  <c r="AJ508" i="14"/>
  <c r="AJ507" i="14"/>
  <c r="AJ506" i="14"/>
  <c r="AJ505" i="14"/>
  <c r="AJ504" i="14"/>
  <c r="AJ503" i="14"/>
  <c r="AJ502" i="14"/>
  <c r="AJ501" i="14"/>
  <c r="AJ500" i="14"/>
  <c r="AJ499" i="14"/>
  <c r="AJ498" i="14"/>
  <c r="AJ497" i="14"/>
  <c r="AJ496" i="14"/>
  <c r="AJ495" i="14"/>
  <c r="AJ494" i="14"/>
  <c r="AJ493" i="14"/>
  <c r="AJ492" i="14"/>
  <c r="AJ491" i="14"/>
  <c r="AJ490" i="14"/>
  <c r="AJ489" i="14"/>
  <c r="AJ488" i="14"/>
  <c r="AJ487" i="14"/>
  <c r="AJ486" i="14"/>
  <c r="AJ485" i="14"/>
  <c r="AJ484" i="14"/>
  <c r="AJ483" i="14"/>
  <c r="AJ482" i="14"/>
  <c r="AJ481" i="14"/>
  <c r="AJ480" i="14"/>
  <c r="AJ479" i="14"/>
  <c r="AJ478" i="14"/>
  <c r="AJ477" i="14"/>
  <c r="AJ476" i="14"/>
  <c r="AJ475" i="14"/>
  <c r="AJ474" i="14"/>
  <c r="AJ473" i="14"/>
  <c r="AJ472" i="14"/>
  <c r="AJ471" i="14"/>
  <c r="AJ470" i="14"/>
  <c r="AJ469" i="14"/>
  <c r="AJ628" i="14"/>
  <c r="AJ620" i="14"/>
  <c r="AJ612" i="14"/>
  <c r="AJ604" i="14"/>
  <c r="AJ596" i="14"/>
  <c r="AJ588" i="14"/>
  <c r="AJ468" i="14"/>
  <c r="AJ467" i="14"/>
  <c r="AJ466" i="14"/>
  <c r="AJ465" i="14"/>
  <c r="AJ464" i="14"/>
  <c r="AJ463" i="14"/>
  <c r="AJ462" i="14"/>
  <c r="AJ461" i="14"/>
  <c r="AJ460" i="14"/>
  <c r="AJ459" i="14"/>
  <c r="AJ458" i="14"/>
  <c r="AJ457" i="14"/>
  <c r="AJ456" i="14"/>
  <c r="AJ455" i="14"/>
  <c r="AJ454" i="14"/>
  <c r="AJ453" i="14"/>
  <c r="AJ452" i="14"/>
  <c r="AJ451" i="14"/>
  <c r="AJ450" i="14"/>
  <c r="AJ449" i="14"/>
  <c r="AJ448" i="14"/>
  <c r="AJ447" i="14"/>
  <c r="AJ446" i="14"/>
  <c r="AJ445" i="14"/>
  <c r="AJ444" i="14"/>
  <c r="AJ443" i="14"/>
  <c r="AJ442" i="14"/>
  <c r="AJ441" i="14"/>
  <c r="AJ440" i="14"/>
  <c r="AJ439" i="14"/>
  <c r="AJ438" i="14"/>
  <c r="AJ437" i="14"/>
  <c r="AJ436" i="14"/>
  <c r="AJ435" i="14"/>
  <c r="AJ434" i="14"/>
  <c r="AJ433" i="14"/>
  <c r="AJ432" i="14"/>
  <c r="AJ431" i="14"/>
  <c r="AJ430" i="14"/>
  <c r="AJ429" i="14"/>
  <c r="AJ428" i="14"/>
  <c r="AJ427" i="14"/>
  <c r="AJ426" i="14"/>
  <c r="AJ425" i="14"/>
  <c r="AJ424" i="14"/>
  <c r="AJ423" i="14"/>
  <c r="AJ422" i="14"/>
  <c r="AJ421" i="14"/>
  <c r="AJ420" i="14"/>
  <c r="AJ419" i="14"/>
  <c r="AJ418" i="14"/>
  <c r="AJ417" i="14"/>
  <c r="AJ416" i="14"/>
  <c r="AJ415" i="14"/>
  <c r="AJ414" i="14"/>
  <c r="AJ413" i="14"/>
  <c r="AJ412" i="14"/>
  <c r="AJ624" i="14"/>
  <c r="AJ608" i="14"/>
  <c r="AJ592" i="14"/>
  <c r="AJ587" i="14"/>
  <c r="AJ616" i="14"/>
  <c r="AJ632" i="14"/>
  <c r="AJ409" i="14"/>
  <c r="AJ408" i="14"/>
  <c r="AJ407" i="14"/>
  <c r="AJ406" i="14"/>
  <c r="AJ405" i="14"/>
  <c r="AJ404" i="14"/>
  <c r="AJ403" i="14"/>
  <c r="AJ402" i="14"/>
  <c r="AJ401" i="14"/>
  <c r="AJ400" i="14"/>
  <c r="AJ399" i="14"/>
  <c r="AJ398" i="14"/>
  <c r="AJ397" i="14"/>
  <c r="AJ396" i="14"/>
  <c r="AJ395" i="14"/>
  <c r="AJ394" i="14"/>
  <c r="AJ393" i="14"/>
  <c r="AJ392" i="14"/>
  <c r="AJ391" i="14"/>
  <c r="AJ390" i="14"/>
  <c r="AJ389" i="14"/>
  <c r="AJ388" i="14"/>
  <c r="AJ387" i="14"/>
  <c r="AJ386" i="14"/>
  <c r="AJ385" i="14"/>
  <c r="AJ384" i="14"/>
  <c r="AJ383" i="14"/>
  <c r="AJ382" i="14"/>
  <c r="AJ381" i="14"/>
  <c r="AJ380" i="14"/>
  <c r="AJ379" i="14"/>
  <c r="AJ378" i="14"/>
  <c r="AJ377" i="14"/>
  <c r="AJ376" i="14"/>
  <c r="AJ375" i="14"/>
  <c r="AJ374" i="14"/>
  <c r="AJ373" i="14"/>
  <c r="AJ372" i="14"/>
  <c r="AJ371" i="14"/>
  <c r="AJ370" i="14"/>
  <c r="AJ369" i="14"/>
  <c r="AJ368" i="14"/>
  <c r="AJ367" i="14"/>
  <c r="AJ366" i="14"/>
  <c r="AJ365" i="14"/>
  <c r="AJ364" i="14"/>
  <c r="AJ363" i="14"/>
  <c r="AJ362" i="14"/>
  <c r="AJ361" i="14"/>
  <c r="AJ360" i="14"/>
  <c r="AJ359" i="14"/>
  <c r="AJ358" i="14"/>
  <c r="AJ357" i="14"/>
  <c r="AJ356" i="14"/>
  <c r="AJ355" i="14"/>
  <c r="AJ354" i="14"/>
  <c r="AJ353" i="14"/>
  <c r="AJ352" i="14"/>
  <c r="AJ351" i="14"/>
  <c r="AJ350" i="14"/>
  <c r="AJ349" i="14"/>
  <c r="AJ348" i="14"/>
  <c r="AJ347" i="14"/>
  <c r="AJ346" i="14"/>
  <c r="AJ345" i="14"/>
  <c r="AJ344" i="14"/>
  <c r="AJ343" i="14"/>
  <c r="AJ342" i="14"/>
  <c r="AJ341" i="14"/>
  <c r="AJ340" i="14"/>
  <c r="AJ339" i="14"/>
  <c r="AJ338" i="14"/>
  <c r="AJ337" i="14"/>
  <c r="AJ336" i="14"/>
  <c r="AJ335" i="14"/>
  <c r="AJ334" i="14"/>
  <c r="AJ333" i="14"/>
  <c r="AJ332" i="14"/>
  <c r="AJ331" i="14"/>
  <c r="AJ330" i="14"/>
  <c r="AJ329" i="14"/>
  <c r="AJ328" i="14"/>
  <c r="AJ327" i="14"/>
  <c r="AJ326" i="14"/>
  <c r="AJ325" i="14"/>
  <c r="AJ324" i="14"/>
  <c r="AJ323" i="14"/>
  <c r="AJ322" i="14"/>
  <c r="AJ321" i="14"/>
  <c r="AJ320" i="14"/>
  <c r="AJ319" i="14"/>
  <c r="AJ318" i="14"/>
  <c r="AJ317" i="14"/>
  <c r="AJ316" i="14"/>
  <c r="AJ315" i="14"/>
  <c r="AJ314" i="14"/>
  <c r="AJ313" i="14"/>
  <c r="AJ312" i="14"/>
  <c r="AJ410" i="14"/>
  <c r="AJ311" i="14"/>
  <c r="AJ310" i="14"/>
  <c r="AJ309" i="14"/>
  <c r="AJ308" i="14"/>
  <c r="AJ307" i="14"/>
  <c r="AJ306" i="14"/>
  <c r="AJ305" i="14"/>
  <c r="AJ304" i="14"/>
  <c r="AJ303" i="14"/>
  <c r="AJ302" i="14"/>
  <c r="AJ301" i="14"/>
  <c r="AJ300" i="14"/>
  <c r="AJ299" i="14"/>
  <c r="AJ298" i="14"/>
  <c r="AJ297" i="14"/>
  <c r="AJ296" i="14"/>
  <c r="AJ295" i="14"/>
  <c r="AJ294" i="14"/>
  <c r="AJ293" i="14"/>
  <c r="AJ292" i="14"/>
  <c r="AJ291" i="14"/>
  <c r="AJ290" i="14"/>
  <c r="AJ289" i="14"/>
  <c r="AJ288" i="14"/>
  <c r="AJ287" i="14"/>
  <c r="AJ286" i="14"/>
  <c r="AJ285" i="14"/>
  <c r="AJ284" i="14"/>
  <c r="AJ283" i="14"/>
  <c r="AJ282" i="14"/>
  <c r="AJ281" i="14"/>
  <c r="AJ280" i="14"/>
  <c r="AJ279" i="14"/>
  <c r="AJ278" i="14"/>
  <c r="AJ277" i="14"/>
  <c r="AJ276" i="14"/>
  <c r="AJ275" i="14"/>
  <c r="AJ274" i="14"/>
  <c r="AJ273" i="14"/>
  <c r="AJ272" i="14"/>
  <c r="AJ271" i="14"/>
  <c r="AJ270" i="14"/>
  <c r="AJ269" i="14"/>
  <c r="AJ268" i="14"/>
  <c r="AJ267" i="14"/>
  <c r="AJ266" i="14"/>
  <c r="AJ265" i="14"/>
  <c r="AJ264" i="14"/>
  <c r="AJ263" i="14"/>
  <c r="AJ262" i="14"/>
  <c r="AJ261" i="14"/>
  <c r="AJ260" i="14"/>
  <c r="AJ259" i="14"/>
  <c r="AJ258" i="14"/>
  <c r="AJ257" i="14"/>
  <c r="AJ256" i="14"/>
  <c r="AJ255" i="14"/>
  <c r="AJ254" i="14"/>
  <c r="AJ253" i="14"/>
  <c r="AJ252" i="14"/>
  <c r="AJ251" i="14"/>
  <c r="AJ250" i="14"/>
  <c r="AJ249" i="14"/>
  <c r="AJ248" i="14"/>
  <c r="AJ247" i="14"/>
  <c r="AJ246" i="14"/>
  <c r="AJ245" i="14"/>
  <c r="AJ244" i="14"/>
  <c r="AJ243" i="14"/>
  <c r="AJ242" i="14"/>
  <c r="AJ241" i="14"/>
  <c r="AJ240" i="14"/>
  <c r="AJ239" i="14"/>
  <c r="AJ238" i="14"/>
  <c r="AJ237" i="14"/>
  <c r="AJ236" i="14"/>
  <c r="AJ235" i="14"/>
  <c r="AJ234" i="14"/>
  <c r="AJ233" i="14"/>
  <c r="AJ232" i="14"/>
  <c r="AJ231" i="14"/>
  <c r="AJ230" i="14"/>
  <c r="AJ229" i="14"/>
  <c r="AJ228" i="14"/>
  <c r="AJ227" i="14"/>
  <c r="AJ226" i="14"/>
  <c r="AJ225" i="14"/>
  <c r="AJ224" i="14"/>
  <c r="AJ223" i="14"/>
  <c r="AJ222" i="14"/>
  <c r="AJ221" i="14"/>
  <c r="AJ220" i="14"/>
  <c r="AJ219" i="14"/>
  <c r="AJ218" i="14"/>
  <c r="AJ217" i="14"/>
  <c r="AJ216" i="14"/>
  <c r="AJ215" i="14"/>
  <c r="AJ214" i="14"/>
  <c r="AJ213" i="14"/>
  <c r="AJ212" i="14"/>
  <c r="AJ211" i="14"/>
  <c r="AJ210" i="14"/>
  <c r="AJ209" i="14"/>
  <c r="AJ208" i="14"/>
  <c r="AJ207" i="14"/>
  <c r="AJ206" i="14"/>
  <c r="AJ205" i="14"/>
  <c r="AJ204" i="14"/>
  <c r="AJ203" i="14"/>
  <c r="AJ202" i="14"/>
  <c r="AJ201" i="14"/>
  <c r="AJ200" i="14"/>
  <c r="AJ199" i="14"/>
  <c r="AJ198" i="14"/>
  <c r="AJ197" i="14"/>
  <c r="AJ196" i="14"/>
  <c r="AJ195" i="14"/>
  <c r="AJ194" i="14"/>
  <c r="AJ193" i="14"/>
  <c r="AJ192" i="14"/>
  <c r="AJ191" i="14"/>
  <c r="AJ190" i="14"/>
  <c r="AJ189" i="14"/>
  <c r="AJ188" i="14"/>
  <c r="AJ187" i="14"/>
  <c r="AJ186" i="14"/>
  <c r="AJ185" i="14"/>
  <c r="AJ184" i="14"/>
  <c r="AJ183" i="14"/>
  <c r="AJ182" i="14"/>
  <c r="AJ181" i="14"/>
  <c r="AJ180" i="14"/>
  <c r="AJ179" i="14"/>
  <c r="AJ178" i="14"/>
  <c r="AJ177" i="14"/>
  <c r="AJ176" i="14"/>
  <c r="AJ175" i="14"/>
  <c r="AJ174" i="14"/>
  <c r="AJ173" i="14"/>
  <c r="AJ172" i="14"/>
  <c r="AJ171" i="14"/>
  <c r="AJ170" i="14"/>
  <c r="AJ169" i="14"/>
  <c r="AJ168" i="14"/>
  <c r="AJ167" i="14"/>
  <c r="AJ166" i="14"/>
  <c r="AJ165" i="14"/>
  <c r="AJ164" i="14"/>
  <c r="AJ163" i="14"/>
  <c r="AJ162" i="14"/>
  <c r="AJ161" i="14"/>
  <c r="AJ160" i="14"/>
  <c r="AJ159" i="14"/>
  <c r="AJ600" i="14"/>
  <c r="AJ411" i="14"/>
  <c r="EK643" i="11"/>
  <c r="EC629" i="11"/>
  <c r="EG629" i="11"/>
  <c r="EF629" i="11"/>
  <c r="EI629" i="11"/>
  <c r="EB629" i="11"/>
  <c r="DV629" i="11"/>
  <c r="DX629" i="11"/>
  <c r="DW629" i="11"/>
  <c r="DU629" i="11"/>
  <c r="DY629" i="11"/>
  <c r="V88" i="13"/>
  <c r="EI604" i="11"/>
  <c r="V87" i="13"/>
  <c r="EK582" i="11"/>
  <c r="EK587" i="11"/>
  <c r="EK574" i="11"/>
  <c r="EK614" i="11"/>
  <c r="EK565" i="11"/>
  <c r="EK550" i="11"/>
  <c r="EK602" i="11"/>
  <c r="EK626" i="11"/>
  <c r="EK606" i="11"/>
  <c r="EK553" i="11"/>
  <c r="EK551" i="11"/>
  <c r="EK554" i="11"/>
  <c r="EK561" i="11"/>
  <c r="EK615" i="11"/>
  <c r="EK645" i="11"/>
  <c r="EK648" i="11"/>
  <c r="EK628" i="11"/>
  <c r="EK644" i="11"/>
  <c r="EK610" i="11"/>
  <c r="EK559" i="11"/>
  <c r="EK567" i="11"/>
  <c r="EK635" i="11"/>
  <c r="EK637" i="11"/>
  <c r="EK652" i="11"/>
  <c r="EK564" i="11"/>
  <c r="EK563" i="11"/>
  <c r="EK605" i="11"/>
  <c r="EK557" i="11"/>
  <c r="EK577" i="11"/>
  <c r="EK573" i="11"/>
  <c r="EK558" i="11"/>
  <c r="EK621" i="11"/>
  <c r="EK623" i="11"/>
  <c r="EK636" i="11"/>
  <c r="EK632" i="11"/>
  <c r="EK590" i="11"/>
  <c r="EK556" i="11"/>
  <c r="EK572" i="11"/>
  <c r="EK562" i="11"/>
  <c r="EK571" i="11"/>
  <c r="EK569" i="11"/>
  <c r="EK566" i="11"/>
  <c r="EK570" i="11"/>
  <c r="EK555" i="11"/>
  <c r="EK560" i="11"/>
  <c r="EK575" i="11"/>
  <c r="EK640" i="11"/>
  <c r="EK607" i="11"/>
  <c r="EK625" i="11"/>
  <c r="AG50" i="11"/>
  <c r="BV50" i="11"/>
  <c r="AG48" i="11"/>
  <c r="BV48" i="11"/>
  <c r="AG32" i="11"/>
  <c r="BV32" i="11"/>
  <c r="AG47" i="11"/>
  <c r="BV47" i="11"/>
  <c r="AG42" i="11"/>
  <c r="BV42" i="11"/>
  <c r="AG54" i="11"/>
  <c r="BV54" i="11"/>
  <c r="AG38" i="11"/>
  <c r="BV38" i="11"/>
  <c r="AG46" i="11"/>
  <c r="BV46" i="11"/>
  <c r="AG43" i="11"/>
  <c r="BV43" i="11"/>
  <c r="AG30" i="11"/>
  <c r="BV30" i="11"/>
  <c r="AG49" i="11"/>
  <c r="BV49" i="11"/>
  <c r="AG53" i="11"/>
  <c r="BV53" i="11"/>
  <c r="AG45" i="11"/>
  <c r="BV45" i="11"/>
  <c r="AG33" i="11"/>
  <c r="BV33" i="11"/>
  <c r="AG37" i="11"/>
  <c r="BV37" i="11"/>
  <c r="AG40" i="11"/>
  <c r="BV40" i="11"/>
  <c r="AG35" i="11"/>
  <c r="BV35" i="11"/>
  <c r="AG39" i="11"/>
  <c r="BV39" i="11"/>
  <c r="AG51" i="11"/>
  <c r="BV51" i="11"/>
  <c r="AG34" i="11"/>
  <c r="BV34" i="11"/>
  <c r="AG52" i="11"/>
  <c r="BV52" i="11"/>
  <c r="AG29" i="11"/>
  <c r="BV29" i="11"/>
  <c r="ED604" i="11"/>
  <c r="V85" i="13"/>
  <c r="V83" i="13"/>
  <c r="V82" i="13"/>
  <c r="V84" i="13"/>
  <c r="V81" i="13"/>
  <c r="V86" i="13"/>
  <c r="V80" i="13"/>
  <c r="V78" i="13"/>
  <c r="V79" i="13"/>
  <c r="EE604" i="11"/>
  <c r="EF604" i="11"/>
  <c r="EJ604" i="11"/>
  <c r="DU604" i="11"/>
  <c r="EH604" i="11"/>
  <c r="EG604" i="11"/>
  <c r="EC604" i="11"/>
  <c r="DT663" i="11"/>
  <c r="EB663" i="11" s="1"/>
  <c r="DT691" i="11"/>
  <c r="EB691" i="11" s="1"/>
  <c r="DT671" i="11"/>
  <c r="EB671" i="11" s="1"/>
  <c r="DT661" i="11"/>
  <c r="DY661" i="11" s="1"/>
  <c r="DT655" i="11"/>
  <c r="EB655" i="11" s="1"/>
  <c r="DY604" i="11"/>
  <c r="EI695" i="11"/>
  <c r="EC695" i="11"/>
  <c r="EI608" i="11"/>
  <c r="EJ695" i="11"/>
  <c r="EG695" i="11"/>
  <c r="ED695" i="11"/>
  <c r="EH695" i="11"/>
  <c r="EE695" i="11"/>
  <c r="DW604" i="11"/>
  <c r="DX604" i="11"/>
  <c r="EA604" i="11"/>
  <c r="DV604" i="11"/>
  <c r="EB604" i="11"/>
  <c r="EI624" i="11"/>
  <c r="EG624" i="11"/>
  <c r="DW624" i="11"/>
  <c r="EJ624" i="11"/>
  <c r="EF624" i="11"/>
  <c r="DY624" i="11"/>
  <c r="EA624" i="11"/>
  <c r="ED624" i="11"/>
  <c r="EH624" i="11"/>
  <c r="DV624" i="11"/>
  <c r="DU624" i="11"/>
  <c r="EB624" i="11"/>
  <c r="EE624" i="11"/>
  <c r="EC624" i="11"/>
  <c r="DX624" i="11"/>
  <c r="EJ620" i="11"/>
  <c r="EE620" i="11"/>
  <c r="DU642" i="11"/>
  <c r="EA642" i="11"/>
  <c r="DW642" i="11"/>
  <c r="DZ642" i="11"/>
  <c r="DV642" i="11"/>
  <c r="DY642" i="11"/>
  <c r="EB642" i="11"/>
  <c r="DX642" i="11"/>
  <c r="DU650" i="11"/>
  <c r="EA650" i="11"/>
  <c r="DW650" i="11"/>
  <c r="DZ650" i="11"/>
  <c r="DV650" i="11"/>
  <c r="DY650" i="11"/>
  <c r="DX650" i="11"/>
  <c r="EB650" i="11"/>
  <c r="DU630" i="11"/>
  <c r="DY630" i="11"/>
  <c r="EB630" i="11"/>
  <c r="DX630" i="11"/>
  <c r="EA630" i="11"/>
  <c r="DW630" i="11"/>
  <c r="DZ630" i="11"/>
  <c r="DV630" i="11"/>
  <c r="DU633" i="11"/>
  <c r="EB633" i="11"/>
  <c r="DX633" i="11"/>
  <c r="EA633" i="11"/>
  <c r="DW633" i="11"/>
  <c r="DZ633" i="11"/>
  <c r="DV633" i="11"/>
  <c r="DY633" i="11"/>
  <c r="DU622" i="11"/>
  <c r="DY622" i="11"/>
  <c r="EB622" i="11"/>
  <c r="DX622" i="11"/>
  <c r="EA622" i="11"/>
  <c r="DW622" i="11"/>
  <c r="DZ622" i="11"/>
  <c r="DV622" i="11"/>
  <c r="EA612" i="11"/>
  <c r="DW612" i="11"/>
  <c r="DZ612" i="11"/>
  <c r="DV612" i="11"/>
  <c r="DY612" i="11"/>
  <c r="EB612" i="11"/>
  <c r="DX612" i="11"/>
  <c r="DU613" i="11"/>
  <c r="EB613" i="11"/>
  <c r="DX613" i="11"/>
  <c r="EA613" i="11"/>
  <c r="DW613" i="11"/>
  <c r="DZ613" i="11"/>
  <c r="DV613" i="11"/>
  <c r="DY613" i="11"/>
  <c r="DU695" i="11"/>
  <c r="EB695" i="11"/>
  <c r="DX695" i="11"/>
  <c r="EA695" i="11"/>
  <c r="DW695" i="11"/>
  <c r="DZ695" i="11"/>
  <c r="DV695" i="11"/>
  <c r="DY695" i="11"/>
  <c r="EA616" i="11"/>
  <c r="DW616" i="11"/>
  <c r="DZ616" i="11"/>
  <c r="DV616" i="11"/>
  <c r="DY616" i="11"/>
  <c r="EB616" i="11"/>
  <c r="DX616" i="11"/>
  <c r="DU608" i="11"/>
  <c r="EA608" i="11"/>
  <c r="DW608" i="11"/>
  <c r="DZ608" i="11"/>
  <c r="DV608" i="11"/>
  <c r="DY608" i="11"/>
  <c r="EB608" i="11"/>
  <c r="DX608" i="11"/>
  <c r="DU631" i="11"/>
  <c r="DZ631" i="11"/>
  <c r="DV631" i="11"/>
  <c r="DY631" i="11"/>
  <c r="EB631" i="11"/>
  <c r="DX631" i="11"/>
  <c r="EA631" i="11"/>
  <c r="DW631" i="11"/>
  <c r="DU651" i="11"/>
  <c r="EB651" i="11"/>
  <c r="DX651" i="11"/>
  <c r="EA651" i="11"/>
  <c r="DW651" i="11"/>
  <c r="DZ651" i="11"/>
  <c r="DV651" i="11"/>
  <c r="DY651" i="11"/>
  <c r="DU617" i="11"/>
  <c r="EB617" i="11"/>
  <c r="DX617" i="11"/>
  <c r="EA617" i="11"/>
  <c r="DW617" i="11"/>
  <c r="DZ617" i="11"/>
  <c r="DV617" i="11"/>
  <c r="DY617" i="11"/>
  <c r="DU620" i="11"/>
  <c r="EA620" i="11"/>
  <c r="DW620" i="11"/>
  <c r="DZ620" i="11"/>
  <c r="DV620" i="11"/>
  <c r="DY620" i="11"/>
  <c r="DX620" i="11"/>
  <c r="EB620" i="11"/>
  <c r="DU634" i="11"/>
  <c r="EA634" i="11"/>
  <c r="DW634" i="11"/>
  <c r="DY634" i="11"/>
  <c r="DV634" i="11"/>
  <c r="EB634" i="11"/>
  <c r="DZ634" i="11"/>
  <c r="DX634" i="11"/>
  <c r="DU646" i="11"/>
  <c r="EA646" i="11"/>
  <c r="DW646" i="11"/>
  <c r="DZ646" i="11"/>
  <c r="DV646" i="11"/>
  <c r="DY646" i="11"/>
  <c r="EB646" i="11"/>
  <c r="DX646" i="11"/>
  <c r="DU647" i="11"/>
  <c r="EB647" i="11"/>
  <c r="DX647" i="11"/>
  <c r="EA647" i="11"/>
  <c r="DW647" i="11"/>
  <c r="DZ647" i="11"/>
  <c r="DV647" i="11"/>
  <c r="DY647" i="11"/>
  <c r="DU641" i="11"/>
  <c r="DZ641" i="11"/>
  <c r="DV641" i="11"/>
  <c r="DY641" i="11"/>
  <c r="EB641" i="11"/>
  <c r="DX641" i="11"/>
  <c r="DW641" i="11"/>
  <c r="EA641" i="11"/>
  <c r="DU603" i="11"/>
  <c r="DZ603" i="11"/>
  <c r="DV603" i="11"/>
  <c r="DY603" i="11"/>
  <c r="EB603" i="11"/>
  <c r="DX603" i="11"/>
  <c r="EA603" i="11"/>
  <c r="DW603" i="11"/>
  <c r="DU618" i="11"/>
  <c r="DY618" i="11"/>
  <c r="EB618" i="11"/>
  <c r="DX618" i="11"/>
  <c r="EA618" i="11"/>
  <c r="DW618" i="11"/>
  <c r="DV618" i="11"/>
  <c r="DZ618" i="11"/>
  <c r="DU619" i="11"/>
  <c r="DZ619" i="11"/>
  <c r="DV619" i="11"/>
  <c r="DY619" i="11"/>
  <c r="EB619" i="11"/>
  <c r="DX619" i="11"/>
  <c r="EA619" i="11"/>
  <c r="DW619" i="11"/>
  <c r="DU611" i="11"/>
  <c r="DZ611" i="11"/>
  <c r="DV611" i="11"/>
  <c r="DY611" i="11"/>
  <c r="EB611" i="11"/>
  <c r="DX611" i="11"/>
  <c r="DW611" i="11"/>
  <c r="EA611" i="11"/>
  <c r="DU638" i="11"/>
  <c r="EA638" i="11"/>
  <c r="DW638" i="11"/>
  <c r="DY638" i="11"/>
  <c r="DZ638" i="11"/>
  <c r="DX638" i="11"/>
  <c r="DV638" i="11"/>
  <c r="EB638" i="11"/>
  <c r="DU601" i="11"/>
  <c r="EB601" i="11"/>
  <c r="DX601" i="11"/>
  <c r="EA601" i="11"/>
  <c r="DW601" i="11"/>
  <c r="DZ601" i="11"/>
  <c r="DV601" i="11"/>
  <c r="DY601" i="11"/>
  <c r="DU649" i="11"/>
  <c r="DZ649" i="11"/>
  <c r="DV649" i="11"/>
  <c r="DY649" i="11"/>
  <c r="EB649" i="11"/>
  <c r="DX649" i="11"/>
  <c r="EA649" i="11"/>
  <c r="DW649" i="11"/>
  <c r="DU609" i="11"/>
  <c r="EB609" i="11"/>
  <c r="DX609" i="11"/>
  <c r="EA609" i="11"/>
  <c r="DW609" i="11"/>
  <c r="DZ609" i="11"/>
  <c r="DV609" i="11"/>
  <c r="DY609" i="11"/>
  <c r="DU639" i="11"/>
  <c r="EB639" i="11"/>
  <c r="DX639" i="11"/>
  <c r="DZ639" i="11"/>
  <c r="DV639" i="11"/>
  <c r="EA639" i="11"/>
  <c r="DY639" i="11"/>
  <c r="DW639" i="11"/>
  <c r="EG620" i="11"/>
  <c r="EF620" i="11"/>
  <c r="EH620" i="11"/>
  <c r="ED608" i="11"/>
  <c r="DU612" i="11"/>
  <c r="EC620" i="11"/>
  <c r="EE608" i="11"/>
  <c r="EC608" i="11"/>
  <c r="EF608" i="11"/>
  <c r="ED620" i="11"/>
  <c r="EJ608" i="11"/>
  <c r="EH608" i="11"/>
  <c r="DU616" i="11"/>
  <c r="EJ616" i="11"/>
  <c r="EH616" i="11"/>
  <c r="EE616" i="11"/>
  <c r="DT674" i="11"/>
  <c r="DT662" i="11"/>
  <c r="EC616" i="11"/>
  <c r="EI616" i="11"/>
  <c r="EG616" i="11"/>
  <c r="EF616" i="11"/>
  <c r="ED616" i="11"/>
  <c r="DT666" i="11"/>
  <c r="DT678" i="11"/>
  <c r="EC678" i="11" s="1"/>
  <c r="DT658" i="11"/>
  <c r="EC658" i="11" s="1"/>
  <c r="EI612" i="11"/>
  <c r="EJ612" i="11"/>
  <c r="DT670" i="11"/>
  <c r="EC612" i="11"/>
  <c r="ED612" i="11"/>
  <c r="AC102" i="11"/>
  <c r="AB102" i="11"/>
  <c r="AA130" i="11"/>
  <c r="AA76" i="11"/>
  <c r="Z48" i="11"/>
  <c r="AA60" i="11"/>
  <c r="AA114" i="11"/>
  <c r="AB86" i="11"/>
  <c r="AC86" i="11"/>
  <c r="Z32" i="11"/>
  <c r="AB90" i="11"/>
  <c r="AA118" i="11"/>
  <c r="AA64" i="11"/>
  <c r="AC90" i="11"/>
  <c r="Z36" i="11"/>
  <c r="AA134" i="11"/>
  <c r="AA80" i="11"/>
  <c r="AC106" i="11"/>
  <c r="AB106" i="11"/>
  <c r="Z52" i="11"/>
  <c r="AA72" i="11"/>
  <c r="Z44" i="11"/>
  <c r="AB98" i="11"/>
  <c r="AA126" i="11"/>
  <c r="AC98" i="11"/>
  <c r="AC6" i="11"/>
  <c r="AC10" i="11"/>
  <c r="AC22" i="11"/>
  <c r="AC26" i="11"/>
  <c r="AC18" i="11"/>
  <c r="AF20" i="11"/>
  <c r="AG154" i="11" s="1"/>
  <c r="AC97" i="11"/>
  <c r="AB97" i="11"/>
  <c r="AA71" i="11"/>
  <c r="Z43" i="11"/>
  <c r="AA125" i="11"/>
  <c r="AE51" i="11"/>
  <c r="AF51" i="11"/>
  <c r="AD79" i="11"/>
  <c r="AD133" i="11" s="1"/>
  <c r="AF49" i="11"/>
  <c r="AD77" i="11"/>
  <c r="AD131" i="11" s="1"/>
  <c r="AE49" i="11"/>
  <c r="AF45" i="11"/>
  <c r="AD73" i="11"/>
  <c r="AD127" i="11" s="1"/>
  <c r="AE45" i="11"/>
  <c r="AC28" i="11"/>
  <c r="AC152" i="11"/>
  <c r="AB72" i="11"/>
  <c r="AA98" i="11"/>
  <c r="AB126" i="11"/>
  <c r="Z98" i="11"/>
  <c r="AF26" i="11"/>
  <c r="AG160" i="11" s="1"/>
  <c r="ED639" i="11"/>
  <c r="EC639" i="11"/>
  <c r="EJ639" i="11"/>
  <c r="EH639" i="11"/>
  <c r="EI639" i="11"/>
  <c r="EE639" i="11"/>
  <c r="EG639" i="11"/>
  <c r="EF639" i="11"/>
  <c r="AD66" i="11"/>
  <c r="AD120" i="11" s="1"/>
  <c r="AF38" i="11"/>
  <c r="AE38" i="11"/>
  <c r="AF13" i="11"/>
  <c r="AG147" i="11" s="1"/>
  <c r="DT654" i="11"/>
  <c r="EJ654" i="11" s="1"/>
  <c r="EF612" i="11"/>
  <c r="EJ622" i="11"/>
  <c r="EE622" i="11"/>
  <c r="EI622" i="11"/>
  <c r="EC622" i="11"/>
  <c r="ED622" i="11"/>
  <c r="EH622" i="11"/>
  <c r="EG622" i="11"/>
  <c r="EF622" i="11"/>
  <c r="AC83" i="11"/>
  <c r="AA57" i="11"/>
  <c r="AA111" i="11"/>
  <c r="Z29" i="11"/>
  <c r="AB83" i="11"/>
  <c r="AA116" i="11"/>
  <c r="AA62" i="11"/>
  <c r="AB88" i="11"/>
  <c r="Z34" i="11"/>
  <c r="AC88" i="11"/>
  <c r="AC21" i="11"/>
  <c r="AD10" i="11"/>
  <c r="AC17" i="11"/>
  <c r="AD60" i="11"/>
  <c r="AD114" i="11" s="1"/>
  <c r="AE32" i="11"/>
  <c r="AF32" i="11"/>
  <c r="Z49" i="11"/>
  <c r="AC103" i="11"/>
  <c r="AA77" i="11"/>
  <c r="AA131" i="11"/>
  <c r="AB103" i="11"/>
  <c r="AC105" i="11"/>
  <c r="Z51" i="11"/>
  <c r="AB105" i="11"/>
  <c r="AA133" i="11"/>
  <c r="AA79" i="11"/>
  <c r="AF25" i="11"/>
  <c r="AG159" i="11" s="1"/>
  <c r="AC4" i="11"/>
  <c r="AF8" i="11"/>
  <c r="AG142" i="11" s="1"/>
  <c r="ED618" i="11"/>
  <c r="EF618" i="11"/>
  <c r="EI618" i="11"/>
  <c r="EJ618" i="11"/>
  <c r="EC618" i="11"/>
  <c r="EE618" i="11"/>
  <c r="EG618" i="11"/>
  <c r="EH618" i="11"/>
  <c r="AC9" i="11"/>
  <c r="AF23" i="11"/>
  <c r="AG157" i="11" s="1"/>
  <c r="EE619" i="11"/>
  <c r="EH619" i="11"/>
  <c r="EG619" i="11"/>
  <c r="EJ619" i="11"/>
  <c r="ED619" i="11"/>
  <c r="EF619" i="11"/>
  <c r="EI619" i="11"/>
  <c r="EC619" i="11"/>
  <c r="AD81" i="11"/>
  <c r="AD135" i="11" s="1"/>
  <c r="AE53" i="11"/>
  <c r="AF53" i="11"/>
  <c r="AF19" i="11"/>
  <c r="AG153" i="11" s="1"/>
  <c r="AD70" i="11"/>
  <c r="AD124" i="11" s="1"/>
  <c r="AF42" i="11"/>
  <c r="AE42" i="11"/>
  <c r="AD18" i="11"/>
  <c r="AD65" i="11"/>
  <c r="AD119" i="11" s="1"/>
  <c r="AE37" i="11"/>
  <c r="AF37" i="11"/>
  <c r="EH611" i="11"/>
  <c r="ED611" i="11"/>
  <c r="EJ611" i="11"/>
  <c r="EE611" i="11"/>
  <c r="EG611" i="11"/>
  <c r="EF611" i="11"/>
  <c r="EI611" i="11"/>
  <c r="EC611" i="11"/>
  <c r="AF12" i="11"/>
  <c r="AG146" i="11" s="1"/>
  <c r="AB94" i="11"/>
  <c r="AA68" i="11"/>
  <c r="AC94" i="11"/>
  <c r="Z40" i="11"/>
  <c r="AA122" i="11"/>
  <c r="ED613" i="11"/>
  <c r="EJ613" i="11"/>
  <c r="EH613" i="11"/>
  <c r="EC613" i="11"/>
  <c r="EI613" i="11"/>
  <c r="EE613" i="11"/>
  <c r="EG613" i="11"/>
  <c r="EF613" i="11"/>
  <c r="AD57" i="11"/>
  <c r="AD111" i="11" s="1"/>
  <c r="AE29" i="11"/>
  <c r="AF29" i="11"/>
  <c r="Z90" i="11"/>
  <c r="AA90" i="11"/>
  <c r="AB118" i="11"/>
  <c r="AC144" i="11"/>
  <c r="AB64" i="11"/>
  <c r="EE603" i="11"/>
  <c r="EG603" i="11"/>
  <c r="EC603" i="11"/>
  <c r="EI603" i="11"/>
  <c r="ED603" i="11"/>
  <c r="EF603" i="11"/>
  <c r="EH603" i="11"/>
  <c r="EJ603" i="11"/>
  <c r="AF24" i="11"/>
  <c r="AG158" i="11" s="1"/>
  <c r="AA112" i="11"/>
  <c r="AA58" i="11"/>
  <c r="AB84" i="11"/>
  <c r="Z30" i="11"/>
  <c r="AC84" i="11"/>
  <c r="AB89" i="11"/>
  <c r="AA117" i="11"/>
  <c r="Z35" i="11"/>
  <c r="AA63" i="11"/>
  <c r="AC89" i="11"/>
  <c r="EH612" i="11"/>
  <c r="AC3" i="11"/>
  <c r="AC8" i="11"/>
  <c r="AA120" i="11"/>
  <c r="AA66" i="11"/>
  <c r="AB92" i="11"/>
  <c r="Z38" i="11"/>
  <c r="AC92" i="11"/>
  <c r="AE43" i="11"/>
  <c r="AD71" i="11"/>
  <c r="AD125" i="11" s="1"/>
  <c r="AF43" i="11"/>
  <c r="AF48" i="11"/>
  <c r="AE48" i="11"/>
  <c r="AD76" i="11"/>
  <c r="AD130" i="11" s="1"/>
  <c r="AB113" i="11"/>
  <c r="AA85" i="11"/>
  <c r="Z85" i="11"/>
  <c r="AB59" i="11"/>
  <c r="AC139" i="11"/>
  <c r="EF617" i="11"/>
  <c r="EC617" i="11"/>
  <c r="EJ617" i="11"/>
  <c r="ED617" i="11"/>
  <c r="EE617" i="11"/>
  <c r="EI617" i="11"/>
  <c r="EG617" i="11"/>
  <c r="EH617" i="11"/>
  <c r="AB91" i="11"/>
  <c r="Z37" i="11"/>
  <c r="AA65" i="11"/>
  <c r="AC91" i="11"/>
  <c r="AA119" i="11"/>
  <c r="AF6" i="11"/>
  <c r="AG140" i="11" s="1"/>
  <c r="AC23" i="11"/>
  <c r="AC25" i="11"/>
  <c r="AA78" i="11"/>
  <c r="AB104" i="11"/>
  <c r="Z50" i="11"/>
  <c r="AA132" i="11"/>
  <c r="AC104" i="11"/>
  <c r="AA121" i="11"/>
  <c r="AA67" i="11"/>
  <c r="AB93" i="11"/>
  <c r="Z39" i="11"/>
  <c r="AC93" i="11"/>
  <c r="AA124" i="11"/>
  <c r="AB96" i="11"/>
  <c r="AA70" i="11"/>
  <c r="Z42" i="11"/>
  <c r="AC96" i="11"/>
  <c r="AF47" i="11"/>
  <c r="AE47" i="11"/>
  <c r="AD75" i="11"/>
  <c r="AD129" i="11" s="1"/>
  <c r="AA81" i="11"/>
  <c r="AC107" i="11"/>
  <c r="Z53" i="11"/>
  <c r="AB107" i="11"/>
  <c r="AA135" i="11"/>
  <c r="Z95" i="11"/>
  <c r="AB69" i="11"/>
  <c r="AC149" i="11"/>
  <c r="AB123" i="11"/>
  <c r="AA95" i="11"/>
  <c r="AF27" i="11"/>
  <c r="AG161" i="11" s="1"/>
  <c r="EI609" i="11"/>
  <c r="EJ609" i="11"/>
  <c r="ED609" i="11"/>
  <c r="EF609" i="11"/>
  <c r="EG609" i="11"/>
  <c r="EC609" i="11"/>
  <c r="EE609" i="11"/>
  <c r="EH609" i="11"/>
  <c r="AF16" i="11"/>
  <c r="AG150" i="11" s="1"/>
  <c r="AC87" i="11"/>
  <c r="AA61" i="11"/>
  <c r="AA115" i="11"/>
  <c r="Z33" i="11"/>
  <c r="AB87" i="11"/>
  <c r="AD61" i="11"/>
  <c r="AD115" i="11" s="1"/>
  <c r="AE33" i="11"/>
  <c r="AF33" i="11"/>
  <c r="AF11" i="11"/>
  <c r="AG145" i="11" s="1"/>
  <c r="AB85" i="11"/>
  <c r="AA113" i="11"/>
  <c r="Z31" i="11"/>
  <c r="AA59" i="11"/>
  <c r="AC85" i="11"/>
  <c r="AA123" i="11"/>
  <c r="AA69" i="11"/>
  <c r="AC95" i="11"/>
  <c r="Z41" i="11"/>
  <c r="AB95" i="11"/>
  <c r="DT665" i="11"/>
  <c r="AD63" i="11"/>
  <c r="AD117" i="11" s="1"/>
  <c r="AF35" i="11"/>
  <c r="AE35" i="11"/>
  <c r="AC14" i="11"/>
  <c r="AA128" i="11"/>
  <c r="AA74" i="11"/>
  <c r="Z46" i="11"/>
  <c r="AC100" i="11"/>
  <c r="AB100" i="11"/>
  <c r="AF3" i="11"/>
  <c r="AG137" i="11" s="1"/>
  <c r="AC99" i="11"/>
  <c r="AA127" i="11"/>
  <c r="AA73" i="11"/>
  <c r="AB99" i="11"/>
  <c r="Z45" i="11"/>
  <c r="DT669" i="11"/>
  <c r="AC101" i="11"/>
  <c r="Z47" i="11"/>
  <c r="AB101" i="11"/>
  <c r="AA129" i="11"/>
  <c r="AA75" i="11"/>
  <c r="AF4" i="11"/>
  <c r="AG138" i="11" s="1"/>
  <c r="AD62" i="11"/>
  <c r="AD116" i="11" s="1"/>
  <c r="AE34" i="11"/>
  <c r="AF34" i="11"/>
  <c r="AF28" i="11"/>
  <c r="AG162" i="11" s="1"/>
  <c r="AF14" i="11"/>
  <c r="AG148" i="11" s="1"/>
  <c r="EE612" i="11"/>
  <c r="EG612" i="11"/>
  <c r="AD74" i="11"/>
  <c r="AD128" i="11" s="1"/>
  <c r="AF46" i="11"/>
  <c r="AE46" i="11"/>
  <c r="AC12" i="11"/>
  <c r="AF17" i="11"/>
  <c r="AG151" i="11" s="1"/>
  <c r="AF22" i="11"/>
  <c r="AG156" i="11" s="1"/>
  <c r="AD5" i="11"/>
  <c r="AC11" i="11"/>
  <c r="AD58" i="11"/>
  <c r="AD112" i="11" s="1"/>
  <c r="AF30" i="11"/>
  <c r="AE30" i="11"/>
  <c r="AF50" i="11"/>
  <c r="AE50" i="11"/>
  <c r="AD78" i="11"/>
  <c r="AD132" i="11" s="1"/>
  <c r="AC24" i="11"/>
  <c r="AC13" i="11"/>
  <c r="AC16" i="11"/>
  <c r="AF21" i="11"/>
  <c r="AG155" i="11" s="1"/>
  <c r="AC27" i="11"/>
  <c r="AD15" i="11"/>
  <c r="AA82" i="11"/>
  <c r="AB108" i="11"/>
  <c r="AC108" i="11"/>
  <c r="Z54" i="11"/>
  <c r="AA136" i="11"/>
  <c r="AC7" i="11"/>
  <c r="AF7" i="11"/>
  <c r="AG141" i="11" s="1"/>
  <c r="AF54" i="11"/>
  <c r="AD82" i="11"/>
  <c r="AD136" i="11" s="1"/>
  <c r="AE54" i="11"/>
  <c r="AC5" i="11"/>
  <c r="AE52" i="11"/>
  <c r="AD80" i="11"/>
  <c r="AD134" i="11" s="1"/>
  <c r="AF52" i="11"/>
  <c r="AD68" i="11"/>
  <c r="AD122" i="11" s="1"/>
  <c r="AE40" i="11"/>
  <c r="AF40" i="11"/>
  <c r="AC15" i="11"/>
  <c r="AF9" i="11"/>
  <c r="AG143" i="11" s="1"/>
  <c r="AC20" i="11"/>
  <c r="AD67" i="11"/>
  <c r="AD121" i="11" s="1"/>
  <c r="AE39" i="11"/>
  <c r="AF39" i="11"/>
  <c r="AC19" i="11"/>
  <c r="DT673" i="11"/>
  <c r="DR699" i="11"/>
  <c r="DR769" i="11"/>
  <c r="DQ353" i="11"/>
  <c r="EM352" i="11"/>
  <c r="DQ403" i="11"/>
  <c r="EM402" i="11"/>
  <c r="DT667" i="11"/>
  <c r="DR693" i="11"/>
  <c r="DQ578" i="11"/>
  <c r="EM577" i="11"/>
  <c r="DQ528" i="11"/>
  <c r="EM527" i="11"/>
  <c r="DT627" i="11"/>
  <c r="DQ627" i="11"/>
  <c r="DQ628" i="11" s="1"/>
  <c r="DR653" i="11"/>
  <c r="ED631" i="11"/>
  <c r="EE631" i="11"/>
  <c r="EI631" i="11"/>
  <c r="EC631" i="11"/>
  <c r="EJ631" i="11"/>
  <c r="EH631" i="11"/>
  <c r="EG631" i="11"/>
  <c r="EF631" i="11"/>
  <c r="EC634" i="11"/>
  <c r="EG634" i="11"/>
  <c r="EI634" i="11"/>
  <c r="EF634" i="11"/>
  <c r="EH634" i="11"/>
  <c r="ED634" i="11"/>
  <c r="EE634" i="11"/>
  <c r="EJ634" i="11"/>
  <c r="EE650" i="11"/>
  <c r="EJ650" i="11"/>
  <c r="EG650" i="11"/>
  <c r="EC650" i="11"/>
  <c r="EI650" i="11"/>
  <c r="ED650" i="11"/>
  <c r="EF650" i="11"/>
  <c r="EH650" i="11"/>
  <c r="EE647" i="11"/>
  <c r="EI647" i="11"/>
  <c r="EC647" i="11"/>
  <c r="EJ647" i="11"/>
  <c r="ED647" i="11"/>
  <c r="EH647" i="11"/>
  <c r="EG647" i="11"/>
  <c r="EF647" i="11"/>
  <c r="DQ453" i="11"/>
  <c r="EM452" i="11"/>
  <c r="DT659" i="11"/>
  <c r="DR685" i="11"/>
  <c r="EE641" i="11"/>
  <c r="EH641" i="11"/>
  <c r="EJ641" i="11"/>
  <c r="EG641" i="11"/>
  <c r="EC641" i="11"/>
  <c r="ED641" i="11"/>
  <c r="EI641" i="11"/>
  <c r="EF641" i="11"/>
  <c r="DQ428" i="11"/>
  <c r="EM427" i="11"/>
  <c r="DQ603" i="11"/>
  <c r="EM602" i="11"/>
  <c r="DT675" i="11"/>
  <c r="DR701" i="11"/>
  <c r="DQ553" i="11"/>
  <c r="EM552" i="11"/>
  <c r="EM377" i="11"/>
  <c r="DQ378" i="11"/>
  <c r="EF638" i="11"/>
  <c r="EG638" i="11"/>
  <c r="EC638" i="11"/>
  <c r="EI638" i="11"/>
  <c r="ED638" i="11"/>
  <c r="EE638" i="11"/>
  <c r="EJ638" i="11"/>
  <c r="EH638" i="11"/>
  <c r="EI642" i="11"/>
  <c r="EG642" i="11"/>
  <c r="EC642" i="11"/>
  <c r="EF642" i="11"/>
  <c r="EH642" i="11"/>
  <c r="ED642" i="11"/>
  <c r="EE642" i="11"/>
  <c r="EJ642" i="11"/>
  <c r="EG630" i="11"/>
  <c r="EF630" i="11"/>
  <c r="EC630" i="11"/>
  <c r="EI630" i="11"/>
  <c r="ED630" i="11"/>
  <c r="EE630" i="11"/>
  <c r="EJ630" i="11"/>
  <c r="EH630" i="11"/>
  <c r="DQ478" i="11"/>
  <c r="EM477" i="11"/>
  <c r="DT697" i="11"/>
  <c r="DR723" i="11"/>
  <c r="DT687" i="11"/>
  <c r="DR713" i="11"/>
  <c r="EG633" i="11"/>
  <c r="EJ633" i="11"/>
  <c r="EC633" i="11"/>
  <c r="EH633" i="11"/>
  <c r="EE633" i="11"/>
  <c r="ED633" i="11"/>
  <c r="EI633" i="11"/>
  <c r="EF633" i="11"/>
  <c r="DR773" i="11"/>
  <c r="DT681" i="11"/>
  <c r="DR707" i="11"/>
  <c r="EF601" i="11"/>
  <c r="EJ601" i="11"/>
  <c r="ED601" i="11"/>
  <c r="EE601" i="11"/>
  <c r="EG601" i="11"/>
  <c r="EH601" i="11"/>
  <c r="EI601" i="11"/>
  <c r="EC601" i="11"/>
  <c r="EM601" i="11"/>
  <c r="EG649" i="11"/>
  <c r="EJ649" i="11"/>
  <c r="EC649" i="11"/>
  <c r="EE649" i="11"/>
  <c r="EH649" i="11"/>
  <c r="EI649" i="11"/>
  <c r="ED649" i="11"/>
  <c r="EF649" i="11"/>
  <c r="DQ503" i="11"/>
  <c r="EM502" i="11"/>
  <c r="DT677" i="11"/>
  <c r="DR703" i="11"/>
  <c r="EI646" i="11"/>
  <c r="EF646" i="11"/>
  <c r="EC646" i="11"/>
  <c r="EG646" i="11"/>
  <c r="EH646" i="11"/>
  <c r="ED646" i="11"/>
  <c r="EE646" i="11"/>
  <c r="EJ646" i="11"/>
  <c r="DT689" i="11"/>
  <c r="DR715" i="11"/>
  <c r="DQ328" i="11"/>
  <c r="EM327" i="11"/>
  <c r="DT657" i="11"/>
  <c r="DR683" i="11"/>
  <c r="EE651" i="11"/>
  <c r="EG651" i="11"/>
  <c r="EJ651" i="11"/>
  <c r="EC651" i="11"/>
  <c r="EI651" i="11"/>
  <c r="EH651" i="11"/>
  <c r="ED651" i="11"/>
  <c r="EF651" i="11"/>
  <c r="DQ304" i="11"/>
  <c r="EM303" i="11"/>
  <c r="DQ122" i="11"/>
  <c r="EM121" i="11"/>
  <c r="DQ201" i="11"/>
  <c r="EM200" i="11"/>
  <c r="DQ44" i="11"/>
  <c r="EM43" i="11"/>
  <c r="DQ70" i="11"/>
  <c r="EM69" i="11"/>
  <c r="DQ280" i="11"/>
  <c r="EM279" i="11"/>
  <c r="DQ19" i="11"/>
  <c r="EM18" i="11"/>
  <c r="DQ148" i="11"/>
  <c r="EM147" i="11"/>
  <c r="DQ252" i="11"/>
  <c r="EM251" i="11"/>
  <c r="DQ226" i="11"/>
  <c r="EM225" i="11"/>
  <c r="DQ174" i="11"/>
  <c r="EM173" i="11"/>
  <c r="DQ96" i="11"/>
  <c r="EM95" i="11"/>
  <c r="DR672" i="11"/>
  <c r="DT672" i="11" s="1"/>
  <c r="DR704" i="11"/>
  <c r="DT704" i="11" s="1"/>
  <c r="DS743" i="11"/>
  <c r="DR664" i="11"/>
  <c r="DT664" i="11" s="1"/>
  <c r="DR668" i="11"/>
  <c r="DT668" i="11" s="1"/>
  <c r="DR660" i="11"/>
  <c r="DT660" i="11" s="1"/>
  <c r="DS739" i="11"/>
  <c r="DR692" i="11"/>
  <c r="DT692" i="11" s="1"/>
  <c r="DS771" i="11"/>
  <c r="DS731" i="11"/>
  <c r="DS781" i="11"/>
  <c r="DR688" i="11"/>
  <c r="DT688" i="11" s="1"/>
  <c r="DR680" i="11"/>
  <c r="DT680" i="11" s="1"/>
  <c r="DR700" i="11"/>
  <c r="DT700" i="11" s="1"/>
  <c r="DS727" i="11"/>
  <c r="DS735" i="11"/>
  <c r="DR656" i="11"/>
  <c r="DT656" i="11" s="1"/>
  <c r="DS751" i="11"/>
  <c r="DS747" i="11"/>
  <c r="DT747" i="11" s="1"/>
  <c r="DR696" i="11"/>
  <c r="DT696" i="11" s="1"/>
  <c r="DR676" i="11"/>
  <c r="DT676" i="11" s="1"/>
  <c r="DR684" i="11"/>
  <c r="DT684" i="11" s="1"/>
  <c r="DS763" i="11"/>
  <c r="EK629" i="11" l="1"/>
  <c r="EC655" i="11"/>
  <c r="EF663" i="11"/>
  <c r="EK624" i="11"/>
  <c r="EK622" i="11"/>
  <c r="EK633" i="11"/>
  <c r="EK630" i="11"/>
  <c r="EK650" i="11"/>
  <c r="EK642" i="11"/>
  <c r="EK604" i="11"/>
  <c r="EK695" i="11"/>
  <c r="EK613" i="11"/>
  <c r="EK616" i="11"/>
  <c r="EK612" i="11"/>
  <c r="EK639" i="11"/>
  <c r="EK609" i="11"/>
  <c r="EK649" i="11"/>
  <c r="EK601" i="11"/>
  <c r="EK638" i="11"/>
  <c r="EK611" i="11"/>
  <c r="EK619" i="11"/>
  <c r="EK618" i="11"/>
  <c r="EK603" i="11"/>
  <c r="EK641" i="11"/>
  <c r="EK647" i="11"/>
  <c r="EK646" i="11"/>
  <c r="EK634" i="11"/>
  <c r="EK620" i="11"/>
  <c r="EK617" i="11"/>
  <c r="EK651" i="11"/>
  <c r="EK631" i="11"/>
  <c r="EK608" i="11"/>
  <c r="AG44" i="11"/>
  <c r="BV44" i="11"/>
  <c r="AG36" i="11"/>
  <c r="BV36" i="11"/>
  <c r="AG41" i="11"/>
  <c r="BV41" i="11"/>
  <c r="AG31" i="11"/>
  <c r="BV31" i="11"/>
  <c r="AM352" i="14"/>
  <c r="AM206" i="14"/>
  <c r="AM340" i="14"/>
  <c r="AM305" i="14"/>
  <c r="AM210" i="14"/>
  <c r="AM164" i="14"/>
  <c r="AM368" i="14"/>
  <c r="AM604" i="14"/>
  <c r="AM485" i="14"/>
  <c r="AM236" i="14"/>
  <c r="EE661" i="11"/>
  <c r="EC691" i="11"/>
  <c r="EB661" i="11"/>
  <c r="AM208" i="14"/>
  <c r="AM437" i="14"/>
  <c r="AM508" i="14"/>
  <c r="AM220" i="14"/>
  <c r="AM361" i="14"/>
  <c r="AM453" i="14"/>
  <c r="AM651" i="14"/>
  <c r="AM222" i="14"/>
  <c r="AM351" i="14"/>
  <c r="AM367" i="14"/>
  <c r="AM308" i="14"/>
  <c r="AM348" i="14"/>
  <c r="AM177" i="14"/>
  <c r="AM422" i="14"/>
  <c r="AM268" i="14"/>
  <c r="AM511" i="14"/>
  <c r="AM327" i="14"/>
  <c r="AM201" i="14"/>
  <c r="AM171" i="14"/>
  <c r="AM271" i="14"/>
  <c r="AM218" i="14"/>
  <c r="AM429" i="14"/>
  <c r="AM426" i="14"/>
  <c r="AM234" i="14"/>
  <c r="AM281" i="14"/>
  <c r="AM620" i="14"/>
  <c r="AM546" i="14"/>
  <c r="AM457" i="14"/>
  <c r="AM237" i="14"/>
  <c r="AM212" i="14"/>
  <c r="AM192" i="14"/>
  <c r="AM617" i="14"/>
  <c r="AM418" i="14"/>
  <c r="AM577" i="14"/>
  <c r="AM167" i="14"/>
  <c r="AM584" i="14"/>
  <c r="AM616" i="14"/>
  <c r="AM591" i="14"/>
  <c r="AM336" i="14"/>
  <c r="AM243" i="14"/>
  <c r="AM369" i="14"/>
  <c r="AM612" i="14"/>
  <c r="AM404" i="14"/>
  <c r="AM195" i="14"/>
  <c r="AM196" i="14"/>
  <c r="AM209" i="14"/>
  <c r="AM597" i="14"/>
  <c r="AM321" i="14"/>
  <c r="AM396" i="14"/>
  <c r="AM554" i="14"/>
  <c r="AM599" i="14"/>
  <c r="AM421" i="14"/>
  <c r="AM312" i="14"/>
  <c r="AM370" i="14"/>
  <c r="AM331" i="14"/>
  <c r="AM416" i="14"/>
  <c r="AM245" i="14"/>
  <c r="AM337" i="14"/>
  <c r="AM499" i="14"/>
  <c r="AM258" i="14"/>
  <c r="AM224" i="14"/>
  <c r="AM193" i="14"/>
  <c r="AM587" i="14"/>
  <c r="AM359" i="14"/>
  <c r="AM594" i="14"/>
  <c r="AM204" i="14"/>
  <c r="AM250" i="14"/>
  <c r="AM589" i="14"/>
  <c r="AM260" i="14"/>
  <c r="AM246" i="14"/>
  <c r="AM365" i="14"/>
  <c r="AM175" i="14"/>
  <c r="AM496" i="14"/>
  <c r="AM443" i="14"/>
  <c r="AM428" i="14"/>
  <c r="AM360" i="14"/>
  <c r="AM602" i="14"/>
  <c r="AM265" i="14"/>
  <c r="AM495" i="14"/>
  <c r="AM613" i="14"/>
  <c r="ED655" i="11"/>
  <c r="AM342" i="14"/>
  <c r="AM389" i="14"/>
  <c r="AM307" i="14"/>
  <c r="EE671" i="11"/>
  <c r="DU655" i="11"/>
  <c r="AM558" i="14"/>
  <c r="AM326" i="14"/>
  <c r="AM650" i="14"/>
  <c r="AM571" i="14"/>
  <c r="AM530" i="14"/>
  <c r="AM386" i="14"/>
  <c r="AM568" i="14"/>
  <c r="AM393" i="14"/>
  <c r="AM535" i="14"/>
  <c r="AM497" i="14"/>
  <c r="AM561" i="14"/>
  <c r="AM278" i="14"/>
  <c r="AM436" i="14"/>
  <c r="AM619" i="14"/>
  <c r="AM573" i="14"/>
  <c r="AM482" i="14"/>
  <c r="AM338" i="14"/>
  <c r="AM524" i="14"/>
  <c r="AM375" i="14"/>
  <c r="AM446" i="14"/>
  <c r="AM401" i="14"/>
  <c r="AM625" i="14"/>
  <c r="AM521" i="14"/>
  <c r="AM424" i="14"/>
  <c r="AM221" i="14"/>
  <c r="AM358" i="14"/>
  <c r="AM531" i="14"/>
  <c r="AM493" i="14"/>
  <c r="AM458" i="14"/>
  <c r="AM273" i="14"/>
  <c r="AM291" i="14"/>
  <c r="AM417" i="14"/>
  <c r="AM537" i="14"/>
  <c r="AM202" i="14"/>
  <c r="AM328" i="14"/>
  <c r="AM197" i="14"/>
  <c r="AM227" i="14"/>
  <c r="AM178" i="14"/>
  <c r="AM188" i="14"/>
  <c r="AM621" i="14"/>
  <c r="AM262" i="14"/>
  <c r="AM200" i="14"/>
  <c r="AM179" i="14"/>
  <c r="AM161" i="14"/>
  <c r="AM199" i="14"/>
  <c r="AM582" i="14"/>
  <c r="AM315" i="14"/>
  <c r="AM240" i="14"/>
  <c r="AM633" i="14"/>
  <c r="AM160" i="14"/>
  <c r="AM320" i="14"/>
  <c r="AM525" i="14"/>
  <c r="AM355" i="14"/>
  <c r="ED671" i="11"/>
  <c r="EI663" i="11"/>
  <c r="DU671" i="11"/>
  <c r="AM434" i="14"/>
  <c r="AM507" i="14"/>
  <c r="AM425" i="14"/>
  <c r="AM641" i="14"/>
  <c r="AM557" i="14"/>
  <c r="AM529" i="14"/>
  <c r="AM480" i="14"/>
  <c r="AM646" i="14"/>
  <c r="AM569" i="14"/>
  <c r="AM382" i="14"/>
  <c r="AM413" i="14"/>
  <c r="AM264" i="14"/>
  <c r="AM284" i="14"/>
  <c r="AM505" i="14"/>
  <c r="AM451" i="14"/>
  <c r="AM645" i="14"/>
  <c r="AM478" i="14"/>
  <c r="AM339" i="14"/>
  <c r="AM347" i="14"/>
  <c r="AM241" i="14"/>
  <c r="AM286" i="14"/>
  <c r="AM251" i="14"/>
  <c r="AM579" i="14"/>
  <c r="AM248" i="14"/>
  <c r="AM540" i="14"/>
  <c r="AM392" i="14"/>
  <c r="AM187" i="14"/>
  <c r="AM186" i="14"/>
  <c r="AM349" i="14"/>
  <c r="AM189" i="14"/>
  <c r="AM211" i="14"/>
  <c r="AM423" i="14"/>
  <c r="AM572" i="14"/>
  <c r="AM229" i="14"/>
  <c r="AM290" i="14"/>
  <c r="AM506" i="14"/>
  <c r="AM183" i="14"/>
  <c r="AM335" i="14"/>
  <c r="AM301" i="14"/>
  <c r="AM233" i="14"/>
  <c r="AM255" i="14"/>
  <c r="AM391" i="14"/>
  <c r="AM230" i="14"/>
  <c r="AM447" i="14"/>
  <c r="AM476" i="14"/>
  <c r="AM542" i="14"/>
  <c r="AM263" i="14"/>
  <c r="AM219" i="14"/>
  <c r="AM277" i="14"/>
  <c r="AM170" i="14"/>
  <c r="AM253" i="14"/>
  <c r="AM408" i="14"/>
  <c r="AM487" i="14"/>
  <c r="AM640" i="14"/>
  <c r="AM387" i="14"/>
  <c r="AM257" i="14"/>
  <c r="AM607" i="14"/>
  <c r="AM469" i="14"/>
  <c r="AM385" i="14"/>
  <c r="AM239" i="14"/>
  <c r="AM624" i="14"/>
  <c r="AM274" i="14"/>
  <c r="AM581" i="14"/>
  <c r="AM503" i="14"/>
  <c r="AM381" i="14"/>
  <c r="AM430" i="14"/>
  <c r="AM653" i="14"/>
  <c r="AM323" i="14"/>
  <c r="AM522" i="14"/>
  <c r="AM550" i="14"/>
  <c r="AM231" i="14"/>
  <c r="AM395" i="14"/>
  <c r="AM378" i="14"/>
  <c r="AM510" i="14"/>
  <c r="EI661" i="11"/>
  <c r="ED691" i="11"/>
  <c r="AM534" i="14"/>
  <c r="AM632" i="14"/>
  <c r="AM623" i="14"/>
  <c r="AM486" i="14"/>
  <c r="AM519" i="14"/>
  <c r="AM647" i="14"/>
  <c r="AM567" i="14"/>
  <c r="AM477" i="14"/>
  <c r="AM474" i="14"/>
  <c r="AM630" i="14"/>
  <c r="AM302" i="14"/>
  <c r="AM563" i="14"/>
  <c r="DU661" i="11"/>
  <c r="AM517" i="14"/>
  <c r="AM420" i="14"/>
  <c r="AM603" i="14"/>
  <c r="AM466" i="14"/>
  <c r="AM649" i="14"/>
  <c r="AM559" i="14"/>
  <c r="AM518" i="14"/>
  <c r="AM374" i="14"/>
  <c r="AM329" i="14"/>
  <c r="AM383" i="14"/>
  <c r="AM564" i="14"/>
  <c r="AM471" i="14"/>
  <c r="AM600" i="14"/>
  <c r="AM364" i="14"/>
  <c r="AM608" i="14"/>
  <c r="AM306" i="14"/>
  <c r="AM526" i="14"/>
  <c r="AM399" i="14"/>
  <c r="AM313" i="14"/>
  <c r="AM309" i="14"/>
  <c r="AM343" i="14"/>
  <c r="AM205" i="14"/>
  <c r="AM293" i="14"/>
  <c r="AM631" i="14"/>
  <c r="AM279" i="14"/>
  <c r="AM410" i="14"/>
  <c r="AM528" i="14"/>
  <c r="AM411" i="14"/>
  <c r="AM203" i="14"/>
  <c r="AM317" i="14"/>
  <c r="AM190" i="14"/>
  <c r="AM226" i="14"/>
  <c r="AM363" i="14"/>
  <c r="AM180" i="14"/>
  <c r="AM341" i="14"/>
  <c r="AM207" i="14"/>
  <c r="AM168" i="14"/>
  <c r="AM452" i="14"/>
  <c r="AM489" i="14"/>
  <c r="AM448" i="14"/>
  <c r="AM267" i="14"/>
  <c r="AM198" i="14"/>
  <c r="AM405" i="14"/>
  <c r="AM228" i="14"/>
  <c r="AM354" i="14"/>
  <c r="AM551" i="14"/>
  <c r="AM256" i="14"/>
  <c r="AM523" i="14"/>
  <c r="AM513" i="14"/>
  <c r="AM629" i="14"/>
  <c r="AM283" i="14"/>
  <c r="AM590" i="14"/>
  <c r="AM244" i="14"/>
  <c r="AM614" i="14"/>
  <c r="AM626" i="14"/>
  <c r="AM215" i="14"/>
  <c r="AM324" i="14"/>
  <c r="AM353" i="14"/>
  <c r="AM173" i="14"/>
  <c r="AM272" i="14"/>
  <c r="AM431" i="14"/>
  <c r="AM182" i="14"/>
  <c r="AM479" i="14"/>
  <c r="AM412" i="14"/>
  <c r="AM275" i="14"/>
  <c r="AM372" i="14"/>
  <c r="AM638" i="14"/>
  <c r="AM165" i="14"/>
  <c r="AM163" i="14"/>
  <c r="AM371" i="14"/>
  <c r="AM216" i="14"/>
  <c r="AM350" i="14"/>
  <c r="AM169" i="14"/>
  <c r="AM592" i="14"/>
  <c r="AM288" i="14"/>
  <c r="AM356" i="14"/>
  <c r="AM462" i="14"/>
  <c r="AM463" i="14"/>
  <c r="AM441" i="14"/>
  <c r="AM254" i="14"/>
  <c r="AM415" i="14"/>
  <c r="AM580" i="14"/>
  <c r="AM450" i="14"/>
  <c r="AM636" i="14"/>
  <c r="AM539" i="14"/>
  <c r="AM435" i="14"/>
  <c r="AM575" i="14"/>
  <c r="AM543" i="14"/>
  <c r="AM402" i="14"/>
  <c r="AM509" i="14"/>
  <c r="AM465" i="14"/>
  <c r="AM611" i="14"/>
  <c r="AM562" i="14"/>
  <c r="AM285" i="14"/>
  <c r="AM439" i="14"/>
  <c r="AM595" i="14"/>
  <c r="AM472" i="14"/>
  <c r="AM333" i="14"/>
  <c r="AM622" i="14"/>
  <c r="AM311" i="14"/>
  <c r="AM322" i="14"/>
  <c r="AM299" i="14"/>
  <c r="AM261" i="14"/>
  <c r="AM586" i="14"/>
  <c r="AM470" i="14"/>
  <c r="AM475" i="14"/>
  <c r="AM438" i="14"/>
  <c r="AM300" i="14"/>
  <c r="AM628" i="14"/>
  <c r="AM606" i="14"/>
  <c r="AM325" i="14"/>
  <c r="AM576" i="14"/>
  <c r="AM483" i="14"/>
  <c r="AM549" i="14"/>
  <c r="AM520" i="14"/>
  <c r="AM376" i="14"/>
  <c r="AM455" i="14"/>
  <c r="AM373" i="14"/>
  <c r="AM449" i="14"/>
  <c r="AM642" i="14"/>
  <c r="AM314" i="14"/>
  <c r="AM500" i="14"/>
  <c r="AM552" i="14"/>
  <c r="AM259" i="14"/>
  <c r="AM618" i="14"/>
  <c r="AM445" i="14"/>
  <c r="AM304" i="14"/>
  <c r="AM492" i="14"/>
  <c r="AM247" i="14"/>
  <c r="AM232" i="14"/>
  <c r="AM217" i="14"/>
  <c r="AM409" i="14"/>
  <c r="AM555" i="14"/>
  <c r="AM514" i="14"/>
  <c r="AM556" i="14"/>
  <c r="AM648" i="14"/>
  <c r="AM366" i="14"/>
  <c r="AM295" i="14"/>
  <c r="AM502" i="14"/>
  <c r="AM635" i="14"/>
  <c r="AM565" i="14"/>
  <c r="AM238" i="14"/>
  <c r="AM379" i="14"/>
  <c r="AM252" i="14"/>
  <c r="AM547" i="14"/>
  <c r="AM566" i="14"/>
  <c r="AM464" i="14"/>
  <c r="AM194" i="14"/>
  <c r="AM377" i="14"/>
  <c r="AM266" i="14"/>
  <c r="AM498" i="14"/>
  <c r="AM532" i="14"/>
  <c r="AM610" i="14"/>
  <c r="AM440" i="14"/>
  <c r="AM184" i="14"/>
  <c r="AM414" i="14"/>
  <c r="AM527" i="14"/>
  <c r="AM185" i="14"/>
  <c r="AM191" i="14"/>
  <c r="AM468" i="14"/>
  <c r="AM172" i="14"/>
  <c r="AM570" i="14"/>
  <c r="AM249" i="14"/>
  <c r="AM282" i="14"/>
  <c r="AM287" i="14"/>
  <c r="AM433" i="14"/>
  <c r="AM598" i="14"/>
  <c r="AM174" i="14"/>
  <c r="AM289" i="14"/>
  <c r="AM357" i="14"/>
  <c r="AM459" i="14"/>
  <c r="AM588" i="14"/>
  <c r="AM225" i="14"/>
  <c r="AM481" i="14"/>
  <c r="AM553" i="14"/>
  <c r="AM162" i="14"/>
  <c r="AM615" i="14"/>
  <c r="AM296" i="14"/>
  <c r="AM346" i="14"/>
  <c r="AM544" i="14"/>
  <c r="AM596" i="14"/>
  <c r="AM397" i="14"/>
  <c r="AM344" i="14"/>
  <c r="AM484" i="14"/>
  <c r="AM235" i="14"/>
  <c r="AM548" i="14"/>
  <c r="AM512" i="14"/>
  <c r="AM460" i="14"/>
  <c r="AM380" i="14"/>
  <c r="AM298" i="14"/>
  <c r="AM214" i="14"/>
  <c r="AM398" i="14"/>
  <c r="AM280" i="14"/>
  <c r="AM276" i="14"/>
  <c r="AM223" i="14"/>
  <c r="AM176" i="14"/>
  <c r="AM294" i="14"/>
  <c r="AM494" i="14"/>
  <c r="AM181" i="14"/>
  <c r="AM515" i="14"/>
  <c r="AM427" i="14"/>
  <c r="AM403" i="14"/>
  <c r="AM166" i="14"/>
  <c r="AM643" i="14"/>
  <c r="AM297" i="14"/>
  <c r="AM627" i="14"/>
  <c r="AM270" i="14"/>
  <c r="AM538" i="14"/>
  <c r="AM432" i="14"/>
  <c r="AM442" i="14"/>
  <c r="AM473" i="14"/>
  <c r="AM159" i="14"/>
  <c r="AM456" i="14"/>
  <c r="AM490" i="14"/>
  <c r="AM384" i="14"/>
  <c r="AM394" i="14"/>
  <c r="AM213" i="14"/>
  <c r="AM545" i="14"/>
  <c r="AM318" i="14"/>
  <c r="AM400" i="14"/>
  <c r="AM583" i="14"/>
  <c r="AM560" i="14"/>
  <c r="AM644" i="14"/>
  <c r="AM407" i="14"/>
  <c r="AM536" i="14"/>
  <c r="AM574" i="14"/>
  <c r="AM609" i="14"/>
  <c r="AM593" i="14"/>
  <c r="AM467" i="14"/>
  <c r="AM332" i="14"/>
  <c r="AM605" i="14"/>
  <c r="AM454" i="14"/>
  <c r="AM310" i="14"/>
  <c r="AM488" i="14"/>
  <c r="AM406" i="14"/>
  <c r="AM419" i="14"/>
  <c r="AM516" i="14"/>
  <c r="AM578" i="14"/>
  <c r="AM390" i="14"/>
  <c r="AM345" i="14"/>
  <c r="AM501" i="14"/>
  <c r="AM461" i="14"/>
  <c r="AM634" i="14"/>
  <c r="AM601" i="14"/>
  <c r="AM319" i="14"/>
  <c r="AM292" i="14"/>
  <c r="AM330" i="14"/>
  <c r="AM637" i="14"/>
  <c r="AM388" i="14"/>
  <c r="AM334" i="14"/>
  <c r="AM303" i="14"/>
  <c r="AM269" i="14"/>
  <c r="AM242" i="14"/>
  <c r="AM541" i="14"/>
  <c r="AM362" i="14"/>
  <c r="AM652" i="14"/>
  <c r="DV691" i="11"/>
  <c r="AM639" i="14"/>
  <c r="AM444" i="14"/>
  <c r="AM533" i="14"/>
  <c r="AM316" i="14"/>
  <c r="AM504" i="14"/>
  <c r="AM491" i="14"/>
  <c r="AM585" i="14"/>
  <c r="DX691" i="11"/>
  <c r="DW671" i="11"/>
  <c r="DW655" i="11"/>
  <c r="DW663" i="11"/>
  <c r="DU663" i="11"/>
  <c r="EI655" i="11"/>
  <c r="EF655" i="11"/>
  <c r="EC671" i="11"/>
  <c r="EH671" i="11"/>
  <c r="EJ663" i="11"/>
  <c r="EG663" i="11"/>
  <c r="DY671" i="11"/>
  <c r="EA671" i="11"/>
  <c r="DY663" i="11"/>
  <c r="EA663" i="11"/>
  <c r="DY655" i="11"/>
  <c r="EA655" i="11"/>
  <c r="EJ655" i="11"/>
  <c r="EG655" i="11"/>
  <c r="EI671" i="11"/>
  <c r="EF671" i="11"/>
  <c r="EE663" i="11"/>
  <c r="ED663" i="11"/>
  <c r="DV671" i="11"/>
  <c r="DX671" i="11"/>
  <c r="DV663" i="11"/>
  <c r="DX663" i="11"/>
  <c r="DV655" i="11"/>
  <c r="DX655" i="11"/>
  <c r="EE655" i="11"/>
  <c r="EH655" i="11"/>
  <c r="EJ671" i="11"/>
  <c r="EG671" i="11"/>
  <c r="EC663" i="11"/>
  <c r="EH663" i="11"/>
  <c r="DZ671" i="11"/>
  <c r="DZ663" i="11"/>
  <c r="DZ655" i="11"/>
  <c r="EI658" i="11"/>
  <c r="EF661" i="11"/>
  <c r="ED661" i="11"/>
  <c r="EG691" i="11"/>
  <c r="EJ691" i="11"/>
  <c r="EA661" i="11"/>
  <c r="DV661" i="11"/>
  <c r="DW691" i="11"/>
  <c r="DU691" i="11"/>
  <c r="EJ661" i="11"/>
  <c r="EH661" i="11"/>
  <c r="EF691" i="11"/>
  <c r="EH691" i="11"/>
  <c r="DX661" i="11"/>
  <c r="DZ661" i="11"/>
  <c r="DY691" i="11"/>
  <c r="EA691" i="11"/>
  <c r="EG661" i="11"/>
  <c r="EC661" i="11"/>
  <c r="EI691" i="11"/>
  <c r="EE691" i="11"/>
  <c r="DW661" i="11"/>
  <c r="DZ691" i="11"/>
  <c r="EI678" i="11"/>
  <c r="DU656" i="11"/>
  <c r="DY656" i="11"/>
  <c r="EB656" i="11"/>
  <c r="DX656" i="11"/>
  <c r="EA656" i="11"/>
  <c r="DW656" i="11"/>
  <c r="DZ656" i="11"/>
  <c r="DV656" i="11"/>
  <c r="DU688" i="11"/>
  <c r="DY688" i="11"/>
  <c r="EB688" i="11"/>
  <c r="DX688" i="11"/>
  <c r="EA688" i="11"/>
  <c r="DW688" i="11"/>
  <c r="DZ688" i="11"/>
  <c r="DV688" i="11"/>
  <c r="DU747" i="11"/>
  <c r="EA747" i="11"/>
  <c r="DW747" i="11"/>
  <c r="DZ747" i="11"/>
  <c r="DV747" i="11"/>
  <c r="DY747" i="11"/>
  <c r="DX747" i="11"/>
  <c r="EB747" i="11"/>
  <c r="DU697" i="11"/>
  <c r="DZ697" i="11"/>
  <c r="DV697" i="11"/>
  <c r="DY697" i="11"/>
  <c r="EB697" i="11"/>
  <c r="DX697" i="11"/>
  <c r="EA697" i="11"/>
  <c r="DW697" i="11"/>
  <c r="DU675" i="11"/>
  <c r="EB675" i="11"/>
  <c r="DX675" i="11"/>
  <c r="EA675" i="11"/>
  <c r="DW675" i="11"/>
  <c r="DZ675" i="11"/>
  <c r="DV675" i="11"/>
  <c r="DY675" i="11"/>
  <c r="DU659" i="11"/>
  <c r="EB659" i="11"/>
  <c r="DX659" i="11"/>
  <c r="EA659" i="11"/>
  <c r="DW659" i="11"/>
  <c r="DZ659" i="11"/>
  <c r="DV659" i="11"/>
  <c r="DY659" i="11"/>
  <c r="DU658" i="11"/>
  <c r="EA658" i="11"/>
  <c r="DW658" i="11"/>
  <c r="DZ658" i="11"/>
  <c r="DV658" i="11"/>
  <c r="DY658" i="11"/>
  <c r="EB658" i="11"/>
  <c r="DX658" i="11"/>
  <c r="EA662" i="11"/>
  <c r="DW662" i="11"/>
  <c r="DZ662" i="11"/>
  <c r="DV662" i="11"/>
  <c r="DY662" i="11"/>
  <c r="EB662" i="11"/>
  <c r="DX662" i="11"/>
  <c r="DU676" i="11"/>
  <c r="DY676" i="11"/>
  <c r="EB676" i="11"/>
  <c r="DX676" i="11"/>
  <c r="EA676" i="11"/>
  <c r="DW676" i="11"/>
  <c r="DZ676" i="11"/>
  <c r="DV676" i="11"/>
  <c r="DU672" i="11"/>
  <c r="DY672" i="11"/>
  <c r="EB672" i="11"/>
  <c r="DX672" i="11"/>
  <c r="EA672" i="11"/>
  <c r="DW672" i="11"/>
  <c r="DZ672" i="11"/>
  <c r="DV672" i="11"/>
  <c r="DU696" i="11"/>
  <c r="DY696" i="11"/>
  <c r="EB696" i="11"/>
  <c r="DX696" i="11"/>
  <c r="EA696" i="11"/>
  <c r="DW696" i="11"/>
  <c r="DV696" i="11"/>
  <c r="DZ696" i="11"/>
  <c r="DU692" i="11"/>
  <c r="DY692" i="11"/>
  <c r="EB692" i="11"/>
  <c r="DX692" i="11"/>
  <c r="EA692" i="11"/>
  <c r="DW692" i="11"/>
  <c r="DZ692" i="11"/>
  <c r="DV692" i="11"/>
  <c r="DU684" i="11"/>
  <c r="DY684" i="11"/>
  <c r="EB684" i="11"/>
  <c r="DX684" i="11"/>
  <c r="EA684" i="11"/>
  <c r="DW684" i="11"/>
  <c r="DZ684" i="11"/>
  <c r="DV684" i="11"/>
  <c r="DU700" i="11"/>
  <c r="DY700" i="11"/>
  <c r="EB700" i="11"/>
  <c r="DX700" i="11"/>
  <c r="EA700" i="11"/>
  <c r="DW700" i="11"/>
  <c r="DZ700" i="11"/>
  <c r="DV700" i="11"/>
  <c r="DU660" i="11"/>
  <c r="DY660" i="11"/>
  <c r="EB660" i="11"/>
  <c r="DX660" i="11"/>
  <c r="EA660" i="11"/>
  <c r="DW660" i="11"/>
  <c r="DZ660" i="11"/>
  <c r="DV660" i="11"/>
  <c r="DU704" i="11"/>
  <c r="DY704" i="11"/>
  <c r="EB704" i="11"/>
  <c r="DX704" i="11"/>
  <c r="EA704" i="11"/>
  <c r="DW704" i="11"/>
  <c r="DZ704" i="11"/>
  <c r="DV704" i="11"/>
  <c r="DU669" i="11"/>
  <c r="DZ669" i="11"/>
  <c r="DV669" i="11"/>
  <c r="DY669" i="11"/>
  <c r="EB669" i="11"/>
  <c r="DX669" i="11"/>
  <c r="EA669" i="11"/>
  <c r="DW669" i="11"/>
  <c r="EA654" i="11"/>
  <c r="DW654" i="11"/>
  <c r="DZ654" i="11"/>
  <c r="DV654" i="11"/>
  <c r="DY654" i="11"/>
  <c r="EB654" i="11"/>
  <c r="DX654" i="11"/>
  <c r="EA678" i="11"/>
  <c r="DW678" i="11"/>
  <c r="DZ678" i="11"/>
  <c r="DV678" i="11"/>
  <c r="DY678" i="11"/>
  <c r="EB678" i="11"/>
  <c r="DX678" i="11"/>
  <c r="EA674" i="11"/>
  <c r="DW674" i="11"/>
  <c r="DZ674" i="11"/>
  <c r="DV674" i="11"/>
  <c r="DY674" i="11"/>
  <c r="EB674" i="11"/>
  <c r="DX674" i="11"/>
  <c r="DU680" i="11"/>
  <c r="DY680" i="11"/>
  <c r="EB680" i="11"/>
  <c r="DX680" i="11"/>
  <c r="EA680" i="11"/>
  <c r="DW680" i="11"/>
  <c r="DV680" i="11"/>
  <c r="DZ680" i="11"/>
  <c r="DU687" i="11"/>
  <c r="EB687" i="11"/>
  <c r="DX687" i="11"/>
  <c r="EA687" i="11"/>
  <c r="DW687" i="11"/>
  <c r="DZ687" i="11"/>
  <c r="DV687" i="11"/>
  <c r="DY687" i="11"/>
  <c r="EA670" i="11"/>
  <c r="DW670" i="11"/>
  <c r="DZ670" i="11"/>
  <c r="DV670" i="11"/>
  <c r="DY670" i="11"/>
  <c r="EB670" i="11"/>
  <c r="DX670" i="11"/>
  <c r="EA666" i="11"/>
  <c r="DW666" i="11"/>
  <c r="DZ666" i="11"/>
  <c r="DV666" i="11"/>
  <c r="DY666" i="11"/>
  <c r="DX666" i="11"/>
  <c r="EB666" i="11"/>
  <c r="DU668" i="11"/>
  <c r="DY668" i="11"/>
  <c r="EB668" i="11"/>
  <c r="DX668" i="11"/>
  <c r="EA668" i="11"/>
  <c r="DW668" i="11"/>
  <c r="DZ668" i="11"/>
  <c r="DV668" i="11"/>
  <c r="DU664" i="11"/>
  <c r="DY664" i="11"/>
  <c r="EB664" i="11"/>
  <c r="DX664" i="11"/>
  <c r="EA664" i="11"/>
  <c r="DW664" i="11"/>
  <c r="DV664" i="11"/>
  <c r="DZ664" i="11"/>
  <c r="DU657" i="11"/>
  <c r="DZ657" i="11"/>
  <c r="DV657" i="11"/>
  <c r="DY657" i="11"/>
  <c r="EB657" i="11"/>
  <c r="DX657" i="11"/>
  <c r="DW657" i="11"/>
  <c r="EA657" i="11"/>
  <c r="DU689" i="11"/>
  <c r="DZ689" i="11"/>
  <c r="DV689" i="11"/>
  <c r="DY689" i="11"/>
  <c r="EB689" i="11"/>
  <c r="DX689" i="11"/>
  <c r="DW689" i="11"/>
  <c r="EA689" i="11"/>
  <c r="DU677" i="11"/>
  <c r="DZ677" i="11"/>
  <c r="DV677" i="11"/>
  <c r="DY677" i="11"/>
  <c r="EB677" i="11"/>
  <c r="DX677" i="11"/>
  <c r="EA677" i="11"/>
  <c r="DW677" i="11"/>
  <c r="DU681" i="11"/>
  <c r="DZ681" i="11"/>
  <c r="DV681" i="11"/>
  <c r="DY681" i="11"/>
  <c r="EB681" i="11"/>
  <c r="DX681" i="11"/>
  <c r="EA681" i="11"/>
  <c r="DW681" i="11"/>
  <c r="DU627" i="11"/>
  <c r="DZ627" i="11"/>
  <c r="DV627" i="11"/>
  <c r="DY627" i="11"/>
  <c r="EB627" i="11"/>
  <c r="DX627" i="11"/>
  <c r="DW627" i="11"/>
  <c r="EA627" i="11"/>
  <c r="DU667" i="11"/>
  <c r="EB667" i="11"/>
  <c r="DX667" i="11"/>
  <c r="EA667" i="11"/>
  <c r="DW667" i="11"/>
  <c r="DZ667" i="11"/>
  <c r="DV667" i="11"/>
  <c r="DY667" i="11"/>
  <c r="DU673" i="11"/>
  <c r="DZ673" i="11"/>
  <c r="DV673" i="11"/>
  <c r="DY673" i="11"/>
  <c r="EB673" i="11"/>
  <c r="DX673" i="11"/>
  <c r="DW673" i="11"/>
  <c r="EA673" i="11"/>
  <c r="DU665" i="11"/>
  <c r="DZ665" i="11"/>
  <c r="DV665" i="11"/>
  <c r="DY665" i="11"/>
  <c r="EB665" i="11"/>
  <c r="DX665" i="11"/>
  <c r="EA665" i="11"/>
  <c r="DW665" i="11"/>
  <c r="EE658" i="11"/>
  <c r="EE678" i="11"/>
  <c r="DU678" i="11"/>
  <c r="EF662" i="11"/>
  <c r="DU662" i="11"/>
  <c r="ED658" i="11"/>
  <c r="EF658" i="11"/>
  <c r="EH670" i="11"/>
  <c r="DU670" i="11"/>
  <c r="DU666" i="11"/>
  <c r="DU674" i="11"/>
  <c r="EJ658" i="11"/>
  <c r="EG658" i="11"/>
  <c r="EH658" i="11"/>
  <c r="EH654" i="11"/>
  <c r="DU654" i="11"/>
  <c r="EG674" i="11"/>
  <c r="ED674" i="11"/>
  <c r="EF674" i="11"/>
  <c r="EJ674" i="11"/>
  <c r="EC674" i="11"/>
  <c r="EI674" i="11"/>
  <c r="EE674" i="11"/>
  <c r="EH674" i="11"/>
  <c r="ED662" i="11"/>
  <c r="EJ662" i="11"/>
  <c r="EH662" i="11"/>
  <c r="DT743" i="11"/>
  <c r="EJ670" i="11"/>
  <c r="EC662" i="11"/>
  <c r="EG662" i="11"/>
  <c r="EJ666" i="11"/>
  <c r="EE662" i="11"/>
  <c r="EI662" i="11"/>
  <c r="ED678" i="11"/>
  <c r="EH678" i="11"/>
  <c r="EC654" i="11"/>
  <c r="EG654" i="11"/>
  <c r="EF654" i="11"/>
  <c r="EF678" i="11"/>
  <c r="EE654" i="11"/>
  <c r="EI654" i="11"/>
  <c r="EG678" i="11"/>
  <c r="EJ678" i="11"/>
  <c r="ED654" i="11"/>
  <c r="EC670" i="11"/>
  <c r="EG670" i="11"/>
  <c r="EC666" i="11"/>
  <c r="EG666" i="11"/>
  <c r="EF666" i="11"/>
  <c r="EE670" i="11"/>
  <c r="EI670" i="11"/>
  <c r="EF670" i="11"/>
  <c r="EE666" i="11"/>
  <c r="EI666" i="11"/>
  <c r="EH666" i="11"/>
  <c r="ED670" i="11"/>
  <c r="ED666" i="11"/>
  <c r="AA160" i="11"/>
  <c r="Z160" i="11"/>
  <c r="AC134" i="11"/>
  <c r="AB160" i="11"/>
  <c r="AC80" i="11"/>
  <c r="AA144" i="11"/>
  <c r="Z144" i="11"/>
  <c r="AC118" i="11"/>
  <c r="AB144" i="11"/>
  <c r="AC64" i="11"/>
  <c r="AE26" i="11"/>
  <c r="AG106" i="11" s="1"/>
  <c r="AE10" i="11"/>
  <c r="AG90" i="11" s="1"/>
  <c r="AA152" i="11"/>
  <c r="AC72" i="11"/>
  <c r="AC126" i="11"/>
  <c r="Z152" i="11"/>
  <c r="AB152" i="11"/>
  <c r="AA156" i="11"/>
  <c r="AB156" i="11"/>
  <c r="AC130" i="11"/>
  <c r="AC76" i="11"/>
  <c r="Z156" i="11"/>
  <c r="AC114" i="11"/>
  <c r="AB140" i="11"/>
  <c r="AC60" i="11"/>
  <c r="AA140" i="11"/>
  <c r="Z140" i="11"/>
  <c r="AE18" i="11"/>
  <c r="AG98" i="11" s="1"/>
  <c r="AE22" i="11"/>
  <c r="AG102" i="11" s="1"/>
  <c r="AE6" i="11"/>
  <c r="AG86" i="11" s="1"/>
  <c r="Z139" i="11"/>
  <c r="AC59" i="11"/>
  <c r="AB139" i="11"/>
  <c r="AA139" i="11"/>
  <c r="AC113" i="11"/>
  <c r="Z141" i="11"/>
  <c r="AC115" i="11"/>
  <c r="AA141" i="11"/>
  <c r="AC61" i="11"/>
  <c r="AB141" i="11"/>
  <c r="AF15" i="11"/>
  <c r="AG149" i="11" s="1"/>
  <c r="AE11" i="11"/>
  <c r="AG91" i="11" s="1"/>
  <c r="AE12" i="11"/>
  <c r="AG92" i="11" s="1"/>
  <c r="AE19" i="11"/>
  <c r="AG99" i="11" s="1"/>
  <c r="Z149" i="11"/>
  <c r="AC123" i="11"/>
  <c r="AC69" i="11"/>
  <c r="AB149" i="11"/>
  <c r="AA149" i="11"/>
  <c r="AD87" i="11"/>
  <c r="AF61" i="11"/>
  <c r="AF115" i="11"/>
  <c r="AE87" i="11"/>
  <c r="AE27" i="11"/>
  <c r="AG107" i="11" s="1"/>
  <c r="AE16" i="11"/>
  <c r="AG96" i="11" s="1"/>
  <c r="AE24" i="11"/>
  <c r="AG104" i="11" s="1"/>
  <c r="AF5" i="11"/>
  <c r="AG139" i="11" s="1"/>
  <c r="DT717" i="11"/>
  <c r="AE108" i="11"/>
  <c r="AD108" i="11"/>
  <c r="AF136" i="11"/>
  <c r="AF82" i="11"/>
  <c r="ED669" i="11"/>
  <c r="EG669" i="11"/>
  <c r="EE669" i="11"/>
  <c r="EI669" i="11"/>
  <c r="EJ669" i="11"/>
  <c r="EF669" i="11"/>
  <c r="EH669" i="11"/>
  <c r="EC669" i="11"/>
  <c r="AE107" i="11"/>
  <c r="AD107" i="11"/>
  <c r="AF135" i="11"/>
  <c r="AF81" i="11"/>
  <c r="AC79" i="11"/>
  <c r="AB159" i="11"/>
  <c r="AC133" i="11"/>
  <c r="AA159" i="11"/>
  <c r="Z159" i="11"/>
  <c r="AE86" i="11"/>
  <c r="AD86" i="11"/>
  <c r="AF114" i="11"/>
  <c r="AF60" i="11"/>
  <c r="Z137" i="11"/>
  <c r="AC111" i="11"/>
  <c r="AA137" i="11"/>
  <c r="AC57" i="11"/>
  <c r="AB137" i="11"/>
  <c r="AD104" i="11"/>
  <c r="AF78" i="11"/>
  <c r="AE104" i="11"/>
  <c r="AF132" i="11"/>
  <c r="AF18" i="11"/>
  <c r="AG152" i="11" s="1"/>
  <c r="AE9" i="11"/>
  <c r="AG89" i="11" s="1"/>
  <c r="AA138" i="11"/>
  <c r="AC112" i="11"/>
  <c r="AB138" i="11"/>
  <c r="AC58" i="11"/>
  <c r="Z138" i="11"/>
  <c r="AD64" i="11"/>
  <c r="AD118" i="11" s="1"/>
  <c r="AE36" i="11"/>
  <c r="AF36" i="11"/>
  <c r="AE93" i="11"/>
  <c r="AF121" i="11"/>
  <c r="AD93" i="11"/>
  <c r="AF67" i="11"/>
  <c r="AE28" i="11"/>
  <c r="AG108" i="11" s="1"/>
  <c r="AA154" i="11"/>
  <c r="AC128" i="11"/>
  <c r="Z154" i="11"/>
  <c r="AB154" i="11"/>
  <c r="AC74" i="11"/>
  <c r="AE15" i="11"/>
  <c r="AG95" i="11" s="1"/>
  <c r="AD69" i="11"/>
  <c r="AD123" i="11" s="1"/>
  <c r="AE41" i="11"/>
  <c r="AF41" i="11"/>
  <c r="AE101" i="11"/>
  <c r="AD101" i="11"/>
  <c r="AF75" i="11"/>
  <c r="AF129" i="11"/>
  <c r="Z147" i="11"/>
  <c r="AC121" i="11"/>
  <c r="AA147" i="11"/>
  <c r="AC67" i="11"/>
  <c r="AB147" i="11"/>
  <c r="AC119" i="11"/>
  <c r="AC65" i="11"/>
  <c r="AB145" i="11"/>
  <c r="AA145" i="11"/>
  <c r="Z145" i="11"/>
  <c r="AE102" i="11"/>
  <c r="AD102" i="11"/>
  <c r="AF76" i="11"/>
  <c r="AF130" i="11"/>
  <c r="AA146" i="11"/>
  <c r="AC120" i="11"/>
  <c r="AB146" i="11"/>
  <c r="AC66" i="11"/>
  <c r="Z146" i="11"/>
  <c r="AD94" i="11"/>
  <c r="AF68" i="11"/>
  <c r="AE94" i="11"/>
  <c r="AF122" i="11"/>
  <c r="AD96" i="11"/>
  <c r="AF70" i="11"/>
  <c r="AF124" i="11"/>
  <c r="AE96" i="11"/>
  <c r="AE25" i="11"/>
  <c r="AG105" i="11" s="1"/>
  <c r="AE3" i="11"/>
  <c r="AG83" i="11" s="1"/>
  <c r="AD92" i="11"/>
  <c r="AF66" i="11"/>
  <c r="AF120" i="11"/>
  <c r="AE92" i="11"/>
  <c r="AE99" i="11"/>
  <c r="AF73" i="11"/>
  <c r="AF127" i="11"/>
  <c r="AD99" i="11"/>
  <c r="AF131" i="11"/>
  <c r="AE103" i="11"/>
  <c r="AD103" i="11"/>
  <c r="AF77" i="11"/>
  <c r="AE4" i="11"/>
  <c r="AG84" i="11" s="1"/>
  <c r="AF10" i="11"/>
  <c r="AG144" i="11" s="1"/>
  <c r="AD88" i="11"/>
  <c r="AF62" i="11"/>
  <c r="AF116" i="11"/>
  <c r="AE88" i="11"/>
  <c r="AE105" i="11"/>
  <c r="AF133" i="11"/>
  <c r="AD105" i="11"/>
  <c r="AF79" i="11"/>
  <c r="Z151" i="11"/>
  <c r="AC71" i="11"/>
  <c r="AB151" i="11"/>
  <c r="AA151" i="11"/>
  <c r="AC125" i="11"/>
  <c r="AC129" i="11"/>
  <c r="AA155" i="11"/>
  <c r="Z155" i="11"/>
  <c r="AB155" i="11"/>
  <c r="AC75" i="11"/>
  <c r="AD100" i="11"/>
  <c r="AF74" i="11"/>
  <c r="AF128" i="11"/>
  <c r="AE100" i="11"/>
  <c r="AF117" i="11"/>
  <c r="AE89" i="11"/>
  <c r="AF63" i="11"/>
  <c r="AD89" i="11"/>
  <c r="AE13" i="11"/>
  <c r="AG93" i="11" s="1"/>
  <c r="AE83" i="11"/>
  <c r="AF111" i="11"/>
  <c r="AF57" i="11"/>
  <c r="AD83" i="11"/>
  <c r="AA148" i="11"/>
  <c r="AC122" i="11"/>
  <c r="AB148" i="11"/>
  <c r="AC68" i="11"/>
  <c r="Z148" i="11"/>
  <c r="EJ665" i="11"/>
  <c r="EI665" i="11"/>
  <c r="EH665" i="11"/>
  <c r="EF665" i="11"/>
  <c r="ED665" i="11"/>
  <c r="EE665" i="11"/>
  <c r="EG665" i="11"/>
  <c r="EC665" i="11"/>
  <c r="AF119" i="11"/>
  <c r="AE91" i="11"/>
  <c r="AF65" i="11"/>
  <c r="AD91" i="11"/>
  <c r="AB157" i="11"/>
  <c r="AC77" i="11"/>
  <c r="AA157" i="11"/>
  <c r="Z157" i="11"/>
  <c r="AC131" i="11"/>
  <c r="AA142" i="11"/>
  <c r="AC116" i="11"/>
  <c r="AB142" i="11"/>
  <c r="AC62" i="11"/>
  <c r="Z142" i="11"/>
  <c r="Z153" i="11"/>
  <c r="AC127" i="11"/>
  <c r="AC73" i="11"/>
  <c r="AB153" i="11"/>
  <c r="AA153" i="11"/>
  <c r="AE20" i="11"/>
  <c r="AG100" i="11" s="1"/>
  <c r="AE5" i="11"/>
  <c r="AG85" i="11" s="1"/>
  <c r="AE7" i="11"/>
  <c r="AG87" i="11" s="1"/>
  <c r="AA161" i="11"/>
  <c r="Z161" i="11"/>
  <c r="AC81" i="11"/>
  <c r="AC135" i="11"/>
  <c r="AB161" i="11"/>
  <c r="AC124" i="11"/>
  <c r="AA150" i="11"/>
  <c r="AC70" i="11"/>
  <c r="Z150" i="11"/>
  <c r="AB150" i="11"/>
  <c r="AC132" i="11"/>
  <c r="AA158" i="11"/>
  <c r="AC78" i="11"/>
  <c r="Z158" i="11"/>
  <c r="AB158" i="11"/>
  <c r="AD59" i="11"/>
  <c r="AD113" i="11" s="1"/>
  <c r="AF31" i="11"/>
  <c r="AE31" i="11"/>
  <c r="AE97" i="11"/>
  <c r="AF125" i="11"/>
  <c r="AD97" i="11"/>
  <c r="AF71" i="11"/>
  <c r="AE84" i="11"/>
  <c r="AF58" i="11"/>
  <c r="AF112" i="11"/>
  <c r="AD84" i="11"/>
  <c r="AE14" i="11"/>
  <c r="AG94" i="11" s="1"/>
  <c r="AE23" i="11"/>
  <c r="AG103" i="11" s="1"/>
  <c r="AE8" i="11"/>
  <c r="AG88" i="11" s="1"/>
  <c r="DT721" i="11"/>
  <c r="AE44" i="11"/>
  <c r="AD72" i="11"/>
  <c r="AD126" i="11" s="1"/>
  <c r="AF44" i="11"/>
  <c r="AB143" i="11"/>
  <c r="AC63" i="11"/>
  <c r="AA143" i="11"/>
  <c r="Z143" i="11"/>
  <c r="AC117" i="11"/>
  <c r="AE17" i="11"/>
  <c r="AG97" i="11" s="1"/>
  <c r="AE21" i="11"/>
  <c r="AG101" i="11" s="1"/>
  <c r="AF134" i="11"/>
  <c r="AE106" i="11"/>
  <c r="AF80" i="11"/>
  <c r="AD106" i="11"/>
  <c r="AB162" i="11"/>
  <c r="AC136" i="11"/>
  <c r="Z162" i="11"/>
  <c r="AC82" i="11"/>
  <c r="AA162" i="11"/>
  <c r="EF747" i="11"/>
  <c r="EE747" i="11"/>
  <c r="EC747" i="11"/>
  <c r="EJ747" i="11"/>
  <c r="ED747" i="11"/>
  <c r="EI747" i="11"/>
  <c r="EG747" i="11"/>
  <c r="EH747" i="11"/>
  <c r="EE680" i="11"/>
  <c r="EF680" i="11"/>
  <c r="EJ680" i="11"/>
  <c r="EG680" i="11"/>
  <c r="EH680" i="11"/>
  <c r="ED680" i="11"/>
  <c r="EI680" i="11"/>
  <c r="EC680" i="11"/>
  <c r="EH660" i="11"/>
  <c r="EE660" i="11"/>
  <c r="EC660" i="11"/>
  <c r="EJ660" i="11"/>
  <c r="EF660" i="11"/>
  <c r="ED660" i="11"/>
  <c r="EI660" i="11"/>
  <c r="EG660" i="11"/>
  <c r="EH664" i="11"/>
  <c r="EF664" i="11"/>
  <c r="EI664" i="11"/>
  <c r="EG664" i="11"/>
  <c r="EE664" i="11"/>
  <c r="EC664" i="11"/>
  <c r="EJ664" i="11"/>
  <c r="ED664" i="11"/>
  <c r="EH672" i="11"/>
  <c r="ED672" i="11"/>
  <c r="EF672" i="11"/>
  <c r="EI672" i="11"/>
  <c r="EG672" i="11"/>
  <c r="EE672" i="11"/>
  <c r="EC672" i="11"/>
  <c r="EJ672" i="11"/>
  <c r="DQ329" i="11"/>
  <c r="EM328" i="11"/>
  <c r="DQ504" i="11"/>
  <c r="EM503" i="11"/>
  <c r="DR799" i="11"/>
  <c r="EG687" i="11"/>
  <c r="EF687" i="11"/>
  <c r="EH687" i="11"/>
  <c r="EC687" i="11"/>
  <c r="EI687" i="11"/>
  <c r="EE687" i="11"/>
  <c r="ED687" i="11"/>
  <c r="EJ687" i="11"/>
  <c r="DQ479" i="11"/>
  <c r="EM478" i="11"/>
  <c r="DQ554" i="11"/>
  <c r="EM553" i="11"/>
  <c r="DQ604" i="11"/>
  <c r="EM603" i="11"/>
  <c r="ED659" i="11"/>
  <c r="EH659" i="11"/>
  <c r="EF659" i="11"/>
  <c r="EG659" i="11"/>
  <c r="EI659" i="11"/>
  <c r="EC659" i="11"/>
  <c r="EE659" i="11"/>
  <c r="EJ659" i="11"/>
  <c r="DT693" i="11"/>
  <c r="DR719" i="11"/>
  <c r="EI692" i="11"/>
  <c r="EF692" i="11"/>
  <c r="EH692" i="11"/>
  <c r="ED692" i="11"/>
  <c r="EC692" i="11"/>
  <c r="EE692" i="11"/>
  <c r="EJ692" i="11"/>
  <c r="EG692" i="11"/>
  <c r="EH676" i="11"/>
  <c r="EE676" i="11"/>
  <c r="EC676" i="11"/>
  <c r="EJ676" i="11"/>
  <c r="EF676" i="11"/>
  <c r="ED676" i="11"/>
  <c r="EI676" i="11"/>
  <c r="EG676" i="11"/>
  <c r="ED700" i="11"/>
  <c r="EH700" i="11"/>
  <c r="EI700" i="11"/>
  <c r="EF700" i="11"/>
  <c r="EG700" i="11"/>
  <c r="EC700" i="11"/>
  <c r="EE700" i="11"/>
  <c r="EJ700" i="11"/>
  <c r="DT683" i="11"/>
  <c r="DR709" i="11"/>
  <c r="DT715" i="11"/>
  <c r="DR741" i="11"/>
  <c r="DT703" i="11"/>
  <c r="DR729" i="11"/>
  <c r="DT723" i="11"/>
  <c r="DR749" i="11"/>
  <c r="DQ379" i="11"/>
  <c r="EM378" i="11"/>
  <c r="DT701" i="11"/>
  <c r="DR727" i="11"/>
  <c r="DT653" i="11"/>
  <c r="DQ653" i="11"/>
  <c r="DQ654" i="11" s="1"/>
  <c r="DR679" i="11"/>
  <c r="DQ579" i="11"/>
  <c r="EM578" i="11"/>
  <c r="ED667" i="11"/>
  <c r="EH667" i="11"/>
  <c r="EF667" i="11"/>
  <c r="EC667" i="11"/>
  <c r="EE667" i="11"/>
  <c r="EJ667" i="11"/>
  <c r="EG667" i="11"/>
  <c r="EI667" i="11"/>
  <c r="DQ354" i="11"/>
  <c r="EM353" i="11"/>
  <c r="DT699" i="11"/>
  <c r="DR725" i="11"/>
  <c r="EH656" i="11"/>
  <c r="ED656" i="11"/>
  <c r="EF656" i="11"/>
  <c r="EI656" i="11"/>
  <c r="EG656" i="11"/>
  <c r="EE656" i="11"/>
  <c r="EC656" i="11"/>
  <c r="EJ656" i="11"/>
  <c r="EH684" i="11"/>
  <c r="EF684" i="11"/>
  <c r="EI684" i="11"/>
  <c r="ED684" i="11"/>
  <c r="EG684" i="11"/>
  <c r="EC684" i="11"/>
  <c r="EE684" i="11"/>
  <c r="EJ684" i="11"/>
  <c r="EF696" i="11"/>
  <c r="EG696" i="11"/>
  <c r="EH696" i="11"/>
  <c r="EI696" i="11"/>
  <c r="ED696" i="11"/>
  <c r="EC696" i="11"/>
  <c r="EJ696" i="11"/>
  <c r="EE696" i="11"/>
  <c r="EH668" i="11"/>
  <c r="ED668" i="11"/>
  <c r="EE668" i="11"/>
  <c r="EC668" i="11"/>
  <c r="EJ668" i="11"/>
  <c r="EF668" i="11"/>
  <c r="EI668" i="11"/>
  <c r="EG668" i="11"/>
  <c r="EF704" i="11"/>
  <c r="ED704" i="11"/>
  <c r="EE704" i="11"/>
  <c r="EJ704" i="11"/>
  <c r="EC704" i="11"/>
  <c r="EG704" i="11"/>
  <c r="EH704" i="11"/>
  <c r="EI704" i="11"/>
  <c r="EH657" i="11"/>
  <c r="ED657" i="11"/>
  <c r="EG657" i="11"/>
  <c r="EI657" i="11"/>
  <c r="EF657" i="11"/>
  <c r="EC657" i="11"/>
  <c r="EE657" i="11"/>
  <c r="EJ657" i="11"/>
  <c r="ED689" i="11"/>
  <c r="EJ689" i="11"/>
  <c r="EG689" i="11"/>
  <c r="EC689" i="11"/>
  <c r="EE689" i="11"/>
  <c r="EI689" i="11"/>
  <c r="EF689" i="11"/>
  <c r="EH689" i="11"/>
  <c r="EH677" i="11"/>
  <c r="EC677" i="11"/>
  <c r="EE677" i="11"/>
  <c r="EJ677" i="11"/>
  <c r="EI677" i="11"/>
  <c r="EG677" i="11"/>
  <c r="EF677" i="11"/>
  <c r="ED677" i="11"/>
  <c r="DT707" i="11"/>
  <c r="DR733" i="11"/>
  <c r="ED697" i="11"/>
  <c r="EG697" i="11"/>
  <c r="EI697" i="11"/>
  <c r="EF697" i="11"/>
  <c r="EH697" i="11"/>
  <c r="EE697" i="11"/>
  <c r="EC697" i="11"/>
  <c r="EJ697" i="11"/>
  <c r="ED675" i="11"/>
  <c r="EH675" i="11"/>
  <c r="EF675" i="11"/>
  <c r="EG675" i="11"/>
  <c r="EI675" i="11"/>
  <c r="EC675" i="11"/>
  <c r="EE675" i="11"/>
  <c r="EJ675" i="11"/>
  <c r="DQ454" i="11"/>
  <c r="EM453" i="11"/>
  <c r="DQ629" i="11"/>
  <c r="EM628" i="11"/>
  <c r="DQ529" i="11"/>
  <c r="EM528" i="11"/>
  <c r="EH673" i="11"/>
  <c r="ED673" i="11"/>
  <c r="EG673" i="11"/>
  <c r="EI673" i="11"/>
  <c r="EF673" i="11"/>
  <c r="EC673" i="11"/>
  <c r="EE673" i="11"/>
  <c r="EJ673" i="11"/>
  <c r="ED688" i="11"/>
  <c r="EE688" i="11"/>
  <c r="EF688" i="11"/>
  <c r="EJ688" i="11"/>
  <c r="EG688" i="11"/>
  <c r="EH688" i="11"/>
  <c r="EI688" i="11"/>
  <c r="EC688" i="11"/>
  <c r="ED681" i="11"/>
  <c r="EC681" i="11"/>
  <c r="EG681" i="11"/>
  <c r="EI681" i="11"/>
  <c r="EF681" i="11"/>
  <c r="EH681" i="11"/>
  <c r="EE681" i="11"/>
  <c r="EJ681" i="11"/>
  <c r="DT713" i="11"/>
  <c r="DR739" i="11"/>
  <c r="DQ429" i="11"/>
  <c r="EM428" i="11"/>
  <c r="DT685" i="11"/>
  <c r="DR711" i="11"/>
  <c r="ED627" i="11"/>
  <c r="EI627" i="11"/>
  <c r="EC627" i="11"/>
  <c r="EJ627" i="11"/>
  <c r="EG627" i="11"/>
  <c r="EE627" i="11"/>
  <c r="EH627" i="11"/>
  <c r="EF627" i="11"/>
  <c r="EM627" i="11"/>
  <c r="DQ404" i="11"/>
  <c r="EM403" i="11"/>
  <c r="DR795" i="11"/>
  <c r="DQ305" i="11"/>
  <c r="EM304" i="11"/>
  <c r="DQ97" i="11"/>
  <c r="EM96" i="11"/>
  <c r="DQ175" i="11"/>
  <c r="EM174" i="11"/>
  <c r="DQ253" i="11"/>
  <c r="EM252" i="11"/>
  <c r="DQ20" i="11"/>
  <c r="EM19" i="11"/>
  <c r="DQ71" i="11"/>
  <c r="EM70" i="11"/>
  <c r="DQ202" i="11"/>
  <c r="EM201" i="11"/>
  <c r="DQ227" i="11"/>
  <c r="EM226" i="11"/>
  <c r="DQ149" i="11"/>
  <c r="EM148" i="11"/>
  <c r="DQ281" i="11"/>
  <c r="EM280" i="11"/>
  <c r="DQ45" i="11"/>
  <c r="EM44" i="11"/>
  <c r="DQ123" i="11"/>
  <c r="EM122" i="11"/>
  <c r="DS761" i="11"/>
  <c r="DS797" i="11"/>
  <c r="DR682" i="11"/>
  <c r="DT682" i="11" s="1"/>
  <c r="DR706" i="11"/>
  <c r="DT706" i="11" s="1"/>
  <c r="DR714" i="11"/>
  <c r="DT714" i="11" s="1"/>
  <c r="DR718" i="11"/>
  <c r="DT718" i="11" s="1"/>
  <c r="DR694" i="11"/>
  <c r="DT694" i="11" s="1"/>
  <c r="DR730" i="11"/>
  <c r="DT730" i="11" s="1"/>
  <c r="DR702" i="11"/>
  <c r="DT702" i="11" s="1"/>
  <c r="DS777" i="11"/>
  <c r="DS807" i="11"/>
  <c r="DS765" i="11"/>
  <c r="DR710" i="11"/>
  <c r="DT710" i="11" s="1"/>
  <c r="DR722" i="11"/>
  <c r="DT722" i="11" s="1"/>
  <c r="DS773" i="11"/>
  <c r="DS753" i="11"/>
  <c r="DS757" i="11"/>
  <c r="DS769" i="11"/>
  <c r="DS789" i="11"/>
  <c r="DR726" i="11"/>
  <c r="DT726" i="11" s="1"/>
  <c r="DR686" i="11"/>
  <c r="DT686" i="11" s="1"/>
  <c r="DR690" i="11"/>
  <c r="DT690" i="11" s="1"/>
  <c r="DR698" i="11"/>
  <c r="DT698" i="11" s="1"/>
  <c r="Y655" i="14" l="1"/>
  <c r="U655" i="14"/>
  <c r="X655" i="14"/>
  <c r="T655" i="14"/>
  <c r="W655" i="14"/>
  <c r="S655" i="14"/>
  <c r="V655" i="14"/>
  <c r="R655" i="14"/>
  <c r="DT773" i="11"/>
  <c r="DU773" i="11" s="1"/>
  <c r="EK674" i="11"/>
  <c r="EK678" i="11"/>
  <c r="EK687" i="11"/>
  <c r="EK680" i="11"/>
  <c r="EK658" i="11"/>
  <c r="EK659" i="11"/>
  <c r="EK675" i="11"/>
  <c r="EK697" i="11"/>
  <c r="EK747" i="11"/>
  <c r="EK688" i="11"/>
  <c r="EK656" i="11"/>
  <c r="EK691" i="11"/>
  <c r="EK671" i="11"/>
  <c r="EK655" i="11"/>
  <c r="EK666" i="11"/>
  <c r="EK669" i="11"/>
  <c r="EK704" i="11"/>
  <c r="EK660" i="11"/>
  <c r="EK700" i="11"/>
  <c r="EK684" i="11"/>
  <c r="EK692" i="11"/>
  <c r="EK696" i="11"/>
  <c r="EK672" i="11"/>
  <c r="EK676" i="11"/>
  <c r="EK670" i="11"/>
  <c r="EK662" i="11"/>
  <c r="EK665" i="11"/>
  <c r="EK673" i="11"/>
  <c r="EK667" i="11"/>
  <c r="EK627" i="11"/>
  <c r="EK681" i="11"/>
  <c r="EK677" i="11"/>
  <c r="EK689" i="11"/>
  <c r="EK657" i="11"/>
  <c r="EK664" i="11"/>
  <c r="EK668" i="11"/>
  <c r="EK663" i="11"/>
  <c r="EK654" i="11"/>
  <c r="EK661" i="11"/>
  <c r="DT769" i="11"/>
  <c r="DY769" i="11" s="1"/>
  <c r="DU710" i="11"/>
  <c r="EA710" i="11"/>
  <c r="DW710" i="11"/>
  <c r="DZ710" i="11"/>
  <c r="DV710" i="11"/>
  <c r="DY710" i="11"/>
  <c r="EB710" i="11"/>
  <c r="DX710" i="11"/>
  <c r="DU714" i="11"/>
  <c r="DY714" i="11"/>
  <c r="DX714" i="11"/>
  <c r="EB714" i="11"/>
  <c r="DW714" i="11"/>
  <c r="EA714" i="11"/>
  <c r="DV714" i="11"/>
  <c r="DZ714" i="11"/>
  <c r="DU726" i="11"/>
  <c r="DY726" i="11"/>
  <c r="DZ726" i="11"/>
  <c r="DX726" i="11"/>
  <c r="EB726" i="11"/>
  <c r="DW726" i="11"/>
  <c r="DV726" i="11"/>
  <c r="EA726" i="11"/>
  <c r="DU730" i="11"/>
  <c r="DY730" i="11"/>
  <c r="DX730" i="11"/>
  <c r="EB730" i="11"/>
  <c r="DW730" i="11"/>
  <c r="EA730" i="11"/>
  <c r="DV730" i="11"/>
  <c r="DZ730" i="11"/>
  <c r="DU706" i="11"/>
  <c r="EA706" i="11"/>
  <c r="DW706" i="11"/>
  <c r="DZ706" i="11"/>
  <c r="DV706" i="11"/>
  <c r="DY706" i="11"/>
  <c r="EB706" i="11"/>
  <c r="DX706" i="11"/>
  <c r="DU685" i="11"/>
  <c r="DZ685" i="11"/>
  <c r="DV685" i="11"/>
  <c r="DY685" i="11"/>
  <c r="EB685" i="11"/>
  <c r="DX685" i="11"/>
  <c r="EA685" i="11"/>
  <c r="DW685" i="11"/>
  <c r="DU713" i="11"/>
  <c r="EB713" i="11"/>
  <c r="DZ713" i="11"/>
  <c r="DV713" i="11"/>
  <c r="DY713" i="11"/>
  <c r="DX713" i="11"/>
  <c r="EA713" i="11"/>
  <c r="DW713" i="11"/>
  <c r="DU699" i="11"/>
  <c r="EB699" i="11"/>
  <c r="DX699" i="11"/>
  <c r="EA699" i="11"/>
  <c r="DW699" i="11"/>
  <c r="DZ699" i="11"/>
  <c r="DV699" i="11"/>
  <c r="DY699" i="11"/>
  <c r="DU698" i="11"/>
  <c r="EA698" i="11"/>
  <c r="DW698" i="11"/>
  <c r="DZ698" i="11"/>
  <c r="DV698" i="11"/>
  <c r="DY698" i="11"/>
  <c r="DX698" i="11"/>
  <c r="EB698" i="11"/>
  <c r="DU682" i="11"/>
  <c r="EA682" i="11"/>
  <c r="DW682" i="11"/>
  <c r="DZ682" i="11"/>
  <c r="DV682" i="11"/>
  <c r="DY682" i="11"/>
  <c r="DX682" i="11"/>
  <c r="EB682" i="11"/>
  <c r="DU715" i="11"/>
  <c r="DZ715" i="11"/>
  <c r="DV715" i="11"/>
  <c r="EB715" i="11"/>
  <c r="DW715" i="11"/>
  <c r="EA715" i="11"/>
  <c r="DY715" i="11"/>
  <c r="DX715" i="11"/>
  <c r="DX773" i="11"/>
  <c r="DV773" i="11"/>
  <c r="DU694" i="11"/>
  <c r="EA694" i="11"/>
  <c r="DW694" i="11"/>
  <c r="DZ694" i="11"/>
  <c r="DV694" i="11"/>
  <c r="DY694" i="11"/>
  <c r="EB694" i="11"/>
  <c r="DX694" i="11"/>
  <c r="DU690" i="11"/>
  <c r="EA690" i="11"/>
  <c r="DW690" i="11"/>
  <c r="DZ690" i="11"/>
  <c r="DV690" i="11"/>
  <c r="DY690" i="11"/>
  <c r="EB690" i="11"/>
  <c r="DX690" i="11"/>
  <c r="DU722" i="11"/>
  <c r="DY722" i="11"/>
  <c r="EA722" i="11"/>
  <c r="DV722" i="11"/>
  <c r="DZ722" i="11"/>
  <c r="DX722" i="11"/>
  <c r="EB722" i="11"/>
  <c r="DW722" i="11"/>
  <c r="DU718" i="11"/>
  <c r="DY718" i="11"/>
  <c r="EB718" i="11"/>
  <c r="DW718" i="11"/>
  <c r="EA718" i="11"/>
  <c r="DV718" i="11"/>
  <c r="DZ718" i="11"/>
  <c r="DX718" i="11"/>
  <c r="DU707" i="11"/>
  <c r="EB707" i="11"/>
  <c r="DX707" i="11"/>
  <c r="EA707" i="11"/>
  <c r="DW707" i="11"/>
  <c r="DZ707" i="11"/>
  <c r="DV707" i="11"/>
  <c r="DY707" i="11"/>
  <c r="DU701" i="11"/>
  <c r="DZ701" i="11"/>
  <c r="DV701" i="11"/>
  <c r="DY701" i="11"/>
  <c r="EB701" i="11"/>
  <c r="DX701" i="11"/>
  <c r="EA701" i="11"/>
  <c r="DW701" i="11"/>
  <c r="DU723" i="11"/>
  <c r="DZ723" i="11"/>
  <c r="DV723" i="11"/>
  <c r="DY723" i="11"/>
  <c r="DX723" i="11"/>
  <c r="EB723" i="11"/>
  <c r="DW723" i="11"/>
  <c r="EA723" i="11"/>
  <c r="DU693" i="11"/>
  <c r="DZ693" i="11"/>
  <c r="DV693" i="11"/>
  <c r="DY693" i="11"/>
  <c r="EB693" i="11"/>
  <c r="DX693" i="11"/>
  <c r="EA693" i="11"/>
  <c r="DW693" i="11"/>
  <c r="DU721" i="11"/>
  <c r="EB721" i="11"/>
  <c r="DX721" i="11"/>
  <c r="DW721" i="11"/>
  <c r="EA721" i="11"/>
  <c r="DZ721" i="11"/>
  <c r="DY721" i="11"/>
  <c r="DV721" i="11"/>
  <c r="EA743" i="11"/>
  <c r="DW743" i="11"/>
  <c r="DZ743" i="11"/>
  <c r="DV743" i="11"/>
  <c r="EB743" i="11"/>
  <c r="DY743" i="11"/>
  <c r="DX743" i="11"/>
  <c r="DU686" i="11"/>
  <c r="EA686" i="11"/>
  <c r="DW686" i="11"/>
  <c r="DZ686" i="11"/>
  <c r="DV686" i="11"/>
  <c r="DY686" i="11"/>
  <c r="EB686" i="11"/>
  <c r="DX686" i="11"/>
  <c r="DU702" i="11"/>
  <c r="EA702" i="11"/>
  <c r="DW702" i="11"/>
  <c r="DZ702" i="11"/>
  <c r="DV702" i="11"/>
  <c r="DY702" i="11"/>
  <c r="EB702" i="11"/>
  <c r="DX702" i="11"/>
  <c r="DU653" i="11"/>
  <c r="DZ653" i="11"/>
  <c r="DV653" i="11"/>
  <c r="DY653" i="11"/>
  <c r="EB653" i="11"/>
  <c r="DX653" i="11"/>
  <c r="EA653" i="11"/>
  <c r="DW653" i="11"/>
  <c r="DU703" i="11"/>
  <c r="EB703" i="11"/>
  <c r="DX703" i="11"/>
  <c r="EA703" i="11"/>
  <c r="DW703" i="11"/>
  <c r="DZ703" i="11"/>
  <c r="DV703" i="11"/>
  <c r="DY703" i="11"/>
  <c r="DU683" i="11"/>
  <c r="EB683" i="11"/>
  <c r="DX683" i="11"/>
  <c r="EA683" i="11"/>
  <c r="DW683" i="11"/>
  <c r="DZ683" i="11"/>
  <c r="DV683" i="11"/>
  <c r="DY683" i="11"/>
  <c r="DU717" i="11"/>
  <c r="EB717" i="11"/>
  <c r="DX717" i="11"/>
  <c r="DY717" i="11"/>
  <c r="DW717" i="11"/>
  <c r="EA717" i="11"/>
  <c r="DV717" i="11"/>
  <c r="DZ717" i="11"/>
  <c r="DU743" i="11"/>
  <c r="EI743" i="11"/>
  <c r="EC743" i="11"/>
  <c r="EH743" i="11"/>
  <c r="ED743" i="11"/>
  <c r="EE743" i="11"/>
  <c r="EF743" i="11"/>
  <c r="EG743" i="11"/>
  <c r="EJ743" i="11"/>
  <c r="AE80" i="11"/>
  <c r="AE134" i="11"/>
  <c r="AF106" i="11"/>
  <c r="AD52" i="11"/>
  <c r="AE60" i="11"/>
  <c r="AD32" i="11"/>
  <c r="AE114" i="11"/>
  <c r="AF86" i="11"/>
  <c r="AE72" i="11"/>
  <c r="AD44" i="11"/>
  <c r="AE126" i="11"/>
  <c r="AF98" i="11"/>
  <c r="AF102" i="11"/>
  <c r="AE76" i="11"/>
  <c r="AE130" i="11"/>
  <c r="AD48" i="11"/>
  <c r="AF90" i="11"/>
  <c r="AD36" i="11"/>
  <c r="AE118" i="11"/>
  <c r="AE64" i="11"/>
  <c r="EF721" i="11"/>
  <c r="EE721" i="11"/>
  <c r="EH721" i="11"/>
  <c r="EC721" i="11"/>
  <c r="EI721" i="11"/>
  <c r="EJ721" i="11"/>
  <c r="EG721" i="11"/>
  <c r="ED721" i="11"/>
  <c r="AE115" i="11"/>
  <c r="AE61" i="11"/>
  <c r="AD33" i="11"/>
  <c r="AF87" i="11"/>
  <c r="AF100" i="11"/>
  <c r="AE128" i="11"/>
  <c r="AE74" i="11"/>
  <c r="AD46" i="11"/>
  <c r="AD98" i="11"/>
  <c r="AF72" i="11"/>
  <c r="AE98" i="11"/>
  <c r="AF126" i="11"/>
  <c r="AD85" i="11"/>
  <c r="AF113" i="11"/>
  <c r="AF59" i="11"/>
  <c r="AE85" i="11"/>
  <c r="AF96" i="11"/>
  <c r="AE124" i="11"/>
  <c r="AE70" i="11"/>
  <c r="AD42" i="11"/>
  <c r="AF92" i="11"/>
  <c r="AE120" i="11"/>
  <c r="AD38" i="11"/>
  <c r="AE66" i="11"/>
  <c r="AE95" i="11"/>
  <c r="AF69" i="11"/>
  <c r="AF123" i="11"/>
  <c r="AD95" i="11"/>
  <c r="AF97" i="11"/>
  <c r="AE125" i="11"/>
  <c r="AE71" i="11"/>
  <c r="AD43" i="11"/>
  <c r="AF88" i="11"/>
  <c r="AE116" i="11"/>
  <c r="AD34" i="11"/>
  <c r="AE62" i="11"/>
  <c r="AF94" i="11"/>
  <c r="AD40" i="11"/>
  <c r="AE122" i="11"/>
  <c r="AE68" i="11"/>
  <c r="AF93" i="11"/>
  <c r="AE121" i="11"/>
  <c r="AD39" i="11"/>
  <c r="AE67" i="11"/>
  <c r="AF84" i="11"/>
  <c r="AE112" i="11"/>
  <c r="AD30" i="11"/>
  <c r="AE58" i="11"/>
  <c r="AE79" i="11"/>
  <c r="AF105" i="11"/>
  <c r="AD51" i="11"/>
  <c r="AE133" i="11"/>
  <c r="AF85" i="11"/>
  <c r="AE59" i="11"/>
  <c r="AD31" i="11"/>
  <c r="AE113" i="11"/>
  <c r="AE111" i="11"/>
  <c r="AD29" i="11"/>
  <c r="AF83" i="11"/>
  <c r="AE57" i="11"/>
  <c r="AE82" i="11"/>
  <c r="AD54" i="11"/>
  <c r="AE136" i="11"/>
  <c r="AF108" i="11"/>
  <c r="AF89" i="11"/>
  <c r="AE63" i="11"/>
  <c r="AD35" i="11"/>
  <c r="AE117" i="11"/>
  <c r="AE78" i="11"/>
  <c r="AD50" i="11"/>
  <c r="AE132" i="11"/>
  <c r="AF104" i="11"/>
  <c r="AF107" i="11"/>
  <c r="AD53" i="11"/>
  <c r="AE135" i="11"/>
  <c r="AE81" i="11"/>
  <c r="AE127" i="11"/>
  <c r="AF99" i="11"/>
  <c r="AE73" i="11"/>
  <c r="AD45" i="11"/>
  <c r="AF91" i="11"/>
  <c r="AE65" i="11"/>
  <c r="AD37" i="11"/>
  <c r="AE119" i="11"/>
  <c r="AE75" i="11"/>
  <c r="AD47" i="11"/>
  <c r="AF101" i="11"/>
  <c r="AE129" i="11"/>
  <c r="AF103" i="11"/>
  <c r="AD49" i="11"/>
  <c r="AE77" i="11"/>
  <c r="AE131" i="11"/>
  <c r="AF118" i="11"/>
  <c r="AE90" i="11"/>
  <c r="AD90" i="11"/>
  <c r="AF64" i="11"/>
  <c r="AE123" i="11"/>
  <c r="AD41" i="11"/>
  <c r="AF95" i="11"/>
  <c r="AE69" i="11"/>
  <c r="EH717" i="11"/>
  <c r="EG717" i="11"/>
  <c r="EF717" i="11"/>
  <c r="ED717" i="11"/>
  <c r="EC717" i="11"/>
  <c r="EJ717" i="11"/>
  <c r="EE717" i="11"/>
  <c r="EI717" i="11"/>
  <c r="EH773" i="11"/>
  <c r="EJ773" i="11"/>
  <c r="EJ690" i="11"/>
  <c r="EF690" i="11"/>
  <c r="EE690" i="11"/>
  <c r="EC690" i="11"/>
  <c r="ED690" i="11"/>
  <c r="EG690" i="11"/>
  <c r="EI690" i="11"/>
  <c r="EH690" i="11"/>
  <c r="EC730" i="11"/>
  <c r="EI730" i="11"/>
  <c r="EE730" i="11"/>
  <c r="ED730" i="11"/>
  <c r="EJ730" i="11"/>
  <c r="EG730" i="11"/>
  <c r="EH730" i="11"/>
  <c r="EF730" i="11"/>
  <c r="ED685" i="11"/>
  <c r="EF685" i="11"/>
  <c r="EJ685" i="11"/>
  <c r="EI685" i="11"/>
  <c r="EH685" i="11"/>
  <c r="EG685" i="11"/>
  <c r="EE685" i="11"/>
  <c r="EC685" i="11"/>
  <c r="EG713" i="11"/>
  <c r="EI713" i="11"/>
  <c r="EF713" i="11"/>
  <c r="EC713" i="11"/>
  <c r="ED713" i="11"/>
  <c r="EE713" i="11"/>
  <c r="EJ713" i="11"/>
  <c r="EH713" i="11"/>
  <c r="EF699" i="11"/>
  <c r="ED699" i="11"/>
  <c r="EE699" i="11"/>
  <c r="EC699" i="11"/>
  <c r="EJ699" i="11"/>
  <c r="EI699" i="11"/>
  <c r="EG699" i="11"/>
  <c r="EH699" i="11"/>
  <c r="EH653" i="11"/>
  <c r="ED653" i="11"/>
  <c r="EG653" i="11"/>
  <c r="EI653" i="11"/>
  <c r="EC653" i="11"/>
  <c r="EE653" i="11"/>
  <c r="EJ653" i="11"/>
  <c r="EF653" i="11"/>
  <c r="EM653" i="11"/>
  <c r="EC703" i="11"/>
  <c r="EH703" i="11"/>
  <c r="EF703" i="11"/>
  <c r="EG703" i="11"/>
  <c r="EI703" i="11"/>
  <c r="EE703" i="11"/>
  <c r="ED703" i="11"/>
  <c r="EJ703" i="11"/>
  <c r="EH683" i="11"/>
  <c r="EF683" i="11"/>
  <c r="EJ683" i="11"/>
  <c r="EI683" i="11"/>
  <c r="EG683" i="11"/>
  <c r="EC683" i="11"/>
  <c r="EE683" i="11"/>
  <c r="ED683" i="11"/>
  <c r="DQ505" i="11"/>
  <c r="EM504" i="11"/>
  <c r="EF698" i="11"/>
  <c r="EE698" i="11"/>
  <c r="EG698" i="11"/>
  <c r="EI698" i="11"/>
  <c r="EH698" i="11"/>
  <c r="EJ698" i="11"/>
  <c r="EC698" i="11"/>
  <c r="ED698" i="11"/>
  <c r="EE710" i="11"/>
  <c r="ED710" i="11"/>
  <c r="EI710" i="11"/>
  <c r="EC710" i="11"/>
  <c r="EJ710" i="11"/>
  <c r="EH710" i="11"/>
  <c r="EG710" i="11"/>
  <c r="EF710" i="11"/>
  <c r="EH702" i="11"/>
  <c r="EE702" i="11"/>
  <c r="EG702" i="11"/>
  <c r="EF702" i="11"/>
  <c r="EI702" i="11"/>
  <c r="EC702" i="11"/>
  <c r="ED702" i="11"/>
  <c r="EJ702" i="11"/>
  <c r="EH694" i="11"/>
  <c r="ED694" i="11"/>
  <c r="EE694" i="11"/>
  <c r="EJ694" i="11"/>
  <c r="EG694" i="11"/>
  <c r="EF694" i="11"/>
  <c r="EI694" i="11"/>
  <c r="EC694" i="11"/>
  <c r="ED714" i="11"/>
  <c r="EG714" i="11"/>
  <c r="EE714" i="11"/>
  <c r="EH714" i="11"/>
  <c r="EI714" i="11"/>
  <c r="EJ714" i="11"/>
  <c r="EC714" i="11"/>
  <c r="EF714" i="11"/>
  <c r="EE682" i="11"/>
  <c r="EC682" i="11"/>
  <c r="ED682" i="11"/>
  <c r="EF682" i="11"/>
  <c r="EJ682" i="11"/>
  <c r="EG682" i="11"/>
  <c r="EI682" i="11"/>
  <c r="EH682" i="11"/>
  <c r="DQ405" i="11"/>
  <c r="EM404" i="11"/>
  <c r="DQ630" i="11"/>
  <c r="EM629" i="11"/>
  <c r="DQ580" i="11"/>
  <c r="EM579" i="11"/>
  <c r="DQ380" i="11"/>
  <c r="EM379" i="11"/>
  <c r="DT741" i="11"/>
  <c r="DR767" i="11"/>
  <c r="DQ605" i="11"/>
  <c r="EM604" i="11"/>
  <c r="DQ480" i="11"/>
  <c r="EM479" i="11"/>
  <c r="EG686" i="11"/>
  <c r="EF686" i="11"/>
  <c r="ED686" i="11"/>
  <c r="EI686" i="11"/>
  <c r="EC686" i="11"/>
  <c r="EE686" i="11"/>
  <c r="EH686" i="11"/>
  <c r="EJ686" i="11"/>
  <c r="DS833" i="11"/>
  <c r="DR821" i="11"/>
  <c r="DQ430" i="11"/>
  <c r="EM429" i="11"/>
  <c r="DT733" i="11"/>
  <c r="DR759" i="11"/>
  <c r="DQ355" i="11"/>
  <c r="EM354" i="11"/>
  <c r="DT679" i="11"/>
  <c r="DQ679" i="11"/>
  <c r="DQ680" i="11" s="1"/>
  <c r="DR705" i="11"/>
  <c r="DT727" i="11"/>
  <c r="DR753" i="11"/>
  <c r="DT749" i="11"/>
  <c r="DR775" i="11"/>
  <c r="EI715" i="11"/>
  <c r="EG715" i="11"/>
  <c r="EC715" i="11"/>
  <c r="EF715" i="11"/>
  <c r="EJ715" i="11"/>
  <c r="EH715" i="11"/>
  <c r="ED715" i="11"/>
  <c r="EE715" i="11"/>
  <c r="DT719" i="11"/>
  <c r="DR745" i="11"/>
  <c r="EE726" i="11"/>
  <c r="EI726" i="11"/>
  <c r="ED726" i="11"/>
  <c r="EH726" i="11"/>
  <c r="EG726" i="11"/>
  <c r="EJ726" i="11"/>
  <c r="EC726" i="11"/>
  <c r="EF726" i="11"/>
  <c r="EG722" i="11"/>
  <c r="EE722" i="11"/>
  <c r="EH722" i="11"/>
  <c r="EI722" i="11"/>
  <c r="ED722" i="11"/>
  <c r="EJ722" i="11"/>
  <c r="EC722" i="11"/>
  <c r="EF722" i="11"/>
  <c r="EE718" i="11"/>
  <c r="EC718" i="11"/>
  <c r="EJ718" i="11"/>
  <c r="ED718" i="11"/>
  <c r="EH718" i="11"/>
  <c r="EG718" i="11"/>
  <c r="EI718" i="11"/>
  <c r="EF718" i="11"/>
  <c r="EC706" i="11"/>
  <c r="EG706" i="11"/>
  <c r="EI706" i="11"/>
  <c r="ED706" i="11"/>
  <c r="EJ706" i="11"/>
  <c r="EE706" i="11"/>
  <c r="EH706" i="11"/>
  <c r="EF706" i="11"/>
  <c r="DT711" i="11"/>
  <c r="DR737" i="11"/>
  <c r="DT739" i="11"/>
  <c r="DR765" i="11"/>
  <c r="DQ530" i="11"/>
  <c r="EM529" i="11"/>
  <c r="DQ455" i="11"/>
  <c r="EM454" i="11"/>
  <c r="EG707" i="11"/>
  <c r="EF707" i="11"/>
  <c r="EI707" i="11"/>
  <c r="EC707" i="11"/>
  <c r="EJ707" i="11"/>
  <c r="EH707" i="11"/>
  <c r="ED707" i="11"/>
  <c r="EE707" i="11"/>
  <c r="DT725" i="11"/>
  <c r="DR751" i="11"/>
  <c r="DQ655" i="11"/>
  <c r="EM654" i="11"/>
  <c r="EF701" i="11"/>
  <c r="EJ701" i="11"/>
  <c r="ED701" i="11"/>
  <c r="EE701" i="11"/>
  <c r="EC701" i="11"/>
  <c r="EI701" i="11"/>
  <c r="EH701" i="11"/>
  <c r="EG701" i="11"/>
  <c r="EF723" i="11"/>
  <c r="EG723" i="11"/>
  <c r="EC723" i="11"/>
  <c r="EI723" i="11"/>
  <c r="EH723" i="11"/>
  <c r="ED723" i="11"/>
  <c r="EE723" i="11"/>
  <c r="EJ723" i="11"/>
  <c r="DT729" i="11"/>
  <c r="DR755" i="11"/>
  <c r="DT709" i="11"/>
  <c r="DR735" i="11"/>
  <c r="EF693" i="11"/>
  <c r="EI693" i="11"/>
  <c r="EH693" i="11"/>
  <c r="EG693" i="11"/>
  <c r="ED693" i="11"/>
  <c r="EE693" i="11"/>
  <c r="EC693" i="11"/>
  <c r="EJ693" i="11"/>
  <c r="DQ555" i="11"/>
  <c r="EM554" i="11"/>
  <c r="DR825" i="11"/>
  <c r="DQ330" i="11"/>
  <c r="EM329" i="11"/>
  <c r="DQ306" i="11"/>
  <c r="EM305" i="11"/>
  <c r="DQ124" i="11"/>
  <c r="EM123" i="11"/>
  <c r="DQ282" i="11"/>
  <c r="EM281" i="11"/>
  <c r="DQ228" i="11"/>
  <c r="EM227" i="11"/>
  <c r="DQ203" i="11"/>
  <c r="EM202" i="11"/>
  <c r="DQ21" i="11"/>
  <c r="EM20" i="11"/>
  <c r="DQ176" i="11"/>
  <c r="EM175" i="11"/>
  <c r="DQ46" i="11"/>
  <c r="EM45" i="11"/>
  <c r="DQ150" i="11"/>
  <c r="EM149" i="11"/>
  <c r="DQ72" i="11"/>
  <c r="EM71" i="11"/>
  <c r="DQ254" i="11"/>
  <c r="EM253" i="11"/>
  <c r="DQ98" i="11"/>
  <c r="EM97" i="11"/>
  <c r="DR716" i="11"/>
  <c r="DT716" i="11" s="1"/>
  <c r="DR752" i="11"/>
  <c r="DT752" i="11" s="1"/>
  <c r="DS783" i="11"/>
  <c r="DS799" i="11"/>
  <c r="DT799" i="11" s="1"/>
  <c r="DR744" i="11"/>
  <c r="DT744" i="11" s="1"/>
  <c r="DR732" i="11"/>
  <c r="DT732" i="11" s="1"/>
  <c r="DR748" i="11"/>
  <c r="DT748" i="11" s="1"/>
  <c r="DR720" i="11"/>
  <c r="DT720" i="11" s="1"/>
  <c r="DS823" i="11"/>
  <c r="DR724" i="11"/>
  <c r="DT724" i="11" s="1"/>
  <c r="DR712" i="11"/>
  <c r="DT712" i="11" s="1"/>
  <c r="DS795" i="11"/>
  <c r="DT795" i="11" s="1"/>
  <c r="DS779" i="11"/>
  <c r="DS791" i="11"/>
  <c r="DS803" i="11"/>
  <c r="DR740" i="11"/>
  <c r="DT740" i="11" s="1"/>
  <c r="DR708" i="11"/>
  <c r="DT708" i="11" s="1"/>
  <c r="DS815" i="11"/>
  <c r="DR736" i="11"/>
  <c r="DT736" i="11" s="1"/>
  <c r="DR728" i="11"/>
  <c r="DT728" i="11" s="1"/>
  <c r="DR756" i="11"/>
  <c r="DT756" i="11" s="1"/>
  <c r="DS787" i="11"/>
  <c r="W665" i="14" l="1"/>
  <c r="W660" i="14"/>
  <c r="W664" i="14"/>
  <c r="W658" i="14"/>
  <c r="W662" i="14"/>
  <c r="W661" i="14"/>
  <c r="W663" i="14"/>
  <c r="W659" i="14"/>
  <c r="EI773" i="11"/>
  <c r="EF773" i="11"/>
  <c r="DW773" i="11"/>
  <c r="EB773" i="11"/>
  <c r="ED773" i="11"/>
  <c r="EC773" i="11"/>
  <c r="DZ773" i="11"/>
  <c r="DY773" i="11"/>
  <c r="EE773" i="11"/>
  <c r="EG773" i="11"/>
  <c r="EA773" i="11"/>
  <c r="EK743" i="11"/>
  <c r="EK717" i="11"/>
  <c r="EK683" i="11"/>
  <c r="EK703" i="11"/>
  <c r="EK653" i="11"/>
  <c r="EK702" i="11"/>
  <c r="EK686" i="11"/>
  <c r="EK853" i="11"/>
  <c r="EK849" i="11"/>
  <c r="EK856" i="11"/>
  <c r="EK852" i="11"/>
  <c r="EK858" i="11"/>
  <c r="EK857" i="11"/>
  <c r="EK848" i="11"/>
  <c r="EK850" i="11"/>
  <c r="EK859" i="11"/>
  <c r="EK854" i="11"/>
  <c r="EK860" i="11"/>
  <c r="EK721" i="11"/>
  <c r="EK693" i="11"/>
  <c r="EK723" i="11"/>
  <c r="EK701" i="11"/>
  <c r="EK707" i="11"/>
  <c r="EK718" i="11"/>
  <c r="EK722" i="11"/>
  <c r="EK690" i="11"/>
  <c r="EK694" i="11"/>
  <c r="EK715" i="11"/>
  <c r="EK682" i="11"/>
  <c r="EK698" i="11"/>
  <c r="EK699" i="11"/>
  <c r="EK713" i="11"/>
  <c r="EK685" i="11"/>
  <c r="EK706" i="11"/>
  <c r="EK730" i="11"/>
  <c r="EK726" i="11"/>
  <c r="EK714" i="11"/>
  <c r="EK710" i="11"/>
  <c r="EG769" i="11"/>
  <c r="EF769" i="11"/>
  <c r="DZ769" i="11"/>
  <c r="DX769" i="11"/>
  <c r="EH769" i="11"/>
  <c r="EC769" i="11"/>
  <c r="DW769" i="11"/>
  <c r="DU769" i="11"/>
  <c r="EI769" i="11"/>
  <c r="ED769" i="11"/>
  <c r="EA769" i="11"/>
  <c r="EB769" i="11"/>
  <c r="EE769" i="11"/>
  <c r="EJ769" i="11"/>
  <c r="DV769" i="11"/>
  <c r="DU736" i="11"/>
  <c r="EB736" i="11"/>
  <c r="DX736" i="11"/>
  <c r="EA736" i="11"/>
  <c r="DW736" i="11"/>
  <c r="DV736" i="11"/>
  <c r="DZ736" i="11"/>
  <c r="DY736" i="11"/>
  <c r="DU748" i="11"/>
  <c r="EB748" i="11"/>
  <c r="DX748" i="11"/>
  <c r="EA748" i="11"/>
  <c r="DW748" i="11"/>
  <c r="DZ748" i="11"/>
  <c r="DY748" i="11"/>
  <c r="DV748" i="11"/>
  <c r="DU724" i="11"/>
  <c r="EA724" i="11"/>
  <c r="DW724" i="11"/>
  <c r="DX724" i="11"/>
  <c r="EB724" i="11"/>
  <c r="DV724" i="11"/>
  <c r="DZ724" i="11"/>
  <c r="DY724" i="11"/>
  <c r="DU732" i="11"/>
  <c r="EB732" i="11"/>
  <c r="EA732" i="11"/>
  <c r="DW732" i="11"/>
  <c r="DZ732" i="11"/>
  <c r="DY732" i="11"/>
  <c r="DX732" i="11"/>
  <c r="DV732" i="11"/>
  <c r="DU752" i="11"/>
  <c r="EB752" i="11"/>
  <c r="DX752" i="11"/>
  <c r="EA752" i="11"/>
  <c r="DW752" i="11"/>
  <c r="DV752" i="11"/>
  <c r="DZ752" i="11"/>
  <c r="DY752" i="11"/>
  <c r="DU749" i="11"/>
  <c r="DY749" i="11"/>
  <c r="EB749" i="11"/>
  <c r="DX749" i="11"/>
  <c r="EA749" i="11"/>
  <c r="DZ749" i="11"/>
  <c r="DW749" i="11"/>
  <c r="DV749" i="11"/>
  <c r="DU756" i="11"/>
  <c r="EB756" i="11"/>
  <c r="DX756" i="11"/>
  <c r="EA756" i="11"/>
  <c r="DW756" i="11"/>
  <c r="DZ756" i="11"/>
  <c r="DY756" i="11"/>
  <c r="DV756" i="11"/>
  <c r="DU744" i="11"/>
  <c r="EB744" i="11"/>
  <c r="DX744" i="11"/>
  <c r="EA744" i="11"/>
  <c r="DW744" i="11"/>
  <c r="DV744" i="11"/>
  <c r="DZ744" i="11"/>
  <c r="DY744" i="11"/>
  <c r="DU709" i="11"/>
  <c r="DZ709" i="11"/>
  <c r="DV709" i="11"/>
  <c r="DY709" i="11"/>
  <c r="EB709" i="11"/>
  <c r="DX709" i="11"/>
  <c r="EA709" i="11"/>
  <c r="DW709" i="11"/>
  <c r="DU711" i="11"/>
  <c r="EB711" i="11"/>
  <c r="DX711" i="11"/>
  <c r="EA711" i="11"/>
  <c r="DW711" i="11"/>
  <c r="DZ711" i="11"/>
  <c r="DV711" i="11"/>
  <c r="DY711" i="11"/>
  <c r="DU679" i="11"/>
  <c r="EB679" i="11"/>
  <c r="DX679" i="11"/>
  <c r="EA679" i="11"/>
  <c r="DW679" i="11"/>
  <c r="DZ679" i="11"/>
  <c r="DV679" i="11"/>
  <c r="DY679" i="11"/>
  <c r="DU733" i="11"/>
  <c r="DY733" i="11"/>
  <c r="EB733" i="11"/>
  <c r="DX733" i="11"/>
  <c r="EA733" i="11"/>
  <c r="DZ733" i="11"/>
  <c r="DW733" i="11"/>
  <c r="DV733" i="11"/>
  <c r="DU708" i="11"/>
  <c r="DY708" i="11"/>
  <c r="EB708" i="11"/>
  <c r="DX708" i="11"/>
  <c r="EA708" i="11"/>
  <c r="DW708" i="11"/>
  <c r="DZ708" i="11"/>
  <c r="DV708" i="11"/>
  <c r="DU716" i="11"/>
  <c r="EA716" i="11"/>
  <c r="DW716" i="11"/>
  <c r="DZ716" i="11"/>
  <c r="DY716" i="11"/>
  <c r="DX716" i="11"/>
  <c r="EB716" i="11"/>
  <c r="DV716" i="11"/>
  <c r="DU728" i="11"/>
  <c r="EA728" i="11"/>
  <c r="DW728" i="11"/>
  <c r="EB728" i="11"/>
  <c r="DV728" i="11"/>
  <c r="DZ728" i="11"/>
  <c r="DY728" i="11"/>
  <c r="DX728" i="11"/>
  <c r="DU740" i="11"/>
  <c r="EB740" i="11"/>
  <c r="DX740" i="11"/>
  <c r="EA740" i="11"/>
  <c r="DW740" i="11"/>
  <c r="DZ740" i="11"/>
  <c r="DY740" i="11"/>
  <c r="DV740" i="11"/>
  <c r="DU795" i="11"/>
  <c r="DY795" i="11"/>
  <c r="EB795" i="11"/>
  <c r="DX795" i="11"/>
  <c r="EA795" i="11"/>
  <c r="DZ795" i="11"/>
  <c r="DW795" i="11"/>
  <c r="DV795" i="11"/>
  <c r="DU720" i="11"/>
  <c r="EA720" i="11"/>
  <c r="DW720" i="11"/>
  <c r="EB720" i="11"/>
  <c r="DV720" i="11"/>
  <c r="DZ720" i="11"/>
  <c r="DY720" i="11"/>
  <c r="DX720" i="11"/>
  <c r="DU799" i="11"/>
  <c r="DY799" i="11"/>
  <c r="EB799" i="11"/>
  <c r="DX799" i="11"/>
  <c r="DW799" i="11"/>
  <c r="DV799" i="11"/>
  <c r="EA799" i="11"/>
  <c r="DZ799" i="11"/>
  <c r="DU727" i="11"/>
  <c r="DZ727" i="11"/>
  <c r="DV727" i="11"/>
  <c r="DX727" i="11"/>
  <c r="EB727" i="11"/>
  <c r="DW727" i="11"/>
  <c r="EA727" i="11"/>
  <c r="DY727" i="11"/>
  <c r="DU712" i="11"/>
  <c r="DY712" i="11"/>
  <c r="EB712" i="11"/>
  <c r="DX712" i="11"/>
  <c r="EA712" i="11"/>
  <c r="DW712" i="11"/>
  <c r="DV712" i="11"/>
  <c r="DZ712" i="11"/>
  <c r="DU729" i="11"/>
  <c r="EB729" i="11"/>
  <c r="DX729" i="11"/>
  <c r="DZ729" i="11"/>
  <c r="DY729" i="11"/>
  <c r="DW729" i="11"/>
  <c r="DV729" i="11"/>
  <c r="EA729" i="11"/>
  <c r="DU725" i="11"/>
  <c r="EB725" i="11"/>
  <c r="DX725" i="11"/>
  <c r="EA725" i="11"/>
  <c r="DV725" i="11"/>
  <c r="DZ725" i="11"/>
  <c r="DY725" i="11"/>
  <c r="DW725" i="11"/>
  <c r="DU739" i="11"/>
  <c r="EA739" i="11"/>
  <c r="DW739" i="11"/>
  <c r="DZ739" i="11"/>
  <c r="DV739" i="11"/>
  <c r="DY739" i="11"/>
  <c r="DX739" i="11"/>
  <c r="EB739" i="11"/>
  <c r="DU719" i="11"/>
  <c r="DZ719" i="11"/>
  <c r="DV719" i="11"/>
  <c r="EA719" i="11"/>
  <c r="DY719" i="11"/>
  <c r="DX719" i="11"/>
  <c r="EB719" i="11"/>
  <c r="DW719" i="11"/>
  <c r="DU741" i="11"/>
  <c r="DY741" i="11"/>
  <c r="EB741" i="11"/>
  <c r="DX741" i="11"/>
  <c r="EA741" i="11"/>
  <c r="DZ741" i="11"/>
  <c r="DW741" i="11"/>
  <c r="DV741" i="11"/>
  <c r="ED799" i="11"/>
  <c r="EF799" i="11"/>
  <c r="EJ799" i="11"/>
  <c r="EE799" i="11"/>
  <c r="EI799" i="11"/>
  <c r="EG799" i="11"/>
  <c r="EH799" i="11"/>
  <c r="EC799" i="11"/>
  <c r="EH795" i="11"/>
  <c r="EG795" i="11"/>
  <c r="EF795" i="11"/>
  <c r="EC795" i="11"/>
  <c r="EI795" i="11"/>
  <c r="EE795" i="11"/>
  <c r="ED795" i="11"/>
  <c r="EJ795" i="11"/>
  <c r="EG720" i="11"/>
  <c r="EE720" i="11"/>
  <c r="EJ720" i="11"/>
  <c r="EC720" i="11"/>
  <c r="EH720" i="11"/>
  <c r="EI720" i="11"/>
  <c r="ED720" i="11"/>
  <c r="EF720" i="11"/>
  <c r="EH756" i="11"/>
  <c r="EI756" i="11"/>
  <c r="EF756" i="11"/>
  <c r="EG756" i="11"/>
  <c r="EC756" i="11"/>
  <c r="EE756" i="11"/>
  <c r="ED756" i="11"/>
  <c r="EJ756" i="11"/>
  <c r="EE708" i="11"/>
  <c r="EJ708" i="11"/>
  <c r="EC708" i="11"/>
  <c r="EI708" i="11"/>
  <c r="ED708" i="11"/>
  <c r="EG708" i="11"/>
  <c r="EH708" i="11"/>
  <c r="EF708" i="11"/>
  <c r="EE712" i="11"/>
  <c r="EG712" i="11"/>
  <c r="EJ712" i="11"/>
  <c r="EC712" i="11"/>
  <c r="EH712" i="11"/>
  <c r="EI712" i="11"/>
  <c r="ED712" i="11"/>
  <c r="EF712" i="11"/>
  <c r="EH748" i="11"/>
  <c r="ED748" i="11"/>
  <c r="EG748" i="11"/>
  <c r="EI748" i="11"/>
  <c r="EC748" i="11"/>
  <c r="EE748" i="11"/>
  <c r="EJ748" i="11"/>
  <c r="EF748" i="11"/>
  <c r="EH744" i="11"/>
  <c r="ED744" i="11"/>
  <c r="EC744" i="11"/>
  <c r="EE744" i="11"/>
  <c r="EJ744" i="11"/>
  <c r="EG744" i="11"/>
  <c r="EI744" i="11"/>
  <c r="EF744" i="11"/>
  <c r="EE716" i="11"/>
  <c r="EC716" i="11"/>
  <c r="EI716" i="11"/>
  <c r="ED716" i="11"/>
  <c r="EG716" i="11"/>
  <c r="EH716" i="11"/>
  <c r="EJ716" i="11"/>
  <c r="EF716" i="11"/>
  <c r="EF709" i="11"/>
  <c r="EG709" i="11"/>
  <c r="EI709" i="11"/>
  <c r="EC709" i="11"/>
  <c r="EH709" i="11"/>
  <c r="ED709" i="11"/>
  <c r="EE709" i="11"/>
  <c r="EJ709" i="11"/>
  <c r="EC725" i="11"/>
  <c r="EG725" i="11"/>
  <c r="EF725" i="11"/>
  <c r="EI725" i="11"/>
  <c r="ED725" i="11"/>
  <c r="EE725" i="11"/>
  <c r="EJ725" i="11"/>
  <c r="EH725" i="11"/>
  <c r="DT765" i="11"/>
  <c r="DR791" i="11"/>
  <c r="DT745" i="11"/>
  <c r="DR771" i="11"/>
  <c r="DT753" i="11"/>
  <c r="DR779" i="11"/>
  <c r="EG679" i="11"/>
  <c r="EF679" i="11"/>
  <c r="EC679" i="11"/>
  <c r="EH679" i="11"/>
  <c r="EJ679" i="11"/>
  <c r="EI679" i="11"/>
  <c r="EE679" i="11"/>
  <c r="ED679" i="11"/>
  <c r="EM679" i="11"/>
  <c r="EH733" i="11"/>
  <c r="EI733" i="11"/>
  <c r="EG733" i="11"/>
  <c r="EE733" i="11"/>
  <c r="EC733" i="11"/>
  <c r="EJ733" i="11"/>
  <c r="EF733" i="11"/>
  <c r="ED733" i="11"/>
  <c r="DQ481" i="11"/>
  <c r="EM480" i="11"/>
  <c r="EH741" i="11"/>
  <c r="EI741" i="11"/>
  <c r="EG741" i="11"/>
  <c r="EE741" i="11"/>
  <c r="EC741" i="11"/>
  <c r="EJ741" i="11"/>
  <c r="EF741" i="11"/>
  <c r="ED741" i="11"/>
  <c r="DQ381" i="11"/>
  <c r="EM380" i="11"/>
  <c r="EE724" i="11"/>
  <c r="EI724" i="11"/>
  <c r="EC724" i="11"/>
  <c r="ED724" i="11"/>
  <c r="EG724" i="11"/>
  <c r="EH724" i="11"/>
  <c r="EJ724" i="11"/>
  <c r="EF724" i="11"/>
  <c r="ED736" i="11"/>
  <c r="EH736" i="11"/>
  <c r="EC736" i="11"/>
  <c r="EE736" i="11"/>
  <c r="EJ736" i="11"/>
  <c r="EF736" i="11"/>
  <c r="EG736" i="11"/>
  <c r="EI736" i="11"/>
  <c r="DQ331" i="11"/>
  <c r="EM330" i="11"/>
  <c r="DQ556" i="11"/>
  <c r="EM555" i="11"/>
  <c r="DT755" i="11"/>
  <c r="DR781" i="11"/>
  <c r="DQ531" i="11"/>
  <c r="EM530" i="11"/>
  <c r="EF739" i="11"/>
  <c r="EE739" i="11"/>
  <c r="EC739" i="11"/>
  <c r="EJ739" i="11"/>
  <c r="ED739" i="11"/>
  <c r="EI739" i="11"/>
  <c r="EG739" i="11"/>
  <c r="EH739" i="11"/>
  <c r="EF719" i="11"/>
  <c r="EI719" i="11"/>
  <c r="EG719" i="11"/>
  <c r="EC719" i="11"/>
  <c r="EH719" i="11"/>
  <c r="ED719" i="11"/>
  <c r="EE719" i="11"/>
  <c r="EJ719" i="11"/>
  <c r="EG727" i="11"/>
  <c r="EI727" i="11"/>
  <c r="EC727" i="11"/>
  <c r="EF727" i="11"/>
  <c r="EJ727" i="11"/>
  <c r="EH727" i="11"/>
  <c r="EE727" i="11"/>
  <c r="ED727" i="11"/>
  <c r="DQ406" i="11"/>
  <c r="EM405" i="11"/>
  <c r="EH740" i="11"/>
  <c r="ED740" i="11"/>
  <c r="EG740" i="11"/>
  <c r="EI740" i="11"/>
  <c r="EC740" i="11"/>
  <c r="EE740" i="11"/>
  <c r="EJ740" i="11"/>
  <c r="EF740" i="11"/>
  <c r="ED732" i="11"/>
  <c r="EH732" i="11"/>
  <c r="EG732" i="11"/>
  <c r="EI732" i="11"/>
  <c r="EC732" i="11"/>
  <c r="EE732" i="11"/>
  <c r="EJ732" i="11"/>
  <c r="EF732" i="11"/>
  <c r="EG752" i="11"/>
  <c r="EH752" i="11"/>
  <c r="EI752" i="11"/>
  <c r="EC752" i="11"/>
  <c r="EE752" i="11"/>
  <c r="ED752" i="11"/>
  <c r="EF752" i="11"/>
  <c r="EJ752" i="11"/>
  <c r="EI729" i="11"/>
  <c r="EE729" i="11"/>
  <c r="EJ729" i="11"/>
  <c r="EG729" i="11"/>
  <c r="EC729" i="11"/>
  <c r="EH729" i="11"/>
  <c r="ED729" i="11"/>
  <c r="EF729" i="11"/>
  <c r="DQ656" i="11"/>
  <c r="EM655" i="11"/>
  <c r="DT737" i="11"/>
  <c r="DR763" i="11"/>
  <c r="DT775" i="11"/>
  <c r="DR801" i="11"/>
  <c r="DT705" i="11"/>
  <c r="DQ705" i="11"/>
  <c r="DQ706" i="11" s="1"/>
  <c r="DR731" i="11"/>
  <c r="DQ356" i="11"/>
  <c r="EM355" i="11"/>
  <c r="DQ431" i="11"/>
  <c r="EM430" i="11"/>
  <c r="DQ606" i="11"/>
  <c r="EM605" i="11"/>
  <c r="DQ581" i="11"/>
  <c r="EM580" i="11"/>
  <c r="DQ631" i="11"/>
  <c r="EM630" i="11"/>
  <c r="EH728" i="11"/>
  <c r="EC728" i="11"/>
  <c r="EG728" i="11"/>
  <c r="EJ728" i="11"/>
  <c r="EE728" i="11"/>
  <c r="EI728" i="11"/>
  <c r="ED728" i="11"/>
  <c r="EF728" i="11"/>
  <c r="DT735" i="11"/>
  <c r="DR761" i="11"/>
  <c r="DT751" i="11"/>
  <c r="DR777" i="11"/>
  <c r="DQ456" i="11"/>
  <c r="EM455" i="11"/>
  <c r="EF711" i="11"/>
  <c r="EG711" i="11"/>
  <c r="EI711" i="11"/>
  <c r="EC711" i="11"/>
  <c r="EH711" i="11"/>
  <c r="ED711" i="11"/>
  <c r="EE711" i="11"/>
  <c r="EJ711" i="11"/>
  <c r="EH749" i="11"/>
  <c r="EI749" i="11"/>
  <c r="EG749" i="11"/>
  <c r="EE749" i="11"/>
  <c r="EC749" i="11"/>
  <c r="EJ749" i="11"/>
  <c r="EF749" i="11"/>
  <c r="ED749" i="11"/>
  <c r="DQ681" i="11"/>
  <c r="EM680" i="11"/>
  <c r="DT759" i="11"/>
  <c r="DR785" i="11"/>
  <c r="DT767" i="11"/>
  <c r="DR793" i="11"/>
  <c r="DQ506" i="11"/>
  <c r="EM505" i="11"/>
  <c r="DQ307" i="11"/>
  <c r="EM306" i="11"/>
  <c r="DQ99" i="11"/>
  <c r="EM98" i="11"/>
  <c r="DQ73" i="11"/>
  <c r="EM72" i="11"/>
  <c r="DQ151" i="11"/>
  <c r="EM150" i="11"/>
  <c r="DQ177" i="11"/>
  <c r="EM176" i="11"/>
  <c r="DQ204" i="11"/>
  <c r="EM203" i="11"/>
  <c r="DQ283" i="11"/>
  <c r="EM282" i="11"/>
  <c r="DQ255" i="11"/>
  <c r="EM254" i="11"/>
  <c r="DQ47" i="11"/>
  <c r="EM46" i="11"/>
  <c r="DQ22" i="11"/>
  <c r="EM21" i="11"/>
  <c r="DQ229" i="11"/>
  <c r="EM228" i="11"/>
  <c r="DQ125" i="11"/>
  <c r="EM124" i="11"/>
  <c r="DR754" i="11"/>
  <c r="DT754" i="11" s="1"/>
  <c r="DR766" i="11"/>
  <c r="DT766" i="11" s="1"/>
  <c r="DR750" i="11"/>
  <c r="DT750" i="11" s="1"/>
  <c r="DR746" i="11"/>
  <c r="DT746" i="11" s="1"/>
  <c r="DR758" i="11"/>
  <c r="DT758" i="11" s="1"/>
  <c r="DR778" i="11"/>
  <c r="DT778" i="11" s="1"/>
  <c r="DS813" i="11"/>
  <c r="DS817" i="11"/>
  <c r="DS821" i="11"/>
  <c r="DT821" i="11" s="1"/>
  <c r="DS825" i="11"/>
  <c r="DT825" i="11" s="1"/>
  <c r="DR782" i="11"/>
  <c r="DT782" i="11" s="1"/>
  <c r="DR762" i="11"/>
  <c r="DT762" i="11" s="1"/>
  <c r="DR734" i="11"/>
  <c r="DT734" i="11" s="1"/>
  <c r="DR738" i="11"/>
  <c r="DT738" i="11" s="1"/>
  <c r="DR774" i="11"/>
  <c r="DT774" i="11" s="1"/>
  <c r="DR770" i="11"/>
  <c r="DT770" i="11" s="1"/>
  <c r="DR742" i="11"/>
  <c r="DT742" i="11" s="1"/>
  <c r="DS829" i="11"/>
  <c r="DS805" i="11"/>
  <c r="DS809" i="11"/>
  <c r="EK773" i="11" l="1"/>
  <c r="E684" i="14"/>
  <c r="E681" i="14"/>
  <c r="E677" i="14"/>
  <c r="E674" i="14"/>
  <c r="E683" i="14"/>
  <c r="E679" i="14"/>
  <c r="E676" i="14"/>
  <c r="E673" i="14"/>
  <c r="EK741" i="11"/>
  <c r="EK719" i="11"/>
  <c r="EK739" i="11"/>
  <c r="EK725" i="11"/>
  <c r="EK729" i="11"/>
  <c r="EK712" i="11"/>
  <c r="EK727" i="11"/>
  <c r="EK799" i="11"/>
  <c r="EK720" i="11"/>
  <c r="EK795" i="11"/>
  <c r="EK740" i="11"/>
  <c r="EK728" i="11"/>
  <c r="EK716" i="11"/>
  <c r="EK708" i="11"/>
  <c r="EK733" i="11"/>
  <c r="EK679" i="11"/>
  <c r="EK711" i="11"/>
  <c r="EK709" i="11"/>
  <c r="EK744" i="11"/>
  <c r="EK756" i="11"/>
  <c r="EK749" i="11"/>
  <c r="EK752" i="11"/>
  <c r="EK732" i="11"/>
  <c r="EK724" i="11"/>
  <c r="EK748" i="11"/>
  <c r="EK736" i="11"/>
  <c r="EK769" i="11"/>
  <c r="EK851" i="11"/>
  <c r="EK855" i="11"/>
  <c r="DU738" i="11"/>
  <c r="DZ738" i="11"/>
  <c r="DV738" i="11"/>
  <c r="DY738" i="11"/>
  <c r="DX738" i="11"/>
  <c r="DW738" i="11"/>
  <c r="EB738" i="11"/>
  <c r="EA738" i="11"/>
  <c r="DU762" i="11"/>
  <c r="DZ762" i="11"/>
  <c r="DV762" i="11"/>
  <c r="DY762" i="11"/>
  <c r="DX762" i="11"/>
  <c r="DW762" i="11"/>
  <c r="EB762" i="11"/>
  <c r="EA762" i="11"/>
  <c r="DU774" i="11"/>
  <c r="DZ774" i="11"/>
  <c r="DV774" i="11"/>
  <c r="DY774" i="11"/>
  <c r="EB774" i="11"/>
  <c r="EA774" i="11"/>
  <c r="DX774" i="11"/>
  <c r="DW774" i="11"/>
  <c r="DU782" i="11"/>
  <c r="DZ782" i="11"/>
  <c r="DV782" i="11"/>
  <c r="DY782" i="11"/>
  <c r="EB782" i="11"/>
  <c r="EA782" i="11"/>
  <c r="DX782" i="11"/>
  <c r="DW782" i="11"/>
  <c r="DU750" i="11"/>
  <c r="DZ750" i="11"/>
  <c r="DV750" i="11"/>
  <c r="DY750" i="11"/>
  <c r="EB750" i="11"/>
  <c r="EA750" i="11"/>
  <c r="DX750" i="11"/>
  <c r="DW750" i="11"/>
  <c r="DU735" i="11"/>
  <c r="EA735" i="11"/>
  <c r="DW735" i="11"/>
  <c r="DZ735" i="11"/>
  <c r="DV735" i="11"/>
  <c r="EB735" i="11"/>
  <c r="DY735" i="11"/>
  <c r="DX735" i="11"/>
  <c r="DU745" i="11"/>
  <c r="DY745" i="11"/>
  <c r="EB745" i="11"/>
  <c r="DX745" i="11"/>
  <c r="DW745" i="11"/>
  <c r="DV745" i="11"/>
  <c r="EA745" i="11"/>
  <c r="DZ745" i="11"/>
  <c r="DU778" i="11"/>
  <c r="DZ778" i="11"/>
  <c r="DV778" i="11"/>
  <c r="DY778" i="11"/>
  <c r="DX778" i="11"/>
  <c r="DW778" i="11"/>
  <c r="EB778" i="11"/>
  <c r="EA778" i="11"/>
  <c r="DU767" i="11"/>
  <c r="EA767" i="11"/>
  <c r="DW767" i="11"/>
  <c r="DZ767" i="11"/>
  <c r="DV767" i="11"/>
  <c r="EB767" i="11"/>
  <c r="DY767" i="11"/>
  <c r="DX767" i="11"/>
  <c r="DU775" i="11"/>
  <c r="EA775" i="11"/>
  <c r="DW775" i="11"/>
  <c r="DZ775" i="11"/>
  <c r="DV775" i="11"/>
  <c r="EB775" i="11"/>
  <c r="DY775" i="11"/>
  <c r="DX775" i="11"/>
  <c r="DU755" i="11"/>
  <c r="EA755" i="11"/>
  <c r="DW755" i="11"/>
  <c r="DZ755" i="11"/>
  <c r="DV755" i="11"/>
  <c r="DY755" i="11"/>
  <c r="DX755" i="11"/>
  <c r="EB755" i="11"/>
  <c r="DU753" i="11"/>
  <c r="DY753" i="11"/>
  <c r="EB753" i="11"/>
  <c r="DX753" i="11"/>
  <c r="DW753" i="11"/>
  <c r="DV753" i="11"/>
  <c r="EA753" i="11"/>
  <c r="DZ753" i="11"/>
  <c r="DU825" i="11"/>
  <c r="EA825" i="11"/>
  <c r="DW825" i="11"/>
  <c r="DZ825" i="11"/>
  <c r="DV825" i="11"/>
  <c r="DY825" i="11"/>
  <c r="DX825" i="11"/>
  <c r="EB825" i="11"/>
  <c r="DU766" i="11"/>
  <c r="DZ766" i="11"/>
  <c r="DV766" i="11"/>
  <c r="DY766" i="11"/>
  <c r="EB766" i="11"/>
  <c r="EA766" i="11"/>
  <c r="DX766" i="11"/>
  <c r="DW766" i="11"/>
  <c r="DU742" i="11"/>
  <c r="DZ742" i="11"/>
  <c r="DV742" i="11"/>
  <c r="DY742" i="11"/>
  <c r="EB742" i="11"/>
  <c r="EA742" i="11"/>
  <c r="DX742" i="11"/>
  <c r="DW742" i="11"/>
  <c r="DU734" i="11"/>
  <c r="DZ734" i="11"/>
  <c r="DV734" i="11"/>
  <c r="DY734" i="11"/>
  <c r="EB734" i="11"/>
  <c r="EA734" i="11"/>
  <c r="DX734" i="11"/>
  <c r="DW734" i="11"/>
  <c r="DU821" i="11"/>
  <c r="EA821" i="11"/>
  <c r="DW821" i="11"/>
  <c r="DZ821" i="11"/>
  <c r="DV821" i="11"/>
  <c r="EB821" i="11"/>
  <c r="DY821" i="11"/>
  <c r="DX821" i="11"/>
  <c r="DU758" i="11"/>
  <c r="DZ758" i="11"/>
  <c r="DV758" i="11"/>
  <c r="DY758" i="11"/>
  <c r="EB758" i="11"/>
  <c r="EA758" i="11"/>
  <c r="DX758" i="11"/>
  <c r="DW758" i="11"/>
  <c r="DU754" i="11"/>
  <c r="DZ754" i="11"/>
  <c r="DV754" i="11"/>
  <c r="DY754" i="11"/>
  <c r="DX754" i="11"/>
  <c r="DW754" i="11"/>
  <c r="EB754" i="11"/>
  <c r="EA754" i="11"/>
  <c r="DU751" i="11"/>
  <c r="EA751" i="11"/>
  <c r="DW751" i="11"/>
  <c r="DZ751" i="11"/>
  <c r="DV751" i="11"/>
  <c r="EB751" i="11"/>
  <c r="DY751" i="11"/>
  <c r="DX751" i="11"/>
  <c r="DU765" i="11"/>
  <c r="DY765" i="11"/>
  <c r="EB765" i="11"/>
  <c r="DX765" i="11"/>
  <c r="EA765" i="11"/>
  <c r="DZ765" i="11"/>
  <c r="DW765" i="11"/>
  <c r="DV765" i="11"/>
  <c r="DU770" i="11"/>
  <c r="DZ770" i="11"/>
  <c r="DV770" i="11"/>
  <c r="DY770" i="11"/>
  <c r="DX770" i="11"/>
  <c r="DW770" i="11"/>
  <c r="EB770" i="11"/>
  <c r="EA770" i="11"/>
  <c r="DU746" i="11"/>
  <c r="DZ746" i="11"/>
  <c r="DV746" i="11"/>
  <c r="DY746" i="11"/>
  <c r="DX746" i="11"/>
  <c r="DW746" i="11"/>
  <c r="EB746" i="11"/>
  <c r="EA746" i="11"/>
  <c r="DU759" i="11"/>
  <c r="EA759" i="11"/>
  <c r="DW759" i="11"/>
  <c r="DZ759" i="11"/>
  <c r="DV759" i="11"/>
  <c r="EB759" i="11"/>
  <c r="DY759" i="11"/>
  <c r="DX759" i="11"/>
  <c r="DU705" i="11"/>
  <c r="DZ705" i="11"/>
  <c r="DV705" i="11"/>
  <c r="DY705" i="11"/>
  <c r="EB705" i="11"/>
  <c r="DX705" i="11"/>
  <c r="DW705" i="11"/>
  <c r="EA705" i="11"/>
  <c r="DU737" i="11"/>
  <c r="DY737" i="11"/>
  <c r="EB737" i="11"/>
  <c r="DX737" i="11"/>
  <c r="DW737" i="11"/>
  <c r="DV737" i="11"/>
  <c r="EA737" i="11"/>
  <c r="DZ737" i="11"/>
  <c r="EH821" i="11"/>
  <c r="ED821" i="11"/>
  <c r="EF821" i="11"/>
  <c r="EI821" i="11"/>
  <c r="EG821" i="11"/>
  <c r="EJ821" i="11"/>
  <c r="EC821" i="11"/>
  <c r="EE821" i="11"/>
  <c r="EH825" i="11"/>
  <c r="ED825" i="11"/>
  <c r="EI825" i="11"/>
  <c r="EC825" i="11"/>
  <c r="EE825" i="11"/>
  <c r="EG825" i="11"/>
  <c r="EF825" i="11"/>
  <c r="EJ825" i="11"/>
  <c r="EH746" i="11"/>
  <c r="ED746" i="11"/>
  <c r="EF746" i="11"/>
  <c r="EG746" i="11"/>
  <c r="EI746" i="11"/>
  <c r="EC746" i="11"/>
  <c r="EE746" i="11"/>
  <c r="EJ746" i="11"/>
  <c r="EF742" i="11"/>
  <c r="EH742" i="11"/>
  <c r="ED742" i="11"/>
  <c r="EG742" i="11"/>
  <c r="EI742" i="11"/>
  <c r="EC742" i="11"/>
  <c r="EE742" i="11"/>
  <c r="EJ742" i="11"/>
  <c r="EG774" i="11"/>
  <c r="EH774" i="11"/>
  <c r="EI774" i="11"/>
  <c r="EC774" i="11"/>
  <c r="ED774" i="11"/>
  <c r="EE774" i="11"/>
  <c r="EJ774" i="11"/>
  <c r="EF774" i="11"/>
  <c r="EH734" i="11"/>
  <c r="ED734" i="11"/>
  <c r="EF734" i="11"/>
  <c r="EC734" i="11"/>
  <c r="EE734" i="11"/>
  <c r="EJ734" i="11"/>
  <c r="EG734" i="11"/>
  <c r="EI734" i="11"/>
  <c r="ED782" i="11"/>
  <c r="EE782" i="11"/>
  <c r="EF782" i="11"/>
  <c r="EJ782" i="11"/>
  <c r="EC782" i="11"/>
  <c r="EG782" i="11"/>
  <c r="EH782" i="11"/>
  <c r="EI782" i="11"/>
  <c r="ED758" i="11"/>
  <c r="EI758" i="11"/>
  <c r="EH758" i="11"/>
  <c r="EE758" i="11"/>
  <c r="EF758" i="11"/>
  <c r="EJ758" i="11"/>
  <c r="EG758" i="11"/>
  <c r="EC758" i="11"/>
  <c r="EG750" i="11"/>
  <c r="EC750" i="11"/>
  <c r="EH750" i="11"/>
  <c r="EF750" i="11"/>
  <c r="EE750" i="11"/>
  <c r="ED750" i="11"/>
  <c r="EI750" i="11"/>
  <c r="EJ750" i="11"/>
  <c r="EC754" i="11"/>
  <c r="EH754" i="11"/>
  <c r="EF754" i="11"/>
  <c r="EG754" i="11"/>
  <c r="EE754" i="11"/>
  <c r="ED754" i="11"/>
  <c r="EI754" i="11"/>
  <c r="EJ754" i="11"/>
  <c r="DQ682" i="11"/>
  <c r="EM681" i="11"/>
  <c r="DT777" i="11"/>
  <c r="DR803" i="11"/>
  <c r="DT731" i="11"/>
  <c r="DQ731" i="11"/>
  <c r="DQ732" i="11" s="1"/>
  <c r="DR757" i="11"/>
  <c r="EG775" i="11"/>
  <c r="ED775" i="11"/>
  <c r="EC775" i="11"/>
  <c r="EE775" i="11"/>
  <c r="EJ775" i="11"/>
  <c r="EI775" i="11"/>
  <c r="EF775" i="11"/>
  <c r="EH775" i="11"/>
  <c r="DQ657" i="11"/>
  <c r="EM656" i="11"/>
  <c r="DT781" i="11"/>
  <c r="DR807" i="11"/>
  <c r="DQ557" i="11"/>
  <c r="EM556" i="11"/>
  <c r="DT779" i="11"/>
  <c r="DR805" i="11"/>
  <c r="EF765" i="11"/>
  <c r="EG765" i="11"/>
  <c r="EH765" i="11"/>
  <c r="EC765" i="11"/>
  <c r="EJ765" i="11"/>
  <c r="EI765" i="11"/>
  <c r="EE765" i="11"/>
  <c r="ED765" i="11"/>
  <c r="EH770" i="11"/>
  <c r="EI770" i="11"/>
  <c r="ED770" i="11"/>
  <c r="EF770" i="11"/>
  <c r="EG770" i="11"/>
  <c r="EC770" i="11"/>
  <c r="EE770" i="11"/>
  <c r="EJ770" i="11"/>
  <c r="EH778" i="11"/>
  <c r="ED778" i="11"/>
  <c r="EF778" i="11"/>
  <c r="EI778" i="11"/>
  <c r="EJ778" i="11"/>
  <c r="EC778" i="11"/>
  <c r="EE778" i="11"/>
  <c r="EG778" i="11"/>
  <c r="DS831" i="11"/>
  <c r="DQ507" i="11"/>
  <c r="EM506" i="11"/>
  <c r="DT785" i="11"/>
  <c r="DR811" i="11"/>
  <c r="ED751" i="11"/>
  <c r="EH751" i="11"/>
  <c r="EI751" i="11"/>
  <c r="EF751" i="11"/>
  <c r="EC751" i="11"/>
  <c r="EE751" i="11"/>
  <c r="EG751" i="11"/>
  <c r="EJ751" i="11"/>
  <c r="DQ582" i="11"/>
  <c r="EM581" i="11"/>
  <c r="DQ432" i="11"/>
  <c r="EM431" i="11"/>
  <c r="DQ707" i="11"/>
  <c r="EM706" i="11"/>
  <c r="DT763" i="11"/>
  <c r="DR789" i="11"/>
  <c r="EF755" i="11"/>
  <c r="EH755" i="11"/>
  <c r="ED755" i="11"/>
  <c r="EI755" i="11"/>
  <c r="EC755" i="11"/>
  <c r="EE755" i="11"/>
  <c r="EG755" i="11"/>
  <c r="EJ755" i="11"/>
  <c r="DQ482" i="11"/>
  <c r="EM481" i="11"/>
  <c r="EI753" i="11"/>
  <c r="ED753" i="11"/>
  <c r="EJ753" i="11"/>
  <c r="EG753" i="11"/>
  <c r="EH753" i="11"/>
  <c r="EC753" i="11"/>
  <c r="EE753" i="11"/>
  <c r="EF753" i="11"/>
  <c r="DT771" i="11"/>
  <c r="DR797" i="11"/>
  <c r="EF762" i="11"/>
  <c r="EH762" i="11"/>
  <c r="ED762" i="11"/>
  <c r="EI762" i="11"/>
  <c r="EJ762" i="11"/>
  <c r="EC762" i="11"/>
  <c r="EE762" i="11"/>
  <c r="EG762" i="11"/>
  <c r="DT793" i="11"/>
  <c r="DR819" i="11"/>
  <c r="EF759" i="11"/>
  <c r="EE759" i="11"/>
  <c r="EC759" i="11"/>
  <c r="EI759" i="11"/>
  <c r="EH759" i="11"/>
  <c r="EG759" i="11"/>
  <c r="EJ759" i="11"/>
  <c r="ED759" i="11"/>
  <c r="DQ457" i="11"/>
  <c r="EM456" i="11"/>
  <c r="DT761" i="11"/>
  <c r="DR787" i="11"/>
  <c r="EC705" i="11"/>
  <c r="EI705" i="11"/>
  <c r="EG705" i="11"/>
  <c r="EF705" i="11"/>
  <c r="ED705" i="11"/>
  <c r="EE705" i="11"/>
  <c r="EJ705" i="11"/>
  <c r="EH705" i="11"/>
  <c r="EM705" i="11"/>
  <c r="EH737" i="11"/>
  <c r="EF737" i="11"/>
  <c r="EI737" i="11"/>
  <c r="EG737" i="11"/>
  <c r="EE737" i="11"/>
  <c r="EC737" i="11"/>
  <c r="EJ737" i="11"/>
  <c r="ED737" i="11"/>
  <c r="DQ332" i="11"/>
  <c r="EM331" i="11"/>
  <c r="DQ382" i="11"/>
  <c r="EM381" i="11"/>
  <c r="EH745" i="11"/>
  <c r="EF745" i="11"/>
  <c r="EI745" i="11"/>
  <c r="EG745" i="11"/>
  <c r="EE745" i="11"/>
  <c r="EC745" i="11"/>
  <c r="EJ745" i="11"/>
  <c r="ED745" i="11"/>
  <c r="EH738" i="11"/>
  <c r="ED738" i="11"/>
  <c r="EF738" i="11"/>
  <c r="EC738" i="11"/>
  <c r="EE738" i="11"/>
  <c r="EJ738" i="11"/>
  <c r="EG738" i="11"/>
  <c r="EI738" i="11"/>
  <c r="EF766" i="11"/>
  <c r="EJ766" i="11"/>
  <c r="ED766" i="11"/>
  <c r="EC766" i="11"/>
  <c r="EG766" i="11"/>
  <c r="EH766" i="11"/>
  <c r="EI766" i="11"/>
  <c r="EE766" i="11"/>
  <c r="EJ767" i="11"/>
  <c r="ED767" i="11"/>
  <c r="EC767" i="11"/>
  <c r="EG767" i="11"/>
  <c r="EE767" i="11"/>
  <c r="EI767" i="11"/>
  <c r="EF767" i="11"/>
  <c r="EH767" i="11"/>
  <c r="EF735" i="11"/>
  <c r="EE735" i="11"/>
  <c r="EC735" i="11"/>
  <c r="EJ735" i="11"/>
  <c r="ED735" i="11"/>
  <c r="EI735" i="11"/>
  <c r="EG735" i="11"/>
  <c r="EH735" i="11"/>
  <c r="DQ632" i="11"/>
  <c r="EM631" i="11"/>
  <c r="DQ607" i="11"/>
  <c r="EM606" i="11"/>
  <c r="DQ357" i="11"/>
  <c r="EM356" i="11"/>
  <c r="DT801" i="11"/>
  <c r="DR827" i="11"/>
  <c r="DQ407" i="11"/>
  <c r="EM406" i="11"/>
  <c r="DQ532" i="11"/>
  <c r="EM531" i="11"/>
  <c r="DT791" i="11"/>
  <c r="DR817" i="11"/>
  <c r="DT817" i="11" s="1"/>
  <c r="DQ308" i="11"/>
  <c r="EM307" i="11"/>
  <c r="DQ126" i="11"/>
  <c r="EM125" i="11"/>
  <c r="DQ23" i="11"/>
  <c r="EM22" i="11"/>
  <c r="DQ284" i="11"/>
  <c r="EM283" i="11"/>
  <c r="EM177" i="11"/>
  <c r="DQ178" i="11"/>
  <c r="DQ74" i="11"/>
  <c r="EM73" i="11"/>
  <c r="DQ230" i="11"/>
  <c r="EM229" i="11"/>
  <c r="DQ48" i="11"/>
  <c r="EM47" i="11"/>
  <c r="DQ256" i="11"/>
  <c r="EM255" i="11"/>
  <c r="DQ205" i="11"/>
  <c r="EM204" i="11"/>
  <c r="DQ152" i="11"/>
  <c r="EM151" i="11"/>
  <c r="DQ100" i="11"/>
  <c r="EM99" i="11"/>
  <c r="DR796" i="11"/>
  <c r="DT796" i="11" s="1"/>
  <c r="DR764" i="11"/>
  <c r="DT764" i="11" s="1"/>
  <c r="DR788" i="11"/>
  <c r="DT788" i="11" s="1"/>
  <c r="DR804" i="11"/>
  <c r="DR772" i="11"/>
  <c r="DT772" i="11" s="1"/>
  <c r="DR792" i="11"/>
  <c r="DT792" i="11" s="1"/>
  <c r="DR768" i="11"/>
  <c r="DT768" i="11" s="1"/>
  <c r="DR800" i="11"/>
  <c r="DT800" i="11" s="1"/>
  <c r="DR760" i="11"/>
  <c r="DT760" i="11" s="1"/>
  <c r="DR808" i="11"/>
  <c r="DR784" i="11"/>
  <c r="DT784" i="11" s="1"/>
  <c r="DR776" i="11"/>
  <c r="DT776" i="11" s="1"/>
  <c r="DR780" i="11"/>
  <c r="DT780" i="11" s="1"/>
  <c r="M89" i="13" l="1"/>
  <c r="H100" i="13" s="1"/>
  <c r="M104" i="13" s="1"/>
  <c r="M106" i="13" s="1"/>
  <c r="M78" i="13"/>
  <c r="H93" i="13" s="1"/>
  <c r="H101" i="13" s="1"/>
  <c r="F61" i="8" s="1"/>
  <c r="CW2" i="11" s="1"/>
  <c r="CW3" i="11" s="1"/>
  <c r="M81" i="13"/>
  <c r="M93" i="13" s="1"/>
  <c r="M91" i="13"/>
  <c r="M100" i="13" s="1"/>
  <c r="F57" i="8" s="1"/>
  <c r="CU2" i="11" s="1"/>
  <c r="M86" i="13"/>
  <c r="M98" i="13" s="1"/>
  <c r="F53" i="8" s="1"/>
  <c r="CQ2" i="11" s="1"/>
  <c r="M84" i="13"/>
  <c r="M96" i="13" s="1"/>
  <c r="F49" i="8" s="1"/>
  <c r="CM2" i="11" s="1"/>
  <c r="M85" i="13"/>
  <c r="H98" i="13" s="1"/>
  <c r="M102" i="13" s="1"/>
  <c r="M105" i="13" s="1"/>
  <c r="M83" i="13"/>
  <c r="H96" i="13" s="1"/>
  <c r="M103" i="13" s="1"/>
  <c r="H106" i="13" s="1"/>
  <c r="M107" i="13" s="1"/>
  <c r="S106" i="13" s="1"/>
  <c r="EK737" i="11"/>
  <c r="EK705" i="11"/>
  <c r="EK759" i="11"/>
  <c r="EK746" i="11"/>
  <c r="EK770" i="11"/>
  <c r="EK765" i="11"/>
  <c r="EK751" i="11"/>
  <c r="EK754" i="11"/>
  <c r="EK758" i="11"/>
  <c r="EK821" i="11"/>
  <c r="EK734" i="11"/>
  <c r="EK742" i="11"/>
  <c r="EK766" i="11"/>
  <c r="EK825" i="11"/>
  <c r="EK753" i="11"/>
  <c r="EK755" i="11"/>
  <c r="EK775" i="11"/>
  <c r="EK767" i="11"/>
  <c r="EK778" i="11"/>
  <c r="EK745" i="11"/>
  <c r="EK735" i="11"/>
  <c r="EK750" i="11"/>
  <c r="EK782" i="11"/>
  <c r="EK774" i="11"/>
  <c r="EK762" i="11"/>
  <c r="EK738" i="11"/>
  <c r="F43" i="8"/>
  <c r="CG2" i="11" s="1"/>
  <c r="DU776" i="11"/>
  <c r="EB776" i="11"/>
  <c r="DX776" i="11"/>
  <c r="EA776" i="11"/>
  <c r="DW776" i="11"/>
  <c r="DV776" i="11"/>
  <c r="DZ776" i="11"/>
  <c r="DY776" i="11"/>
  <c r="DU788" i="11"/>
  <c r="DZ788" i="11"/>
  <c r="DV788" i="11"/>
  <c r="DY788" i="11"/>
  <c r="EB788" i="11"/>
  <c r="EA788" i="11"/>
  <c r="DX788" i="11"/>
  <c r="DW788" i="11"/>
  <c r="DU792" i="11"/>
  <c r="DZ792" i="11"/>
  <c r="DV792" i="11"/>
  <c r="DY792" i="11"/>
  <c r="DX792" i="11"/>
  <c r="DW792" i="11"/>
  <c r="EB792" i="11"/>
  <c r="EA792" i="11"/>
  <c r="DU764" i="11"/>
  <c r="EB764" i="11"/>
  <c r="DX764" i="11"/>
  <c r="EA764" i="11"/>
  <c r="DW764" i="11"/>
  <c r="DZ764" i="11"/>
  <c r="DY764" i="11"/>
  <c r="DV764" i="11"/>
  <c r="DU793" i="11"/>
  <c r="EA793" i="11"/>
  <c r="DW793" i="11"/>
  <c r="DZ793" i="11"/>
  <c r="DV793" i="11"/>
  <c r="DY793" i="11"/>
  <c r="DX793" i="11"/>
  <c r="EB793" i="11"/>
  <c r="DU763" i="11"/>
  <c r="EA763" i="11"/>
  <c r="DW763" i="11"/>
  <c r="DZ763" i="11"/>
  <c r="DV763" i="11"/>
  <c r="DY763" i="11"/>
  <c r="DX763" i="11"/>
  <c r="EB763" i="11"/>
  <c r="DU785" i="11"/>
  <c r="DY785" i="11"/>
  <c r="EB785" i="11"/>
  <c r="DX785" i="11"/>
  <c r="DW785" i="11"/>
  <c r="DV785" i="11"/>
  <c r="EA785" i="11"/>
  <c r="DZ785" i="11"/>
  <c r="DU800" i="11"/>
  <c r="DZ800" i="11"/>
  <c r="DV800" i="11"/>
  <c r="DY800" i="11"/>
  <c r="DX800" i="11"/>
  <c r="DW800" i="11"/>
  <c r="EB800" i="11"/>
  <c r="EA800" i="11"/>
  <c r="DU784" i="11"/>
  <c r="EB784" i="11"/>
  <c r="DX784" i="11"/>
  <c r="EA784" i="11"/>
  <c r="DW784" i="11"/>
  <c r="DV784" i="11"/>
  <c r="DZ784" i="11"/>
  <c r="DY784" i="11"/>
  <c r="DU780" i="11"/>
  <c r="EB780" i="11"/>
  <c r="DX780" i="11"/>
  <c r="EA780" i="11"/>
  <c r="DW780" i="11"/>
  <c r="DZ780" i="11"/>
  <c r="DY780" i="11"/>
  <c r="DV780" i="11"/>
  <c r="DU760" i="11"/>
  <c r="EB760" i="11"/>
  <c r="DX760" i="11"/>
  <c r="EA760" i="11"/>
  <c r="DW760" i="11"/>
  <c r="DV760" i="11"/>
  <c r="DZ760" i="11"/>
  <c r="DY760" i="11"/>
  <c r="DU772" i="11"/>
  <c r="EB772" i="11"/>
  <c r="DX772" i="11"/>
  <c r="EA772" i="11"/>
  <c r="DW772" i="11"/>
  <c r="DZ772" i="11"/>
  <c r="DY772" i="11"/>
  <c r="DV772" i="11"/>
  <c r="DU796" i="11"/>
  <c r="DZ796" i="11"/>
  <c r="DV796" i="11"/>
  <c r="DY796" i="11"/>
  <c r="EB796" i="11"/>
  <c r="EA796" i="11"/>
  <c r="DX796" i="11"/>
  <c r="DW796" i="11"/>
  <c r="DU817" i="11"/>
  <c r="EA817" i="11"/>
  <c r="DW817" i="11"/>
  <c r="DZ817" i="11"/>
  <c r="DV817" i="11"/>
  <c r="DY817" i="11"/>
  <c r="DX817" i="11"/>
  <c r="EB817" i="11"/>
  <c r="DU777" i="11"/>
  <c r="DY777" i="11"/>
  <c r="EB777" i="11"/>
  <c r="DX777" i="11"/>
  <c r="DW777" i="11"/>
  <c r="DV777" i="11"/>
  <c r="EA777" i="11"/>
  <c r="DZ777" i="11"/>
  <c r="DU791" i="11"/>
  <c r="DY791" i="11"/>
  <c r="EB791" i="11"/>
  <c r="DX791" i="11"/>
  <c r="DW791" i="11"/>
  <c r="DV791" i="11"/>
  <c r="EA791" i="11"/>
  <c r="DZ791" i="11"/>
  <c r="DU771" i="11"/>
  <c r="EA771" i="11"/>
  <c r="DW771" i="11"/>
  <c r="DZ771" i="11"/>
  <c r="DV771" i="11"/>
  <c r="DY771" i="11"/>
  <c r="DX771" i="11"/>
  <c r="EB771" i="11"/>
  <c r="DU779" i="11"/>
  <c r="EA779" i="11"/>
  <c r="DW779" i="11"/>
  <c r="DZ779" i="11"/>
  <c r="DV779" i="11"/>
  <c r="DY779" i="11"/>
  <c r="DX779" i="11"/>
  <c r="EB779" i="11"/>
  <c r="DU781" i="11"/>
  <c r="DY781" i="11"/>
  <c r="EB781" i="11"/>
  <c r="DX781" i="11"/>
  <c r="EA781" i="11"/>
  <c r="DZ781" i="11"/>
  <c r="DW781" i="11"/>
  <c r="DV781" i="11"/>
  <c r="DU768" i="11"/>
  <c r="EB768" i="11"/>
  <c r="DX768" i="11"/>
  <c r="EA768" i="11"/>
  <c r="DW768" i="11"/>
  <c r="DV768" i="11"/>
  <c r="DZ768" i="11"/>
  <c r="DY768" i="11"/>
  <c r="DU801" i="11"/>
  <c r="EA801" i="11"/>
  <c r="DW801" i="11"/>
  <c r="DZ801" i="11"/>
  <c r="DV801" i="11"/>
  <c r="DY801" i="11"/>
  <c r="DX801" i="11"/>
  <c r="EB801" i="11"/>
  <c r="DU761" i="11"/>
  <c r="DY761" i="11"/>
  <c r="EB761" i="11"/>
  <c r="DX761" i="11"/>
  <c r="DW761" i="11"/>
  <c r="DV761" i="11"/>
  <c r="EA761" i="11"/>
  <c r="DZ761" i="11"/>
  <c r="DU731" i="11"/>
  <c r="DZ731" i="11"/>
  <c r="DV731" i="11"/>
  <c r="EB731" i="11"/>
  <c r="DW731" i="11"/>
  <c r="EA731" i="11"/>
  <c r="DY731" i="11"/>
  <c r="DX731" i="11"/>
  <c r="EH780" i="11"/>
  <c r="EC780" i="11"/>
  <c r="EE780" i="11"/>
  <c r="ED780" i="11"/>
  <c r="EG780" i="11"/>
  <c r="EF780" i="11"/>
  <c r="EI780" i="11"/>
  <c r="EJ780" i="11"/>
  <c r="ED760" i="11"/>
  <c r="EE760" i="11"/>
  <c r="EJ760" i="11"/>
  <c r="EH760" i="11"/>
  <c r="EC760" i="11"/>
  <c r="EG760" i="11"/>
  <c r="EF760" i="11"/>
  <c r="EI760" i="11"/>
  <c r="EF768" i="11"/>
  <c r="EJ768" i="11"/>
  <c r="EG768" i="11"/>
  <c r="EI768" i="11"/>
  <c r="EH768" i="11"/>
  <c r="EE768" i="11"/>
  <c r="EC768" i="11"/>
  <c r="ED768" i="11"/>
  <c r="EE772" i="11"/>
  <c r="EH772" i="11"/>
  <c r="ED772" i="11"/>
  <c r="EJ772" i="11"/>
  <c r="EG772" i="11"/>
  <c r="EF772" i="11"/>
  <c r="EI772" i="11"/>
  <c r="EC772" i="11"/>
  <c r="EG788" i="11"/>
  <c r="EH788" i="11"/>
  <c r="EE788" i="11"/>
  <c r="EI788" i="11"/>
  <c r="EC788" i="11"/>
  <c r="ED788" i="11"/>
  <c r="EF788" i="11"/>
  <c r="EJ788" i="11"/>
  <c r="EJ796" i="11"/>
  <c r="ED796" i="11"/>
  <c r="EC796" i="11"/>
  <c r="EF796" i="11"/>
  <c r="EG796" i="11"/>
  <c r="EH796" i="11"/>
  <c r="EE796" i="11"/>
  <c r="EI796" i="11"/>
  <c r="DQ533" i="11"/>
  <c r="EM532" i="11"/>
  <c r="DQ383" i="11"/>
  <c r="EM382" i="11"/>
  <c r="EC761" i="11"/>
  <c r="EH761" i="11"/>
  <c r="EJ761" i="11"/>
  <c r="ED761" i="11"/>
  <c r="EE761" i="11"/>
  <c r="EF761" i="11"/>
  <c r="EI761" i="11"/>
  <c r="EG761" i="11"/>
  <c r="EE771" i="11"/>
  <c r="EC771" i="11"/>
  <c r="EI771" i="11"/>
  <c r="EH771" i="11"/>
  <c r="EG771" i="11"/>
  <c r="EJ771" i="11"/>
  <c r="ED771" i="11"/>
  <c r="EF771" i="11"/>
  <c r="DQ483" i="11"/>
  <c r="EM482" i="11"/>
  <c r="DT789" i="11"/>
  <c r="DR815" i="11"/>
  <c r="DT815" i="11" s="1"/>
  <c r="DQ508" i="11"/>
  <c r="EM507" i="11"/>
  <c r="EJ779" i="11"/>
  <c r="ED779" i="11"/>
  <c r="EF779" i="11"/>
  <c r="EE779" i="11"/>
  <c r="EC779" i="11"/>
  <c r="EI779" i="11"/>
  <c r="EH779" i="11"/>
  <c r="EG779" i="11"/>
  <c r="EG781" i="11"/>
  <c r="EF781" i="11"/>
  <c r="EH781" i="11"/>
  <c r="EC781" i="11"/>
  <c r="EJ781" i="11"/>
  <c r="EI781" i="11"/>
  <c r="EE781" i="11"/>
  <c r="ED781" i="11"/>
  <c r="DT757" i="11"/>
  <c r="DQ757" i="11"/>
  <c r="DQ758" i="11" s="1"/>
  <c r="DR783" i="11"/>
  <c r="EF777" i="11"/>
  <c r="ED777" i="11"/>
  <c r="EI777" i="11"/>
  <c r="EG777" i="11"/>
  <c r="EH777" i="11"/>
  <c r="EC777" i="11"/>
  <c r="EE777" i="11"/>
  <c r="EJ777" i="11"/>
  <c r="EJ784" i="11"/>
  <c r="EH784" i="11"/>
  <c r="EC784" i="11"/>
  <c r="EG784" i="11"/>
  <c r="EE784" i="11"/>
  <c r="ED784" i="11"/>
  <c r="EI784" i="11"/>
  <c r="EF784" i="11"/>
  <c r="ED817" i="11"/>
  <c r="EJ817" i="11"/>
  <c r="EC817" i="11"/>
  <c r="EI817" i="11"/>
  <c r="EG817" i="11"/>
  <c r="EH817" i="11"/>
  <c r="EE817" i="11"/>
  <c r="EF817" i="11"/>
  <c r="DQ408" i="11"/>
  <c r="EM407" i="11"/>
  <c r="DQ358" i="11"/>
  <c r="EM357" i="11"/>
  <c r="DQ633" i="11"/>
  <c r="EM632" i="11"/>
  <c r="DT819" i="11"/>
  <c r="EF763" i="11"/>
  <c r="EJ763" i="11"/>
  <c r="EE763" i="11"/>
  <c r="EC763" i="11"/>
  <c r="ED763" i="11"/>
  <c r="EI763" i="11"/>
  <c r="EH763" i="11"/>
  <c r="EG763" i="11"/>
  <c r="DQ433" i="11"/>
  <c r="EM432" i="11"/>
  <c r="DT811" i="11"/>
  <c r="DQ733" i="11"/>
  <c r="EM732" i="11"/>
  <c r="EE776" i="11"/>
  <c r="EF776" i="11"/>
  <c r="EG776" i="11"/>
  <c r="EI776" i="11"/>
  <c r="EH776" i="11"/>
  <c r="EC776" i="11"/>
  <c r="ED776" i="11"/>
  <c r="EJ776" i="11"/>
  <c r="EH800" i="11"/>
  <c r="EI800" i="11"/>
  <c r="ED800" i="11"/>
  <c r="EF800" i="11"/>
  <c r="EC800" i="11"/>
  <c r="EE800" i="11"/>
  <c r="EG800" i="11"/>
  <c r="EJ800" i="11"/>
  <c r="EH792" i="11"/>
  <c r="ED792" i="11"/>
  <c r="EF792" i="11"/>
  <c r="EI792" i="11"/>
  <c r="EJ792" i="11"/>
  <c r="EG792" i="11"/>
  <c r="EC792" i="11"/>
  <c r="EE792" i="11"/>
  <c r="DT804" i="11"/>
  <c r="DR830" i="11"/>
  <c r="DT830" i="11" s="1"/>
  <c r="EE764" i="11"/>
  <c r="EG764" i="11"/>
  <c r="EF764" i="11"/>
  <c r="EI764" i="11"/>
  <c r="EH764" i="11"/>
  <c r="EC764" i="11"/>
  <c r="EJ764" i="11"/>
  <c r="ED764" i="11"/>
  <c r="EC791" i="11"/>
  <c r="EF791" i="11"/>
  <c r="EJ791" i="11"/>
  <c r="ED791" i="11"/>
  <c r="EI791" i="11"/>
  <c r="EG791" i="11"/>
  <c r="EH791" i="11"/>
  <c r="EE791" i="11"/>
  <c r="DT827" i="11"/>
  <c r="DQ333" i="11"/>
  <c r="EM332" i="11"/>
  <c r="DQ458" i="11"/>
  <c r="EM457" i="11"/>
  <c r="EJ793" i="11"/>
  <c r="ED793" i="11"/>
  <c r="EF793" i="11"/>
  <c r="EG793" i="11"/>
  <c r="EI793" i="11"/>
  <c r="EH793" i="11"/>
  <c r="EE793" i="11"/>
  <c r="EC793" i="11"/>
  <c r="EI785" i="11"/>
  <c r="EC785" i="11"/>
  <c r="EG785" i="11"/>
  <c r="EF785" i="11"/>
  <c r="ED785" i="11"/>
  <c r="EE785" i="11"/>
  <c r="EH785" i="11"/>
  <c r="EJ785" i="11"/>
  <c r="DQ558" i="11"/>
  <c r="EM557" i="11"/>
  <c r="DQ658" i="11"/>
  <c r="EM657" i="11"/>
  <c r="EF731" i="11"/>
  <c r="EE731" i="11"/>
  <c r="EC731" i="11"/>
  <c r="EJ731" i="11"/>
  <c r="ED731" i="11"/>
  <c r="EI731" i="11"/>
  <c r="EG731" i="11"/>
  <c r="EH731" i="11"/>
  <c r="EM731" i="11"/>
  <c r="DT808" i="11"/>
  <c r="DR834" i="11"/>
  <c r="EJ801" i="11"/>
  <c r="EF801" i="11"/>
  <c r="ED801" i="11"/>
  <c r="EE801" i="11"/>
  <c r="EC801" i="11"/>
  <c r="EI801" i="11"/>
  <c r="EH801" i="11"/>
  <c r="EG801" i="11"/>
  <c r="DQ608" i="11"/>
  <c r="EM607" i="11"/>
  <c r="DT787" i="11"/>
  <c r="DR813" i="11"/>
  <c r="DT813" i="11" s="1"/>
  <c r="DT797" i="11"/>
  <c r="DR823" i="11"/>
  <c r="DT823" i="11" s="1"/>
  <c r="DQ708" i="11"/>
  <c r="EM707" i="11"/>
  <c r="DQ583" i="11"/>
  <c r="EM582" i="11"/>
  <c r="DT805" i="11"/>
  <c r="DR831" i="11"/>
  <c r="DT831" i="11" s="1"/>
  <c r="DT807" i="11"/>
  <c r="DR833" i="11"/>
  <c r="DT833" i="11" s="1"/>
  <c r="DT803" i="11"/>
  <c r="DR829" i="11"/>
  <c r="DT829" i="11" s="1"/>
  <c r="DQ683" i="11"/>
  <c r="EM682" i="11"/>
  <c r="DQ309" i="11"/>
  <c r="EM308" i="11"/>
  <c r="DQ101" i="11"/>
  <c r="EM100" i="11"/>
  <c r="DQ206" i="11"/>
  <c r="EM205" i="11"/>
  <c r="DQ49" i="11"/>
  <c r="EM48" i="11"/>
  <c r="DQ75" i="11"/>
  <c r="EM74" i="11"/>
  <c r="DQ285" i="11"/>
  <c r="EM284" i="11"/>
  <c r="DQ24" i="11"/>
  <c r="EM23" i="11"/>
  <c r="DQ179" i="11"/>
  <c r="EM178" i="11"/>
  <c r="DQ153" i="11"/>
  <c r="EM152" i="11"/>
  <c r="DQ257" i="11"/>
  <c r="EM256" i="11"/>
  <c r="DQ231" i="11"/>
  <c r="EM230" i="11"/>
  <c r="DQ127" i="11"/>
  <c r="EM126" i="11"/>
  <c r="DR802" i="11"/>
  <c r="DT802" i="11" s="1"/>
  <c r="DR826" i="11"/>
  <c r="DR818" i="11"/>
  <c r="DR790" i="11"/>
  <c r="DT790" i="11" s="1"/>
  <c r="DR806" i="11"/>
  <c r="DR810" i="11"/>
  <c r="DR786" i="11"/>
  <c r="DT786" i="11" s="1"/>
  <c r="DR794" i="11"/>
  <c r="DT794" i="11" s="1"/>
  <c r="DR798" i="11"/>
  <c r="DT798" i="11" s="1"/>
  <c r="DR814" i="11"/>
  <c r="DR822" i="11"/>
  <c r="F52" i="8" l="1"/>
  <c r="CP2" i="11" s="1"/>
  <c r="F56" i="8"/>
  <c r="CT2" i="11" s="1"/>
  <c r="F42" i="8"/>
  <c r="CF2" i="11" s="1"/>
  <c r="H108" i="13"/>
  <c r="S102" i="13" s="1"/>
  <c r="H107" i="13"/>
  <c r="F79" i="8" s="1"/>
  <c r="M108" i="13"/>
  <c r="S95" i="13" s="1"/>
  <c r="F20" i="8"/>
  <c r="BL2" i="11" s="1"/>
  <c r="BL28" i="11" s="1"/>
  <c r="BK54" i="11" s="1"/>
  <c r="F10" i="8"/>
  <c r="BB2" i="11" s="1"/>
  <c r="F32" i="8"/>
  <c r="BX2" i="11" s="1"/>
  <c r="F48" i="8"/>
  <c r="CL2" i="11" s="1"/>
  <c r="F22" i="8"/>
  <c r="BN2" i="11" s="1"/>
  <c r="F36" i="8"/>
  <c r="CB2" i="11" s="1"/>
  <c r="F24" i="8"/>
  <c r="BP2" i="11" s="1"/>
  <c r="F26" i="8"/>
  <c r="BR2" i="11" s="1"/>
  <c r="F16" i="8"/>
  <c r="BH2" i="11" s="1"/>
  <c r="EK731" i="11"/>
  <c r="EK761" i="11"/>
  <c r="EK801" i="11"/>
  <c r="EK768" i="11"/>
  <c r="EK781" i="11"/>
  <c r="EK779" i="11"/>
  <c r="EK771" i="11"/>
  <c r="EK791" i="11"/>
  <c r="EK777" i="11"/>
  <c r="EK817" i="11"/>
  <c r="EK796" i="11"/>
  <c r="EK772" i="11"/>
  <c r="EK760" i="11"/>
  <c r="EK780" i="11"/>
  <c r="EK784" i="11"/>
  <c r="EK800" i="11"/>
  <c r="EK785" i="11"/>
  <c r="EK763" i="11"/>
  <c r="EK793" i="11"/>
  <c r="EK764" i="11"/>
  <c r="EK792" i="11"/>
  <c r="EK788" i="11"/>
  <c r="EK776" i="11"/>
  <c r="F64" i="8"/>
  <c r="CZ2" i="11" s="1"/>
  <c r="F68" i="8"/>
  <c r="DD2" i="11" s="1"/>
  <c r="F66" i="8"/>
  <c r="DB2" i="11" s="1"/>
  <c r="DU802" i="11"/>
  <c r="EB802" i="11"/>
  <c r="DX802" i="11"/>
  <c r="EA802" i="11"/>
  <c r="DW802" i="11"/>
  <c r="DZ802" i="11"/>
  <c r="DY802" i="11"/>
  <c r="DV802" i="11"/>
  <c r="DU794" i="11"/>
  <c r="EB794" i="11"/>
  <c r="DX794" i="11"/>
  <c r="EA794" i="11"/>
  <c r="DW794" i="11"/>
  <c r="DZ794" i="11"/>
  <c r="DY794" i="11"/>
  <c r="DV794" i="11"/>
  <c r="DU790" i="11"/>
  <c r="EB790" i="11"/>
  <c r="DX790" i="11"/>
  <c r="EA790" i="11"/>
  <c r="DW790" i="11"/>
  <c r="DV790" i="11"/>
  <c r="DZ790" i="11"/>
  <c r="DY790" i="11"/>
  <c r="DU803" i="11"/>
  <c r="DY803" i="11"/>
  <c r="EB803" i="11"/>
  <c r="DX803" i="11"/>
  <c r="EA803" i="11"/>
  <c r="DZ803" i="11"/>
  <c r="DW803" i="11"/>
  <c r="DV803" i="11"/>
  <c r="DU831" i="11"/>
  <c r="DY831" i="11"/>
  <c r="EB831" i="11"/>
  <c r="DX831" i="11"/>
  <c r="DW831" i="11"/>
  <c r="DV831" i="11"/>
  <c r="EA831" i="11"/>
  <c r="DZ831" i="11"/>
  <c r="DU808" i="11"/>
  <c r="DZ808" i="11"/>
  <c r="DV808" i="11"/>
  <c r="DY808" i="11"/>
  <c r="DX808" i="11"/>
  <c r="DW808" i="11"/>
  <c r="EB808" i="11"/>
  <c r="EA808" i="11"/>
  <c r="DU804" i="11"/>
  <c r="DZ804" i="11"/>
  <c r="DV804" i="11"/>
  <c r="DY804" i="11"/>
  <c r="EB804" i="11"/>
  <c r="EA804" i="11"/>
  <c r="DX804" i="11"/>
  <c r="DW804" i="11"/>
  <c r="DU815" i="11"/>
  <c r="DY815" i="11"/>
  <c r="EB815" i="11"/>
  <c r="DX815" i="11"/>
  <c r="DW815" i="11"/>
  <c r="DV815" i="11"/>
  <c r="EA815" i="11"/>
  <c r="DZ815" i="11"/>
  <c r="DU805" i="11"/>
  <c r="EA805" i="11"/>
  <c r="DW805" i="11"/>
  <c r="DZ805" i="11"/>
  <c r="DV805" i="11"/>
  <c r="EB805" i="11"/>
  <c r="DY805" i="11"/>
  <c r="DX805" i="11"/>
  <c r="DU813" i="11"/>
  <c r="EA813" i="11"/>
  <c r="DW813" i="11"/>
  <c r="DZ813" i="11"/>
  <c r="DV813" i="11"/>
  <c r="EB813" i="11"/>
  <c r="DY813" i="11"/>
  <c r="DX813" i="11"/>
  <c r="DU757" i="11"/>
  <c r="DY757" i="11"/>
  <c r="EB757" i="11"/>
  <c r="DX757" i="11"/>
  <c r="EA757" i="11"/>
  <c r="DZ757" i="11"/>
  <c r="DW757" i="11"/>
  <c r="DV757" i="11"/>
  <c r="DU789" i="11"/>
  <c r="EA789" i="11"/>
  <c r="DW789" i="11"/>
  <c r="DZ789" i="11"/>
  <c r="DV789" i="11"/>
  <c r="EB789" i="11"/>
  <c r="DY789" i="11"/>
  <c r="DX789" i="11"/>
  <c r="DU786" i="11"/>
  <c r="EB786" i="11"/>
  <c r="EA786" i="11"/>
  <c r="DZ786" i="11"/>
  <c r="DV786" i="11"/>
  <c r="DY786" i="11"/>
  <c r="DX786" i="11"/>
  <c r="DW786" i="11"/>
  <c r="DU833" i="11"/>
  <c r="EA833" i="11"/>
  <c r="DW833" i="11"/>
  <c r="DZ833" i="11"/>
  <c r="DV833" i="11"/>
  <c r="DY833" i="11"/>
  <c r="DX833" i="11"/>
  <c r="EB833" i="11"/>
  <c r="DU823" i="11"/>
  <c r="DY823" i="11"/>
  <c r="EB823" i="11"/>
  <c r="DX823" i="11"/>
  <c r="DW823" i="11"/>
  <c r="DV823" i="11"/>
  <c r="EA823" i="11"/>
  <c r="DZ823" i="11"/>
  <c r="DU787" i="11"/>
  <c r="DY787" i="11"/>
  <c r="EB787" i="11"/>
  <c r="DX787" i="11"/>
  <c r="EA787" i="11"/>
  <c r="DZ787" i="11"/>
  <c r="DW787" i="11"/>
  <c r="DV787" i="11"/>
  <c r="DU827" i="11"/>
  <c r="DY827" i="11"/>
  <c r="EB827" i="11"/>
  <c r="DX827" i="11"/>
  <c r="EA827" i="11"/>
  <c r="DZ827" i="11"/>
  <c r="DW827" i="11"/>
  <c r="DV827" i="11"/>
  <c r="DU798" i="11"/>
  <c r="EB798" i="11"/>
  <c r="DX798" i="11"/>
  <c r="EA798" i="11"/>
  <c r="DW798" i="11"/>
  <c r="DV798" i="11"/>
  <c r="DZ798" i="11"/>
  <c r="DY798" i="11"/>
  <c r="DU829" i="11"/>
  <c r="EA829" i="11"/>
  <c r="DW829" i="11"/>
  <c r="DZ829" i="11"/>
  <c r="DV829" i="11"/>
  <c r="EB829" i="11"/>
  <c r="DY829" i="11"/>
  <c r="DX829" i="11"/>
  <c r="DU807" i="11"/>
  <c r="DY807" i="11"/>
  <c r="EB807" i="11"/>
  <c r="DX807" i="11"/>
  <c r="DW807" i="11"/>
  <c r="DV807" i="11"/>
  <c r="EA807" i="11"/>
  <c r="DZ807" i="11"/>
  <c r="DU797" i="11"/>
  <c r="EA797" i="11"/>
  <c r="DW797" i="11"/>
  <c r="DZ797" i="11"/>
  <c r="DV797" i="11"/>
  <c r="EB797" i="11"/>
  <c r="DY797" i="11"/>
  <c r="DX797" i="11"/>
  <c r="DU830" i="11"/>
  <c r="EB830" i="11"/>
  <c r="DX830" i="11"/>
  <c r="EA830" i="11"/>
  <c r="DW830" i="11"/>
  <c r="DV830" i="11"/>
  <c r="DZ830" i="11"/>
  <c r="DY830" i="11"/>
  <c r="DU811" i="11"/>
  <c r="DY811" i="11"/>
  <c r="EB811" i="11"/>
  <c r="DX811" i="11"/>
  <c r="EA811" i="11"/>
  <c r="DZ811" i="11"/>
  <c r="DW811" i="11"/>
  <c r="DV811" i="11"/>
  <c r="DU819" i="11"/>
  <c r="DY819" i="11"/>
  <c r="EB819" i="11"/>
  <c r="DX819" i="11"/>
  <c r="EA819" i="11"/>
  <c r="DZ819" i="11"/>
  <c r="DW819" i="11"/>
  <c r="DV819" i="11"/>
  <c r="EH786" i="11"/>
  <c r="EJ786" i="11"/>
  <c r="EC786" i="11"/>
  <c r="ED786" i="11"/>
  <c r="EE786" i="11"/>
  <c r="EI786" i="11"/>
  <c r="EG786" i="11"/>
  <c r="EF786" i="11"/>
  <c r="DT818" i="11"/>
  <c r="ED805" i="11"/>
  <c r="EG805" i="11"/>
  <c r="EE805" i="11"/>
  <c r="EI805" i="11"/>
  <c r="EF805" i="11"/>
  <c r="EH805" i="11"/>
  <c r="EJ805" i="11"/>
  <c r="EC805" i="11"/>
  <c r="DQ709" i="11"/>
  <c r="EM708" i="11"/>
  <c r="EI813" i="11"/>
  <c r="EF813" i="11"/>
  <c r="EC813" i="11"/>
  <c r="EJ813" i="11"/>
  <c r="EH813" i="11"/>
  <c r="EG813" i="11"/>
  <c r="ED813" i="11"/>
  <c r="EE813" i="11"/>
  <c r="EF808" i="11"/>
  <c r="EH808" i="11"/>
  <c r="EI808" i="11"/>
  <c r="ED808" i="11"/>
  <c r="EJ808" i="11"/>
  <c r="EG808" i="11"/>
  <c r="EC808" i="11"/>
  <c r="EE808" i="11"/>
  <c r="DQ659" i="11"/>
  <c r="EM658" i="11"/>
  <c r="DQ334" i="11"/>
  <c r="EM333" i="11"/>
  <c r="EF815" i="11"/>
  <c r="EI815" i="11"/>
  <c r="EH815" i="11"/>
  <c r="EG815" i="11"/>
  <c r="ED815" i="11"/>
  <c r="EE815" i="11"/>
  <c r="EC815" i="11"/>
  <c r="EJ815" i="11"/>
  <c r="DQ384" i="11"/>
  <c r="EM383" i="11"/>
  <c r="EJ798" i="11"/>
  <c r="EC798" i="11"/>
  <c r="ED798" i="11"/>
  <c r="EF798" i="11"/>
  <c r="EE798" i="11"/>
  <c r="EH798" i="11"/>
  <c r="EG798" i="11"/>
  <c r="EI798" i="11"/>
  <c r="EH802" i="11"/>
  <c r="EE802" i="11"/>
  <c r="EJ802" i="11"/>
  <c r="EG802" i="11"/>
  <c r="EF802" i="11"/>
  <c r="EI802" i="11"/>
  <c r="ED802" i="11"/>
  <c r="EC802" i="11"/>
  <c r="EG803" i="11"/>
  <c r="EF803" i="11"/>
  <c r="EC803" i="11"/>
  <c r="EH803" i="11"/>
  <c r="EJ803" i="11"/>
  <c r="EE803" i="11"/>
  <c r="ED803" i="11"/>
  <c r="EI803" i="11"/>
  <c r="EG831" i="11"/>
  <c r="EE831" i="11"/>
  <c r="EI831" i="11"/>
  <c r="ED831" i="11"/>
  <c r="EH831" i="11"/>
  <c r="EF831" i="11"/>
  <c r="EC831" i="11"/>
  <c r="EJ831" i="11"/>
  <c r="DT814" i="11"/>
  <c r="ED794" i="11"/>
  <c r="EH794" i="11"/>
  <c r="EJ794" i="11"/>
  <c r="EE794" i="11"/>
  <c r="EC794" i="11"/>
  <c r="EG794" i="11"/>
  <c r="EF794" i="11"/>
  <c r="EI794" i="11"/>
  <c r="DT810" i="11"/>
  <c r="EJ790" i="11"/>
  <c r="EC790" i="11"/>
  <c r="ED790" i="11"/>
  <c r="EF790" i="11"/>
  <c r="EE790" i="11"/>
  <c r="EH790" i="11"/>
  <c r="EG790" i="11"/>
  <c r="EI790" i="11"/>
  <c r="DT826" i="11"/>
  <c r="DQ684" i="11"/>
  <c r="EM683" i="11"/>
  <c r="EG833" i="11"/>
  <c r="EE833" i="11"/>
  <c r="ED833" i="11"/>
  <c r="EH833" i="11"/>
  <c r="EI833" i="11"/>
  <c r="EF833" i="11"/>
  <c r="EJ833" i="11"/>
  <c r="EC833" i="11"/>
  <c r="EI823" i="11"/>
  <c r="EH823" i="11"/>
  <c r="ED823" i="11"/>
  <c r="EJ823" i="11"/>
  <c r="EG823" i="11"/>
  <c r="EF823" i="11"/>
  <c r="EC823" i="11"/>
  <c r="EE823" i="11"/>
  <c r="EC787" i="11"/>
  <c r="EG787" i="11"/>
  <c r="EF787" i="11"/>
  <c r="EH787" i="11"/>
  <c r="EJ787" i="11"/>
  <c r="EI787" i="11"/>
  <c r="EE787" i="11"/>
  <c r="ED787" i="11"/>
  <c r="EG827" i="11"/>
  <c r="ED827" i="11"/>
  <c r="EE827" i="11"/>
  <c r="EI827" i="11"/>
  <c r="EH827" i="11"/>
  <c r="EF827" i="11"/>
  <c r="EC827" i="11"/>
  <c r="EJ827" i="11"/>
  <c r="EF819" i="11"/>
  <c r="EJ819" i="11"/>
  <c r="EH819" i="11"/>
  <c r="EE819" i="11"/>
  <c r="EG819" i="11"/>
  <c r="EI819" i="11"/>
  <c r="EC819" i="11"/>
  <c r="ED819" i="11"/>
  <c r="DQ634" i="11"/>
  <c r="EM633" i="11"/>
  <c r="DQ409" i="11"/>
  <c r="EM408" i="11"/>
  <c r="DT783" i="11"/>
  <c r="DQ783" i="11"/>
  <c r="DQ784" i="11" s="1"/>
  <c r="DR809" i="11"/>
  <c r="EJ789" i="11"/>
  <c r="EC789" i="11"/>
  <c r="EG789" i="11"/>
  <c r="ED789" i="11"/>
  <c r="EI789" i="11"/>
  <c r="EF789" i="11"/>
  <c r="EH789" i="11"/>
  <c r="EE789" i="11"/>
  <c r="EG829" i="11"/>
  <c r="ED829" i="11"/>
  <c r="EH829" i="11"/>
  <c r="EE829" i="11"/>
  <c r="EI829" i="11"/>
  <c r="EF829" i="11"/>
  <c r="EJ829" i="11"/>
  <c r="EC829" i="11"/>
  <c r="ED807" i="11"/>
  <c r="EF807" i="11"/>
  <c r="EI807" i="11"/>
  <c r="EH807" i="11"/>
  <c r="EE807" i="11"/>
  <c r="EG807" i="11"/>
  <c r="EJ807" i="11"/>
  <c r="EC807" i="11"/>
  <c r="DQ584" i="11"/>
  <c r="EM583" i="11"/>
  <c r="EG797" i="11"/>
  <c r="ED797" i="11"/>
  <c r="EJ797" i="11"/>
  <c r="EC797" i="11"/>
  <c r="EE797" i="11"/>
  <c r="EI797" i="11"/>
  <c r="EF797" i="11"/>
  <c r="EH797" i="11"/>
  <c r="DQ609" i="11"/>
  <c r="EM608" i="11"/>
  <c r="DQ559" i="11"/>
  <c r="EM558" i="11"/>
  <c r="DQ459" i="11"/>
  <c r="EM458" i="11"/>
  <c r="EC830" i="11"/>
  <c r="EF830" i="11"/>
  <c r="EG830" i="11"/>
  <c r="EE830" i="11"/>
  <c r="EI830" i="11"/>
  <c r="EH830" i="11"/>
  <c r="ED830" i="11"/>
  <c r="EJ830" i="11"/>
  <c r="DQ734" i="11"/>
  <c r="EM733" i="11"/>
  <c r="DQ759" i="11"/>
  <c r="EM758" i="11"/>
  <c r="DQ534" i="11"/>
  <c r="EM533" i="11"/>
  <c r="DT822" i="11"/>
  <c r="DT806" i="11"/>
  <c r="DR832" i="11"/>
  <c r="DT832" i="11" s="1"/>
  <c r="ED804" i="11"/>
  <c r="EF804" i="11"/>
  <c r="EJ804" i="11"/>
  <c r="EE804" i="11"/>
  <c r="EC804" i="11"/>
  <c r="EG804" i="11"/>
  <c r="EH804" i="11"/>
  <c r="EI804" i="11"/>
  <c r="EF811" i="11"/>
  <c r="EJ811" i="11"/>
  <c r="EH811" i="11"/>
  <c r="EI811" i="11"/>
  <c r="EG811" i="11"/>
  <c r="ED811" i="11"/>
  <c r="EC811" i="11"/>
  <c r="EE811" i="11"/>
  <c r="DQ434" i="11"/>
  <c r="EM433" i="11"/>
  <c r="DQ359" i="11"/>
  <c r="EM358" i="11"/>
  <c r="EH757" i="11"/>
  <c r="ED757" i="11"/>
  <c r="EE757" i="11"/>
  <c r="EI757" i="11"/>
  <c r="EJ757" i="11"/>
  <c r="EG757" i="11"/>
  <c r="EC757" i="11"/>
  <c r="EF757" i="11"/>
  <c r="EM757" i="11"/>
  <c r="DQ509" i="11"/>
  <c r="EM508" i="11"/>
  <c r="DQ484" i="11"/>
  <c r="EM483" i="11"/>
  <c r="DQ310" i="11"/>
  <c r="EM309" i="11"/>
  <c r="DQ128" i="11"/>
  <c r="EM127" i="11"/>
  <c r="DQ232" i="11"/>
  <c r="EM231" i="11"/>
  <c r="DQ154" i="11"/>
  <c r="EM153" i="11"/>
  <c r="DQ25" i="11"/>
  <c r="EM24" i="11"/>
  <c r="DQ76" i="11"/>
  <c r="EM75" i="11"/>
  <c r="DQ207" i="11"/>
  <c r="EM206" i="11"/>
  <c r="DQ258" i="11"/>
  <c r="EM257" i="11"/>
  <c r="DQ180" i="11"/>
  <c r="EM179" i="11"/>
  <c r="DQ286" i="11"/>
  <c r="EM285" i="11"/>
  <c r="DQ50" i="11"/>
  <c r="EM49" i="11"/>
  <c r="DQ102" i="11"/>
  <c r="EM101" i="11"/>
  <c r="DR820" i="11"/>
  <c r="DR816" i="11"/>
  <c r="DR824" i="11"/>
  <c r="DR812" i="11"/>
  <c r="DR828" i="11"/>
  <c r="BL8" i="11" l="1"/>
  <c r="BK34" i="11" s="1"/>
  <c r="BL12" i="11"/>
  <c r="BK38" i="11" s="1"/>
  <c r="BL17" i="11"/>
  <c r="BK43" i="11" s="1"/>
  <c r="BL13" i="11"/>
  <c r="BK39" i="11" s="1"/>
  <c r="BL21" i="11"/>
  <c r="BK47" i="11" s="1"/>
  <c r="BL4" i="11"/>
  <c r="BK30" i="11" s="1"/>
  <c r="BL25" i="11"/>
  <c r="BK51" i="11" s="1"/>
  <c r="BL14" i="11"/>
  <c r="BK40" i="11" s="1"/>
  <c r="BL5" i="11"/>
  <c r="BK31" i="11" s="1"/>
  <c r="BL9" i="11"/>
  <c r="BK35" i="11" s="1"/>
  <c r="BL18" i="11"/>
  <c r="BK44" i="11" s="1"/>
  <c r="BL22" i="11"/>
  <c r="BK48" i="11" s="1"/>
  <c r="BL26" i="11"/>
  <c r="BK52" i="11" s="1"/>
  <c r="BL11" i="11"/>
  <c r="BK37" i="11" s="1"/>
  <c r="BL15" i="11"/>
  <c r="BK41" i="11" s="1"/>
  <c r="BL6" i="11"/>
  <c r="BK32" i="11" s="1"/>
  <c r="BL10" i="11"/>
  <c r="BK36" i="11" s="1"/>
  <c r="BL19" i="11"/>
  <c r="BK45" i="11" s="1"/>
  <c r="BL23" i="11"/>
  <c r="BK49" i="11" s="1"/>
  <c r="BL27" i="11"/>
  <c r="BK53" i="11" s="1"/>
  <c r="BL16" i="11"/>
  <c r="BK42" i="11" s="1"/>
  <c r="BL7" i="11"/>
  <c r="BK33" i="11" s="1"/>
  <c r="BL3" i="11"/>
  <c r="BK29" i="11" s="1"/>
  <c r="BL20" i="11"/>
  <c r="BK46" i="11" s="1"/>
  <c r="BL24" i="11"/>
  <c r="BK50" i="11" s="1"/>
  <c r="BP28" i="11"/>
  <c r="BP27" i="11"/>
  <c r="BP26" i="11"/>
  <c r="BO52" i="11" s="1"/>
  <c r="BP25" i="11"/>
  <c r="BP24" i="11"/>
  <c r="BP23" i="11"/>
  <c r="BP22" i="11"/>
  <c r="BO48" i="11" s="1"/>
  <c r="BP21" i="11"/>
  <c r="BP20" i="11"/>
  <c r="BP19" i="11"/>
  <c r="BP18" i="11"/>
  <c r="BO44" i="11" s="1"/>
  <c r="BP17" i="11"/>
  <c r="BP16" i="11"/>
  <c r="BP3" i="11"/>
  <c r="BP15" i="11"/>
  <c r="BO41" i="11" s="1"/>
  <c r="BP14" i="11"/>
  <c r="BP13" i="11"/>
  <c r="BP12" i="11"/>
  <c r="BP11" i="11"/>
  <c r="BO37" i="11" s="1"/>
  <c r="BP10" i="11"/>
  <c r="BP9" i="11"/>
  <c r="BP8" i="11"/>
  <c r="BP7" i="11"/>
  <c r="BO33" i="11" s="1"/>
  <c r="BP6" i="11"/>
  <c r="BP5" i="11"/>
  <c r="BP4" i="11"/>
  <c r="BX28" i="11"/>
  <c r="BW54" i="11" s="1"/>
  <c r="BX27" i="11"/>
  <c r="BX26" i="11"/>
  <c r="BX25" i="11"/>
  <c r="BX24" i="11"/>
  <c r="BW50" i="11" s="1"/>
  <c r="BX23" i="11"/>
  <c r="BX22" i="11"/>
  <c r="BX21" i="11"/>
  <c r="BX20" i="11"/>
  <c r="BW46" i="11" s="1"/>
  <c r="BX19" i="11"/>
  <c r="BX18" i="11"/>
  <c r="BX17" i="11"/>
  <c r="BX16" i="11"/>
  <c r="BW42" i="11" s="1"/>
  <c r="BX3" i="11"/>
  <c r="BX15" i="11"/>
  <c r="BX14" i="11"/>
  <c r="BX13" i="11"/>
  <c r="BW39" i="11" s="1"/>
  <c r="BX12" i="11"/>
  <c r="BW38" i="11" s="1"/>
  <c r="BX11" i="11"/>
  <c r="BX10" i="11"/>
  <c r="BX9" i="11"/>
  <c r="BW35" i="11" s="1"/>
  <c r="BX8" i="11"/>
  <c r="BX7" i="11"/>
  <c r="BX6" i="11"/>
  <c r="BX5" i="11"/>
  <c r="BW31" i="11" s="1"/>
  <c r="BX4" i="11"/>
  <c r="CB28" i="11"/>
  <c r="CB27" i="11"/>
  <c r="CB26" i="11"/>
  <c r="CA52" i="11" s="1"/>
  <c r="CB25" i="11"/>
  <c r="CB24" i="11"/>
  <c r="CB23" i="11"/>
  <c r="CB22" i="11"/>
  <c r="CA48" i="11" s="1"/>
  <c r="CB21" i="11"/>
  <c r="CA47" i="11" s="1"/>
  <c r="CB20" i="11"/>
  <c r="CB19" i="11"/>
  <c r="CB18" i="11"/>
  <c r="CA44" i="11" s="1"/>
  <c r="CB17" i="11"/>
  <c r="CA43" i="11" s="1"/>
  <c r="CB16" i="11"/>
  <c r="CB3" i="11"/>
  <c r="CB9" i="11"/>
  <c r="CB8" i="11"/>
  <c r="CA34" i="11" s="1"/>
  <c r="CB7" i="11"/>
  <c r="CB6" i="11"/>
  <c r="CB5" i="11"/>
  <c r="CA31" i="11" s="1"/>
  <c r="CB4" i="11"/>
  <c r="CA30" i="11" s="1"/>
  <c r="CB15" i="11"/>
  <c r="CB14" i="11"/>
  <c r="CB13" i="11"/>
  <c r="CA39" i="11" s="1"/>
  <c r="CB12" i="11"/>
  <c r="CA38" i="11" s="1"/>
  <c r="CB11" i="11"/>
  <c r="CB10" i="11"/>
  <c r="BB28" i="11"/>
  <c r="BB27" i="11"/>
  <c r="BB26" i="11"/>
  <c r="BB25" i="11"/>
  <c r="BB24" i="11"/>
  <c r="BB23" i="11"/>
  <c r="BB22" i="11"/>
  <c r="BB21" i="11"/>
  <c r="BB20" i="11"/>
  <c r="BB19" i="11"/>
  <c r="BB18" i="11"/>
  <c r="BB17" i="11"/>
  <c r="BB16" i="11"/>
  <c r="BB15" i="11"/>
  <c r="BB14" i="11"/>
  <c r="BB13" i="11"/>
  <c r="BB12" i="11"/>
  <c r="BB11" i="11"/>
  <c r="BB3" i="11"/>
  <c r="BB10" i="11"/>
  <c r="BB9" i="11"/>
  <c r="BB8" i="11"/>
  <c r="BB7" i="11"/>
  <c r="BB6" i="11"/>
  <c r="BB5" i="11"/>
  <c r="BB4" i="11"/>
  <c r="BH28" i="11"/>
  <c r="BH27" i="11"/>
  <c r="BG53" i="11" s="1"/>
  <c r="BH26" i="11"/>
  <c r="BG52" i="11" s="1"/>
  <c r="BH25" i="11"/>
  <c r="BG51" i="11" s="1"/>
  <c r="BH24" i="11"/>
  <c r="BH23" i="11"/>
  <c r="BG49" i="11" s="1"/>
  <c r="BH22" i="11"/>
  <c r="BG48" i="11" s="1"/>
  <c r="BH21" i="11"/>
  <c r="BG47" i="11" s="1"/>
  <c r="BH20" i="11"/>
  <c r="BH19" i="11"/>
  <c r="BH18" i="11"/>
  <c r="BG44" i="11" s="1"/>
  <c r="BH17" i="11"/>
  <c r="BG43" i="11" s="1"/>
  <c r="BH3" i="11"/>
  <c r="BH16" i="11"/>
  <c r="BH15" i="11"/>
  <c r="BG41" i="11" s="1"/>
  <c r="BH14" i="11"/>
  <c r="BG40" i="11" s="1"/>
  <c r="BH13" i="11"/>
  <c r="BH12" i="11"/>
  <c r="BG38" i="11" s="1"/>
  <c r="BH11" i="11"/>
  <c r="BG37" i="11" s="1"/>
  <c r="BH10" i="11"/>
  <c r="BG36" i="11" s="1"/>
  <c r="BH9" i="11"/>
  <c r="BH8" i="11"/>
  <c r="BH7" i="11"/>
  <c r="BG33" i="11" s="1"/>
  <c r="BH6" i="11"/>
  <c r="BG32" i="11" s="1"/>
  <c r="BH5" i="11"/>
  <c r="BH4" i="11"/>
  <c r="BG30" i="11" s="1"/>
  <c r="BN28" i="11"/>
  <c r="BM54" i="11" s="1"/>
  <c r="BN27" i="11"/>
  <c r="BM53" i="11" s="1"/>
  <c r="BN26" i="11"/>
  <c r="BN25" i="11"/>
  <c r="BM51" i="11" s="1"/>
  <c r="BN24" i="11"/>
  <c r="BM50" i="11" s="1"/>
  <c r="BN23" i="11"/>
  <c r="BM49" i="11" s="1"/>
  <c r="BN22" i="11"/>
  <c r="BN21" i="11"/>
  <c r="BN20" i="11"/>
  <c r="BM46" i="11" s="1"/>
  <c r="BN19" i="11"/>
  <c r="BM45" i="11" s="1"/>
  <c r="BN18" i="11"/>
  <c r="BN17" i="11"/>
  <c r="BM43" i="11" s="1"/>
  <c r="BN16" i="11"/>
  <c r="BM42" i="11" s="1"/>
  <c r="BN15" i="11"/>
  <c r="BM41" i="11" s="1"/>
  <c r="BN14" i="11"/>
  <c r="BN13" i="11"/>
  <c r="BN12" i="11"/>
  <c r="BM38" i="11" s="1"/>
  <c r="BN11" i="11"/>
  <c r="BM37" i="11" s="1"/>
  <c r="BN10" i="11"/>
  <c r="BN9" i="11"/>
  <c r="BM35" i="11" s="1"/>
  <c r="BN8" i="11"/>
  <c r="BM34" i="11" s="1"/>
  <c r="BN7" i="11"/>
  <c r="BM33" i="11" s="1"/>
  <c r="BN6" i="11"/>
  <c r="BN5" i="11"/>
  <c r="BM31" i="11" s="1"/>
  <c r="BN4" i="11"/>
  <c r="BM30" i="11" s="1"/>
  <c r="BN3" i="11"/>
  <c r="BM29" i="11" s="1"/>
  <c r="BR28" i="11"/>
  <c r="BQ54" i="11" s="1"/>
  <c r="BR27" i="11"/>
  <c r="BQ53" i="11" s="1"/>
  <c r="BR26" i="11"/>
  <c r="BQ52" i="11" s="1"/>
  <c r="BR25" i="11"/>
  <c r="BQ51" i="11" s="1"/>
  <c r="BR24" i="11"/>
  <c r="BQ50" i="11" s="1"/>
  <c r="BR23" i="11"/>
  <c r="BR22" i="11"/>
  <c r="BQ48" i="11" s="1"/>
  <c r="BR21" i="11"/>
  <c r="BQ47" i="11" s="1"/>
  <c r="BR20" i="11"/>
  <c r="BQ46" i="11" s="1"/>
  <c r="BR19" i="11"/>
  <c r="BQ45" i="11" s="1"/>
  <c r="BR18" i="11"/>
  <c r="BQ44" i="11" s="1"/>
  <c r="BR17" i="11"/>
  <c r="BQ43" i="11" s="1"/>
  <c r="BR16" i="11"/>
  <c r="BQ42" i="11" s="1"/>
  <c r="BR15" i="11"/>
  <c r="BQ41" i="11" s="1"/>
  <c r="BR14" i="11"/>
  <c r="BQ40" i="11" s="1"/>
  <c r="BR13" i="11"/>
  <c r="BQ39" i="11" s="1"/>
  <c r="BR12" i="11"/>
  <c r="BQ38" i="11" s="1"/>
  <c r="BR11" i="11"/>
  <c r="BQ37" i="11" s="1"/>
  <c r="BR10" i="11"/>
  <c r="BQ36" i="11" s="1"/>
  <c r="BR3" i="11"/>
  <c r="BQ29" i="11" s="1"/>
  <c r="BR9" i="11"/>
  <c r="BQ35" i="11" s="1"/>
  <c r="BR8" i="11"/>
  <c r="BQ34" i="11" s="1"/>
  <c r="BR7" i="11"/>
  <c r="BQ33" i="11" s="1"/>
  <c r="BR6" i="11"/>
  <c r="BQ32" i="11" s="1"/>
  <c r="BR5" i="11"/>
  <c r="BQ31" i="11" s="1"/>
  <c r="BR4" i="11"/>
  <c r="BQ30" i="11" s="1"/>
  <c r="BW52" i="11"/>
  <c r="BW47" i="11"/>
  <c r="BW43" i="11"/>
  <c r="BW51" i="11"/>
  <c r="BW34" i="11"/>
  <c r="BW53" i="11"/>
  <c r="BW30" i="11"/>
  <c r="BW49" i="11"/>
  <c r="BW45" i="11"/>
  <c r="BW41" i="11"/>
  <c r="BW37" i="11"/>
  <c r="BW33" i="11"/>
  <c r="BW48" i="11"/>
  <c r="BW44" i="11"/>
  <c r="BW40" i="11"/>
  <c r="BW36" i="11"/>
  <c r="BW32" i="11"/>
  <c r="BW29" i="11"/>
  <c r="BO49" i="11"/>
  <c r="BO45" i="11"/>
  <c r="BO40" i="11"/>
  <c r="BO36" i="11"/>
  <c r="BO32" i="11"/>
  <c r="BO53" i="11"/>
  <c r="BO54" i="11"/>
  <c r="BO47" i="11"/>
  <c r="BO43" i="11"/>
  <c r="BO39" i="11"/>
  <c r="BO35" i="11"/>
  <c r="BO31" i="11"/>
  <c r="BO30" i="11"/>
  <c r="BO50" i="11"/>
  <c r="BO46" i="11"/>
  <c r="BO42" i="11"/>
  <c r="BO38" i="11"/>
  <c r="BO34" i="11"/>
  <c r="BO51" i="11"/>
  <c r="BO29" i="11"/>
  <c r="CA53" i="11"/>
  <c r="CA46" i="11"/>
  <c r="CA42" i="11"/>
  <c r="CA49" i="11"/>
  <c r="CA45" i="11"/>
  <c r="CA41" i="11"/>
  <c r="CA37" i="11"/>
  <c r="CA33" i="11"/>
  <c r="CA54" i="11"/>
  <c r="CA29" i="11"/>
  <c r="CA40" i="11"/>
  <c r="CA36" i="11"/>
  <c r="CA32" i="11"/>
  <c r="CA51" i="11"/>
  <c r="CA35" i="11"/>
  <c r="CA50" i="11"/>
  <c r="BG45" i="11"/>
  <c r="BG54" i="11"/>
  <c r="BG39" i="11"/>
  <c r="BG35" i="11"/>
  <c r="BG31" i="11"/>
  <c r="BG50" i="11"/>
  <c r="BG46" i="11"/>
  <c r="BG42" i="11"/>
  <c r="BG34" i="11"/>
  <c r="BG29" i="11"/>
  <c r="BM52" i="11"/>
  <c r="BM48" i="11"/>
  <c r="BM44" i="11"/>
  <c r="BM40" i="11"/>
  <c r="BM36" i="11"/>
  <c r="BM32" i="11"/>
  <c r="BM47" i="11"/>
  <c r="BM39" i="11"/>
  <c r="BQ49" i="11"/>
  <c r="EK834" i="11"/>
  <c r="EK819" i="11"/>
  <c r="EK811" i="11"/>
  <c r="EK830" i="11"/>
  <c r="EK797" i="11"/>
  <c r="EK807" i="11"/>
  <c r="EK829" i="11"/>
  <c r="EK798" i="11"/>
  <c r="EK827" i="11"/>
  <c r="EK787" i="11"/>
  <c r="EK823" i="11"/>
  <c r="EK833" i="11"/>
  <c r="EK786" i="11"/>
  <c r="EK789" i="11"/>
  <c r="EK757" i="11"/>
  <c r="EK813" i="11"/>
  <c r="EK805" i="11"/>
  <c r="EK815" i="11"/>
  <c r="EK804" i="11"/>
  <c r="EK808" i="11"/>
  <c r="EK831" i="11"/>
  <c r="EK803" i="11"/>
  <c r="EK790" i="11"/>
  <c r="EK794" i="11"/>
  <c r="EK802" i="11"/>
  <c r="F75" i="8"/>
  <c r="F74" i="8"/>
  <c r="F73" i="8"/>
  <c r="DU832" i="11"/>
  <c r="DZ832" i="11"/>
  <c r="DV832" i="11"/>
  <c r="DY832" i="11"/>
  <c r="DX832" i="11"/>
  <c r="DW832" i="11"/>
  <c r="EB832" i="11"/>
  <c r="EA832" i="11"/>
  <c r="DU783" i="11"/>
  <c r="EA783" i="11"/>
  <c r="DW783" i="11"/>
  <c r="DZ783" i="11"/>
  <c r="DV783" i="11"/>
  <c r="EB783" i="11"/>
  <c r="DY783" i="11"/>
  <c r="DX783" i="11"/>
  <c r="DU818" i="11"/>
  <c r="EB818" i="11"/>
  <c r="DX818" i="11"/>
  <c r="EA818" i="11"/>
  <c r="DW818" i="11"/>
  <c r="DZ818" i="11"/>
  <c r="DY818" i="11"/>
  <c r="DV818" i="11"/>
  <c r="DU806" i="11"/>
  <c r="EB806" i="11"/>
  <c r="DX806" i="11"/>
  <c r="EA806" i="11"/>
  <c r="DW806" i="11"/>
  <c r="DV806" i="11"/>
  <c r="DZ806" i="11"/>
  <c r="DY806" i="11"/>
  <c r="DU826" i="11"/>
  <c r="EB826" i="11"/>
  <c r="DX826" i="11"/>
  <c r="EA826" i="11"/>
  <c r="DW826" i="11"/>
  <c r="DZ826" i="11"/>
  <c r="DY826" i="11"/>
  <c r="DV826" i="11"/>
  <c r="DU822" i="11"/>
  <c r="EB822" i="11"/>
  <c r="DX822" i="11"/>
  <c r="EA822" i="11"/>
  <c r="DW822" i="11"/>
  <c r="DV822" i="11"/>
  <c r="DZ822" i="11"/>
  <c r="DY822" i="11"/>
  <c r="DU810" i="11"/>
  <c r="EB810" i="11"/>
  <c r="DX810" i="11"/>
  <c r="EA810" i="11"/>
  <c r="DW810" i="11"/>
  <c r="DZ810" i="11"/>
  <c r="DY810" i="11"/>
  <c r="DV810" i="11"/>
  <c r="DU814" i="11"/>
  <c r="EB814" i="11"/>
  <c r="DX814" i="11"/>
  <c r="EA814" i="11"/>
  <c r="DW814" i="11"/>
  <c r="DV814" i="11"/>
  <c r="DZ814" i="11"/>
  <c r="DY814" i="11"/>
  <c r="DQ510" i="11"/>
  <c r="EM509" i="11"/>
  <c r="EJ806" i="11"/>
  <c r="EF806" i="11"/>
  <c r="EE806" i="11"/>
  <c r="EG806" i="11"/>
  <c r="EI806" i="11"/>
  <c r="EH806" i="11"/>
  <c r="EC806" i="11"/>
  <c r="ED806" i="11"/>
  <c r="DQ760" i="11"/>
  <c r="EM759" i="11"/>
  <c r="DQ560" i="11"/>
  <c r="EM559" i="11"/>
  <c r="DQ585" i="11"/>
  <c r="EM584" i="11"/>
  <c r="DT809" i="11"/>
  <c r="DQ809" i="11"/>
  <c r="DQ810" i="11" s="1"/>
  <c r="DQ811" i="11" s="1"/>
  <c r="EF826" i="11"/>
  <c r="EG826" i="11"/>
  <c r="EC826" i="11"/>
  <c r="EH826" i="11"/>
  <c r="EE826" i="11"/>
  <c r="EI826" i="11"/>
  <c r="EJ826" i="11"/>
  <c r="ED826" i="11"/>
  <c r="EE814" i="11"/>
  <c r="EI814" i="11"/>
  <c r="ED814" i="11"/>
  <c r="EG814" i="11"/>
  <c r="EC814" i="11"/>
  <c r="EJ814" i="11"/>
  <c r="EH814" i="11"/>
  <c r="EF814" i="11"/>
  <c r="EC818" i="11"/>
  <c r="EG818" i="11"/>
  <c r="EH818" i="11"/>
  <c r="EJ818" i="11"/>
  <c r="EE818" i="11"/>
  <c r="ED818" i="11"/>
  <c r="EF818" i="11"/>
  <c r="EI818" i="11"/>
  <c r="DT812" i="11"/>
  <c r="DT816" i="11"/>
  <c r="DQ435" i="11"/>
  <c r="EM434" i="11"/>
  <c r="DQ535" i="11"/>
  <c r="EM534" i="11"/>
  <c r="DQ610" i="11"/>
  <c r="EM609" i="11"/>
  <c r="DQ785" i="11"/>
  <c r="EM784" i="11"/>
  <c r="EM409" i="11"/>
  <c r="DQ410" i="11"/>
  <c r="DQ385" i="11"/>
  <c r="EM384" i="11"/>
  <c r="DQ660" i="11"/>
  <c r="EM659" i="11"/>
  <c r="DT828" i="11"/>
  <c r="DT824" i="11"/>
  <c r="DT820" i="11"/>
  <c r="DQ485" i="11"/>
  <c r="EM484" i="11"/>
  <c r="EF822" i="11"/>
  <c r="EJ822" i="11"/>
  <c r="ED822" i="11"/>
  <c r="EE822" i="11"/>
  <c r="EC822" i="11"/>
  <c r="EG822" i="11"/>
  <c r="EI822" i="11"/>
  <c r="EH822" i="11"/>
  <c r="DQ460" i="11"/>
  <c r="EM459" i="11"/>
  <c r="EG783" i="11"/>
  <c r="EI783" i="11"/>
  <c r="EF783" i="11"/>
  <c r="EC783" i="11"/>
  <c r="EH783" i="11"/>
  <c r="ED783" i="11"/>
  <c r="EE783" i="11"/>
  <c r="EJ783" i="11"/>
  <c r="EM783" i="11"/>
  <c r="EE810" i="11"/>
  <c r="EH810" i="11"/>
  <c r="EG810" i="11"/>
  <c r="EC810" i="11"/>
  <c r="EJ810" i="11"/>
  <c r="EI810" i="11"/>
  <c r="ED810" i="11"/>
  <c r="EF810" i="11"/>
  <c r="DQ335" i="11"/>
  <c r="EM334" i="11"/>
  <c r="DQ710" i="11"/>
  <c r="EM709" i="11"/>
  <c r="EM359" i="11"/>
  <c r="DQ360" i="11"/>
  <c r="EG832" i="11"/>
  <c r="EF832" i="11"/>
  <c r="EE832" i="11"/>
  <c r="ED832" i="11"/>
  <c r="EJ832" i="11"/>
  <c r="EC832" i="11"/>
  <c r="EI832" i="11"/>
  <c r="EH832" i="11"/>
  <c r="DQ735" i="11"/>
  <c r="EM734" i="11"/>
  <c r="DQ635" i="11"/>
  <c r="EM634" i="11"/>
  <c r="DQ685" i="11"/>
  <c r="EM684" i="11"/>
  <c r="DQ311" i="11"/>
  <c r="EM310" i="11"/>
  <c r="DQ51" i="11"/>
  <c r="EM50" i="11"/>
  <c r="DQ181" i="11"/>
  <c r="EM180" i="11"/>
  <c r="DQ208" i="11"/>
  <c r="EM207" i="11"/>
  <c r="DQ26" i="11"/>
  <c r="EM25" i="11"/>
  <c r="DQ233" i="11"/>
  <c r="EM232" i="11"/>
  <c r="DQ103" i="11"/>
  <c r="EM102" i="11"/>
  <c r="DQ287" i="11"/>
  <c r="EM286" i="11"/>
  <c r="DQ259" i="11"/>
  <c r="EM258" i="11"/>
  <c r="DQ77" i="11"/>
  <c r="EM76" i="11"/>
  <c r="DQ155" i="11"/>
  <c r="EM154" i="11"/>
  <c r="DQ129" i="11"/>
  <c r="EM128" i="11"/>
  <c r="EK814" i="11" l="1"/>
  <c r="EK810" i="11"/>
  <c r="EK822" i="11"/>
  <c r="EK826" i="11"/>
  <c r="EK806" i="11"/>
  <c r="EK818" i="11"/>
  <c r="EK783" i="11"/>
  <c r="EK832" i="11"/>
  <c r="F85" i="8"/>
  <c r="F84" i="8"/>
  <c r="DS74" i="14"/>
  <c r="DU74" i="14" s="1"/>
  <c r="F80" i="8"/>
  <c r="DU816" i="11"/>
  <c r="DZ816" i="11"/>
  <c r="DV816" i="11"/>
  <c r="DY816" i="11"/>
  <c r="DX816" i="11"/>
  <c r="DW816" i="11"/>
  <c r="EB816" i="11"/>
  <c r="EA816" i="11"/>
  <c r="DU820" i="11"/>
  <c r="DZ820" i="11"/>
  <c r="DV820" i="11"/>
  <c r="DY820" i="11"/>
  <c r="EB820" i="11"/>
  <c r="EA820" i="11"/>
  <c r="DX820" i="11"/>
  <c r="DW820" i="11"/>
  <c r="DU812" i="11"/>
  <c r="DZ812" i="11"/>
  <c r="DV812" i="11"/>
  <c r="DY812" i="11"/>
  <c r="EB812" i="11"/>
  <c r="EA812" i="11"/>
  <c r="DX812" i="11"/>
  <c r="DW812" i="11"/>
  <c r="DU824" i="11"/>
  <c r="DZ824" i="11"/>
  <c r="DV824" i="11"/>
  <c r="DY824" i="11"/>
  <c r="DX824" i="11"/>
  <c r="DW824" i="11"/>
  <c r="EB824" i="11"/>
  <c r="EA824" i="11"/>
  <c r="DU809" i="11"/>
  <c r="EA809" i="11"/>
  <c r="DW809" i="11"/>
  <c r="DZ809" i="11"/>
  <c r="DV809" i="11"/>
  <c r="DY809" i="11"/>
  <c r="DX809" i="11"/>
  <c r="EB809" i="11"/>
  <c r="DU828" i="11"/>
  <c r="DZ828" i="11"/>
  <c r="DV828" i="11"/>
  <c r="DY828" i="11"/>
  <c r="EB828" i="11"/>
  <c r="EA828" i="11"/>
  <c r="DX828" i="11"/>
  <c r="DW828" i="11"/>
  <c r="EM810" i="11"/>
  <c r="DQ636" i="11"/>
  <c r="EM635" i="11"/>
  <c r="DQ686" i="11"/>
  <c r="EM685" i="11"/>
  <c r="DQ736" i="11"/>
  <c r="EM735" i="11"/>
  <c r="EM335" i="11"/>
  <c r="DQ336" i="11"/>
  <c r="DQ486" i="11"/>
  <c r="EM485" i="11"/>
  <c r="DQ611" i="11"/>
  <c r="EM610" i="11"/>
  <c r="DQ536" i="11"/>
  <c r="EM535" i="11"/>
  <c r="DQ812" i="11"/>
  <c r="DQ813" i="11" s="1"/>
  <c r="EM811" i="11"/>
  <c r="DQ586" i="11"/>
  <c r="EM585" i="11"/>
  <c r="DQ761" i="11"/>
  <c r="EM760" i="11"/>
  <c r="EJ820" i="11"/>
  <c r="EC820" i="11"/>
  <c r="EI820" i="11"/>
  <c r="EG820" i="11"/>
  <c r="EF820" i="11"/>
  <c r="EE820" i="11"/>
  <c r="EH820" i="11"/>
  <c r="ED820" i="11"/>
  <c r="EG828" i="11"/>
  <c r="EE828" i="11"/>
  <c r="EI828" i="11"/>
  <c r="EH828" i="11"/>
  <c r="EC828" i="11"/>
  <c r="ED828" i="11"/>
  <c r="EJ828" i="11"/>
  <c r="EF828" i="11"/>
  <c r="DQ661" i="11"/>
  <c r="EM660" i="11"/>
  <c r="EF816" i="11"/>
  <c r="EC816" i="11"/>
  <c r="EH816" i="11"/>
  <c r="EG816" i="11"/>
  <c r="EJ816" i="11"/>
  <c r="EE816" i="11"/>
  <c r="ED816" i="11"/>
  <c r="EI816" i="11"/>
  <c r="EJ809" i="11"/>
  <c r="EE809" i="11"/>
  <c r="EF809" i="11"/>
  <c r="ED809" i="11"/>
  <c r="EG809" i="11"/>
  <c r="EC809" i="11"/>
  <c r="EH809" i="11"/>
  <c r="EI809" i="11"/>
  <c r="EM809" i="11"/>
  <c r="DQ711" i="11"/>
  <c r="EM710" i="11"/>
  <c r="DQ461" i="11"/>
  <c r="EM460" i="11"/>
  <c r="DQ786" i="11"/>
  <c r="EM785" i="11"/>
  <c r="DQ561" i="11"/>
  <c r="EM560" i="11"/>
  <c r="DQ361" i="11"/>
  <c r="EM360" i="11"/>
  <c r="EG824" i="11"/>
  <c r="EC824" i="11"/>
  <c r="EF824" i="11"/>
  <c r="EH824" i="11"/>
  <c r="EJ824" i="11"/>
  <c r="EI824" i="11"/>
  <c r="ED824" i="11"/>
  <c r="EE824" i="11"/>
  <c r="DQ386" i="11"/>
  <c r="EM385" i="11"/>
  <c r="DQ411" i="11"/>
  <c r="EM410" i="11"/>
  <c r="DQ436" i="11"/>
  <c r="EM435" i="11"/>
  <c r="EJ812" i="11"/>
  <c r="EH812" i="11"/>
  <c r="EE812" i="11"/>
  <c r="EG812" i="11"/>
  <c r="EC812" i="11"/>
  <c r="ED812" i="11"/>
  <c r="EI812" i="11"/>
  <c r="EF812" i="11"/>
  <c r="DQ511" i="11"/>
  <c r="EM510" i="11"/>
  <c r="CY27" i="11"/>
  <c r="CZ53" i="11" s="1"/>
  <c r="CY23" i="11"/>
  <c r="CZ49" i="11" s="1"/>
  <c r="CY19" i="11"/>
  <c r="CZ45" i="11" s="1"/>
  <c r="CY15" i="11"/>
  <c r="CZ41" i="11" s="1"/>
  <c r="CY11" i="11"/>
  <c r="CZ37" i="11" s="1"/>
  <c r="CY7" i="11"/>
  <c r="CZ33" i="11" s="1"/>
  <c r="CY3" i="11"/>
  <c r="CZ29" i="11" s="1"/>
  <c r="CY26" i="11"/>
  <c r="CZ52" i="11" s="1"/>
  <c r="CY21" i="11"/>
  <c r="CZ47" i="11" s="1"/>
  <c r="CY16" i="11"/>
  <c r="CZ42" i="11" s="1"/>
  <c r="CY10" i="11"/>
  <c r="CZ36" i="11" s="1"/>
  <c r="CY5" i="11"/>
  <c r="CZ31" i="11" s="1"/>
  <c r="CY4" i="11"/>
  <c r="CZ30" i="11" s="1"/>
  <c r="CY8" i="11"/>
  <c r="CZ34" i="11" s="1"/>
  <c r="CY25" i="11"/>
  <c r="CZ51" i="11" s="1"/>
  <c r="CY20" i="11"/>
  <c r="CZ46" i="11" s="1"/>
  <c r="CY14" i="11"/>
  <c r="CZ40" i="11" s="1"/>
  <c r="CY9" i="11"/>
  <c r="CZ35" i="11" s="1"/>
  <c r="CY24" i="11"/>
  <c r="CZ50" i="11" s="1"/>
  <c r="CY18" i="11"/>
  <c r="CZ44" i="11" s="1"/>
  <c r="CY13" i="11"/>
  <c r="CZ39" i="11" s="1"/>
  <c r="CY28" i="11"/>
  <c r="CZ54" i="11" s="1"/>
  <c r="CY22" i="11"/>
  <c r="CZ48" i="11" s="1"/>
  <c r="CY17" i="11"/>
  <c r="CZ43" i="11" s="1"/>
  <c r="CY12" i="11"/>
  <c r="CZ38" i="11" s="1"/>
  <c r="CY6" i="11"/>
  <c r="CZ32" i="11" s="1"/>
  <c r="DQ312" i="11"/>
  <c r="EM311" i="11"/>
  <c r="DC27" i="11"/>
  <c r="DD53" i="11" s="1"/>
  <c r="DC23" i="11"/>
  <c r="DD49" i="11" s="1"/>
  <c r="DC19" i="11"/>
  <c r="DD45" i="11" s="1"/>
  <c r="DC15" i="11"/>
  <c r="DD41" i="11" s="1"/>
  <c r="DC11" i="11"/>
  <c r="DD37" i="11" s="1"/>
  <c r="DC7" i="11"/>
  <c r="DD33" i="11" s="1"/>
  <c r="DC3" i="11"/>
  <c r="DD29" i="11" s="1"/>
  <c r="DC28" i="11"/>
  <c r="DD54" i="11" s="1"/>
  <c r="DC22" i="11"/>
  <c r="DD48" i="11" s="1"/>
  <c r="DC17" i="11"/>
  <c r="DD43" i="11" s="1"/>
  <c r="DC12" i="11"/>
  <c r="DD38" i="11" s="1"/>
  <c r="DC6" i="11"/>
  <c r="DD32" i="11" s="1"/>
  <c r="DC25" i="11"/>
  <c r="DD51" i="11" s="1"/>
  <c r="DC20" i="11"/>
  <c r="DD46" i="11" s="1"/>
  <c r="DC9" i="11"/>
  <c r="DD35" i="11" s="1"/>
  <c r="DC4" i="11"/>
  <c r="DD30" i="11" s="1"/>
  <c r="DC26" i="11"/>
  <c r="DD52" i="11" s="1"/>
  <c r="DC21" i="11"/>
  <c r="DD47" i="11" s="1"/>
  <c r="DC16" i="11"/>
  <c r="DD42" i="11" s="1"/>
  <c r="DC10" i="11"/>
  <c r="DD36" i="11" s="1"/>
  <c r="DC5" i="11"/>
  <c r="DD31" i="11" s="1"/>
  <c r="DC14" i="11"/>
  <c r="DD40" i="11" s="1"/>
  <c r="DC24" i="11"/>
  <c r="DD50" i="11" s="1"/>
  <c r="DC18" i="11"/>
  <c r="DD44" i="11" s="1"/>
  <c r="DC13" i="11"/>
  <c r="DD39" i="11" s="1"/>
  <c r="DC8" i="11"/>
  <c r="DD34" i="11" s="1"/>
  <c r="CZ26" i="11"/>
  <c r="CZ22" i="11"/>
  <c r="CZ18" i="11"/>
  <c r="CZ14" i="11"/>
  <c r="CZ10" i="11"/>
  <c r="CZ6" i="11"/>
  <c r="CZ25" i="11"/>
  <c r="CZ20" i="11"/>
  <c r="CZ15" i="11"/>
  <c r="CZ9" i="11"/>
  <c r="CZ4" i="11"/>
  <c r="CZ3" i="11"/>
  <c r="CZ17" i="11"/>
  <c r="CZ7" i="11"/>
  <c r="CZ24" i="11"/>
  <c r="CZ19" i="11"/>
  <c r="CZ13" i="11"/>
  <c r="CZ8" i="11"/>
  <c r="CZ23" i="11"/>
  <c r="CZ5" i="11"/>
  <c r="CZ28" i="11"/>
  <c r="CZ12" i="11"/>
  <c r="CZ27" i="11"/>
  <c r="CZ21" i="11"/>
  <c r="CZ16" i="11"/>
  <c r="CZ11" i="11"/>
  <c r="DQ156" i="11"/>
  <c r="EM155" i="11"/>
  <c r="DQ260" i="11"/>
  <c r="EM259" i="11"/>
  <c r="DQ104" i="11"/>
  <c r="EM103" i="11"/>
  <c r="DQ27" i="11"/>
  <c r="EM26" i="11"/>
  <c r="DQ182" i="11"/>
  <c r="EM181" i="11"/>
  <c r="DQ130" i="11"/>
  <c r="EM129" i="11"/>
  <c r="DQ78" i="11"/>
  <c r="EM77" i="11"/>
  <c r="DQ288" i="11"/>
  <c r="EM288" i="11" s="1"/>
  <c r="EM287" i="11"/>
  <c r="DQ234" i="11"/>
  <c r="EM233" i="11"/>
  <c r="EM208" i="11"/>
  <c r="DQ209" i="11"/>
  <c r="DQ52" i="11"/>
  <c r="EM51" i="11"/>
  <c r="DF2" i="11"/>
  <c r="DG2" i="11"/>
  <c r="EK828" i="11" l="1"/>
  <c r="EK809" i="11"/>
  <c r="EK824" i="11"/>
  <c r="EK812" i="11"/>
  <c r="EK820" i="11"/>
  <c r="EK816" i="11"/>
  <c r="H88" i="8"/>
  <c r="CW5" i="11"/>
  <c r="DQ512" i="11"/>
  <c r="EM511" i="11"/>
  <c r="EM411" i="11"/>
  <c r="DQ412" i="11"/>
  <c r="DQ787" i="11"/>
  <c r="EM786" i="11"/>
  <c r="DQ462" i="11"/>
  <c r="EM461" i="11"/>
  <c r="DQ662" i="11"/>
  <c r="EM661" i="11"/>
  <c r="DQ587" i="11"/>
  <c r="EM586" i="11"/>
  <c r="DQ537" i="11"/>
  <c r="EM536" i="11"/>
  <c r="DQ487" i="11"/>
  <c r="EM486" i="11"/>
  <c r="DQ737" i="11"/>
  <c r="EM736" i="11"/>
  <c r="DQ362" i="11"/>
  <c r="EM361" i="11"/>
  <c r="DQ562" i="11"/>
  <c r="EM561" i="11"/>
  <c r="DQ337" i="11"/>
  <c r="EM336" i="11"/>
  <c r="DQ637" i="11"/>
  <c r="EM636" i="11"/>
  <c r="DQ437" i="11"/>
  <c r="EM436" i="11"/>
  <c r="DQ387" i="11"/>
  <c r="EM386" i="11"/>
  <c r="DQ712" i="11"/>
  <c r="EM711" i="11"/>
  <c r="DQ762" i="11"/>
  <c r="EM761" i="11"/>
  <c r="DQ814" i="11"/>
  <c r="EM813" i="11"/>
  <c r="DQ612" i="11"/>
  <c r="EM611" i="11"/>
  <c r="DQ687" i="11"/>
  <c r="EM686" i="11"/>
  <c r="EM812" i="11"/>
  <c r="DA25" i="11"/>
  <c r="DB51" i="11" s="1"/>
  <c r="DA21" i="11"/>
  <c r="DB47" i="11" s="1"/>
  <c r="DA17" i="11"/>
  <c r="DB43" i="11" s="1"/>
  <c r="DA13" i="11"/>
  <c r="DB39" i="11" s="1"/>
  <c r="DA9" i="11"/>
  <c r="DB35" i="11" s="1"/>
  <c r="DA5" i="11"/>
  <c r="DB31" i="11" s="1"/>
  <c r="DA24" i="11"/>
  <c r="DB50" i="11" s="1"/>
  <c r="DA19" i="11"/>
  <c r="DB45" i="11" s="1"/>
  <c r="DA14" i="11"/>
  <c r="DB40" i="11" s="1"/>
  <c r="DA8" i="11"/>
  <c r="DB34" i="11" s="1"/>
  <c r="DA3" i="11"/>
  <c r="DB29" i="11" s="1"/>
  <c r="DA7" i="11"/>
  <c r="DB33" i="11" s="1"/>
  <c r="DA28" i="11"/>
  <c r="DB54" i="11" s="1"/>
  <c r="DA23" i="11"/>
  <c r="DB49" i="11" s="1"/>
  <c r="DA18" i="11"/>
  <c r="DB44" i="11" s="1"/>
  <c r="DA12" i="11"/>
  <c r="DB38" i="11" s="1"/>
  <c r="DA22" i="11"/>
  <c r="DB48" i="11" s="1"/>
  <c r="DA11" i="11"/>
  <c r="DB37" i="11" s="1"/>
  <c r="DA27" i="11"/>
  <c r="DB53" i="11" s="1"/>
  <c r="DA16" i="11"/>
  <c r="DA6" i="11"/>
  <c r="DB32" i="11" s="1"/>
  <c r="DA26" i="11"/>
  <c r="DB52" i="11" s="1"/>
  <c r="DA20" i="11"/>
  <c r="DB46" i="11" s="1"/>
  <c r="DA15" i="11"/>
  <c r="DB41" i="11" s="1"/>
  <c r="DA10" i="11"/>
  <c r="DB36" i="11" s="1"/>
  <c r="DA4" i="11"/>
  <c r="DB30" i="11" s="1"/>
  <c r="DD26" i="11"/>
  <c r="DC52" i="11" s="1"/>
  <c r="DD22" i="11"/>
  <c r="DC48" i="11" s="1"/>
  <c r="DD18" i="11"/>
  <c r="DC44" i="11" s="1"/>
  <c r="DD14" i="11"/>
  <c r="DC40" i="11" s="1"/>
  <c r="DD10" i="11"/>
  <c r="DC36" i="11" s="1"/>
  <c r="DD6" i="11"/>
  <c r="DC32" i="11" s="1"/>
  <c r="DD27" i="11"/>
  <c r="DC53" i="11" s="1"/>
  <c r="DD21" i="11"/>
  <c r="DC47" i="11" s="1"/>
  <c r="DD16" i="11"/>
  <c r="DC42" i="11" s="1"/>
  <c r="DD11" i="11"/>
  <c r="DC37" i="11" s="1"/>
  <c r="DD5" i="11"/>
  <c r="DC31" i="11" s="1"/>
  <c r="DD8" i="11"/>
  <c r="DC34" i="11" s="1"/>
  <c r="DD25" i="11"/>
  <c r="DC51" i="11" s="1"/>
  <c r="DD20" i="11"/>
  <c r="DC46" i="11" s="1"/>
  <c r="DD15" i="11"/>
  <c r="DC41" i="11" s="1"/>
  <c r="DD9" i="11"/>
  <c r="DC35" i="11" s="1"/>
  <c r="DD4" i="11"/>
  <c r="DC30" i="11" s="1"/>
  <c r="DD24" i="11"/>
  <c r="DC50" i="11" s="1"/>
  <c r="DD13" i="11"/>
  <c r="DC39" i="11" s="1"/>
  <c r="DD3" i="11"/>
  <c r="DC29" i="11" s="1"/>
  <c r="DD7" i="11"/>
  <c r="DC33" i="11" s="1"/>
  <c r="DD19" i="11"/>
  <c r="DC45" i="11" s="1"/>
  <c r="DD28" i="11"/>
  <c r="DC54" i="11" s="1"/>
  <c r="DD23" i="11"/>
  <c r="DC49" i="11" s="1"/>
  <c r="DD17" i="11"/>
  <c r="DC43" i="11" s="1"/>
  <c r="DD12" i="11"/>
  <c r="DC38" i="11" s="1"/>
  <c r="DH2" i="11"/>
  <c r="CX28" i="11"/>
  <c r="CW54" i="11" s="1"/>
  <c r="CX24" i="11"/>
  <c r="CW50" i="11" s="1"/>
  <c r="CX20" i="11"/>
  <c r="CW46" i="11" s="1"/>
  <c r="CX16" i="11"/>
  <c r="CW42" i="11" s="1"/>
  <c r="CX12" i="11"/>
  <c r="CW38" i="11" s="1"/>
  <c r="CX8" i="11"/>
  <c r="CW34" i="11" s="1"/>
  <c r="CX4" i="11"/>
  <c r="CW30" i="11" s="1"/>
  <c r="CX27" i="11"/>
  <c r="CW53" i="11" s="1"/>
  <c r="CX22" i="11"/>
  <c r="CW48" i="11" s="1"/>
  <c r="CX17" i="11"/>
  <c r="CW43" i="11" s="1"/>
  <c r="CX11" i="11"/>
  <c r="CW37" i="11" s="1"/>
  <c r="CX6" i="11"/>
  <c r="CW32" i="11" s="1"/>
  <c r="CX26" i="11"/>
  <c r="CW52" i="11" s="1"/>
  <c r="CX21" i="11"/>
  <c r="CW47" i="11" s="1"/>
  <c r="CX15" i="11"/>
  <c r="CW41" i="11" s="1"/>
  <c r="CX10" i="11"/>
  <c r="CW36" i="11" s="1"/>
  <c r="CX5" i="11"/>
  <c r="CW31" i="11" s="1"/>
  <c r="CX25" i="11"/>
  <c r="CW51" i="11" s="1"/>
  <c r="CX3" i="11"/>
  <c r="CW29" i="11" s="1"/>
  <c r="CX19" i="11"/>
  <c r="CW45" i="11" s="1"/>
  <c r="CX14" i="11"/>
  <c r="CW40" i="11" s="1"/>
  <c r="CX9" i="11"/>
  <c r="CW35" i="11" s="1"/>
  <c r="CX23" i="11"/>
  <c r="CW49" i="11" s="1"/>
  <c r="CX18" i="11"/>
  <c r="CW44" i="11" s="1"/>
  <c r="CX13" i="11"/>
  <c r="CW39" i="11" s="1"/>
  <c r="CX7" i="11"/>
  <c r="CW33" i="11" s="1"/>
  <c r="DB28" i="11"/>
  <c r="DA54" i="11" s="1"/>
  <c r="DB24" i="11"/>
  <c r="DA50" i="11" s="1"/>
  <c r="DB20" i="11"/>
  <c r="DA46" i="11" s="1"/>
  <c r="DB16" i="11"/>
  <c r="DA42" i="11" s="1"/>
  <c r="DB12" i="11"/>
  <c r="DA38" i="11" s="1"/>
  <c r="DB8" i="11"/>
  <c r="DA34" i="11" s="1"/>
  <c r="DB4" i="11"/>
  <c r="DA30" i="11" s="1"/>
  <c r="DB23" i="11"/>
  <c r="DA49" i="11" s="1"/>
  <c r="DB18" i="11"/>
  <c r="DA44" i="11" s="1"/>
  <c r="DB13" i="11"/>
  <c r="DA39" i="11" s="1"/>
  <c r="DB7" i="11"/>
  <c r="DA33" i="11" s="1"/>
  <c r="DB21" i="11"/>
  <c r="DA47" i="11" s="1"/>
  <c r="DB10" i="11"/>
  <c r="DA36" i="11" s="1"/>
  <c r="DB27" i="11"/>
  <c r="DA53" i="11" s="1"/>
  <c r="DB22" i="11"/>
  <c r="DA48" i="11" s="1"/>
  <c r="DB17" i="11"/>
  <c r="DA43" i="11" s="1"/>
  <c r="DB11" i="11"/>
  <c r="DA37" i="11" s="1"/>
  <c r="DB6" i="11"/>
  <c r="DA32" i="11" s="1"/>
  <c r="DB26" i="11"/>
  <c r="DA52" i="11" s="1"/>
  <c r="DB15" i="11"/>
  <c r="DA41" i="11" s="1"/>
  <c r="DB5" i="11"/>
  <c r="DA31" i="11" s="1"/>
  <c r="DB3" i="11"/>
  <c r="DA29" i="11" s="1"/>
  <c r="DB25" i="11"/>
  <c r="DA51" i="11" s="1"/>
  <c r="DB19" i="11"/>
  <c r="DA45" i="11" s="1"/>
  <c r="DB14" i="11"/>
  <c r="DA40" i="11" s="1"/>
  <c r="DB9" i="11"/>
  <c r="DA35" i="11" s="1"/>
  <c r="DQ313" i="11"/>
  <c r="EM312" i="11"/>
  <c r="DG28" i="11"/>
  <c r="DG24" i="11"/>
  <c r="DG20" i="11"/>
  <c r="DG16" i="11"/>
  <c r="DG12" i="11"/>
  <c r="DG8" i="11"/>
  <c r="DG4" i="11"/>
  <c r="DG25" i="11"/>
  <c r="DG19" i="11"/>
  <c r="DG14" i="11"/>
  <c r="DG9" i="11"/>
  <c r="DG3" i="11"/>
  <c r="DG17" i="11"/>
  <c r="DG23" i="11"/>
  <c r="DG18" i="11"/>
  <c r="DG13" i="11"/>
  <c r="DG7" i="11"/>
  <c r="DG22" i="11"/>
  <c r="DG11" i="11"/>
  <c r="DG27" i="11"/>
  <c r="DG6" i="11"/>
  <c r="DG26" i="11"/>
  <c r="DG21" i="11"/>
  <c r="DG15" i="11"/>
  <c r="DG10" i="11"/>
  <c r="DG5" i="11"/>
  <c r="DF25" i="11"/>
  <c r="DF21" i="11"/>
  <c r="DF17" i="11"/>
  <c r="DF13" i="11"/>
  <c r="DF9" i="11"/>
  <c r="DF5" i="11"/>
  <c r="DF26" i="11"/>
  <c r="DF20" i="11"/>
  <c r="DF15" i="11"/>
  <c r="DF10" i="11"/>
  <c r="DF4" i="11"/>
  <c r="DF3" i="11"/>
  <c r="DF23" i="11"/>
  <c r="DF24" i="11"/>
  <c r="DF19" i="11"/>
  <c r="DF14" i="11"/>
  <c r="DF8" i="11"/>
  <c r="DF18" i="11"/>
  <c r="DF6" i="11"/>
  <c r="DF28" i="11"/>
  <c r="DF12" i="11"/>
  <c r="DF7" i="11"/>
  <c r="DF27" i="11"/>
  <c r="DF22" i="11"/>
  <c r="DF16" i="11"/>
  <c r="DF11" i="11"/>
  <c r="DQ210" i="11"/>
  <c r="EM210" i="11" s="1"/>
  <c r="EM209" i="11"/>
  <c r="DQ131" i="11"/>
  <c r="EM130" i="11"/>
  <c r="DQ28" i="11"/>
  <c r="EM28" i="11" s="1"/>
  <c r="EM27" i="11"/>
  <c r="DQ261" i="11"/>
  <c r="EM260" i="11"/>
  <c r="DQ53" i="11"/>
  <c r="EM52" i="11"/>
  <c r="DQ235" i="11"/>
  <c r="EM234" i="11"/>
  <c r="DQ79" i="11"/>
  <c r="EM78" i="11"/>
  <c r="DQ183" i="11"/>
  <c r="EM182" i="11"/>
  <c r="DQ105" i="11"/>
  <c r="EM104" i="11"/>
  <c r="DQ157" i="11"/>
  <c r="EM156" i="11"/>
  <c r="DB42" i="11"/>
  <c r="DN2" i="11"/>
  <c r="DK2" i="11"/>
  <c r="EL922" i="11" l="1"/>
  <c r="EL891" i="11"/>
  <c r="EL927" i="11"/>
  <c r="EL836" i="11"/>
  <c r="EL880" i="11"/>
  <c r="EL1230" i="11"/>
  <c r="EL1150" i="11"/>
  <c r="EL1056" i="11"/>
  <c r="EL843" i="11"/>
  <c r="EL1160" i="11"/>
  <c r="EL981" i="11"/>
  <c r="EL1010" i="11"/>
  <c r="EL1168" i="11"/>
  <c r="EL987" i="11"/>
  <c r="EL1086" i="11"/>
  <c r="EL1087" i="11"/>
  <c r="EL1161" i="11"/>
  <c r="EL1090" i="11"/>
  <c r="EL1122" i="11"/>
  <c r="EL1031" i="11"/>
  <c r="EL844" i="11"/>
  <c r="EL976" i="11"/>
  <c r="EL1083" i="11"/>
  <c r="EL918" i="11"/>
  <c r="EL1248" i="11"/>
  <c r="EL1001" i="11"/>
  <c r="EL1093" i="11"/>
  <c r="EL1022" i="11"/>
  <c r="EL1140" i="11"/>
  <c r="EL932" i="11"/>
  <c r="EL1180" i="11"/>
  <c r="EL1065" i="11"/>
  <c r="EL1104" i="11"/>
  <c r="EL846" i="11"/>
  <c r="EL1125" i="11"/>
  <c r="EL950" i="11"/>
  <c r="EL931" i="11"/>
  <c r="EL1080" i="11"/>
  <c r="EL1040" i="11"/>
  <c r="EL1189" i="11"/>
  <c r="EL1152" i="11"/>
  <c r="EL1178" i="11"/>
  <c r="EL1171" i="11"/>
  <c r="EL1115" i="11"/>
  <c r="EL1095" i="11"/>
  <c r="EL1188" i="11"/>
  <c r="EL1249" i="11"/>
  <c r="EL1068" i="11"/>
  <c r="EL1058" i="11"/>
  <c r="EL908" i="11"/>
  <c r="EL995" i="11"/>
  <c r="EL983" i="11"/>
  <c r="EL1117" i="11"/>
  <c r="EL910" i="11"/>
  <c r="EL1219" i="11"/>
  <c r="EL833" i="11"/>
  <c r="EL1237" i="11"/>
  <c r="EL948" i="11"/>
  <c r="EL1034" i="11"/>
  <c r="EL1170" i="11"/>
  <c r="EL1242" i="11"/>
  <c r="EL1120" i="11"/>
  <c r="EL849" i="11"/>
  <c r="EL980" i="11"/>
  <c r="EL1079" i="11"/>
  <c r="EL1245" i="11"/>
  <c r="EL1184" i="11"/>
  <c r="EL967" i="11"/>
  <c r="EL888" i="11"/>
  <c r="EL951" i="11"/>
  <c r="EL1156" i="11"/>
  <c r="EL1059" i="11"/>
  <c r="EL1235" i="11"/>
  <c r="EL1020" i="11"/>
  <c r="EL1200" i="11"/>
  <c r="EL1017" i="11"/>
  <c r="EL999" i="11"/>
  <c r="EL915" i="11"/>
  <c r="EL1233" i="11"/>
  <c r="EL946" i="11"/>
  <c r="EL1142" i="11"/>
  <c r="EL1195" i="11"/>
  <c r="EL986" i="11"/>
  <c r="EL1048" i="11"/>
  <c r="EL955" i="11"/>
  <c r="EL871" i="11"/>
  <c r="EL1015" i="11"/>
  <c r="EL868" i="11"/>
  <c r="EL1186" i="11"/>
  <c r="EL1081" i="11"/>
  <c r="EL1210" i="11"/>
  <c r="EL1138" i="11"/>
  <c r="EL1055" i="11"/>
  <c r="EL1105" i="11"/>
  <c r="EL990" i="11"/>
  <c r="EL949" i="11"/>
  <c r="EL1019" i="11"/>
  <c r="EL978" i="11"/>
  <c r="EL1226" i="11"/>
  <c r="EL1009" i="11"/>
  <c r="EL1234" i="11"/>
  <c r="EL1073" i="11"/>
  <c r="EL1131" i="11"/>
  <c r="EL1124" i="11"/>
  <c r="EL893" i="11"/>
  <c r="EL907" i="11"/>
  <c r="EL838" i="11"/>
  <c r="EL1099" i="11"/>
  <c r="EL847" i="11"/>
  <c r="EL972" i="11"/>
  <c r="EL883" i="11"/>
  <c r="EL1046" i="11"/>
  <c r="EL1229" i="11"/>
  <c r="EL930" i="11"/>
  <c r="EL988" i="11"/>
  <c r="EL1088" i="11"/>
  <c r="EL1225" i="11"/>
  <c r="EL875" i="11"/>
  <c r="EL939" i="11"/>
  <c r="EL1061" i="11"/>
  <c r="EL991" i="11"/>
  <c r="EL905" i="11"/>
  <c r="EL1123" i="11"/>
  <c r="EL1100" i="11"/>
  <c r="EL1217" i="11"/>
  <c r="EL936" i="11"/>
  <c r="EL1106" i="11"/>
  <c r="EL1071" i="11"/>
  <c r="EL1005" i="11"/>
  <c r="EL1158" i="11"/>
  <c r="EL1067" i="11"/>
  <c r="EL1243" i="11"/>
  <c r="EL1179" i="11"/>
  <c r="EL1004" i="11"/>
  <c r="EL1206" i="11"/>
  <c r="EL1192" i="11"/>
  <c r="EL1013" i="11"/>
  <c r="EL916" i="11"/>
  <c r="EL933" i="11"/>
  <c r="EL1132" i="11"/>
  <c r="EL898" i="11"/>
  <c r="EL859" i="11"/>
  <c r="EL1218" i="11"/>
  <c r="EL1030" i="11"/>
  <c r="EL928" i="11"/>
  <c r="EL1062" i="11"/>
  <c r="EL1063" i="11"/>
  <c r="EL1209" i="11"/>
  <c r="EL841" i="11"/>
  <c r="EL1102" i="11"/>
  <c r="EL855" i="11"/>
  <c r="EL1246" i="11"/>
  <c r="EL935" i="11"/>
  <c r="EL1024" i="11"/>
  <c r="EL901" i="11"/>
  <c r="EL1197" i="11"/>
  <c r="EL837" i="11"/>
  <c r="EL1066" i="11"/>
  <c r="EL1092" i="11"/>
  <c r="EL1113" i="11"/>
  <c r="EL1129" i="11"/>
  <c r="EL1128" i="11"/>
  <c r="EL962" i="11"/>
  <c r="EL1216" i="11"/>
  <c r="EL1199" i="11"/>
  <c r="EL1026" i="11"/>
  <c r="EL881" i="11"/>
  <c r="EL1091" i="11"/>
  <c r="EL866" i="11"/>
  <c r="EL839" i="11"/>
  <c r="EL1082" i="11"/>
  <c r="EL886" i="11"/>
  <c r="EL956" i="11"/>
  <c r="EL1127" i="11"/>
  <c r="EL1176" i="11"/>
  <c r="EL1029" i="11"/>
  <c r="EL1130" i="11"/>
  <c r="EL1094" i="11"/>
  <c r="EL872" i="11"/>
  <c r="EL1250" i="11"/>
  <c r="EL1166" i="11"/>
  <c r="EL964" i="11"/>
  <c r="EL924" i="11"/>
  <c r="EL1060" i="11"/>
  <c r="EL1108" i="11"/>
  <c r="EL1112" i="11"/>
  <c r="EL944" i="11"/>
  <c r="EL1241" i="11"/>
  <c r="EL1057" i="11"/>
  <c r="EL1041" i="11"/>
  <c r="EL1183" i="11"/>
  <c r="EL1038" i="11"/>
  <c r="EL1007" i="11"/>
  <c r="EL1202" i="11"/>
  <c r="EL1144" i="11"/>
  <c r="EL1077" i="11"/>
  <c r="EL1039" i="11"/>
  <c r="EL1053" i="11"/>
  <c r="EL921" i="11"/>
  <c r="EL953" i="11"/>
  <c r="EL973" i="11"/>
  <c r="EL1135" i="11"/>
  <c r="EL842" i="11"/>
  <c r="EL1109" i="11"/>
  <c r="EL863" i="11"/>
  <c r="EL1148" i="11"/>
  <c r="EL1037" i="11"/>
  <c r="EL1205" i="11"/>
  <c r="EL1121" i="11"/>
  <c r="EL1043" i="11"/>
  <c r="EL997" i="11"/>
  <c r="EL1204" i="11"/>
  <c r="EL971" i="11"/>
  <c r="EL911" i="11"/>
  <c r="EL1207" i="11"/>
  <c r="EL969" i="11"/>
  <c r="EL889" i="11"/>
  <c r="EL1187" i="11"/>
  <c r="EL914" i="11"/>
  <c r="EL1111" i="11"/>
  <c r="EL1211" i="11"/>
  <c r="EL850" i="11"/>
  <c r="EL1201" i="11"/>
  <c r="EL1238" i="11"/>
  <c r="EL1227" i="11"/>
  <c r="EL884" i="11"/>
  <c r="EL998" i="11"/>
  <c r="EL1153" i="11"/>
  <c r="EL1078" i="11"/>
  <c r="EL877" i="11"/>
  <c r="EL1167" i="11"/>
  <c r="EL879" i="11"/>
  <c r="EL1173" i="11"/>
  <c r="EL1213" i="11"/>
  <c r="EL858" i="11"/>
  <c r="EL1174" i="11"/>
  <c r="EL1011" i="11"/>
  <c r="EL1212" i="11"/>
  <c r="EL1139" i="11"/>
  <c r="EL947" i="11"/>
  <c r="EL1114" i="11"/>
  <c r="EL906" i="11"/>
  <c r="EL896" i="11"/>
  <c r="EL952" i="11"/>
  <c r="EL966" i="11"/>
  <c r="EL861" i="11"/>
  <c r="EL1003" i="11"/>
  <c r="EL1070" i="11"/>
  <c r="EL882" i="11"/>
  <c r="EL1165" i="11"/>
  <c r="EL1141" i="11"/>
  <c r="EL1101" i="11"/>
  <c r="EL903" i="11"/>
  <c r="EL865" i="11"/>
  <c r="EL919" i="11"/>
  <c r="EL869" i="11"/>
  <c r="EL856" i="11"/>
  <c r="EL937" i="11"/>
  <c r="EL870" i="11"/>
  <c r="EL1208" i="11"/>
  <c r="EL917" i="11"/>
  <c r="EL1049" i="11"/>
  <c r="EL941" i="11"/>
  <c r="EL1012" i="11"/>
  <c r="EL1036" i="11"/>
  <c r="EL1051" i="11"/>
  <c r="EL1050" i="11"/>
  <c r="EL1239" i="11"/>
  <c r="EL1107" i="11"/>
  <c r="EL873" i="11"/>
  <c r="EL1134" i="11"/>
  <c r="EL904" i="11"/>
  <c r="EL1220" i="11"/>
  <c r="EL862" i="11"/>
  <c r="EL1231" i="11"/>
  <c r="EL1232" i="11"/>
  <c r="EL1054" i="11"/>
  <c r="EL852" i="11"/>
  <c r="EL1247" i="11"/>
  <c r="EL938" i="11"/>
  <c r="EL943" i="11"/>
  <c r="EL912" i="11"/>
  <c r="EL1074" i="11"/>
  <c r="EL1025" i="11"/>
  <c r="EL929" i="11"/>
  <c r="EL954" i="11"/>
  <c r="EL1193" i="11"/>
  <c r="EL1203" i="11"/>
  <c r="EL1000" i="11"/>
  <c r="EL1147" i="11"/>
  <c r="EL864" i="11"/>
  <c r="EL960" i="11"/>
  <c r="EL1181" i="11"/>
  <c r="EL1103" i="11"/>
  <c r="EL897" i="11"/>
  <c r="EL1119" i="11"/>
  <c r="EL1163" i="11"/>
  <c r="EL1177" i="11"/>
  <c r="EL1162" i="11"/>
  <c r="EL920" i="11"/>
  <c r="EL994" i="11"/>
  <c r="EL1069" i="11"/>
  <c r="EL1137" i="11"/>
  <c r="EL835" i="11"/>
  <c r="EL1164" i="11"/>
  <c r="EL975" i="11"/>
  <c r="EL979" i="11"/>
  <c r="EL926" i="11"/>
  <c r="EL1027" i="11"/>
  <c r="EL900" i="11"/>
  <c r="EL1175" i="11"/>
  <c r="EL894" i="11"/>
  <c r="EL1072" i="11"/>
  <c r="EL989" i="11"/>
  <c r="EL1214" i="11"/>
  <c r="EL1133" i="11"/>
  <c r="EL1223" i="11"/>
  <c r="EL853" i="11"/>
  <c r="EL1064" i="11"/>
  <c r="EL1023" i="11"/>
  <c r="EL1224" i="11"/>
  <c r="EL892" i="11"/>
  <c r="EL1021" i="11"/>
  <c r="EL1169" i="11"/>
  <c r="EL885" i="11"/>
  <c r="EL848" i="11"/>
  <c r="EL1002" i="11"/>
  <c r="EL1157" i="11"/>
  <c r="EL985" i="11"/>
  <c r="EL834" i="11"/>
  <c r="EL982" i="11"/>
  <c r="EL1143" i="11"/>
  <c r="EL1075" i="11"/>
  <c r="EL1076" i="11"/>
  <c r="EL942" i="11"/>
  <c r="EL1044" i="11"/>
  <c r="EL1228" i="11"/>
  <c r="EL1028" i="11"/>
  <c r="EL867" i="11"/>
  <c r="EL876" i="11"/>
  <c r="EL887" i="11"/>
  <c r="EL958" i="11"/>
  <c r="EL1032" i="11"/>
  <c r="EL1136" i="11"/>
  <c r="EL1116" i="11"/>
  <c r="EL1089" i="11"/>
  <c r="EL1008" i="11"/>
  <c r="EL1018" i="11"/>
  <c r="EL1198" i="11"/>
  <c r="EL854" i="11"/>
  <c r="EL992" i="11"/>
  <c r="EL1118" i="11"/>
  <c r="EL851" i="11"/>
  <c r="EL1110" i="11"/>
  <c r="EL1146" i="11"/>
  <c r="EL1097" i="11"/>
  <c r="EL1052" i="11"/>
  <c r="EL1194" i="11"/>
  <c r="EL874" i="11"/>
  <c r="EL1244" i="11"/>
  <c r="EL878" i="11"/>
  <c r="EL1085" i="11"/>
  <c r="EL945" i="11"/>
  <c r="EL1191" i="11"/>
  <c r="EL899" i="11"/>
  <c r="EL913" i="11"/>
  <c r="EL1035" i="11"/>
  <c r="EL1155" i="11"/>
  <c r="EL1126" i="11"/>
  <c r="EL957" i="11"/>
  <c r="EL1159" i="11"/>
  <c r="EL1006" i="11"/>
  <c r="EL895" i="11"/>
  <c r="EL961" i="11"/>
  <c r="EL1033" i="11"/>
  <c r="EL968" i="11"/>
  <c r="EL845" i="11"/>
  <c r="EL1096" i="11"/>
  <c r="EL902" i="11"/>
  <c r="EL970" i="11"/>
  <c r="EL1084" i="11"/>
  <c r="EL1016" i="11"/>
  <c r="EL965" i="11"/>
  <c r="EL840" i="11"/>
  <c r="EL1151" i="11"/>
  <c r="EL1042" i="11"/>
  <c r="EL1149" i="11"/>
  <c r="EL1047" i="11"/>
  <c r="EL857" i="11"/>
  <c r="EL1098" i="11"/>
  <c r="EL1185" i="11"/>
  <c r="EL1236" i="11"/>
  <c r="EL909" i="11"/>
  <c r="EL1215" i="11"/>
  <c r="EL1014" i="11"/>
  <c r="EL923" i="11"/>
  <c r="EL1182" i="11"/>
  <c r="EL934" i="11"/>
  <c r="EL1190" i="11"/>
  <c r="EL1196" i="11"/>
  <c r="EL925" i="11"/>
  <c r="EL1145" i="11"/>
  <c r="EL993" i="11"/>
  <c r="EL984" i="11"/>
  <c r="EL1240" i="11"/>
  <c r="EL959" i="11"/>
  <c r="EL1172" i="11"/>
  <c r="EL940" i="11"/>
  <c r="EL963" i="11"/>
  <c r="EL996" i="11"/>
  <c r="EL1221" i="11"/>
  <c r="EL1222" i="11"/>
  <c r="EL974" i="11"/>
  <c r="EL1045" i="11"/>
  <c r="EL890" i="11"/>
  <c r="EL860" i="11"/>
  <c r="EL1154" i="11"/>
  <c r="EL977" i="11"/>
  <c r="EL95" i="11"/>
  <c r="DS73" i="14"/>
  <c r="DU73" i="14" s="1"/>
  <c r="EL809" i="11"/>
  <c r="EL820" i="11"/>
  <c r="EL828" i="11"/>
  <c r="EL619" i="11"/>
  <c r="EL662" i="11"/>
  <c r="EL675" i="11"/>
  <c r="EL664" i="11"/>
  <c r="EL707" i="11"/>
  <c r="EL708" i="11"/>
  <c r="EL712" i="11"/>
  <c r="EL457" i="11"/>
  <c r="EL826" i="11"/>
  <c r="EL171" i="11"/>
  <c r="EL28" i="11"/>
  <c r="EL64" i="11"/>
  <c r="EL329" i="11"/>
  <c r="EL390" i="11"/>
  <c r="EL527" i="11"/>
  <c r="EL532" i="11"/>
  <c r="EL258" i="11"/>
  <c r="EL597" i="11"/>
  <c r="EL113" i="11"/>
  <c r="EL242" i="11"/>
  <c r="EL260" i="11"/>
  <c r="EL229" i="11"/>
  <c r="EL725" i="11"/>
  <c r="EL682" i="11"/>
  <c r="EL474" i="11"/>
  <c r="EL18" i="11"/>
  <c r="EL370" i="11"/>
  <c r="EL182" i="11"/>
  <c r="EL41" i="11"/>
  <c r="EL245" i="11"/>
  <c r="EL430" i="11"/>
  <c r="EL493" i="11"/>
  <c r="EL450" i="11"/>
  <c r="EL595" i="11"/>
  <c r="EL307" i="11"/>
  <c r="EL423" i="11"/>
  <c r="EL588" i="11"/>
  <c r="EL333" i="11"/>
  <c r="EL293" i="11"/>
  <c r="EL418" i="11"/>
  <c r="EL216" i="11"/>
  <c r="EL222" i="11"/>
  <c r="EL454" i="11"/>
  <c r="EL176" i="11"/>
  <c r="EL376" i="11"/>
  <c r="EL479" i="11"/>
  <c r="EL519" i="11"/>
  <c r="EL57" i="11"/>
  <c r="EL593" i="11"/>
  <c r="EL314" i="11"/>
  <c r="EL440" i="11"/>
  <c r="EL159" i="11"/>
  <c r="EL452" i="11"/>
  <c r="EL160" i="11"/>
  <c r="EL90" i="11"/>
  <c r="EL461" i="11"/>
  <c r="EL499" i="11"/>
  <c r="EL198" i="11"/>
  <c r="EL456" i="11"/>
  <c r="EL248" i="11"/>
  <c r="EL150" i="11"/>
  <c r="EL87" i="11"/>
  <c r="EL130" i="11"/>
  <c r="EL389" i="11"/>
  <c r="EL399" i="11"/>
  <c r="EL576" i="11"/>
  <c r="EL102" i="11"/>
  <c r="EL11" i="11"/>
  <c r="EL373" i="11"/>
  <c r="EL8" i="11"/>
  <c r="EL313" i="11"/>
  <c r="EL433" i="11"/>
  <c r="EL46" i="11"/>
  <c r="EL726" i="11"/>
  <c r="EL271" i="11"/>
  <c r="EL39" i="11"/>
  <c r="EL427" i="11"/>
  <c r="EL711" i="11"/>
  <c r="EL218" i="11"/>
  <c r="EL401" i="11"/>
  <c r="EL266" i="11"/>
  <c r="EL416" i="11"/>
  <c r="EL85" i="11"/>
  <c r="EL462" i="11"/>
  <c r="EL383" i="11"/>
  <c r="EL739" i="11"/>
  <c r="EL141" i="11"/>
  <c r="EL319" i="11"/>
  <c r="EL252" i="11"/>
  <c r="EL250" i="11"/>
  <c r="EL200" i="11"/>
  <c r="EL134" i="11"/>
  <c r="EL417" i="11"/>
  <c r="EL89" i="11"/>
  <c r="EL338" i="11"/>
  <c r="EL243" i="11"/>
  <c r="EL773" i="11"/>
  <c r="EL5" i="11"/>
  <c r="EL528" i="11"/>
  <c r="EL196" i="11"/>
  <c r="EL394" i="11"/>
  <c r="EL126" i="11"/>
  <c r="EL702" i="11"/>
  <c r="EL468" i="11"/>
  <c r="EL162" i="11"/>
  <c r="EL643" i="11"/>
  <c r="EL472" i="11"/>
  <c r="EL22" i="11"/>
  <c r="EL221" i="11"/>
  <c r="EL52" i="11"/>
  <c r="EL129" i="11"/>
  <c r="EL372" i="11"/>
  <c r="EL86" i="11"/>
  <c r="EL76" i="11"/>
  <c r="EL13" i="11"/>
  <c r="EL446" i="11"/>
  <c r="EL184" i="11"/>
  <c r="EL406" i="11"/>
  <c r="EL476" i="11"/>
  <c r="EL193" i="11"/>
  <c r="EL526" i="11"/>
  <c r="EL384" i="11"/>
  <c r="EL710" i="11"/>
  <c r="EL204" i="11"/>
  <c r="EL453" i="11"/>
  <c r="EL261" i="11"/>
  <c r="EL164" i="11"/>
  <c r="EL272" i="11"/>
  <c r="EL179" i="11"/>
  <c r="EL208" i="11"/>
  <c r="EL400" i="11"/>
  <c r="EL45" i="11"/>
  <c r="EL323" i="11"/>
  <c r="EL327" i="11"/>
  <c r="EL59" i="11"/>
  <c r="EL119" i="11"/>
  <c r="EL133" i="11"/>
  <c r="EL507" i="11"/>
  <c r="EL741" i="11"/>
  <c r="EL191" i="11"/>
  <c r="EL458" i="11"/>
  <c r="EL254" i="11"/>
  <c r="EL77" i="11"/>
  <c r="EL321" i="11"/>
  <c r="EL92" i="11"/>
  <c r="EL36" i="11"/>
  <c r="EL298" i="11"/>
  <c r="EL121" i="11"/>
  <c r="EL368" i="11"/>
  <c r="EL14" i="11"/>
  <c r="EL832" i="11"/>
  <c r="EL603" i="11"/>
  <c r="EL652" i="11"/>
  <c r="EL697" i="11"/>
  <c r="EL506" i="11"/>
  <c r="EL676" i="11"/>
  <c r="EL385" i="11"/>
  <c r="EL351" i="11"/>
  <c r="EL292" i="11"/>
  <c r="EL790" i="11"/>
  <c r="EL622" i="11"/>
  <c r="EL634" i="11"/>
  <c r="EL642" i="11"/>
  <c r="EL684" i="11"/>
  <c r="EL704" i="11"/>
  <c r="EL772" i="11"/>
  <c r="EL117" i="11"/>
  <c r="EL300" i="11"/>
  <c r="EL794" i="11"/>
  <c r="EL639" i="11"/>
  <c r="EL667" i="11"/>
  <c r="EL659" i="11"/>
  <c r="EL656" i="11"/>
  <c r="EL701" i="11"/>
  <c r="EL800" i="11"/>
  <c r="EL335" i="11"/>
  <c r="EL571" i="11"/>
  <c r="EL611" i="11"/>
  <c r="EL761" i="11"/>
  <c r="EL560" i="11"/>
  <c r="EL556" i="11"/>
  <c r="EL550" i="11"/>
  <c r="EL614" i="11"/>
  <c r="EL819" i="11"/>
  <c r="EL601" i="11"/>
  <c r="EL559" i="11"/>
  <c r="EL626" i="11"/>
  <c r="EL569" i="11"/>
  <c r="EL637" i="11"/>
  <c r="EL736" i="11"/>
  <c r="EL779" i="11"/>
  <c r="EL644" i="11"/>
  <c r="EL784" i="11"/>
  <c r="EL781" i="11"/>
  <c r="EL720" i="11"/>
  <c r="EL734" i="11"/>
  <c r="EL562" i="11"/>
  <c r="EL728" i="11"/>
  <c r="EL777" i="11"/>
  <c r="EL776" i="11"/>
  <c r="EL553" i="11"/>
  <c r="EL759" i="11"/>
  <c r="EL563" i="11"/>
  <c r="EL801" i="11"/>
  <c r="EL577" i="11"/>
  <c r="EL757" i="11"/>
  <c r="EL816" i="11"/>
  <c r="EL661" i="11"/>
  <c r="EL658" i="11"/>
  <c r="EL627" i="11"/>
  <c r="EL715" i="11"/>
  <c r="EL683" i="11"/>
  <c r="EL137" i="11"/>
  <c r="EL542" i="11"/>
  <c r="EL312" i="11"/>
  <c r="EL444" i="11"/>
  <c r="EL251" i="11"/>
  <c r="EL322" i="11"/>
  <c r="EL107" i="11"/>
  <c r="EL225" i="11"/>
  <c r="EL16" i="11"/>
  <c r="EL380" i="11"/>
  <c r="EL284" i="11"/>
  <c r="EL60" i="11"/>
  <c r="EL132" i="11"/>
  <c r="EL465" i="11"/>
  <c r="EL157" i="11"/>
  <c r="EL66" i="11"/>
  <c r="EL410" i="11"/>
  <c r="EL332" i="11"/>
  <c r="EL174" i="11"/>
  <c r="EL140" i="11"/>
  <c r="EL303" i="11"/>
  <c r="EL727" i="11"/>
  <c r="EL363" i="11"/>
  <c r="EL264" i="11"/>
  <c r="EL289" i="11"/>
  <c r="EL318" i="11"/>
  <c r="EL116" i="11"/>
  <c r="EL537" i="11"/>
  <c r="EL331" i="11"/>
  <c r="EL379" i="11"/>
  <c r="EL24" i="11"/>
  <c r="EL149" i="11"/>
  <c r="EL152" i="11"/>
  <c r="EL549" i="11"/>
  <c r="EL568" i="11"/>
  <c r="EL352" i="11"/>
  <c r="EL185" i="11"/>
  <c r="EL310" i="11"/>
  <c r="EL136" i="11"/>
  <c r="EL43" i="11"/>
  <c r="EL31" i="11"/>
  <c r="EL206" i="11"/>
  <c r="EL181" i="11"/>
  <c r="EL203" i="11"/>
  <c r="EL235" i="11"/>
  <c r="EL459" i="11"/>
  <c r="EL19" i="11"/>
  <c r="EL706" i="11"/>
  <c r="EL504" i="11"/>
  <c r="EL33" i="11"/>
  <c r="EL105" i="11"/>
  <c r="EL247" i="11"/>
  <c r="EL10" i="11"/>
  <c r="EL62" i="11"/>
  <c r="EL714" i="11"/>
  <c r="EL531" i="11"/>
  <c r="EL377" i="11"/>
  <c r="EL156" i="11"/>
  <c r="EL20" i="11"/>
  <c r="EL513" i="11"/>
  <c r="EL469" i="11"/>
  <c r="EL386" i="11"/>
  <c r="EL600" i="11"/>
  <c r="EL348" i="11"/>
  <c r="EL238" i="11"/>
  <c r="EL402" i="11"/>
  <c r="EL500" i="11"/>
  <c r="EL189" i="11"/>
  <c r="EL718" i="11"/>
  <c r="EL334" i="11"/>
  <c r="EL84" i="11"/>
  <c r="EL422" i="11"/>
  <c r="EL494" i="11"/>
  <c r="EL167" i="11"/>
  <c r="EL584" i="11"/>
  <c r="EL552" i="11"/>
  <c r="EL328" i="11"/>
  <c r="EL124" i="11"/>
  <c r="EL158" i="11"/>
  <c r="EL15" i="11"/>
  <c r="EL188" i="11"/>
  <c r="EL488" i="11"/>
  <c r="EL375" i="11"/>
  <c r="EL420" i="11"/>
  <c r="EL317" i="11"/>
  <c r="EL455" i="11"/>
  <c r="EL49" i="11"/>
  <c r="EL424" i="11"/>
  <c r="EL520" i="11"/>
  <c r="EL148" i="11"/>
  <c r="EL128" i="11"/>
  <c r="EL412" i="11"/>
  <c r="EL32" i="11"/>
  <c r="EL409" i="11"/>
  <c r="EL120" i="11"/>
  <c r="EL543" i="11"/>
  <c r="EL186" i="11"/>
  <c r="EL71" i="11"/>
  <c r="EL419" i="11"/>
  <c r="EL6" i="11"/>
  <c r="EL244" i="11"/>
  <c r="EL473" i="11"/>
  <c r="EL50" i="11"/>
  <c r="EL325" i="11"/>
  <c r="EL315" i="11"/>
  <c r="EL467" i="11"/>
  <c r="EL733" i="11"/>
  <c r="EL68" i="11"/>
  <c r="EL201" i="11"/>
  <c r="EL295" i="11"/>
  <c r="EL403" i="11"/>
  <c r="EL283" i="11"/>
  <c r="EL517" i="11"/>
  <c r="EL490" i="11"/>
  <c r="EL56" i="11"/>
  <c r="EL544" i="11"/>
  <c r="EL214" i="11"/>
  <c r="EL441" i="11"/>
  <c r="EL508" i="11"/>
  <c r="EL354" i="11"/>
  <c r="EL749" i="11"/>
  <c r="EL381" i="11"/>
  <c r="EL369" i="11"/>
  <c r="EL357" i="11"/>
  <c r="EL306" i="11"/>
  <c r="EL464" i="11"/>
  <c r="EL275" i="11"/>
  <c r="EL97" i="11"/>
  <c r="EL265" i="11"/>
  <c r="EL545" i="11"/>
  <c r="EL104" i="11"/>
  <c r="EL276" i="11"/>
  <c r="EL512" i="11"/>
  <c r="EL79" i="11"/>
  <c r="EL224" i="11"/>
  <c r="EL463" i="11"/>
  <c r="EL356" i="11"/>
  <c r="EL143" i="11"/>
  <c r="EL538" i="11"/>
  <c r="EL177" i="11"/>
  <c r="EL147" i="11"/>
  <c r="EL594" i="11"/>
  <c r="EL533" i="11"/>
  <c r="EL123" i="11"/>
  <c r="EL802" i="11"/>
  <c r="EL647" i="11"/>
  <c r="EL673" i="11"/>
  <c r="EL681" i="11"/>
  <c r="EL693" i="11"/>
  <c r="EL589" i="11"/>
  <c r="EL209" i="11"/>
  <c r="EL434" i="11"/>
  <c r="EL395" i="11"/>
  <c r="EL691" i="11"/>
  <c r="EL649" i="11"/>
  <c r="EL630" i="11"/>
  <c r="EL253" i="11"/>
  <c r="EL723" i="11"/>
  <c r="EL831" i="11"/>
  <c r="EL807" i="11"/>
  <c r="EL797" i="11"/>
  <c r="EL4" i="11"/>
  <c r="EL648" i="11"/>
  <c r="EL663" i="11"/>
  <c r="EL650" i="11"/>
  <c r="EL743" i="11"/>
  <c r="EL703" i="11"/>
  <c r="EL316" i="11"/>
  <c r="EL823" i="11"/>
  <c r="EL830" i="11"/>
  <c r="EL822" i="11"/>
  <c r="EL631" i="11"/>
  <c r="EL789" i="11"/>
  <c r="EL607" i="11"/>
  <c r="EL744" i="11"/>
  <c r="EL731" i="11"/>
  <c r="EL557" i="11"/>
  <c r="EL617" i="11"/>
  <c r="EL640" i="11"/>
  <c r="EL756" i="11"/>
  <c r="EL586" i="11"/>
  <c r="EL551" i="11"/>
  <c r="EL765" i="11"/>
  <c r="EL625" i="11"/>
  <c r="EL815" i="11"/>
  <c r="EL624" i="11"/>
  <c r="EL767" i="11"/>
  <c r="EL799" i="11"/>
  <c r="EL748" i="11"/>
  <c r="EL575" i="11"/>
  <c r="EL821" i="11"/>
  <c r="EL587" i="11"/>
  <c r="EL763" i="11"/>
  <c r="EL804" i="11"/>
  <c r="EL771" i="11"/>
  <c r="EL766" i="11"/>
  <c r="EL716" i="11"/>
  <c r="EL754" i="11"/>
  <c r="EL623" i="11"/>
  <c r="EL788" i="11"/>
  <c r="EL824" i="11"/>
  <c r="EL803" i="11"/>
  <c r="EL609" i="11"/>
  <c r="EL669" i="11"/>
  <c r="EL687" i="11"/>
  <c r="EL688" i="11"/>
  <c r="EL660" i="11"/>
  <c r="EL768" i="11"/>
  <c r="EL792" i="11"/>
  <c r="EL585" i="11"/>
  <c r="EL287" i="11"/>
  <c r="EL207" i="11"/>
  <c r="EL230" i="11"/>
  <c r="EL483" i="11"/>
  <c r="EL256" i="11"/>
  <c r="EL579" i="11"/>
  <c r="EL96" i="11"/>
  <c r="EL489" i="11"/>
  <c r="EL482" i="11"/>
  <c r="EL730" i="11"/>
  <c r="EL690" i="11"/>
  <c r="EL349" i="11"/>
  <c r="EL514" i="11"/>
  <c r="EL161" i="11"/>
  <c r="EL729" i="11"/>
  <c r="EL311" i="11"/>
  <c r="EL361" i="11"/>
  <c r="EL496" i="11"/>
  <c r="EL220" i="11"/>
  <c r="EL82" i="11"/>
  <c r="EL339" i="11"/>
  <c r="EL365" i="11"/>
  <c r="EL170" i="11"/>
  <c r="EL305" i="11"/>
  <c r="EL509" i="11"/>
  <c r="EL205" i="11"/>
  <c r="EL599" i="11"/>
  <c r="EL226" i="11"/>
  <c r="EL425" i="11"/>
  <c r="EL471" i="11"/>
  <c r="EL548" i="11"/>
  <c r="EL202" i="11"/>
  <c r="EL65" i="11"/>
  <c r="EL439" i="11"/>
  <c r="EL44" i="11"/>
  <c r="EL112" i="11"/>
  <c r="EL355" i="11"/>
  <c r="EL259" i="11"/>
  <c r="EL515" i="11"/>
  <c r="EL480" i="11"/>
  <c r="EL262" i="11"/>
  <c r="EL173" i="11"/>
  <c r="EL477" i="11"/>
  <c r="EL145" i="11"/>
  <c r="EL442" i="11"/>
  <c r="EL146" i="11"/>
  <c r="EL187" i="11"/>
  <c r="EL393" i="11"/>
  <c r="EL190" i="11"/>
  <c r="EL411" i="11"/>
  <c r="EL344" i="11"/>
  <c r="EL320" i="11"/>
  <c r="EL431" i="11"/>
  <c r="EL350" i="11"/>
  <c r="EL547" i="11"/>
  <c r="EL330" i="11"/>
  <c r="EL510" i="11"/>
  <c r="EL172" i="11"/>
  <c r="EL55" i="11"/>
  <c r="EL437" i="11"/>
  <c r="EL106" i="11"/>
  <c r="EL698" i="11"/>
  <c r="EL63" i="11"/>
  <c r="EL694" i="11"/>
  <c r="EL436" i="11"/>
  <c r="EL274" i="11"/>
  <c r="EL47" i="11"/>
  <c r="EL309" i="11"/>
  <c r="EL213" i="11"/>
  <c r="EL239" i="11"/>
  <c r="EL445" i="11"/>
  <c r="EL485" i="11"/>
  <c r="EL194" i="11"/>
  <c r="EL421" i="11"/>
  <c r="EL197" i="11"/>
  <c r="EL521" i="11"/>
  <c r="EL391" i="11"/>
  <c r="EL580" i="11"/>
  <c r="EL151" i="11"/>
  <c r="EL232" i="11"/>
  <c r="EL280" i="11"/>
  <c r="EL211" i="11"/>
  <c r="EL435" i="11"/>
  <c r="EL709" i="11"/>
  <c r="EL81" i="11"/>
  <c r="EL139" i="11"/>
  <c r="EL478" i="11"/>
  <c r="EL324" i="11"/>
  <c r="EL223" i="11"/>
  <c r="EL210" i="11"/>
  <c r="EL304" i="11"/>
  <c r="EL460" i="11"/>
  <c r="EL48" i="11"/>
  <c r="EL299" i="11"/>
  <c r="EL413" i="11"/>
  <c r="EL345" i="11"/>
  <c r="EL502" i="11"/>
  <c r="EL142" i="11"/>
  <c r="EL7" i="11"/>
  <c r="EL353" i="11"/>
  <c r="EL268" i="11"/>
  <c r="EL596" i="11"/>
  <c r="EL93" i="11"/>
  <c r="EL288" i="11"/>
  <c r="EL249" i="11"/>
  <c r="EL308" i="11"/>
  <c r="EL166" i="11"/>
  <c r="EL233" i="11"/>
  <c r="EL290" i="11"/>
  <c r="EL294" i="11"/>
  <c r="EL343" i="11"/>
  <c r="EL558" i="11"/>
  <c r="EL9" i="11"/>
  <c r="EL12" i="11"/>
  <c r="EL486" i="11"/>
  <c r="EL135" i="11"/>
  <c r="EL154" i="11"/>
  <c r="EL227" i="11"/>
  <c r="EL302" i="11"/>
  <c r="EL17" i="11"/>
  <c r="EL516" i="11"/>
  <c r="EL212" i="11"/>
  <c r="EL175" i="11"/>
  <c r="EL447" i="11"/>
  <c r="EL387" i="11"/>
  <c r="EL263" i="11"/>
  <c r="EL155" i="11"/>
  <c r="EL326" i="11"/>
  <c r="EL484" i="11"/>
  <c r="EL392" i="11"/>
  <c r="EL374" i="11"/>
  <c r="EL686" i="11"/>
  <c r="EL111" i="11"/>
  <c r="EL269" i="11"/>
  <c r="EL382" i="11"/>
  <c r="EL78" i="11"/>
  <c r="EL37" i="11"/>
  <c r="EL153" i="11"/>
  <c r="EL342" i="11"/>
  <c r="EL61" i="11"/>
  <c r="EL27" i="11"/>
  <c r="EL798" i="11"/>
  <c r="EL636" i="11"/>
  <c r="EL677" i="11"/>
  <c r="EL678" i="11"/>
  <c r="EL721" i="11"/>
  <c r="EL653" i="11"/>
  <c r="EL827" i="11"/>
  <c r="EL780" i="11"/>
  <c r="EL279" i="11"/>
  <c r="EL641" i="11"/>
  <c r="EL633" i="11"/>
  <c r="EL657" i="11"/>
  <c r="EL668" i="11"/>
  <c r="EL680" i="11"/>
  <c r="EL255" i="11"/>
  <c r="EL753" i="11"/>
  <c r="EL811" i="11"/>
  <c r="EL818" i="11"/>
  <c r="EL604" i="11"/>
  <c r="EL670" i="11"/>
  <c r="EL689" i="11"/>
  <c r="EL685" i="11"/>
  <c r="EL696" i="11"/>
  <c r="EL405" i="11"/>
  <c r="EL791" i="11"/>
  <c r="EL808" i="11"/>
  <c r="EL814" i="11"/>
  <c r="EL829" i="11"/>
  <c r="EL578" i="11"/>
  <c r="EL745" i="11"/>
  <c r="EL555" i="11"/>
  <c r="EL778" i="11"/>
  <c r="EL795" i="11"/>
  <c r="EL620" i="11"/>
  <c r="EL764" i="11"/>
  <c r="EL590" i="11"/>
  <c r="EL775" i="11"/>
  <c r="EL817" i="11"/>
  <c r="EL574" i="11"/>
  <c r="EL737" i="11"/>
  <c r="EL608" i="11"/>
  <c r="EL651" i="11"/>
  <c r="EL724" i="11"/>
  <c r="EL602" i="11"/>
  <c r="EL762" i="11"/>
  <c r="EL566" i="11"/>
  <c r="EL629" i="11"/>
  <c r="EL554" i="11"/>
  <c r="EL742" i="11"/>
  <c r="EL755" i="11"/>
  <c r="EL758" i="11"/>
  <c r="EL732" i="11"/>
  <c r="EL615" i="11"/>
  <c r="EL573" i="11"/>
  <c r="EL750" i="11"/>
  <c r="EL783" i="11"/>
  <c r="EL812" i="11"/>
  <c r="EL618" i="11"/>
  <c r="EL628" i="11"/>
  <c r="EL666" i="11"/>
  <c r="EL713" i="11"/>
  <c r="EL530" i="11"/>
  <c r="EL825" i="11"/>
  <c r="EL787" i="11"/>
  <c r="EL806" i="11"/>
  <c r="EL529" i="11"/>
  <c r="EL291" i="11"/>
  <c r="EL371" i="11"/>
  <c r="EL451" i="11"/>
  <c r="EL70" i="11"/>
  <c r="EL168" i="11"/>
  <c r="EL237" i="11"/>
  <c r="EL40" i="11"/>
  <c r="EL91" i="11"/>
  <c r="EL523" i="11"/>
  <c r="EL192" i="11"/>
  <c r="EL286" i="11"/>
  <c r="EL397" i="11"/>
  <c r="EL54" i="11"/>
  <c r="EL34" i="11"/>
  <c r="EL183" i="11"/>
  <c r="EL35" i="11"/>
  <c r="EL127" i="11"/>
  <c r="EL535" i="11"/>
  <c r="EL301" i="11"/>
  <c r="EL138" i="11"/>
  <c r="EL273" i="11"/>
  <c r="EL51" i="11"/>
  <c r="EL282" i="11"/>
  <c r="EL257" i="11"/>
  <c r="EL88" i="11"/>
  <c r="EL74" i="11"/>
  <c r="EL94" i="11"/>
  <c r="EL583" i="11"/>
  <c r="EL3" i="11"/>
  <c r="EL228" i="11"/>
  <c r="EL541" i="11"/>
  <c r="EL524" i="11"/>
  <c r="EL234" i="11"/>
  <c r="EL443" i="11"/>
  <c r="EL495" i="11"/>
  <c r="EL341" i="11"/>
  <c r="EL195" i="11"/>
  <c r="EL501" i="11"/>
  <c r="EL101" i="11"/>
  <c r="EL23" i="11"/>
  <c r="EL75" i="11"/>
  <c r="EL144" i="11"/>
  <c r="EL178" i="11"/>
  <c r="EL429" i="11"/>
  <c r="EL466" i="11"/>
  <c r="EL69" i="11"/>
  <c r="EL73" i="11"/>
  <c r="EL367" i="11"/>
  <c r="EL408" i="11"/>
  <c r="EL30" i="11"/>
  <c r="EL581" i="11"/>
  <c r="EL610" i="11"/>
  <c r="EL21" i="11"/>
  <c r="EL99" i="11"/>
  <c r="EL163" i="11"/>
  <c r="EL591" i="11"/>
  <c r="EL540" i="11"/>
  <c r="EL26" i="11"/>
  <c r="EL72" i="11"/>
  <c r="EL125" i="11"/>
  <c r="EL505" i="11"/>
  <c r="EL240" i="11"/>
  <c r="EL448" i="11"/>
  <c r="EL108" i="11"/>
  <c r="EL522" i="11"/>
  <c r="EL241" i="11"/>
  <c r="EL336" i="11"/>
  <c r="EL267" i="11"/>
  <c r="EL362" i="11"/>
  <c r="EL236" i="11"/>
  <c r="EL278" i="11"/>
  <c r="EL215" i="11"/>
  <c r="EL407" i="11"/>
  <c r="EL98" i="11"/>
  <c r="EL219" i="11"/>
  <c r="EL115" i="11"/>
  <c r="EL396" i="11"/>
  <c r="EL337" i="11"/>
  <c r="EL432" i="11"/>
  <c r="EL53" i="11"/>
  <c r="EL592" i="11"/>
  <c r="EL388" i="11"/>
  <c r="EL109" i="11"/>
  <c r="EL470" i="11"/>
  <c r="EL131" i="11"/>
  <c r="EL42" i="11"/>
  <c r="EL165" i="11"/>
  <c r="EL546" i="11"/>
  <c r="EL118" i="11"/>
  <c r="EL297" i="11"/>
  <c r="EL217" i="11"/>
  <c r="EL122" i="11"/>
  <c r="EL358" i="11"/>
  <c r="EL231" i="11"/>
  <c r="EL285" i="11"/>
  <c r="EL29" i="11"/>
  <c r="EL103" i="11"/>
  <c r="EL404" i="11"/>
  <c r="EL536" i="11"/>
  <c r="EL180" i="11"/>
  <c r="EL769" i="11"/>
  <c r="EL497" i="11"/>
  <c r="EL487" i="11"/>
  <c r="EL518" i="11"/>
  <c r="EL270" i="11"/>
  <c r="EL246" i="11"/>
  <c r="EL511" i="11"/>
  <c r="EL414" i="11"/>
  <c r="EL83" i="11"/>
  <c r="EL525" i="11"/>
  <c r="EL114" i="11"/>
  <c r="EL199" i="11"/>
  <c r="EL281" i="11"/>
  <c r="EL360" i="11"/>
  <c r="EL38" i="11"/>
  <c r="EL719" i="11"/>
  <c r="EL366" i="11"/>
  <c r="EL492" i="11"/>
  <c r="EL426" i="11"/>
  <c r="EL428" i="11"/>
  <c r="EL277" i="11"/>
  <c r="EL449" i="11"/>
  <c r="EL80" i="11"/>
  <c r="EL169" i="11"/>
  <c r="EL110" i="11"/>
  <c r="EL296" i="11"/>
  <c r="EL539" i="11"/>
  <c r="EL498" i="11"/>
  <c r="EL100" i="11"/>
  <c r="EL491" i="11"/>
  <c r="EL58" i="11"/>
  <c r="EL25" i="11"/>
  <c r="EL359" i="11"/>
  <c r="EL347" i="11"/>
  <c r="EL438" i="11"/>
  <c r="EL503" i="11"/>
  <c r="EL398" i="11"/>
  <c r="EL340" i="11"/>
  <c r="EL67" i="11"/>
  <c r="EL481" i="11"/>
  <c r="EL475" i="11"/>
  <c r="EL612" i="11"/>
  <c r="EL632" i="11"/>
  <c r="EL638" i="11"/>
  <c r="EL378" i="11"/>
  <c r="EL700" i="11"/>
  <c r="EL747" i="11"/>
  <c r="EL346" i="11"/>
  <c r="EL805" i="11"/>
  <c r="EL810" i="11"/>
  <c r="EL613" i="11"/>
  <c r="EL665" i="11"/>
  <c r="EL646" i="11"/>
  <c r="EL699" i="11"/>
  <c r="EL717" i="11"/>
  <c r="EL415" i="11"/>
  <c r="EL605" i="11"/>
  <c r="EL785" i="11"/>
  <c r="EL786" i="11"/>
  <c r="EL671" i="11"/>
  <c r="EL654" i="11"/>
  <c r="EL674" i="11"/>
  <c r="EL672" i="11"/>
  <c r="EL692" i="11"/>
  <c r="EL364" i="11"/>
  <c r="EL722" i="11"/>
  <c r="EL606" i="11"/>
  <c r="EL695" i="11"/>
  <c r="EL796" i="11"/>
  <c r="EL705" i="11"/>
  <c r="EL782" i="11"/>
  <c r="EL572" i="11"/>
  <c r="EL770" i="11"/>
  <c r="EL740" i="11"/>
  <c r="EL616" i="11"/>
  <c r="EL813" i="11"/>
  <c r="EL751" i="11"/>
  <c r="EL621" i="11"/>
  <c r="EL793" i="11"/>
  <c r="EL567" i="11"/>
  <c r="EL735" i="11"/>
  <c r="EL655" i="11"/>
  <c r="EL564" i="11"/>
  <c r="EL565" i="11"/>
  <c r="EL635" i="11"/>
  <c r="EL738" i="11"/>
  <c r="EL752" i="11"/>
  <c r="EL570" i="11"/>
  <c r="EL679" i="11"/>
  <c r="EL760" i="11"/>
  <c r="EL582" i="11"/>
  <c r="EL774" i="11"/>
  <c r="EL561" i="11"/>
  <c r="EL645" i="11"/>
  <c r="EL598" i="11"/>
  <c r="EL746" i="11"/>
  <c r="EL534" i="11"/>
  <c r="CW20" i="11"/>
  <c r="CW17" i="11"/>
  <c r="CW6" i="11"/>
  <c r="CW21" i="11"/>
  <c r="CW27" i="11"/>
  <c r="CW8" i="11"/>
  <c r="CW13" i="11"/>
  <c r="CW19" i="11"/>
  <c r="CW12" i="11"/>
  <c r="CW11" i="11"/>
  <c r="CW23" i="11"/>
  <c r="CW26" i="11"/>
  <c r="CW4" i="11"/>
  <c r="CW28" i="11"/>
  <c r="CW24" i="11"/>
  <c r="CW22" i="11"/>
  <c r="CW7" i="11"/>
  <c r="CW25" i="11"/>
  <c r="CW14" i="11"/>
  <c r="CW15" i="11"/>
  <c r="CW16" i="11"/>
  <c r="CW10" i="11"/>
  <c r="CW18" i="11"/>
  <c r="CW9" i="11"/>
  <c r="DQ815" i="11"/>
  <c r="EM814" i="11"/>
  <c r="EM362" i="11"/>
  <c r="DQ363" i="11"/>
  <c r="DQ488" i="11"/>
  <c r="EM487" i="11"/>
  <c r="DQ588" i="11"/>
  <c r="EM587" i="11"/>
  <c r="DQ413" i="11"/>
  <c r="EM412" i="11"/>
  <c r="DQ713" i="11"/>
  <c r="EM712" i="11"/>
  <c r="DQ438" i="11"/>
  <c r="EM437" i="11"/>
  <c r="EM337" i="11"/>
  <c r="DQ338" i="11"/>
  <c r="DQ463" i="11"/>
  <c r="EM462" i="11"/>
  <c r="DQ613" i="11"/>
  <c r="EM612" i="11"/>
  <c r="DQ763" i="11"/>
  <c r="EM762" i="11"/>
  <c r="DQ563" i="11"/>
  <c r="EM562" i="11"/>
  <c r="DQ738" i="11"/>
  <c r="EM737" i="11"/>
  <c r="DQ538" i="11"/>
  <c r="EM537" i="11"/>
  <c r="DQ663" i="11"/>
  <c r="EM662" i="11"/>
  <c r="DQ688" i="11"/>
  <c r="EM687" i="11"/>
  <c r="EM387" i="11"/>
  <c r="DQ388" i="11"/>
  <c r="DQ638" i="11"/>
  <c r="EM637" i="11"/>
  <c r="DQ788" i="11"/>
  <c r="EM787" i="11"/>
  <c r="DQ513" i="11"/>
  <c r="EM512" i="11"/>
  <c r="DN27" i="11"/>
  <c r="DO53" i="11" s="1"/>
  <c r="DN23" i="11"/>
  <c r="DO49" i="11" s="1"/>
  <c r="DN19" i="11"/>
  <c r="DO45" i="11" s="1"/>
  <c r="DN15" i="11"/>
  <c r="DO41" i="11" s="1"/>
  <c r="DN11" i="11"/>
  <c r="DO37" i="11" s="1"/>
  <c r="DN7" i="11"/>
  <c r="DO33" i="11" s="1"/>
  <c r="DN3" i="11"/>
  <c r="DO29" i="11" s="1"/>
  <c r="DN25" i="11"/>
  <c r="DO51" i="11" s="1"/>
  <c r="DN20" i="11"/>
  <c r="DO46" i="11" s="1"/>
  <c r="DN14" i="11"/>
  <c r="DO40" i="11" s="1"/>
  <c r="DN9" i="11"/>
  <c r="DO35" i="11" s="1"/>
  <c r="DN4" i="11"/>
  <c r="DO30" i="11" s="1"/>
  <c r="DN8" i="11"/>
  <c r="DO34" i="11" s="1"/>
  <c r="DN22" i="11"/>
  <c r="DO48" i="11" s="1"/>
  <c r="DN17" i="11"/>
  <c r="DO43" i="11" s="1"/>
  <c r="DN6" i="11"/>
  <c r="DO32" i="11" s="1"/>
  <c r="DN24" i="11"/>
  <c r="DO50" i="11" s="1"/>
  <c r="DN18" i="11"/>
  <c r="DO44" i="11" s="1"/>
  <c r="DN13" i="11"/>
  <c r="DO39" i="11" s="1"/>
  <c r="DN5" i="11"/>
  <c r="DO31" i="11" s="1"/>
  <c r="DN28" i="11"/>
  <c r="DO54" i="11" s="1"/>
  <c r="DN12" i="11"/>
  <c r="DO38" i="11" s="1"/>
  <c r="DN26" i="11"/>
  <c r="DO52" i="11" s="1"/>
  <c r="DN21" i="11"/>
  <c r="DO47" i="11" s="1"/>
  <c r="DN16" i="11"/>
  <c r="DO42" i="11" s="1"/>
  <c r="DN10" i="11"/>
  <c r="DO36" i="11" s="1"/>
  <c r="EM313" i="11"/>
  <c r="DQ314" i="11"/>
  <c r="EM314" i="11" s="1"/>
  <c r="DK25" i="11"/>
  <c r="DL51" i="11" s="1"/>
  <c r="DK21" i="11"/>
  <c r="DL47" i="11" s="1"/>
  <c r="DK17" i="11"/>
  <c r="DL43" i="11" s="1"/>
  <c r="DK13" i="11"/>
  <c r="DL39" i="11" s="1"/>
  <c r="DK9" i="11"/>
  <c r="DL35" i="11" s="1"/>
  <c r="DK5" i="11"/>
  <c r="DL31" i="11" s="1"/>
  <c r="DK27" i="11"/>
  <c r="DL53" i="11" s="1"/>
  <c r="DK22" i="11"/>
  <c r="DL48" i="11" s="1"/>
  <c r="DK16" i="11"/>
  <c r="DL42" i="11" s="1"/>
  <c r="DK11" i="11"/>
  <c r="DL37" i="11" s="1"/>
  <c r="DK6" i="11"/>
  <c r="DL32" i="11" s="1"/>
  <c r="DK24" i="11"/>
  <c r="DL50" i="11" s="1"/>
  <c r="DK26" i="11"/>
  <c r="DL52" i="11" s="1"/>
  <c r="DK20" i="11"/>
  <c r="DL46" i="11" s="1"/>
  <c r="DK15" i="11"/>
  <c r="DL41" i="11" s="1"/>
  <c r="DK10" i="11"/>
  <c r="DL36" i="11" s="1"/>
  <c r="DK4" i="11"/>
  <c r="DL30" i="11" s="1"/>
  <c r="DK3" i="11"/>
  <c r="DL29" i="11" s="1"/>
  <c r="DK19" i="11"/>
  <c r="DL45" i="11" s="1"/>
  <c r="DK14" i="11"/>
  <c r="DL40" i="11" s="1"/>
  <c r="DK8" i="11"/>
  <c r="DL34" i="11" s="1"/>
  <c r="DK28" i="11"/>
  <c r="DL54" i="11" s="1"/>
  <c r="DK23" i="11"/>
  <c r="DL49" i="11" s="1"/>
  <c r="DK18" i="11"/>
  <c r="DL44" i="11" s="1"/>
  <c r="DK12" i="11"/>
  <c r="DL38" i="11" s="1"/>
  <c r="DK7" i="11"/>
  <c r="DL33" i="11" s="1"/>
  <c r="DL2" i="11"/>
  <c r="DH27" i="11"/>
  <c r="DI53" i="11" s="1"/>
  <c r="DH23" i="11"/>
  <c r="DI49" i="11" s="1"/>
  <c r="DH19" i="11"/>
  <c r="DI45" i="11" s="1"/>
  <c r="DH15" i="11"/>
  <c r="DI41" i="11" s="1"/>
  <c r="DH11" i="11"/>
  <c r="DI37" i="11" s="1"/>
  <c r="DH7" i="11"/>
  <c r="DI33" i="11" s="1"/>
  <c r="DH3" i="11"/>
  <c r="DI29" i="11" s="1"/>
  <c r="DH24" i="11"/>
  <c r="DI50" i="11" s="1"/>
  <c r="DH18" i="11"/>
  <c r="DI44" i="11" s="1"/>
  <c r="DH13" i="11"/>
  <c r="DI39" i="11" s="1"/>
  <c r="DH8" i="11"/>
  <c r="DI34" i="11" s="1"/>
  <c r="DH21" i="11"/>
  <c r="DI47" i="11" s="1"/>
  <c r="DH10" i="11"/>
  <c r="DI36" i="11" s="1"/>
  <c r="DH5" i="11"/>
  <c r="DI31" i="11" s="1"/>
  <c r="DH28" i="11"/>
  <c r="DI54" i="11" s="1"/>
  <c r="DH22" i="11"/>
  <c r="DI48" i="11" s="1"/>
  <c r="DH17" i="11"/>
  <c r="DI43" i="11" s="1"/>
  <c r="DH12" i="11"/>
  <c r="DI38" i="11" s="1"/>
  <c r="DH6" i="11"/>
  <c r="DI32" i="11" s="1"/>
  <c r="DH26" i="11"/>
  <c r="DI52" i="11" s="1"/>
  <c r="DH16" i="11"/>
  <c r="DI42" i="11" s="1"/>
  <c r="DH25" i="11"/>
  <c r="DI51" i="11" s="1"/>
  <c r="DH20" i="11"/>
  <c r="DI46" i="11" s="1"/>
  <c r="DH14" i="11"/>
  <c r="DI40" i="11" s="1"/>
  <c r="DH9" i="11"/>
  <c r="DI35" i="11" s="1"/>
  <c r="DH4" i="11"/>
  <c r="DI30" i="11" s="1"/>
  <c r="DQ158" i="11"/>
  <c r="EM158" i="11" s="1"/>
  <c r="EM157" i="11"/>
  <c r="DQ184" i="11"/>
  <c r="EM184" i="11" s="1"/>
  <c r="EM183" i="11"/>
  <c r="DQ236" i="11"/>
  <c r="EM236" i="11" s="1"/>
  <c r="EM235" i="11"/>
  <c r="DQ262" i="11"/>
  <c r="EM262" i="11" s="1"/>
  <c r="EM261" i="11"/>
  <c r="DQ132" i="11"/>
  <c r="EM132" i="11" s="1"/>
  <c r="EM131" i="11"/>
  <c r="DQ106" i="11"/>
  <c r="EM106" i="11" s="1"/>
  <c r="EM105" i="11"/>
  <c r="DQ80" i="11"/>
  <c r="EM80" i="11" s="1"/>
  <c r="EM79" i="11"/>
  <c r="DQ54" i="11"/>
  <c r="EM54" i="11" s="1"/>
  <c r="EM53" i="11"/>
  <c r="DO2" i="11"/>
  <c r="B8" i="9" l="1"/>
  <c r="C8" i="9" s="1"/>
  <c r="O88" i="8" s="1"/>
  <c r="B15" i="9"/>
  <c r="C15" i="9" s="1"/>
  <c r="B16" i="9"/>
  <c r="C16" i="9" s="1"/>
  <c r="B11" i="9"/>
  <c r="C11" i="9" s="1"/>
  <c r="B20" i="9"/>
  <c r="C20" i="9" s="1"/>
  <c r="B18" i="9"/>
  <c r="C18" i="9" s="1"/>
  <c r="B9" i="9"/>
  <c r="C9" i="9" s="1"/>
  <c r="B13" i="9"/>
  <c r="C13" i="9" s="1"/>
  <c r="B12" i="9"/>
  <c r="B10" i="9"/>
  <c r="C10" i="9" s="1"/>
  <c r="B27" i="9"/>
  <c r="C27" i="9" s="1"/>
  <c r="B42" i="9"/>
  <c r="C42" i="9" s="1"/>
  <c r="B21" i="9"/>
  <c r="B44" i="9"/>
  <c r="C44" i="9" s="1"/>
  <c r="B19" i="9"/>
  <c r="C19" i="9" s="1"/>
  <c r="B26" i="9"/>
  <c r="C26" i="9" s="1"/>
  <c r="B32" i="9"/>
  <c r="C32" i="9" s="1"/>
  <c r="B17" i="9"/>
  <c r="C17" i="9" s="1"/>
  <c r="B14" i="9"/>
  <c r="C14" i="9" s="1"/>
  <c r="B37" i="9"/>
  <c r="C37" i="9" s="1"/>
  <c r="B25" i="9"/>
  <c r="C25" i="9" s="1"/>
  <c r="B43" i="9"/>
  <c r="C43" i="9" s="1"/>
  <c r="B53" i="9"/>
  <c r="C53" i="9" s="1"/>
  <c r="B36" i="9"/>
  <c r="C36" i="9" s="1"/>
  <c r="B55" i="9"/>
  <c r="C55" i="9" s="1"/>
  <c r="B39" i="9"/>
  <c r="C39" i="9" s="1"/>
  <c r="B23" i="9"/>
  <c r="C23" i="9" s="1"/>
  <c r="B54" i="9"/>
  <c r="C54" i="9" s="1"/>
  <c r="B38" i="9"/>
  <c r="C38" i="9" s="1"/>
  <c r="B22" i="9"/>
  <c r="C22" i="9" s="1"/>
  <c r="B56" i="9"/>
  <c r="C56" i="9" s="1"/>
  <c r="B24" i="9"/>
  <c r="C24" i="9" s="1"/>
  <c r="B49" i="9"/>
  <c r="C49" i="9" s="1"/>
  <c r="B33" i="9"/>
  <c r="C33" i="9" s="1"/>
  <c r="B28" i="9"/>
  <c r="C28" i="9" s="1"/>
  <c r="B51" i="9"/>
  <c r="C51" i="9" s="1"/>
  <c r="B35" i="9"/>
  <c r="C35" i="9" s="1"/>
  <c r="B50" i="9"/>
  <c r="C50" i="9" s="1"/>
  <c r="B34" i="9"/>
  <c r="C34" i="9" s="1"/>
  <c r="B48" i="9"/>
  <c r="C48" i="9" s="1"/>
  <c r="B45" i="9"/>
  <c r="C45" i="9" s="1"/>
  <c r="B29" i="9"/>
  <c r="C29" i="9" s="1"/>
  <c r="B52" i="9"/>
  <c r="C52" i="9" s="1"/>
  <c r="B47" i="9"/>
  <c r="C47" i="9" s="1"/>
  <c r="B31" i="9"/>
  <c r="C31" i="9" s="1"/>
  <c r="B46" i="9"/>
  <c r="C46" i="9" s="1"/>
  <c r="B30" i="9"/>
  <c r="C30" i="9" s="1"/>
  <c r="B40" i="9"/>
  <c r="C40" i="9" s="1"/>
  <c r="B57" i="9"/>
  <c r="C57" i="9" s="1"/>
  <c r="B41" i="9"/>
  <c r="C41" i="9" s="1"/>
  <c r="DQ389" i="11"/>
  <c r="EM388" i="11"/>
  <c r="DQ339" i="11"/>
  <c r="EM338" i="11"/>
  <c r="DQ364" i="11"/>
  <c r="EM363" i="11"/>
  <c r="DQ514" i="11"/>
  <c r="EM513" i="11"/>
  <c r="DQ664" i="11"/>
  <c r="EM663" i="11"/>
  <c r="DQ739" i="11"/>
  <c r="EM738" i="11"/>
  <c r="DQ614" i="11"/>
  <c r="EM613" i="11"/>
  <c r="DQ714" i="11"/>
  <c r="EM713" i="11"/>
  <c r="DQ589" i="11"/>
  <c r="EM588" i="11"/>
  <c r="DQ816" i="11"/>
  <c r="EM815" i="11"/>
  <c r="DQ789" i="11"/>
  <c r="EM788" i="11"/>
  <c r="DQ639" i="11"/>
  <c r="EM638" i="11"/>
  <c r="DQ689" i="11"/>
  <c r="EM688" i="11"/>
  <c r="DQ539" i="11"/>
  <c r="EM538" i="11"/>
  <c r="DQ564" i="11"/>
  <c r="EM563" i="11"/>
  <c r="DQ764" i="11"/>
  <c r="EM763" i="11"/>
  <c r="DQ464" i="11"/>
  <c r="EM463" i="11"/>
  <c r="DQ439" i="11"/>
  <c r="EM438" i="11"/>
  <c r="DQ414" i="11"/>
  <c r="EM413" i="11"/>
  <c r="DQ489" i="11"/>
  <c r="EM488" i="11"/>
  <c r="DO26" i="11"/>
  <c r="DN52" i="11" s="1"/>
  <c r="DO22" i="11"/>
  <c r="DN48" i="11" s="1"/>
  <c r="DO18" i="11"/>
  <c r="DN44" i="11" s="1"/>
  <c r="DO14" i="11"/>
  <c r="DN40" i="11" s="1"/>
  <c r="DO10" i="11"/>
  <c r="DN36" i="11" s="1"/>
  <c r="DO6" i="11"/>
  <c r="DN32" i="11" s="1"/>
  <c r="DO24" i="11"/>
  <c r="DN50" i="11" s="1"/>
  <c r="DO19" i="11"/>
  <c r="DN45" i="11" s="1"/>
  <c r="DO13" i="11"/>
  <c r="DN39" i="11" s="1"/>
  <c r="DO8" i="11"/>
  <c r="DN34" i="11" s="1"/>
  <c r="DO3" i="11"/>
  <c r="DN29" i="11" s="1"/>
  <c r="DO21" i="11"/>
  <c r="DN47" i="11" s="1"/>
  <c r="DO28" i="11"/>
  <c r="DN54" i="11" s="1"/>
  <c r="DO23" i="11"/>
  <c r="DN49" i="11" s="1"/>
  <c r="DO17" i="11"/>
  <c r="DN43" i="11" s="1"/>
  <c r="DO12" i="11"/>
  <c r="DN38" i="11" s="1"/>
  <c r="DO7" i="11"/>
  <c r="DN33" i="11" s="1"/>
  <c r="DO11" i="11"/>
  <c r="DN37" i="11" s="1"/>
  <c r="DO5" i="11"/>
  <c r="DN31" i="11" s="1"/>
  <c r="DO4" i="11"/>
  <c r="DN30" i="11" s="1"/>
  <c r="DO27" i="11"/>
  <c r="DN53" i="11" s="1"/>
  <c r="DO16" i="11"/>
  <c r="DN42" i="11" s="1"/>
  <c r="DO25" i="11"/>
  <c r="DN51" i="11" s="1"/>
  <c r="DO20" i="11"/>
  <c r="DN46" i="11" s="1"/>
  <c r="DO15" i="11"/>
  <c r="DN41" i="11" s="1"/>
  <c r="DO9" i="11"/>
  <c r="DN35" i="11" s="1"/>
  <c r="DI2" i="11"/>
  <c r="DL28" i="11"/>
  <c r="DK54" i="11" s="1"/>
  <c r="DL24" i="11"/>
  <c r="DK50" i="11" s="1"/>
  <c r="DL20" i="11"/>
  <c r="DK46" i="11" s="1"/>
  <c r="DL16" i="11"/>
  <c r="DK42" i="11" s="1"/>
  <c r="DL12" i="11"/>
  <c r="DK38" i="11" s="1"/>
  <c r="DL8" i="11"/>
  <c r="DK34" i="11" s="1"/>
  <c r="DL4" i="11"/>
  <c r="DK30" i="11" s="1"/>
  <c r="DL26" i="11"/>
  <c r="DK52" i="11" s="1"/>
  <c r="DL21" i="11"/>
  <c r="DK47" i="11" s="1"/>
  <c r="DL15" i="11"/>
  <c r="DK41" i="11" s="1"/>
  <c r="DL10" i="11"/>
  <c r="DK36" i="11" s="1"/>
  <c r="DL5" i="11"/>
  <c r="DK31" i="11" s="1"/>
  <c r="DL7" i="11"/>
  <c r="DK33" i="11" s="1"/>
  <c r="DL25" i="11"/>
  <c r="DK51" i="11" s="1"/>
  <c r="DL19" i="11"/>
  <c r="DK45" i="11" s="1"/>
  <c r="DL14" i="11"/>
  <c r="DK40" i="11" s="1"/>
  <c r="DL9" i="11"/>
  <c r="DK35" i="11" s="1"/>
  <c r="DL3" i="11"/>
  <c r="DK29" i="11" s="1"/>
  <c r="DL23" i="11"/>
  <c r="DK49" i="11" s="1"/>
  <c r="DL18" i="11"/>
  <c r="DK44" i="11" s="1"/>
  <c r="DL13" i="11"/>
  <c r="DK39" i="11" s="1"/>
  <c r="DL27" i="11"/>
  <c r="DK53" i="11" s="1"/>
  <c r="DL22" i="11"/>
  <c r="DK48" i="11" s="1"/>
  <c r="DL17" i="11"/>
  <c r="DK43" i="11" s="1"/>
  <c r="DL11" i="11"/>
  <c r="DK37" i="11" s="1"/>
  <c r="DL6" i="11"/>
  <c r="DK32" i="11" s="1"/>
  <c r="A7" i="9" l="1"/>
  <c r="X8" i="9" s="1"/>
  <c r="DQ490" i="11"/>
  <c r="EM489" i="11"/>
  <c r="DQ817" i="11"/>
  <c r="EM816" i="11"/>
  <c r="DQ340" i="11"/>
  <c r="EM340" i="11" s="1"/>
  <c r="EM339" i="11"/>
  <c r="DQ765" i="11"/>
  <c r="EM764" i="11"/>
  <c r="DQ640" i="11"/>
  <c r="EM639" i="11"/>
  <c r="DQ590" i="11"/>
  <c r="EM589" i="11"/>
  <c r="DQ665" i="11"/>
  <c r="EM664" i="11"/>
  <c r="DQ415" i="11"/>
  <c r="EM414" i="11"/>
  <c r="DQ465" i="11"/>
  <c r="EM464" i="11"/>
  <c r="DQ565" i="11"/>
  <c r="EM564" i="11"/>
  <c r="DQ690" i="11"/>
  <c r="EM689" i="11"/>
  <c r="DQ790" i="11"/>
  <c r="EM789" i="11"/>
  <c r="DQ715" i="11"/>
  <c r="EM714" i="11"/>
  <c r="DQ740" i="11"/>
  <c r="EM739" i="11"/>
  <c r="DQ515" i="11"/>
  <c r="EM514" i="11"/>
  <c r="DQ440" i="11"/>
  <c r="EM439" i="11"/>
  <c r="DQ540" i="11"/>
  <c r="EM539" i="11"/>
  <c r="DQ615" i="11"/>
  <c r="EM614" i="11"/>
  <c r="DQ365" i="11"/>
  <c r="EM364" i="11"/>
  <c r="DQ390" i="11"/>
  <c r="EM389" i="11"/>
  <c r="DI26" i="11"/>
  <c r="DH52" i="11" s="1"/>
  <c r="DI22" i="11"/>
  <c r="DH48" i="11" s="1"/>
  <c r="DI18" i="11"/>
  <c r="DH44" i="11" s="1"/>
  <c r="DI14" i="11"/>
  <c r="DH40" i="11" s="1"/>
  <c r="DI10" i="11"/>
  <c r="DH36" i="11" s="1"/>
  <c r="DI6" i="11"/>
  <c r="DH32" i="11" s="1"/>
  <c r="DI28" i="11"/>
  <c r="DH54" i="11" s="1"/>
  <c r="DI23" i="11"/>
  <c r="DH49" i="11" s="1"/>
  <c r="DI17" i="11"/>
  <c r="DH43" i="11" s="1"/>
  <c r="DI12" i="11"/>
  <c r="DH38" i="11" s="1"/>
  <c r="DI7" i="11"/>
  <c r="DH33" i="11" s="1"/>
  <c r="DI20" i="11"/>
  <c r="DH46" i="11" s="1"/>
  <c r="DI4" i="11"/>
  <c r="DH30" i="11" s="1"/>
  <c r="DI27" i="11"/>
  <c r="DH53" i="11" s="1"/>
  <c r="DI21" i="11"/>
  <c r="DH47" i="11" s="1"/>
  <c r="DI16" i="11"/>
  <c r="DH42" i="11" s="1"/>
  <c r="DI11" i="11"/>
  <c r="DH37" i="11" s="1"/>
  <c r="DI5" i="11"/>
  <c r="DH31" i="11" s="1"/>
  <c r="DI25" i="11"/>
  <c r="DH51" i="11" s="1"/>
  <c r="DI15" i="11"/>
  <c r="DH41" i="11" s="1"/>
  <c r="DI9" i="11"/>
  <c r="DH35" i="11" s="1"/>
  <c r="DI3" i="11"/>
  <c r="DH29" i="11" s="1"/>
  <c r="DI24" i="11"/>
  <c r="DH50" i="11" s="1"/>
  <c r="DI19" i="11"/>
  <c r="DH45" i="11" s="1"/>
  <c r="DI13" i="11"/>
  <c r="DH39" i="11" s="1"/>
  <c r="DI8" i="11"/>
  <c r="DH34" i="11" s="1"/>
  <c r="W5" i="9"/>
  <c r="X14" i="9" l="1"/>
  <c r="X16" i="9"/>
  <c r="X10" i="9"/>
  <c r="X9" i="9"/>
  <c r="X13" i="9"/>
  <c r="X17" i="9"/>
  <c r="X11" i="9"/>
  <c r="X15" i="9"/>
  <c r="EM365" i="11"/>
  <c r="DQ366" i="11"/>
  <c r="EM366" i="11" s="1"/>
  <c r="DQ616" i="11"/>
  <c r="EM615" i="11"/>
  <c r="DQ441" i="11"/>
  <c r="EM440" i="11"/>
  <c r="DQ741" i="11"/>
  <c r="EM740" i="11"/>
  <c r="DQ791" i="11"/>
  <c r="EM790" i="11"/>
  <c r="DQ566" i="11"/>
  <c r="EM565" i="11"/>
  <c r="DQ416" i="11"/>
  <c r="EM415" i="11"/>
  <c r="DQ591" i="11"/>
  <c r="EM590" i="11"/>
  <c r="DQ766" i="11"/>
  <c r="EM765" i="11"/>
  <c r="DQ818" i="11"/>
  <c r="EM817" i="11"/>
  <c r="DQ391" i="11"/>
  <c r="EM390" i="11"/>
  <c r="DQ541" i="11"/>
  <c r="EM540" i="11"/>
  <c r="DQ516" i="11"/>
  <c r="EM515" i="11"/>
  <c r="DQ716" i="11"/>
  <c r="EM715" i="11"/>
  <c r="DQ691" i="11"/>
  <c r="EM690" i="11"/>
  <c r="DQ466" i="11"/>
  <c r="EM465" i="11"/>
  <c r="DQ666" i="11"/>
  <c r="EM665" i="11"/>
  <c r="DQ641" i="11"/>
  <c r="EM640" i="11"/>
  <c r="DQ491" i="11"/>
  <c r="EM490" i="11"/>
  <c r="DQ692" i="11" l="1"/>
  <c r="EM691" i="11"/>
  <c r="DQ392" i="11"/>
  <c r="EM392" i="11" s="1"/>
  <c r="EM391" i="11"/>
  <c r="DQ642" i="11"/>
  <c r="EM641" i="11"/>
  <c r="DQ467" i="11"/>
  <c r="EM466" i="11"/>
  <c r="DQ717" i="11"/>
  <c r="EM716" i="11"/>
  <c r="DQ542" i="11"/>
  <c r="EM541" i="11"/>
  <c r="DQ819" i="11"/>
  <c r="EM818" i="11"/>
  <c r="DQ592" i="11"/>
  <c r="EM591" i="11"/>
  <c r="DQ567" i="11"/>
  <c r="EM566" i="11"/>
  <c r="DQ742" i="11"/>
  <c r="EM741" i="11"/>
  <c r="DQ617" i="11"/>
  <c r="EM616" i="11"/>
  <c r="DQ667" i="11"/>
  <c r="EM666" i="11"/>
  <c r="DQ517" i="11"/>
  <c r="EM516" i="11"/>
  <c r="DQ492" i="11"/>
  <c r="EM491" i="11"/>
  <c r="DQ767" i="11"/>
  <c r="EM766" i="11"/>
  <c r="DQ417" i="11"/>
  <c r="EM416" i="11"/>
  <c r="DQ792" i="11"/>
  <c r="EM791" i="11"/>
  <c r="DQ442" i="11"/>
  <c r="EM441" i="11"/>
  <c r="DQ493" i="11" l="1"/>
  <c r="EM492" i="11"/>
  <c r="DQ668" i="11"/>
  <c r="EM667" i="11"/>
  <c r="DQ618" i="11"/>
  <c r="EM617" i="11"/>
  <c r="DQ568" i="11"/>
  <c r="EM567" i="11"/>
  <c r="DQ543" i="11"/>
  <c r="EM542" i="11"/>
  <c r="DQ468" i="11"/>
  <c r="EM467" i="11"/>
  <c r="DQ793" i="11"/>
  <c r="EM792" i="11"/>
  <c r="DQ443" i="11"/>
  <c r="EM442" i="11"/>
  <c r="DQ418" i="11"/>
  <c r="EM418" i="11" s="1"/>
  <c r="EM417" i="11"/>
  <c r="DQ768" i="11"/>
  <c r="EM767" i="11"/>
  <c r="DQ518" i="11"/>
  <c r="EM517" i="11"/>
  <c r="DQ743" i="11"/>
  <c r="EM742" i="11"/>
  <c r="DQ593" i="11"/>
  <c r="EM592" i="11"/>
  <c r="DQ820" i="11"/>
  <c r="EM819" i="11"/>
  <c r="DQ718" i="11"/>
  <c r="EM717" i="11"/>
  <c r="DQ643" i="11"/>
  <c r="EM642" i="11"/>
  <c r="DQ693" i="11"/>
  <c r="EM692" i="11"/>
  <c r="DQ744" i="11" l="1"/>
  <c r="EM743" i="11"/>
  <c r="DQ544" i="11"/>
  <c r="EM543" i="11"/>
  <c r="DQ494" i="11"/>
  <c r="EM493" i="11"/>
  <c r="DQ769" i="11"/>
  <c r="EM768" i="11"/>
  <c r="DQ644" i="11"/>
  <c r="EM643" i="11"/>
  <c r="DQ821" i="11"/>
  <c r="EM820" i="11"/>
  <c r="DQ794" i="11"/>
  <c r="EM793" i="11"/>
  <c r="DQ619" i="11"/>
  <c r="EM618" i="11"/>
  <c r="DQ694" i="11"/>
  <c r="EM693" i="11"/>
  <c r="DQ719" i="11"/>
  <c r="EM718" i="11"/>
  <c r="DQ594" i="11"/>
  <c r="EM593" i="11"/>
  <c r="DQ519" i="11"/>
  <c r="EM518" i="11"/>
  <c r="DQ444" i="11"/>
  <c r="EM444" i="11" s="1"/>
  <c r="EM443" i="11"/>
  <c r="DQ469" i="11"/>
  <c r="EM468" i="11"/>
  <c r="DQ569" i="11"/>
  <c r="EM568" i="11"/>
  <c r="DQ669" i="11"/>
  <c r="EM668" i="11"/>
  <c r="CX43" i="11"/>
  <c r="CX47" i="11"/>
  <c r="CY53" i="11"/>
  <c r="CY49" i="11"/>
  <c r="CY35" i="11"/>
  <c r="CY31" i="11"/>
  <c r="CY43" i="11"/>
  <c r="CY52" i="11"/>
  <c r="CY48" i="11"/>
  <c r="CY45" i="11"/>
  <c r="CY41" i="11"/>
  <c r="CY51" i="11"/>
  <c r="CY47" i="11"/>
  <c r="CY37" i="11"/>
  <c r="CY42" i="11"/>
  <c r="CY54" i="11"/>
  <c r="CY50" i="11"/>
  <c r="CY46" i="11"/>
  <c r="CY44" i="11"/>
  <c r="CY40" i="11"/>
  <c r="CY36" i="11"/>
  <c r="CY29" i="11"/>
  <c r="CY39" i="11"/>
  <c r="CY34" i="11"/>
  <c r="CY33" i="11"/>
  <c r="CY32" i="11"/>
  <c r="CY30" i="11"/>
  <c r="CY38" i="11"/>
  <c r="DQ645" i="11" l="1"/>
  <c r="EM644" i="11"/>
  <c r="DQ545" i="11"/>
  <c r="EM544" i="11"/>
  <c r="DQ670" i="11"/>
  <c r="EM669" i="11"/>
  <c r="DQ470" i="11"/>
  <c r="EM470" i="11" s="1"/>
  <c r="EM469" i="11"/>
  <c r="DQ520" i="11"/>
  <c r="EM519" i="11"/>
  <c r="DQ720" i="11"/>
  <c r="EM719" i="11"/>
  <c r="DQ620" i="11"/>
  <c r="EM619" i="11"/>
  <c r="DQ570" i="11"/>
  <c r="EM569" i="11"/>
  <c r="DQ595" i="11"/>
  <c r="EM594" i="11"/>
  <c r="DQ695" i="11"/>
  <c r="EM694" i="11"/>
  <c r="DQ795" i="11"/>
  <c r="EM794" i="11"/>
  <c r="DQ822" i="11"/>
  <c r="EM821" i="11"/>
  <c r="DQ770" i="11"/>
  <c r="EM769" i="11"/>
  <c r="DQ495" i="11"/>
  <c r="EM494" i="11"/>
  <c r="DQ745" i="11"/>
  <c r="EM744" i="11"/>
  <c r="CX49" i="11"/>
  <c r="CX36" i="11"/>
  <c r="CX34" i="11"/>
  <c r="CX45" i="11"/>
  <c r="CX44" i="11"/>
  <c r="CX35" i="11"/>
  <c r="CX53" i="11"/>
  <c r="CX38" i="11"/>
  <c r="CX46" i="11"/>
  <c r="CX51" i="11"/>
  <c r="CX39" i="11"/>
  <c r="CX48" i="11"/>
  <c r="CX31" i="11"/>
  <c r="CX32" i="11"/>
  <c r="CX40" i="11"/>
  <c r="CX50" i="11"/>
  <c r="CX29" i="11"/>
  <c r="CX41" i="11"/>
  <c r="CX52" i="11"/>
  <c r="CX37" i="11"/>
  <c r="CX33" i="11"/>
  <c r="CX42" i="11"/>
  <c r="CX54" i="11"/>
  <c r="CX30" i="11"/>
  <c r="DF51" i="11"/>
  <c r="DF47" i="11"/>
  <c r="DF37" i="11"/>
  <c r="DF44" i="11"/>
  <c r="DF42" i="11"/>
  <c r="DF54" i="11"/>
  <c r="DF50" i="11"/>
  <c r="DF46" i="11"/>
  <c r="DF53" i="11"/>
  <c r="DF49" i="11"/>
  <c r="DF35" i="11"/>
  <c r="DF31" i="11"/>
  <c r="DF41" i="11"/>
  <c r="DF52" i="11"/>
  <c r="DF48" i="11"/>
  <c r="DF45" i="11"/>
  <c r="DF43" i="11"/>
  <c r="DF40" i="11"/>
  <c r="DF38" i="11"/>
  <c r="DF36" i="11"/>
  <c r="DF29" i="11"/>
  <c r="DF39" i="11"/>
  <c r="DF34" i="11"/>
  <c r="DF33" i="11"/>
  <c r="DF32" i="11"/>
  <c r="DF30" i="11"/>
  <c r="DQ771" i="11" l="1"/>
  <c r="EM770" i="11"/>
  <c r="DQ596" i="11"/>
  <c r="EM595" i="11"/>
  <c r="DQ621" i="11"/>
  <c r="EM620" i="11"/>
  <c r="DQ521" i="11"/>
  <c r="EM520" i="11"/>
  <c r="DQ671" i="11"/>
  <c r="EM670" i="11"/>
  <c r="DQ646" i="11"/>
  <c r="EM645" i="11"/>
  <c r="DQ496" i="11"/>
  <c r="EM496" i="11" s="1"/>
  <c r="EM495" i="11"/>
  <c r="DQ796" i="11"/>
  <c r="EM795" i="11"/>
  <c r="DQ746" i="11"/>
  <c r="EM745" i="11"/>
  <c r="DQ823" i="11"/>
  <c r="EM822" i="11"/>
  <c r="DQ696" i="11"/>
  <c r="EM695" i="11"/>
  <c r="DQ571" i="11"/>
  <c r="EM570" i="11"/>
  <c r="DQ721" i="11"/>
  <c r="EM720" i="11"/>
  <c r="DQ546" i="11"/>
  <c r="EM545" i="11"/>
  <c r="DG52" i="11"/>
  <c r="DG48" i="11"/>
  <c r="DG45" i="11"/>
  <c r="DG43" i="11"/>
  <c r="DG41" i="11"/>
  <c r="DG39" i="11"/>
  <c r="DG36" i="11"/>
  <c r="DG30" i="11"/>
  <c r="DG29" i="11"/>
  <c r="DG51" i="11"/>
  <c r="DG47" i="11"/>
  <c r="DG54" i="11"/>
  <c r="DG50" i="11"/>
  <c r="DG46" i="11"/>
  <c r="DG44" i="11"/>
  <c r="DG42" i="11"/>
  <c r="DG40" i="11"/>
  <c r="DG38" i="11"/>
  <c r="DG34" i="11"/>
  <c r="DG33" i="11"/>
  <c r="DG32" i="11"/>
  <c r="DG53" i="11"/>
  <c r="DG49" i="11"/>
  <c r="DG37" i="11"/>
  <c r="DG31" i="11"/>
  <c r="DG35" i="11"/>
  <c r="DQ747" i="11" l="1"/>
  <c r="EM746" i="11"/>
  <c r="DQ672" i="11"/>
  <c r="EM671" i="11"/>
  <c r="DQ722" i="11"/>
  <c r="EM721" i="11"/>
  <c r="DQ797" i="11"/>
  <c r="EM796" i="11"/>
  <c r="DQ622" i="11"/>
  <c r="EM621" i="11"/>
  <c r="DQ547" i="11"/>
  <c r="EM546" i="11"/>
  <c r="DQ572" i="11"/>
  <c r="EM571" i="11"/>
  <c r="DQ824" i="11"/>
  <c r="EM823" i="11"/>
  <c r="DQ697" i="11"/>
  <c r="EM696" i="11"/>
  <c r="DQ772" i="11"/>
  <c r="EM771" i="11"/>
  <c r="DQ647" i="11"/>
  <c r="EM646" i="11"/>
  <c r="DQ522" i="11"/>
  <c r="EM522" i="11" s="1"/>
  <c r="EM521" i="11"/>
  <c r="DQ597" i="11"/>
  <c r="EM596" i="11"/>
  <c r="C21" i="9" l="1"/>
  <c r="C12" i="9"/>
  <c r="X12" i="9"/>
  <c r="DQ598" i="11"/>
  <c r="EM597" i="11"/>
  <c r="DQ773" i="11"/>
  <c r="EM772" i="11"/>
  <c r="DQ573" i="11"/>
  <c r="EM572" i="11"/>
  <c r="DQ623" i="11"/>
  <c r="EM622" i="11"/>
  <c r="DQ798" i="11"/>
  <c r="EM797" i="11"/>
  <c r="DQ673" i="11"/>
  <c r="EM672" i="11"/>
  <c r="DQ825" i="11"/>
  <c r="EM824" i="11"/>
  <c r="DQ548" i="11"/>
  <c r="EM548" i="11" s="1"/>
  <c r="EM547" i="11"/>
  <c r="DQ648" i="11"/>
  <c r="EM647" i="11"/>
  <c r="DQ698" i="11"/>
  <c r="EM697" i="11"/>
  <c r="DQ723" i="11"/>
  <c r="EM722" i="11"/>
  <c r="DQ748" i="11"/>
  <c r="EM747" i="11"/>
  <c r="DQ724" i="11" l="1"/>
  <c r="EM723" i="11"/>
  <c r="DQ826" i="11"/>
  <c r="EM825" i="11"/>
  <c r="DQ749" i="11"/>
  <c r="EM748" i="11"/>
  <c r="DQ799" i="11"/>
  <c r="EM798" i="11"/>
  <c r="DQ624" i="11"/>
  <c r="EM623" i="11"/>
  <c r="DQ774" i="11"/>
  <c r="EM773" i="11"/>
  <c r="DQ674" i="11"/>
  <c r="EM673" i="11"/>
  <c r="DQ699" i="11"/>
  <c r="EM698" i="11"/>
  <c r="DQ649" i="11"/>
  <c r="EM648" i="11"/>
  <c r="DQ574" i="11"/>
  <c r="EM574" i="11" s="1"/>
  <c r="EM573" i="11"/>
  <c r="DQ599" i="11"/>
  <c r="EM598" i="11"/>
  <c r="DQ600" i="11" l="1"/>
  <c r="EM600" i="11" s="1"/>
  <c r="EM599" i="11"/>
  <c r="DQ675" i="11"/>
  <c r="EM674" i="11"/>
  <c r="DQ625" i="11"/>
  <c r="EM624" i="11"/>
  <c r="DQ827" i="11"/>
  <c r="EM826" i="11"/>
  <c r="DQ725" i="11"/>
  <c r="EM724" i="11"/>
  <c r="DQ650" i="11"/>
  <c r="EM649" i="11"/>
  <c r="DQ700" i="11"/>
  <c r="EM699" i="11"/>
  <c r="DQ775" i="11"/>
  <c r="EM774" i="11"/>
  <c r="DQ800" i="11"/>
  <c r="EM799" i="11"/>
  <c r="DQ750" i="11"/>
  <c r="EM749" i="11"/>
  <c r="DQ626" i="11" l="1"/>
  <c r="EM626" i="11" s="1"/>
  <c r="EM625" i="11"/>
  <c r="DQ801" i="11"/>
  <c r="EM800" i="11"/>
  <c r="DQ701" i="11"/>
  <c r="EM700" i="11"/>
  <c r="DQ651" i="11"/>
  <c r="EM650" i="11"/>
  <c r="DQ828" i="11"/>
  <c r="EM827" i="11"/>
  <c r="DQ676" i="11"/>
  <c r="EM675" i="11"/>
  <c r="DQ726" i="11"/>
  <c r="EM725" i="11"/>
  <c r="DQ751" i="11"/>
  <c r="EM750" i="11"/>
  <c r="DQ776" i="11"/>
  <c r="EM775" i="11"/>
  <c r="DQ752" i="11" l="1"/>
  <c r="EM751" i="11"/>
  <c r="DQ777" i="11"/>
  <c r="EM776" i="11"/>
  <c r="DQ727" i="11"/>
  <c r="EM726" i="11"/>
  <c r="DQ829" i="11"/>
  <c r="EM828" i="11"/>
  <c r="DQ702" i="11"/>
  <c r="EM701" i="11"/>
  <c r="DQ677" i="11"/>
  <c r="EM676" i="11"/>
  <c r="DQ652" i="11"/>
  <c r="EM652" i="11" s="1"/>
  <c r="EM651" i="11"/>
  <c r="DQ802" i="11"/>
  <c r="EM801" i="11"/>
  <c r="DQ728" i="11" l="1"/>
  <c r="EM727" i="11"/>
  <c r="DQ678" i="11"/>
  <c r="EM678" i="11" s="1"/>
  <c r="EM677" i="11"/>
  <c r="DQ830" i="11"/>
  <c r="EM829" i="11"/>
  <c r="DQ778" i="11"/>
  <c r="EM777" i="11"/>
  <c r="DQ703" i="11"/>
  <c r="EM702" i="11"/>
  <c r="DQ803" i="11"/>
  <c r="EM802" i="11"/>
  <c r="DQ753" i="11"/>
  <c r="EM752" i="11"/>
  <c r="DQ754" i="11" l="1"/>
  <c r="EM753" i="11"/>
  <c r="DQ704" i="11"/>
  <c r="EM704" i="11" s="1"/>
  <c r="EM703" i="11"/>
  <c r="DQ831" i="11"/>
  <c r="EM830" i="11"/>
  <c r="DQ729" i="11"/>
  <c r="EM728" i="11"/>
  <c r="DQ804" i="11"/>
  <c r="EM803" i="11"/>
  <c r="DQ779" i="11"/>
  <c r="EM778" i="11"/>
  <c r="DQ780" i="11" l="1"/>
  <c r="EM779" i="11"/>
  <c r="DQ730" i="11"/>
  <c r="EM730" i="11" s="1"/>
  <c r="EM729" i="11"/>
  <c r="DQ805" i="11"/>
  <c r="EM804" i="11"/>
  <c r="DQ832" i="11"/>
  <c r="EM831" i="11"/>
  <c r="DQ755" i="11"/>
  <c r="EM754" i="11"/>
  <c r="DQ756" i="11" l="1"/>
  <c r="EM756" i="11" s="1"/>
  <c r="EM755" i="11"/>
  <c r="DQ833" i="11"/>
  <c r="EM832" i="11"/>
  <c r="DQ806" i="11"/>
  <c r="EM805" i="11"/>
  <c r="DQ781" i="11"/>
  <c r="EM780" i="11"/>
  <c r="DQ782" i="11" l="1"/>
  <c r="EM782" i="11" s="1"/>
  <c r="EM781" i="11"/>
  <c r="DQ834" i="11"/>
  <c r="EM834" i="11" s="1"/>
  <c r="EM833" i="11"/>
  <c r="DQ807" i="11"/>
  <c r="EM806" i="11"/>
  <c r="DQ808" i="11" l="1"/>
  <c r="EM808" i="11" s="1"/>
  <c r="EM807" i="11"/>
  <c r="CN4" i="11" l="1"/>
  <c r="CS20" i="11"/>
  <c r="CS19" i="11"/>
  <c r="CS27" i="11"/>
  <c r="CS26" i="11"/>
  <c r="CS13" i="11"/>
  <c r="CS12" i="11"/>
  <c r="CS21" i="11"/>
  <c r="CS17" i="11"/>
  <c r="CS24" i="11"/>
  <c r="CS15" i="11"/>
  <c r="CS11" i="11"/>
  <c r="CN17" i="11"/>
  <c r="CN26" i="11"/>
  <c r="CN24" i="11"/>
  <c r="CN22" i="11"/>
  <c r="CN20" i="11"/>
  <c r="CN3" i="11"/>
  <c r="CN16" i="11"/>
  <c r="CN25" i="11"/>
  <c r="CN9" i="11"/>
  <c r="CN28" i="11"/>
  <c r="CN14" i="11"/>
  <c r="CN12" i="11"/>
  <c r="CN21" i="11"/>
  <c r="CN5" i="11"/>
  <c r="CN10" i="11"/>
  <c r="CN8" i="11"/>
  <c r="CN27" i="11"/>
  <c r="CN6" i="11"/>
  <c r="CN19" i="11" l="1"/>
  <c r="CO45" i="11" s="1"/>
  <c r="CN23" i="11"/>
  <c r="CO49" i="11" s="1"/>
  <c r="CS3" i="11"/>
  <c r="CR29" i="11" s="1"/>
  <c r="CS23" i="11"/>
  <c r="CS14" i="11"/>
  <c r="CR40" i="11" s="1"/>
  <c r="CS10" i="11"/>
  <c r="CR36" i="11" s="1"/>
  <c r="CN7" i="11"/>
  <c r="CO33" i="11" s="1"/>
  <c r="CN11" i="11"/>
  <c r="CO37" i="11" s="1"/>
  <c r="CN15" i="11"/>
  <c r="CO41" i="11" s="1"/>
  <c r="CN18" i="11"/>
  <c r="CO44" i="11" s="1"/>
  <c r="CN13" i="11"/>
  <c r="CO39" i="11" s="1"/>
  <c r="CS25" i="11"/>
  <c r="CS6" i="11"/>
  <c r="CR32" i="11" s="1"/>
  <c r="CS22" i="11"/>
  <c r="CS16" i="11"/>
  <c r="CS4" i="11"/>
  <c r="CR30" i="11" s="1"/>
  <c r="CS7" i="11"/>
  <c r="CR33" i="11" s="1"/>
  <c r="CS8" i="11"/>
  <c r="CR34" i="11" s="1"/>
  <c r="CS9" i="11"/>
  <c r="CR35" i="11" s="1"/>
  <c r="CS28" i="11"/>
  <c r="CS5" i="11"/>
  <c r="CR31" i="11" s="1"/>
  <c r="CS18" i="11"/>
  <c r="CR44" i="11" s="1"/>
  <c r="CO30" i="11"/>
  <c r="CR46" i="11"/>
  <c r="CO32" i="11"/>
  <c r="CO38" i="11"/>
  <c r="CO48" i="11"/>
  <c r="CO52" i="11"/>
  <c r="CR50" i="11"/>
  <c r="CR52" i="11"/>
  <c r="CR45" i="11"/>
  <c r="CO36" i="11"/>
  <c r="CO35" i="11"/>
  <c r="CO53" i="11"/>
  <c r="CO31" i="11"/>
  <c r="CO40" i="11"/>
  <c r="CO51" i="11"/>
  <c r="CO29" i="11"/>
  <c r="CO43" i="11"/>
  <c r="CR43" i="11"/>
  <c r="CR47" i="11"/>
  <c r="CR39" i="11"/>
  <c r="CO34" i="11"/>
  <c r="CO47" i="11"/>
  <c r="CO54" i="11"/>
  <c r="CO42" i="11"/>
  <c r="CO46" i="11"/>
  <c r="CO50" i="11"/>
  <c r="CR37" i="11"/>
  <c r="CR41" i="11"/>
  <c r="CR38" i="11"/>
  <c r="CR53" i="11"/>
  <c r="CH19" i="11"/>
  <c r="CH10" i="11"/>
  <c r="CH28" i="11"/>
  <c r="CH15" i="11"/>
  <c r="CH26" i="11"/>
  <c r="CH5" i="11"/>
  <c r="CH14" i="11"/>
  <c r="CH13" i="11"/>
  <c r="CH22" i="11"/>
  <c r="CH11" i="11"/>
  <c r="CH21" i="11"/>
  <c r="CH9" i="11"/>
  <c r="CH6" i="11"/>
  <c r="CH27" i="11"/>
  <c r="CH24" i="11"/>
  <c r="CH17" i="11"/>
  <c r="CH23" i="11"/>
  <c r="CH7" i="11"/>
  <c r="CH16" i="11"/>
  <c r="CH25" i="11"/>
  <c r="CH4" i="11"/>
  <c r="CH8" i="11"/>
  <c r="CH12" i="11"/>
  <c r="CH3" i="11"/>
  <c r="CH20" i="11"/>
  <c r="CH18" i="11"/>
  <c r="CO28" i="11"/>
  <c r="CO12" i="11"/>
  <c r="CO19" i="11"/>
  <c r="CO7" i="11"/>
  <c r="CO13" i="11"/>
  <c r="CO27" i="11"/>
  <c r="CO15" i="11"/>
  <c r="CO24" i="11"/>
  <c r="CO8" i="11"/>
  <c r="CO14" i="11"/>
  <c r="CO17" i="11"/>
  <c r="CO22" i="11"/>
  <c r="CO6" i="11"/>
  <c r="CO10" i="11"/>
  <c r="CO20" i="11"/>
  <c r="CO4" i="11"/>
  <c r="CO9" i="11"/>
  <c r="CO23" i="11"/>
  <c r="CO11" i="11"/>
  <c r="CO26" i="11"/>
  <c r="CO16" i="11"/>
  <c r="CO25" i="11"/>
  <c r="CO3" i="11"/>
  <c r="CO18" i="11"/>
  <c r="CO5" i="11"/>
  <c r="CO21" i="11"/>
  <c r="CP15" i="11"/>
  <c r="CP24" i="11"/>
  <c r="CP21" i="11"/>
  <c r="CP12" i="11"/>
  <c r="CP16" i="11"/>
  <c r="CP14" i="11"/>
  <c r="CP27" i="11"/>
  <c r="CP11" i="11"/>
  <c r="CP18" i="11"/>
  <c r="CP28" i="11"/>
  <c r="CP6" i="11"/>
  <c r="CP10" i="11"/>
  <c r="CP9" i="11"/>
  <c r="CP23" i="11"/>
  <c r="CP7" i="11"/>
  <c r="CP13" i="11"/>
  <c r="CP22" i="11"/>
  <c r="CP26" i="11"/>
  <c r="CP25" i="11"/>
  <c r="CP4" i="11"/>
  <c r="CP19" i="11"/>
  <c r="CP3" i="11"/>
  <c r="CP8" i="11"/>
  <c r="CP17" i="11"/>
  <c r="CP5" i="11"/>
  <c r="CP20" i="11"/>
  <c r="CR17" i="11"/>
  <c r="CR27" i="11"/>
  <c r="CR6" i="11"/>
  <c r="CR20" i="11"/>
  <c r="CR3" i="11"/>
  <c r="CR28" i="11"/>
  <c r="CR13" i="11"/>
  <c r="CR22" i="11"/>
  <c r="CR24" i="11"/>
  <c r="CR15" i="11"/>
  <c r="CR19" i="11"/>
  <c r="CR23" i="11"/>
  <c r="CR25" i="11"/>
  <c r="CR9" i="11"/>
  <c r="CR16" i="11"/>
  <c r="CR7" i="11"/>
  <c r="CR10" i="11"/>
  <c r="CR14" i="11"/>
  <c r="CR18" i="11"/>
  <c r="CR21" i="11"/>
  <c r="CR5" i="11"/>
  <c r="CR11" i="11"/>
  <c r="CR26" i="11"/>
  <c r="CR4" i="11"/>
  <c r="CR8" i="11"/>
  <c r="CR12" i="11"/>
  <c r="CK24" i="11"/>
  <c r="CK8" i="11"/>
  <c r="CK13" i="11"/>
  <c r="CK27" i="11"/>
  <c r="CK6" i="11"/>
  <c r="CK25" i="11"/>
  <c r="CK3" i="11"/>
  <c r="CK4" i="11"/>
  <c r="CK7" i="11"/>
  <c r="CK22" i="11"/>
  <c r="CK26" i="11"/>
  <c r="CK19" i="11"/>
  <c r="CK20" i="11"/>
  <c r="CK16" i="11"/>
  <c r="CK23" i="11"/>
  <c r="CK21" i="11"/>
  <c r="CK17" i="11"/>
  <c r="CK15" i="11"/>
  <c r="CK14" i="11"/>
  <c r="CK28" i="11"/>
  <c r="CK12" i="11"/>
  <c r="CK18" i="11"/>
  <c r="CK10" i="11"/>
  <c r="CK11" i="11"/>
  <c r="CK5" i="11"/>
  <c r="CK9" i="11"/>
  <c r="CG22" i="11"/>
  <c r="CG24" i="11"/>
  <c r="CG8" i="11"/>
  <c r="CG17" i="11"/>
  <c r="CG9" i="11"/>
  <c r="CG10" i="11"/>
  <c r="CG14" i="11"/>
  <c r="CG7" i="11"/>
  <c r="CG4" i="11"/>
  <c r="CG11" i="11"/>
  <c r="CG5" i="11"/>
  <c r="CG23" i="11"/>
  <c r="CG20" i="11"/>
  <c r="CG26" i="11"/>
  <c r="CG16" i="11"/>
  <c r="CG27" i="11"/>
  <c r="CG6" i="11"/>
  <c r="CG21" i="11"/>
  <c r="CG3" i="11"/>
  <c r="CG18" i="11"/>
  <c r="CG28" i="11"/>
  <c r="CG12" i="11"/>
  <c r="CG25" i="11"/>
  <c r="CG15" i="11"/>
  <c r="CG19" i="11"/>
  <c r="CG13" i="11"/>
  <c r="CL15" i="11"/>
  <c r="CL28" i="11"/>
  <c r="CL6" i="11"/>
  <c r="CL21" i="11"/>
  <c r="CL25" i="11"/>
  <c r="CL18" i="11"/>
  <c r="CL11" i="11"/>
  <c r="CL22" i="11"/>
  <c r="CL20" i="11"/>
  <c r="CL14" i="11"/>
  <c r="CL13" i="11"/>
  <c r="CL27" i="11"/>
  <c r="CL16" i="11"/>
  <c r="CL23" i="11"/>
  <c r="CL7" i="11"/>
  <c r="CL17" i="11"/>
  <c r="CL4" i="11"/>
  <c r="CL10" i="11"/>
  <c r="CL9" i="11"/>
  <c r="CL8" i="11"/>
  <c r="CL19" i="11"/>
  <c r="CL3" i="11"/>
  <c r="CL12" i="11"/>
  <c r="CL26" i="11"/>
  <c r="CL5" i="11"/>
  <c r="CL24" i="11"/>
  <c r="CR54" i="11" l="1"/>
  <c r="CR48" i="11"/>
  <c r="CR49" i="11"/>
  <c r="CR51" i="11"/>
  <c r="CR42" i="11"/>
  <c r="CM39" i="11"/>
  <c r="CF51" i="11"/>
  <c r="CF40" i="11"/>
  <c r="CJ54" i="11"/>
  <c r="CJ30" i="11"/>
  <c r="CQ36" i="11"/>
  <c r="CN47" i="11"/>
  <c r="CN36" i="11"/>
  <c r="CN53" i="11"/>
  <c r="CI29" i="11"/>
  <c r="CI51" i="11"/>
  <c r="CI43" i="11"/>
  <c r="CI35" i="11"/>
  <c r="CI39" i="11"/>
  <c r="CI41" i="11"/>
  <c r="CM33" i="11"/>
  <c r="CM32" i="11"/>
  <c r="CF42" i="11"/>
  <c r="CJ37" i="11"/>
  <c r="CS33" i="11"/>
  <c r="CS46" i="11"/>
  <c r="CQ39" i="11"/>
  <c r="CN51" i="11"/>
  <c r="CN40" i="11"/>
  <c r="CM50" i="11"/>
  <c r="CM36" i="11"/>
  <c r="CM40" i="11"/>
  <c r="CM44" i="11"/>
  <c r="CF39" i="11"/>
  <c r="CF47" i="11"/>
  <c r="CF37" i="11"/>
  <c r="CF36" i="11"/>
  <c r="CF50" i="11"/>
  <c r="CJ36" i="11"/>
  <c r="CJ49" i="11"/>
  <c r="CJ29" i="11"/>
  <c r="CS44" i="11"/>
  <c r="CS42" i="11"/>
  <c r="CS45" i="11"/>
  <c r="CS32" i="11"/>
  <c r="CQ34" i="11"/>
  <c r="CQ51" i="11"/>
  <c r="CQ33" i="11"/>
  <c r="CQ53" i="11"/>
  <c r="CQ47" i="11"/>
  <c r="CN42" i="11"/>
  <c r="CN35" i="11"/>
  <c r="CN32" i="11"/>
  <c r="CN34" i="11"/>
  <c r="CN39" i="11"/>
  <c r="CN54" i="11"/>
  <c r="CI38" i="11"/>
  <c r="CI42" i="11"/>
  <c r="CI50" i="11"/>
  <c r="CI47" i="11"/>
  <c r="CI40" i="11"/>
  <c r="CI54" i="11"/>
  <c r="CM38" i="11"/>
  <c r="CM37" i="11"/>
  <c r="CF29" i="11"/>
  <c r="CF34" i="11"/>
  <c r="CJ45" i="11"/>
  <c r="CS30" i="11"/>
  <c r="CS49" i="11"/>
  <c r="CQ43" i="11"/>
  <c r="CQ37" i="11"/>
  <c r="CN49" i="11"/>
  <c r="CN38" i="11"/>
  <c r="CM29" i="11"/>
  <c r="CM49" i="11"/>
  <c r="CM54" i="11"/>
  <c r="CF38" i="11"/>
  <c r="CF52" i="11"/>
  <c r="CJ40" i="11"/>
  <c r="CJ52" i="11"/>
  <c r="CJ39" i="11"/>
  <c r="CS52" i="11"/>
  <c r="CS39" i="11"/>
  <c r="CQ32" i="11"/>
  <c r="CN31" i="11"/>
  <c r="CM31" i="11"/>
  <c r="CM45" i="11"/>
  <c r="CM30" i="11"/>
  <c r="CM42" i="11"/>
  <c r="CM46" i="11"/>
  <c r="CM51" i="11"/>
  <c r="CM41" i="11"/>
  <c r="CF45" i="11"/>
  <c r="CF54" i="11"/>
  <c r="CF32" i="11"/>
  <c r="CF46" i="11"/>
  <c r="CF30" i="11"/>
  <c r="CF35" i="11"/>
  <c r="CF48" i="11"/>
  <c r="CJ35" i="11"/>
  <c r="CJ44" i="11"/>
  <c r="CJ41" i="11"/>
  <c r="CJ42" i="11"/>
  <c r="CJ48" i="11"/>
  <c r="CJ51" i="11"/>
  <c r="CJ34" i="11"/>
  <c r="CS38" i="11"/>
  <c r="CS37" i="11"/>
  <c r="CS40" i="11"/>
  <c r="CS35" i="11"/>
  <c r="CS41" i="11"/>
  <c r="CS54" i="11"/>
  <c r="CS53" i="11"/>
  <c r="CQ46" i="11"/>
  <c r="CQ29" i="11"/>
  <c r="CQ52" i="11"/>
  <c r="CQ49" i="11"/>
  <c r="CQ54" i="11"/>
  <c r="CQ40" i="11"/>
  <c r="CQ50" i="11"/>
  <c r="CN44" i="11"/>
  <c r="CN52" i="11"/>
  <c r="CN30" i="11"/>
  <c r="CN48" i="11"/>
  <c r="CN50" i="11"/>
  <c r="CN33" i="11"/>
  <c r="CI44" i="11"/>
  <c r="CI34" i="11"/>
  <c r="CI33" i="11"/>
  <c r="CI53" i="11"/>
  <c r="CI37" i="11"/>
  <c r="CI31" i="11"/>
  <c r="CI36" i="11"/>
  <c r="CM35" i="11"/>
  <c r="CF31" i="11"/>
  <c r="CJ47" i="11"/>
  <c r="CJ53" i="11"/>
  <c r="CS47" i="11"/>
  <c r="CS48" i="11"/>
  <c r="CQ30" i="11"/>
  <c r="CQ38" i="11"/>
  <c r="CM52" i="11"/>
  <c r="CM34" i="11"/>
  <c r="CM43" i="11"/>
  <c r="CM53" i="11"/>
  <c r="CM48" i="11"/>
  <c r="CM47" i="11"/>
  <c r="CF41" i="11"/>
  <c r="CF44" i="11"/>
  <c r="CF53" i="11"/>
  <c r="CF49" i="11"/>
  <c r="CF33" i="11"/>
  <c r="CF43" i="11"/>
  <c r="CJ31" i="11"/>
  <c r="CJ38" i="11"/>
  <c r="CJ43" i="11"/>
  <c r="CJ46" i="11"/>
  <c r="CJ33" i="11"/>
  <c r="CJ32" i="11"/>
  <c r="CJ50" i="11"/>
  <c r="CS34" i="11"/>
  <c r="CS31" i="11"/>
  <c r="CS36" i="11"/>
  <c r="CS51" i="11"/>
  <c r="CS50" i="11"/>
  <c r="CS29" i="11"/>
  <c r="CS43" i="11"/>
  <c r="CQ31" i="11"/>
  <c r="CQ45" i="11"/>
  <c r="CQ48" i="11"/>
  <c r="CQ35" i="11"/>
  <c r="CQ44" i="11"/>
  <c r="CQ42" i="11"/>
  <c r="CQ41" i="11"/>
  <c r="CN29" i="11"/>
  <c r="CN37" i="11"/>
  <c r="CN46" i="11"/>
  <c r="CN43" i="11"/>
  <c r="CN41" i="11"/>
  <c r="CN45" i="11"/>
  <c r="CI46" i="11"/>
  <c r="CI30" i="11"/>
  <c r="CI49" i="11"/>
  <c r="CI32" i="11"/>
  <c r="CI48" i="11"/>
  <c r="CI52" i="11"/>
  <c r="CI45" i="11"/>
  <c r="CF17" i="11"/>
  <c r="CF28" i="11"/>
  <c r="CF7" i="11"/>
  <c r="CF4" i="11"/>
  <c r="CF11" i="11"/>
  <c r="CF24" i="11"/>
  <c r="CF13" i="11"/>
  <c r="CF23" i="11"/>
  <c r="CF26" i="11"/>
  <c r="CF27" i="11"/>
  <c r="CF6" i="11"/>
  <c r="CF19" i="11"/>
  <c r="CF25" i="11"/>
  <c r="CF9" i="11"/>
  <c r="CF18" i="11"/>
  <c r="CF20" i="11"/>
  <c r="CF22" i="11"/>
  <c r="CF15" i="11"/>
  <c r="CF14" i="11"/>
  <c r="CF21" i="11"/>
  <c r="CF5" i="11"/>
  <c r="CF12" i="11"/>
  <c r="CF10" i="11"/>
  <c r="CF16" i="11"/>
  <c r="CF3" i="11"/>
  <c r="CF8" i="11"/>
  <c r="CM18" i="11"/>
  <c r="CM27" i="11"/>
  <c r="CM5" i="11"/>
  <c r="CM15" i="11"/>
  <c r="CM13" i="11"/>
  <c r="CM23" i="11"/>
  <c r="CM14" i="11"/>
  <c r="CM21" i="11"/>
  <c r="CM8" i="11"/>
  <c r="CM9" i="11"/>
  <c r="CM3" i="11"/>
  <c r="CM17" i="11"/>
  <c r="CM26" i="11"/>
  <c r="CM10" i="11"/>
  <c r="CM16" i="11"/>
  <c r="CM25" i="11"/>
  <c r="CM4" i="11"/>
  <c r="CM19" i="11"/>
  <c r="CM12" i="11"/>
  <c r="CM22" i="11"/>
  <c r="CM6" i="11"/>
  <c r="CM11" i="11"/>
  <c r="CM20" i="11"/>
  <c r="CM24" i="11"/>
  <c r="CM28" i="11"/>
  <c r="CM7" i="11"/>
  <c r="CQ14" i="11"/>
  <c r="CQ23" i="11"/>
  <c r="CQ25" i="11"/>
  <c r="CQ27" i="11"/>
  <c r="CQ5" i="11"/>
  <c r="CQ19" i="11"/>
  <c r="CQ26" i="11"/>
  <c r="CQ10" i="11"/>
  <c r="CQ17" i="11"/>
  <c r="CQ20" i="11"/>
  <c r="CQ21" i="11"/>
  <c r="CQ15" i="11"/>
  <c r="CQ13" i="11"/>
  <c r="CQ22" i="11"/>
  <c r="CQ6" i="11"/>
  <c r="CQ12" i="11"/>
  <c r="CQ9" i="11"/>
  <c r="CQ16" i="11"/>
  <c r="CQ3" i="11"/>
  <c r="CQ8" i="11"/>
  <c r="CQ18" i="11"/>
  <c r="CQ28" i="11"/>
  <c r="CQ7" i="11"/>
  <c r="CQ4" i="11"/>
  <c r="CQ11" i="11"/>
  <c r="CQ24" i="11"/>
  <c r="CU26" i="11"/>
  <c r="CU10" i="11"/>
  <c r="CU13" i="11"/>
  <c r="CU5" i="11"/>
  <c r="CU12" i="11"/>
  <c r="CU27" i="11"/>
  <c r="CU15" i="11"/>
  <c r="CU22" i="11"/>
  <c r="CU6" i="11"/>
  <c r="CU8" i="11"/>
  <c r="CU28" i="11"/>
  <c r="CU7" i="11"/>
  <c r="CU16" i="11"/>
  <c r="CU9" i="11"/>
  <c r="CU18" i="11"/>
  <c r="CU24" i="11"/>
  <c r="CU3" i="11"/>
  <c r="CU23" i="11"/>
  <c r="CU11" i="11"/>
  <c r="CU25" i="11"/>
  <c r="CU14" i="11"/>
  <c r="CU19" i="11"/>
  <c r="CU21" i="11"/>
  <c r="CU17" i="11"/>
  <c r="CU4" i="11"/>
  <c r="CU20" i="11"/>
  <c r="CT27" i="11"/>
  <c r="CT11" i="11"/>
  <c r="CT20" i="11"/>
  <c r="CT8" i="11"/>
  <c r="CT24" i="11"/>
  <c r="CT12" i="11"/>
  <c r="CT10" i="11"/>
  <c r="CT23" i="11"/>
  <c r="CT7" i="11"/>
  <c r="CT14" i="11"/>
  <c r="CT22" i="11"/>
  <c r="CT18" i="11"/>
  <c r="CT26" i="11"/>
  <c r="CT5" i="11"/>
  <c r="CT19" i="11"/>
  <c r="CT3" i="11"/>
  <c r="CT9" i="11"/>
  <c r="CT17" i="11"/>
  <c r="CT13" i="11"/>
  <c r="CT21" i="11"/>
  <c r="CT15" i="11"/>
  <c r="CT25" i="11"/>
  <c r="CT4" i="11"/>
  <c r="CT6" i="11"/>
  <c r="CT28" i="11"/>
  <c r="CT16" i="11"/>
  <c r="AZ44" i="11" l="1"/>
  <c r="AZ43" i="11"/>
  <c r="AZ42" i="11"/>
  <c r="AZ45" i="11"/>
  <c r="AZ54" i="11"/>
  <c r="AZ52" i="11"/>
  <c r="AZ50" i="11"/>
  <c r="AZ48" i="11"/>
  <c r="AZ46" i="11"/>
  <c r="AZ41" i="11"/>
  <c r="AZ40" i="11"/>
  <c r="AZ39" i="11"/>
  <c r="AZ53" i="11"/>
  <c r="AZ47" i="11"/>
  <c r="AZ51" i="11"/>
  <c r="AZ38" i="11"/>
  <c r="AZ37" i="11"/>
  <c r="AZ36" i="11"/>
  <c r="AZ35" i="11"/>
  <c r="AZ34" i="11"/>
  <c r="AZ33" i="11"/>
  <c r="AZ32" i="11"/>
  <c r="AZ49" i="11"/>
  <c r="AZ31" i="11"/>
  <c r="AZ30" i="11"/>
  <c r="AZ29" i="11"/>
  <c r="BA54" i="11"/>
  <c r="BA53" i="11"/>
  <c r="BA52" i="11"/>
  <c r="BA51" i="11"/>
  <c r="BA50" i="11"/>
  <c r="BA49" i="11"/>
  <c r="BA48" i="11"/>
  <c r="BA47" i="11"/>
  <c r="BA46" i="11"/>
  <c r="BA45" i="11"/>
  <c r="BA44" i="11"/>
  <c r="BA43" i="11"/>
  <c r="BA42" i="11"/>
  <c r="BA41" i="11"/>
  <c r="BA40" i="11"/>
  <c r="BA39" i="11"/>
  <c r="BA38" i="11"/>
  <c r="BA37" i="11"/>
  <c r="BA36" i="11"/>
  <c r="BA35" i="11"/>
  <c r="BA34" i="11"/>
  <c r="BA33" i="11"/>
  <c r="BA32" i="11"/>
  <c r="BA31" i="11"/>
  <c r="BA30" i="11"/>
  <c r="BA29" i="11"/>
  <c r="CJ17" i="11"/>
  <c r="CI19" i="11"/>
  <c r="CU41" i="11"/>
  <c r="CU52" i="11"/>
  <c r="CU50" i="11"/>
  <c r="CT47" i="11"/>
  <c r="CT44" i="11"/>
  <c r="CT41" i="11"/>
  <c r="CP37" i="11"/>
  <c r="CU32" i="11"/>
  <c r="CU47" i="11"/>
  <c r="CU29" i="11"/>
  <c r="CU44" i="11"/>
  <c r="CU49" i="11"/>
  <c r="CU34" i="11"/>
  <c r="CT46" i="11"/>
  <c r="CT45" i="11"/>
  <c r="CT49" i="11"/>
  <c r="CT35" i="11"/>
  <c r="CT34" i="11"/>
  <c r="CT53" i="11"/>
  <c r="CT36" i="11"/>
  <c r="CP30" i="11"/>
  <c r="CP34" i="11"/>
  <c r="CP38" i="11"/>
  <c r="CP41" i="11"/>
  <c r="CP36" i="11"/>
  <c r="CP53" i="11"/>
  <c r="CL50" i="11"/>
  <c r="CL48" i="11"/>
  <c r="CL51" i="11"/>
  <c r="CL43" i="11"/>
  <c r="CL47" i="11"/>
  <c r="CL41" i="11"/>
  <c r="CG42" i="11"/>
  <c r="CG47" i="11"/>
  <c r="CG46" i="11"/>
  <c r="CG45" i="11"/>
  <c r="CG49" i="11"/>
  <c r="CG30" i="11"/>
  <c r="CU39" i="11"/>
  <c r="CU48" i="11"/>
  <c r="CU46" i="11"/>
  <c r="CT40" i="11"/>
  <c r="CT42" i="11"/>
  <c r="CT38" i="11"/>
  <c r="CP33" i="11"/>
  <c r="CP29" i="11"/>
  <c r="CP32" i="11"/>
  <c r="CP47" i="11"/>
  <c r="CP52" i="11"/>
  <c r="CP51" i="11"/>
  <c r="CL46" i="11"/>
  <c r="CL38" i="11"/>
  <c r="CL42" i="11"/>
  <c r="CL29" i="11"/>
  <c r="CL40" i="11"/>
  <c r="CL31" i="11"/>
  <c r="CG36" i="11"/>
  <c r="CG40" i="11"/>
  <c r="CG44" i="11"/>
  <c r="CG32" i="11"/>
  <c r="CG39" i="11"/>
  <c r="CG33" i="11"/>
  <c r="CU30" i="11"/>
  <c r="CU45" i="11"/>
  <c r="CU36" i="11"/>
  <c r="CT30" i="11"/>
  <c r="CT29" i="11"/>
  <c r="CT32" i="11"/>
  <c r="CT52" i="11"/>
  <c r="CU42" i="11"/>
  <c r="CU51" i="11"/>
  <c r="CU43" i="11"/>
  <c r="CU31" i="11"/>
  <c r="CU40" i="11"/>
  <c r="CU38" i="11"/>
  <c r="CU37" i="11"/>
  <c r="CT43" i="11"/>
  <c r="CT51" i="11"/>
  <c r="CT50" i="11"/>
  <c r="CT33" i="11"/>
  <c r="CT48" i="11"/>
  <c r="CT31" i="11"/>
  <c r="CP50" i="11"/>
  <c r="CP54" i="11"/>
  <c r="CP42" i="11"/>
  <c r="CP48" i="11"/>
  <c r="CP46" i="11"/>
  <c r="CP45" i="11"/>
  <c r="CP49" i="11"/>
  <c r="CL33" i="11"/>
  <c r="CL37" i="11"/>
  <c r="CL45" i="11"/>
  <c r="CL36" i="11"/>
  <c r="CL35" i="11"/>
  <c r="CL49" i="11"/>
  <c r="CL53" i="11"/>
  <c r="CG34" i="11"/>
  <c r="CG38" i="11"/>
  <c r="CG41" i="11"/>
  <c r="CG35" i="11"/>
  <c r="CG53" i="11"/>
  <c r="CG50" i="11"/>
  <c r="CG54" i="11"/>
  <c r="CU54" i="11"/>
  <c r="CU35" i="11"/>
  <c r="CU33" i="11"/>
  <c r="CU53" i="11"/>
  <c r="CT37" i="11"/>
  <c r="CT54" i="11"/>
  <c r="CT39" i="11"/>
  <c r="CP44" i="11"/>
  <c r="CP35" i="11"/>
  <c r="CP39" i="11"/>
  <c r="CP43" i="11"/>
  <c r="CP31" i="11"/>
  <c r="CP40" i="11"/>
  <c r="CL54" i="11"/>
  <c r="CL32" i="11"/>
  <c r="CL30" i="11"/>
  <c r="CL52" i="11"/>
  <c r="CL34" i="11"/>
  <c r="CL39" i="11"/>
  <c r="CL44" i="11"/>
  <c r="CG29" i="11"/>
  <c r="CG31" i="11"/>
  <c r="CG48" i="11"/>
  <c r="CG51" i="11"/>
  <c r="CG52" i="11"/>
  <c r="CG37" i="11"/>
  <c r="CG43" i="11"/>
  <c r="CI7" i="11"/>
  <c r="CI13" i="11"/>
  <c r="CJ6" i="11"/>
  <c r="CJ7" i="11"/>
  <c r="BB54" i="11" l="1"/>
  <c r="BB50" i="11"/>
  <c r="BB46" i="11"/>
  <c r="BB42" i="11"/>
  <c r="BB37" i="11"/>
  <c r="BB33" i="11"/>
  <c r="BB29" i="11"/>
  <c r="BB53" i="11"/>
  <c r="BB49" i="11"/>
  <c r="BB45" i="11"/>
  <c r="BB40" i="11"/>
  <c r="BB36" i="11"/>
  <c r="BB32" i="11"/>
  <c r="BB41" i="11"/>
  <c r="BB52" i="11"/>
  <c r="BB48" i="11"/>
  <c r="BB44" i="11"/>
  <c r="BB39" i="11"/>
  <c r="BB35" i="11"/>
  <c r="BB31" i="11"/>
  <c r="BB51" i="11"/>
  <c r="BB47" i="11"/>
  <c r="BB43" i="11"/>
  <c r="BB38" i="11"/>
  <c r="BB34" i="11"/>
  <c r="BB30" i="11"/>
  <c r="AY54" i="11"/>
  <c r="AY50" i="11"/>
  <c r="AY46" i="11"/>
  <c r="AY41" i="11"/>
  <c r="AY38" i="11"/>
  <c r="AY34" i="11"/>
  <c r="AY30" i="11"/>
  <c r="AY53" i="11"/>
  <c r="AY49" i="11"/>
  <c r="AY44" i="11"/>
  <c r="AY45" i="11"/>
  <c r="AY37" i="11"/>
  <c r="AY33" i="11"/>
  <c r="AY29" i="11"/>
  <c r="AY52" i="11"/>
  <c r="AY48" i="11"/>
  <c r="AY43" i="11"/>
  <c r="AY40" i="11"/>
  <c r="AY36" i="11"/>
  <c r="AY32" i="11"/>
  <c r="AY51" i="11"/>
  <c r="AY47" i="11"/>
  <c r="AY42" i="11"/>
  <c r="AY39" i="11"/>
  <c r="AY35" i="11"/>
  <c r="AY31" i="11"/>
  <c r="CI4" i="11"/>
  <c r="CI26" i="11"/>
  <c r="CH52" i="11" s="1"/>
  <c r="CJ26" i="11"/>
  <c r="CK52" i="11" s="1"/>
  <c r="CI21" i="11"/>
  <c r="CH47" i="11" s="1"/>
  <c r="CI23" i="11"/>
  <c r="CH49" i="11" s="1"/>
  <c r="CJ10" i="11"/>
  <c r="CK36" i="11" s="1"/>
  <c r="CJ19" i="11"/>
  <c r="CJ27" i="11"/>
  <c r="CJ20" i="11"/>
  <c r="CK46" i="11" s="1"/>
  <c r="CJ23" i="11"/>
  <c r="CK49" i="11" s="1"/>
  <c r="CJ8" i="11"/>
  <c r="CK34" i="11" s="1"/>
  <c r="CJ9" i="11"/>
  <c r="CK35" i="11" s="1"/>
  <c r="CI18" i="11"/>
  <c r="CH44" i="11" s="1"/>
  <c r="CI20" i="11"/>
  <c r="CI10" i="11"/>
  <c r="CH36" i="11" s="1"/>
  <c r="CJ18" i="11"/>
  <c r="CJ24" i="11"/>
  <c r="CK50" i="11" s="1"/>
  <c r="CJ25" i="11"/>
  <c r="CK51" i="11" s="1"/>
  <c r="CI3" i="11"/>
  <c r="CH29" i="11" s="1"/>
  <c r="CI24" i="11"/>
  <c r="CH50" i="11" s="1"/>
  <c r="CI28" i="11"/>
  <c r="CH54" i="11" s="1"/>
  <c r="CI25" i="11"/>
  <c r="CH51" i="11" s="1"/>
  <c r="CJ22" i="11"/>
  <c r="CK48" i="11" s="1"/>
  <c r="CJ11" i="11"/>
  <c r="CK37" i="11" s="1"/>
  <c r="CJ21" i="11"/>
  <c r="CK47" i="11" s="1"/>
  <c r="CJ28" i="11"/>
  <c r="CJ15" i="11"/>
  <c r="CK41" i="11" s="1"/>
  <c r="CJ14" i="11"/>
  <c r="CK40" i="11" s="1"/>
  <c r="CI15" i="11"/>
  <c r="CH41" i="11" s="1"/>
  <c r="CI22" i="11"/>
  <c r="CH48" i="11" s="1"/>
  <c r="CI8" i="11"/>
  <c r="CI6" i="11"/>
  <c r="CH32" i="11" s="1"/>
  <c r="CI16" i="11"/>
  <c r="CI14" i="11"/>
  <c r="CH40" i="11" s="1"/>
  <c r="CJ4" i="11"/>
  <c r="CJ13" i="11"/>
  <c r="CK39" i="11" s="1"/>
  <c r="CJ3" i="11"/>
  <c r="CK29" i="11" s="1"/>
  <c r="CJ16" i="11"/>
  <c r="CK42" i="11" s="1"/>
  <c r="CJ5" i="11"/>
  <c r="CJ12" i="11"/>
  <c r="CK38" i="11" s="1"/>
  <c r="CI17" i="11"/>
  <c r="CI11" i="11"/>
  <c r="CH37" i="11" s="1"/>
  <c r="CI27" i="11"/>
  <c r="CI12" i="11"/>
  <c r="CH38" i="11" s="1"/>
  <c r="CI5" i="11"/>
  <c r="CH31" i="11" s="1"/>
  <c r="CI9" i="11"/>
  <c r="CH35" i="11" s="1"/>
  <c r="CH33" i="11"/>
  <c r="CK43" i="11"/>
  <c r="CH39" i="11"/>
  <c r="CK33" i="11"/>
  <c r="CK32" i="11"/>
  <c r="CH45" i="11"/>
  <c r="CK31" i="11" l="1"/>
  <c r="CK53" i="11"/>
  <c r="CH53" i="11"/>
  <c r="CH34" i="11"/>
  <c r="CK45" i="11"/>
  <c r="CK44" i="11"/>
  <c r="CK30" i="11"/>
  <c r="CH46" i="11"/>
  <c r="CH42" i="11"/>
  <c r="CH43" i="11"/>
  <c r="CH30" i="11"/>
  <c r="CK54" i="11"/>
</calcChain>
</file>

<file path=xl/sharedStrings.xml><?xml version="1.0" encoding="utf-8"?>
<sst xmlns="http://schemas.openxmlformats.org/spreadsheetml/2006/main" count="12671" uniqueCount="2505">
  <si>
    <t>SETUP</t>
  </si>
  <si>
    <t>English</t>
  </si>
  <si>
    <t>Fair Play Points</t>
  </si>
  <si>
    <t>MY LANGUAGE</t>
  </si>
  <si>
    <t>Original Language (English)</t>
  </si>
  <si>
    <t>Your Language Translation</t>
  </si>
  <si>
    <t>Senegal</t>
  </si>
  <si>
    <t></t>
  </si>
  <si>
    <t>Netherlands</t>
  </si>
  <si>
    <t>Qatar</t>
  </si>
  <si>
    <t>Ecuador</t>
  </si>
  <si>
    <t>England</t>
  </si>
  <si>
    <t>Iran</t>
  </si>
  <si>
    <t>Argentina</t>
  </si>
  <si>
    <t>Saudi Arabia</t>
  </si>
  <si>
    <t>Mexico</t>
  </si>
  <si>
    <t>Tunisia</t>
  </si>
  <si>
    <t>France</t>
  </si>
  <si>
    <t>Australia</t>
  </si>
  <si>
    <t>Germany</t>
  </si>
  <si>
    <t>Japan</t>
  </si>
  <si>
    <t>Spain</t>
  </si>
  <si>
    <t>Morocco</t>
  </si>
  <si>
    <t>Croatia</t>
  </si>
  <si>
    <t>Belgium</t>
  </si>
  <si>
    <t>Canada</t>
  </si>
  <si>
    <t>Switzerland</t>
  </si>
  <si>
    <t>Brazil</t>
  </si>
  <si>
    <t>Uruguay</t>
  </si>
  <si>
    <t>Portugal</t>
  </si>
  <si>
    <t>Ghana</t>
  </si>
  <si>
    <t>Language</t>
  </si>
  <si>
    <t>Timezone</t>
  </si>
  <si>
    <t>Group Stages</t>
  </si>
  <si>
    <t>Matches</t>
  </si>
  <si>
    <t>Standings</t>
  </si>
  <si>
    <t>Group</t>
  </si>
  <si>
    <t>Date</t>
  </si>
  <si>
    <t>Country</t>
  </si>
  <si>
    <t>Score</t>
  </si>
  <si>
    <t>Time</t>
  </si>
  <si>
    <t>Round of 16</t>
  </si>
  <si>
    <t>Quarter Finals</t>
  </si>
  <si>
    <t>Semi Finals</t>
  </si>
  <si>
    <t>Third Place</t>
  </si>
  <si>
    <t>Final</t>
  </si>
  <si>
    <t>Winner</t>
  </si>
  <si>
    <t>Runner Up</t>
  </si>
  <si>
    <t>Normal Time</t>
  </si>
  <si>
    <t>Penalty Shoot Out</t>
  </si>
  <si>
    <t>Champion</t>
  </si>
  <si>
    <t>Match #</t>
  </si>
  <si>
    <t>Group A Winner</t>
  </si>
  <si>
    <t>Group B Winner</t>
  </si>
  <si>
    <t>Group C Winner</t>
  </si>
  <si>
    <t>Group D Winner</t>
  </si>
  <si>
    <t>Group E Winner</t>
  </si>
  <si>
    <t>Group F Winner</t>
  </si>
  <si>
    <t>Group G Winner</t>
  </si>
  <si>
    <t>Group H Winner</t>
  </si>
  <si>
    <t>Group A Runner Up</t>
  </si>
  <si>
    <t>Group B Runner Up</t>
  </si>
  <si>
    <t>Group C Runner Up</t>
  </si>
  <si>
    <t>Group D Runner Up</t>
  </si>
  <si>
    <t>Group E Runner Up</t>
  </si>
  <si>
    <t>Group F Runner Up</t>
  </si>
  <si>
    <t>Group G Runner Up</t>
  </si>
  <si>
    <t>Group H Runner Up</t>
  </si>
  <si>
    <t>Played</t>
  </si>
  <si>
    <t>Win</t>
  </si>
  <si>
    <t>Draw</t>
  </si>
  <si>
    <t>Lose</t>
  </si>
  <si>
    <t>Goal scored for</t>
  </si>
  <si>
    <t>Goal scored against</t>
  </si>
  <si>
    <t>Point</t>
  </si>
  <si>
    <t>Second place</t>
  </si>
  <si>
    <t>Group A</t>
  </si>
  <si>
    <t>Group B</t>
  </si>
  <si>
    <t>Group C</t>
  </si>
  <si>
    <t>Group D</t>
  </si>
  <si>
    <t>Group E</t>
  </si>
  <si>
    <t>Group F</t>
  </si>
  <si>
    <t>Group G</t>
  </si>
  <si>
    <t>Group H</t>
  </si>
  <si>
    <t>Match 49 Winner</t>
  </si>
  <si>
    <t>Match 50 Winner</t>
  </si>
  <si>
    <t>Match 51 Winner</t>
  </si>
  <si>
    <t>Match 52 Winner</t>
  </si>
  <si>
    <t>Match 61 Loser</t>
  </si>
  <si>
    <t>Match 62 Loser</t>
  </si>
  <si>
    <t>Venue</t>
  </si>
  <si>
    <t>P</t>
  </si>
  <si>
    <t>W</t>
  </si>
  <si>
    <t>D</t>
  </si>
  <si>
    <t>L</t>
  </si>
  <si>
    <t>Pt</t>
  </si>
  <si>
    <t>A</t>
  </si>
  <si>
    <t>B</t>
  </si>
  <si>
    <t>C</t>
  </si>
  <si>
    <t>F</t>
  </si>
  <si>
    <t>E</t>
  </si>
  <si>
    <t>G</t>
  </si>
  <si>
    <t>H</t>
  </si>
  <si>
    <t>PSO</t>
  </si>
  <si>
    <t>R16</t>
  </si>
  <si>
    <t>QF</t>
  </si>
  <si>
    <t>SF</t>
  </si>
  <si>
    <t>3rd</t>
  </si>
  <si>
    <t>© 2022 | journalSHEET.com</t>
  </si>
  <si>
    <t>Notes :</t>
  </si>
  <si>
    <t>●</t>
  </si>
  <si>
    <t>Pairing teams in Knock Out rounds will be placed automatically</t>
  </si>
  <si>
    <t>Color meaning :</t>
  </si>
  <si>
    <t>Team Name</t>
  </si>
  <si>
    <t>+0.5</t>
  </si>
  <si>
    <t>+1</t>
  </si>
  <si>
    <t>+1.5</t>
  </si>
  <si>
    <t>+2</t>
  </si>
  <si>
    <t>+2.5</t>
  </si>
  <si>
    <t>+3</t>
  </si>
  <si>
    <t>+3.5</t>
  </si>
  <si>
    <t>+4</t>
  </si>
  <si>
    <t>+4.5</t>
  </si>
  <si>
    <t>+5</t>
  </si>
  <si>
    <t>+5.5</t>
  </si>
  <si>
    <t>+6</t>
  </si>
  <si>
    <t>+6.5</t>
  </si>
  <si>
    <t>+7</t>
  </si>
  <si>
    <t>+7.5</t>
  </si>
  <si>
    <t>+8</t>
  </si>
  <si>
    <t>+8.5</t>
  </si>
  <si>
    <t>+9</t>
  </si>
  <si>
    <t>+9.5</t>
  </si>
  <si>
    <t>+10</t>
  </si>
  <si>
    <t>+10.5</t>
  </si>
  <si>
    <t>+11</t>
  </si>
  <si>
    <t>+11.5</t>
  </si>
  <si>
    <t>+12</t>
  </si>
  <si>
    <t>:</t>
  </si>
  <si>
    <t>French</t>
  </si>
  <si>
    <t>German/Deutsch</t>
  </si>
  <si>
    <t>Italian</t>
  </si>
  <si>
    <t>Portuguese</t>
  </si>
  <si>
    <t>Spanish</t>
  </si>
  <si>
    <t>Langue</t>
  </si>
  <si>
    <t>Sprache</t>
  </si>
  <si>
    <t>Linguaggio</t>
  </si>
  <si>
    <t>Idioma</t>
  </si>
  <si>
    <t>Fuseau horaire</t>
  </si>
  <si>
    <t>Zeitzone</t>
  </si>
  <si>
    <t>Fuso orario</t>
  </si>
  <si>
    <t>Fuso Horário</t>
  </si>
  <si>
    <t>Zona Horaria</t>
  </si>
  <si>
    <t>Phases de poules</t>
  </si>
  <si>
    <t>Gruppenphase</t>
  </si>
  <si>
    <t>Fase a gruppi</t>
  </si>
  <si>
    <t>Fase de Grupos</t>
  </si>
  <si>
    <t>Fase de grupos</t>
  </si>
  <si>
    <t>Rencontres</t>
  </si>
  <si>
    <t>Spiele</t>
  </si>
  <si>
    <t>Partite</t>
  </si>
  <si>
    <t>Jogos</t>
  </si>
  <si>
    <t>Partidos</t>
  </si>
  <si>
    <t>Classements</t>
  </si>
  <si>
    <t>Tabellen</t>
  </si>
  <si>
    <t>Classifica</t>
  </si>
  <si>
    <t>Classificações</t>
  </si>
  <si>
    <t>Clasificación</t>
  </si>
  <si>
    <t>Groupe</t>
  </si>
  <si>
    <t>Gruppe</t>
  </si>
  <si>
    <t>Gruppo</t>
  </si>
  <si>
    <t>Grupo</t>
  </si>
  <si>
    <t>Datum</t>
  </si>
  <si>
    <t>Data</t>
  </si>
  <si>
    <t>Fecha</t>
  </si>
  <si>
    <t>Pays</t>
  </si>
  <si>
    <t>Land</t>
  </si>
  <si>
    <t>Nazione</t>
  </si>
  <si>
    <t>País</t>
  </si>
  <si>
    <t>Ergebnis</t>
  </si>
  <si>
    <t>Risultato</t>
  </si>
  <si>
    <t>Resultado</t>
  </si>
  <si>
    <t>Heure</t>
  </si>
  <si>
    <t>Uhrzeit</t>
  </si>
  <si>
    <t>Ora</t>
  </si>
  <si>
    <t>Tempo</t>
  </si>
  <si>
    <t>Hora</t>
  </si>
  <si>
    <t xml:space="preserve">Huitièmes de finale </t>
  </si>
  <si>
    <t>Achtelfinale</t>
  </si>
  <si>
    <t>Ottavi di finale</t>
  </si>
  <si>
    <t>Oitavos de Final</t>
  </si>
  <si>
    <t>Octavos de final</t>
  </si>
  <si>
    <t>Quarts de finale</t>
  </si>
  <si>
    <t>Viertelfinale</t>
  </si>
  <si>
    <t>Quarti di finale</t>
  </si>
  <si>
    <t>Quartos de Final</t>
  </si>
  <si>
    <t>Cuartos de final</t>
  </si>
  <si>
    <t>Demi-finales</t>
  </si>
  <si>
    <t>Halbfinale</t>
  </si>
  <si>
    <t>Semifinale</t>
  </si>
  <si>
    <t>Meias Finais</t>
  </si>
  <si>
    <t>Semifinales</t>
  </si>
  <si>
    <t>Finale</t>
  </si>
  <si>
    <t>Gagnant</t>
  </si>
  <si>
    <t>Sieger</t>
  </si>
  <si>
    <t>Vincitore</t>
  </si>
  <si>
    <t>Vencedor</t>
  </si>
  <si>
    <t>Ganador</t>
  </si>
  <si>
    <t>Second</t>
  </si>
  <si>
    <t>Zweiter</t>
  </si>
  <si>
    <t>Qualificato</t>
  </si>
  <si>
    <t>Vencido</t>
  </si>
  <si>
    <t>Subcampeón</t>
  </si>
  <si>
    <t>Temps réglementaire</t>
  </si>
  <si>
    <t>Reguläre Spielzeit</t>
  </si>
  <si>
    <t>Tempo regolamentare</t>
  </si>
  <si>
    <t>Tempo Regulamentar</t>
  </si>
  <si>
    <t>90 minutos</t>
  </si>
  <si>
    <t>Tirs au but</t>
  </si>
  <si>
    <t>Elfmeterschießen</t>
  </si>
  <si>
    <t>Rigori</t>
  </si>
  <si>
    <t>Penáltis</t>
  </si>
  <si>
    <t>Penaltys</t>
  </si>
  <si>
    <t>Meister</t>
  </si>
  <si>
    <t>Campione</t>
  </si>
  <si>
    <t>Campeão</t>
  </si>
  <si>
    <t>Campeón</t>
  </si>
  <si>
    <t>Spiel #</t>
  </si>
  <si>
    <t>Partita n°</t>
  </si>
  <si>
    <t>Jogo #</t>
  </si>
  <si>
    <t>Partido #</t>
  </si>
  <si>
    <t>Groupe A Vainqueur</t>
  </si>
  <si>
    <t>Sieger Gruppe A</t>
  </si>
  <si>
    <t>Vincitore gruppo A</t>
  </si>
  <si>
    <t>Vencedor Grupo A</t>
  </si>
  <si>
    <t>Primero Grupo A</t>
  </si>
  <si>
    <t>Groupe B Vainqueur</t>
  </si>
  <si>
    <t>Sieger Gruppe B</t>
  </si>
  <si>
    <t>Vincitore gruppo B</t>
  </si>
  <si>
    <t>Vencedor Grupo B</t>
  </si>
  <si>
    <t>Primero Grupo B</t>
  </si>
  <si>
    <t>Groupe C Vainqueur</t>
  </si>
  <si>
    <t>Sieger Gruppe C</t>
  </si>
  <si>
    <t>Vincitore gruppo C</t>
  </si>
  <si>
    <t>Vencedor Grupo C</t>
  </si>
  <si>
    <t>Primero Grupo C</t>
  </si>
  <si>
    <t>Groupe D Vainqueur</t>
  </si>
  <si>
    <t>Sieger Gruppe D</t>
  </si>
  <si>
    <t>Vincitore gruppo D</t>
  </si>
  <si>
    <t>Vencedor Grupo D</t>
  </si>
  <si>
    <t>Primero Grupo D</t>
  </si>
  <si>
    <t>Groupe E Vainqueur</t>
  </si>
  <si>
    <t>Sieger Gruppe E</t>
  </si>
  <si>
    <t>Vincitore gruppo E</t>
  </si>
  <si>
    <t>Vencedor Grupo E</t>
  </si>
  <si>
    <t>Primero Grupo E</t>
  </si>
  <si>
    <t>Groupe F Vainqueur</t>
  </si>
  <si>
    <t>Sieger Gruppe F</t>
  </si>
  <si>
    <t>Vincitore gruppo F</t>
  </si>
  <si>
    <t>Vencedor Grupo F</t>
  </si>
  <si>
    <t>Primero Grupo F</t>
  </si>
  <si>
    <t>Groupe G Vainqueur</t>
  </si>
  <si>
    <t>Sieger Gruppe G</t>
  </si>
  <si>
    <t>Vincitore gruppo G</t>
  </si>
  <si>
    <t>Vencedor Grupo G</t>
  </si>
  <si>
    <t>Primero Grupo G</t>
  </si>
  <si>
    <t>Groupe H Vainqueur</t>
  </si>
  <si>
    <t>Sieger Gruppe H</t>
  </si>
  <si>
    <t>Vincitore gruppo H</t>
  </si>
  <si>
    <t>Vencedor Grupo H</t>
  </si>
  <si>
    <t>Primero Grupo H</t>
  </si>
  <si>
    <t>Second Groupe A</t>
  </si>
  <si>
    <t>Zweiter Gruppe A</t>
  </si>
  <si>
    <t>Seconda gruppo A</t>
  </si>
  <si>
    <t>2º Classificado Grupo A</t>
  </si>
  <si>
    <t>Segundo Grupo A</t>
  </si>
  <si>
    <t>Second Groupe B</t>
  </si>
  <si>
    <t>Zweiter Gruppe B</t>
  </si>
  <si>
    <t>Seconda gruppo B</t>
  </si>
  <si>
    <t>2º Classificado Grupo B</t>
  </si>
  <si>
    <t>Segundo Grupo B</t>
  </si>
  <si>
    <t>Second Groupe C</t>
  </si>
  <si>
    <t>Zweiter Gruppe C</t>
  </si>
  <si>
    <t>Seconda gruppo C</t>
  </si>
  <si>
    <t>2º Classificado Grupo C</t>
  </si>
  <si>
    <t>Segundo Grupo C</t>
  </si>
  <si>
    <t>Second Groupe D</t>
  </si>
  <si>
    <t>Zweiter Gruppe D</t>
  </si>
  <si>
    <t>Seconda gruppo D</t>
  </si>
  <si>
    <t>2º Classificado Grupo D</t>
  </si>
  <si>
    <t>Segundo Grupo D</t>
  </si>
  <si>
    <t>Second Groupe E</t>
  </si>
  <si>
    <t>Zweiter Gruppe E</t>
  </si>
  <si>
    <t>Seconda gruppo E</t>
  </si>
  <si>
    <t>2º Classificado Grupo E</t>
  </si>
  <si>
    <t>Segundo Grupo E</t>
  </si>
  <si>
    <t>Second Groupe F</t>
  </si>
  <si>
    <t>Zweiter Gruppe F</t>
  </si>
  <si>
    <t>Seconda gruppo F</t>
  </si>
  <si>
    <t>2º Classificado Grupo F</t>
  </si>
  <si>
    <t>Segundo Grupo F</t>
  </si>
  <si>
    <t>Second Groupe G</t>
  </si>
  <si>
    <t>Zweiter Gruppe G</t>
  </si>
  <si>
    <t>Seconda gruppo G</t>
  </si>
  <si>
    <t>2º Classificado Grupo G</t>
  </si>
  <si>
    <t>Segundo Grupo G</t>
  </si>
  <si>
    <t>Second Groupe H</t>
  </si>
  <si>
    <t>Zweiter Gruppe H</t>
  </si>
  <si>
    <t>Seconda gruppo H</t>
  </si>
  <si>
    <t>2º Classificado Grupo H</t>
  </si>
  <si>
    <t>Segundo Grupo H</t>
  </si>
  <si>
    <t xml:space="preserve">Joué </t>
  </si>
  <si>
    <t>Giocate</t>
  </si>
  <si>
    <t>Jugados</t>
  </si>
  <si>
    <t>Gagné</t>
  </si>
  <si>
    <t>Gewonnen</t>
  </si>
  <si>
    <t>Vinte</t>
  </si>
  <si>
    <t>Vitórias</t>
  </si>
  <si>
    <t>Ganados</t>
  </si>
  <si>
    <t>Nul</t>
  </si>
  <si>
    <t>Unentschieden</t>
  </si>
  <si>
    <t>Pareggiate</t>
  </si>
  <si>
    <t>Empates</t>
  </si>
  <si>
    <t>Empatados</t>
  </si>
  <si>
    <t>Perdu</t>
  </si>
  <si>
    <t>Verloren</t>
  </si>
  <si>
    <t>Perse</t>
  </si>
  <si>
    <t>Derrotas</t>
  </si>
  <si>
    <t>Perdidos</t>
  </si>
  <si>
    <t>But pour</t>
  </si>
  <si>
    <t>Tore</t>
  </si>
  <si>
    <t>Goal segnati</t>
  </si>
  <si>
    <t>Golos Marcados</t>
  </si>
  <si>
    <t>Goles a favor</t>
  </si>
  <si>
    <t>But contre</t>
  </si>
  <si>
    <t>Gegentore</t>
  </si>
  <si>
    <t>Goal subiti</t>
  </si>
  <si>
    <t>Golos Sofridos</t>
  </si>
  <si>
    <t>Goles en contra</t>
  </si>
  <si>
    <t>Punkte</t>
  </si>
  <si>
    <t>Punti</t>
  </si>
  <si>
    <t>Pontos</t>
  </si>
  <si>
    <t>Puntos</t>
  </si>
  <si>
    <t>Deuxième place</t>
  </si>
  <si>
    <t>Zweiter Platz</t>
  </si>
  <si>
    <t>Secondo posto</t>
  </si>
  <si>
    <t>Segundo Lugar</t>
  </si>
  <si>
    <t>Segunda puesto</t>
  </si>
  <si>
    <t>Groupe A</t>
  </si>
  <si>
    <t>Gruppe A</t>
  </si>
  <si>
    <t>Gruppo A</t>
  </si>
  <si>
    <t>Grupo A</t>
  </si>
  <si>
    <t>Groupe B</t>
  </si>
  <si>
    <t>Gruppe B</t>
  </si>
  <si>
    <t>Gruppo B</t>
  </si>
  <si>
    <t>Grupo B</t>
  </si>
  <si>
    <t>Groupe C</t>
  </si>
  <si>
    <t>Gruppe C</t>
  </si>
  <si>
    <t>Gruppo C</t>
  </si>
  <si>
    <t>Grupo C</t>
  </si>
  <si>
    <t>Groupe D</t>
  </si>
  <si>
    <t>Gruppe D</t>
  </si>
  <si>
    <t>Gruppo D</t>
  </si>
  <si>
    <t>Grupo D</t>
  </si>
  <si>
    <t>Groupe E</t>
  </si>
  <si>
    <t>Gruppe E</t>
  </si>
  <si>
    <t>Gruppo E</t>
  </si>
  <si>
    <t>Grupo E</t>
  </si>
  <si>
    <t>Groupe F</t>
  </si>
  <si>
    <t>Gruppe F</t>
  </si>
  <si>
    <t>Gruppo F</t>
  </si>
  <si>
    <t>Grupo F</t>
  </si>
  <si>
    <t>Groupe G</t>
  </si>
  <si>
    <t>Gruppe G</t>
  </si>
  <si>
    <t>Gruppo G</t>
  </si>
  <si>
    <t>Grupo G</t>
  </si>
  <si>
    <t>Groupe H</t>
  </si>
  <si>
    <t>Gruppe H</t>
  </si>
  <si>
    <t>Gruppo H</t>
  </si>
  <si>
    <t>Grupo H</t>
  </si>
  <si>
    <t>Match 49 Vainqueur</t>
  </si>
  <si>
    <t>Sieger Spiel 49</t>
  </si>
  <si>
    <t>Vincitore partita 49</t>
  </si>
  <si>
    <t>Vencedor Jogo 49</t>
  </si>
  <si>
    <t>Ganador partido 49</t>
  </si>
  <si>
    <t>Match 50 Vainqueur</t>
  </si>
  <si>
    <t>Sieger Spiel 50</t>
  </si>
  <si>
    <t>Vincitore partita 50</t>
  </si>
  <si>
    <t>Vencedor Jogo 50</t>
  </si>
  <si>
    <t>Ganador partido 50</t>
  </si>
  <si>
    <t>Match 51 Vainqueur</t>
  </si>
  <si>
    <t>Sieger Spiel 51</t>
  </si>
  <si>
    <t>Vincitore partita 51</t>
  </si>
  <si>
    <t>Vencedor Jogo 51</t>
  </si>
  <si>
    <t>Ganador partido 51</t>
  </si>
  <si>
    <t>Match 52 Vainqueur</t>
  </si>
  <si>
    <t>Sieger Spiel 52</t>
  </si>
  <si>
    <t>Vincitore partita 52</t>
  </si>
  <si>
    <t>Vencedor Jogo 52</t>
  </si>
  <si>
    <t>Ganador partido 52</t>
  </si>
  <si>
    <t>Match 61 Perdant</t>
  </si>
  <si>
    <t>Verlierer Spiel 61</t>
  </si>
  <si>
    <t>Perdente partita 61</t>
  </si>
  <si>
    <t>Derrotado Jogo 61</t>
  </si>
  <si>
    <t>Perdedor partido 61</t>
  </si>
  <si>
    <t>Match 62 Perdant</t>
  </si>
  <si>
    <t>Verlierer Spiel 62</t>
  </si>
  <si>
    <t>Perdente partita 62</t>
  </si>
  <si>
    <t>Derrotado Jogo 62</t>
  </si>
  <si>
    <t>Perdedor partido 62</t>
  </si>
  <si>
    <t>Lieu</t>
  </si>
  <si>
    <t>Veranstaltungsort</t>
  </si>
  <si>
    <t>Luogo</t>
  </si>
  <si>
    <t>Local</t>
  </si>
  <si>
    <t>Evento</t>
  </si>
  <si>
    <t>Won in Group Stages</t>
  </si>
  <si>
    <t>Lose in Group and KO Stages</t>
  </si>
  <si>
    <t>Won by KO Rounds</t>
  </si>
  <si>
    <t>Original</t>
  </si>
  <si>
    <t>Language ►</t>
  </si>
  <si>
    <t>Custom Language Translation Title ►</t>
  </si>
  <si>
    <t>◄</t>
  </si>
  <si>
    <t>Do not forget to select your Custom Language translation title in cell C5 to translate matches worksheet to your language after you filling all translation rows in column C</t>
  </si>
  <si>
    <t>TIE BREAKER REGULATION</t>
  </si>
  <si>
    <t>Points obtained in all group matches;</t>
  </si>
  <si>
    <t>Goal difference in all group matches;</t>
  </si>
  <si>
    <t>Number of goals scored in all group matches;</t>
  </si>
  <si>
    <t>Points obtained in the matches played between the teams in question;</t>
  </si>
  <si>
    <t>Goal difference in the matches played between the teams in question;</t>
  </si>
  <si>
    <t>Number of goals scored in the matches played between the teams in question;</t>
  </si>
  <si>
    <t>&gt; Yellow card: −1 point;</t>
  </si>
  <si>
    <t>&gt; Indirect red card (second yellow card): −3 points;</t>
  </si>
  <si>
    <t>&gt; Direct red card: −4 points;</t>
  </si>
  <si>
    <t>&gt; Yellow card and direct red card: −5 points;</t>
  </si>
  <si>
    <t>The ranking of teams in the group stage is determined as follows:</t>
  </si>
  <si>
    <t>Do not change or sort country order. It will break country reference formula</t>
  </si>
  <si>
    <t>Knock Out Rounds</t>
  </si>
  <si>
    <t>LICENSE</t>
  </si>
  <si>
    <t>ABOUT</t>
  </si>
  <si>
    <t>UPDATE</t>
  </si>
  <si>
    <t>Editiion</t>
  </si>
  <si>
    <t>Version</t>
  </si>
  <si>
    <t>License</t>
  </si>
  <si>
    <t>Single User</t>
  </si>
  <si>
    <t>Product Info</t>
  </si>
  <si>
    <t>https://journalsheet.com</t>
  </si>
  <si>
    <t>Support</t>
  </si>
  <si>
    <t>support@journalsheet.com</t>
  </si>
  <si>
    <t>Copyrights ©</t>
  </si>
  <si>
    <t>2022 | journalSHEET.com</t>
  </si>
  <si>
    <r>
      <t>journal</t>
    </r>
    <r>
      <rPr>
        <b/>
        <sz val="22"/>
        <color rgb="FF00B050"/>
        <rFont val="Calibri"/>
        <family val="2"/>
        <scheme val="minor"/>
      </rPr>
      <t>SHEET</t>
    </r>
    <r>
      <rPr>
        <b/>
        <sz val="22"/>
        <color theme="0"/>
        <rFont val="Calibri"/>
        <family val="2"/>
        <scheme val="minor"/>
      </rPr>
      <t>.com</t>
    </r>
  </si>
  <si>
    <t>Get more sport spreadsheets in journalSHEET.com</t>
  </si>
  <si>
    <t>1st</t>
  </si>
  <si>
    <t>2nd</t>
  </si>
  <si>
    <t>4th</t>
  </si>
  <si>
    <t>5th</t>
  </si>
  <si>
    <t>6th</t>
  </si>
  <si>
    <t>7th</t>
  </si>
  <si>
    <t>8th</t>
  </si>
  <si>
    <t>Goal Scorer</t>
  </si>
  <si>
    <t>FT</t>
  </si>
  <si>
    <t>GS</t>
  </si>
  <si>
    <t>KO</t>
  </si>
  <si>
    <t>Total</t>
  </si>
  <si>
    <t>Rank</t>
  </si>
  <si>
    <t>Player 1</t>
  </si>
  <si>
    <t>Player 2</t>
  </si>
  <si>
    <t>Player 3</t>
  </si>
  <si>
    <t>Player 4</t>
  </si>
  <si>
    <t>Player 5</t>
  </si>
  <si>
    <t>Player 6</t>
  </si>
  <si>
    <t>Player 7</t>
  </si>
  <si>
    <t>Player 8</t>
  </si>
  <si>
    <t>Player 9</t>
  </si>
  <si>
    <t>Player 10</t>
  </si>
  <si>
    <t>Player 11</t>
  </si>
  <si>
    <t>Player 12</t>
  </si>
  <si>
    <t>Player 13</t>
  </si>
  <si>
    <t>Player 14</t>
  </si>
  <si>
    <t>Player 15</t>
  </si>
  <si>
    <t>Player 16</t>
  </si>
  <si>
    <t>Player 17</t>
  </si>
  <si>
    <t>Player 18</t>
  </si>
  <si>
    <t>Player 19</t>
  </si>
  <si>
    <t>Player 20</t>
  </si>
  <si>
    <t>Player 21</t>
  </si>
  <si>
    <t>Player 22</t>
  </si>
  <si>
    <t>Player 23</t>
  </si>
  <si>
    <t>Player 24</t>
  </si>
  <si>
    <t>Player 25</t>
  </si>
  <si>
    <t>Player 26</t>
  </si>
  <si>
    <t>South Africa</t>
  </si>
  <si>
    <t>Korea Republic</t>
  </si>
  <si>
    <t>Haiti</t>
  </si>
  <si>
    <t>Scotland</t>
  </si>
  <si>
    <t>USA</t>
  </si>
  <si>
    <t>Paraguay</t>
  </si>
  <si>
    <t>Curacao</t>
  </si>
  <si>
    <t>Cote D'Voire</t>
  </si>
  <si>
    <t>Egypt</t>
  </si>
  <si>
    <t>New Zealand</t>
  </si>
  <si>
    <t>Cabo Verde</t>
  </si>
  <si>
    <t>Norway</t>
  </si>
  <si>
    <t>Algeria</t>
  </si>
  <si>
    <t>Austria</t>
  </si>
  <si>
    <t>Jordan</t>
  </si>
  <si>
    <t>Uzbekistan</t>
  </si>
  <si>
    <t>Colombia</t>
  </si>
  <si>
    <t>Panama</t>
  </si>
  <si>
    <t>Time Difference with  New York Time (ET) ►</t>
  </si>
  <si>
    <t>Your City Name</t>
  </si>
  <si>
    <t>Select your language. There are only 6 translated language. You can translate default English language to your own by typing its translation in column C. YOU NEED TO TRANSLATE ALL TEXTS FROM COLUMN B if you want to use your own translation.</t>
  </si>
  <si>
    <t>You may type your city name in cell D6. It will be shown if you change time zone to your timezone in cell Q2 in Matches Tab</t>
  </si>
  <si>
    <t>You may need to type FAIR PLAY points if two or more teams in group standings have to go through tie-breaker 8 where their standings is decided by fair play point</t>
  </si>
  <si>
    <t>If, after having applied criteria 1 to 3, teams still have an equal ranking, criteria 2 to 4 are reapplied exclusively to the matches between the teams who are still level to determine their final rankings.[a] If this procedure does not lead to a decision, criteria 6 to 9 will apply;</t>
  </si>
  <si>
    <t xml:space="preserve"> Fair play points in all group matches (only one deduction can be applied to a player or coach in a single match):</t>
  </si>
  <si>
    <t>I</t>
  </si>
  <si>
    <t>J</t>
  </si>
  <si>
    <t>K</t>
  </si>
  <si>
    <t>Round of 32</t>
  </si>
  <si>
    <t>Group I Winner</t>
  </si>
  <si>
    <t>Group J Winner</t>
  </si>
  <si>
    <t>Group K Winner</t>
  </si>
  <si>
    <t>Group L Winner</t>
  </si>
  <si>
    <t>Group I Runner Up</t>
  </si>
  <si>
    <t>Group J Runner Up</t>
  </si>
  <si>
    <t>Group K Runner Up</t>
  </si>
  <si>
    <t>Group L Runner Up</t>
  </si>
  <si>
    <t>3rd Group A/B/C/D/F</t>
  </si>
  <si>
    <t>3rd Group A/E/H/I/J</t>
  </si>
  <si>
    <t>3rd Group B/E/F/I/J</t>
  </si>
  <si>
    <t>3rd Group C/D/F/G/H</t>
  </si>
  <si>
    <t>3rd Group C/E/F/H/I</t>
  </si>
  <si>
    <t>3rd Group D/E/I/J/L</t>
  </si>
  <si>
    <t>3rd Group E/F/G/I/J</t>
  </si>
  <si>
    <t>3rd Group E/H/I/J/K</t>
  </si>
  <si>
    <t>Match 73 Winner</t>
  </si>
  <si>
    <t>Match 74 Winner</t>
  </si>
  <si>
    <t>Match 75 Winner</t>
  </si>
  <si>
    <t>Match 76 Winner</t>
  </si>
  <si>
    <t>Match 77 Winner</t>
  </si>
  <si>
    <t>Match 78 Winner</t>
  </si>
  <si>
    <t>Match 79 Winner</t>
  </si>
  <si>
    <t>Match 80 Winner</t>
  </si>
  <si>
    <t>Match 81 Winner</t>
  </si>
  <si>
    <t>Match 82 Winner</t>
  </si>
  <si>
    <t>Match 83 Winner</t>
  </si>
  <si>
    <t>Match 84 Winner</t>
  </si>
  <si>
    <t>Match 85 Winner</t>
  </si>
  <si>
    <t>Match 86 Winner</t>
  </si>
  <si>
    <t>Match 87 Winner</t>
  </si>
  <si>
    <t>Match 88 Winner</t>
  </si>
  <si>
    <t>Match 89 Winner</t>
  </si>
  <si>
    <t>Match 90 Winner</t>
  </si>
  <si>
    <t>Match 91 Winner</t>
  </si>
  <si>
    <t>Match 92 Winner</t>
  </si>
  <si>
    <t>Match 93 Winner</t>
  </si>
  <si>
    <t>Match 94 Winner</t>
  </si>
  <si>
    <t>Match 95 Winner</t>
  </si>
  <si>
    <t>Match 96 Winner</t>
  </si>
  <si>
    <t>Match 97 Winner</t>
  </si>
  <si>
    <t>Match 98 Winner</t>
  </si>
  <si>
    <t>Match 99 Winner</t>
  </si>
  <si>
    <t>Match 100 Winner</t>
  </si>
  <si>
    <t>Match 101 Winner</t>
  </si>
  <si>
    <t>Match 102 Winner</t>
  </si>
  <si>
    <t>Match 103 Winner</t>
  </si>
  <si>
    <t>Match 104 Winner</t>
  </si>
  <si>
    <t>Match 101 Loser</t>
  </si>
  <si>
    <t>Match 102 Loser</t>
  </si>
  <si>
    <t>Match 104 Loser</t>
  </si>
  <si>
    <t>Group I</t>
  </si>
  <si>
    <t>Group J</t>
  </si>
  <si>
    <t>Group K</t>
  </si>
  <si>
    <t>Group L</t>
  </si>
  <si>
    <t>World Cup 2026 Fixtures</t>
  </si>
  <si>
    <t>World Cup 2026 Champion</t>
  </si>
  <si>
    <t>World Cup 2026 Runner Up</t>
  </si>
  <si>
    <t>World Cup 2026 Third Place</t>
  </si>
  <si>
    <t>Estadio Azteca, Mexico City 🇲🇽</t>
  </si>
  <si>
    <t>GROUP MATCHES ARE SORTED BY MATCH NUMBER</t>
  </si>
  <si>
    <t>Estadio Akron, Guadalajara 🇲🇽</t>
  </si>
  <si>
    <t>BMO Field, Toronto 🇨🇦</t>
  </si>
  <si>
    <t>SoFi Stadium, Los Angeles 🇺🇸</t>
  </si>
  <si>
    <t>Fill full time scores in column J and K</t>
  </si>
  <si>
    <t>Gillette Stadium, Boston 🇺🇸</t>
  </si>
  <si>
    <t xml:space="preserve">Fill penalty shoot out scores in KO rounds in columns at the right of Full Time scores columns </t>
  </si>
  <si>
    <t>BC Place, Vancouver 🇨🇦</t>
  </si>
  <si>
    <t>Group standings will be calculated automatically based on official FIFA Club World Cup Tie Breaker regulation</t>
  </si>
  <si>
    <t>MetLife Stadium, NY/NJ 🇺🇸</t>
  </si>
  <si>
    <t>Levi’s Stadium, San Francisco 🇺🇸</t>
  </si>
  <si>
    <t>Lincoln Financial Field, Philadelphia 🇺🇸</t>
  </si>
  <si>
    <t>NRG Stadium, Houston 🇺🇸</t>
  </si>
  <si>
    <t>AT&amp;T Stadium, Dallas 🇺🇸</t>
  </si>
  <si>
    <t>Estadio BBVA, Monterrey 🇲🇽</t>
  </si>
  <si>
    <t>Hard Rock Stadium, Miami 🇺🇸</t>
  </si>
  <si>
    <t>Mercedes-Benz Stadium, Atlanta 🇺🇸</t>
  </si>
  <si>
    <t>Lumen Field, Seattle 🇺🇸</t>
  </si>
  <si>
    <t>Arrowhead Stadium, Kansas City 🇺🇸</t>
  </si>
  <si>
    <t>MetLife Stadium, New York/New Jersey 🇺🇸</t>
  </si>
  <si>
    <t>Group A-L 3rd Place Standings</t>
  </si>
  <si>
    <t>R32</t>
  </si>
  <si>
    <t>Gr</t>
  </si>
  <si>
    <t>© 2025 | journalSHEET.com</t>
  </si>
  <si>
    <t>Rule</t>
  </si>
  <si>
    <t>table rank 1</t>
  </si>
  <si>
    <t>table rank 2</t>
  </si>
  <si>
    <t>table rank 3</t>
  </si>
  <si>
    <t>table rank 4</t>
  </si>
  <si>
    <t>GA</t>
  </si>
  <si>
    <t>Diff</t>
  </si>
  <si>
    <t>Points</t>
  </si>
  <si>
    <t>rankall points</t>
  </si>
  <si>
    <t>rerank</t>
  </si>
  <si>
    <t>rank 1</t>
  </si>
  <si>
    <t>rank 2</t>
  </si>
  <si>
    <t>rank 3</t>
  </si>
  <si>
    <t>rank 4</t>
  </si>
  <si>
    <t>Team</t>
  </si>
  <si>
    <t>Sdif</t>
  </si>
  <si>
    <t>SGS</t>
  </si>
  <si>
    <t>Koef</t>
  </si>
  <si>
    <t>Pts</t>
  </si>
  <si>
    <t>R</t>
  </si>
  <si>
    <t>GD</t>
  </si>
  <si>
    <t>Sdiff</t>
  </si>
  <si>
    <t>FR</t>
  </si>
  <si>
    <t>eastern time</t>
  </si>
  <si>
    <t>local time</t>
  </si>
  <si>
    <t>DQ7</t>
  </si>
  <si>
    <t>DQ8</t>
  </si>
  <si>
    <t>Y</t>
  </si>
  <si>
    <t>DQ9</t>
  </si>
  <si>
    <t>DQ10</t>
  </si>
  <si>
    <t>DQ11</t>
  </si>
  <si>
    <t>DQ12</t>
  </si>
  <si>
    <t>DQ13</t>
  </si>
  <si>
    <t>DQ14</t>
  </si>
  <si>
    <t>DQ15</t>
  </si>
  <si>
    <t>DQ16</t>
  </si>
  <si>
    <t>DQ17</t>
  </si>
  <si>
    <t>DQ18</t>
  </si>
  <si>
    <t>DQ19</t>
  </si>
  <si>
    <t>DQ20</t>
  </si>
  <si>
    <t>DQ21</t>
  </si>
  <si>
    <t>DQ22</t>
  </si>
  <si>
    <t>DQ23</t>
  </si>
  <si>
    <t>DQ24</t>
  </si>
  <si>
    <t>DQ25</t>
  </si>
  <si>
    <t>DQ26</t>
  </si>
  <si>
    <t>DQ27</t>
  </si>
  <si>
    <t>DQ28</t>
  </si>
  <si>
    <t>DQ29</t>
  </si>
  <si>
    <t>DQ30</t>
  </si>
  <si>
    <t>DQ31</t>
  </si>
  <si>
    <t>DQ32</t>
  </si>
  <si>
    <t>DQ33</t>
  </si>
  <si>
    <t>DQ34</t>
  </si>
  <si>
    <t>DQ35</t>
  </si>
  <si>
    <t>DQ36</t>
  </si>
  <si>
    <t>DQ37</t>
  </si>
  <si>
    <t>DQ38</t>
  </si>
  <si>
    <t>all the same</t>
  </si>
  <si>
    <t>points</t>
  </si>
  <si>
    <t>table rank-1 2</t>
  </si>
  <si>
    <t>table rank-2 2</t>
  </si>
  <si>
    <t>8 BEST</t>
  </si>
  <si>
    <t>1A</t>
  </si>
  <si>
    <t>1B</t>
  </si>
  <si>
    <t>1D</t>
  </si>
  <si>
    <t>1E</t>
  </si>
  <si>
    <t>1G</t>
  </si>
  <si>
    <t>1I</t>
  </si>
  <si>
    <t>1K</t>
  </si>
  <si>
    <t>1L</t>
  </si>
  <si>
    <t>TOT</t>
  </si>
  <si>
    <t>3E</t>
  </si>
  <si>
    <t>3J</t>
  </si>
  <si>
    <t>3I</t>
  </si>
  <si>
    <t>3F</t>
  </si>
  <si>
    <t>3H</t>
  </si>
  <si>
    <t>3G</t>
  </si>
  <si>
    <t>3L</t>
  </si>
  <si>
    <t>3K</t>
  </si>
  <si>
    <t>3D</t>
  </si>
  <si>
    <t>3C</t>
  </si>
  <si>
    <t>3B</t>
  </si>
  <si>
    <t>3A</t>
  </si>
  <si>
    <t>3rd place</t>
  </si>
  <si>
    <t>Pts Rank</t>
  </si>
  <si>
    <t>GD Rank</t>
  </si>
  <si>
    <t>GS Rank</t>
  </si>
  <si>
    <t>Koef Rank</t>
  </si>
  <si>
    <t>Ranking Final</t>
  </si>
  <si>
    <t>cek koef rank based gede atau kecil</t>
  </si>
  <si>
    <t>WORLD CUP 2026 TOP SCORER</t>
  </si>
  <si>
    <t>KNOCK OUT ROUNDS</t>
  </si>
  <si>
    <t>GROUP STAGES</t>
  </si>
  <si>
    <t>QFs</t>
  </si>
  <si>
    <t>SFs</t>
  </si>
  <si>
    <t>WORLD CUP 2026 PLAYER DATA</t>
  </si>
  <si>
    <t>Kalidou Koulibaly</t>
  </si>
  <si>
    <t>Idrissa Gueye</t>
  </si>
  <si>
    <t>Ismaïla Sarr</t>
  </si>
  <si>
    <t>Cody Gakpo</t>
  </si>
  <si>
    <t>Denzel Dumfries</t>
  </si>
  <si>
    <t>Jerdy Schouten</t>
  </si>
  <si>
    <t>Mark Flekken</t>
  </si>
  <si>
    <t>Stefan de Vrij</t>
  </si>
  <si>
    <t>Teun Koopmeiners</t>
  </si>
  <si>
    <t>Virgil van Dijk</t>
  </si>
  <si>
    <t>Wout Weghorst</t>
  </si>
  <si>
    <t>Akram Afif</t>
  </si>
  <si>
    <t>Almoez Ali</t>
  </si>
  <si>
    <t>Assim Madibo</t>
  </si>
  <si>
    <t>Bassam Al-Rawi</t>
  </si>
  <si>
    <t>Boualem Khoukhi</t>
  </si>
  <si>
    <t>Hassan Al-Haydos</t>
  </si>
  <si>
    <t>Karim Boudiaf</t>
  </si>
  <si>
    <t>Meshaal Barsham</t>
  </si>
  <si>
    <t>Mohammed Waad</t>
  </si>
  <si>
    <t>Ró-Ró</t>
  </si>
  <si>
    <t>Alan Franco</t>
  </si>
  <si>
    <t>Ángelo Preciado</t>
  </si>
  <si>
    <t>Enner Valencia</t>
  </si>
  <si>
    <t>Félix Torres</t>
  </si>
  <si>
    <t>Gonzalo Plata</t>
  </si>
  <si>
    <t>Hernán Galíndez</t>
  </si>
  <si>
    <t>Jackson Porozo</t>
  </si>
  <si>
    <t>Jordy Caicedo</t>
  </si>
  <si>
    <t>Moisés Caicedo</t>
  </si>
  <si>
    <t>Pervis Estupiñán</t>
  </si>
  <si>
    <t>Jordan Pickford</t>
  </si>
  <si>
    <t>Harry Maguire</t>
  </si>
  <si>
    <t>John Stones</t>
  </si>
  <si>
    <t>Jordan Henderson</t>
  </si>
  <si>
    <t>Harry Kane</t>
  </si>
  <si>
    <t>Marcus Rashford</t>
  </si>
  <si>
    <t>Alireza Beiranvand</t>
  </si>
  <si>
    <t>Ramin Rezaeian</t>
  </si>
  <si>
    <t>Milad Mohammadi</t>
  </si>
  <si>
    <t>Saeid Ezatolahi</t>
  </si>
  <si>
    <t>Saman Ghoddos</t>
  </si>
  <si>
    <t>Mehdi Torabi</t>
  </si>
  <si>
    <t>Ehsan Hajsafi</t>
  </si>
  <si>
    <t>Alireza Jahanbakhsh</t>
  </si>
  <si>
    <t>Antonee Robinson</t>
  </si>
  <si>
    <t>Brenden Aaronson</t>
  </si>
  <si>
    <t>Christian Pulisic</t>
  </si>
  <si>
    <t>Cristian Roldan</t>
  </si>
  <si>
    <t>Joe Scally</t>
  </si>
  <si>
    <t>Malik Tillman</t>
  </si>
  <si>
    <t>Matt Turner</t>
  </si>
  <si>
    <t>Timothy Weah</t>
  </si>
  <si>
    <t>Weston McKennie</t>
  </si>
  <si>
    <t>Lionel Messi</t>
  </si>
  <si>
    <t>Mohammed Al-Owais</t>
  </si>
  <si>
    <t>Salman Al-Faraj</t>
  </si>
  <si>
    <t>Mohamed Kanno</t>
  </si>
  <si>
    <t>Guillermo Ochoa</t>
  </si>
  <si>
    <t>Ellyes Skhiri</t>
  </si>
  <si>
    <t>Aziz Behich</t>
  </si>
  <si>
    <t>Milos Degenek</t>
  </si>
  <si>
    <t>Joshua Kimmich</t>
  </si>
  <si>
    <t>Achraf Hakimi</t>
  </si>
  <si>
    <t>Ayoub El Kaabi</t>
  </si>
  <si>
    <t>Dominik Livakovic</t>
  </si>
  <si>
    <t>Luka Modric</t>
  </si>
  <si>
    <t>Ivan Perisic</t>
  </si>
  <si>
    <t>Thomas Meunier</t>
  </si>
  <si>
    <t>Youri Tielemans</t>
  </si>
  <si>
    <t>Romelu Lukaku</t>
  </si>
  <si>
    <t>Cyle Larin</t>
  </si>
  <si>
    <t>Dayne St. Clair</t>
  </si>
  <si>
    <t>Jonathan David</t>
  </si>
  <si>
    <t>Junior Hoilett</t>
  </si>
  <si>
    <t>Kamal Miller</t>
  </si>
  <si>
    <t>Maxime Crépeau</t>
  </si>
  <si>
    <t>Richie Laryea</t>
  </si>
  <si>
    <t>Tajon Buchanan</t>
  </si>
  <si>
    <t>Ederson</t>
  </si>
  <si>
    <t>Marquinhos</t>
  </si>
  <si>
    <t>Casemiro</t>
  </si>
  <si>
    <t>Paulinho</t>
  </si>
  <si>
    <t>Neymar</t>
  </si>
  <si>
    <t>Yvon Mvogo</t>
  </si>
  <si>
    <t>Manuel Akanji</t>
  </si>
  <si>
    <t>Nico Elvedi</t>
  </si>
  <si>
    <t>Remo Freuler</t>
  </si>
  <si>
    <t>Granit Xhaka</t>
  </si>
  <si>
    <t>Denis Zakaria</t>
  </si>
  <si>
    <t>Breel Embolo</t>
  </si>
  <si>
    <t>Cristiano Ronaldo</t>
  </si>
  <si>
    <t>Jordan Ayew</t>
  </si>
  <si>
    <t>Lawrence Ati-Zigi</t>
  </si>
  <si>
    <t>Fernando Muslera</t>
  </si>
  <si>
    <t>Angus Gunn</t>
  </si>
  <si>
    <t>Liam Kelly</t>
  </si>
  <si>
    <t>Grant Hanley</t>
  </si>
  <si>
    <t>Kieran Tierney</t>
  </si>
  <si>
    <t>Anthony Ralston</t>
  </si>
  <si>
    <t>Scott McKenna</t>
  </si>
  <si>
    <t>Nathan Patterson</t>
  </si>
  <si>
    <t>Jack Hendry</t>
  </si>
  <si>
    <t>John Souttar</t>
  </si>
  <si>
    <t>Scott McTominay</t>
  </si>
  <si>
    <t>John McGinn</t>
  </si>
  <si>
    <t>Lewis Ferguson</t>
  </si>
  <si>
    <t>Ryan Christie</t>
  </si>
  <si>
    <t>Billy Gilmour</t>
  </si>
  <si>
    <t>Oliver Baumann</t>
  </si>
  <si>
    <t>Jonathan Tah</t>
  </si>
  <si>
    <t>David Raum</t>
  </si>
  <si>
    <t>Waldemar Anton</t>
  </si>
  <si>
    <t>Florian Wirtz</t>
  </si>
  <si>
    <t>Kai Havertz</t>
  </si>
  <si>
    <t>Bart Verbruggen</t>
  </si>
  <si>
    <t>Lutsharel Geertruida</t>
  </si>
  <si>
    <t>Jeremie Frimpong</t>
  </si>
  <si>
    <t>Xavi Simons</t>
  </si>
  <si>
    <t>Quinten Timber</t>
  </si>
  <si>
    <t>Tijjani Reijnders</t>
  </si>
  <si>
    <t>Matz Sels</t>
  </si>
  <si>
    <t>Zeno Debast</t>
  </si>
  <si>
    <t>Arthur Theate</t>
  </si>
  <si>
    <t>Timothy Castagne</t>
  </si>
  <si>
    <t>Koni De Winter</t>
  </si>
  <si>
    <t>Amadou Onana</t>
  </si>
  <si>
    <t>Charles De Ketelaere</t>
  </si>
  <si>
    <t>David Raya</t>
  </si>
  <si>
    <t>Aymeric Laporte</t>
  </si>
  <si>
    <t>Pedro Porro</t>
  </si>
  <si>
    <t>Rodri</t>
  </si>
  <si>
    <t>Dani Olmo</t>
  </si>
  <si>
    <t>Lamine Yamal</t>
  </si>
  <si>
    <t>Mikel Oyarzabal</t>
  </si>
  <si>
    <t>Brice Samba</t>
  </si>
  <si>
    <t>Mike Maignan</t>
  </si>
  <si>
    <t>Dayot Upamecano</t>
  </si>
  <si>
    <t>Eduardo Camavinga</t>
  </si>
  <si>
    <t>Adrien Rabiot</t>
  </si>
  <si>
    <t>Randal Kolo Muani</t>
  </si>
  <si>
    <t>Marcus Thuram</t>
  </si>
  <si>
    <t>Alexander Schlager</t>
  </si>
  <si>
    <t>Patrick Pentz</t>
  </si>
  <si>
    <t>David Alaba</t>
  </si>
  <si>
    <t>Kevin Danso</t>
  </si>
  <si>
    <t>Phillipp Mwene</t>
  </si>
  <si>
    <t>Stefan Posch</t>
  </si>
  <si>
    <t>Philipp Lienhart</t>
  </si>
  <si>
    <t>Nicolas Seiwald</t>
  </si>
  <si>
    <t>Marcel Sabitzer</t>
  </si>
  <si>
    <t>Florian Grillitsch</t>
  </si>
  <si>
    <t>Christoph Baumgartner</t>
  </si>
  <si>
    <t>Konrad Laimer</t>
  </si>
  <si>
    <t>Romano Schmid</t>
  </si>
  <si>
    <t>Patrick Wimmer</t>
  </si>
  <si>
    <t>Michael Gregoritsch</t>
  </si>
  <si>
    <t>Diogo Dalot</t>
  </si>
  <si>
    <t>Bruno Fernandes</t>
  </si>
  <si>
    <t>Matheus Nunes</t>
  </si>
  <si>
    <t>Jude Bellingham</t>
  </si>
  <si>
    <t>Declan Rice</t>
  </si>
  <si>
    <t>Anthony Gordon</t>
  </si>
  <si>
    <t>Bukayo Saka</t>
  </si>
  <si>
    <t>Cole Palmer</t>
  </si>
  <si>
    <t>Josip Stanisic</t>
  </si>
  <si>
    <t>Martin Erlic</t>
  </si>
  <si>
    <t>Josip Sutalo</t>
  </si>
  <si>
    <t>Marin Pongracic</t>
  </si>
  <si>
    <t>Lovro Majer</t>
  </si>
  <si>
    <t>Martin Baturina</t>
  </si>
  <si>
    <t>Luka Sucic</t>
  </si>
  <si>
    <t>Nikola Vlasic</t>
  </si>
  <si>
    <t>Mario Pasalic</t>
  </si>
  <si>
    <t>Nikola Moro</t>
  </si>
  <si>
    <t>World Cup 2026 Top Scorer</t>
  </si>
  <si>
    <t>FIFA Rank</t>
  </si>
  <si>
    <t>Latest FIFA Ranks</t>
  </si>
  <si>
    <t>Mexique</t>
  </si>
  <si>
    <t>Mexiko</t>
  </si>
  <si>
    <t>Messico</t>
  </si>
  <si>
    <t>México</t>
  </si>
  <si>
    <t>Afrique du Sud</t>
  </si>
  <si>
    <t>Südafrika</t>
  </si>
  <si>
    <t>Sudafrica</t>
  </si>
  <si>
    <t>África do Sul</t>
  </si>
  <si>
    <t>Sudáfrica</t>
  </si>
  <si>
    <t>République de Corée</t>
  </si>
  <si>
    <t>Republik Korea</t>
  </si>
  <si>
    <t>Repubblica di Corea</t>
  </si>
  <si>
    <t>República da Coreia</t>
  </si>
  <si>
    <t>República de Corea</t>
  </si>
  <si>
    <t>Kanada</t>
  </si>
  <si>
    <t>Canadá</t>
  </si>
  <si>
    <t>Katar</t>
  </si>
  <si>
    <t>Catar</t>
  </si>
  <si>
    <t>Suisse</t>
  </si>
  <si>
    <t>Schweiz</t>
  </si>
  <si>
    <t>Svizzera</t>
  </si>
  <si>
    <t>Suíça</t>
  </si>
  <si>
    <t>Suiza</t>
  </si>
  <si>
    <t>Brésil</t>
  </si>
  <si>
    <t>Brasilien</t>
  </si>
  <si>
    <t>Brasile</t>
  </si>
  <si>
    <t>Brasil</t>
  </si>
  <si>
    <t>Maroc</t>
  </si>
  <si>
    <t>Marokko</t>
  </si>
  <si>
    <t>Marocco</t>
  </si>
  <si>
    <t>Marrocos</t>
  </si>
  <si>
    <t>Marruecos</t>
  </si>
  <si>
    <t>Haïti</t>
  </si>
  <si>
    <t>Haití</t>
  </si>
  <si>
    <t>Écosse</t>
  </si>
  <si>
    <t>Schottland</t>
  </si>
  <si>
    <t>Scozia</t>
  </si>
  <si>
    <t>Escócia</t>
  </si>
  <si>
    <t>Escocia</t>
  </si>
  <si>
    <t>EUA</t>
  </si>
  <si>
    <t>Paraguai</t>
  </si>
  <si>
    <t>Australie</t>
  </si>
  <si>
    <t>Australien</t>
  </si>
  <si>
    <t>Austrália</t>
  </si>
  <si>
    <t>Allemagne</t>
  </si>
  <si>
    <t>Deuschland</t>
  </si>
  <si>
    <t>Germania</t>
  </si>
  <si>
    <t>Alemanha</t>
  </si>
  <si>
    <t>Alemania</t>
  </si>
  <si>
    <t>Curaçao</t>
  </si>
  <si>
    <t>Curazao</t>
  </si>
  <si>
    <t>Côte D'Voire</t>
  </si>
  <si>
    <t>Côte d'Voire</t>
  </si>
  <si>
    <t>Costa della Voire</t>
  </si>
  <si>
    <t>Costa do Voire</t>
  </si>
  <si>
    <t>Costa de Voire</t>
  </si>
  <si>
    <t>Équateur</t>
  </si>
  <si>
    <t>Equador</t>
  </si>
  <si>
    <t>Les Pays-Bas</t>
  </si>
  <si>
    <t>Die Niederlande</t>
  </si>
  <si>
    <t>I Paesi Bassi</t>
  </si>
  <si>
    <t>Holanda</t>
  </si>
  <si>
    <t>Países Bajos</t>
  </si>
  <si>
    <t>Japon</t>
  </si>
  <si>
    <t>Giappone</t>
  </si>
  <si>
    <t>Japão</t>
  </si>
  <si>
    <t>Japón</t>
  </si>
  <si>
    <t>Tunisie</t>
  </si>
  <si>
    <t>Tunesien</t>
  </si>
  <si>
    <t>Tunísia</t>
  </si>
  <si>
    <t>Túnez</t>
  </si>
  <si>
    <t>Belgique</t>
  </si>
  <si>
    <t>Belgien</t>
  </si>
  <si>
    <t>Belgio</t>
  </si>
  <si>
    <t>Bélgica</t>
  </si>
  <si>
    <t>Egypte</t>
  </si>
  <si>
    <t>Ägypten</t>
  </si>
  <si>
    <t>Egitto</t>
  </si>
  <si>
    <t>Egito</t>
  </si>
  <si>
    <t>Egipto</t>
  </si>
  <si>
    <t>L'Iran</t>
  </si>
  <si>
    <t>Irã</t>
  </si>
  <si>
    <t>Irán</t>
  </si>
  <si>
    <t>Nouvelle-Zélande</t>
  </si>
  <si>
    <t>Neuseeland</t>
  </si>
  <si>
    <t>Nuova Zelanda</t>
  </si>
  <si>
    <t>Nova Zelândia</t>
  </si>
  <si>
    <t>Nueva Zelanda</t>
  </si>
  <si>
    <t>Espagne</t>
  </si>
  <si>
    <t>Spanien</t>
  </si>
  <si>
    <t>Spagna</t>
  </si>
  <si>
    <t>Espanha</t>
  </si>
  <si>
    <t>España</t>
  </si>
  <si>
    <t>Cap-Vert</t>
  </si>
  <si>
    <t>Kap Verde</t>
  </si>
  <si>
    <t>Capo Verde</t>
  </si>
  <si>
    <t>Arabie Saoudite</t>
  </si>
  <si>
    <t>Saudi-Arabien</t>
  </si>
  <si>
    <t>Arabia Saudita</t>
  </si>
  <si>
    <t>Arábia Saudita</t>
  </si>
  <si>
    <t>Uruguai</t>
  </si>
  <si>
    <t>Frankreich</t>
  </si>
  <si>
    <t>Francia</t>
  </si>
  <si>
    <t>França</t>
  </si>
  <si>
    <t>Sénégal</t>
  </si>
  <si>
    <t>Norvège</t>
  </si>
  <si>
    <t>Norwegen</t>
  </si>
  <si>
    <t>Norvegia</t>
  </si>
  <si>
    <t>Noruega</t>
  </si>
  <si>
    <t>Argentine</t>
  </si>
  <si>
    <t>Argentinien</t>
  </si>
  <si>
    <t>Algérie</t>
  </si>
  <si>
    <t>Algerien</t>
  </si>
  <si>
    <t>Argélia</t>
  </si>
  <si>
    <t>Argelia</t>
  </si>
  <si>
    <t>Autriche</t>
  </si>
  <si>
    <t>Österreich</t>
  </si>
  <si>
    <t>Áustria</t>
  </si>
  <si>
    <t>Jordanie</t>
  </si>
  <si>
    <t>Jordanien</t>
  </si>
  <si>
    <t>Giordania</t>
  </si>
  <si>
    <t>Jordânia</t>
  </si>
  <si>
    <t>Jordán</t>
  </si>
  <si>
    <t>Portogallo</t>
  </si>
  <si>
    <t>Ouzbékistan</t>
  </si>
  <si>
    <t>Usbekistan</t>
  </si>
  <si>
    <t>Uzbequistão</t>
  </si>
  <si>
    <t>Uzbekistán</t>
  </si>
  <si>
    <t>Colombie</t>
  </si>
  <si>
    <t>Kolumbien</t>
  </si>
  <si>
    <t>Colômbia</t>
  </si>
  <si>
    <t>Angleterre</t>
  </si>
  <si>
    <t>Inghilterra</t>
  </si>
  <si>
    <t>Inglaterra</t>
  </si>
  <si>
    <t>Croatie</t>
  </si>
  <si>
    <t>Kroatien</t>
  </si>
  <si>
    <t>Croazia</t>
  </si>
  <si>
    <t>Croácia</t>
  </si>
  <si>
    <t>Croacia</t>
  </si>
  <si>
    <t>Gana</t>
  </si>
  <si>
    <t>Panamá</t>
  </si>
  <si>
    <t>Seizièmes de finale</t>
  </si>
  <si>
    <t> Sechzehntelfinale </t>
  </si>
  <si>
    <t>Sedicesimi di finale</t>
  </si>
  <si>
    <t>Dezasseis-avos-de-final</t>
  </si>
  <si>
    <t>Dieciseisavos de final</t>
  </si>
  <si>
    <t>Troisième place</t>
  </si>
  <si>
    <t>Dritter Platz</t>
  </si>
  <si>
    <t>Terza posizione</t>
  </si>
  <si>
    <t>Terceiro lugar</t>
  </si>
  <si>
    <t>Tercer lugar</t>
  </si>
  <si>
    <t>phases à élimination directe</t>
  </si>
  <si>
    <t>K.-o.-Runden</t>
  </si>
  <si>
    <t>fasi a eliminazione diretta</t>
  </si>
  <si>
    <t>fases eliminatórias</t>
  </si>
  <si>
    <t>fases de eliminación directa</t>
  </si>
  <si>
    <t>❶ A</t>
  </si>
  <si>
    <t>❶ B</t>
  </si>
  <si>
    <t>❶ C</t>
  </si>
  <si>
    <t>❶ D</t>
  </si>
  <si>
    <t>❶ E</t>
  </si>
  <si>
    <t>❶ F</t>
  </si>
  <si>
    <t>❶ G</t>
  </si>
  <si>
    <t>❶ H</t>
  </si>
  <si>
    <t>❶ I</t>
  </si>
  <si>
    <t>Groupe I Vainqueur</t>
  </si>
  <si>
    <t>Sieger Gruppe I</t>
  </si>
  <si>
    <t>Vincitore gruppo I</t>
  </si>
  <si>
    <t>Vencedor Grupo I</t>
  </si>
  <si>
    <t>Primero Grupo I</t>
  </si>
  <si>
    <t>❶ J</t>
  </si>
  <si>
    <t>Groupe J Vainqueur</t>
  </si>
  <si>
    <t>Sieger Gruppe J</t>
  </si>
  <si>
    <t>Vincitore gruppo J</t>
  </si>
  <si>
    <t>Vencedor Grupo J</t>
  </si>
  <si>
    <t>Primero Grupo J</t>
  </si>
  <si>
    <t>❶ K</t>
  </si>
  <si>
    <t>Groupe K Vainqueur</t>
  </si>
  <si>
    <t>Sieger Gruppe K</t>
  </si>
  <si>
    <t>Vincitore gruppo K</t>
  </si>
  <si>
    <t>Vencedor Grupo K</t>
  </si>
  <si>
    <t>Primero Grupo K</t>
  </si>
  <si>
    <t>❶ L</t>
  </si>
  <si>
    <t>Groupe L Vainqueur</t>
  </si>
  <si>
    <t>Sieger Gruppe L</t>
  </si>
  <si>
    <t>Vincitore gruppo L</t>
  </si>
  <si>
    <t>Vencedor Grupo L</t>
  </si>
  <si>
    <t>Primero Grupo L</t>
  </si>
  <si>
    <t>❷ A</t>
  </si>
  <si>
    <t>❷ B</t>
  </si>
  <si>
    <t>❷ C</t>
  </si>
  <si>
    <t>❷ D</t>
  </si>
  <si>
    <t>❷ E</t>
  </si>
  <si>
    <t>❷ F</t>
  </si>
  <si>
    <t>❷ G</t>
  </si>
  <si>
    <t>❷ H</t>
  </si>
  <si>
    <t>❷ I</t>
  </si>
  <si>
    <t>Second Groupe I</t>
  </si>
  <si>
    <t>Zweiter Gruppe I</t>
  </si>
  <si>
    <t>Seconda gruppo I</t>
  </si>
  <si>
    <t>2º Classificado Grupo I</t>
  </si>
  <si>
    <t>Segundo Grupo I</t>
  </si>
  <si>
    <t>❷ J</t>
  </si>
  <si>
    <t>Second Groupe J</t>
  </si>
  <si>
    <t>Zweiter Gruppe J</t>
  </si>
  <si>
    <t>Seconda gruppo J</t>
  </si>
  <si>
    <t>2º Classificado Grupo J</t>
  </si>
  <si>
    <t>Segundo Grupo J</t>
  </si>
  <si>
    <t>❷ K</t>
  </si>
  <si>
    <t>Second Groupe K</t>
  </si>
  <si>
    <t>Zweiter Gruppe K</t>
  </si>
  <si>
    <t>Seconda gruppo K</t>
  </si>
  <si>
    <t>2º Classificado Grupo K</t>
  </si>
  <si>
    <t>Segundo Grupo K</t>
  </si>
  <si>
    <t>❷ L</t>
  </si>
  <si>
    <t>Second Groupe L</t>
  </si>
  <si>
    <t>Zweiter Gruppe L</t>
  </si>
  <si>
    <t>Seconda gruppo L</t>
  </si>
  <si>
    <t>2º Classificado Grupo L</t>
  </si>
  <si>
    <t>Segundo Grupo L</t>
  </si>
  <si>
    <t>❸ A/B/C/D/F</t>
  </si>
  <si>
    <t>Troisième groupe A/B/C/D/F</t>
  </si>
  <si>
    <t>Dritte Gruppe A/B/C/D/F</t>
  </si>
  <si>
    <t>Terzo Gruppo A/B/C/D/F</t>
  </si>
  <si>
    <t>Terceiro Grupo A/B/C/D/F</t>
  </si>
  <si>
    <t>Tercer grupo A/B/C/D/F</t>
  </si>
  <si>
    <t>❸ A/E/H/I/J</t>
  </si>
  <si>
    <t>Troisième groupe A/E/H/I/J</t>
  </si>
  <si>
    <t>Dritte Gruppe A/E/H/I/J</t>
  </si>
  <si>
    <t>Terzo Gruppo A/E/H/I/J</t>
  </si>
  <si>
    <t>Terceiro Grupo A/E/H/I/J</t>
  </si>
  <si>
    <t>Tercer grupo A/E/H/I/J</t>
  </si>
  <si>
    <t>❸ B/E/F/I/J</t>
  </si>
  <si>
    <t>Troisième groupe B/E/F/I/J</t>
  </si>
  <si>
    <t>Dritte Gruppe B/E/F/I/J</t>
  </si>
  <si>
    <t>Terzo Gruppo B/E/F/I/J</t>
  </si>
  <si>
    <t>Terceiro Grupo B/E/F/I/J</t>
  </si>
  <si>
    <t>Tercer grupo B/E/F/I/J</t>
  </si>
  <si>
    <t>❸ C/D/F/G/H</t>
  </si>
  <si>
    <t>Troisième groupe C/D/F/G/H</t>
  </si>
  <si>
    <t>Dritte Gruppe C/D/F/G/H</t>
  </si>
  <si>
    <t>Terzo Gruppo C/D/F/G/H</t>
  </si>
  <si>
    <t>Terceiro Grupo C/D/F/G/H</t>
  </si>
  <si>
    <t>Tercer grupo C/D/F/G/H</t>
  </si>
  <si>
    <t>❸ C/E/F/H/I</t>
  </si>
  <si>
    <t>Troisième groupe C/E/F/H/I</t>
  </si>
  <si>
    <t>Dritte Gruppe C/E/F/H/I</t>
  </si>
  <si>
    <t>Terzo Gruppo C/E/F/H/I</t>
  </si>
  <si>
    <t>Terceiro Grupo C/E/F/H/I</t>
  </si>
  <si>
    <t>Tercer grupo C/E/F/H/I</t>
  </si>
  <si>
    <t>❸ D/E/I/J/L</t>
  </si>
  <si>
    <t>Troisième groupe D/E/I/J/L</t>
  </si>
  <si>
    <t>Dritte Gruppe D/E/I/J/L</t>
  </si>
  <si>
    <t>Terzo Gruppo D/E/I/J/L</t>
  </si>
  <si>
    <t>Terceiro Grupo D/E/I/J/L</t>
  </si>
  <si>
    <t>Tercer grupo D/E/I/J/L</t>
  </si>
  <si>
    <t>❸ E/F/G/I/J</t>
  </si>
  <si>
    <t>Troisième groupe E/F/G/I/J</t>
  </si>
  <si>
    <t>Dritte Gruppe E/F/G/I/J</t>
  </si>
  <si>
    <t>Terzo Gruppo E/F/G/I/J</t>
  </si>
  <si>
    <t>Terceiro Grupo E/F/G/I/J</t>
  </si>
  <si>
    <t>Tercer grupo E/F/G/I/J</t>
  </si>
  <si>
    <t>❸ E/H/I/J/K</t>
  </si>
  <si>
    <t>Troisième groupe E/H/I/J/K</t>
  </si>
  <si>
    <t>Dritte Gruppe E/H/I/J/K</t>
  </si>
  <si>
    <t>Terzo Gruppo E/H/I/J/K</t>
  </si>
  <si>
    <t>Terceiro Grupo E/H/I/J/K</t>
  </si>
  <si>
    <t>Tercer grupo E/H/I/J/K</t>
  </si>
  <si>
    <t>Winner #73</t>
  </si>
  <si>
    <t>Match 73 Vainqueur</t>
  </si>
  <si>
    <t>Sieger Spiel 73</t>
  </si>
  <si>
    <t>Vincitore partita 73</t>
  </si>
  <si>
    <t>Vencedor Jogo 73</t>
  </si>
  <si>
    <t>Ganador partido 73</t>
  </si>
  <si>
    <t>Winner #74</t>
  </si>
  <si>
    <t>Match 74 Vainqueur</t>
  </si>
  <si>
    <t>Sieger Spiel 74</t>
  </si>
  <si>
    <t>Vincitore partita 74</t>
  </si>
  <si>
    <t>Vencedor Jogo 74</t>
  </si>
  <si>
    <t>Ganador partido 74</t>
  </si>
  <si>
    <t>Winner #75</t>
  </si>
  <si>
    <t>Match 75 Vainqueur</t>
  </si>
  <si>
    <t>Sieger Spiel 75</t>
  </si>
  <si>
    <t>Vincitore partita 75</t>
  </si>
  <si>
    <t>Vencedor Jogo 75</t>
  </si>
  <si>
    <t>Ganador partido 75</t>
  </si>
  <si>
    <t>Winner #76</t>
  </si>
  <si>
    <t>Match 76 Vainqueur</t>
  </si>
  <si>
    <t>Sieger Spiel 76</t>
  </si>
  <si>
    <t>Vincitore partita 76</t>
  </si>
  <si>
    <t>Vencedor Jogo 76</t>
  </si>
  <si>
    <t>Ganador partido 76</t>
  </si>
  <si>
    <t>Winner #77</t>
  </si>
  <si>
    <t>Match 77 Vainqueur</t>
  </si>
  <si>
    <t>Sieger Spiel 77</t>
  </si>
  <si>
    <t>Vincitore partita 77</t>
  </si>
  <si>
    <t>Vencedor Jogo 77</t>
  </si>
  <si>
    <t>Ganador partido 77</t>
  </si>
  <si>
    <t>Winner #78</t>
  </si>
  <si>
    <t>Match 78 Vainqueur</t>
  </si>
  <si>
    <t>Sieger Spiel 78</t>
  </si>
  <si>
    <t>Vincitore partita 78</t>
  </si>
  <si>
    <t>Vencedor Jogo 78</t>
  </si>
  <si>
    <t>Ganador partido 78</t>
  </si>
  <si>
    <t>Winner #79</t>
  </si>
  <si>
    <t>Match 79 Vainqueur</t>
  </si>
  <si>
    <t>Sieger Spiel 79</t>
  </si>
  <si>
    <t>Vincitore partita 79</t>
  </si>
  <si>
    <t>Vencedor Jogo 79</t>
  </si>
  <si>
    <t>Ganador partido 79</t>
  </si>
  <si>
    <t>Winner #80</t>
  </si>
  <si>
    <t>Match 80 Vainqueur</t>
  </si>
  <si>
    <t>Sieger Spiel 80</t>
  </si>
  <si>
    <t>Vincitore partita 80</t>
  </si>
  <si>
    <t>Vencedor Jogo 80</t>
  </si>
  <si>
    <t>Ganador partido 80</t>
  </si>
  <si>
    <t>Winner #81</t>
  </si>
  <si>
    <t>Match 81 Vainqueur</t>
  </si>
  <si>
    <t>Sieger Spiel 81</t>
  </si>
  <si>
    <t>Vincitore partita 81</t>
  </si>
  <si>
    <t>Vencedor Jogo 81</t>
  </si>
  <si>
    <t>Ganador partido 81</t>
  </si>
  <si>
    <t>Winner #82</t>
  </si>
  <si>
    <t>Match 82 Vainqueur</t>
  </si>
  <si>
    <t>Sieger Spiel 82</t>
  </si>
  <si>
    <t>Vincitore partita 82</t>
  </si>
  <si>
    <t>Vencedor Jogo 82</t>
  </si>
  <si>
    <t>Ganador partido 82</t>
  </si>
  <si>
    <t>Winner #83</t>
  </si>
  <si>
    <t>Match 83 Vainqueur</t>
  </si>
  <si>
    <t>Sieger Spiel 83</t>
  </si>
  <si>
    <t>Vincitore partita 83</t>
  </si>
  <si>
    <t>Vencedor Jogo 83</t>
  </si>
  <si>
    <t>Ganador partido 83</t>
  </si>
  <si>
    <t>Winner #84</t>
  </si>
  <si>
    <t>Match 84 Vainqueur</t>
  </si>
  <si>
    <t>Sieger Spiel 84</t>
  </si>
  <si>
    <t>Vincitore partita 84</t>
  </si>
  <si>
    <t>Vencedor Jogo 84</t>
  </si>
  <si>
    <t>Ganador partido 84</t>
  </si>
  <si>
    <t>Winner #85</t>
  </si>
  <si>
    <t>Match 85 Vainqueur</t>
  </si>
  <si>
    <t>Sieger Spiel 85</t>
  </si>
  <si>
    <t>Vincitore partita 85</t>
  </si>
  <si>
    <t>Vencedor Jogo 85</t>
  </si>
  <si>
    <t>Ganador partido 85</t>
  </si>
  <si>
    <t>Winner #86</t>
  </si>
  <si>
    <t>Match 86 Vainqueur</t>
  </si>
  <si>
    <t>Sieger Spiel 86</t>
  </si>
  <si>
    <t>Vincitore partita 86</t>
  </si>
  <si>
    <t>Vencedor Jogo 86</t>
  </si>
  <si>
    <t>Ganador partido 86</t>
  </si>
  <si>
    <t>Winner #87</t>
  </si>
  <si>
    <t>Match 87 Vainqueur</t>
  </si>
  <si>
    <t>Sieger Spiel 87</t>
  </si>
  <si>
    <t>Vincitore partita 87</t>
  </si>
  <si>
    <t>Vencedor Jogo 87</t>
  </si>
  <si>
    <t>Ganador partido 87</t>
  </si>
  <si>
    <t>Winner #88</t>
  </si>
  <si>
    <t>Match 88 Vainqueur</t>
  </si>
  <si>
    <t>Sieger Spiel 88</t>
  </si>
  <si>
    <t>Vincitore partita 88</t>
  </si>
  <si>
    <t>Vencedor Jogo 88</t>
  </si>
  <si>
    <t>Ganador partido 88</t>
  </si>
  <si>
    <t>Winner #89</t>
  </si>
  <si>
    <t>Match 89 Vainqueur</t>
  </si>
  <si>
    <t>Sieger Spiel 89</t>
  </si>
  <si>
    <t>Vincitore partita 89</t>
  </si>
  <si>
    <t>Vencedor Jogo 89</t>
  </si>
  <si>
    <t>Ganador partido 89</t>
  </si>
  <si>
    <t>Winner #90</t>
  </si>
  <si>
    <t>Match 90 Vainqueur</t>
  </si>
  <si>
    <t>Sieger Spiel 90</t>
  </si>
  <si>
    <t>Vincitore partita 90</t>
  </si>
  <si>
    <t>Vencedor Jogo 90</t>
  </si>
  <si>
    <t>Ganador partido 90</t>
  </si>
  <si>
    <t>Winner #91</t>
  </si>
  <si>
    <t>Match 91 Vainqueur</t>
  </si>
  <si>
    <t>Sieger Spiel 91</t>
  </si>
  <si>
    <t>Vincitore partita 91</t>
  </si>
  <si>
    <t>Vencedor Jogo 91</t>
  </si>
  <si>
    <t>Ganador partido 91</t>
  </si>
  <si>
    <t>Winner #92</t>
  </si>
  <si>
    <t>Match 92 Vainqueur</t>
  </si>
  <si>
    <t>Sieger Spiel 92</t>
  </si>
  <si>
    <t>Vincitore partita 92</t>
  </si>
  <si>
    <t>Vencedor Jogo 92</t>
  </si>
  <si>
    <t>Ganador partido 92</t>
  </si>
  <si>
    <t>Winner #93</t>
  </si>
  <si>
    <t>Match 93 Vainqueur</t>
  </si>
  <si>
    <t>Sieger Spiel 93</t>
  </si>
  <si>
    <t>Vincitore partita 93</t>
  </si>
  <si>
    <t>Vencedor Jogo 93</t>
  </si>
  <si>
    <t>Ganador partido 93</t>
  </si>
  <si>
    <t>Winner #94</t>
  </si>
  <si>
    <t>Match 94 Vainqueur</t>
  </si>
  <si>
    <t>Sieger Spiel 94</t>
  </si>
  <si>
    <t>Vincitore partita 94</t>
  </si>
  <si>
    <t>Vencedor Jogo 94</t>
  </si>
  <si>
    <t>Ganador partido 94</t>
  </si>
  <si>
    <t>Winner #95</t>
  </si>
  <si>
    <t>Match 95 Vainqueur</t>
  </si>
  <si>
    <t>Sieger Spiel 95</t>
  </si>
  <si>
    <t>Vincitore partita 95</t>
  </si>
  <si>
    <t>Vencedor Jogo 95</t>
  </si>
  <si>
    <t>Ganador partido 95</t>
  </si>
  <si>
    <t>Winner #96</t>
  </si>
  <si>
    <t>Match 96 Vainqueur</t>
  </si>
  <si>
    <t>Sieger Spiel 96</t>
  </si>
  <si>
    <t>Vincitore partita 96</t>
  </si>
  <si>
    <t>Vencedor Jogo 96</t>
  </si>
  <si>
    <t>Ganador partido 96</t>
  </si>
  <si>
    <t>Winner #97</t>
  </si>
  <si>
    <t>Match 97 Vainqueur</t>
  </si>
  <si>
    <t>Sieger Spiel 97</t>
  </si>
  <si>
    <t>Vincitore partita 97</t>
  </si>
  <si>
    <t>Vencedor Jogo 97</t>
  </si>
  <si>
    <t>Ganador partido 97</t>
  </si>
  <si>
    <t>Winner #98</t>
  </si>
  <si>
    <t>Match 98 Vainqueur</t>
  </si>
  <si>
    <t>Sieger Spiel 98</t>
  </si>
  <si>
    <t>Vincitore partita 98</t>
  </si>
  <si>
    <t>Vencedor Jogo 98</t>
  </si>
  <si>
    <t>Ganador partido 98</t>
  </si>
  <si>
    <t>Winner #99</t>
  </si>
  <si>
    <t>Match 99 Vainqueur</t>
  </si>
  <si>
    <t>Sieger Spiel 99</t>
  </si>
  <si>
    <t>Vincitore partita 99</t>
  </si>
  <si>
    <t>Vencedor Jogo 99</t>
  </si>
  <si>
    <t>Ganador partido 99</t>
  </si>
  <si>
    <t>Winner #100</t>
  </si>
  <si>
    <t>Match 100 Vainqueur</t>
  </si>
  <si>
    <t>Sieger Spiel 100</t>
  </si>
  <si>
    <t>Vincitore partita 100</t>
  </si>
  <si>
    <t>Vencedor Jogo 100</t>
  </si>
  <si>
    <t>Ganador partido 100</t>
  </si>
  <si>
    <t>Winner #101</t>
  </si>
  <si>
    <t>Match 101 Vainqueur</t>
  </si>
  <si>
    <t>Sieger Spiel 101</t>
  </si>
  <si>
    <t>Vincitore partita 101</t>
  </si>
  <si>
    <t>Vencedor Jogo 101</t>
  </si>
  <si>
    <t>Ganador partido 101</t>
  </si>
  <si>
    <t>Winner #102</t>
  </si>
  <si>
    <t>Match 102 Vainqueur</t>
  </si>
  <si>
    <t>Sieger Spiel 102</t>
  </si>
  <si>
    <t>Vincitore partita 102</t>
  </si>
  <si>
    <t>Vencedor Jogo 102</t>
  </si>
  <si>
    <t>Ganador partido 102</t>
  </si>
  <si>
    <t>Winner #103</t>
  </si>
  <si>
    <t>Match 103 Vainqueur</t>
  </si>
  <si>
    <t>Sieger Spiel 103</t>
  </si>
  <si>
    <t>Vincitore partita 103</t>
  </si>
  <si>
    <t>Vencedor Jogo 103</t>
  </si>
  <si>
    <t>Ganador partido 103</t>
  </si>
  <si>
    <t>Winner #104</t>
  </si>
  <si>
    <t>Match 104 Vainqueur</t>
  </si>
  <si>
    <t>Sieger Spiel 104</t>
  </si>
  <si>
    <t>Vincitore partita 104</t>
  </si>
  <si>
    <t>Vencedor Jogo 104</t>
  </si>
  <si>
    <t>Ganador partido 104</t>
  </si>
  <si>
    <t>Loser #101</t>
  </si>
  <si>
    <t>Match 101 Perdant</t>
  </si>
  <si>
    <t>Verlierer Spiel 101</t>
  </si>
  <si>
    <t>Perdente partita 101</t>
  </si>
  <si>
    <t>Derrotago Jogo 101</t>
  </si>
  <si>
    <t>Perdedor partido 101</t>
  </si>
  <si>
    <t>Loser #102</t>
  </si>
  <si>
    <t>Match 102 Perdant</t>
  </si>
  <si>
    <t>Verlierer Spiel 102</t>
  </si>
  <si>
    <t>Perdente partita 102</t>
  </si>
  <si>
    <t>Derrotago Jogo 102</t>
  </si>
  <si>
    <t>Perdedor partido 102</t>
  </si>
  <si>
    <t>Loser #104</t>
  </si>
  <si>
    <t>Match 104 Perdant</t>
  </si>
  <si>
    <t>Verlierer Spiel 104</t>
  </si>
  <si>
    <t>Perdente partita 104</t>
  </si>
  <si>
    <t>Derrotago Jogo 104</t>
  </si>
  <si>
    <t>Perdedor partido 104</t>
  </si>
  <si>
    <t>Groupe I</t>
  </si>
  <si>
    <t>Gruppe I</t>
  </si>
  <si>
    <t>Gruppo I</t>
  </si>
  <si>
    <t>Grupo I</t>
  </si>
  <si>
    <t>Groupe J</t>
  </si>
  <si>
    <t>Gruppe J</t>
  </si>
  <si>
    <t>Gruppo J</t>
  </si>
  <si>
    <t>Grupo J</t>
  </si>
  <si>
    <t>Groupe K</t>
  </si>
  <si>
    <t>Gruppe K</t>
  </si>
  <si>
    <t>Gruppo K</t>
  </si>
  <si>
    <t>Grupo K</t>
  </si>
  <si>
    <t>Groupe L</t>
  </si>
  <si>
    <t>Gruppe L</t>
  </si>
  <si>
    <t>Gruppo L</t>
  </si>
  <si>
    <t>Grupo L</t>
  </si>
  <si>
    <t>Programme et Feuille de match de la Coupe du Monde 2026</t>
  </si>
  <si>
    <t>Weltmeisterschaft 2026 Spielplan und Ergebnisse</t>
  </si>
  <si>
    <t>Coppa del Mondo 2026 programma e risultati</t>
  </si>
  <si>
    <t>Campeonato Mundial 2026 Horários e Resultados</t>
  </si>
  <si>
    <t>Copa del Mundo de 2026, Horario y Puntuaciones</t>
  </si>
  <si>
    <t xml:space="preserve">Champion 2026 </t>
  </si>
  <si>
    <t>Weltmeister 2026</t>
  </si>
  <si>
    <t>Campione 2026</t>
  </si>
  <si>
    <t>Campeão 2026</t>
  </si>
  <si>
    <t>Campeón 2026</t>
  </si>
  <si>
    <t>Finaliste 2026</t>
  </si>
  <si>
    <t>Vizeweltmeister 2026</t>
  </si>
  <si>
    <t>Secondo posto 2026</t>
  </si>
  <si>
    <t>Vice-campeão 2026</t>
  </si>
  <si>
    <t>Subcampeón 2026</t>
  </si>
  <si>
    <t>Troisième place 2026</t>
  </si>
  <si>
    <t>Dritter Platz 2026</t>
  </si>
  <si>
    <t>Terzo posto 2026</t>
  </si>
  <si>
    <t>Terceiro lugar 2026</t>
  </si>
  <si>
    <t>Tercer puesto 2026</t>
  </si>
  <si>
    <t>TOP SCORER</t>
  </si>
  <si>
    <t>Czechia</t>
  </si>
  <si>
    <t>Bosnia and Herzegovina</t>
  </si>
  <si>
    <t>Sweden</t>
  </si>
  <si>
    <t>Türkiye</t>
  </si>
  <si>
    <t>Bosnie-Herzégovine</t>
  </si>
  <si>
    <t>Bosnien und Herzegowina</t>
  </si>
  <si>
    <t>Bósnia e Herzegovina</t>
  </si>
  <si>
    <t>Bosnia y Herzegovina</t>
  </si>
  <si>
    <t>Suède</t>
  </si>
  <si>
    <t>Schweden</t>
  </si>
  <si>
    <t>Svezia</t>
  </si>
  <si>
    <t>Suécia</t>
  </si>
  <si>
    <t>Suecia</t>
  </si>
  <si>
    <t>Tchéquie</t>
  </si>
  <si>
    <t>Tschechien</t>
  </si>
  <si>
    <t>Chéquia</t>
  </si>
  <si>
    <t>Chequia</t>
  </si>
  <si>
    <t>Cechia</t>
  </si>
  <si>
    <t>Turquie</t>
  </si>
  <si>
    <t>Türkei</t>
  </si>
  <si>
    <t>Turquia</t>
  </si>
  <si>
    <t>Turquía</t>
  </si>
  <si>
    <t>Turchia</t>
  </si>
  <si>
    <t>Les États-Unis</t>
  </si>
  <si>
    <t>EE. UU.</t>
  </si>
  <si>
    <t>Bosnia ed Erzegovina</t>
  </si>
  <si>
    <t>DR Congo</t>
  </si>
  <si>
    <t>Iraq</t>
  </si>
  <si>
    <t>Click here to purchase the Unprotected version</t>
  </si>
  <si>
    <t>US$ 15</t>
  </si>
  <si>
    <t>WORLD CUP 2026 TOP SCORER | FULLY EDITABLE</t>
  </si>
  <si>
    <t>V2.27 - Initial release (04/01/26)</t>
  </si>
  <si>
    <t>Select your time preference by adding or subtracting your local time with New York time</t>
  </si>
  <si>
    <t>Assist</t>
  </si>
  <si>
    <t>AVAILABLE IN PAID VERSION</t>
  </si>
  <si>
    <t>Goal Minute</t>
  </si>
  <si>
    <t>ASSIST</t>
  </si>
  <si>
    <t>GOAL DISTRIBUTION</t>
  </si>
  <si>
    <t>By Match</t>
  </si>
  <si>
    <t>By Minutes</t>
  </si>
  <si>
    <t>G1</t>
  </si>
  <si>
    <t>G2</t>
  </si>
  <si>
    <t>G3</t>
  </si>
  <si>
    <t>3rd/F</t>
  </si>
  <si>
    <t>0-15'</t>
  </si>
  <si>
    <t>16-30'</t>
  </si>
  <si>
    <t>31-45'</t>
  </si>
  <si>
    <t>46-60'</t>
  </si>
  <si>
    <t>60-75'</t>
  </si>
  <si>
    <t>76-90'</t>
  </si>
  <si>
    <t/>
  </si>
  <si>
    <t>GOALS</t>
  </si>
  <si>
    <t>PLAYER NAME</t>
  </si>
  <si>
    <t>Alexis Vega</t>
  </si>
  <si>
    <t>Aubrey Modiba</t>
  </si>
  <si>
    <t>Bae Jun-Ho</t>
  </si>
  <si>
    <t>Adam Karabec</t>
  </si>
  <si>
    <t>Ali Ahmed</t>
  </si>
  <si>
    <t>Amar Dedic</t>
  </si>
  <si>
    <t>Ahmed Al Ganehi</t>
  </si>
  <si>
    <t>Alvyn Sanches</t>
  </si>
  <si>
    <t>Andrey Santos</t>
  </si>
  <si>
    <t>Abde Ezzalzouli</t>
  </si>
  <si>
    <t>Alexandre Pierre</t>
  </si>
  <si>
    <t>Andrew Irving</t>
  </si>
  <si>
    <t>Aidan Morris</t>
  </si>
  <si>
    <t>Alan Benítez</t>
  </si>
  <si>
    <t>Aiden O'Neill</t>
  </si>
  <si>
    <t>Abdülkerim Bardakci</t>
  </si>
  <si>
    <t>Alexander Nübel</t>
  </si>
  <si>
    <t>Ar'jany Martha</t>
  </si>
  <si>
    <t>Alban Lafont</t>
  </si>
  <si>
    <t>Ao Tanaka</t>
  </si>
  <si>
    <t>Anthony Elanga</t>
  </si>
  <si>
    <t>Adem Arous</t>
  </si>
  <si>
    <t>Alexis Saelemaekers</t>
  </si>
  <si>
    <t>Ahmed Fatouh</t>
  </si>
  <si>
    <t>Abolfazl Jalali</t>
  </si>
  <si>
    <t>Alex Paulsen</t>
  </si>
  <si>
    <t>Alejandro Grimaldo</t>
  </si>
  <si>
    <t>Ayoni Santos</t>
  </si>
  <si>
    <t>Abdulaziz Al-Aliwa</t>
  </si>
  <si>
    <t>Agustín Álvarez</t>
  </si>
  <si>
    <t>Abdoulaye Seck</t>
  </si>
  <si>
    <t>Ahmed Basil Al-Fadhli</t>
  </si>
  <si>
    <t>Alexander Sørloth</t>
  </si>
  <si>
    <t>Agustín Giay</t>
  </si>
  <si>
    <t>Achref Abada</t>
  </si>
  <si>
    <t>Alessandro Schöpf</t>
  </si>
  <si>
    <t>Abdallah Al-Fakhouri</t>
  </si>
  <si>
    <t>António Silva</t>
  </si>
  <si>
    <t>Aaron Wan-Bissaka</t>
  </si>
  <si>
    <t>Abdukodir Khusanov</t>
  </si>
  <si>
    <t>Álvaro Montero</t>
  </si>
  <si>
    <t>Adam Wharton</t>
  </si>
  <si>
    <t>Andrej Kramaric</t>
  </si>
  <si>
    <t>Alexander Djiku</t>
  </si>
  <si>
    <t>Adalberto Carrasquilla</t>
  </si>
  <si>
    <t>Álvaro Fidalgo</t>
  </si>
  <si>
    <t>Bongokuhle Hlongwane</t>
  </si>
  <si>
    <t>Cho Gue-Sung</t>
  </si>
  <si>
    <t>David Jurásek</t>
  </si>
  <si>
    <t>Aribim Pepple</t>
  </si>
  <si>
    <t>Amar Memic</t>
  </si>
  <si>
    <t>Ahmed Fathi</t>
  </si>
  <si>
    <t>Ardon Jashari</t>
  </si>
  <si>
    <t>Bento</t>
  </si>
  <si>
    <t>Abdelhamid Aït Boudlal</t>
  </si>
  <si>
    <t>Carlens Arcus</t>
  </si>
  <si>
    <t>Andrew Robertson</t>
  </si>
  <si>
    <t>Alex Freeman</t>
  </si>
  <si>
    <t>Alex Arce</t>
  </si>
  <si>
    <t>Ajdin Hrustic</t>
  </si>
  <si>
    <t>Ahmetcan Kaplan</t>
  </si>
  <si>
    <t>Angelo Stiller</t>
  </si>
  <si>
    <t>Brandley Kuwas</t>
  </si>
  <si>
    <t>Amad</t>
  </si>
  <si>
    <t>Brian Brobbey</t>
  </si>
  <si>
    <t>Ayase Ueda</t>
  </si>
  <si>
    <t>Benjamin Nygren</t>
  </si>
  <si>
    <t>Alaa Ghram</t>
  </si>
  <si>
    <t>Ahmed Koka</t>
  </si>
  <si>
    <t>Ali Alipour</t>
  </si>
  <si>
    <t>Alex Rufer</t>
  </si>
  <si>
    <t>Álex Baena</t>
  </si>
  <si>
    <t>Carlos Dos Santos</t>
  </si>
  <si>
    <t>Abdulelah Al-Amri</t>
  </si>
  <si>
    <t>Agustín Canobbio</t>
  </si>
  <si>
    <t>Aurélien Tchouaméni</t>
  </si>
  <si>
    <t>Antoine Mendy</t>
  </si>
  <si>
    <t>Ahmed Hasan</t>
  </si>
  <si>
    <t>Andreas Schjelderup</t>
  </si>
  <si>
    <t>Alexis Mac Allister</t>
  </si>
  <si>
    <t>Adil Aouchiche</t>
  </si>
  <si>
    <t>Alexander Prass</t>
  </si>
  <si>
    <t>Abdallah Khaled Khaleel Al-Shuaybat</t>
  </si>
  <si>
    <t>Arthur Masuaku</t>
  </si>
  <si>
    <t>Abduvohid Nematov</t>
  </si>
  <si>
    <t>Andres Gomez</t>
  </si>
  <si>
    <t>Ante Budimir</t>
  </si>
  <si>
    <t>Antoine Semenyo</t>
  </si>
  <si>
    <t>Andrés Andrade</t>
  </si>
  <si>
    <t>Armando González</t>
  </si>
  <si>
    <t>Evidence Makgopa</t>
  </si>
  <si>
    <t>Cho Yu-Min</t>
  </si>
  <si>
    <t>Denis Višinský</t>
  </si>
  <si>
    <t>Amir Hadziahmetovic</t>
  </si>
  <si>
    <t>Aurèle Amenda</t>
  </si>
  <si>
    <t>Bremer</t>
  </si>
  <si>
    <t>Carl-Fred Sainte</t>
  </si>
  <si>
    <t>Alexandro Maidana</t>
  </si>
  <si>
    <t>Alessandro Circati</t>
  </si>
  <si>
    <t>Altay Bayindir</t>
  </si>
  <si>
    <t>Anton Stach</t>
  </si>
  <si>
    <t>Eloy Room</t>
  </si>
  <si>
    <t>Bazoumana Touré</t>
  </si>
  <si>
    <t>Anthony Valencia</t>
  </si>
  <si>
    <t>Ayumu Seko</t>
  </si>
  <si>
    <t>Besfort Zeneli</t>
  </si>
  <si>
    <t>Ali Abdi</t>
  </si>
  <si>
    <t>Emam Ashour</t>
  </si>
  <si>
    <t>Ali Gholizadeh</t>
  </si>
  <si>
    <t>Andre De Jong</t>
  </si>
  <si>
    <t>Álex Remiro</t>
  </si>
  <si>
    <t>Dailon Livramento</t>
  </si>
  <si>
    <t>Abdullah Al-Hamdan</t>
  </si>
  <si>
    <t>Benjamín García</t>
  </si>
  <si>
    <t>Assane Diao</t>
  </si>
  <si>
    <t>Aimar Sher</t>
  </si>
  <si>
    <t>Antonio Nusa</t>
  </si>
  <si>
    <t>Cristian Romero</t>
  </si>
  <si>
    <t>Adil Boulbina</t>
  </si>
  <si>
    <t>Abdallah Nasib</t>
  </si>
  <si>
    <t>Axel Tuanzebe</t>
  </si>
  <si>
    <t>Akmal Mozgovoy</t>
  </si>
  <si>
    <t>Camilo Vargas</t>
  </si>
  <si>
    <t>Ben White</t>
  </si>
  <si>
    <t>Benjamin Asare</t>
  </si>
  <si>
    <t>Aníbal Godoy</t>
  </si>
  <si>
    <t>Brian Gutiérrez</t>
  </si>
  <si>
    <t>Ime Okon</t>
  </si>
  <si>
    <t>Eom Ji-Sung</t>
  </si>
  <si>
    <t>Jan Kliment</t>
  </si>
  <si>
    <t>Daniel Jebbison</t>
  </si>
  <si>
    <t>Armin Gigovic</t>
  </si>
  <si>
    <t>Amine Adli</t>
  </si>
  <si>
    <t>Danley Jean Jacques</t>
  </si>
  <si>
    <t>Auston Trusty</t>
  </si>
  <si>
    <t>Antonio Sanabria</t>
  </si>
  <si>
    <t>Alex Robertson</t>
  </si>
  <si>
    <t>Arda Güler</t>
  </si>
  <si>
    <t>Antonio Rüdiger</t>
  </si>
  <si>
    <t>Gervane Kastaneer</t>
  </si>
  <si>
    <t>Bénie Traoré</t>
  </si>
  <si>
    <t>Bryan Ramirez</t>
  </si>
  <si>
    <t>Daichi Kamada</t>
  </si>
  <si>
    <t>Carl Starfelt</t>
  </si>
  <si>
    <t>Amine Ben Hamida</t>
  </si>
  <si>
    <t>Axel Witsel</t>
  </si>
  <si>
    <t>Haissem Hassan</t>
  </si>
  <si>
    <t>Ben Old</t>
  </si>
  <si>
    <t>Ander Barrenetxea</t>
  </si>
  <si>
    <t>Deroy Duarte</t>
  </si>
  <si>
    <t>Abdullah Al-Khaibari</t>
  </si>
  <si>
    <t>Brian Barboza</t>
  </si>
  <si>
    <t>Bamba Dieng</t>
  </si>
  <si>
    <t>Akam Hashim Rahman</t>
  </si>
  <si>
    <t>David Møller Wolfe</t>
  </si>
  <si>
    <t>Emiliano Martínez ARG</t>
  </si>
  <si>
    <t>Ahmed Benbouali</t>
  </si>
  <si>
    <t>Carney Chukwuemeka</t>
  </si>
  <si>
    <t>Abdel Rahman Mohammad Awwad Suleiman</t>
  </si>
  <si>
    <t>Brian Cipenga</t>
  </si>
  <si>
    <t>Alisher Odilov</t>
  </si>
  <si>
    <t>Daniel Muñoz</t>
  </si>
  <si>
    <t>Duje Caleta-Car</t>
  </si>
  <si>
    <t>Caleb Yirenkyi</t>
  </si>
  <si>
    <t>Carlos Harvey</t>
  </si>
  <si>
    <t>Carlos Acevedo</t>
  </si>
  <si>
    <t>Jayden Adams</t>
  </si>
  <si>
    <t>Han-Beom Lee</t>
  </si>
  <si>
    <t>Jaroslav Zeleny</t>
  </si>
  <si>
    <t>Benjamin Tahirovic</t>
  </si>
  <si>
    <t>Anas Abdulsalam Abweny</t>
  </si>
  <si>
    <t>Dan Ndoye</t>
  </si>
  <si>
    <t>Danilo A</t>
  </si>
  <si>
    <t>Anass Salah-Eddine</t>
  </si>
  <si>
    <t>Delentz Pierre</t>
  </si>
  <si>
    <t>Braian Ojeda</t>
  </si>
  <si>
    <t>Ante Suto</t>
  </si>
  <si>
    <t>Atakan Karazor</t>
  </si>
  <si>
    <t>Chris Führich</t>
  </si>
  <si>
    <t>Godfried Roemeratoe</t>
  </si>
  <si>
    <t>Christ Inao Oulaï</t>
  </si>
  <si>
    <t>Cristian Ramírez</t>
  </si>
  <si>
    <t>Donyell Malen</t>
  </si>
  <si>
    <t>Daiki Hashioka</t>
  </si>
  <si>
    <t>Daniel Svensson</t>
  </si>
  <si>
    <t>Anis Ben Slimane</t>
  </si>
  <si>
    <t>Brandon Mechele</t>
  </si>
  <si>
    <t>Hamdy Fathy</t>
  </si>
  <si>
    <t>Ben Waine</t>
  </si>
  <si>
    <t>Diney</t>
  </si>
  <si>
    <t>Ahmed Al-Kassar</t>
  </si>
  <si>
    <t>Brian Rodríguez</t>
  </si>
  <si>
    <t>Désiré Doué</t>
  </si>
  <si>
    <t>Boulaye Dia</t>
  </si>
  <si>
    <t>Ali Ibrahim Al-Hamadi</t>
  </si>
  <si>
    <t>Egil Selvik</t>
  </si>
  <si>
    <t>Enzo Fernández</t>
  </si>
  <si>
    <t>Aïssa Mandi</t>
  </si>
  <si>
    <t>Ahmad Assaf</t>
  </si>
  <si>
    <t>Francisco Conceição</t>
  </si>
  <si>
    <t>Cédric Bakambu</t>
  </si>
  <si>
    <t>Azizjon G'aniyev</t>
  </si>
  <si>
    <t>David Ospina</t>
  </si>
  <si>
    <t>Igor Matanovic</t>
  </si>
  <si>
    <t>Christopher Baah</t>
  </si>
  <si>
    <t>Cecilio Waterman</t>
  </si>
  <si>
    <t>Carlos Rodríguez</t>
  </si>
  <si>
    <t>Khuliso Mudau</t>
  </si>
  <si>
    <t>Hong Hyun-Seok</t>
  </si>
  <si>
    <t>Ladislav Krejcí</t>
  </si>
  <si>
    <t>Derek Cornelius</t>
  </si>
  <si>
    <t>Dzenis Burnic</t>
  </si>
  <si>
    <t>Danilo B</t>
  </si>
  <si>
    <t>Derrick Etienne Jr.</t>
  </si>
  <si>
    <t>Ché Adams</t>
  </si>
  <si>
    <t>Chris Brady</t>
  </si>
  <si>
    <t>Damián Bobadilla</t>
  </si>
  <si>
    <t>Awer Mabil</t>
  </si>
  <si>
    <t>Baris Alper Yilmaz</t>
  </si>
  <si>
    <t>Jearl Margaritha</t>
  </si>
  <si>
    <t>Clément Akpa</t>
  </si>
  <si>
    <t>David Cabezas</t>
  </si>
  <si>
    <t>Jan Paul van Hecke</t>
  </si>
  <si>
    <t>Daizen Maeda</t>
  </si>
  <si>
    <t>Elliot Stroud</t>
  </si>
  <si>
    <t>Anisse Saidi</t>
  </si>
  <si>
    <t>Hossam Abdelmaguid</t>
  </si>
  <si>
    <t>Amir Razzaghinia</t>
  </si>
  <si>
    <t>Bill Tuiloma</t>
  </si>
  <si>
    <t>Borja Iglesias</t>
  </si>
  <si>
    <t>Fábio Domingos</t>
  </si>
  <si>
    <t>Aiman Yahya</t>
  </si>
  <si>
    <t>Darwin Núñez</t>
  </si>
  <si>
    <t>Cherif Ndiaye</t>
  </si>
  <si>
    <t>Ali Jasim</t>
  </si>
  <si>
    <t>Erling Haaland</t>
  </si>
  <si>
    <t>Exequiel Palacios</t>
  </si>
  <si>
    <t>Amin Chiakha</t>
  </si>
  <si>
    <t>David Affengruber</t>
  </si>
  <si>
    <t>Ali Ahmad Ali Azaizeh</t>
  </si>
  <si>
    <t>Francisco Trincão</t>
  </si>
  <si>
    <t>Chancel Mbemba</t>
  </si>
  <si>
    <t>Behruzjon Karimov</t>
  </si>
  <si>
    <t>Davinson Sánchez</t>
  </si>
  <si>
    <t>Dan Burn</t>
  </si>
  <si>
    <t>Daniel Agyei</t>
  </si>
  <si>
    <t>César Blackman</t>
  </si>
  <si>
    <t>César Montes</t>
  </si>
  <si>
    <t>Khulumani Ndamane</t>
  </si>
  <si>
    <t>Hwang Hee-Chan</t>
  </si>
  <si>
    <t>Lukás Cerv</t>
  </si>
  <si>
    <t>Ismaël Koné</t>
  </si>
  <si>
    <t>Edin Dzeko</t>
  </si>
  <si>
    <t>Ayoub Al Oui</t>
  </si>
  <si>
    <t>Djibril Sow</t>
  </si>
  <si>
    <t>Douglas Santos</t>
  </si>
  <si>
    <t>Azzedine Ounahi</t>
  </si>
  <si>
    <t>Duckens Nazon</t>
  </si>
  <si>
    <t>Dominic Hyam</t>
  </si>
  <si>
    <t>Chris Richards</t>
  </si>
  <si>
    <t>Diego Gómez</t>
  </si>
  <si>
    <t>Deniz Gül</t>
  </si>
  <si>
    <t>Deniz Undav</t>
  </si>
  <si>
    <t>Jeremy Antonisse</t>
  </si>
  <si>
    <t>Elye Wahi</t>
  </si>
  <si>
    <t>Denil Castillo</t>
  </si>
  <si>
    <t>Hiroki Ito</t>
  </si>
  <si>
    <t>Eric Anders Smith</t>
  </si>
  <si>
    <t>Aymen Dahmen</t>
  </si>
  <si>
    <t>Dodi Lukebakio</t>
  </si>
  <si>
    <t>Ibrahim Adel</t>
  </si>
  <si>
    <t>Aria Yousefi</t>
  </si>
  <si>
    <t>Callan Elliot</t>
  </si>
  <si>
    <t>Carlos Soler</t>
  </si>
  <si>
    <t>Garry Rodrigues</t>
  </si>
  <si>
    <t>Al Mufarrij</t>
  </si>
  <si>
    <t>Emiliano Martínez URG</t>
  </si>
  <si>
    <t>Hugo Ekitike</t>
  </si>
  <si>
    <t>Édouard Mendy</t>
  </si>
  <si>
    <t>Ali Yousif Hashim</t>
  </si>
  <si>
    <t>Felix Horn Myhre</t>
  </si>
  <si>
    <t>Flaco López</t>
  </si>
  <si>
    <t>Amine Gouiri</t>
  </si>
  <si>
    <t>Amer Rasem Adel Jamous</t>
  </si>
  <si>
    <t>Gonçalo Guedes</t>
  </si>
  <si>
    <t>Charles Pickel</t>
  </si>
  <si>
    <t>Botirali Ergashev</t>
  </si>
  <si>
    <t>Deiver Machado</t>
  </si>
  <si>
    <t>Dean Henderson</t>
  </si>
  <si>
    <t>Ivan Smolcic</t>
  </si>
  <si>
    <t>Derrick Köhn</t>
  </si>
  <si>
    <t>César Samudio</t>
  </si>
  <si>
    <t>Denzell García</t>
  </si>
  <si>
    <t>Lyle Foster</t>
  </si>
  <si>
    <t>Jens Castrop</t>
  </si>
  <si>
    <t>Lukas Hornicek</t>
  </si>
  <si>
    <t>Jacen Russell-Rowe</t>
  </si>
  <si>
    <t>Ermedin Demirovic</t>
  </si>
  <si>
    <t>Eray Cömert</t>
  </si>
  <si>
    <t>Bilal El Khannouss</t>
  </si>
  <si>
    <t>Duke Lacroix</t>
  </si>
  <si>
    <t>Findlay Curtis</t>
  </si>
  <si>
    <t>Fabián Balbuena</t>
  </si>
  <si>
    <t>Cameron Burgess</t>
  </si>
  <si>
    <t>Eren Elmali</t>
  </si>
  <si>
    <t>Finn Dahmen</t>
  </si>
  <si>
    <t>Joshua Brenet</t>
  </si>
  <si>
    <t>Emmanuel Agbadou</t>
  </si>
  <si>
    <t>Elias Legendre</t>
  </si>
  <si>
    <t>Joel Chima Fujita</t>
  </si>
  <si>
    <t>Gabriel Gudmundsson</t>
  </si>
  <si>
    <t>Elias Saad</t>
  </si>
  <si>
    <t>Jérémy Doku</t>
  </si>
  <si>
    <t>Khaled Sobhy</t>
  </si>
  <si>
    <t>Danial Iri</t>
  </si>
  <si>
    <t>Callum McCowatt</t>
  </si>
  <si>
    <t>Cristhian Mosquera</t>
  </si>
  <si>
    <t>Ieltsin Jerónimo Semedo Camões</t>
  </si>
  <si>
    <t>Ali Lajami</t>
  </si>
  <si>
    <t>Facundo Martínez</t>
  </si>
  <si>
    <t>Ibrahima Konaté</t>
  </si>
  <si>
    <t>El Hadji Malick Diouf</t>
  </si>
  <si>
    <t>Amir Al-Ammari</t>
  </si>
  <si>
    <t>Fredrik André Bjørkan</t>
  </si>
  <si>
    <t>Franco Mastantuono</t>
  </si>
  <si>
    <t>Anis Hadj Moussa</t>
  </si>
  <si>
    <t>Baha' Faisal</t>
  </si>
  <si>
    <t>Gonçalo Inacio</t>
  </si>
  <si>
    <t>Dylan Batubinsika</t>
  </si>
  <si>
    <t>Dostonbek Khamdamov</t>
  </si>
  <si>
    <t>Gustavo Puerta</t>
  </si>
  <si>
    <t>Ivor Pandur</t>
  </si>
  <si>
    <t>Derrick Luckassen</t>
  </si>
  <si>
    <t>César Yanis</t>
  </si>
  <si>
    <t>Érick Sánchez</t>
  </si>
  <si>
    <t>Mbekezeli Mbokazi</t>
  </si>
  <si>
    <t>Jin-Gyu Kim</t>
  </si>
  <si>
    <t>Lukás Provod</t>
  </si>
  <si>
    <t>Jahkeele Marshall-Rutty</t>
  </si>
  <si>
    <t>Esmir Bajraktarevic</t>
  </si>
  <si>
    <t>Fabian Rieder</t>
  </si>
  <si>
    <t>Endrick</t>
  </si>
  <si>
    <t>Brahim Díaz</t>
  </si>
  <si>
    <t>Frantzdy Pierrot</t>
  </si>
  <si>
    <t>George Hirst</t>
  </si>
  <si>
    <t>Gabriel Ávalos</t>
  </si>
  <si>
    <t>Connor Metcalfe</t>
  </si>
  <si>
    <t>Ferdi Kadioglu</t>
  </si>
  <si>
    <t>Juninho Bacuna</t>
  </si>
  <si>
    <t>Evan Ndicka</t>
  </si>
  <si>
    <t>Jorrel Hato</t>
  </si>
  <si>
    <t>Junnosuke Suzuki</t>
  </si>
  <si>
    <t>Gustaf Lagerbielke</t>
  </si>
  <si>
    <t>Joaquin Seys</t>
  </si>
  <si>
    <t>Mahdy Soliman</t>
  </si>
  <si>
    <t>Dennis Eckert</t>
  </si>
  <si>
    <t>Elijah Just</t>
  </si>
  <si>
    <t>João Paulo</t>
  </si>
  <si>
    <t>Ali Majrashi</t>
  </si>
  <si>
    <t>Facundo Pellistri</t>
  </si>
  <si>
    <t>Kylian Mbappé</t>
  </si>
  <si>
    <t>Habib Diallo</t>
  </si>
  <si>
    <t>Aymen Hussein</t>
  </si>
  <si>
    <t>Henrik Sælebakke Falchener</t>
  </si>
  <si>
    <t>Gabriel Rojas</t>
  </si>
  <si>
    <t>Anthony Mandrea</t>
  </si>
  <si>
    <t>Florian Wiegele</t>
  </si>
  <si>
    <t>Husam Ali Mohammad Abudahab</t>
  </si>
  <si>
    <t>Gonçalo Ramos</t>
  </si>
  <si>
    <t>Edo Kayembe</t>
  </si>
  <si>
    <t>Eldor Shomurodov</t>
  </si>
  <si>
    <t>James Rodríguez</t>
  </si>
  <si>
    <t>Dominic Solanke</t>
  </si>
  <si>
    <t>Elisha Owusu</t>
  </si>
  <si>
    <t>Christian Martínez</t>
  </si>
  <si>
    <t>Erik Lira</t>
  </si>
  <si>
    <t>Nkosinathi Sibisi</t>
  </si>
  <si>
    <t>Jo Hyeon-Woo</t>
  </si>
  <si>
    <t>Martin Jedlicka</t>
  </si>
  <si>
    <t>Joel Waterman</t>
  </si>
  <si>
    <t>Haris Tabakovic</t>
  </si>
  <si>
    <t>Edmílson Junior</t>
  </si>
  <si>
    <t>Fabinho</t>
  </si>
  <si>
    <t>Chadi Riad</t>
  </si>
  <si>
    <t>Hannes Delcroix</t>
  </si>
  <si>
    <t>Folarin Balogun</t>
  </si>
  <si>
    <t>Gastón Olveira</t>
  </si>
  <si>
    <t>Deni Juric</t>
  </si>
  <si>
    <t>Hakan Çalhanoglu</t>
  </si>
  <si>
    <t>Jonas Urbig</t>
  </si>
  <si>
    <t>Juriën Gaari</t>
  </si>
  <si>
    <t>Evann Guessand</t>
  </si>
  <si>
    <t>Justin Bijlow13</t>
  </si>
  <si>
    <t>Junya Ito</t>
  </si>
  <si>
    <t>Gustaf Nilsson</t>
  </si>
  <si>
    <t>Firas Chaouat</t>
  </si>
  <si>
    <t>Kevin De Bruyne</t>
  </si>
  <si>
    <t>Mahmoud Saber</t>
  </si>
  <si>
    <t>Finn Surman</t>
  </si>
  <si>
    <t>Jordan Mendes</t>
  </si>
  <si>
    <t>Feras Al-Brikan</t>
  </si>
  <si>
    <t>Facundo Torres</t>
  </si>
  <si>
    <t>Lucas Chevalier</t>
  </si>
  <si>
    <t>Habib Diarra</t>
  </si>
  <si>
    <t>Fahad Talib Raheem</t>
  </si>
  <si>
    <t>Jens Petter Hauge</t>
  </si>
  <si>
    <t>Gerónimo Rulli</t>
  </si>
  <si>
    <t>Emile Dorval</t>
  </si>
  <si>
    <t>Ibrahim Mohammad Abdallah Sabra</t>
  </si>
  <si>
    <t>João Cancelo</t>
  </si>
  <si>
    <t>Fiston Mayele</t>
  </si>
  <si>
    <t>Farrukh Sayfiev</t>
  </si>
  <si>
    <t>Jáminton Campaz</t>
  </si>
  <si>
    <t>Elliot Anderson</t>
  </si>
  <si>
    <t>Fatawu Issahaku</t>
  </si>
  <si>
    <t>Édgar Bárcenas</t>
  </si>
  <si>
    <t>Everardo López</t>
  </si>
  <si>
    <t>Oswin Appollis</t>
  </si>
  <si>
    <t>Kim Ju-Sung</t>
  </si>
  <si>
    <t>Martin Vitík</t>
  </si>
  <si>
    <t>Ivan Basic</t>
  </si>
  <si>
    <t>Eisa Palangi</t>
  </si>
  <si>
    <t>Gregor Kobel</t>
  </si>
  <si>
    <t>Gabriel Martinelli</t>
  </si>
  <si>
    <t>Chemsdine Talbi</t>
  </si>
  <si>
    <t>Jean-Kévin Duverne</t>
  </si>
  <si>
    <t>Giovanni Reyna</t>
  </si>
  <si>
    <t>Gatito Fernández</t>
  </si>
  <si>
    <t>Fran Karacic</t>
  </si>
  <si>
    <t>Irfan Can Kahveci</t>
  </si>
  <si>
    <t>Kenji Gorré</t>
  </si>
  <si>
    <t>Franck Kessié</t>
  </si>
  <si>
    <t>Kees Smit</t>
  </si>
  <si>
    <t>Kaishu Sano</t>
  </si>
  <si>
    <t>Gustav Lundgren</t>
  </si>
  <si>
    <t>Ghaith Zaalouni</t>
  </si>
  <si>
    <t>Marwan Attia</t>
  </si>
  <si>
    <t>Ehsan Mahroughi</t>
  </si>
  <si>
    <t>Francis DeVries</t>
  </si>
  <si>
    <t>Dean Huijsen</t>
  </si>
  <si>
    <t>Jorginho Soares</t>
  </si>
  <si>
    <t>Hassan Mahbub</t>
  </si>
  <si>
    <t>Federico Valverde</t>
  </si>
  <si>
    <t>Lucas Digne</t>
  </si>
  <si>
    <t>Ibrahim Mbaye</t>
  </si>
  <si>
    <t>Frans Dhia Haddad</t>
  </si>
  <si>
    <t>Jørgen Strand Larsen</t>
  </si>
  <si>
    <t>Gianluca Prestianni</t>
  </si>
  <si>
    <t>Farès Chaïbi</t>
  </si>
  <si>
    <t>Ibrahim Sadeh</t>
  </si>
  <si>
    <t>João Félix</t>
  </si>
  <si>
    <t>Grady Diangana</t>
  </si>
  <si>
    <t>Ibrokhim Ibragimov</t>
  </si>
  <si>
    <t>Jefferson Lerma</t>
  </si>
  <si>
    <t>Fikayo Tomori</t>
  </si>
  <si>
    <t>Karlo Letica</t>
  </si>
  <si>
    <t>Gideon Mensah</t>
  </si>
  <si>
    <t>Éric Davis</t>
  </si>
  <si>
    <t>Germán Berterame</t>
  </si>
  <si>
    <t>Relebohile Ratomo</t>
  </si>
  <si>
    <t>Kim Min-Jae</t>
  </si>
  <si>
    <t>Matej Kovar</t>
  </si>
  <si>
    <t>Jonathan Osorio</t>
  </si>
  <si>
    <t>Ivan Sunjic</t>
  </si>
  <si>
    <t>Gueye Seydinaissa Laye</t>
  </si>
  <si>
    <t>Joel Almada Monteiro</t>
  </si>
  <si>
    <t>Gabriel Sara</t>
  </si>
  <si>
    <t>El Mehdi Benabid</t>
  </si>
  <si>
    <t>Jean-Ricner Bellegarde</t>
  </si>
  <si>
    <t>Gustavo Caballero</t>
  </si>
  <si>
    <t>Jacob Italiano</t>
  </si>
  <si>
    <t>Ismail Yüksek</t>
  </si>
  <si>
    <t>Josha Vagnoman</t>
  </si>
  <si>
    <t>Kevin Felida</t>
  </si>
  <si>
    <t>Ghislain Konan</t>
  </si>
  <si>
    <t>Gonzalo Valle</t>
  </si>
  <si>
    <t>Luciano Valente</t>
  </si>
  <si>
    <t>Kaoru Mitoma</t>
  </si>
  <si>
    <t>Herman Johansson</t>
  </si>
  <si>
    <t>Hadj Mahmoud</t>
  </si>
  <si>
    <t>Loïs Openda</t>
  </si>
  <si>
    <t>Mohamed Abdelmonem</t>
  </si>
  <si>
    <t>Hossein Hosseini</t>
  </si>
  <si>
    <t>James McGarry</t>
  </si>
  <si>
    <t>Fermín López</t>
  </si>
  <si>
    <t>Jovane Cabral</t>
  </si>
  <si>
    <t>Khalid Al-Ghannam</t>
  </si>
  <si>
    <t>Federico Viñas</t>
  </si>
  <si>
    <t>Lucas Hernández</t>
  </si>
  <si>
    <t>Hasan Abdulkareem</t>
  </si>
  <si>
    <t>Julian Ryerson</t>
  </si>
  <si>
    <t>Giuliano Simeone</t>
  </si>
  <si>
    <t>Farès Ghedjemis</t>
  </si>
  <si>
    <t>Mahmoud Al-Mardi</t>
  </si>
  <si>
    <t>João Neves</t>
  </si>
  <si>
    <t>Jeremy Ngakia</t>
  </si>
  <si>
    <t>Igor Sergeev</t>
  </si>
  <si>
    <t>Jhon Arias</t>
  </si>
  <si>
    <t>Kristijan Jakic</t>
  </si>
  <si>
    <t>Ibrahim Sulemana</t>
  </si>
  <si>
    <t>Ismael Díaz</t>
  </si>
  <si>
    <t>Guillermo Martínez</t>
  </si>
  <si>
    <t>Renaldo Leaner</t>
  </si>
  <si>
    <t>Kim Moon-Hwan</t>
  </si>
  <si>
    <t>Michal Sadílek</t>
  </si>
  <si>
    <t>Jovo Lukic</t>
  </si>
  <si>
    <t>Johan Manzambi</t>
  </si>
  <si>
    <t>Hugo Souza</t>
  </si>
  <si>
    <t>Gessime Yassine</t>
  </si>
  <si>
    <t>Johny Placide</t>
  </si>
  <si>
    <t>Johnny Cardoso</t>
  </si>
  <si>
    <t>Gustavo Gómez</t>
  </si>
  <si>
    <t>Jason Geria</t>
  </si>
  <si>
    <t>Kaan Ayhan</t>
  </si>
  <si>
    <t>Leandro Bacuna</t>
  </si>
  <si>
    <t>Guela Doué</t>
  </si>
  <si>
    <t>Keisuke Goto</t>
  </si>
  <si>
    <t>Hugo Larsson</t>
  </si>
  <si>
    <t>Hazem Mastouri</t>
  </si>
  <si>
    <t>Lucas Stassin</t>
  </si>
  <si>
    <t>Mohamed Alaa</t>
  </si>
  <si>
    <t>Hossein Kanani</t>
  </si>
  <si>
    <t>Jesse Randall</t>
  </si>
  <si>
    <t>Ferran Torres</t>
  </si>
  <si>
    <t>Kelvin Spencer Pires</t>
  </si>
  <si>
    <t>Khalifah Al-Dawsari</t>
  </si>
  <si>
    <t>Maghnes Akliouche</t>
  </si>
  <si>
    <t>Iliman Ndiaye</t>
  </si>
  <si>
    <t>Hussein Ali</t>
  </si>
  <si>
    <t>Kristian Thorstvedt</t>
  </si>
  <si>
    <t>Juan Musso</t>
  </si>
  <si>
    <t>Hicham Boudaoui</t>
  </si>
  <si>
    <t>Marco Friedl</t>
  </si>
  <si>
    <t>Mohammad Abu Hasheesh</t>
  </si>
  <si>
    <t>José Sá</t>
  </si>
  <si>
    <t>Joris Kayembe</t>
  </si>
  <si>
    <t>Jakhongir O'Rozov</t>
  </si>
  <si>
    <t>Jhon Córdoba</t>
  </si>
  <si>
    <t>Jerome Opoku</t>
  </si>
  <si>
    <t>Jiovany Ramos</t>
  </si>
  <si>
    <t>Ricardo Goss</t>
  </si>
  <si>
    <t>Kim Seung-Gyu</t>
  </si>
  <si>
    <t>Mojmír Chytil</t>
  </si>
  <si>
    <t>Kerim-Sam Alajbegovic</t>
  </si>
  <si>
    <t>Luca Jaquez</t>
  </si>
  <si>
    <t>Ibañez</t>
  </si>
  <si>
    <t>Ismaël Baouf</t>
  </si>
  <si>
    <t>Josué Casimir</t>
  </si>
  <si>
    <t>Kenny McLean</t>
  </si>
  <si>
    <t>Gustavo Velázquez</t>
  </si>
  <si>
    <t>Jordan Bos</t>
  </si>
  <si>
    <t>Kenan Yildiz</t>
  </si>
  <si>
    <t>Livano Comenencia</t>
  </si>
  <si>
    <t>Ibrahim Sangaré</t>
  </si>
  <si>
    <t>Keisuke Osako</t>
  </si>
  <si>
    <t>Jesper Karlström</t>
  </si>
  <si>
    <t>Ismaël Gharbi</t>
  </si>
  <si>
    <t>Maarten Vandevoordt</t>
  </si>
  <si>
    <t>Mohamed El Shenawy</t>
  </si>
  <si>
    <t>Mehdi Ghayedi</t>
  </si>
  <si>
    <t>Joe Bell</t>
  </si>
  <si>
    <t>Kevin Pina</t>
  </si>
  <si>
    <t>Marwan Al-Sahafi</t>
  </si>
  <si>
    <t>Giorgian de Arrascaeta</t>
  </si>
  <si>
    <t>Malo Gusto</t>
  </si>
  <si>
    <t>Ismail Jakobs</t>
  </si>
  <si>
    <t>Ibrahim Bayesh</t>
  </si>
  <si>
    <t>Kristoffer Ajer</t>
  </si>
  <si>
    <t>Julián Álvarez</t>
  </si>
  <si>
    <t>Houssem Aouar</t>
  </si>
  <si>
    <t>Marko Arnautovic</t>
  </si>
  <si>
    <t>Mohammad Abualnadi</t>
  </si>
  <si>
    <t>Mário Ricardo Silva Velho</t>
  </si>
  <si>
    <t>Lionel M'Pasi</t>
  </si>
  <si>
    <t>Jamshid Iskanderov</t>
  </si>
  <si>
    <t>Jhon Lucumí</t>
  </si>
  <si>
    <t>Harvey Barnes</t>
  </si>
  <si>
    <t>Jonas Adjetey</t>
  </si>
  <si>
    <t>Jorge Gutiérrez</t>
  </si>
  <si>
    <t>Israel Reyes</t>
  </si>
  <si>
    <t>Ronwen Williams</t>
  </si>
  <si>
    <t>Kim Tae-Hyeon</t>
  </si>
  <si>
    <t>Patrik Schick</t>
  </si>
  <si>
    <t>Liam Millar</t>
  </si>
  <si>
    <t>Martin Zlomislic</t>
  </si>
  <si>
    <t>Khaled Ali Binsabaa</t>
  </si>
  <si>
    <t>Igor Thiago</t>
  </si>
  <si>
    <t>Ismael Saibari</t>
  </si>
  <si>
    <t>Josue Duverger</t>
  </si>
  <si>
    <t>Mark McKenzie</t>
  </si>
  <si>
    <t>José Canale</t>
  </si>
  <si>
    <t>Kai Trewin</t>
  </si>
  <si>
    <t>Kerem Aktürkoglu</t>
  </si>
  <si>
    <t>Kevin Schade</t>
  </si>
  <si>
    <t>Riechedly Bazoer</t>
  </si>
  <si>
    <t>Jean Michaël Seri</t>
  </si>
  <si>
    <t>Janner Corozo</t>
  </si>
  <si>
    <t>Micky van de Ven</t>
  </si>
  <si>
    <t>Keito Nakamura</t>
  </si>
  <si>
    <t>Kristoffer Nordfeldt</t>
  </si>
  <si>
    <t>Khalil Ayari</t>
  </si>
  <si>
    <t>Mohamed Hany</t>
  </si>
  <si>
    <t>Mehdi Hashemnejad</t>
  </si>
  <si>
    <t>Kosta Barbarouses</t>
  </si>
  <si>
    <t>Marc Cucurella</t>
  </si>
  <si>
    <t>Laros Duarte</t>
  </si>
  <si>
    <t>Gullermo Varela</t>
  </si>
  <si>
    <t>Manu Koné</t>
  </si>
  <si>
    <t>Karrar Nabeel19</t>
  </si>
  <si>
    <t>Leo Østigard</t>
  </si>
  <si>
    <t>Leandro Paredes</t>
  </si>
  <si>
    <t>Ibrahim Maza</t>
  </si>
  <si>
    <t>Maximilian Wöber</t>
  </si>
  <si>
    <t>Mohammad Ahmed Mohammad Taha</t>
  </si>
  <si>
    <t>Mateus Fernandes</t>
  </si>
  <si>
    <t>Matthieu Epolo</t>
  </si>
  <si>
    <t>Khojiakbar Alijonov</t>
  </si>
  <si>
    <t>Johan Carbonero</t>
  </si>
  <si>
    <t>James Garner</t>
  </si>
  <si>
    <t>José Córdoba</t>
  </si>
  <si>
    <t>Jesús Angulo</t>
  </si>
  <si>
    <t>Samukelo Kabini</t>
  </si>
  <si>
    <t>Kwon Hyeok-Kyu</t>
  </si>
  <si>
    <t>Pavel Bucha</t>
  </si>
  <si>
    <t>Luc Rollet</t>
  </si>
  <si>
    <t>Nidal Celik</t>
  </si>
  <si>
    <t>Lucas Mendes</t>
  </si>
  <si>
    <t>Marvin Keller</t>
  </si>
  <si>
    <t>João Pedro</t>
  </si>
  <si>
    <t>Issa Diop</t>
  </si>
  <si>
    <t>Leverton Pierre</t>
  </si>
  <si>
    <t>Lennon Miller</t>
  </si>
  <si>
    <t>Juan Cáceres</t>
  </si>
  <si>
    <t>Kye Rowles</t>
  </si>
  <si>
    <t>Merih Demiral</t>
  </si>
  <si>
    <t>Lennart Karl</t>
  </si>
  <si>
    <t>Roshon van Eijma</t>
  </si>
  <si>
    <t>Martial Godo</t>
  </si>
  <si>
    <t>John Mercado</t>
  </si>
  <si>
    <t>Nathan Aké</t>
  </si>
  <si>
    <t>Kento Shiogai</t>
  </si>
  <si>
    <t>Lucas Bergvall</t>
  </si>
  <si>
    <t>Louey Farhat</t>
  </si>
  <si>
    <t>Maxim De Cuyper</t>
  </si>
  <si>
    <t>Mohammed Salah</t>
  </si>
  <si>
    <t>Mehdi Taremi</t>
  </si>
  <si>
    <t>Lachlan Bayliss</t>
  </si>
  <si>
    <t>Marcos Llorente</t>
  </si>
  <si>
    <t>Márcio Rosa</t>
  </si>
  <si>
    <t>José Luis Rodríguez URG</t>
  </si>
  <si>
    <t>Kevin Yakob</t>
  </si>
  <si>
    <t>Marcus Pedersen</t>
  </si>
  <si>
    <t>Kilian Belazzoug</t>
  </si>
  <si>
    <t>Mohammad Ratib Mohammad Al-Daoud</t>
  </si>
  <si>
    <t>Meschack Elia</t>
  </si>
  <si>
    <t>Muhammadkodir Hamraliev</t>
  </si>
  <si>
    <t>Johan Mojica</t>
  </si>
  <si>
    <t>James Trafford</t>
  </si>
  <si>
    <t>Luka Vuskovic</t>
  </si>
  <si>
    <t>Joseph Anang</t>
  </si>
  <si>
    <t>José Fajardo</t>
  </si>
  <si>
    <t>Jesús Gallardo</t>
  </si>
  <si>
    <t>Teboho Mokoena</t>
  </si>
  <si>
    <t>Lee Jae-Sung</t>
  </si>
  <si>
    <t>Pavel Sulc</t>
  </si>
  <si>
    <t>Marcelo Flores</t>
  </si>
  <si>
    <t>Nihad Mujakic</t>
  </si>
  <si>
    <t>Michel Aebischer</t>
  </si>
  <si>
    <t>Kaiki</t>
  </si>
  <si>
    <t>Mehdi Harrar</t>
  </si>
  <si>
    <t>Louicius Don Deedson</t>
  </si>
  <si>
    <t>Matthew Freese</t>
  </si>
  <si>
    <t>Julio Enciso</t>
  </si>
  <si>
    <t>Lucas Herrington</t>
  </si>
  <si>
    <t>Mert Günok</t>
  </si>
  <si>
    <t>Leon Goretzka</t>
  </si>
  <si>
    <t>Sherel Floranus</t>
  </si>
  <si>
    <t>Mohamed Koné</t>
  </si>
  <si>
    <t>John Yeboah</t>
  </si>
  <si>
    <t>Noa Lang</t>
  </si>
  <si>
    <t>Kodai Sano</t>
  </si>
  <si>
    <t>Mattias Svanberg</t>
  </si>
  <si>
    <t>Mohamed Neffati</t>
  </si>
  <si>
    <t>Mika Godts</t>
  </si>
  <si>
    <t>Mohanad Lasheen</t>
  </si>
  <si>
    <t>Logan Rogerson</t>
  </si>
  <si>
    <t>Martín Zubimendi</t>
  </si>
  <si>
    <t>Nuno da Costa</t>
  </si>
  <si>
    <t>Mohammed Al-Yami</t>
  </si>
  <si>
    <t>José María Giménez</t>
  </si>
  <si>
    <t>Maxence Lacroix</t>
  </si>
  <si>
    <t>Krépin Diatta</t>
  </si>
  <si>
    <t>Kumel Saadi</t>
  </si>
  <si>
    <t>Morten Thorsby</t>
  </si>
  <si>
    <t>Lucas Martínez Quarta</t>
  </si>
  <si>
    <t>Luca Zidane</t>
  </si>
  <si>
    <t>Michael Svoboda</t>
  </si>
  <si>
    <t>Mohammed Abu Zraiq</t>
  </si>
  <si>
    <t>Nuno Mendes</t>
  </si>
  <si>
    <t>Nathanaël Mbuku</t>
  </si>
  <si>
    <t>Mukhammadrasul Abdumajidov</t>
  </si>
  <si>
    <t>Jorge Carrascal</t>
  </si>
  <si>
    <t>Marco Pasalic</t>
  </si>
  <si>
    <t>Kamaldeen Sulemana</t>
  </si>
  <si>
    <t>José Kadir</t>
  </si>
  <si>
    <t>Johan Vásquez</t>
  </si>
  <si>
    <t>Thalente Mbatha</t>
  </si>
  <si>
    <t>Lee Kang-in</t>
  </si>
  <si>
    <t>Robin Hranác</t>
  </si>
  <si>
    <t>Mathieu Choinière</t>
  </si>
  <si>
    <t>Nikola Katic</t>
  </si>
  <si>
    <t>Mohamed Naceur Almanai</t>
  </si>
  <si>
    <t>Miro Muheim</t>
  </si>
  <si>
    <t>Léo Pereira</t>
  </si>
  <si>
    <t>Mohamed Hrimat</t>
  </si>
  <si>
    <t>Martin Expérience</t>
  </si>
  <si>
    <t>Max Arfsten</t>
  </si>
  <si>
    <t>Júnior Alonso</t>
  </si>
  <si>
    <t>Martin Boyle</t>
  </si>
  <si>
    <t>Mert Müldür</t>
  </si>
  <si>
    <t>Leroy Sané</t>
  </si>
  <si>
    <t>Shurandy Sambo</t>
  </si>
  <si>
    <t>Nicolas Pépé</t>
  </si>
  <si>
    <t>Jordy Alcivar</t>
  </si>
  <si>
    <t>Koki Ogawa</t>
  </si>
  <si>
    <t>Melker Ellborg</t>
  </si>
  <si>
    <t>Mortadha Ben Ouanes</t>
  </si>
  <si>
    <t>Nathan De Cat</t>
  </si>
  <si>
    <t>Mostafa Mohamed</t>
  </si>
  <si>
    <t>Marko Stamenic</t>
  </si>
  <si>
    <t>Roberto Lopes</t>
  </si>
  <si>
    <t>Musab Al-Juwayr</t>
  </si>
  <si>
    <t>Juan Manuel Sanabria</t>
  </si>
  <si>
    <t>Michael Olise</t>
  </si>
  <si>
    <t>Lamine Camara</t>
  </si>
  <si>
    <t>Marko Lawk Farji</t>
  </si>
  <si>
    <t>Odin Bjørtuft</t>
  </si>
  <si>
    <t>Marcos Acuña</t>
  </si>
  <si>
    <t>Melvin Mastil</t>
  </si>
  <si>
    <t>Mohannad Abu Taha</t>
  </si>
  <si>
    <t>Ngal'ayel Mukau</t>
  </si>
  <si>
    <t>Odiljon Xamrobekov</t>
  </si>
  <si>
    <t>Juan Cabal</t>
  </si>
  <si>
    <t>Kojo Peprah Oppong</t>
  </si>
  <si>
    <t>José Luis Rodríguez</t>
  </si>
  <si>
    <t>Jorge Sánchez</t>
  </si>
  <si>
    <t>Thapelo Maseko</t>
  </si>
  <si>
    <t>Lee Tae-Seok</t>
  </si>
  <si>
    <t>Stepán Chaloupek</t>
  </si>
  <si>
    <t>Nikola Vasiljev</t>
  </si>
  <si>
    <t>Luiz Henrique</t>
  </si>
  <si>
    <t>Neil El Aynaoui</t>
  </si>
  <si>
    <t>Ricardo Adé</t>
  </si>
  <si>
    <t>Lyndon Dykes</t>
  </si>
  <si>
    <t>Patrick Agyemang</t>
  </si>
  <si>
    <t>Kaku</t>
  </si>
  <si>
    <t>Mathew Ryan</t>
  </si>
  <si>
    <t>Muhammed Sengezer</t>
  </si>
  <si>
    <t>Malick Thiaw</t>
  </si>
  <si>
    <t>Sontje Hansen</t>
  </si>
  <si>
    <t>Odilon Kossounou</t>
  </si>
  <si>
    <t>Ryan Gravenberch</t>
  </si>
  <si>
    <t>Ritsu Doan</t>
  </si>
  <si>
    <t>Noel Törnqvist</t>
  </si>
  <si>
    <t>Moutaz Neffati</t>
  </si>
  <si>
    <t>Nathan Ngoy</t>
  </si>
  <si>
    <t>Mostafa Shobeir</t>
  </si>
  <si>
    <t>Mohammad Ghorbani</t>
  </si>
  <si>
    <t>Max Crocombe</t>
  </si>
  <si>
    <t>Pablo Fornals</t>
  </si>
  <si>
    <t>Ryan Mendes</t>
  </si>
  <si>
    <t>Naif Masoud</t>
  </si>
  <si>
    <t>Luciano Gonzalez</t>
  </si>
  <si>
    <t>Mamadou Diakhon</t>
  </si>
  <si>
    <t>Maytham Jabbar</t>
  </si>
  <si>
    <t>Ørjan Nyland</t>
  </si>
  <si>
    <t>Marcos Senesi</t>
  </si>
  <si>
    <t>Mohamed Amoura</t>
  </si>
  <si>
    <t>Mousa Al-Tamari</t>
  </si>
  <si>
    <t>Pedro Gonçalves</t>
  </si>
  <si>
    <t>Noah Sadiki</t>
  </si>
  <si>
    <t>Oston Urunov</t>
  </si>
  <si>
    <t>Juan Fernando Quintero</t>
  </si>
  <si>
    <t>Kwasi Sibo</t>
  </si>
  <si>
    <t>Luis Mejía</t>
  </si>
  <si>
    <t>Julián Quiñones</t>
  </si>
  <si>
    <t>Themba Zwane</t>
  </si>
  <si>
    <t>Oh Hyeon-Gyu</t>
  </si>
  <si>
    <t>Tomás Chorý</t>
  </si>
  <si>
    <t>Nathan Saliba</t>
  </si>
  <si>
    <t>Osman Hadzikic</t>
  </si>
  <si>
    <t>Moustafa Tarek Mashal</t>
  </si>
  <si>
    <t>Noah Okafor</t>
  </si>
  <si>
    <t>Noussair Mazraoui</t>
  </si>
  <si>
    <t>Ruben Providence</t>
  </si>
  <si>
    <t>Patrick Schulte</t>
  </si>
  <si>
    <t>Lucas Romero</t>
  </si>
  <si>
    <t>Mustafa Eskihellac</t>
  </si>
  <si>
    <t>Nathaniel Brown</t>
  </si>
  <si>
    <t>Tahith Chong</t>
  </si>
  <si>
    <t>Ousmane Diomande</t>
  </si>
  <si>
    <t>Kendry Páez</t>
  </si>
  <si>
    <t>Ryunosuke Sato</t>
  </si>
  <si>
    <t>Roony Bardghji</t>
  </si>
  <si>
    <t>Noureddine Farhati</t>
  </si>
  <si>
    <t>Nicolas Raskin</t>
  </si>
  <si>
    <t>Nasser Mansi</t>
  </si>
  <si>
    <t>Mohammad Mohebbi</t>
  </si>
  <si>
    <t>Michael Woud</t>
  </si>
  <si>
    <t>Pau Cubarsí</t>
  </si>
  <si>
    <t>Semedo</t>
  </si>
  <si>
    <t>Nawaf Boushal</t>
  </si>
  <si>
    <t>Manuel Ugarte</t>
  </si>
  <si>
    <t>N'Golo Kanté</t>
  </si>
  <si>
    <t>Mamadou Sarr</t>
  </si>
  <si>
    <t>Merchas Doski</t>
  </si>
  <si>
    <t>Oscar Bobb</t>
  </si>
  <si>
    <t>Máximo Perrone</t>
  </si>
  <si>
    <t>Rafik Belghali</t>
  </si>
  <si>
    <t>Nizar Al-Rashdan</t>
  </si>
  <si>
    <t>Pedro Neto</t>
  </si>
  <si>
    <t>Rocky Bushiri</t>
  </si>
  <si>
    <t>Otabek Shukurov</t>
  </si>
  <si>
    <t>Kevin Castaño</t>
  </si>
  <si>
    <t>Martín Krug</t>
  </si>
  <si>
    <t>Obed Vargas</t>
  </si>
  <si>
    <t>Tholo Matuludi</t>
  </si>
  <si>
    <t>Paik Seung-Ho</t>
  </si>
  <si>
    <t>Tomás Holes</t>
  </si>
  <si>
    <t>Niko Sigur</t>
  </si>
  <si>
    <t>Samed Bazdar</t>
  </si>
  <si>
    <t>Mubark Shanan Hamza</t>
  </si>
  <si>
    <t>Matheus Cunha</t>
  </si>
  <si>
    <t>Oussama Targhaline</t>
  </si>
  <si>
    <t>Wilguens Paugain</t>
  </si>
  <si>
    <t>Ross McCrorie</t>
  </si>
  <si>
    <t>Ricardo Pepi</t>
  </si>
  <si>
    <t>Matías Galarza</t>
  </si>
  <si>
    <t>Nestory Irankunda</t>
  </si>
  <si>
    <t>Oguz Aydin</t>
  </si>
  <si>
    <t>Nick Woltemade</t>
  </si>
  <si>
    <t>Trevor Doornbusch</t>
  </si>
  <si>
    <t>Parfait Guiagon</t>
  </si>
  <si>
    <t>Kevin Rodríguez</t>
  </si>
  <si>
    <t>Shogo Taniguchi</t>
  </si>
  <si>
    <t>Taha Ali</t>
  </si>
  <si>
    <t>Omar Ben Ali</t>
  </si>
  <si>
    <t>Omar Marmoush</t>
  </si>
  <si>
    <t>Omid Norafkan</t>
  </si>
  <si>
    <t>Ryan Thomas</t>
  </si>
  <si>
    <t>Pedri</t>
  </si>
  <si>
    <t>Sidny Cabral</t>
  </si>
  <si>
    <t>Rayane Hamidou</t>
  </si>
  <si>
    <t>Mathías Olivera</t>
  </si>
  <si>
    <t>Ousmane Dembélé</t>
  </si>
  <si>
    <t>Mory Diaw</t>
  </si>
  <si>
    <t>Mohannad Ali Kadhim</t>
  </si>
  <si>
    <t>Patrick Berg</t>
  </si>
  <si>
    <t>Nahuel Molina</t>
  </si>
  <si>
    <t>Ramiz Zerrouki</t>
  </si>
  <si>
    <t>Paul Wanner</t>
  </si>
  <si>
    <t>Noor Al-Rawabdeh</t>
  </si>
  <si>
    <t>Renato Veiga</t>
  </si>
  <si>
    <t>Samuel Moutoussamy</t>
  </si>
  <si>
    <t>Rustamjon Ashurmatov</t>
  </si>
  <si>
    <t>Luis Díaz</t>
  </si>
  <si>
    <t>Kobbie Mainoo</t>
  </si>
  <si>
    <t>Marvin Senaya</t>
  </si>
  <si>
    <t>Michael Murillo</t>
  </si>
  <si>
    <t>Orbelín Pineda</t>
  </si>
  <si>
    <t>Tshepang Moremi</t>
  </si>
  <si>
    <t>Park Jin-Seop</t>
  </si>
  <si>
    <t>Tomás Ladra</t>
  </si>
  <si>
    <t>Owen Goodman</t>
  </si>
  <si>
    <t>Sead Kolasinac</t>
  </si>
  <si>
    <t>Niall Mason</t>
  </si>
  <si>
    <t>Ricardo Rodríguez</t>
  </si>
  <si>
    <t>Rayane Bounida</t>
  </si>
  <si>
    <t>Wilson Isidor</t>
  </si>
  <si>
    <t>Sebastian Berhalter</t>
  </si>
  <si>
    <t>Mauricio</t>
  </si>
  <si>
    <t>Nishan Velupillay</t>
  </si>
  <si>
    <t>Orkun Kökçü</t>
  </si>
  <si>
    <t>Nico Schlotterbeck</t>
  </si>
  <si>
    <t>Tyrese Noslin</t>
  </si>
  <si>
    <t>Seko Fofana</t>
  </si>
  <si>
    <t>Leonardo Realpe</t>
  </si>
  <si>
    <t>Shuto Machino</t>
  </si>
  <si>
    <t>Victor Eriksson</t>
  </si>
  <si>
    <t>Omar Rekik</t>
  </si>
  <si>
    <t>Senne Lammens</t>
  </si>
  <si>
    <t>Ramy Rabia</t>
  </si>
  <si>
    <t>Payam Niazmand</t>
  </si>
  <si>
    <t>Tim Payne</t>
  </si>
  <si>
    <t>Steven Moreira</t>
  </si>
  <si>
    <t>Saleh Al-Shehri</t>
  </si>
  <si>
    <t>Matías Viña</t>
  </si>
  <si>
    <t>Pierre Kalulu</t>
  </si>
  <si>
    <t>Moussa Niakhaté</t>
  </si>
  <si>
    <t>Munaf Younis Hashim</t>
  </si>
  <si>
    <t>Sander Berge</t>
  </si>
  <si>
    <t>Nico Paz</t>
  </si>
  <si>
    <t>Ramy Bensebaini</t>
  </si>
  <si>
    <t>Odeh Burhan Shehade Fakhoury</t>
  </si>
  <si>
    <t>Ricardo Horta</t>
  </si>
  <si>
    <t>Simon Banza</t>
  </si>
  <si>
    <t>Sherzod Nasrullaev</t>
  </si>
  <si>
    <t>Luis Suárez</t>
  </si>
  <si>
    <t>Marc Guéhi</t>
  </si>
  <si>
    <t>Patric Pfeiffer</t>
  </si>
  <si>
    <t>Orlando Mosquera</t>
  </si>
  <si>
    <t>Raúl Jiménez</t>
  </si>
  <si>
    <t>Yaya Sithole</t>
  </si>
  <si>
    <t>Seol Young-Woo</t>
  </si>
  <si>
    <t>Tomás Soucek</t>
  </si>
  <si>
    <t>Ralph Priso-Mbongue</t>
  </si>
  <si>
    <t>Stjepan Radeljic</t>
  </si>
  <si>
    <t>Rubén Vargas</t>
  </si>
  <si>
    <t>Rayan</t>
  </si>
  <si>
    <t>Redouane Halal</t>
  </si>
  <si>
    <t>Woobens Pacius</t>
  </si>
  <si>
    <t>Scott Bain</t>
  </si>
  <si>
    <t>Tanner Tessmann</t>
  </si>
  <si>
    <t>Miguel Almirón</t>
  </si>
  <si>
    <t>Patrick Beach</t>
  </si>
  <si>
    <t>Ozan Kabak</t>
  </si>
  <si>
    <t>Tyrick Bodak</t>
  </si>
  <si>
    <t>Simon Adingra</t>
  </si>
  <si>
    <t>Tomoki Hayakawa</t>
  </si>
  <si>
    <t>Victor Lindelöf</t>
  </si>
  <si>
    <t>Raed Chikhaoui</t>
  </si>
  <si>
    <t>Tarek Alaa</t>
  </si>
  <si>
    <t>Tyler Bindon</t>
  </si>
  <si>
    <t>Telmo Arcanjo</t>
  </si>
  <si>
    <t>Maxi Araújo</t>
  </si>
  <si>
    <t>Nicolas Jackson</t>
  </si>
  <si>
    <t>Peter Gwargis</t>
  </si>
  <si>
    <t>Torbjorn Heggem</t>
  </si>
  <si>
    <t>Nicolás González</t>
  </si>
  <si>
    <t>Rayan Aït-Nouri</t>
  </si>
  <si>
    <t>Saleem Obaid</t>
  </si>
  <si>
    <t>Rúben Neves</t>
  </si>
  <si>
    <t>Steve Kapuadi</t>
  </si>
  <si>
    <t>Sherzod Temirov</t>
  </si>
  <si>
    <t>Rafael Borré</t>
  </si>
  <si>
    <t>Prince Adu</t>
  </si>
  <si>
    <t>Roderick Miller</t>
  </si>
  <si>
    <t>Raúl Rangel</t>
  </si>
  <si>
    <t>Son Heung-Min</t>
  </si>
  <si>
    <t>Vladimír Coufal</t>
  </si>
  <si>
    <t>Tarik Muharemovic</t>
  </si>
  <si>
    <t>Salah Zakaria</t>
  </si>
  <si>
    <t>Silvan Widmer</t>
  </si>
  <si>
    <t>Vinícius Júnior</t>
  </si>
  <si>
    <t>Samir El Mourabet</t>
  </si>
  <si>
    <t>Woodensky Pierre</t>
  </si>
  <si>
    <t>Tim Ream</t>
  </si>
  <si>
    <t>Omar Alderete</t>
  </si>
  <si>
    <t>Patrick Yazbek</t>
  </si>
  <si>
    <t>Salih Özcan</t>
  </si>
  <si>
    <t>Pascal Groß</t>
  </si>
  <si>
    <t>Wilfried Singo</t>
  </si>
  <si>
    <t>Pedro Vite</t>
  </si>
  <si>
    <t>Tsuyoshi Watanabe</t>
  </si>
  <si>
    <t>Viktor Gyökeres</t>
  </si>
  <si>
    <t>Rani Khedira</t>
  </si>
  <si>
    <t>Trézéguet</t>
  </si>
  <si>
    <t>Unai Simón</t>
  </si>
  <si>
    <t>Vozinha</t>
  </si>
  <si>
    <t>Saud Abdulhamid</t>
  </si>
  <si>
    <t>Nicolás de la Cruz</t>
  </si>
  <si>
    <t>Rayan Cherki</t>
  </si>
  <si>
    <t>Nobel Mendy</t>
  </si>
  <si>
    <t>Rebin Solaka</t>
  </si>
  <si>
    <t>Viljar Myhra</t>
  </si>
  <si>
    <t>Nicolás Otamendi</t>
  </si>
  <si>
    <t>Riyad Mahrez</t>
  </si>
  <si>
    <t>Yazan Al-Arab</t>
  </si>
  <si>
    <t>Rui Silva</t>
  </si>
  <si>
    <t>Théo Bongonda</t>
  </si>
  <si>
    <t>Umarali Rakhmonaliev</t>
  </si>
  <si>
    <t>Richard Ríos</t>
  </si>
  <si>
    <t>Morgan Rogers</t>
  </si>
  <si>
    <t>Petar Musa</t>
  </si>
  <si>
    <t>Ransford-Yeboah Königsdörffer</t>
  </si>
  <si>
    <t>Richard Ledezma</t>
  </si>
  <si>
    <t>Song Bum-Keun</t>
  </si>
  <si>
    <t>Vladimír Darida</t>
  </si>
  <si>
    <t>Shehab Ellethy</t>
  </si>
  <si>
    <t>Vincent Sierro</t>
  </si>
  <si>
    <t>Vitor Reis</t>
  </si>
  <si>
    <t>Souffian El Karouani</t>
  </si>
  <si>
    <t>Yassine Fortune</t>
  </si>
  <si>
    <t>Orlando Gil</t>
  </si>
  <si>
    <t>Paul Izzo</t>
  </si>
  <si>
    <t>Samet Akaydin</t>
  </si>
  <si>
    <t>Serge Gnabry</t>
  </si>
  <si>
    <t>Yahia Fofana</t>
  </si>
  <si>
    <t>Yuito Suzuki</t>
  </si>
  <si>
    <t>Williot Swedberg</t>
  </si>
  <si>
    <t>Rayan Elloumi</t>
  </si>
  <si>
    <t>Yasser Ibrahim</t>
  </si>
  <si>
    <t>Saman Fallah</t>
  </si>
  <si>
    <t>Víctor Muñoz</t>
  </si>
  <si>
    <t>Wagner Pina</t>
  </si>
  <si>
    <t>Sultan Mandash</t>
  </si>
  <si>
    <t>Nicolás Fonseca</t>
  </si>
  <si>
    <t>Theo Hernández</t>
  </si>
  <si>
    <t>Pape Gueye</t>
  </si>
  <si>
    <t>Youssef Amyn</t>
  </si>
  <si>
    <t>Nicolás Tagliafico</t>
  </si>
  <si>
    <t>Sohaib Nair</t>
  </si>
  <si>
    <t>Sasa Kalajdzic</t>
  </si>
  <si>
    <t>Yazeed Abu Laila</t>
  </si>
  <si>
    <t>Samú Costa</t>
  </si>
  <si>
    <t>Timothy Fayulu</t>
  </si>
  <si>
    <t>Umarbek Eshmurodov</t>
  </si>
  <si>
    <t>Santiago Arias</t>
  </si>
  <si>
    <t>Noni Madueke</t>
  </si>
  <si>
    <t>Petar Sucic</t>
  </si>
  <si>
    <t>Thomas Partey</t>
  </si>
  <si>
    <t>Roberto Alvarado</t>
  </si>
  <si>
    <t>Yang Hyun-Jun</t>
  </si>
  <si>
    <t>Tani Oluwaseyi</t>
  </si>
  <si>
    <t>Yusuf Abdurisag</t>
  </si>
  <si>
    <t>Soufiane Rahimi</t>
  </si>
  <si>
    <t>Tommy Conway</t>
  </si>
  <si>
    <t>Ramón Sosa</t>
  </si>
  <si>
    <t>Paul Okon</t>
  </si>
  <si>
    <t>Semih Kiliçsoy</t>
  </si>
  <si>
    <t>Yan Diomande</t>
  </si>
  <si>
    <t>Willian Pacho</t>
  </si>
  <si>
    <t>Yukinari Sugawara</t>
  </si>
  <si>
    <t>Yasin Ayari</t>
  </si>
  <si>
    <t>Sabri Ben Hessen</t>
  </si>
  <si>
    <t>Zizo</t>
  </si>
  <si>
    <t>Yéremy Pino</t>
  </si>
  <si>
    <t>Willy Semedo</t>
  </si>
  <si>
    <t>Turki Al-Ammar</t>
  </si>
  <si>
    <t>Pablo Alcoba</t>
  </si>
  <si>
    <t>Warren Zaïre-Emery</t>
  </si>
  <si>
    <t>Pape Matar Sarr</t>
  </si>
  <si>
    <t>Zaid Ismael Khaleel Al Dulaimi</t>
  </si>
  <si>
    <t>Rodrigo De Paul</t>
  </si>
  <si>
    <t>Yacine Titraoui</t>
  </si>
  <si>
    <t>Yousef Abualjazar</t>
  </si>
  <si>
    <t>Tomás Lemos Araújo</t>
  </si>
  <si>
    <t>Yoane Wissa</t>
  </si>
  <si>
    <t>Utkir Yusupov</t>
  </si>
  <si>
    <t>Yerson Mosquera</t>
  </si>
  <si>
    <t>Tino Livramento</t>
  </si>
  <si>
    <t>Toni Fruk</t>
  </si>
  <si>
    <t>You can update player name when the official squad is released by FIFA by 1st June</t>
  </si>
  <si>
    <t>PAID VERSION FEATURES</t>
  </si>
  <si>
    <t>&gt; Excel Version and Google Sheets Version</t>
  </si>
  <si>
    <t>&gt; Additional Assist and Goal Minutes Columns</t>
  </si>
  <si>
    <t>&gt; Fully Editable</t>
  </si>
  <si>
    <t>2.31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</si>
</sst>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hh:mm;@"/>
    <numFmt numFmtId="165" formatCode="m/d/yy\ h:mm;@"/>
    <numFmt numFmtId="166" formatCode="h:mm;@"/>
    <numFmt numFmtId="167" formatCode="[$-409]m/d/yy\ h:mm\ AM/PM;@"/>
  </numFmts>
  <fonts count="59" x14ac:knownFonts="1">
    <font>
      <sz val="10"/>
      <name val="Arial"/>
      <family val="2"/>
    </font>
    <font>
      <sz val="11"/>
      <color theme="1"/>
      <name val="Calibri"/>
      <family val="2"/>
      <scheme val="minor"/>
    </font>
    <font>
      <b/>
      <sz val="11"/>
      <color theme="0"/>
      <name val="Calibri"/>
      <family val="2"/>
      <scheme val="minor"/>
    </font>
    <font>
      <sz val="11"/>
      <color rgb="FFFF0000"/>
      <name val="Calibri"/>
      <family val="2"/>
      <scheme val="minor"/>
    </font>
    <font>
      <sz val="11"/>
      <color theme="0"/>
      <name val="Calibri"/>
      <family val="2"/>
      <scheme val="minor"/>
    </font>
    <font>
      <sz val="11"/>
      <name val="Calibri"/>
      <family val="2"/>
      <scheme val="minor"/>
    </font>
    <font>
      <sz val="11"/>
      <color indexed="10"/>
      <name val="Calibri"/>
      <family val="2"/>
      <scheme val="minor"/>
    </font>
    <font>
      <sz val="11"/>
      <color rgb="FFC00000"/>
      <name val="Calibri"/>
      <family val="2"/>
      <scheme val="minor"/>
    </font>
    <font>
      <b/>
      <sz val="28"/>
      <name val="Calibri"/>
      <family val="2"/>
      <scheme val="minor"/>
    </font>
    <font>
      <sz val="10"/>
      <name val="Calibri"/>
      <family val="2"/>
      <scheme val="minor"/>
    </font>
    <font>
      <i/>
      <sz val="11"/>
      <name val="Calibri"/>
      <family val="2"/>
      <scheme val="minor"/>
    </font>
    <font>
      <sz val="10"/>
      <color theme="0"/>
      <name val="Calibri"/>
      <family val="2"/>
      <scheme val="minor"/>
    </font>
    <font>
      <b/>
      <sz val="10"/>
      <color theme="0"/>
      <name val="Calibri"/>
      <family val="2"/>
      <scheme val="minor"/>
    </font>
    <font>
      <sz val="18"/>
      <color theme="0"/>
      <name val="Calibri"/>
      <family val="2"/>
      <scheme val="minor"/>
    </font>
    <font>
      <b/>
      <sz val="11"/>
      <name val="Calibri"/>
      <family val="2"/>
      <scheme val="minor"/>
    </font>
    <font>
      <b/>
      <sz val="11"/>
      <color indexed="9"/>
      <name val="Calibri"/>
      <family val="2"/>
      <scheme val="minor"/>
    </font>
    <font>
      <u/>
      <sz val="10"/>
      <color indexed="12"/>
      <name val="Arial"/>
      <family val="2"/>
    </font>
    <font>
      <sz val="10"/>
      <color rgb="FFFF0000"/>
      <name val="Arial"/>
      <family val="2"/>
    </font>
    <font>
      <u/>
      <sz val="11"/>
      <color indexed="12"/>
      <name val="Calibri"/>
      <family val="2"/>
      <scheme val="minor"/>
    </font>
    <font>
      <b/>
      <sz val="11"/>
      <color rgb="FFFF0000"/>
      <name val="Calibri"/>
      <family val="2"/>
      <scheme val="minor"/>
    </font>
    <font>
      <sz val="10"/>
      <name val="Arial"/>
      <family val="2"/>
    </font>
    <font>
      <b/>
      <sz val="22"/>
      <color theme="0"/>
      <name val="Calibri"/>
      <family val="2"/>
      <scheme val="minor"/>
    </font>
    <font>
      <u/>
      <sz val="11"/>
      <color theme="0"/>
      <name val="Calibri"/>
      <family val="2"/>
      <scheme val="minor"/>
    </font>
    <font>
      <sz val="11"/>
      <color theme="0" tint="-4.9989318521683403E-2"/>
      <name val="Calibri"/>
      <family val="2"/>
      <scheme val="minor"/>
    </font>
    <font>
      <b/>
      <sz val="22"/>
      <color rgb="FF00B050"/>
      <name val="Calibri"/>
      <family val="2"/>
      <scheme val="minor"/>
    </font>
    <font>
      <b/>
      <sz val="20"/>
      <name val="Calibri"/>
      <family val="2"/>
      <scheme val="minor"/>
    </font>
    <font>
      <b/>
      <sz val="16"/>
      <name val="Calibri"/>
      <family val="2"/>
      <scheme val="minor"/>
    </font>
    <font>
      <u/>
      <sz val="12"/>
      <color indexed="12"/>
      <name val="Calibri"/>
      <family val="2"/>
      <scheme val="minor"/>
    </font>
    <font>
      <b/>
      <sz val="11"/>
      <color theme="1"/>
      <name val="Calibri"/>
      <family val="2"/>
      <scheme val="minor"/>
    </font>
    <font>
      <sz val="11"/>
      <color theme="8" tint="-0.499984740745262"/>
      <name val="Calibri"/>
      <family val="2"/>
      <scheme val="minor"/>
    </font>
    <font>
      <sz val="28"/>
      <name val="Calibri"/>
      <family val="2"/>
      <scheme val="minor"/>
    </font>
    <font>
      <sz val="11"/>
      <color theme="8" tint="-0.499984740745262"/>
      <name val="Wingdings 3"/>
      <family val="1"/>
      <charset val="2"/>
    </font>
    <font>
      <b/>
      <sz val="11"/>
      <color theme="6" tint="-0.499984740745262"/>
      <name val="Calibri"/>
      <family val="2"/>
      <scheme val="minor"/>
    </font>
    <font>
      <b/>
      <sz val="11"/>
      <color theme="8" tint="-0.499984740745262"/>
      <name val="Calibri"/>
      <family val="2"/>
      <scheme val="minor"/>
    </font>
    <font>
      <b/>
      <sz val="22"/>
      <name val="Calibri"/>
      <family val="2"/>
      <scheme val="minor"/>
    </font>
    <font>
      <b/>
      <sz val="28"/>
      <color theme="0"/>
      <name val="Calibri"/>
      <family val="2"/>
      <scheme val="minor"/>
    </font>
    <font>
      <sz val="28"/>
      <color theme="0"/>
      <name val="Calibri"/>
      <family val="2"/>
      <scheme val="minor"/>
    </font>
    <font>
      <sz val="10"/>
      <color theme="0"/>
      <name val="Arial"/>
      <family val="2"/>
    </font>
    <font>
      <b/>
      <sz val="32"/>
      <name val="Calibri"/>
      <family val="2"/>
      <scheme val="minor"/>
    </font>
    <font>
      <sz val="11"/>
      <color theme="2" tint="-0.749992370372631"/>
      <name val="Calibri"/>
      <family val="2"/>
      <scheme val="minor"/>
    </font>
    <font>
      <sz val="11"/>
      <color theme="2" tint="-0.749992370372631"/>
      <name val="Wingdings 3"/>
      <family val="1"/>
      <charset val="2"/>
    </font>
    <font>
      <b/>
      <sz val="14"/>
      <color theme="0"/>
      <name val="Calibri"/>
      <family val="2"/>
      <scheme val="minor"/>
    </font>
    <font>
      <b/>
      <sz val="32"/>
      <color theme="0"/>
      <name val="Calibri"/>
      <family val="2"/>
      <scheme val="minor"/>
    </font>
    <font>
      <sz val="9"/>
      <name val="Calibri"/>
      <family val="2"/>
      <scheme val="minor"/>
    </font>
    <font>
      <i/>
      <sz val="11"/>
      <color theme="0"/>
      <name val="Calibri"/>
      <family val="2"/>
      <scheme val="minor"/>
    </font>
    <font>
      <sz val="9"/>
      <color theme="0"/>
      <name val="Calibri"/>
      <family val="2"/>
      <scheme val="minor"/>
    </font>
    <font>
      <sz val="14"/>
      <color theme="0"/>
      <name val="Calibri"/>
      <family val="2"/>
      <scheme val="minor"/>
    </font>
    <font>
      <sz val="9"/>
      <color theme="0"/>
      <name val="Arial Narrow"/>
      <family val="2"/>
    </font>
    <font>
      <b/>
      <sz val="26"/>
      <color theme="0"/>
      <name val="Calibri"/>
      <family val="2"/>
      <scheme val="minor"/>
    </font>
    <font>
      <sz val="11"/>
      <color theme="1" tint="0.499984740745262"/>
      <name val="Calibri"/>
      <family val="2"/>
      <scheme val="minor"/>
    </font>
    <font>
      <b/>
      <sz val="16"/>
      <color theme="1" tint="0.499984740745262"/>
      <name val="Calibri"/>
      <family val="2"/>
      <scheme val="minor"/>
    </font>
    <font>
      <b/>
      <sz val="20"/>
      <color rgb="FFFF0000"/>
      <name val="Calibri"/>
      <family val="2"/>
      <scheme val="minor"/>
    </font>
    <font>
      <b/>
      <sz val="28"/>
      <color theme="1" tint="0.499984740745262"/>
      <name val="Calibri"/>
      <family val="2"/>
      <scheme val="minor"/>
    </font>
    <font>
      <sz val="28"/>
      <color theme="1" tint="0.499984740745262"/>
      <name val="Calibri"/>
      <family val="2"/>
      <scheme val="minor"/>
    </font>
    <font>
      <b/>
      <sz val="11"/>
      <color theme="1" tint="0.499984740745262"/>
      <name val="Calibri"/>
      <family val="2"/>
      <scheme val="minor"/>
    </font>
    <font>
      <b/>
      <sz val="11"/>
      <color theme="0" tint="-0.14999847407452621"/>
      <name val="Calibri"/>
      <family val="2"/>
      <scheme val="minor"/>
    </font>
    <font>
      <b/>
      <sz val="22"/>
      <color rgb="FFFF0000"/>
      <name val="Calibri"/>
      <family val="2"/>
      <scheme val="minor"/>
    </font>
    <font>
      <sz val="16"/>
      <name val="Calibri"/>
      <family val="2"/>
      <scheme val="minor"/>
    </font>
    <font>
      <b/>
      <u/>
      <sz val="10"/>
      <name val="Calibri"/>
      <family val="2"/>
      <scheme val="minor"/>
    </font>
  </fonts>
  <fills count="20">
    <fill>
      <patternFill patternType="none"/>
    </fill>
    <fill>
      <patternFill patternType="gray125"/>
    </fill>
    <fill>
      <patternFill patternType="solid">
        <fgColor theme="5" tint="-0.499984740745262"/>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1"/>
        <bgColor indexed="64"/>
      </patternFill>
    </fill>
    <fill>
      <patternFill patternType="solid">
        <fgColor theme="2" tint="-0.89999084444715716"/>
        <bgColor indexed="64"/>
      </patternFill>
    </fill>
    <fill>
      <patternFill patternType="solid">
        <fgColor theme="2" tint="-0.749992370372631"/>
        <bgColor indexed="64"/>
      </patternFill>
    </fill>
    <fill>
      <patternFill patternType="solid">
        <fgColor rgb="FF002060"/>
        <bgColor indexed="64"/>
      </patternFill>
    </fill>
    <fill>
      <patternFill patternType="solid">
        <fgColor rgb="FF0070C0"/>
        <bgColor indexed="64"/>
      </patternFill>
    </fill>
    <fill>
      <patternFill patternType="solid">
        <fgColor rgb="FFFFFF00"/>
        <bgColor indexed="64"/>
      </patternFill>
    </fill>
    <fill>
      <patternFill patternType="solid">
        <fgColor rgb="FFFFC000"/>
        <bgColor indexed="64"/>
      </patternFill>
    </fill>
    <fill>
      <patternFill patternType="solid">
        <fgColor theme="9" tint="-0.249977111117893"/>
        <bgColor indexed="64"/>
      </patternFill>
    </fill>
    <fill>
      <patternFill patternType="solid">
        <fgColor theme="5" tint="0.59999389629810485"/>
        <bgColor indexed="64"/>
      </patternFill>
    </fill>
    <fill>
      <patternFill patternType="solid">
        <fgColor rgb="FFC00000"/>
        <bgColor indexed="64"/>
      </patternFill>
    </fill>
    <fill>
      <patternFill patternType="solid">
        <fgColor theme="1" tint="0.499984740745262"/>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double">
        <color theme="5" tint="-0.499984740745262"/>
      </left>
      <right/>
      <top style="double">
        <color theme="5" tint="-0.499984740745262"/>
      </top>
      <bottom/>
      <diagonal/>
    </border>
    <border>
      <left/>
      <right/>
      <top style="double">
        <color theme="5" tint="-0.499984740745262"/>
      </top>
      <bottom/>
      <diagonal/>
    </border>
    <border>
      <left/>
      <right style="double">
        <color theme="5" tint="-0.499984740745262"/>
      </right>
      <top style="double">
        <color theme="5" tint="-0.499984740745262"/>
      </top>
      <bottom/>
      <diagonal/>
    </border>
    <border>
      <left style="double">
        <color theme="5" tint="-0.499984740745262"/>
      </left>
      <right/>
      <top/>
      <bottom/>
      <diagonal/>
    </border>
    <border>
      <left/>
      <right style="double">
        <color theme="5" tint="-0.499984740745262"/>
      </right>
      <top/>
      <bottom/>
      <diagonal/>
    </border>
    <border>
      <left style="double">
        <color theme="5" tint="-0.499984740745262"/>
      </left>
      <right/>
      <top/>
      <bottom style="double">
        <color theme="5" tint="-0.499984740745262"/>
      </bottom>
      <diagonal/>
    </border>
    <border>
      <left/>
      <right/>
      <top/>
      <bottom style="double">
        <color theme="5" tint="-0.499984740745262"/>
      </bottom>
      <diagonal/>
    </border>
    <border>
      <left/>
      <right style="double">
        <color theme="5" tint="-0.499984740745262"/>
      </right>
      <top/>
      <bottom style="double">
        <color theme="5" tint="-0.499984740745262"/>
      </bottom>
      <diagonal/>
    </border>
    <border>
      <left/>
      <right/>
      <top style="thin">
        <color theme="1"/>
      </top>
      <bottom style="thin">
        <color theme="0" tint="-0.24994659260841701"/>
      </bottom>
      <diagonal/>
    </border>
    <border>
      <left/>
      <right/>
      <top style="thin">
        <color theme="0" tint="-0.24994659260841701"/>
      </top>
      <bottom style="thin">
        <color theme="1"/>
      </bottom>
      <diagonal/>
    </border>
    <border>
      <left/>
      <right/>
      <top/>
      <bottom style="thin">
        <color theme="6" tint="-0.24994659260841701"/>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top/>
      <bottom style="thin">
        <color theme="5" tint="0.79998168889431442"/>
      </bottom>
      <diagonal/>
    </border>
    <border>
      <left/>
      <right/>
      <top style="thin">
        <color theme="5" tint="0.79998168889431442"/>
      </top>
      <bottom style="thin">
        <color theme="5" tint="0.79998168889431442"/>
      </bottom>
      <diagonal/>
    </border>
    <border>
      <left/>
      <right/>
      <top style="medium">
        <color auto="1"/>
      </top>
      <bottom/>
      <diagonal/>
    </border>
    <border>
      <left/>
      <right/>
      <top style="medium">
        <color auto="1"/>
      </top>
      <bottom style="medium">
        <color indexed="64"/>
      </bottom>
      <diagonal/>
    </border>
  </borders>
  <cellStyleXfs count="3">
    <xf numFmtId="0" fontId="0" fillId="0" borderId="0"/>
    <xf numFmtId="0" fontId="16" fillId="0" borderId="0" applyNumberFormat="0" applyFill="0" applyBorder="0" applyAlignment="0" applyProtection="0">
      <alignment vertical="top"/>
      <protection locked="0"/>
    </xf>
    <xf numFmtId="0" fontId="20" fillId="0" borderId="0"/>
  </cellStyleXfs>
  <cellXfs count="315">
    <xf numFmtId="0" fontId="0" fillId="0" borderId="0" xfId="0"/>
    <xf numFmtId="0" fontId="5" fillId="0" borderId="0" xfId="0" applyFont="1" applyAlignment="1" applyProtection="1">
      <alignment vertical="center"/>
      <protection hidden="1"/>
    </xf>
    <xf numFmtId="0" fontId="8" fillId="0" borderId="0" xfId="0" applyFont="1" applyAlignment="1" applyProtection="1">
      <alignment horizontal="left" vertical="center"/>
      <protection hidden="1"/>
    </xf>
    <xf numFmtId="0" fontId="5" fillId="0" borderId="0" xfId="0" applyFont="1" applyAlignment="1" applyProtection="1">
      <alignment vertical="center" wrapText="1"/>
      <protection hidden="1"/>
    </xf>
    <xf numFmtId="0" fontId="5" fillId="0" borderId="0" xfId="0" applyFont="1" applyAlignment="1" applyProtection="1">
      <alignment horizontal="right" vertical="center" indent="1"/>
      <protection hidden="1"/>
    </xf>
    <xf numFmtId="0" fontId="5" fillId="0" borderId="0" xfId="0" applyFont="1" applyAlignment="1" applyProtection="1">
      <alignment horizontal="left" vertical="center" indent="1"/>
      <protection hidden="1"/>
    </xf>
    <xf numFmtId="0" fontId="9" fillId="0" borderId="0" xfId="0" applyFont="1" applyAlignment="1" applyProtection="1">
      <alignment vertical="center"/>
      <protection hidden="1"/>
    </xf>
    <xf numFmtId="0" fontId="7" fillId="0" borderId="0" xfId="0" applyFont="1" applyAlignment="1" applyProtection="1">
      <alignment vertical="center"/>
      <protection hidden="1"/>
    </xf>
    <xf numFmtId="0" fontId="7" fillId="0" borderId="0" xfId="0" applyFont="1" applyAlignment="1" applyProtection="1">
      <alignment horizontal="left" vertical="center" indent="1"/>
      <protection hidden="1"/>
    </xf>
    <xf numFmtId="0" fontId="4" fillId="0" borderId="0" xfId="0" applyFont="1" applyAlignment="1" applyProtection="1">
      <alignment horizontal="center" vertical="center"/>
      <protection hidden="1"/>
    </xf>
    <xf numFmtId="0" fontId="3" fillId="0" borderId="0" xfId="0" applyFont="1" applyAlignment="1" applyProtection="1">
      <alignment vertical="center"/>
      <protection hidden="1"/>
    </xf>
    <xf numFmtId="0" fontId="6" fillId="0" borderId="0" xfId="0" applyFont="1" applyAlignment="1" applyProtection="1">
      <alignment vertical="center"/>
      <protection hidden="1"/>
    </xf>
    <xf numFmtId="0" fontId="5" fillId="0" borderId="0" xfId="0" applyFont="1" applyAlignment="1" applyProtection="1">
      <alignment horizontal="center" vertical="center"/>
      <protection hidden="1"/>
    </xf>
    <xf numFmtId="0" fontId="5" fillId="0" borderId="1" xfId="0" applyFont="1" applyBorder="1" applyAlignment="1" applyProtection="1">
      <alignment vertical="center"/>
      <protection locked="0"/>
    </xf>
    <xf numFmtId="0" fontId="2" fillId="0" borderId="0" xfId="0" applyFont="1" applyAlignment="1" applyProtection="1">
      <alignment vertical="center"/>
      <protection hidden="1"/>
    </xf>
    <xf numFmtId="0" fontId="5" fillId="0" borderId="1" xfId="0" applyFont="1" applyBorder="1" applyAlignment="1" applyProtection="1">
      <alignment horizontal="left" vertical="center" indent="1"/>
      <protection hidden="1"/>
    </xf>
    <xf numFmtId="0" fontId="5" fillId="0" borderId="1" xfId="0" applyFont="1" applyBorder="1" applyAlignment="1" applyProtection="1">
      <alignment horizontal="center" vertical="center"/>
      <protection locked="0"/>
    </xf>
    <xf numFmtId="0" fontId="8" fillId="0" borderId="0" xfId="0" applyFont="1" applyAlignment="1" applyProtection="1">
      <alignment vertical="center"/>
      <protection hidden="1"/>
    </xf>
    <xf numFmtId="0" fontId="11" fillId="0" borderId="0" xfId="0" applyFont="1" applyAlignment="1" applyProtection="1">
      <alignment vertical="center"/>
      <protection hidden="1"/>
    </xf>
    <xf numFmtId="0" fontId="4" fillId="0" borderId="0" xfId="0" applyFont="1" applyAlignment="1" applyProtection="1">
      <alignment vertical="center"/>
      <protection hidden="1"/>
    </xf>
    <xf numFmtId="0" fontId="4" fillId="0" borderId="0" xfId="0" applyFont="1" applyProtection="1">
      <protection hidden="1"/>
    </xf>
    <xf numFmtId="0" fontId="5" fillId="0" borderId="0" xfId="0" applyFont="1" applyProtection="1">
      <protection hidden="1"/>
    </xf>
    <xf numFmtId="0" fontId="14" fillId="0" borderId="0" xfId="0" applyFont="1" applyProtection="1">
      <protection hidden="1"/>
    </xf>
    <xf numFmtId="0" fontId="5" fillId="0" borderId="0" xfId="0" applyFont="1"/>
    <xf numFmtId="0" fontId="5" fillId="0" borderId="0" xfId="0" applyFont="1" applyAlignment="1">
      <alignment horizontal="left" vertical="center" indent="1"/>
    </xf>
    <xf numFmtId="0" fontId="5" fillId="0" borderId="1" xfId="0" applyFont="1" applyBorder="1" applyProtection="1">
      <protection hidden="1"/>
    </xf>
    <xf numFmtId="0" fontId="5" fillId="0" borderId="1" xfId="0" applyFont="1" applyBorder="1"/>
    <xf numFmtId="0" fontId="5" fillId="0" borderId="10" xfId="0" applyFont="1" applyBorder="1" applyAlignment="1" applyProtection="1">
      <alignment horizontal="center" vertical="center"/>
      <protection locked="0"/>
    </xf>
    <xf numFmtId="0" fontId="0" fillId="0" borderId="0" xfId="0" applyAlignment="1">
      <alignment vertical="center"/>
    </xf>
    <xf numFmtId="0" fontId="17" fillId="0" borderId="0" xfId="0" applyFont="1" applyAlignment="1">
      <alignment vertical="center"/>
    </xf>
    <xf numFmtId="0" fontId="14" fillId="0" borderId="11" xfId="0" applyFont="1" applyBorder="1" applyAlignment="1" applyProtection="1">
      <alignment vertical="center"/>
      <protection hidden="1"/>
    </xf>
    <xf numFmtId="0" fontId="5" fillId="0" borderId="11" xfId="0" applyFont="1" applyBorder="1" applyAlignment="1" applyProtection="1">
      <alignment vertical="center"/>
      <protection hidden="1"/>
    </xf>
    <xf numFmtId="0" fontId="10" fillId="0" borderId="11" xfId="0" applyFont="1" applyBorder="1" applyAlignment="1" applyProtection="1">
      <alignment horizontal="right" vertical="center"/>
      <protection hidden="1"/>
    </xf>
    <xf numFmtId="0" fontId="7" fillId="2" borderId="0" xfId="0" applyFont="1" applyFill="1" applyAlignment="1" applyProtection="1">
      <alignment vertical="center"/>
      <protection hidden="1"/>
    </xf>
    <xf numFmtId="0" fontId="14" fillId="0" borderId="0" xfId="0" applyFont="1" applyAlignment="1" applyProtection="1">
      <alignment vertical="center"/>
      <protection hidden="1"/>
    </xf>
    <xf numFmtId="0" fontId="18" fillId="0" borderId="11" xfId="1" applyFont="1" applyBorder="1" applyAlignment="1" applyProtection="1">
      <alignment vertical="center"/>
      <protection hidden="1"/>
    </xf>
    <xf numFmtId="0" fontId="19" fillId="0" borderId="0" xfId="0" applyFont="1" applyAlignment="1" applyProtection="1">
      <alignment vertical="center"/>
      <protection hidden="1"/>
    </xf>
    <xf numFmtId="0" fontId="4" fillId="9" borderId="0" xfId="0" applyFont="1" applyFill="1"/>
    <xf numFmtId="0" fontId="2" fillId="9" borderId="0" xfId="2" applyFont="1" applyFill="1" applyAlignment="1">
      <alignment vertical="center"/>
    </xf>
    <xf numFmtId="0" fontId="21" fillId="9" borderId="0" xfId="0" applyFont="1" applyFill="1"/>
    <xf numFmtId="0" fontId="2" fillId="9" borderId="0" xfId="0" applyFont="1" applyFill="1" applyAlignment="1">
      <alignment vertical="center"/>
    </xf>
    <xf numFmtId="0" fontId="2" fillId="9" borderId="0" xfId="0" applyFont="1" applyFill="1"/>
    <xf numFmtId="0" fontId="0" fillId="9" borderId="0" xfId="0" applyFill="1"/>
    <xf numFmtId="0" fontId="5" fillId="4" borderId="0" xfId="0" applyFont="1" applyFill="1"/>
    <xf numFmtId="0" fontId="14" fillId="4" borderId="0" xfId="2" applyFont="1" applyFill="1" applyAlignment="1">
      <alignment vertical="center"/>
    </xf>
    <xf numFmtId="0" fontId="4" fillId="9" borderId="0" xfId="0" quotePrefix="1" applyFont="1" applyFill="1" applyAlignment="1">
      <alignment horizontal="left"/>
    </xf>
    <xf numFmtId="0" fontId="22" fillId="9" borderId="0" xfId="0" applyFont="1" applyFill="1"/>
    <xf numFmtId="0" fontId="22" fillId="9" borderId="0" xfId="1" applyFont="1" applyFill="1" applyBorder="1" applyAlignment="1" applyProtection="1"/>
    <xf numFmtId="0" fontId="23" fillId="9" borderId="0" xfId="0" applyFont="1" applyFill="1" applyAlignment="1">
      <alignment horizontal="left"/>
    </xf>
    <xf numFmtId="0" fontId="9" fillId="0" borderId="0" xfId="0" applyFont="1"/>
    <xf numFmtId="0" fontId="9" fillId="0" borderId="12" xfId="0" applyFont="1" applyBorder="1"/>
    <xf numFmtId="0" fontId="9" fillId="0" borderId="13" xfId="0" applyFont="1" applyBorder="1"/>
    <xf numFmtId="0" fontId="9" fillId="0" borderId="14" xfId="0" applyFont="1" applyBorder="1"/>
    <xf numFmtId="0" fontId="9" fillId="0" borderId="15" xfId="0" applyFont="1" applyBorder="1"/>
    <xf numFmtId="0" fontId="9" fillId="0" borderId="16" xfId="0" applyFont="1" applyBorder="1"/>
    <xf numFmtId="0" fontId="9" fillId="3" borderId="15" xfId="0" applyFont="1" applyFill="1" applyBorder="1"/>
    <xf numFmtId="0" fontId="9" fillId="3" borderId="16" xfId="0" applyFont="1" applyFill="1" applyBorder="1"/>
    <xf numFmtId="0" fontId="9" fillId="3" borderId="17" xfId="0" applyFont="1" applyFill="1" applyBorder="1"/>
    <xf numFmtId="0" fontId="9" fillId="3" borderId="19" xfId="0" applyFont="1" applyFill="1" applyBorder="1"/>
    <xf numFmtId="0" fontId="5" fillId="0" borderId="0" xfId="0" applyFont="1" applyAlignment="1">
      <alignment vertical="center"/>
    </xf>
    <xf numFmtId="0" fontId="5" fillId="0" borderId="0" xfId="0" applyFont="1" applyAlignment="1">
      <alignment horizontal="center" vertical="center"/>
    </xf>
    <xf numFmtId="0" fontId="30" fillId="0" borderId="0" xfId="0" applyFont="1" applyAlignment="1" applyProtection="1">
      <alignment vertical="center"/>
      <protection hidden="1"/>
    </xf>
    <xf numFmtId="0" fontId="8" fillId="0" borderId="0" xfId="0" applyFont="1" applyAlignment="1" applyProtection="1">
      <alignment horizontal="center" vertical="center"/>
      <protection hidden="1"/>
    </xf>
    <xf numFmtId="0" fontId="14" fillId="0" borderId="0" xfId="0" applyFont="1" applyAlignment="1" applyProtection="1">
      <alignment horizontal="center" vertical="center"/>
      <protection hidden="1"/>
    </xf>
    <xf numFmtId="0" fontId="31" fillId="0" borderId="0" xfId="0" applyFont="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0" fontId="5" fillId="0" borderId="20" xfId="0" applyFont="1" applyBorder="1" applyAlignment="1" applyProtection="1">
      <alignment vertical="center"/>
      <protection locked="0"/>
    </xf>
    <xf numFmtId="0" fontId="5" fillId="0" borderId="21" xfId="0" applyFont="1" applyBorder="1" applyAlignment="1" applyProtection="1">
      <alignment vertical="center"/>
      <protection locked="0"/>
    </xf>
    <xf numFmtId="0" fontId="26" fillId="0" borderId="22" xfId="0" applyFont="1" applyBorder="1" applyProtection="1">
      <protection hidden="1"/>
    </xf>
    <xf numFmtId="0" fontId="8" fillId="0" borderId="22" xfId="0" applyFont="1" applyBorder="1" applyAlignment="1" applyProtection="1">
      <alignment vertical="center"/>
      <protection hidden="1"/>
    </xf>
    <xf numFmtId="0" fontId="30" fillId="0" borderId="22" xfId="0" applyFont="1" applyBorder="1" applyAlignment="1" applyProtection="1">
      <alignment vertical="center"/>
      <protection hidden="1"/>
    </xf>
    <xf numFmtId="0" fontId="15" fillId="2" borderId="0" xfId="0" applyFont="1" applyFill="1" applyAlignment="1" applyProtection="1">
      <alignment vertical="center"/>
      <protection hidden="1"/>
    </xf>
    <xf numFmtId="0" fontId="29" fillId="0" borderId="0" xfId="0" applyFont="1" applyAlignment="1" applyProtection="1">
      <alignment vertical="center"/>
      <protection hidden="1"/>
    </xf>
    <xf numFmtId="0" fontId="32" fillId="0" borderId="0" xfId="0" applyFont="1" applyAlignment="1" applyProtection="1">
      <alignment vertical="center"/>
      <protection hidden="1"/>
    </xf>
    <xf numFmtId="0" fontId="32" fillId="0" borderId="0" xfId="0" applyFont="1" applyAlignment="1" applyProtection="1">
      <alignment horizontal="center" vertical="center"/>
      <protection hidden="1"/>
    </xf>
    <xf numFmtId="0" fontId="33" fillId="0" borderId="0" xfId="0" applyFont="1" applyAlignment="1" applyProtection="1">
      <alignment vertical="center"/>
      <protection hidden="1"/>
    </xf>
    <xf numFmtId="0" fontId="5" fillId="0" borderId="0" xfId="0" applyFont="1" applyAlignment="1" applyProtection="1">
      <alignment horizontal="center" vertical="center"/>
      <protection locked="0"/>
    </xf>
    <xf numFmtId="0" fontId="5" fillId="0" borderId="0" xfId="0" applyFont="1" applyAlignment="1" applyProtection="1">
      <alignment vertical="center"/>
      <protection locked="0"/>
    </xf>
    <xf numFmtId="0" fontId="6" fillId="0" borderId="0" xfId="0" applyFont="1" applyAlignment="1" applyProtection="1">
      <alignment vertical="center"/>
      <protection locked="0"/>
    </xf>
    <xf numFmtId="0" fontId="5" fillId="3" borderId="2" xfId="0" applyFont="1" applyFill="1" applyBorder="1" applyAlignment="1" applyProtection="1">
      <alignment vertical="center"/>
      <protection hidden="1"/>
    </xf>
    <xf numFmtId="0" fontId="5" fillId="3" borderId="2" xfId="0" applyFont="1" applyFill="1" applyBorder="1" applyAlignment="1" applyProtection="1">
      <alignment horizontal="center" vertical="center"/>
      <protection hidden="1"/>
    </xf>
    <xf numFmtId="0" fontId="34" fillId="3" borderId="0" xfId="0" applyFont="1" applyFill="1" applyAlignment="1" applyProtection="1">
      <alignment vertical="center"/>
      <protection hidden="1"/>
    </xf>
    <xf numFmtId="0" fontId="14" fillId="3" borderId="0" xfId="0" applyFont="1" applyFill="1" applyAlignment="1" applyProtection="1">
      <alignment vertical="center"/>
      <protection hidden="1"/>
    </xf>
    <xf numFmtId="0" fontId="5" fillId="3" borderId="0" xfId="0" applyFont="1" applyFill="1" applyAlignment="1" applyProtection="1">
      <alignment vertical="center"/>
      <protection hidden="1"/>
    </xf>
    <xf numFmtId="0" fontId="5" fillId="3" borderId="3" xfId="0" applyFont="1" applyFill="1" applyBorder="1" applyAlignment="1" applyProtection="1">
      <alignment vertical="center"/>
      <protection hidden="1"/>
    </xf>
    <xf numFmtId="0" fontId="5" fillId="3" borderId="3" xfId="0" applyFont="1" applyFill="1" applyBorder="1" applyAlignment="1" applyProtection="1">
      <alignment horizontal="center" vertical="center"/>
      <protection hidden="1"/>
    </xf>
    <xf numFmtId="0" fontId="9" fillId="0" borderId="0" xfId="0" applyFont="1" applyAlignment="1">
      <alignment horizontal="center" vertical="center"/>
    </xf>
    <xf numFmtId="0" fontId="9" fillId="0" borderId="0" xfId="0" applyFont="1" applyAlignment="1">
      <alignment vertical="center"/>
    </xf>
    <xf numFmtId="0" fontId="14" fillId="0" borderId="0" xfId="0" applyFont="1" applyAlignment="1" applyProtection="1">
      <alignment horizontal="left" vertical="center"/>
      <protection hidden="1"/>
    </xf>
    <xf numFmtId="0" fontId="4" fillId="0" borderId="0" xfId="0" applyFont="1" applyAlignment="1">
      <alignment vertical="center"/>
    </xf>
    <xf numFmtId="0" fontId="35" fillId="0" borderId="0" xfId="0" applyFont="1" applyAlignment="1" applyProtection="1">
      <alignment vertical="center"/>
      <protection hidden="1"/>
    </xf>
    <xf numFmtId="0" fontId="28" fillId="0" borderId="0" xfId="0" applyFont="1" applyAlignment="1" applyProtection="1">
      <alignment vertical="center"/>
      <protection hidden="1"/>
    </xf>
    <xf numFmtId="0" fontId="8" fillId="0" borderId="0" xfId="0" applyFont="1" applyAlignment="1" applyProtection="1">
      <alignment horizontal="left" vertical="center" indent="1"/>
      <protection hidden="1"/>
    </xf>
    <xf numFmtId="0" fontId="14" fillId="0" borderId="0" xfId="0" applyFont="1" applyAlignment="1" applyProtection="1">
      <alignment horizontal="left" vertical="center" indent="1"/>
      <protection hidden="1"/>
    </xf>
    <xf numFmtId="0" fontId="0" fillId="0" borderId="0" xfId="0" applyAlignment="1">
      <alignment horizontal="left" indent="1"/>
    </xf>
    <xf numFmtId="0" fontId="36" fillId="0" borderId="0" xfId="0" applyFont="1" applyAlignment="1" applyProtection="1">
      <alignment vertical="center"/>
      <protection hidden="1"/>
    </xf>
    <xf numFmtId="0" fontId="2" fillId="0" borderId="0" xfId="0" applyFont="1" applyAlignment="1" applyProtection="1">
      <alignment horizontal="right" vertical="center"/>
      <protection hidden="1"/>
    </xf>
    <xf numFmtId="0" fontId="37" fillId="0" borderId="0" xfId="0" applyFont="1"/>
    <xf numFmtId="0" fontId="2" fillId="9" borderId="23" xfId="0" applyFont="1" applyFill="1" applyBorder="1" applyAlignment="1">
      <alignment horizontal="center" vertical="center"/>
    </xf>
    <xf numFmtId="0" fontId="4" fillId="9" borderId="0" xfId="0" applyFont="1" applyFill="1" applyAlignment="1">
      <alignment vertical="center"/>
    </xf>
    <xf numFmtId="0" fontId="5" fillId="0" borderId="2" xfId="0" applyFont="1" applyBorder="1" applyAlignment="1" applyProtection="1">
      <alignment horizontal="left" vertical="center"/>
      <protection hidden="1"/>
    </xf>
    <xf numFmtId="0" fontId="5" fillId="0" borderId="3" xfId="0" applyFont="1" applyBorder="1" applyAlignment="1" applyProtection="1">
      <alignment horizontal="left" vertical="center"/>
      <protection hidden="1"/>
    </xf>
    <xf numFmtId="16" fontId="5" fillId="0" borderId="2" xfId="0" applyNumberFormat="1" applyFont="1" applyBorder="1" applyAlignment="1" applyProtection="1">
      <alignment horizontal="center" vertical="center"/>
      <protection hidden="1"/>
    </xf>
    <xf numFmtId="166" fontId="5" fillId="0" borderId="2" xfId="0" applyNumberFormat="1" applyFont="1" applyBorder="1" applyAlignment="1" applyProtection="1">
      <alignment horizontal="center" vertical="center"/>
      <protection hidden="1"/>
    </xf>
    <xf numFmtId="16" fontId="5" fillId="0" borderId="0" xfId="0" applyNumberFormat="1" applyFont="1" applyAlignment="1" applyProtection="1">
      <alignment horizontal="right" vertical="center"/>
      <protection hidden="1"/>
    </xf>
    <xf numFmtId="166" fontId="5" fillId="0" borderId="0" xfId="0" applyNumberFormat="1" applyFont="1" applyAlignment="1" applyProtection="1">
      <alignment horizontal="right" vertical="center"/>
      <protection hidden="1"/>
    </xf>
    <xf numFmtId="0" fontId="5" fillId="0" borderId="0" xfId="0" applyFont="1" applyAlignment="1" applyProtection="1">
      <alignment horizontal="left" vertical="center"/>
      <protection hidden="1"/>
    </xf>
    <xf numFmtId="0" fontId="15" fillId="2" borderId="0" xfId="0" applyFont="1" applyFill="1" applyAlignment="1" applyProtection="1">
      <alignment vertical="center"/>
      <protection locked="0"/>
    </xf>
    <xf numFmtId="0" fontId="5" fillId="0" borderId="23" xfId="0" applyFont="1" applyBorder="1" applyAlignment="1" applyProtection="1">
      <alignment vertical="center"/>
      <protection locked="0"/>
    </xf>
    <xf numFmtId="0" fontId="5" fillId="10" borderId="0" xfId="0" applyFont="1" applyFill="1" applyProtection="1">
      <protection hidden="1"/>
    </xf>
    <xf numFmtId="0" fontId="5" fillId="10" borderId="0" xfId="0" applyFont="1" applyFill="1" applyAlignment="1" applyProtection="1">
      <alignment horizontal="left" indent="1"/>
      <protection hidden="1"/>
    </xf>
    <xf numFmtId="0" fontId="5" fillId="10" borderId="0" xfId="0" applyFont="1" applyFill="1" applyAlignment="1" applyProtection="1">
      <alignment wrapText="1"/>
      <protection hidden="1"/>
    </xf>
    <xf numFmtId="0" fontId="39" fillId="10" borderId="0" xfId="0" applyFont="1" applyFill="1" applyAlignment="1" applyProtection="1">
      <alignment horizontal="center"/>
      <protection hidden="1"/>
    </xf>
    <xf numFmtId="0" fontId="5" fillId="10" borderId="0" xfId="0" applyFont="1" applyFill="1" applyAlignment="1" applyProtection="1">
      <alignment horizontal="right" indent="1"/>
      <protection hidden="1"/>
    </xf>
    <xf numFmtId="0" fontId="5" fillId="11" borderId="0" xfId="0" applyFont="1" applyFill="1" applyAlignment="1" applyProtection="1">
      <alignment horizontal="left" indent="1"/>
      <protection hidden="1"/>
    </xf>
    <xf numFmtId="0" fontId="6" fillId="10" borderId="0" xfId="0" applyFont="1" applyFill="1" applyProtection="1">
      <protection hidden="1"/>
    </xf>
    <xf numFmtId="0" fontId="7" fillId="10" borderId="0" xfId="0" applyFont="1" applyFill="1" applyProtection="1">
      <protection hidden="1"/>
    </xf>
    <xf numFmtId="0" fontId="7" fillId="10" borderId="0" xfId="0" applyFont="1" applyFill="1" applyAlignment="1" applyProtection="1">
      <alignment horizontal="left" indent="1"/>
      <protection hidden="1"/>
    </xf>
    <xf numFmtId="0" fontId="4" fillId="10" borderId="0" xfId="0" applyFont="1" applyFill="1" applyAlignment="1" applyProtection="1">
      <alignment horizontal="center"/>
      <protection hidden="1"/>
    </xf>
    <xf numFmtId="0" fontId="3" fillId="10" borderId="0" xfId="0" applyFont="1" applyFill="1" applyProtection="1">
      <protection hidden="1"/>
    </xf>
    <xf numFmtId="0" fontId="39" fillId="0" borderId="0" xfId="0" applyFont="1" applyAlignment="1" applyProtection="1">
      <alignment vertical="center"/>
      <protection hidden="1"/>
    </xf>
    <xf numFmtId="0" fontId="39" fillId="0" borderId="0" xfId="0" applyFont="1" applyAlignment="1" applyProtection="1">
      <alignment horizontal="center" vertical="center"/>
      <protection hidden="1"/>
    </xf>
    <xf numFmtId="0" fontId="5" fillId="5" borderId="1" xfId="0" applyFont="1" applyFill="1" applyBorder="1" applyAlignment="1" applyProtection="1">
      <alignment vertical="center"/>
      <protection locked="0"/>
    </xf>
    <xf numFmtId="0" fontId="5" fillId="0" borderId="5" xfId="0" applyFont="1" applyBorder="1" applyAlignment="1" applyProtection="1">
      <alignment horizontal="center" vertical="center"/>
      <protection locked="0"/>
    </xf>
    <xf numFmtId="0" fontId="39" fillId="0" borderId="0" xfId="0" applyFont="1" applyAlignment="1" applyProtection="1">
      <alignment horizontal="center" vertical="center" wrapText="1"/>
      <protection hidden="1"/>
    </xf>
    <xf numFmtId="0" fontId="40" fillId="0" borderId="0" xfId="0" applyFont="1" applyAlignment="1" applyProtection="1">
      <alignment horizontal="center" vertical="center"/>
      <protection hidden="1"/>
    </xf>
    <xf numFmtId="0" fontId="5" fillId="12" borderId="0" xfId="0" applyFont="1" applyFill="1" applyProtection="1">
      <protection hidden="1"/>
    </xf>
    <xf numFmtId="0" fontId="5" fillId="12" borderId="0" xfId="0" applyFont="1" applyFill="1" applyAlignment="1" applyProtection="1">
      <alignment horizontal="center"/>
      <protection hidden="1"/>
    </xf>
    <xf numFmtId="0" fontId="5" fillId="12" borderId="0" xfId="0" applyFont="1" applyFill="1" applyAlignment="1" applyProtection="1">
      <alignment horizontal="right" indent="1"/>
      <protection hidden="1"/>
    </xf>
    <xf numFmtId="0" fontId="6" fillId="12" borderId="0" xfId="0" applyFont="1" applyFill="1" applyProtection="1">
      <protection hidden="1"/>
    </xf>
    <xf numFmtId="0" fontId="7" fillId="12" borderId="0" xfId="0" applyFont="1" applyFill="1" applyProtection="1">
      <protection hidden="1"/>
    </xf>
    <xf numFmtId="0" fontId="5" fillId="12" borderId="0" xfId="0" applyFont="1" applyFill="1" applyAlignment="1" applyProtection="1">
      <alignment vertical="center"/>
      <protection hidden="1"/>
    </xf>
    <xf numFmtId="0" fontId="6" fillId="12" borderId="0" xfId="0" applyFont="1" applyFill="1" applyAlignment="1" applyProtection="1">
      <alignment vertical="center"/>
      <protection hidden="1"/>
    </xf>
    <xf numFmtId="0" fontId="4" fillId="0" borderId="0" xfId="0" applyFont="1" applyAlignment="1" applyProtection="1">
      <alignment horizontal="center"/>
      <protection hidden="1"/>
    </xf>
    <xf numFmtId="0" fontId="11" fillId="0" borderId="0" xfId="0" applyFont="1" applyAlignment="1">
      <alignment vertical="center"/>
    </xf>
    <xf numFmtId="0" fontId="4" fillId="12" borderId="0" xfId="0" applyFont="1" applyFill="1" applyAlignment="1">
      <alignment vertical="center"/>
    </xf>
    <xf numFmtId="0" fontId="5" fillId="12" borderId="0" xfId="0" applyFont="1" applyFill="1" applyAlignment="1">
      <alignment vertical="center"/>
    </xf>
    <xf numFmtId="0" fontId="5" fillId="12" borderId="0" xfId="0" applyFont="1" applyFill="1" applyAlignment="1">
      <alignment horizontal="center" vertical="center"/>
    </xf>
    <xf numFmtId="0" fontId="0" fillId="12" borderId="0" xfId="0" applyFill="1"/>
    <xf numFmtId="0" fontId="5" fillId="12" borderId="0" xfId="0" applyFont="1" applyFill="1" applyAlignment="1" applyProtection="1">
      <alignment wrapText="1"/>
      <protection hidden="1"/>
    </xf>
    <xf numFmtId="0" fontId="5" fillId="8" borderId="23" xfId="0" applyFont="1" applyFill="1" applyBorder="1" applyAlignment="1">
      <alignment horizontal="center" vertical="center"/>
    </xf>
    <xf numFmtId="0" fontId="5" fillId="12" borderId="0" xfId="0" applyFont="1" applyFill="1" applyAlignment="1">
      <alignment horizontal="left" vertical="center" indent="1"/>
    </xf>
    <xf numFmtId="0" fontId="29" fillId="12" borderId="0" xfId="0" applyFont="1" applyFill="1" applyAlignment="1">
      <alignment vertical="center"/>
    </xf>
    <xf numFmtId="0" fontId="14" fillId="12" borderId="0" xfId="0" applyFont="1" applyFill="1" applyAlignment="1" applyProtection="1">
      <alignment horizontal="left" vertical="center"/>
      <protection hidden="1"/>
    </xf>
    <xf numFmtId="0" fontId="14" fillId="12" borderId="0" xfId="0" applyFont="1" applyFill="1" applyAlignment="1" applyProtection="1">
      <alignment horizontal="left" vertical="center" indent="1"/>
      <protection hidden="1"/>
    </xf>
    <xf numFmtId="0" fontId="5" fillId="8" borderId="0" xfId="0" applyFont="1" applyFill="1" applyAlignment="1" applyProtection="1">
      <alignment horizontal="center" vertical="center"/>
      <protection hidden="1"/>
    </xf>
    <xf numFmtId="0" fontId="5" fillId="8" borderId="0" xfId="0" applyFont="1" applyFill="1" applyAlignment="1" applyProtection="1">
      <alignment horizontal="left" vertical="center" indent="1"/>
      <protection hidden="1"/>
    </xf>
    <xf numFmtId="0" fontId="4" fillId="10" borderId="0" xfId="0" applyFont="1" applyFill="1" applyProtection="1">
      <protection hidden="1"/>
    </xf>
    <xf numFmtId="0" fontId="2" fillId="12" borderId="0" xfId="0" applyFont="1" applyFill="1" applyAlignment="1" applyProtection="1">
      <alignment horizontal="left" vertical="center" indent="1"/>
      <protection hidden="1"/>
    </xf>
    <xf numFmtId="0" fontId="2" fillId="12" borderId="1" xfId="0" applyFont="1" applyFill="1" applyBorder="1" applyAlignment="1" applyProtection="1">
      <alignment horizontal="left" vertical="center" indent="1"/>
      <protection hidden="1"/>
    </xf>
    <xf numFmtId="0" fontId="2" fillId="13" borderId="1" xfId="0" applyFont="1" applyFill="1" applyBorder="1" applyAlignment="1" applyProtection="1">
      <alignment horizontal="left" vertical="center" indent="1"/>
      <protection hidden="1"/>
    </xf>
    <xf numFmtId="0" fontId="5" fillId="12" borderId="7" xfId="0" applyFont="1" applyFill="1" applyBorder="1" applyAlignment="1" applyProtection="1">
      <alignment vertical="center"/>
      <protection hidden="1"/>
    </xf>
    <xf numFmtId="0" fontId="38" fillId="3" borderId="0" xfId="0" applyFont="1" applyFill="1" applyAlignment="1" applyProtection="1">
      <alignment vertical="center"/>
      <protection hidden="1"/>
    </xf>
    <xf numFmtId="0" fontId="34" fillId="3" borderId="0" xfId="0" applyFont="1" applyFill="1" applyAlignment="1" applyProtection="1">
      <alignment horizontal="right" vertical="center"/>
      <protection hidden="1"/>
    </xf>
    <xf numFmtId="0" fontId="5" fillId="5" borderId="1" xfId="0" applyFont="1" applyFill="1" applyBorder="1" applyAlignment="1" applyProtection="1">
      <alignment horizontal="center" vertical="center"/>
      <protection locked="0"/>
    </xf>
    <xf numFmtId="0" fontId="2" fillId="13" borderId="1" xfId="0" applyFont="1" applyFill="1" applyBorder="1" applyAlignment="1" applyProtection="1">
      <alignment vertical="center"/>
      <protection locked="0"/>
    </xf>
    <xf numFmtId="0" fontId="2" fillId="13" borderId="1" xfId="0" applyFont="1" applyFill="1" applyBorder="1" applyAlignment="1" applyProtection="1">
      <alignment horizontal="center" vertical="center"/>
      <protection locked="0"/>
    </xf>
    <xf numFmtId="0" fontId="22" fillId="0" borderId="0" xfId="1" applyFont="1" applyFill="1" applyBorder="1" applyAlignment="1" applyProtection="1">
      <alignment horizontal="left" vertical="center"/>
      <protection hidden="1"/>
    </xf>
    <xf numFmtId="0" fontId="12" fillId="0" borderId="0" xfId="0" applyFont="1" applyAlignment="1" applyProtection="1">
      <alignment horizontal="right" vertical="center" wrapText="1"/>
      <protection hidden="1"/>
    </xf>
    <xf numFmtId="0" fontId="42" fillId="0" borderId="0" xfId="0" applyFont="1" applyAlignment="1" applyProtection="1">
      <alignment vertical="center" wrapText="1"/>
      <protection hidden="1"/>
    </xf>
    <xf numFmtId="0" fontId="12" fillId="0" borderId="0" xfId="0" applyFont="1" applyAlignment="1" applyProtection="1">
      <alignment horizontal="left" vertical="center"/>
      <protection hidden="1"/>
    </xf>
    <xf numFmtId="0" fontId="12" fillId="0" borderId="0" xfId="0" applyFont="1" applyAlignment="1" applyProtection="1">
      <alignment horizontal="center" vertical="center"/>
      <protection hidden="1"/>
    </xf>
    <xf numFmtId="0" fontId="12" fillId="0" borderId="0" xfId="0" applyFont="1" applyAlignment="1" applyProtection="1">
      <alignment horizontal="right" vertical="center" indent="1"/>
      <protection hidden="1"/>
    </xf>
    <xf numFmtId="0" fontId="12" fillId="0" borderId="0" xfId="0" applyFont="1" applyAlignment="1" applyProtection="1">
      <alignment horizontal="left" vertical="center" indent="1"/>
      <protection hidden="1"/>
    </xf>
    <xf numFmtId="0" fontId="12" fillId="0" borderId="0" xfId="0" applyFont="1" applyAlignment="1" applyProtection="1">
      <alignment vertical="center"/>
      <protection hidden="1"/>
    </xf>
    <xf numFmtId="0" fontId="4" fillId="0" borderId="0" xfId="0" applyFont="1" applyAlignment="1" applyProtection="1">
      <alignment horizontal="right" vertical="center" indent="1"/>
      <protection hidden="1"/>
    </xf>
    <xf numFmtId="0" fontId="44" fillId="0" borderId="0" xfId="0" applyFont="1" applyAlignment="1" applyProtection="1">
      <alignment vertical="center"/>
      <protection hidden="1"/>
    </xf>
    <xf numFmtId="0" fontId="4" fillId="0" borderId="0" xfId="0" applyFont="1" applyAlignment="1" applyProtection="1">
      <alignment vertical="center" wrapText="1"/>
      <protection hidden="1"/>
    </xf>
    <xf numFmtId="0" fontId="4" fillId="0" borderId="0" xfId="0" applyFont="1" applyAlignment="1" applyProtection="1">
      <alignment horizontal="right" indent="1"/>
      <protection hidden="1"/>
    </xf>
    <xf numFmtId="0" fontId="2" fillId="0" borderId="0" xfId="0" applyFont="1" applyProtection="1">
      <protection hidden="1"/>
    </xf>
    <xf numFmtId="0" fontId="4" fillId="0" borderId="0" xfId="0" applyFont="1" applyAlignment="1" applyProtection="1">
      <alignment wrapText="1"/>
      <protection hidden="1"/>
    </xf>
    <xf numFmtId="0" fontId="44" fillId="0" borderId="0" xfId="0" applyFont="1" applyProtection="1">
      <protection hidden="1"/>
    </xf>
    <xf numFmtId="0" fontId="45" fillId="0" borderId="0" xfId="0" applyFont="1" applyAlignment="1" applyProtection="1">
      <alignment vertical="center"/>
      <protection hidden="1"/>
    </xf>
    <xf numFmtId="0" fontId="45" fillId="0" borderId="0" xfId="0" applyFont="1" applyAlignment="1" applyProtection="1">
      <alignment horizontal="center" vertical="center"/>
      <protection hidden="1"/>
    </xf>
    <xf numFmtId="0" fontId="45" fillId="0" borderId="0" xfId="0" applyFont="1" applyAlignment="1" applyProtection="1">
      <alignment horizontal="left" vertical="center" indent="1"/>
      <protection hidden="1"/>
    </xf>
    <xf numFmtId="0" fontId="11" fillId="0" borderId="0" xfId="0" applyFont="1" applyAlignment="1" applyProtection="1">
      <alignment horizontal="center" vertical="center"/>
      <protection hidden="1"/>
    </xf>
    <xf numFmtId="0" fontId="4" fillId="0" borderId="0" xfId="0" applyFont="1" applyAlignment="1" applyProtection="1">
      <alignment horizontal="left" indent="1"/>
      <protection hidden="1"/>
    </xf>
    <xf numFmtId="0" fontId="47" fillId="0" borderId="0" xfId="0" applyFont="1" applyAlignment="1" applyProtection="1">
      <alignment horizontal="center" vertical="center"/>
      <protection hidden="1"/>
    </xf>
    <xf numFmtId="167" fontId="45" fillId="0" borderId="0" xfId="0" applyNumberFormat="1" applyFont="1" applyAlignment="1" applyProtection="1">
      <alignment horizontal="right" vertical="center"/>
      <protection hidden="1"/>
    </xf>
    <xf numFmtId="164" fontId="45" fillId="0" borderId="0" xfId="0" applyNumberFormat="1" applyFont="1" applyAlignment="1" applyProtection="1">
      <alignment horizontal="center" vertical="center"/>
      <protection hidden="1"/>
    </xf>
    <xf numFmtId="0" fontId="45" fillId="0" borderId="0" xfId="0" applyFont="1" applyAlignment="1" applyProtection="1">
      <alignment horizontal="right" vertical="center"/>
      <protection hidden="1"/>
    </xf>
    <xf numFmtId="0" fontId="45" fillId="0" borderId="0" xfId="0" applyFont="1" applyAlignment="1" applyProtection="1">
      <alignment horizontal="center" vertical="center"/>
      <protection locked="0"/>
    </xf>
    <xf numFmtId="0" fontId="45" fillId="0" borderId="0" xfId="0" applyFont="1" applyAlignment="1" applyProtection="1">
      <alignment horizontal="left" vertical="center" indent="1"/>
      <protection locked="0"/>
    </xf>
    <xf numFmtId="0" fontId="12" fillId="0" borderId="0" xfId="0" applyFont="1" applyAlignment="1" applyProtection="1">
      <alignment horizontal="left" vertical="center"/>
      <protection locked="0" hidden="1"/>
    </xf>
    <xf numFmtId="0" fontId="11" fillId="0" borderId="0" xfId="0" applyFont="1" applyAlignment="1" applyProtection="1">
      <alignment horizontal="left" vertical="center"/>
      <protection locked="0" hidden="1"/>
    </xf>
    <xf numFmtId="0" fontId="11" fillId="0" borderId="0" xfId="0" applyFont="1" applyAlignment="1" applyProtection="1">
      <alignment horizontal="left" vertical="center"/>
      <protection hidden="1"/>
    </xf>
    <xf numFmtId="0" fontId="4" fillId="0" borderId="0" xfId="0" applyFont="1" applyAlignment="1" applyProtection="1">
      <alignment horizontal="left" vertical="center" indent="1"/>
      <protection hidden="1"/>
    </xf>
    <xf numFmtId="0" fontId="32" fillId="0" borderId="0" xfId="0" applyFont="1" applyAlignment="1" applyProtection="1">
      <alignment horizontal="center" vertical="center"/>
      <protection locked="0"/>
    </xf>
    <xf numFmtId="0" fontId="32" fillId="0" borderId="0" xfId="0" applyFont="1" applyAlignment="1" applyProtection="1">
      <alignment vertical="center"/>
      <protection locked="0"/>
    </xf>
    <xf numFmtId="16" fontId="5" fillId="0" borderId="2" xfId="0" applyNumberFormat="1" applyFont="1" applyBorder="1" applyAlignment="1" applyProtection="1">
      <alignment horizontal="center" vertical="center"/>
      <protection locked="0"/>
    </xf>
    <xf numFmtId="166" fontId="5" fillId="0" borderId="2" xfId="0" applyNumberFormat="1" applyFont="1" applyBorder="1" applyAlignment="1" applyProtection="1">
      <alignment horizontal="center" vertical="center"/>
      <protection locked="0"/>
    </xf>
    <xf numFmtId="0" fontId="5" fillId="0" borderId="2" xfId="0" applyFont="1" applyBorder="1" applyAlignment="1" applyProtection="1">
      <alignment horizontal="left" vertical="center"/>
      <protection locked="0"/>
    </xf>
    <xf numFmtId="0" fontId="5" fillId="0" borderId="3" xfId="0" applyFont="1" applyBorder="1" applyAlignment="1" applyProtection="1">
      <alignment horizontal="left" vertical="center"/>
      <protection locked="0"/>
    </xf>
    <xf numFmtId="0" fontId="4" fillId="0" borderId="0" xfId="0" applyFont="1" applyAlignment="1" applyProtection="1">
      <alignment horizontal="left"/>
      <protection hidden="1"/>
    </xf>
    <xf numFmtId="0" fontId="4" fillId="0" borderId="0" xfId="0" applyFont="1"/>
    <xf numFmtId="0" fontId="2" fillId="0" borderId="0" xfId="0" applyFont="1" applyAlignment="1" applyProtection="1">
      <alignment horizontal="center"/>
      <protection hidden="1"/>
    </xf>
    <xf numFmtId="0" fontId="2" fillId="0" borderId="0" xfId="0" applyFont="1" applyAlignment="1" applyProtection="1">
      <alignment horizontal="left"/>
      <protection hidden="1"/>
    </xf>
    <xf numFmtId="0" fontId="4" fillId="14" borderId="0" xfId="0" applyFont="1" applyFill="1" applyAlignment="1" applyProtection="1">
      <alignment horizontal="center"/>
      <protection hidden="1"/>
    </xf>
    <xf numFmtId="0" fontId="2" fillId="0" borderId="0" xfId="0" applyFont="1" applyAlignment="1">
      <alignment horizontal="center"/>
    </xf>
    <xf numFmtId="0" fontId="4" fillId="0" borderId="0" xfId="0" applyFont="1" applyAlignment="1" applyProtection="1">
      <alignment horizontal="right"/>
      <protection hidden="1"/>
    </xf>
    <xf numFmtId="0" fontId="2" fillId="0" borderId="0" xfId="0" applyFont="1" applyAlignment="1">
      <alignment vertical="center" textRotation="255"/>
    </xf>
    <xf numFmtId="0" fontId="4" fillId="0" borderId="0" xfId="0" applyFont="1" applyAlignment="1">
      <alignment horizontal="center" vertical="center" textRotation="255"/>
    </xf>
    <xf numFmtId="0" fontId="4" fillId="0" borderId="0" xfId="0" applyFont="1" applyAlignment="1">
      <alignment horizontal="left" vertical="center" indent="1"/>
    </xf>
    <xf numFmtId="0" fontId="4" fillId="0" borderId="0" xfId="0" applyFont="1" applyAlignment="1">
      <alignment horizontal="center"/>
    </xf>
    <xf numFmtId="16" fontId="4" fillId="0" borderId="0" xfId="0" applyNumberFormat="1" applyFont="1" applyAlignment="1" applyProtection="1">
      <alignment vertical="center"/>
      <protection hidden="1"/>
    </xf>
    <xf numFmtId="165" fontId="4" fillId="0" borderId="0" xfId="0" applyNumberFormat="1" applyFont="1" applyAlignment="1" applyProtection="1">
      <alignment horizontal="right" vertical="center"/>
      <protection hidden="1"/>
    </xf>
    <xf numFmtId="165" fontId="4" fillId="0" borderId="0" xfId="0" applyNumberFormat="1" applyFont="1" applyProtection="1">
      <protection hidden="1"/>
    </xf>
    <xf numFmtId="0" fontId="4" fillId="15" borderId="0" xfId="0" applyFont="1" applyFill="1" applyAlignment="1" applyProtection="1">
      <alignment horizontal="center"/>
      <protection hidden="1"/>
    </xf>
    <xf numFmtId="165" fontId="4" fillId="0" borderId="0" xfId="0" applyNumberFormat="1" applyFont="1" applyAlignment="1" applyProtection="1">
      <alignment horizontal="right"/>
      <protection hidden="1"/>
    </xf>
    <xf numFmtId="0" fontId="4" fillId="14" borderId="0" xfId="0" applyFont="1" applyFill="1" applyAlignment="1" applyProtection="1">
      <alignment horizontal="left"/>
      <protection hidden="1"/>
    </xf>
    <xf numFmtId="0" fontId="4" fillId="6" borderId="0" xfId="0" applyFont="1" applyFill="1" applyProtection="1">
      <protection hidden="1"/>
    </xf>
    <xf numFmtId="0" fontId="4" fillId="6" borderId="0" xfId="0" applyFont="1" applyFill="1" applyAlignment="1" applyProtection="1">
      <alignment horizontal="center"/>
      <protection hidden="1"/>
    </xf>
    <xf numFmtId="0" fontId="4" fillId="6" borderId="0" xfId="0" applyFont="1" applyFill="1" applyAlignment="1" applyProtection="1">
      <alignment horizontal="left"/>
      <protection hidden="1"/>
    </xf>
    <xf numFmtId="0" fontId="4" fillId="6" borderId="0" xfId="0" applyFont="1" applyFill="1"/>
    <xf numFmtId="0" fontId="4" fillId="6" borderId="0" xfId="0" applyFont="1" applyFill="1" applyAlignment="1">
      <alignment horizontal="center"/>
    </xf>
    <xf numFmtId="0" fontId="4" fillId="6" borderId="0" xfId="0" applyFont="1" applyFill="1" applyAlignment="1" applyProtection="1">
      <alignment horizontal="center" vertical="center"/>
      <protection hidden="1"/>
    </xf>
    <xf numFmtId="16" fontId="4" fillId="6" borderId="0" xfId="0" applyNumberFormat="1" applyFont="1" applyFill="1" applyAlignment="1" applyProtection="1">
      <alignment vertical="center"/>
      <protection hidden="1"/>
    </xf>
    <xf numFmtId="165" fontId="4" fillId="6" borderId="0" xfId="0" applyNumberFormat="1" applyFont="1" applyFill="1" applyAlignment="1" applyProtection="1">
      <alignment horizontal="right"/>
      <protection hidden="1"/>
    </xf>
    <xf numFmtId="165" fontId="4" fillId="6" borderId="0" xfId="0" applyNumberFormat="1" applyFont="1" applyFill="1" applyProtection="1">
      <protection hidden="1"/>
    </xf>
    <xf numFmtId="0" fontId="4" fillId="15" borderId="0" xfId="0" applyFont="1" applyFill="1" applyAlignment="1" applyProtection="1">
      <alignment horizontal="left"/>
      <protection hidden="1"/>
    </xf>
    <xf numFmtId="0" fontId="4" fillId="7" borderId="0" xfId="0" applyFont="1" applyFill="1" applyAlignment="1" applyProtection="1">
      <alignment horizontal="center"/>
      <protection hidden="1"/>
    </xf>
    <xf numFmtId="0" fontId="4" fillId="7" borderId="0" xfId="0" applyFont="1" applyFill="1" applyAlignment="1" applyProtection="1">
      <alignment horizontal="left"/>
      <protection hidden="1"/>
    </xf>
    <xf numFmtId="0" fontId="4" fillId="0" borderId="0" xfId="0" applyFont="1" applyProtection="1">
      <protection locked="0"/>
    </xf>
    <xf numFmtId="0" fontId="4" fillId="0" borderId="0" xfId="0" applyFont="1" applyAlignment="1" applyProtection="1">
      <alignment horizontal="center"/>
      <protection locked="0"/>
    </xf>
    <xf numFmtId="0" fontId="4" fillId="0" borderId="0" xfId="0" applyFont="1" applyAlignment="1" applyProtection="1">
      <alignment wrapText="1"/>
      <protection locked="0"/>
    </xf>
    <xf numFmtId="0" fontId="4" fillId="0" borderId="0" xfId="0" applyFont="1" applyAlignment="1" applyProtection="1">
      <alignment horizontal="center" wrapText="1"/>
      <protection locked="0"/>
    </xf>
    <xf numFmtId="0" fontId="4" fillId="0" borderId="0" xfId="0" applyFont="1" applyAlignment="1" applyProtection="1">
      <alignment vertical="center" wrapText="1"/>
      <protection locked="0"/>
    </xf>
    <xf numFmtId="0" fontId="2" fillId="0" borderId="0" xfId="1" applyFont="1" applyFill="1" applyAlignment="1" applyProtection="1">
      <alignment vertical="center"/>
      <protection hidden="1"/>
    </xf>
    <xf numFmtId="0" fontId="4" fillId="16" borderId="0" xfId="0" applyFont="1" applyFill="1" applyAlignment="1" applyProtection="1">
      <alignment horizontal="center"/>
      <protection hidden="1"/>
    </xf>
    <xf numFmtId="0" fontId="4" fillId="16" borderId="0" xfId="0" applyFont="1" applyFill="1" applyAlignment="1" applyProtection="1">
      <alignment horizontal="left"/>
      <protection hidden="1"/>
    </xf>
    <xf numFmtId="0" fontId="4" fillId="16" borderId="0" xfId="0" applyFont="1" applyFill="1" applyProtection="1">
      <protection hidden="1"/>
    </xf>
    <xf numFmtId="0" fontId="4" fillId="16" borderId="0" xfId="0" applyFont="1" applyFill="1"/>
    <xf numFmtId="0" fontId="4" fillId="3" borderId="0" xfId="0" applyFont="1" applyFill="1" applyAlignment="1" applyProtection="1">
      <alignment horizontal="center"/>
      <protection hidden="1"/>
    </xf>
    <xf numFmtId="0" fontId="11" fillId="0" borderId="0" xfId="0" applyFont="1"/>
    <xf numFmtId="0" fontId="11" fillId="14" borderId="0" xfId="0" applyFont="1" applyFill="1"/>
    <xf numFmtId="0" fontId="11" fillId="0" borderId="0" xfId="0" applyFont="1" applyAlignment="1">
      <alignment horizontal="center"/>
    </xf>
    <xf numFmtId="0" fontId="11" fillId="0" borderId="0" xfId="0" applyFont="1" applyAlignment="1">
      <alignment horizontal="left" vertical="center"/>
    </xf>
    <xf numFmtId="0" fontId="11" fillId="14" borderId="0" xfId="0" applyFont="1" applyFill="1" applyAlignment="1">
      <alignment horizontal="left" vertical="center"/>
    </xf>
    <xf numFmtId="0" fontId="29" fillId="12" borderId="3" xfId="0" applyFont="1" applyFill="1" applyBorder="1" applyAlignment="1">
      <alignment vertical="center"/>
    </xf>
    <xf numFmtId="0" fontId="5" fillId="12" borderId="3" xfId="0" applyFont="1" applyFill="1" applyBorder="1" applyAlignment="1">
      <alignment vertical="center"/>
    </xf>
    <xf numFmtId="0" fontId="49" fillId="5" borderId="0" xfId="0" applyFont="1" applyFill="1" applyAlignment="1">
      <alignment vertical="center"/>
    </xf>
    <xf numFmtId="0" fontId="50" fillId="5" borderId="22" xfId="0" applyFont="1" applyFill="1" applyBorder="1" applyProtection="1">
      <protection hidden="1"/>
    </xf>
    <xf numFmtId="0" fontId="51" fillId="5" borderId="22" xfId="0" applyFont="1" applyFill="1" applyBorder="1" applyAlignment="1" applyProtection="1">
      <alignment vertical="center"/>
      <protection hidden="1"/>
    </xf>
    <xf numFmtId="0" fontId="52" fillId="5" borderId="22" xfId="0" applyFont="1" applyFill="1" applyBorder="1" applyAlignment="1" applyProtection="1">
      <alignment vertical="center"/>
      <protection hidden="1"/>
    </xf>
    <xf numFmtId="0" fontId="53" fillId="5" borderId="22" xfId="0" applyFont="1" applyFill="1" applyBorder="1" applyAlignment="1" applyProtection="1">
      <alignment vertical="center"/>
      <protection hidden="1"/>
    </xf>
    <xf numFmtId="0" fontId="54" fillId="5" borderId="0" xfId="0" applyFont="1" applyFill="1" applyAlignment="1" applyProtection="1">
      <alignment horizontal="center" vertical="center"/>
      <protection hidden="1"/>
    </xf>
    <xf numFmtId="0" fontId="32" fillId="5" borderId="0" xfId="0" applyFont="1" applyFill="1" applyAlignment="1" applyProtection="1">
      <alignment horizontal="center" vertical="center"/>
      <protection hidden="1"/>
    </xf>
    <xf numFmtId="0" fontId="5" fillId="5" borderId="20" xfId="0" applyFont="1" applyFill="1" applyBorder="1" applyAlignment="1" applyProtection="1">
      <alignment vertical="center"/>
      <protection locked="0"/>
    </xf>
    <xf numFmtId="0" fontId="5" fillId="5" borderId="21" xfId="0" applyFont="1" applyFill="1" applyBorder="1" applyAlignment="1" applyProtection="1">
      <alignment vertical="center"/>
      <protection locked="0"/>
    </xf>
    <xf numFmtId="0" fontId="5" fillId="5" borderId="0" xfId="0" applyFont="1" applyFill="1" applyAlignment="1" applyProtection="1">
      <alignment vertical="center"/>
      <protection locked="0"/>
    </xf>
    <xf numFmtId="0" fontId="5" fillId="5" borderId="0" xfId="0" applyFont="1" applyFill="1" applyAlignment="1" applyProtection="1">
      <alignment horizontal="center" vertical="center"/>
      <protection locked="0"/>
    </xf>
    <xf numFmtId="0" fontId="6" fillId="5" borderId="0" xfId="0" applyFont="1" applyFill="1" applyAlignment="1" applyProtection="1">
      <alignment vertical="center"/>
      <protection locked="0"/>
    </xf>
    <xf numFmtId="0" fontId="5" fillId="5" borderId="0" xfId="0" applyFont="1" applyFill="1" applyAlignment="1" applyProtection="1">
      <alignment vertical="center"/>
      <protection hidden="1"/>
    </xf>
    <xf numFmtId="0" fontId="5" fillId="5" borderId="2" xfId="0" applyFont="1" applyFill="1" applyBorder="1" applyAlignment="1" applyProtection="1">
      <alignment vertical="center"/>
      <protection hidden="1"/>
    </xf>
    <xf numFmtId="0" fontId="38" fillId="5" borderId="0" xfId="0" applyFont="1" applyFill="1" applyAlignment="1" applyProtection="1">
      <alignment vertical="center"/>
      <protection hidden="1"/>
    </xf>
    <xf numFmtId="0" fontId="5" fillId="5" borderId="3" xfId="0" applyFont="1" applyFill="1" applyBorder="1" applyAlignment="1" applyProtection="1">
      <alignment vertical="center"/>
      <protection hidden="1"/>
    </xf>
    <xf numFmtId="0" fontId="15" fillId="19" borderId="0" xfId="0" applyFont="1" applyFill="1" applyAlignment="1" applyProtection="1">
      <alignment vertical="center"/>
      <protection hidden="1"/>
    </xf>
    <xf numFmtId="0" fontId="15" fillId="19" borderId="0" xfId="0" applyFont="1" applyFill="1" applyAlignment="1" applyProtection="1">
      <alignment vertical="center"/>
      <protection locked="0"/>
    </xf>
    <xf numFmtId="0" fontId="15" fillId="2" borderId="6" xfId="0" applyFont="1" applyFill="1" applyBorder="1" applyAlignment="1" applyProtection="1">
      <alignment vertical="center"/>
      <protection hidden="1"/>
    </xf>
    <xf numFmtId="0" fontId="5" fillId="5" borderId="20" xfId="0" applyFont="1" applyFill="1" applyBorder="1" applyAlignment="1" applyProtection="1">
      <alignment horizontal="center" vertical="center"/>
      <protection locked="0"/>
    </xf>
    <xf numFmtId="0" fontId="5" fillId="5" borderId="21" xfId="0" applyFont="1" applyFill="1" applyBorder="1" applyAlignment="1" applyProtection="1">
      <alignment horizontal="center" vertical="center"/>
      <protection locked="0"/>
    </xf>
    <xf numFmtId="0" fontId="0" fillId="0" borderId="0" xfId="0" applyAlignment="1">
      <alignment horizontal="center"/>
    </xf>
    <xf numFmtId="0" fontId="14" fillId="0" borderId="27" xfId="0" applyFont="1" applyBorder="1" applyAlignment="1" applyProtection="1">
      <alignment horizontal="left" vertical="center"/>
      <protection hidden="1"/>
    </xf>
    <xf numFmtId="0" fontId="14" fillId="0" borderId="27" xfId="0" applyFont="1" applyBorder="1" applyAlignment="1" applyProtection="1">
      <alignment horizontal="left" vertical="center" indent="1"/>
      <protection hidden="1"/>
    </xf>
    <xf numFmtId="0" fontId="4" fillId="0" borderId="26" xfId="0" applyFont="1" applyBorder="1" applyAlignment="1" applyProtection="1">
      <alignment vertical="center"/>
      <protection hidden="1"/>
    </xf>
    <xf numFmtId="0" fontId="54" fillId="5" borderId="26" xfId="0" applyFont="1" applyFill="1" applyBorder="1" applyAlignment="1" applyProtection="1">
      <alignment horizontal="left" vertical="center"/>
      <protection hidden="1"/>
    </xf>
    <xf numFmtId="0" fontId="55" fillId="19" borderId="0" xfId="0" applyFont="1" applyFill="1" applyAlignment="1" applyProtection="1">
      <alignment horizontal="left" vertical="center"/>
      <protection hidden="1"/>
    </xf>
    <xf numFmtId="0" fontId="55" fillId="19" borderId="0" xfId="0" applyFont="1" applyFill="1" applyAlignment="1" applyProtection="1">
      <alignment horizontal="left" vertical="center" indent="1"/>
      <protection hidden="1"/>
    </xf>
    <xf numFmtId="0" fontId="55" fillId="19" borderId="0" xfId="0" applyFont="1" applyFill="1" applyAlignment="1" applyProtection="1">
      <alignment horizontal="center" vertical="center"/>
      <protection hidden="1"/>
    </xf>
    <xf numFmtId="0" fontId="54" fillId="5" borderId="0" xfId="0" applyFont="1" applyFill="1" applyAlignment="1" applyProtection="1">
      <alignment horizontal="left" vertical="center"/>
      <protection hidden="1"/>
    </xf>
    <xf numFmtId="0" fontId="54" fillId="5" borderId="0" xfId="0" applyFont="1" applyFill="1" applyAlignment="1" applyProtection="1">
      <alignment horizontal="left" vertical="center" indent="1"/>
      <protection hidden="1"/>
    </xf>
    <xf numFmtId="0" fontId="54" fillId="5" borderId="0" xfId="0" quotePrefix="1" applyFont="1" applyFill="1" applyAlignment="1" applyProtection="1">
      <alignment horizontal="center" vertical="center"/>
      <protection hidden="1"/>
    </xf>
    <xf numFmtId="0" fontId="1" fillId="4" borderId="0" xfId="0" applyFont="1" applyFill="1" applyAlignment="1" applyProtection="1">
      <alignment horizontal="center" vertical="center"/>
      <protection hidden="1"/>
    </xf>
    <xf numFmtId="0" fontId="5" fillId="5" borderId="0" xfId="0" applyFont="1" applyFill="1" applyAlignment="1" applyProtection="1">
      <alignment horizontal="center" vertical="center"/>
      <protection hidden="1"/>
    </xf>
    <xf numFmtId="0" fontId="1" fillId="0" borderId="0" xfId="0" applyFont="1" applyAlignment="1" applyProtection="1">
      <alignment horizontal="center" vertical="center"/>
      <protection hidden="1"/>
    </xf>
    <xf numFmtId="0" fontId="57" fillId="0" borderId="0" xfId="0" applyFont="1" applyProtection="1">
      <protection hidden="1"/>
    </xf>
    <xf numFmtId="0" fontId="58" fillId="0" borderId="0" xfId="0" applyFont="1"/>
    <xf numFmtId="0" fontId="1" fillId="3" borderId="0" xfId="0" applyFont="1" applyFill="1" applyAlignment="1" applyProtection="1">
      <alignment horizontal="center" vertical="center"/>
      <protection hidden="1"/>
    </xf>
    <xf numFmtId="0" fontId="5" fillId="3" borderId="0" xfId="0" applyFont="1" applyFill="1" applyAlignment="1" applyProtection="1">
      <alignment horizontal="left" vertical="center" indent="1"/>
      <protection hidden="1"/>
    </xf>
    <xf numFmtId="0" fontId="2" fillId="12" borderId="8" xfId="0" applyFont="1" applyFill="1" applyBorder="1" applyAlignment="1" applyProtection="1">
      <alignment horizontal="center" vertical="center"/>
      <protection locked="0"/>
    </xf>
    <xf numFmtId="0" fontId="2" fillId="12" borderId="4" xfId="0" applyFont="1" applyFill="1" applyBorder="1" applyAlignment="1" applyProtection="1">
      <alignment horizontal="center" vertical="center" wrapText="1"/>
      <protection hidden="1"/>
    </xf>
    <xf numFmtId="0" fontId="2" fillId="12" borderId="9" xfId="0" applyFont="1" applyFill="1" applyBorder="1" applyAlignment="1" applyProtection="1">
      <alignment horizontal="center" vertical="center" wrapText="1"/>
      <protection hidden="1"/>
    </xf>
    <xf numFmtId="0" fontId="46" fillId="18" borderId="0" xfId="1" applyFont="1" applyFill="1" applyAlignment="1" applyProtection="1">
      <alignment horizontal="center" vertical="center" wrapText="1"/>
      <protection hidden="1"/>
    </xf>
    <xf numFmtId="0" fontId="11" fillId="0" borderId="0" xfId="0" applyFont="1" applyAlignment="1" applyProtection="1">
      <alignment horizontal="center" vertical="center"/>
      <protection hidden="1"/>
    </xf>
    <xf numFmtId="0" fontId="41" fillId="0" borderId="0" xfId="0" applyFont="1" applyAlignment="1" applyProtection="1">
      <alignment horizontal="left" vertical="center" wrapText="1"/>
      <protection hidden="1"/>
    </xf>
    <xf numFmtId="0" fontId="12" fillId="0" borderId="0" xfId="0" applyFont="1" applyAlignment="1" applyProtection="1">
      <alignment horizontal="center" vertical="center"/>
      <protection hidden="1"/>
    </xf>
    <xf numFmtId="0" fontId="2" fillId="0" borderId="0" xfId="0" applyFont="1" applyAlignment="1" applyProtection="1">
      <alignment horizontal="left" vertical="center"/>
      <protection hidden="1"/>
    </xf>
    <xf numFmtId="0" fontId="45" fillId="0" borderId="0" xfId="0" applyFont="1" applyAlignment="1" applyProtection="1">
      <alignment horizontal="center" vertical="center"/>
      <protection hidden="1"/>
    </xf>
    <xf numFmtId="0" fontId="13" fillId="0" borderId="0" xfId="0" applyFont="1" applyAlignment="1" applyProtection="1">
      <alignment horizontal="center" vertical="center" wrapText="1"/>
      <protection hidden="1"/>
    </xf>
    <xf numFmtId="0" fontId="48" fillId="0" borderId="0" xfId="0" applyFont="1" applyAlignment="1" applyProtection="1">
      <alignment horizontal="center" vertical="center" wrapText="1"/>
      <protection hidden="1"/>
    </xf>
    <xf numFmtId="0" fontId="13" fillId="0" borderId="0" xfId="0" applyFont="1" applyAlignment="1" applyProtection="1">
      <alignment horizontal="center" vertical="center"/>
      <protection hidden="1"/>
    </xf>
    <xf numFmtId="0" fontId="41" fillId="0" borderId="0" xfId="0" applyFont="1" applyAlignment="1" applyProtection="1">
      <alignment horizontal="center" vertical="center"/>
      <protection hidden="1"/>
    </xf>
    <xf numFmtId="0" fontId="5" fillId="0" borderId="2" xfId="0" applyFont="1" applyBorder="1" applyAlignment="1" applyProtection="1">
      <alignment horizontal="center" vertical="center"/>
      <protection hidden="1"/>
    </xf>
    <xf numFmtId="0" fontId="5" fillId="0" borderId="3" xfId="0" applyFont="1" applyBorder="1" applyAlignment="1" applyProtection="1">
      <alignment horizontal="center" vertical="center"/>
      <protection hidden="1"/>
    </xf>
    <xf numFmtId="16" fontId="43" fillId="3" borderId="3" xfId="0" applyNumberFormat="1" applyFont="1" applyFill="1" applyBorder="1" applyAlignment="1" applyProtection="1">
      <alignment horizontal="center" vertical="center"/>
      <protection hidden="1"/>
    </xf>
    <xf numFmtId="0" fontId="15" fillId="13" borderId="2" xfId="0" applyFont="1" applyFill="1" applyBorder="1" applyAlignment="1" applyProtection="1">
      <alignment horizontal="center" vertical="center" wrapText="1"/>
      <protection hidden="1"/>
    </xf>
    <xf numFmtId="0" fontId="15" fillId="13" borderId="0" xfId="0" applyFont="1" applyFill="1" applyAlignment="1" applyProtection="1">
      <alignment horizontal="center" vertical="center" wrapText="1"/>
      <protection hidden="1"/>
    </xf>
    <xf numFmtId="0" fontId="15" fillId="13" borderId="3" xfId="0" applyFont="1" applyFill="1" applyBorder="1" applyAlignment="1" applyProtection="1">
      <alignment horizontal="center" vertical="center" wrapText="1"/>
      <protection hidden="1"/>
    </xf>
    <xf numFmtId="0" fontId="15" fillId="13" borderId="2" xfId="0" applyFont="1" applyFill="1" applyBorder="1" applyAlignment="1" applyProtection="1">
      <alignment horizontal="center" vertical="center"/>
      <protection hidden="1"/>
    </xf>
    <xf numFmtId="0" fontId="15" fillId="13" borderId="3" xfId="0" applyFont="1" applyFill="1" applyBorder="1" applyAlignment="1" applyProtection="1">
      <alignment horizontal="center" vertical="center"/>
      <protection hidden="1"/>
    </xf>
    <xf numFmtId="0" fontId="34" fillId="17" borderId="0" xfId="0" applyFont="1" applyFill="1" applyAlignment="1" applyProtection="1">
      <alignment horizontal="center" vertical="center"/>
      <protection hidden="1"/>
    </xf>
    <xf numFmtId="0" fontId="2" fillId="13" borderId="24" xfId="0" applyFont="1" applyFill="1" applyBorder="1" applyAlignment="1" applyProtection="1">
      <alignment horizontal="center" vertical="center"/>
      <protection locked="0"/>
    </xf>
    <xf numFmtId="0" fontId="2" fillId="13" borderId="25"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5" fillId="0" borderId="3" xfId="0" applyFont="1" applyBorder="1" applyAlignment="1" applyProtection="1">
      <alignment horizontal="center" vertical="center"/>
      <protection locked="0"/>
    </xf>
    <xf numFmtId="16" fontId="43" fillId="3" borderId="3" xfId="0" applyNumberFormat="1" applyFont="1" applyFill="1" applyBorder="1" applyAlignment="1" applyProtection="1">
      <alignment horizontal="center" vertical="center"/>
      <protection locked="0"/>
    </xf>
    <xf numFmtId="0" fontId="15" fillId="2" borderId="6" xfId="0" applyFont="1" applyFill="1" applyBorder="1" applyAlignment="1" applyProtection="1">
      <alignment horizontal="left" vertical="center"/>
      <protection hidden="1"/>
    </xf>
    <xf numFmtId="0" fontId="54" fillId="5" borderId="26" xfId="0" applyFont="1" applyFill="1" applyBorder="1" applyAlignment="1" applyProtection="1">
      <alignment horizontal="center" vertical="center"/>
      <protection hidden="1"/>
    </xf>
    <xf numFmtId="0" fontId="56" fillId="3" borderId="0" xfId="0" applyFont="1" applyFill="1" applyAlignment="1" applyProtection="1">
      <alignment horizontal="center" vertical="center"/>
      <protection hidden="1"/>
    </xf>
    <xf numFmtId="0" fontId="2" fillId="2" borderId="15" xfId="0" applyFont="1" applyFill="1" applyBorder="1" applyAlignment="1">
      <alignment horizontal="center" vertical="center"/>
    </xf>
    <xf numFmtId="0" fontId="2" fillId="2" borderId="0" xfId="0" applyFont="1" applyFill="1" applyAlignment="1">
      <alignment horizontal="center" vertical="center"/>
    </xf>
    <xf numFmtId="0" fontId="2" fillId="2" borderId="16" xfId="0" applyFont="1" applyFill="1" applyBorder="1" applyAlignment="1">
      <alignment horizontal="center" vertical="center"/>
    </xf>
    <xf numFmtId="0" fontId="25" fillId="3" borderId="0" xfId="0" applyFont="1" applyFill="1" applyAlignment="1">
      <alignment horizontal="center" vertical="center"/>
    </xf>
    <xf numFmtId="0" fontId="25" fillId="3" borderId="18" xfId="0" applyFont="1" applyFill="1" applyBorder="1" applyAlignment="1">
      <alignment horizontal="center" vertical="center"/>
    </xf>
    <xf numFmtId="0" fontId="27" fillId="0" borderId="0" xfId="1" applyFont="1" applyAlignment="1" applyProtection="1">
      <alignment horizontal="left"/>
    </xf>
  </cellXfs>
  <cellStyles count="3">
    <cellStyle name="Hyperlink" xfId="1" builtinId="8"/>
    <cellStyle name="Normal" xfId="0" builtinId="0"/>
    <cellStyle name="Normal 2" xfId="2" xr:uid="{00000000-0005-0000-0000-000002000000}"/>
  </cellStyles>
  <dxfs count="99">
    <dxf>
      <font>
        <b val="0"/>
        <i/>
        <color rgb="FFFF0000"/>
      </font>
      <fill>
        <patternFill>
          <bgColor theme="9" tint="0.79998168889431442"/>
        </patternFill>
      </fill>
    </dxf>
    <dxf>
      <border>
        <left style="thin">
          <color auto="1"/>
        </left>
        <right style="thin">
          <color auto="1"/>
        </right>
        <top style="thin">
          <color auto="1"/>
        </top>
        <bottom style="thin">
          <color auto="1"/>
        </bottom>
        <vertical/>
        <horizontal/>
      </border>
    </dxf>
    <dxf>
      <font>
        <color theme="5" tint="0.79998168889431442"/>
      </font>
    </dxf>
    <dxf>
      <font>
        <color theme="5" tint="0.79998168889431442"/>
      </font>
    </dxf>
    <dxf>
      <fill>
        <patternFill>
          <bgColor theme="9" tint="0.59996337778862885"/>
        </patternFill>
      </fill>
    </dxf>
    <dxf>
      <font>
        <color theme="0"/>
      </font>
    </dxf>
    <dxf>
      <font>
        <color rgb="FF9C0006"/>
      </font>
      <fill>
        <patternFill>
          <bgColor rgb="FFFFC7CE"/>
        </patternFill>
      </fill>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patternType="none">
          <bgColor auto="1"/>
        </patternFill>
      </fill>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border>
        <left style="thin">
          <color theme="1"/>
        </left>
        <right style="thin">
          <color theme="1"/>
        </right>
        <top style="thin">
          <color theme="1"/>
        </top>
        <bottom style="thin">
          <color theme="1"/>
        </bottom>
        <vertical/>
        <horizontal/>
      </border>
    </dxf>
    <dxf>
      <border>
        <left style="thin">
          <color theme="1"/>
        </left>
        <right style="thin">
          <color theme="1"/>
        </right>
        <top style="thin">
          <color theme="1"/>
        </top>
        <bottom style="thin">
          <color theme="1"/>
        </bottom>
        <vertical/>
        <horizontal/>
      </border>
    </dxf>
    <dxf>
      <border>
        <left style="thin">
          <color theme="1"/>
        </left>
        <right style="thin">
          <color theme="1"/>
        </right>
        <top style="thin">
          <color theme="1"/>
        </top>
        <bottom style="thin">
          <color theme="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b val="0"/>
        <i/>
        <color theme="0" tint="-0.499984740745262"/>
      </font>
    </dxf>
    <dxf>
      <font>
        <b/>
        <i val="0"/>
      </font>
    </dxf>
    <dxf>
      <font>
        <b val="0"/>
        <i/>
        <color theme="0" tint="-0.499984740745262"/>
      </font>
    </dxf>
    <dxf>
      <font>
        <b/>
        <i val="0"/>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i val="0"/>
      </font>
    </dxf>
    <dxf>
      <font>
        <b val="0"/>
        <i/>
        <color theme="0" tint="-0.499984740745262"/>
      </font>
    </dxf>
    <dxf>
      <font>
        <b val="0"/>
        <i/>
        <color theme="0" tint="-0.499984740745262"/>
      </font>
    </dxf>
    <dxf>
      <font>
        <b/>
        <i val="0"/>
      </font>
    </dxf>
    <dxf>
      <font>
        <b val="0"/>
        <i/>
        <color theme="0" tint="-0.499984740745262"/>
      </font>
    </dxf>
    <dxf>
      <font>
        <b/>
        <i val="0"/>
      </font>
    </dxf>
    <dxf>
      <font>
        <b/>
        <i val="0"/>
      </font>
    </dxf>
    <dxf>
      <font>
        <b val="0"/>
        <i/>
        <color theme="0" tint="-0.499984740745262"/>
      </font>
    </dxf>
    <dxf>
      <font>
        <b/>
        <i val="0"/>
      </font>
    </dxf>
    <dxf>
      <font>
        <b val="0"/>
        <i/>
        <color theme="0" tint="-0.499984740745262"/>
      </font>
    </dxf>
    <dxf>
      <font>
        <b/>
        <i val="0"/>
      </font>
    </dxf>
    <dxf>
      <font>
        <b val="0"/>
        <i/>
        <color theme="0" tint="-0.499984740745262"/>
      </font>
    </dxf>
    <dxf>
      <font>
        <b val="0"/>
        <i/>
        <color theme="0" tint="-0.499984740745262"/>
      </font>
    </dxf>
    <dxf>
      <font>
        <b/>
        <i val="0"/>
      </font>
    </dxf>
    <dxf>
      <font>
        <b val="0"/>
        <i/>
        <color theme="0" tint="-0.499984740745262"/>
      </font>
    </dxf>
    <dxf>
      <font>
        <b/>
        <i val="0"/>
      </font>
    </dxf>
    <dxf>
      <font>
        <b val="0"/>
        <i/>
        <color theme="0" tint="-0.499984740745262"/>
      </font>
    </dxf>
    <dxf>
      <font>
        <b/>
        <i val="0"/>
      </font>
    </dxf>
    <dxf>
      <font>
        <b val="0"/>
        <i/>
        <color theme="0" tint="-0.499984740745262"/>
      </font>
    </dxf>
    <dxf>
      <font>
        <b/>
        <i val="0"/>
      </font>
    </dxf>
    <dxf>
      <font>
        <b/>
        <i val="0"/>
        <color theme="6" tint="-0.499984740745262"/>
      </font>
    </dxf>
    <dxf>
      <font>
        <condense val="0"/>
        <extend val="0"/>
        <color indexed="55"/>
      </font>
    </dxf>
    <dxf>
      <font>
        <b val="0"/>
        <i/>
        <color theme="0" tint="-0.499984740745262"/>
      </font>
    </dxf>
    <dxf>
      <font>
        <b/>
        <i val="0"/>
      </font>
    </dxf>
    <dxf>
      <font>
        <b val="0"/>
        <i/>
        <color theme="0" tint="-0.499984740745262"/>
      </font>
    </dxf>
    <dxf>
      <font>
        <b/>
        <i val="0"/>
      </font>
    </dxf>
    <dxf>
      <font>
        <b/>
        <i val="0"/>
      </font>
    </dxf>
    <dxf>
      <font>
        <b val="0"/>
        <i/>
        <color theme="0" tint="-0.499984740745262"/>
      </font>
    </dxf>
    <dxf>
      <font>
        <b val="0"/>
        <i/>
        <color theme="0" tint="-0.499984740745262"/>
      </font>
    </dxf>
    <dxf>
      <font>
        <b/>
        <i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ttps://www.fatfreecartpro.com/ecom/gb.php?&amp;c=single&amp;cl=353533&amp;i=1897132" TargetMode="Externa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19047</xdr:colOff>
          <xdr:row>96</xdr:row>
          <xdr:rowOff>31751</xdr:rowOff>
        </xdr:from>
        <xdr:to>
          <xdr:col>19</xdr:col>
          <xdr:colOff>446808</xdr:colOff>
          <xdr:row>102</xdr:row>
          <xdr:rowOff>136179</xdr:rowOff>
        </xdr:to>
        <xdr:grpSp>
          <xdr:nvGrpSpPr>
            <xdr:cNvPr id="148" name="Group 147">
              <a:extLst>
                <a:ext uri="{FF2B5EF4-FFF2-40B4-BE49-F238E27FC236}">
                  <a16:creationId xmlns:a16="http://schemas.microsoft.com/office/drawing/2014/main" id="{845D4BDF-2221-441F-8918-92825A62DF35}"/>
                </a:ext>
              </a:extLst>
            </xdr:cNvPr>
            <xdr:cNvGrpSpPr/>
          </xdr:nvGrpSpPr>
          <xdr:grpSpPr>
            <a:xfrm>
              <a:off x="8279820" y="16639887"/>
              <a:ext cx="609602" cy="1143519"/>
              <a:chOff x="8947150" y="11995151"/>
              <a:chExt cx="890809" cy="1196230"/>
            </a:xfrm>
          </xdr:grpSpPr>
          <xdr:pic>
            <xdr:nvPicPr>
              <xdr:cNvPr id="149" name="Picture 148">
                <a:extLst>
                  <a:ext uri="{FF2B5EF4-FFF2-40B4-BE49-F238E27FC236}">
                    <a16:creationId xmlns:a16="http://schemas.microsoft.com/office/drawing/2014/main" id="{46C094FE-95DF-16B1-0CB6-B90356B01D86}"/>
                  </a:ext>
                </a:extLst>
              </xdr:cNvPr>
              <xdr:cNvPicPr>
                <a:picLocks noChangeAspect="1" noChangeArrowheads="1"/>
                <a:extLst>
                  <a:ext uri="{84589F7E-364E-4C9E-8A38-B11213B215E9}">
                    <a14:cameraTool cellRange="Flag33" spid="_x0000_s7409"/>
                  </a:ext>
                </a:extLst>
              </xdr:cNvPicPr>
            </xdr:nvPicPr>
            <xdr:blipFill>
              <a:blip xmlns:r="http://schemas.openxmlformats.org/officeDocument/2006/relationships" r:embed="rId1"/>
              <a:srcRect/>
              <a:stretch>
                <a:fillRect/>
              </a:stretch>
            </xdr:blipFill>
            <xdr:spPr bwMode="auto">
              <a:xfrm>
                <a:off x="8947150" y="11995151"/>
                <a:ext cx="890806" cy="199281"/>
              </a:xfrm>
              <a:prstGeom prst="rect">
                <a:avLst/>
              </a:prstGeom>
              <a:noFill/>
              <a:extLst>
                <a:ext uri="{909E8E84-426E-40DD-AFC4-6F175D3DCCD1}">
                  <a14:hiddenFill>
                    <a:solidFill>
                      <a:srgbClr val="FFFFFF"/>
                    </a:solidFill>
                  </a14:hiddenFill>
                </a:ext>
              </a:extLst>
            </xdr:spPr>
          </xdr:pic>
          <xdr:pic>
            <xdr:nvPicPr>
              <xdr:cNvPr id="150" name="Picture 149">
                <a:extLst>
                  <a:ext uri="{FF2B5EF4-FFF2-40B4-BE49-F238E27FC236}">
                    <a16:creationId xmlns:a16="http://schemas.microsoft.com/office/drawing/2014/main" id="{1F2AA434-E108-BAC2-EE3B-A372987FE5ED}"/>
                  </a:ext>
                </a:extLst>
              </xdr:cNvPr>
              <xdr:cNvPicPr>
                <a:picLocks noChangeAspect="1" noChangeArrowheads="1"/>
                <a:extLst>
                  <a:ext uri="{84589F7E-364E-4C9E-8A38-B11213B215E9}">
                    <a14:cameraTool cellRange="Flag34" spid="_x0000_s7410"/>
                  </a:ext>
                </a:extLst>
              </xdr:cNvPicPr>
            </xdr:nvPicPr>
            <xdr:blipFill>
              <a:blip xmlns:r="http://schemas.openxmlformats.org/officeDocument/2006/relationships" r:embed="rId1"/>
              <a:srcRect/>
              <a:stretch>
                <a:fillRect/>
              </a:stretch>
            </xdr:blipFill>
            <xdr:spPr bwMode="auto">
              <a:xfrm>
                <a:off x="8947153" y="12992100"/>
                <a:ext cx="890806" cy="199281"/>
              </a:xfrm>
              <a:prstGeom prst="rect">
                <a:avLst/>
              </a:prstGeom>
              <a:noFill/>
              <a:extLst>
                <a:ext uri="{909E8E84-426E-40DD-AFC4-6F175D3DCCD1}">
                  <a14:hiddenFill>
                    <a:solidFill>
                      <a:srgbClr val="FFFFFF"/>
                    </a:solidFill>
                  </a14:hiddenFill>
                </a:ext>
              </a:extLst>
            </xdr:spPr>
          </xdr:pic>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10</xdr:col>
      <xdr:colOff>38099</xdr:colOff>
      <xdr:row>2</xdr:row>
      <xdr:rowOff>50800</xdr:rowOff>
    </xdr:from>
    <xdr:to>
      <xdr:col>13</xdr:col>
      <xdr:colOff>733424</xdr:colOff>
      <xdr:row>2</xdr:row>
      <xdr:rowOff>317500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6153149" y="165100"/>
          <a:ext cx="4810125" cy="266700"/>
        </a:xfrm>
        <a:prstGeom prst="rect">
          <a:avLst/>
        </a:prstGeom>
        <a:solidFill>
          <a:schemeClr val="accent6">
            <a:lumMod val="20000"/>
            <a:lumOff val="80000"/>
          </a:schemeClr>
        </a:solidFill>
        <a:ln w="9525"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rgbClr val="C00000"/>
              </a:solidFill>
              <a:effectLst/>
              <a:latin typeface="+mn-lt"/>
              <a:ea typeface="+mn-ea"/>
              <a:cs typeface="+mn-cs"/>
            </a:rPr>
            <a:t>Type</a:t>
          </a:r>
          <a:r>
            <a:rPr lang="en-US" sz="1100" baseline="0">
              <a:solidFill>
                <a:srgbClr val="C00000"/>
              </a:solidFill>
              <a:effectLst/>
              <a:latin typeface="+mn-lt"/>
              <a:ea typeface="+mn-ea"/>
              <a:cs typeface="+mn-cs"/>
            </a:rPr>
            <a:t> actual scores and then select goal scorer in shown goal scorer fields</a:t>
          </a:r>
          <a:endParaRPr lang="en-US" sz="1100">
            <a:solidFill>
              <a:srgbClr val="C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21</xdr:col>
      <xdr:colOff>231774</xdr:colOff>
      <xdr:row>2</xdr:row>
      <xdr:rowOff>79375</xdr:rowOff>
    </xdr:from>
    <xdr:to>
      <xdr:col>26</xdr:col>
      <xdr:colOff>533399</xdr:colOff>
      <xdr:row>5</xdr:row>
      <xdr:rowOff>95250</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10013949" y="193675"/>
          <a:ext cx="4873625" cy="644525"/>
        </a:xfrm>
        <a:prstGeom prst="rect">
          <a:avLst/>
        </a:prstGeom>
        <a:solidFill>
          <a:schemeClr val="accent6">
            <a:lumMod val="20000"/>
            <a:lumOff val="80000"/>
          </a:schemeClr>
        </a:solidFill>
        <a:ln w="9525"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rgbClr val="C00000"/>
              </a:solidFill>
            </a:rPr>
            <a:t>Top scorer rankings will be adjusted automatically. If several players are tied in top position, new table for those players will be shown in column X. Re-adjust their position by input correct position in column W (will be shown automatically)</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88900</xdr:colOff>
      <xdr:row>2</xdr:row>
      <xdr:rowOff>25400</xdr:rowOff>
    </xdr:from>
    <xdr:to>
      <xdr:col>17</xdr:col>
      <xdr:colOff>228600</xdr:colOff>
      <xdr:row>78</xdr:row>
      <xdr:rowOff>25400</xdr:rowOff>
    </xdr:to>
    <xdr:sp macro="" textlink="">
      <xdr:nvSpPr>
        <xdr:cNvPr id="2" name="TextBox 1">
          <a:extLst>
            <a:ext uri="{FF2B5EF4-FFF2-40B4-BE49-F238E27FC236}">
              <a16:creationId xmlns:a16="http://schemas.microsoft.com/office/drawing/2014/main" id="{00000000-0008-0000-0900-000002000000}"/>
            </a:ext>
          </a:extLst>
        </xdr:cNvPr>
        <xdr:cNvSpPr txBox="1"/>
      </xdr:nvSpPr>
      <xdr:spPr>
        <a:xfrm>
          <a:off x="203200" y="546100"/>
          <a:ext cx="9893300" cy="1207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br>
            <a:rPr lang="en-US" sz="1800" b="1">
              <a:solidFill>
                <a:schemeClr val="dk1"/>
              </a:solidFill>
              <a:effectLst/>
              <a:latin typeface="+mn-lt"/>
              <a:ea typeface="+mn-ea"/>
              <a:cs typeface="+mn-cs"/>
            </a:rPr>
          </a:br>
          <a:r>
            <a:rPr lang="en-US" sz="1800" b="1">
              <a:solidFill>
                <a:schemeClr val="dk1"/>
              </a:solidFill>
              <a:effectLst/>
              <a:latin typeface="+mn-lt"/>
              <a:ea typeface="+mn-ea"/>
              <a:cs typeface="+mn-cs"/>
            </a:rPr>
            <a:t>IMPORTANT </a:t>
          </a:r>
          <a:endParaRPr lang="en-US" sz="1800">
            <a:effectLst/>
          </a:endParaRPr>
        </a:p>
        <a:p>
          <a:br>
            <a:rPr lang="en-US" sz="1400" b="1">
              <a:solidFill>
                <a:schemeClr val="dk1"/>
              </a:solidFill>
              <a:effectLst/>
              <a:latin typeface="+mn-lt"/>
              <a:ea typeface="+mn-ea"/>
              <a:cs typeface="+mn-cs"/>
            </a:rPr>
          </a:br>
          <a:r>
            <a:rPr lang="en-US" sz="1400" b="1">
              <a:solidFill>
                <a:schemeClr val="dk1"/>
              </a:solidFill>
              <a:effectLst/>
              <a:latin typeface="+mn-lt"/>
              <a:ea typeface="+mn-ea"/>
              <a:cs typeface="+mn-cs"/>
            </a:rPr>
            <a:t>PLEASE READ THE TERMS AND CONDITIONS OF THIS LICENSE AGREEMENT CAREFULLY BEFORE USING THIS SOFTWARE</a:t>
          </a:r>
          <a:endParaRPr lang="en-US" sz="1400">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368300</xdr:colOff>
      <xdr:row>3</xdr:row>
      <xdr:rowOff>120649</xdr:rowOff>
    </xdr:from>
    <xdr:to>
      <xdr:col>11</xdr:col>
      <xdr:colOff>787400</xdr:colOff>
      <xdr:row>9</xdr:row>
      <xdr:rowOff>52790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064250" y="704849"/>
          <a:ext cx="2603500" cy="1246591"/>
        </a:xfrm>
        <a:prstGeom prst="rect">
          <a:avLst/>
        </a:prstGeom>
      </xdr:spPr>
    </xdr:pic>
    <xdr:clientData/>
  </xdr:twoCellAnchor>
  <xdr:twoCellAnchor>
    <xdr:from>
      <xdr:col>12</xdr:col>
      <xdr:colOff>127000</xdr:colOff>
      <xdr:row>2</xdr:row>
      <xdr:rowOff>57150</xdr:rowOff>
    </xdr:from>
    <xdr:to>
      <xdr:col>22</xdr:col>
      <xdr:colOff>177800</xdr:colOff>
      <xdr:row>13</xdr:row>
      <xdr:rowOff>19050</xdr:rowOff>
    </xdr:to>
    <xdr:sp macro="" textlink="">
      <xdr:nvSpPr>
        <xdr:cNvPr id="3" name="TextBox 2">
          <a:extLst>
            <a:ext uri="{FF2B5EF4-FFF2-40B4-BE49-F238E27FC236}">
              <a16:creationId xmlns:a16="http://schemas.microsoft.com/office/drawing/2014/main" id="{00000000-0008-0000-0A00-000003000000}"/>
            </a:ext>
          </a:extLst>
        </xdr:cNvPr>
        <xdr:cNvSpPr txBox="1"/>
      </xdr:nvSpPr>
      <xdr:spPr>
        <a:xfrm>
          <a:off x="8680450" y="577850"/>
          <a:ext cx="6146800" cy="2101850"/>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Click on BUY NOW button </a:t>
          </a:r>
          <a:r>
            <a:rPr lang="en-US" sz="1100">
              <a:solidFill>
                <a:schemeClr val="dk1"/>
              </a:solidFill>
              <a:effectLst/>
              <a:latin typeface="+mn-lt"/>
              <a:ea typeface="+mn-ea"/>
              <a:cs typeface="+mn-cs"/>
            </a:rPr>
            <a:t>to bring you to paypal website. You don't need to open a paypal account. You can pay with or without paypal account using paypal balance or credit card.</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After successful transaction</a:t>
          </a:r>
          <a:r>
            <a:rPr lang="en-US" sz="1100" b="1">
              <a:solidFill>
                <a:schemeClr val="dk1"/>
              </a:solidFill>
              <a:effectLst/>
              <a:latin typeface="+mn-lt"/>
              <a:ea typeface="+mn-ea"/>
              <a:cs typeface="+mn-cs"/>
            </a:rPr>
            <a:t>, you will receive an email to download the file </a:t>
          </a:r>
          <a:r>
            <a:rPr lang="en-US" sz="1100">
              <a:solidFill>
                <a:schemeClr val="dk1"/>
              </a:solidFill>
              <a:effectLst/>
              <a:latin typeface="+mn-lt"/>
              <a:ea typeface="+mn-ea"/>
              <a:cs typeface="+mn-cs"/>
            </a:rPr>
            <a:t>to your paypal email address automatically</a:t>
          </a:r>
        </a:p>
        <a:p>
          <a:endParaRPr lang="en-US">
            <a:effectLst/>
          </a:endParaRPr>
        </a:p>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Check your SPAM folder</a:t>
          </a:r>
          <a:r>
            <a:rPr lang="en-US" sz="1100">
              <a:solidFill>
                <a:schemeClr val="dk1"/>
              </a:solidFill>
              <a:effectLst/>
              <a:latin typeface="+mn-lt"/>
              <a:ea typeface="+mn-ea"/>
              <a:cs typeface="+mn-cs"/>
            </a:rPr>
            <a:t> </a:t>
          </a:r>
          <a:r>
            <a:rPr lang="en-US" sz="1100" b="1">
              <a:solidFill>
                <a:schemeClr val="dk1"/>
              </a:solidFill>
              <a:effectLst/>
              <a:latin typeface="+mn-lt"/>
              <a:ea typeface="+mn-ea"/>
              <a:cs typeface="+mn-cs"/>
            </a:rPr>
            <a:t>if you don't receive the email in your inbox folder </a:t>
          </a:r>
          <a:r>
            <a:rPr lang="en-US" sz="1100">
              <a:solidFill>
                <a:schemeClr val="dk1"/>
              </a:solidFill>
              <a:effectLst/>
              <a:latin typeface="+mn-lt"/>
              <a:ea typeface="+mn-ea"/>
              <a:cs typeface="+mn-cs"/>
            </a:rPr>
            <a:t>after 15 minutes. Sometimes, security of your email system will direct the email that contains link to spam folder</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Email us at </a:t>
          </a:r>
          <a:r>
            <a:rPr lang="en-US" sz="1100" b="1">
              <a:solidFill>
                <a:schemeClr val="dk1"/>
              </a:solidFill>
              <a:effectLst/>
              <a:latin typeface="+mn-lt"/>
              <a:ea typeface="+mn-ea"/>
              <a:cs typeface="+mn-cs"/>
            </a:rPr>
            <a:t>support@journalsheet.com</a:t>
          </a:r>
          <a:r>
            <a:rPr lang="en-US" sz="1100">
              <a:solidFill>
                <a:schemeClr val="dk1"/>
              </a:solidFill>
              <a:effectLst/>
              <a:latin typeface="+mn-lt"/>
              <a:ea typeface="+mn-ea"/>
              <a:cs typeface="+mn-cs"/>
            </a:rPr>
            <a:t> if you still don't receive it or you have issue on downloading the file</a:t>
          </a:r>
          <a:endParaRPr lang="en-US">
            <a:effectLst/>
          </a:endParaRPr>
        </a:p>
        <a:p>
          <a:endParaRPr lang="en-US" sz="1100"/>
        </a:p>
      </xdr:txBody>
    </xdr:sp>
    <xdr:clientData/>
  </xdr:twoCellAnchor>
  <xdr:twoCellAnchor>
    <xdr:from>
      <xdr:col>11</xdr:col>
      <xdr:colOff>838200</xdr:colOff>
      <xdr:row>3</xdr:row>
      <xdr:rowOff>12700</xdr:rowOff>
    </xdr:from>
    <xdr:to>
      <xdr:col>12</xdr:col>
      <xdr:colOff>196850</xdr:colOff>
      <xdr:row>5</xdr:row>
      <xdr:rowOff>12700</xdr:rowOff>
    </xdr:to>
    <xdr:sp macro="" textlink="">
      <xdr:nvSpPr>
        <xdr:cNvPr id="4" name="Chevron 3">
          <a:extLst>
            <a:ext uri="{FF2B5EF4-FFF2-40B4-BE49-F238E27FC236}">
              <a16:creationId xmlns:a16="http://schemas.microsoft.com/office/drawing/2014/main" id="{00000000-0008-0000-0A00-000004000000}"/>
            </a:ext>
          </a:extLst>
        </xdr:cNvPr>
        <xdr:cNvSpPr/>
      </xdr:nvSpPr>
      <xdr:spPr>
        <a:xfrm flipH="1">
          <a:off x="8439150" y="596900"/>
          <a:ext cx="311150" cy="552450"/>
        </a:xfrm>
        <a:prstGeom prst="chevron">
          <a:avLst/>
        </a:prstGeom>
        <a:solidFill>
          <a:schemeClr val="accent2">
            <a:lumMod val="50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fatfreecartpro.com/ecom/gb.php?&amp;c=single&amp;cl=353533&amp;i=1897132"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hyperlink" Target="https://www.fatfreecartpro.com/ecom/gb.php?&amp;c=single&amp;cl=353533&amp;i=1897132"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9.bin"/><Relationship Id="rId1" Type="http://schemas.openxmlformats.org/officeDocument/2006/relationships/hyperlink" Target="https://journalsheet.com/product-category/sport-spreadshee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4BC54-232C-477B-9673-E3DD6520A21C}">
  <sheetPr>
    <pageSetUpPr fitToPage="1"/>
  </sheetPr>
  <dimension ref="A1:DB176"/>
  <sheetViews>
    <sheetView showGridLines="0" zoomScaleNormal="100" workbookViewId="0">
      <selection activeCell="L5" sqref="L5"/>
    </sheetView>
  </sheetViews>
  <sheetFormatPr defaultColWidth="8.85546875" defaultRowHeight="15" x14ac:dyDescent="0.2"/>
  <cols>
    <col min="1" max="1" width="3.42578125" style="19" bestFit="1" customWidth="1"/>
    <col min="2" max="2" width="45.7109375" style="5" customWidth="1"/>
    <col min="3" max="3" width="45.7109375" style="1" customWidth="1"/>
    <col min="4" max="4" width="17.7109375" style="1" customWidth="1"/>
    <col min="5" max="5" width="3.140625" style="121" customWidth="1"/>
    <col min="6" max="7" width="8.85546875" style="1" customWidth="1"/>
    <col min="8" max="8" width="1.5703125" style="1" customWidth="1"/>
    <col min="9" max="9" width="0.85546875" style="131" customWidth="1"/>
    <col min="10" max="10" width="1.5703125" style="1" customWidth="1"/>
    <col min="11" max="11" width="2.5703125" style="1" customWidth="1"/>
    <col min="12" max="12" width="24.5703125" style="1" customWidth="1"/>
    <col min="13" max="13" width="10.28515625" style="1" customWidth="1"/>
    <col min="14" max="23" width="8.85546875" style="1"/>
    <col min="24" max="24" width="16.42578125" style="1" customWidth="1"/>
    <col min="25" max="16384" width="8.85546875" style="1"/>
  </cols>
  <sheetData>
    <row r="1" spans="1:106" s="109" customFormat="1" ht="5.45" customHeight="1" x14ac:dyDescent="0.25">
      <c r="A1" s="147"/>
      <c r="B1" s="110"/>
      <c r="C1" s="111"/>
      <c r="D1" s="111"/>
      <c r="E1" s="112"/>
      <c r="F1" s="113"/>
      <c r="G1" s="113"/>
      <c r="I1" s="126"/>
      <c r="J1" s="113"/>
      <c r="K1" s="114"/>
      <c r="L1" s="114"/>
      <c r="M1" s="110"/>
      <c r="U1" s="115"/>
      <c r="V1" s="115"/>
      <c r="W1" s="115"/>
      <c r="X1" s="115"/>
      <c r="Y1" s="115"/>
      <c r="Z1" s="115"/>
      <c r="AA1" s="116"/>
      <c r="AB1" s="116"/>
      <c r="AC1" s="116"/>
      <c r="AD1" s="117"/>
      <c r="AE1" s="118"/>
      <c r="AF1" s="119"/>
      <c r="CY1" s="115"/>
      <c r="CZ1" s="115"/>
      <c r="DA1" s="115"/>
      <c r="DB1" s="115"/>
    </row>
    <row r="2" spans="1:106" ht="36" x14ac:dyDescent="0.2">
      <c r="B2" s="2" t="s">
        <v>0</v>
      </c>
      <c r="C2" s="282" t="s">
        <v>1422</v>
      </c>
      <c r="D2" s="282"/>
      <c r="E2" s="120"/>
      <c r="F2" s="4"/>
      <c r="G2" s="4"/>
      <c r="J2" s="4"/>
      <c r="K2" s="5"/>
      <c r="L2" s="5"/>
      <c r="M2" s="5"/>
      <c r="O2" s="6"/>
      <c r="P2" s="6"/>
      <c r="Q2" s="6"/>
      <c r="R2" s="6"/>
      <c r="S2" s="6"/>
      <c r="T2" s="6"/>
      <c r="U2" s="6"/>
      <c r="V2" s="6"/>
      <c r="AA2" s="7"/>
      <c r="AB2" s="7"/>
      <c r="AC2" s="7"/>
      <c r="AD2" s="8"/>
      <c r="AE2" s="9"/>
      <c r="AF2" s="10"/>
      <c r="CY2" s="11"/>
      <c r="CZ2" s="11"/>
      <c r="DA2" s="11"/>
      <c r="DB2" s="11"/>
    </row>
    <row r="3" spans="1:106" ht="5.0999999999999996" customHeight="1" x14ac:dyDescent="0.2"/>
    <row r="4" spans="1:106" ht="15" customHeight="1" x14ac:dyDescent="0.2">
      <c r="B4" s="148" t="s">
        <v>509</v>
      </c>
      <c r="C4" s="154">
        <v>0</v>
      </c>
      <c r="D4" s="279" t="s">
        <v>510</v>
      </c>
      <c r="F4" s="151"/>
      <c r="G4" s="151"/>
      <c r="K4" s="28" t="s">
        <v>421</v>
      </c>
      <c r="L4" s="1" t="s">
        <v>1426</v>
      </c>
    </row>
    <row r="5" spans="1:106" ht="15" customHeight="1" x14ac:dyDescent="0.2">
      <c r="B5" s="148" t="s">
        <v>419</v>
      </c>
      <c r="C5" s="122" t="s">
        <v>1</v>
      </c>
      <c r="D5" s="279"/>
      <c r="F5" s="280" t="s">
        <v>877</v>
      </c>
      <c r="G5" s="280" t="s">
        <v>2</v>
      </c>
      <c r="K5" s="28" t="s">
        <v>421</v>
      </c>
      <c r="L5" s="1" t="s">
        <v>511</v>
      </c>
    </row>
    <row r="6" spans="1:106" ht="15" customHeight="1" x14ac:dyDescent="0.2">
      <c r="B6" s="149" t="s">
        <v>420</v>
      </c>
      <c r="C6" s="13" t="s">
        <v>3</v>
      </c>
      <c r="D6" s="123"/>
      <c r="F6" s="280"/>
      <c r="G6" s="280"/>
      <c r="L6" s="10" t="s">
        <v>422</v>
      </c>
    </row>
    <row r="7" spans="1:106" ht="15" customHeight="1" x14ac:dyDescent="0.2">
      <c r="A7" s="14"/>
      <c r="B7" s="150" t="s">
        <v>4</v>
      </c>
      <c r="C7" s="155" t="s">
        <v>5</v>
      </c>
      <c r="D7" s="156" t="s">
        <v>36</v>
      </c>
      <c r="E7" s="124"/>
      <c r="F7" s="281"/>
      <c r="G7" s="281"/>
      <c r="K7" s="28" t="s">
        <v>421</v>
      </c>
      <c r="L7" s="1" t="s">
        <v>512</v>
      </c>
    </row>
    <row r="8" spans="1:106" ht="15" customHeight="1" x14ac:dyDescent="0.2">
      <c r="A8" s="19">
        <v>1</v>
      </c>
      <c r="B8" s="15" t="s">
        <v>15</v>
      </c>
      <c r="C8" s="13"/>
      <c r="D8" s="16" t="s">
        <v>96</v>
      </c>
      <c r="E8" s="125" t="s">
        <v>7</v>
      </c>
      <c r="F8" s="27">
        <v>16</v>
      </c>
      <c r="G8" s="27"/>
      <c r="K8" s="29"/>
      <c r="L8" s="36" t="s">
        <v>435</v>
      </c>
    </row>
    <row r="9" spans="1:106" ht="15" customHeight="1" x14ac:dyDescent="0.2">
      <c r="A9" s="19">
        <v>2</v>
      </c>
      <c r="B9" s="15" t="s">
        <v>491</v>
      </c>
      <c r="C9" s="13"/>
      <c r="D9" s="16" t="s">
        <v>96</v>
      </c>
      <c r="E9" s="125" t="s">
        <v>7</v>
      </c>
      <c r="F9" s="16">
        <v>60</v>
      </c>
      <c r="G9" s="16"/>
      <c r="K9" s="29" t="s">
        <v>421</v>
      </c>
      <c r="L9" s="10" t="s">
        <v>513</v>
      </c>
    </row>
    <row r="10" spans="1:106" ht="15" customHeight="1" thickBot="1" x14ac:dyDescent="0.25">
      <c r="A10" s="19">
        <v>3</v>
      </c>
      <c r="B10" s="15" t="s">
        <v>492</v>
      </c>
      <c r="C10" s="13"/>
      <c r="D10" s="16" t="s">
        <v>96</v>
      </c>
      <c r="E10" s="125" t="s">
        <v>7</v>
      </c>
      <c r="F10" s="27">
        <v>22</v>
      </c>
      <c r="G10" s="27"/>
      <c r="K10" s="30" t="s">
        <v>423</v>
      </c>
      <c r="L10" s="31"/>
      <c r="M10" s="32"/>
      <c r="N10" s="35"/>
      <c r="O10" s="31"/>
      <c r="P10" s="31"/>
      <c r="Q10" s="31"/>
      <c r="R10" s="31"/>
      <c r="S10" s="31"/>
      <c r="T10" s="31"/>
      <c r="U10" s="31"/>
      <c r="V10" s="31"/>
      <c r="W10" s="31"/>
      <c r="X10" s="31"/>
    </row>
    <row r="11" spans="1:106" ht="15" customHeight="1" x14ac:dyDescent="0.2">
      <c r="A11" s="19">
        <v>4</v>
      </c>
      <c r="B11" s="15" t="s">
        <v>1394</v>
      </c>
      <c r="C11" s="13"/>
      <c r="D11" s="16" t="s">
        <v>96</v>
      </c>
      <c r="E11" s="125" t="s">
        <v>7</v>
      </c>
      <c r="F11" s="16">
        <v>43</v>
      </c>
      <c r="G11" s="16"/>
      <c r="K11" s="1" t="s">
        <v>434</v>
      </c>
    </row>
    <row r="12" spans="1:106" ht="15" customHeight="1" x14ac:dyDescent="0.2">
      <c r="A12" s="19">
        <v>5</v>
      </c>
      <c r="B12" s="15" t="s">
        <v>25</v>
      </c>
      <c r="C12" s="13"/>
      <c r="D12" s="16" t="s">
        <v>97</v>
      </c>
      <c r="E12" s="125" t="s">
        <v>7</v>
      </c>
      <c r="F12" s="27">
        <v>29</v>
      </c>
      <c r="G12" s="27"/>
      <c r="K12" s="12">
        <v>1</v>
      </c>
      <c r="L12" s="1" t="s">
        <v>424</v>
      </c>
    </row>
    <row r="13" spans="1:106" ht="15" customHeight="1" x14ac:dyDescent="0.2">
      <c r="A13" s="19">
        <v>6</v>
      </c>
      <c r="B13" s="15" t="s">
        <v>1395</v>
      </c>
      <c r="C13" s="13"/>
      <c r="D13" s="16" t="s">
        <v>97</v>
      </c>
      <c r="E13" s="125" t="s">
        <v>7</v>
      </c>
      <c r="F13" s="16">
        <v>71</v>
      </c>
      <c r="G13" s="16"/>
      <c r="K13" s="12">
        <v>2</v>
      </c>
      <c r="L13" s="1" t="s">
        <v>427</v>
      </c>
    </row>
    <row r="14" spans="1:106" ht="15" customHeight="1" x14ac:dyDescent="0.2">
      <c r="A14" s="19">
        <v>7</v>
      </c>
      <c r="B14" s="15" t="s">
        <v>9</v>
      </c>
      <c r="C14" s="13"/>
      <c r="D14" s="16" t="s">
        <v>97</v>
      </c>
      <c r="E14" s="125" t="s">
        <v>7</v>
      </c>
      <c r="F14" s="27">
        <v>56</v>
      </c>
      <c r="G14" s="27"/>
      <c r="K14" s="12">
        <v>3</v>
      </c>
      <c r="L14" s="1" t="s">
        <v>428</v>
      </c>
    </row>
    <row r="15" spans="1:106" ht="15" customHeight="1" x14ac:dyDescent="0.2">
      <c r="A15" s="19">
        <v>8</v>
      </c>
      <c r="B15" s="15" t="s">
        <v>26</v>
      </c>
      <c r="C15" s="13"/>
      <c r="D15" s="16" t="s">
        <v>97</v>
      </c>
      <c r="E15" s="125" t="s">
        <v>7</v>
      </c>
      <c r="F15" s="16">
        <v>18</v>
      </c>
      <c r="G15" s="16"/>
      <c r="K15" s="12">
        <v>4</v>
      </c>
      <c r="L15" s="1" t="s">
        <v>429</v>
      </c>
    </row>
    <row r="16" spans="1:106" ht="15" customHeight="1" x14ac:dyDescent="0.2">
      <c r="A16" s="19">
        <v>9</v>
      </c>
      <c r="B16" s="15" t="s">
        <v>27</v>
      </c>
      <c r="C16" s="13"/>
      <c r="D16" s="16" t="s">
        <v>98</v>
      </c>
      <c r="E16" s="125" t="s">
        <v>7</v>
      </c>
      <c r="F16" s="27">
        <v>5</v>
      </c>
      <c r="G16" s="27"/>
      <c r="K16" s="12">
        <v>5</v>
      </c>
      <c r="L16" s="1" t="s">
        <v>514</v>
      </c>
    </row>
    <row r="17" spans="1:12" ht="15" customHeight="1" x14ac:dyDescent="0.2">
      <c r="A17" s="19">
        <v>10</v>
      </c>
      <c r="B17" s="15" t="s">
        <v>22</v>
      </c>
      <c r="C17" s="13"/>
      <c r="D17" s="16" t="s">
        <v>98</v>
      </c>
      <c r="E17" s="125" t="s">
        <v>7</v>
      </c>
      <c r="F17" s="16">
        <v>8</v>
      </c>
      <c r="G17" s="16"/>
      <c r="K17" s="12">
        <v>6</v>
      </c>
      <c r="L17" s="1" t="s">
        <v>425</v>
      </c>
    </row>
    <row r="18" spans="1:12" ht="15" customHeight="1" x14ac:dyDescent="0.2">
      <c r="A18" s="19">
        <v>11</v>
      </c>
      <c r="B18" s="15" t="s">
        <v>493</v>
      </c>
      <c r="C18" s="13"/>
      <c r="D18" s="16" t="s">
        <v>98</v>
      </c>
      <c r="E18" s="125" t="s">
        <v>7</v>
      </c>
      <c r="F18" s="27">
        <v>83</v>
      </c>
      <c r="G18" s="27"/>
      <c r="K18" s="12">
        <v>7</v>
      </c>
      <c r="L18" s="1" t="s">
        <v>426</v>
      </c>
    </row>
    <row r="19" spans="1:12" ht="15" customHeight="1" x14ac:dyDescent="0.2">
      <c r="A19" s="19">
        <v>12</v>
      </c>
      <c r="B19" s="15" t="s">
        <v>494</v>
      </c>
      <c r="C19" s="13"/>
      <c r="D19" s="16" t="s">
        <v>98</v>
      </c>
      <c r="E19" s="125" t="s">
        <v>7</v>
      </c>
      <c r="F19" s="16">
        <v>38</v>
      </c>
      <c r="G19" s="16"/>
      <c r="K19" s="12">
        <v>8</v>
      </c>
      <c r="L19" s="1" t="s">
        <v>515</v>
      </c>
    </row>
    <row r="20" spans="1:12" ht="15" customHeight="1" x14ac:dyDescent="0.2">
      <c r="A20" s="19">
        <v>13</v>
      </c>
      <c r="B20" s="15" t="s">
        <v>495</v>
      </c>
      <c r="C20" s="13"/>
      <c r="D20" s="16" t="s">
        <v>93</v>
      </c>
      <c r="E20" s="125" t="s">
        <v>7</v>
      </c>
      <c r="F20" s="27">
        <v>15</v>
      </c>
      <c r="G20" s="27"/>
      <c r="K20" s="12"/>
      <c r="L20" s="1" t="s">
        <v>430</v>
      </c>
    </row>
    <row r="21" spans="1:12" ht="15" customHeight="1" x14ac:dyDescent="0.2">
      <c r="A21" s="19">
        <v>14</v>
      </c>
      <c r="B21" s="15" t="s">
        <v>496</v>
      </c>
      <c r="C21" s="13"/>
      <c r="D21" s="16" t="s">
        <v>93</v>
      </c>
      <c r="E21" s="125" t="s">
        <v>7</v>
      </c>
      <c r="F21" s="16">
        <v>40</v>
      </c>
      <c r="G21" s="16"/>
      <c r="K21" s="12"/>
      <c r="L21" s="1" t="s">
        <v>431</v>
      </c>
    </row>
    <row r="22" spans="1:12" ht="15" customHeight="1" x14ac:dyDescent="0.2">
      <c r="A22" s="19">
        <v>15</v>
      </c>
      <c r="B22" s="15" t="s">
        <v>18</v>
      </c>
      <c r="C22" s="13"/>
      <c r="D22" s="16" t="s">
        <v>93</v>
      </c>
      <c r="E22" s="125" t="s">
        <v>7</v>
      </c>
      <c r="F22" s="27">
        <v>27</v>
      </c>
      <c r="G22" s="27"/>
      <c r="K22" s="12"/>
      <c r="L22" s="1" t="s">
        <v>432</v>
      </c>
    </row>
    <row r="23" spans="1:12" ht="15" customHeight="1" x14ac:dyDescent="0.2">
      <c r="A23" s="19">
        <v>16</v>
      </c>
      <c r="B23" s="15" t="s">
        <v>1397</v>
      </c>
      <c r="C23" s="13"/>
      <c r="D23" s="16" t="s">
        <v>93</v>
      </c>
      <c r="E23" s="125" t="s">
        <v>7</v>
      </c>
      <c r="F23" s="16">
        <v>25</v>
      </c>
      <c r="G23" s="16"/>
      <c r="K23" s="12"/>
      <c r="L23" s="1" t="s">
        <v>433</v>
      </c>
    </row>
    <row r="24" spans="1:12" ht="15" customHeight="1" x14ac:dyDescent="0.2">
      <c r="A24" s="19">
        <v>17</v>
      </c>
      <c r="B24" s="15" t="s">
        <v>19</v>
      </c>
      <c r="C24" s="13"/>
      <c r="D24" s="16" t="s">
        <v>100</v>
      </c>
      <c r="E24" s="125" t="s">
        <v>7</v>
      </c>
      <c r="F24" s="27">
        <v>10</v>
      </c>
      <c r="G24" s="27"/>
      <c r="K24" s="12">
        <v>9</v>
      </c>
      <c r="L24" s="1" t="s">
        <v>878</v>
      </c>
    </row>
    <row r="25" spans="1:12" ht="15" customHeight="1" x14ac:dyDescent="0.2">
      <c r="A25" s="19">
        <v>18</v>
      </c>
      <c r="B25" s="15" t="s">
        <v>497</v>
      </c>
      <c r="C25" s="13"/>
      <c r="D25" s="16" t="s">
        <v>100</v>
      </c>
      <c r="E25" s="125" t="s">
        <v>7</v>
      </c>
      <c r="F25" s="16">
        <v>81</v>
      </c>
      <c r="G25" s="16"/>
    </row>
    <row r="26" spans="1:12" ht="15" customHeight="1" x14ac:dyDescent="0.2">
      <c r="A26" s="19">
        <v>19</v>
      </c>
      <c r="B26" s="15" t="s">
        <v>498</v>
      </c>
      <c r="C26" s="13"/>
      <c r="D26" s="16" t="s">
        <v>100</v>
      </c>
      <c r="E26" s="125" t="s">
        <v>7</v>
      </c>
      <c r="F26" s="27">
        <v>37</v>
      </c>
      <c r="G26" s="27"/>
    </row>
    <row r="27" spans="1:12" ht="15" customHeight="1" x14ac:dyDescent="0.2">
      <c r="A27" s="19">
        <v>20</v>
      </c>
      <c r="B27" s="15" t="s">
        <v>10</v>
      </c>
      <c r="C27" s="13"/>
      <c r="D27" s="16" t="s">
        <v>100</v>
      </c>
      <c r="E27" s="125" t="s">
        <v>7</v>
      </c>
      <c r="F27" s="16">
        <v>23</v>
      </c>
      <c r="G27" s="16"/>
    </row>
    <row r="28" spans="1:12" ht="15" customHeight="1" x14ac:dyDescent="0.2">
      <c r="A28" s="19">
        <v>21</v>
      </c>
      <c r="B28" s="15" t="s">
        <v>8</v>
      </c>
      <c r="C28" s="13"/>
      <c r="D28" s="16" t="s">
        <v>99</v>
      </c>
      <c r="E28" s="125" t="s">
        <v>7</v>
      </c>
      <c r="F28" s="27">
        <v>7</v>
      </c>
      <c r="G28" s="27"/>
    </row>
    <row r="29" spans="1:12" ht="15" customHeight="1" x14ac:dyDescent="0.2">
      <c r="A29" s="19">
        <v>22</v>
      </c>
      <c r="B29" s="15" t="s">
        <v>20</v>
      </c>
      <c r="C29" s="13"/>
      <c r="D29" s="16" t="s">
        <v>99</v>
      </c>
      <c r="E29" s="125" t="s">
        <v>7</v>
      </c>
      <c r="F29" s="16">
        <v>19</v>
      </c>
      <c r="G29" s="16"/>
    </row>
    <row r="30" spans="1:12" ht="15" customHeight="1" x14ac:dyDescent="0.2">
      <c r="A30" s="19">
        <v>23</v>
      </c>
      <c r="B30" s="15" t="s">
        <v>1396</v>
      </c>
      <c r="C30" s="13"/>
      <c r="D30" s="16" t="s">
        <v>99</v>
      </c>
      <c r="E30" s="125" t="s">
        <v>7</v>
      </c>
      <c r="F30" s="27">
        <v>42</v>
      </c>
      <c r="G30" s="27"/>
    </row>
    <row r="31" spans="1:12" ht="15" customHeight="1" x14ac:dyDescent="0.2">
      <c r="A31" s="19">
        <v>24</v>
      </c>
      <c r="B31" s="15" t="s">
        <v>16</v>
      </c>
      <c r="C31" s="13"/>
      <c r="D31" s="16" t="s">
        <v>99</v>
      </c>
      <c r="E31" s="125" t="s">
        <v>7</v>
      </c>
      <c r="F31" s="16">
        <v>47</v>
      </c>
      <c r="G31" s="16"/>
    </row>
    <row r="32" spans="1:12" ht="15" customHeight="1" x14ac:dyDescent="0.2">
      <c r="A32" s="19">
        <v>25</v>
      </c>
      <c r="B32" s="15" t="s">
        <v>24</v>
      </c>
      <c r="C32" s="13"/>
      <c r="D32" s="16" t="s">
        <v>101</v>
      </c>
      <c r="E32" s="125" t="s">
        <v>7</v>
      </c>
      <c r="F32" s="27">
        <v>9</v>
      </c>
      <c r="G32" s="27"/>
    </row>
    <row r="33" spans="1:7" ht="15" customHeight="1" x14ac:dyDescent="0.2">
      <c r="A33" s="19">
        <v>26</v>
      </c>
      <c r="B33" s="15" t="s">
        <v>499</v>
      </c>
      <c r="C33" s="13"/>
      <c r="D33" s="16" t="s">
        <v>101</v>
      </c>
      <c r="E33" s="125" t="s">
        <v>7</v>
      </c>
      <c r="F33" s="16">
        <v>31</v>
      </c>
      <c r="G33" s="16"/>
    </row>
    <row r="34" spans="1:7" ht="15" customHeight="1" x14ac:dyDescent="0.2">
      <c r="A34" s="19">
        <v>27</v>
      </c>
      <c r="B34" s="15" t="s">
        <v>12</v>
      </c>
      <c r="C34" s="13"/>
      <c r="D34" s="16" t="s">
        <v>101</v>
      </c>
      <c r="E34" s="125" t="s">
        <v>7</v>
      </c>
      <c r="F34" s="27">
        <v>20</v>
      </c>
      <c r="G34" s="27"/>
    </row>
    <row r="35" spans="1:7" ht="15" customHeight="1" x14ac:dyDescent="0.2">
      <c r="A35" s="19">
        <v>28</v>
      </c>
      <c r="B35" s="15" t="s">
        <v>500</v>
      </c>
      <c r="C35" s="13"/>
      <c r="D35" s="16" t="s">
        <v>101</v>
      </c>
      <c r="E35" s="125" t="s">
        <v>7</v>
      </c>
      <c r="F35" s="16">
        <v>85</v>
      </c>
      <c r="G35" s="16"/>
    </row>
    <row r="36" spans="1:7" ht="15" customHeight="1" x14ac:dyDescent="0.2">
      <c r="A36" s="19">
        <v>29</v>
      </c>
      <c r="B36" s="15" t="s">
        <v>21</v>
      </c>
      <c r="C36" s="13"/>
      <c r="D36" s="16" t="s">
        <v>102</v>
      </c>
      <c r="E36" s="125" t="s">
        <v>7</v>
      </c>
      <c r="F36" s="27">
        <v>1</v>
      </c>
      <c r="G36" s="27"/>
    </row>
    <row r="37" spans="1:7" ht="15" customHeight="1" x14ac:dyDescent="0.2">
      <c r="A37" s="19">
        <v>30</v>
      </c>
      <c r="B37" s="15" t="s">
        <v>501</v>
      </c>
      <c r="C37" s="13"/>
      <c r="D37" s="16" t="s">
        <v>102</v>
      </c>
      <c r="E37" s="125" t="s">
        <v>7</v>
      </c>
      <c r="F37" s="16">
        <v>67</v>
      </c>
      <c r="G37" s="16"/>
    </row>
    <row r="38" spans="1:7" ht="15" customHeight="1" x14ac:dyDescent="0.2">
      <c r="A38" s="19">
        <v>31</v>
      </c>
      <c r="B38" s="15" t="s">
        <v>14</v>
      </c>
      <c r="C38" s="13"/>
      <c r="D38" s="16" t="s">
        <v>102</v>
      </c>
      <c r="E38" s="125" t="s">
        <v>7</v>
      </c>
      <c r="F38" s="27">
        <v>61</v>
      </c>
      <c r="G38" s="27"/>
    </row>
    <row r="39" spans="1:7" ht="15" customHeight="1" x14ac:dyDescent="0.2">
      <c r="A39" s="19">
        <v>32</v>
      </c>
      <c r="B39" s="15" t="s">
        <v>28</v>
      </c>
      <c r="C39" s="13"/>
      <c r="D39" s="16" t="s">
        <v>102</v>
      </c>
      <c r="E39" s="125" t="s">
        <v>7</v>
      </c>
      <c r="F39" s="16">
        <v>17</v>
      </c>
      <c r="G39" s="16"/>
    </row>
    <row r="40" spans="1:7" ht="15" customHeight="1" x14ac:dyDescent="0.2">
      <c r="A40" s="19">
        <v>33</v>
      </c>
      <c r="B40" s="15" t="s">
        <v>17</v>
      </c>
      <c r="C40" s="13"/>
      <c r="D40" s="16" t="s">
        <v>516</v>
      </c>
      <c r="E40" s="125" t="s">
        <v>7</v>
      </c>
      <c r="F40" s="27">
        <v>3</v>
      </c>
      <c r="G40" s="27"/>
    </row>
    <row r="41" spans="1:7" ht="15" customHeight="1" x14ac:dyDescent="0.2">
      <c r="A41" s="19">
        <v>34</v>
      </c>
      <c r="B41" s="15" t="s">
        <v>6</v>
      </c>
      <c r="C41" s="13"/>
      <c r="D41" s="16" t="s">
        <v>516</v>
      </c>
      <c r="E41" s="125" t="s">
        <v>7</v>
      </c>
      <c r="F41" s="16">
        <v>12</v>
      </c>
      <c r="G41" s="16"/>
    </row>
    <row r="42" spans="1:7" ht="15" customHeight="1" x14ac:dyDescent="0.2">
      <c r="A42" s="19">
        <v>35</v>
      </c>
      <c r="B42" s="15" t="s">
        <v>1421</v>
      </c>
      <c r="C42" s="13"/>
      <c r="D42" s="16" t="s">
        <v>516</v>
      </c>
      <c r="E42" s="125" t="s">
        <v>7</v>
      </c>
      <c r="F42" s="27">
        <v>58</v>
      </c>
      <c r="G42" s="27"/>
    </row>
    <row r="43" spans="1:7" ht="15" customHeight="1" x14ac:dyDescent="0.2">
      <c r="A43" s="19">
        <v>36</v>
      </c>
      <c r="B43" s="15" t="s">
        <v>502</v>
      </c>
      <c r="C43" s="13"/>
      <c r="D43" s="16" t="s">
        <v>516</v>
      </c>
      <c r="E43" s="125" t="s">
        <v>7</v>
      </c>
      <c r="F43" s="16">
        <v>32</v>
      </c>
      <c r="G43" s="16"/>
    </row>
    <row r="44" spans="1:7" ht="15" customHeight="1" x14ac:dyDescent="0.2">
      <c r="A44" s="19">
        <v>37</v>
      </c>
      <c r="B44" s="15" t="s">
        <v>13</v>
      </c>
      <c r="C44" s="13"/>
      <c r="D44" s="16" t="s">
        <v>517</v>
      </c>
      <c r="E44" s="125" t="s">
        <v>7</v>
      </c>
      <c r="F44" s="27">
        <v>2</v>
      </c>
      <c r="G44" s="27"/>
    </row>
    <row r="45" spans="1:7" ht="15" customHeight="1" x14ac:dyDescent="0.2">
      <c r="A45" s="19">
        <v>38</v>
      </c>
      <c r="B45" s="15" t="s">
        <v>503</v>
      </c>
      <c r="C45" s="13"/>
      <c r="D45" s="16" t="s">
        <v>517</v>
      </c>
      <c r="E45" s="125" t="s">
        <v>7</v>
      </c>
      <c r="F45" s="16">
        <v>28</v>
      </c>
      <c r="G45" s="16"/>
    </row>
    <row r="46" spans="1:7" ht="15" customHeight="1" x14ac:dyDescent="0.2">
      <c r="A46" s="19">
        <v>39</v>
      </c>
      <c r="B46" s="15" t="s">
        <v>504</v>
      </c>
      <c r="C46" s="13"/>
      <c r="D46" s="16" t="s">
        <v>517</v>
      </c>
      <c r="E46" s="125" t="s">
        <v>7</v>
      </c>
      <c r="F46" s="27">
        <v>24</v>
      </c>
      <c r="G46" s="27"/>
    </row>
    <row r="47" spans="1:7" ht="15" customHeight="1" x14ac:dyDescent="0.2">
      <c r="A47" s="19">
        <v>40</v>
      </c>
      <c r="B47" s="15" t="s">
        <v>505</v>
      </c>
      <c r="C47" s="13"/>
      <c r="D47" s="16" t="s">
        <v>517</v>
      </c>
      <c r="E47" s="125" t="s">
        <v>7</v>
      </c>
      <c r="F47" s="16">
        <v>64</v>
      </c>
      <c r="G47" s="16"/>
    </row>
    <row r="48" spans="1:7" ht="15" customHeight="1" x14ac:dyDescent="0.2">
      <c r="A48" s="19">
        <v>41</v>
      </c>
      <c r="B48" s="15" t="s">
        <v>29</v>
      </c>
      <c r="C48" s="13"/>
      <c r="D48" s="16" t="s">
        <v>518</v>
      </c>
      <c r="E48" s="125" t="s">
        <v>7</v>
      </c>
      <c r="F48" s="27">
        <v>6</v>
      </c>
      <c r="G48" s="27"/>
    </row>
    <row r="49" spans="1:7" ht="15" customHeight="1" x14ac:dyDescent="0.2">
      <c r="A49" s="19">
        <v>42</v>
      </c>
      <c r="B49" s="15" t="s">
        <v>1420</v>
      </c>
      <c r="C49" s="13"/>
      <c r="D49" s="16" t="s">
        <v>518</v>
      </c>
      <c r="E49" s="125" t="s">
        <v>7</v>
      </c>
      <c r="F49" s="16">
        <v>48</v>
      </c>
      <c r="G49" s="16"/>
    </row>
    <row r="50" spans="1:7" ht="15" customHeight="1" x14ac:dyDescent="0.2">
      <c r="A50" s="19">
        <v>43</v>
      </c>
      <c r="B50" s="15" t="s">
        <v>506</v>
      </c>
      <c r="C50" s="13"/>
      <c r="D50" s="16" t="s">
        <v>518</v>
      </c>
      <c r="E50" s="125" t="s">
        <v>7</v>
      </c>
      <c r="F50" s="27">
        <v>52</v>
      </c>
      <c r="G50" s="27"/>
    </row>
    <row r="51" spans="1:7" ht="15" customHeight="1" x14ac:dyDescent="0.2">
      <c r="A51" s="19">
        <v>44</v>
      </c>
      <c r="B51" s="15" t="s">
        <v>507</v>
      </c>
      <c r="C51" s="13"/>
      <c r="D51" s="16" t="s">
        <v>518</v>
      </c>
      <c r="E51" s="125" t="s">
        <v>7</v>
      </c>
      <c r="F51" s="16">
        <v>14</v>
      </c>
      <c r="G51" s="16"/>
    </row>
    <row r="52" spans="1:7" ht="15" customHeight="1" x14ac:dyDescent="0.2">
      <c r="A52" s="19">
        <v>45</v>
      </c>
      <c r="B52" s="15" t="s">
        <v>11</v>
      </c>
      <c r="C52" s="13"/>
      <c r="D52" s="16" t="s">
        <v>94</v>
      </c>
      <c r="E52" s="125" t="s">
        <v>7</v>
      </c>
      <c r="F52" s="27">
        <v>4</v>
      </c>
      <c r="G52" s="27"/>
    </row>
    <row r="53" spans="1:7" ht="15" customHeight="1" x14ac:dyDescent="0.2">
      <c r="A53" s="19">
        <v>46</v>
      </c>
      <c r="B53" s="15" t="s">
        <v>23</v>
      </c>
      <c r="C53" s="13"/>
      <c r="D53" s="16" t="s">
        <v>94</v>
      </c>
      <c r="E53" s="125" t="s">
        <v>7</v>
      </c>
      <c r="F53" s="16">
        <v>11</v>
      </c>
      <c r="G53" s="16"/>
    </row>
    <row r="54" spans="1:7" ht="15" customHeight="1" x14ac:dyDescent="0.2">
      <c r="A54" s="19">
        <v>47</v>
      </c>
      <c r="B54" s="15" t="s">
        <v>30</v>
      </c>
      <c r="C54" s="13"/>
      <c r="D54" s="16" t="s">
        <v>94</v>
      </c>
      <c r="E54" s="125" t="s">
        <v>7</v>
      </c>
      <c r="F54" s="27">
        <v>72</v>
      </c>
      <c r="G54" s="27"/>
    </row>
    <row r="55" spans="1:7" ht="15" customHeight="1" x14ac:dyDescent="0.2">
      <c r="A55" s="19">
        <v>48</v>
      </c>
      <c r="B55" s="15" t="s">
        <v>508</v>
      </c>
      <c r="C55" s="13"/>
      <c r="D55" s="16" t="s">
        <v>94</v>
      </c>
      <c r="E55" s="125" t="s">
        <v>7</v>
      </c>
      <c r="F55" s="16">
        <v>33</v>
      </c>
      <c r="G55" s="16"/>
    </row>
    <row r="56" spans="1:7" ht="15" customHeight="1" x14ac:dyDescent="0.2">
      <c r="B56" s="15" t="s">
        <v>31</v>
      </c>
      <c r="C56" s="13"/>
      <c r="D56" s="77"/>
    </row>
    <row r="57" spans="1:7" ht="15" customHeight="1" x14ac:dyDescent="0.2">
      <c r="B57" s="15" t="s">
        <v>32</v>
      </c>
      <c r="C57" s="13"/>
      <c r="D57" s="77"/>
    </row>
    <row r="58" spans="1:7" ht="15" customHeight="1" x14ac:dyDescent="0.2">
      <c r="B58" s="15" t="s">
        <v>33</v>
      </c>
      <c r="C58" s="13"/>
      <c r="D58" s="77"/>
    </row>
    <row r="59" spans="1:7" ht="15" customHeight="1" x14ac:dyDescent="0.2">
      <c r="B59" s="15" t="s">
        <v>34</v>
      </c>
      <c r="C59" s="13"/>
      <c r="D59" s="77"/>
    </row>
    <row r="60" spans="1:7" ht="15" customHeight="1" x14ac:dyDescent="0.2">
      <c r="B60" s="15" t="s">
        <v>35</v>
      </c>
      <c r="C60" s="13"/>
      <c r="D60" s="77"/>
    </row>
    <row r="61" spans="1:7" ht="15" customHeight="1" x14ac:dyDescent="0.2">
      <c r="B61" s="15" t="s">
        <v>36</v>
      </c>
      <c r="C61" s="13"/>
      <c r="D61" s="77"/>
    </row>
    <row r="62" spans="1:7" ht="15" customHeight="1" x14ac:dyDescent="0.2">
      <c r="B62" s="15" t="s">
        <v>37</v>
      </c>
      <c r="C62" s="13"/>
      <c r="D62" s="77"/>
    </row>
    <row r="63" spans="1:7" ht="15" customHeight="1" x14ac:dyDescent="0.2">
      <c r="B63" s="15" t="s">
        <v>38</v>
      </c>
      <c r="C63" s="13"/>
      <c r="D63" s="77"/>
    </row>
    <row r="64" spans="1:7" ht="15" customHeight="1" x14ac:dyDescent="0.2">
      <c r="B64" s="15" t="s">
        <v>39</v>
      </c>
      <c r="C64" s="13"/>
      <c r="D64" s="77"/>
    </row>
    <row r="65" spans="2:4" ht="15" customHeight="1" x14ac:dyDescent="0.2">
      <c r="B65" s="15" t="s">
        <v>40</v>
      </c>
      <c r="C65" s="13"/>
      <c r="D65" s="77"/>
    </row>
    <row r="66" spans="2:4" ht="15" customHeight="1" x14ac:dyDescent="0.2">
      <c r="B66" s="15" t="s">
        <v>519</v>
      </c>
      <c r="C66" s="13"/>
      <c r="D66" s="77"/>
    </row>
    <row r="67" spans="2:4" ht="15" customHeight="1" x14ac:dyDescent="0.2">
      <c r="B67" s="15" t="s">
        <v>41</v>
      </c>
      <c r="C67" s="13"/>
      <c r="D67" s="77"/>
    </row>
    <row r="68" spans="2:4" ht="15" customHeight="1" x14ac:dyDescent="0.2">
      <c r="B68" s="15" t="s">
        <v>42</v>
      </c>
      <c r="C68" s="13"/>
      <c r="D68" s="77"/>
    </row>
    <row r="69" spans="2:4" ht="15" customHeight="1" x14ac:dyDescent="0.2">
      <c r="B69" s="15" t="s">
        <v>43</v>
      </c>
      <c r="C69" s="13"/>
      <c r="D69" s="77"/>
    </row>
    <row r="70" spans="2:4" ht="15" customHeight="1" x14ac:dyDescent="0.2">
      <c r="B70" s="15" t="s">
        <v>44</v>
      </c>
      <c r="C70" s="13"/>
      <c r="D70" s="77"/>
    </row>
    <row r="71" spans="2:4" ht="15" customHeight="1" x14ac:dyDescent="0.2">
      <c r="B71" s="15" t="s">
        <v>45</v>
      </c>
      <c r="C71" s="13"/>
      <c r="D71" s="77"/>
    </row>
    <row r="72" spans="2:4" ht="15" customHeight="1" x14ac:dyDescent="0.2">
      <c r="B72" s="15" t="s">
        <v>46</v>
      </c>
      <c r="C72" s="13"/>
      <c r="D72" s="77"/>
    </row>
    <row r="73" spans="2:4" ht="15" customHeight="1" x14ac:dyDescent="0.2">
      <c r="B73" s="15" t="s">
        <v>47</v>
      </c>
      <c r="C73" s="13"/>
      <c r="D73" s="77"/>
    </row>
    <row r="74" spans="2:4" ht="15" customHeight="1" x14ac:dyDescent="0.2">
      <c r="B74" s="15" t="s">
        <v>48</v>
      </c>
      <c r="C74" s="13"/>
      <c r="D74" s="77"/>
    </row>
    <row r="75" spans="2:4" ht="15" customHeight="1" x14ac:dyDescent="0.2">
      <c r="B75" s="15" t="s">
        <v>436</v>
      </c>
      <c r="C75" s="13"/>
      <c r="D75" s="77"/>
    </row>
    <row r="76" spans="2:4" ht="15" customHeight="1" x14ac:dyDescent="0.2">
      <c r="B76" s="15" t="s">
        <v>49</v>
      </c>
      <c r="C76" s="13"/>
      <c r="D76" s="77"/>
    </row>
    <row r="77" spans="2:4" ht="15" customHeight="1" x14ac:dyDescent="0.2">
      <c r="B77" s="15" t="s">
        <v>50</v>
      </c>
      <c r="C77" s="13"/>
      <c r="D77" s="77"/>
    </row>
    <row r="78" spans="2:4" ht="15" customHeight="1" x14ac:dyDescent="0.2">
      <c r="B78" s="15" t="s">
        <v>51</v>
      </c>
      <c r="C78" s="13"/>
      <c r="D78" s="77"/>
    </row>
    <row r="79" spans="2:4" ht="15" customHeight="1" x14ac:dyDescent="0.2">
      <c r="B79" s="15" t="s">
        <v>52</v>
      </c>
      <c r="C79" s="13"/>
      <c r="D79" s="77"/>
    </row>
    <row r="80" spans="2:4" ht="15" customHeight="1" x14ac:dyDescent="0.2">
      <c r="B80" s="15" t="s">
        <v>53</v>
      </c>
      <c r="C80" s="13"/>
      <c r="D80" s="77"/>
    </row>
    <row r="81" spans="2:4" ht="15" customHeight="1" x14ac:dyDescent="0.2">
      <c r="B81" s="15" t="s">
        <v>54</v>
      </c>
      <c r="C81" s="13"/>
      <c r="D81" s="77"/>
    </row>
    <row r="82" spans="2:4" ht="15" customHeight="1" x14ac:dyDescent="0.2">
      <c r="B82" s="15" t="s">
        <v>55</v>
      </c>
      <c r="C82" s="13"/>
      <c r="D82" s="77"/>
    </row>
    <row r="83" spans="2:4" ht="15" customHeight="1" x14ac:dyDescent="0.2">
      <c r="B83" s="15" t="s">
        <v>56</v>
      </c>
      <c r="C83" s="13"/>
      <c r="D83" s="77"/>
    </row>
    <row r="84" spans="2:4" ht="15" customHeight="1" x14ac:dyDescent="0.2">
      <c r="B84" s="15" t="s">
        <v>57</v>
      </c>
      <c r="C84" s="13"/>
      <c r="D84" s="77"/>
    </row>
    <row r="85" spans="2:4" ht="15" customHeight="1" x14ac:dyDescent="0.2">
      <c r="B85" s="15" t="s">
        <v>58</v>
      </c>
      <c r="C85" s="13"/>
      <c r="D85" s="77"/>
    </row>
    <row r="86" spans="2:4" ht="15" customHeight="1" x14ac:dyDescent="0.2">
      <c r="B86" s="15" t="s">
        <v>59</v>
      </c>
      <c r="C86" s="13"/>
      <c r="D86" s="77"/>
    </row>
    <row r="87" spans="2:4" ht="15" customHeight="1" x14ac:dyDescent="0.2">
      <c r="B87" s="15" t="s">
        <v>520</v>
      </c>
      <c r="C87" s="13"/>
      <c r="D87" s="77"/>
    </row>
    <row r="88" spans="2:4" ht="15" customHeight="1" x14ac:dyDescent="0.2">
      <c r="B88" s="15" t="s">
        <v>521</v>
      </c>
      <c r="C88" s="13"/>
      <c r="D88" s="77"/>
    </row>
    <row r="89" spans="2:4" ht="15" customHeight="1" x14ac:dyDescent="0.2">
      <c r="B89" s="15" t="s">
        <v>522</v>
      </c>
      <c r="C89" s="13"/>
      <c r="D89" s="77"/>
    </row>
    <row r="90" spans="2:4" ht="15" customHeight="1" x14ac:dyDescent="0.2">
      <c r="B90" s="15" t="s">
        <v>523</v>
      </c>
      <c r="C90" s="13"/>
      <c r="D90" s="77"/>
    </row>
    <row r="91" spans="2:4" ht="15" customHeight="1" x14ac:dyDescent="0.2">
      <c r="B91" s="15" t="s">
        <v>60</v>
      </c>
      <c r="C91" s="13"/>
      <c r="D91" s="77"/>
    </row>
    <row r="92" spans="2:4" ht="15" customHeight="1" x14ac:dyDescent="0.2">
      <c r="B92" s="15" t="s">
        <v>61</v>
      </c>
      <c r="C92" s="13"/>
      <c r="D92" s="77"/>
    </row>
    <row r="93" spans="2:4" ht="15" customHeight="1" x14ac:dyDescent="0.2">
      <c r="B93" s="15" t="s">
        <v>62</v>
      </c>
      <c r="C93" s="13"/>
      <c r="D93" s="77"/>
    </row>
    <row r="94" spans="2:4" ht="15" customHeight="1" x14ac:dyDescent="0.2">
      <c r="B94" s="15" t="s">
        <v>63</v>
      </c>
      <c r="C94" s="13"/>
      <c r="D94" s="77"/>
    </row>
    <row r="95" spans="2:4" ht="15" customHeight="1" x14ac:dyDescent="0.2">
      <c r="B95" s="15" t="s">
        <v>64</v>
      </c>
      <c r="C95" s="13"/>
      <c r="D95" s="77"/>
    </row>
    <row r="96" spans="2:4" ht="15" customHeight="1" x14ac:dyDescent="0.2">
      <c r="B96" s="15" t="s">
        <v>65</v>
      </c>
      <c r="C96" s="13"/>
      <c r="D96" s="77"/>
    </row>
    <row r="97" spans="2:4" ht="15" customHeight="1" x14ac:dyDescent="0.2">
      <c r="B97" s="15" t="s">
        <v>66</v>
      </c>
      <c r="C97" s="13"/>
      <c r="D97" s="77"/>
    </row>
    <row r="98" spans="2:4" ht="15" customHeight="1" x14ac:dyDescent="0.2">
      <c r="B98" s="15" t="s">
        <v>67</v>
      </c>
      <c r="C98" s="13"/>
      <c r="D98" s="77"/>
    </row>
    <row r="99" spans="2:4" ht="15" customHeight="1" x14ac:dyDescent="0.2">
      <c r="B99" s="15" t="s">
        <v>524</v>
      </c>
      <c r="C99" s="13"/>
      <c r="D99" s="77"/>
    </row>
    <row r="100" spans="2:4" ht="15" customHeight="1" x14ac:dyDescent="0.2">
      <c r="B100" s="15" t="s">
        <v>525</v>
      </c>
      <c r="C100" s="13"/>
      <c r="D100" s="77"/>
    </row>
    <row r="101" spans="2:4" ht="15" customHeight="1" x14ac:dyDescent="0.2">
      <c r="B101" s="15" t="s">
        <v>526</v>
      </c>
      <c r="C101" s="13"/>
      <c r="D101" s="77"/>
    </row>
    <row r="102" spans="2:4" ht="15" customHeight="1" x14ac:dyDescent="0.2">
      <c r="B102" s="15" t="s">
        <v>527</v>
      </c>
      <c r="C102" s="13"/>
      <c r="D102" s="77"/>
    </row>
    <row r="103" spans="2:4" ht="15" customHeight="1" x14ac:dyDescent="0.2">
      <c r="B103" s="15" t="s">
        <v>528</v>
      </c>
      <c r="C103" s="13"/>
      <c r="D103" s="77"/>
    </row>
    <row r="104" spans="2:4" ht="15" customHeight="1" x14ac:dyDescent="0.2">
      <c r="B104" s="15" t="s">
        <v>529</v>
      </c>
      <c r="C104" s="13"/>
      <c r="D104" s="77"/>
    </row>
    <row r="105" spans="2:4" ht="15" customHeight="1" x14ac:dyDescent="0.2">
      <c r="B105" s="15" t="s">
        <v>530</v>
      </c>
      <c r="C105" s="13"/>
      <c r="D105" s="77"/>
    </row>
    <row r="106" spans="2:4" ht="15" customHeight="1" x14ac:dyDescent="0.2">
      <c r="B106" s="15" t="s">
        <v>531</v>
      </c>
      <c r="C106" s="13"/>
      <c r="D106" s="77"/>
    </row>
    <row r="107" spans="2:4" ht="15" customHeight="1" x14ac:dyDescent="0.2">
      <c r="B107" s="15" t="s">
        <v>532</v>
      </c>
      <c r="C107" s="13"/>
      <c r="D107" s="77"/>
    </row>
    <row r="108" spans="2:4" ht="15" customHeight="1" x14ac:dyDescent="0.2">
      <c r="B108" s="15" t="s">
        <v>533</v>
      </c>
      <c r="C108" s="13"/>
      <c r="D108" s="77"/>
    </row>
    <row r="109" spans="2:4" ht="15" customHeight="1" x14ac:dyDescent="0.2">
      <c r="B109" s="15" t="s">
        <v>534</v>
      </c>
      <c r="C109" s="13"/>
      <c r="D109" s="77"/>
    </row>
    <row r="110" spans="2:4" ht="15" customHeight="1" x14ac:dyDescent="0.2">
      <c r="B110" s="15" t="s">
        <v>535</v>
      </c>
      <c r="C110" s="13"/>
      <c r="D110" s="77"/>
    </row>
    <row r="111" spans="2:4" ht="15" customHeight="1" x14ac:dyDescent="0.2">
      <c r="B111" s="15" t="s">
        <v>536</v>
      </c>
      <c r="C111" s="13"/>
      <c r="D111" s="77"/>
    </row>
    <row r="112" spans="2:4" ht="15" customHeight="1" x14ac:dyDescent="0.2">
      <c r="B112" s="15" t="s">
        <v>537</v>
      </c>
      <c r="C112" s="13"/>
      <c r="D112" s="77"/>
    </row>
    <row r="113" spans="2:4" ht="15" customHeight="1" x14ac:dyDescent="0.2">
      <c r="B113" s="15" t="s">
        <v>538</v>
      </c>
      <c r="C113" s="13"/>
      <c r="D113" s="77"/>
    </row>
    <row r="114" spans="2:4" ht="15" customHeight="1" x14ac:dyDescent="0.2">
      <c r="B114" s="15" t="s">
        <v>539</v>
      </c>
      <c r="C114" s="13"/>
      <c r="D114" s="77"/>
    </row>
    <row r="115" spans="2:4" ht="15" customHeight="1" x14ac:dyDescent="0.2">
      <c r="B115" s="15" t="s">
        <v>540</v>
      </c>
      <c r="C115" s="13"/>
      <c r="D115" s="77"/>
    </row>
    <row r="116" spans="2:4" ht="15" customHeight="1" x14ac:dyDescent="0.2">
      <c r="B116" s="15" t="s">
        <v>541</v>
      </c>
      <c r="C116" s="13"/>
      <c r="D116" s="77"/>
    </row>
    <row r="117" spans="2:4" ht="15" customHeight="1" x14ac:dyDescent="0.2">
      <c r="B117" s="15" t="s">
        <v>542</v>
      </c>
      <c r="C117" s="13"/>
      <c r="D117" s="77"/>
    </row>
    <row r="118" spans="2:4" ht="15" customHeight="1" x14ac:dyDescent="0.2">
      <c r="B118" s="15" t="s">
        <v>543</v>
      </c>
      <c r="C118" s="13"/>
      <c r="D118" s="77"/>
    </row>
    <row r="119" spans="2:4" ht="15" customHeight="1" x14ac:dyDescent="0.2">
      <c r="B119" s="15" t="s">
        <v>544</v>
      </c>
      <c r="C119" s="13"/>
      <c r="D119" s="77"/>
    </row>
    <row r="120" spans="2:4" ht="15" customHeight="1" x14ac:dyDescent="0.2">
      <c r="B120" s="15" t="s">
        <v>545</v>
      </c>
      <c r="C120" s="13"/>
      <c r="D120" s="77"/>
    </row>
    <row r="121" spans="2:4" ht="15" customHeight="1" x14ac:dyDescent="0.2">
      <c r="B121" s="15" t="s">
        <v>546</v>
      </c>
      <c r="C121" s="13"/>
      <c r="D121" s="77"/>
    </row>
    <row r="122" spans="2:4" ht="15" customHeight="1" x14ac:dyDescent="0.2">
      <c r="B122" s="15" t="s">
        <v>547</v>
      </c>
      <c r="C122" s="13"/>
      <c r="D122" s="77"/>
    </row>
    <row r="123" spans="2:4" ht="15" customHeight="1" x14ac:dyDescent="0.2">
      <c r="B123" s="15" t="s">
        <v>548</v>
      </c>
      <c r="C123" s="13"/>
      <c r="D123" s="77"/>
    </row>
    <row r="124" spans="2:4" ht="15" customHeight="1" x14ac:dyDescent="0.2">
      <c r="B124" s="15" t="s">
        <v>549</v>
      </c>
      <c r="C124" s="13"/>
      <c r="D124" s="77"/>
    </row>
    <row r="125" spans="2:4" ht="15" customHeight="1" x14ac:dyDescent="0.2">
      <c r="B125" s="15" t="s">
        <v>550</v>
      </c>
      <c r="C125" s="13"/>
      <c r="D125" s="77"/>
    </row>
    <row r="126" spans="2:4" ht="15" customHeight="1" x14ac:dyDescent="0.2">
      <c r="B126" s="15" t="s">
        <v>551</v>
      </c>
      <c r="C126" s="13"/>
      <c r="D126" s="77"/>
    </row>
    <row r="127" spans="2:4" ht="15" customHeight="1" x14ac:dyDescent="0.2">
      <c r="B127" s="15" t="s">
        <v>552</v>
      </c>
      <c r="C127" s="13"/>
      <c r="D127" s="77"/>
    </row>
    <row r="128" spans="2:4" ht="15" customHeight="1" x14ac:dyDescent="0.2">
      <c r="B128" s="15" t="s">
        <v>553</v>
      </c>
      <c r="C128" s="13"/>
      <c r="D128" s="77"/>
    </row>
    <row r="129" spans="2:4" ht="15" customHeight="1" x14ac:dyDescent="0.2">
      <c r="B129" s="15" t="s">
        <v>554</v>
      </c>
      <c r="C129" s="13"/>
      <c r="D129" s="77"/>
    </row>
    <row r="130" spans="2:4" ht="15" customHeight="1" x14ac:dyDescent="0.2">
      <c r="B130" s="15" t="s">
        <v>555</v>
      </c>
      <c r="C130" s="13"/>
      <c r="D130" s="77"/>
    </row>
    <row r="131" spans="2:4" ht="15" customHeight="1" x14ac:dyDescent="0.2">
      <c r="B131" s="15" t="s">
        <v>556</v>
      </c>
      <c r="C131" s="13"/>
      <c r="D131" s="77"/>
    </row>
    <row r="132" spans="2:4" ht="15" customHeight="1" x14ac:dyDescent="0.2">
      <c r="B132" s="15" t="s">
        <v>557</v>
      </c>
      <c r="C132" s="13"/>
      <c r="D132" s="77"/>
    </row>
    <row r="133" spans="2:4" ht="15" customHeight="1" x14ac:dyDescent="0.2">
      <c r="B133" s="15" t="s">
        <v>558</v>
      </c>
      <c r="C133" s="13"/>
      <c r="D133" s="77"/>
    </row>
    <row r="134" spans="2:4" ht="15" customHeight="1" x14ac:dyDescent="0.2">
      <c r="B134" s="15" t="s">
        <v>559</v>
      </c>
      <c r="C134" s="13"/>
      <c r="D134" s="77"/>
    </row>
    <row r="135" spans="2:4" ht="15" customHeight="1" x14ac:dyDescent="0.2">
      <c r="B135" s="15" t="s">
        <v>560</v>
      </c>
      <c r="C135" s="13"/>
      <c r="D135" s="77"/>
    </row>
    <row r="136" spans="2:4" ht="15" customHeight="1" x14ac:dyDescent="0.2">
      <c r="B136" s="15" t="s">
        <v>561</v>
      </c>
      <c r="C136" s="13"/>
      <c r="D136" s="77"/>
    </row>
    <row r="137" spans="2:4" ht="15" customHeight="1" x14ac:dyDescent="0.2">
      <c r="B137" s="15" t="s">
        <v>562</v>
      </c>
      <c r="C137" s="13"/>
      <c r="D137" s="77"/>
    </row>
    <row r="138" spans="2:4" ht="15" customHeight="1" x14ac:dyDescent="0.2">
      <c r="B138" s="15" t="s">
        <v>563</v>
      </c>
      <c r="C138" s="13"/>
      <c r="D138" s="77"/>
    </row>
    <row r="139" spans="2:4" ht="15" customHeight="1" x14ac:dyDescent="0.2">
      <c r="B139" s="15" t="s">
        <v>564</v>
      </c>
      <c r="C139" s="13"/>
      <c r="D139" s="77"/>
    </row>
    <row r="140" spans="2:4" ht="15" customHeight="1" x14ac:dyDescent="0.2">
      <c r="B140" s="15" t="s">
        <v>565</v>
      </c>
      <c r="C140" s="13"/>
      <c r="D140" s="77"/>
    </row>
    <row r="141" spans="2:4" ht="15" customHeight="1" x14ac:dyDescent="0.2">
      <c r="B141" s="15" t="s">
        <v>566</v>
      </c>
      <c r="C141" s="13"/>
      <c r="D141" s="77"/>
    </row>
    <row r="142" spans="2:4" ht="15" customHeight="1" x14ac:dyDescent="0.2">
      <c r="B142" s="15" t="s">
        <v>567</v>
      </c>
      <c r="C142" s="13"/>
      <c r="D142" s="77"/>
    </row>
    <row r="143" spans="2:4" ht="15" customHeight="1" x14ac:dyDescent="0.2">
      <c r="B143" s="15" t="s">
        <v>568</v>
      </c>
      <c r="C143" s="13"/>
      <c r="D143" s="77"/>
    </row>
    <row r="144" spans="2:4" ht="15" customHeight="1" x14ac:dyDescent="0.2">
      <c r="B144" s="15" t="s">
        <v>569</v>
      </c>
      <c r="C144" s="13"/>
      <c r="D144" s="77"/>
    </row>
    <row r="145" spans="2:4" ht="15" customHeight="1" x14ac:dyDescent="0.2">
      <c r="B145" s="15" t="s">
        <v>570</v>
      </c>
      <c r="C145" s="13"/>
      <c r="D145" s="77"/>
    </row>
    <row r="146" spans="2:4" ht="15" customHeight="1" x14ac:dyDescent="0.2">
      <c r="B146" s="15" t="s">
        <v>68</v>
      </c>
      <c r="C146" s="13"/>
      <c r="D146" s="77"/>
    </row>
    <row r="147" spans="2:4" ht="15" customHeight="1" x14ac:dyDescent="0.2">
      <c r="B147" s="15" t="s">
        <v>69</v>
      </c>
      <c r="C147" s="13"/>
      <c r="D147" s="77"/>
    </row>
    <row r="148" spans="2:4" ht="15" customHeight="1" x14ac:dyDescent="0.2">
      <c r="B148" s="15" t="s">
        <v>70</v>
      </c>
      <c r="C148" s="13"/>
      <c r="D148" s="77"/>
    </row>
    <row r="149" spans="2:4" ht="15" customHeight="1" x14ac:dyDescent="0.2">
      <c r="B149" s="15" t="s">
        <v>71</v>
      </c>
      <c r="C149" s="13"/>
      <c r="D149" s="77"/>
    </row>
    <row r="150" spans="2:4" ht="15" customHeight="1" x14ac:dyDescent="0.2">
      <c r="B150" s="15" t="s">
        <v>72</v>
      </c>
      <c r="C150" s="13"/>
      <c r="D150" s="77"/>
    </row>
    <row r="151" spans="2:4" ht="15" customHeight="1" x14ac:dyDescent="0.2">
      <c r="B151" s="15" t="s">
        <v>73</v>
      </c>
      <c r="C151" s="13"/>
      <c r="D151" s="77"/>
    </row>
    <row r="152" spans="2:4" ht="15" customHeight="1" x14ac:dyDescent="0.2">
      <c r="B152" s="15" t="s">
        <v>74</v>
      </c>
      <c r="C152" s="13"/>
      <c r="D152" s="77"/>
    </row>
    <row r="153" spans="2:4" ht="15" customHeight="1" x14ac:dyDescent="0.2">
      <c r="B153" s="15" t="s">
        <v>75</v>
      </c>
      <c r="C153" s="13"/>
      <c r="D153" s="77"/>
    </row>
    <row r="154" spans="2:4" ht="15" customHeight="1" x14ac:dyDescent="0.2">
      <c r="B154" s="15" t="s">
        <v>76</v>
      </c>
      <c r="C154" s="13"/>
      <c r="D154" s="77"/>
    </row>
    <row r="155" spans="2:4" ht="15" customHeight="1" x14ac:dyDescent="0.2">
      <c r="B155" s="15" t="s">
        <v>77</v>
      </c>
      <c r="C155" s="13"/>
      <c r="D155" s="77"/>
    </row>
    <row r="156" spans="2:4" ht="15" customHeight="1" x14ac:dyDescent="0.2">
      <c r="B156" s="15" t="s">
        <v>78</v>
      </c>
      <c r="C156" s="13"/>
      <c r="D156" s="77"/>
    </row>
    <row r="157" spans="2:4" ht="15" customHeight="1" x14ac:dyDescent="0.2">
      <c r="B157" s="15" t="s">
        <v>79</v>
      </c>
      <c r="C157" s="13"/>
      <c r="D157" s="77"/>
    </row>
    <row r="158" spans="2:4" ht="15" customHeight="1" x14ac:dyDescent="0.2">
      <c r="B158" s="15" t="s">
        <v>80</v>
      </c>
      <c r="C158" s="13"/>
      <c r="D158" s="77"/>
    </row>
    <row r="159" spans="2:4" ht="15" customHeight="1" x14ac:dyDescent="0.2">
      <c r="B159" s="15" t="s">
        <v>81</v>
      </c>
      <c r="C159" s="13"/>
      <c r="D159" s="77"/>
    </row>
    <row r="160" spans="2:4" ht="15" customHeight="1" x14ac:dyDescent="0.2">
      <c r="B160" s="15" t="s">
        <v>82</v>
      </c>
      <c r="C160" s="13"/>
      <c r="D160" s="77"/>
    </row>
    <row r="161" spans="2:4" ht="15" customHeight="1" x14ac:dyDescent="0.2">
      <c r="B161" s="15" t="s">
        <v>83</v>
      </c>
      <c r="C161" s="13"/>
      <c r="D161" s="77"/>
    </row>
    <row r="162" spans="2:4" ht="15" customHeight="1" x14ac:dyDescent="0.2">
      <c r="B162" s="15" t="s">
        <v>571</v>
      </c>
      <c r="C162" s="13"/>
      <c r="D162" s="77"/>
    </row>
    <row r="163" spans="2:4" ht="15" customHeight="1" x14ac:dyDescent="0.2">
      <c r="B163" s="15" t="s">
        <v>572</v>
      </c>
      <c r="C163" s="13"/>
      <c r="D163" s="77"/>
    </row>
    <row r="164" spans="2:4" ht="15" customHeight="1" x14ac:dyDescent="0.2">
      <c r="B164" s="15" t="s">
        <v>573</v>
      </c>
      <c r="C164" s="13"/>
      <c r="D164" s="77"/>
    </row>
    <row r="165" spans="2:4" ht="15" customHeight="1" x14ac:dyDescent="0.2">
      <c r="B165" s="15" t="s">
        <v>574</v>
      </c>
      <c r="C165" s="13"/>
      <c r="D165" s="77"/>
    </row>
    <row r="166" spans="2:4" ht="15" customHeight="1" x14ac:dyDescent="0.2">
      <c r="B166" s="15" t="s">
        <v>84</v>
      </c>
      <c r="C166" s="13"/>
      <c r="D166" s="77"/>
    </row>
    <row r="167" spans="2:4" ht="15" customHeight="1" x14ac:dyDescent="0.2">
      <c r="B167" s="15" t="s">
        <v>85</v>
      </c>
      <c r="C167" s="13"/>
      <c r="D167" s="77"/>
    </row>
    <row r="168" spans="2:4" ht="15" customHeight="1" x14ac:dyDescent="0.2">
      <c r="B168" s="15" t="s">
        <v>86</v>
      </c>
      <c r="C168" s="13"/>
      <c r="D168" s="77"/>
    </row>
    <row r="169" spans="2:4" ht="15" customHeight="1" x14ac:dyDescent="0.2">
      <c r="B169" s="15" t="s">
        <v>87</v>
      </c>
      <c r="C169" s="13"/>
      <c r="D169" s="77"/>
    </row>
    <row r="170" spans="2:4" ht="15" customHeight="1" x14ac:dyDescent="0.2">
      <c r="B170" s="15" t="s">
        <v>88</v>
      </c>
      <c r="C170" s="13"/>
      <c r="D170" s="77"/>
    </row>
    <row r="171" spans="2:4" ht="15" customHeight="1" x14ac:dyDescent="0.2">
      <c r="B171" s="15" t="s">
        <v>89</v>
      </c>
      <c r="C171" s="13"/>
      <c r="D171" s="77"/>
    </row>
    <row r="172" spans="2:4" ht="15" customHeight="1" x14ac:dyDescent="0.2">
      <c r="B172" s="15" t="s">
        <v>90</v>
      </c>
      <c r="C172" s="13"/>
      <c r="D172" s="77"/>
    </row>
    <row r="173" spans="2:4" ht="15" customHeight="1" x14ac:dyDescent="0.2">
      <c r="B173" s="15" t="s">
        <v>575</v>
      </c>
      <c r="C173" s="13"/>
      <c r="D173" s="77"/>
    </row>
    <row r="174" spans="2:4" ht="15" customHeight="1" x14ac:dyDescent="0.2">
      <c r="B174" s="15" t="s">
        <v>576</v>
      </c>
      <c r="C174" s="13"/>
      <c r="D174" s="77"/>
    </row>
    <row r="175" spans="2:4" x14ac:dyDescent="0.2">
      <c r="B175" s="15" t="s">
        <v>577</v>
      </c>
      <c r="C175" s="13"/>
      <c r="D175" s="77"/>
    </row>
    <row r="176" spans="2:4" x14ac:dyDescent="0.2">
      <c r="B176" s="15" t="s">
        <v>578</v>
      </c>
      <c r="C176" s="13"/>
      <c r="D176" s="77"/>
    </row>
  </sheetData>
  <sheetProtection algorithmName="SHA-512" hashValue="Exm9HlqbCTBQ0Xfjl16tOPiyqtdEFsqNnk4BBGGxF7ML8f+Rd+N0ebxkRI+c/LuPEAaowJU6QR5xKtwWQlA3Uw==" saltValue="ppCL0/5Ajvi3StW82Ib/TQ==" spinCount="100000" sheet="1" formatCells="0" formatColumns="0" formatRows="0"/>
  <mergeCells count="4">
    <mergeCell ref="D4:D5"/>
    <mergeCell ref="G5:G7"/>
    <mergeCell ref="F5:F7"/>
    <mergeCell ref="C2:D2"/>
  </mergeCells>
  <dataValidations count="2">
    <dataValidation type="list" allowBlank="1" showInputMessage="1" showErrorMessage="1" sqref="C5" xr:uid="{CD832233-F1D8-46AC-8641-09926FCB75FB}">
      <formula1>WCTeam</formula1>
    </dataValidation>
    <dataValidation type="list" allowBlank="1" showInputMessage="1" showErrorMessage="1" sqref="C4" xr:uid="{0B2EE00C-2930-4CEC-8873-DD2F3C8732AA}">
      <formula1>WCTimeZone</formula1>
    </dataValidation>
  </dataValidations>
  <hyperlinks>
    <hyperlink ref="C2:D2" r:id="rId1" display="Click here to purchase the Unprotected version" xr:uid="{2AC7BBB2-596B-4069-959C-81FB3223064C}"/>
  </hyperlinks>
  <pageMargins left="0.2" right="0.2" top="0.25" bottom="0.25" header="0.3" footer="0.3"/>
  <pageSetup fitToHeight="0"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52F90-12FA-40D0-B177-B36B23188B7C}">
  <sheetPr>
    <pageSetUpPr fitToPage="1"/>
  </sheetPr>
  <dimension ref="A1:CV297"/>
  <sheetViews>
    <sheetView showGridLines="0" topLeftCell="A91" zoomScale="110" zoomScaleNormal="110" workbookViewId="0">
      <selection activeCell="M105" sqref="M105"/>
    </sheetView>
  </sheetViews>
  <sheetFormatPr defaultColWidth="9.140625" defaultRowHeight="0" customHeight="1" zeroHeight="1" x14ac:dyDescent="0.25"/>
  <cols>
    <col min="1" max="1" width="3.85546875" style="20" customWidth="1"/>
    <col min="2" max="2" width="3.28515625" style="20" customWidth="1"/>
    <col min="3" max="3" width="3.7109375" style="20" customWidth="1"/>
    <col min="4" max="4" width="14.7109375" style="20" customWidth="1"/>
    <col min="5" max="6" width="3.5703125" style="20" hidden="1" customWidth="1"/>
    <col min="7" max="7" width="1.7109375" style="20" customWidth="1"/>
    <col min="8" max="8" width="20" style="168" bestFit="1" customWidth="1"/>
    <col min="9" max="9" width="3.5703125" style="168" customWidth="1"/>
    <col min="10" max="11" width="3.28515625" style="20" customWidth="1"/>
    <col min="12" max="12" width="3.5703125" style="168" customWidth="1"/>
    <col min="13" max="13" width="18" style="176" bestFit="1" customWidth="1"/>
    <col min="14" max="14" width="1.7109375" style="176" customWidth="1"/>
    <col min="15" max="16" width="3.28515625" style="176" customWidth="1"/>
    <col min="17" max="17" width="35.7109375" style="20" bestFit="1" customWidth="1"/>
    <col min="18" max="18" width="0.85546875" style="20" customWidth="1"/>
    <col min="19" max="19" width="2.7109375" style="20" customWidth="1"/>
    <col min="20" max="20" width="15.5703125" style="20" customWidth="1"/>
    <col min="21" max="27" width="2.5703125" style="20" customWidth="1"/>
    <col min="28" max="28" width="3.5703125" style="20" customWidth="1"/>
    <col min="29" max="30" width="0.85546875" style="20" customWidth="1"/>
    <col min="31" max="31" width="1.5703125" style="20" customWidth="1"/>
    <col min="32" max="32" width="2.5703125" style="20" customWidth="1"/>
    <col min="33" max="33" width="14.140625" style="20" customWidth="1"/>
    <col min="34" max="34" width="1.140625" style="20" customWidth="1"/>
    <col min="35" max="35" width="5.7109375" style="20" customWidth="1"/>
    <col min="36" max="101" width="9.140625" style="20" customWidth="1"/>
    <col min="102" max="16384" width="9.140625" style="20"/>
  </cols>
  <sheetData>
    <row r="1" spans="1:100" ht="5.0999999999999996" customHeight="1" x14ac:dyDescent="0.25">
      <c r="D1" s="133"/>
      <c r="E1" s="133"/>
      <c r="F1" s="133"/>
      <c r="G1" s="133"/>
    </row>
    <row r="2" spans="1:100" s="19" customFormat="1" ht="20.100000000000001" customHeight="1" x14ac:dyDescent="0.2">
      <c r="B2" s="284" t="str">
        <f>UPPER(INDEX(WCTranslation,MATCH("World Cup 2026 Fixtures",WCTransRef,0),MATCH(Setup!C5,WCLanguageRef,0)))</f>
        <v>WORLD CUP 2026 FIXTURES</v>
      </c>
      <c r="C2" s="284"/>
      <c r="D2" s="284"/>
      <c r="E2" s="284"/>
      <c r="F2" s="284"/>
      <c r="G2" s="284"/>
      <c r="H2" s="284"/>
      <c r="I2" s="284"/>
      <c r="J2" s="284"/>
      <c r="K2" s="284"/>
      <c r="L2" s="284"/>
      <c r="M2" s="284"/>
      <c r="N2" s="284"/>
      <c r="O2" s="284"/>
      <c r="P2" s="284"/>
      <c r="Q2" s="158" t="str">
        <f>IF(WCTImeZoneData&lt;&gt;0,IF(Setup!D6&lt;&gt;"",Setup!D6&amp;" TIME",""),"NEW YORK TIME ")</f>
        <v xml:space="preserve">NEW YORK TIME </v>
      </c>
      <c r="R2" s="159"/>
      <c r="S2" s="159"/>
      <c r="T2" s="159"/>
      <c r="U2" s="159"/>
      <c r="V2" s="159"/>
      <c r="W2" s="159"/>
      <c r="X2" s="159"/>
      <c r="Y2" s="159"/>
      <c r="Z2" s="159"/>
      <c r="AA2" s="159"/>
      <c r="AB2" s="159"/>
    </row>
    <row r="3" spans="1:100" s="19" customFormat="1" ht="15" customHeight="1" x14ac:dyDescent="0.25">
      <c r="B3" s="160" t="str">
        <f>INDEX(WCTranslation,MATCH("Match #",WCTransRef,0),MATCH(Setup!C5,WCLanguageRef,0))</f>
        <v>Match #</v>
      </c>
      <c r="C3" s="161"/>
      <c r="D3" s="161" t="str">
        <f>INDEX(WCTranslation,MATCH("Time",WCTransRef,0),MATCH(Setup!C5,WCLanguageRef,0))</f>
        <v>Time</v>
      </c>
      <c r="E3" s="161"/>
      <c r="F3" s="161"/>
      <c r="G3" s="161"/>
      <c r="H3" s="162" t="str">
        <f>INDEX(WCTranslation,MATCH("Country",WCTransRef,0),MATCH(Setup!C5,WCLanguageRef,0))</f>
        <v>Country</v>
      </c>
      <c r="I3" s="162"/>
      <c r="J3" s="285" t="str">
        <f>INDEX(WCTranslation,MATCH("Score",WCTransRef,0),MATCH(Setup!C5,WCLanguageRef,0))</f>
        <v>Score</v>
      </c>
      <c r="K3" s="285"/>
      <c r="L3" s="162"/>
      <c r="M3" s="163" t="str">
        <f>INDEX(WCTranslation,MATCH("Country",WCTransRef,0),MATCH(Setup!C5,WCLanguageRef,0))</f>
        <v>Country</v>
      </c>
      <c r="N3" s="163"/>
      <c r="O3" s="163"/>
      <c r="P3" s="163"/>
      <c r="Q3" s="163" t="str">
        <f>INDEX(WCTranslation,MATCH("Venue",WCTransRef,0),MATCH(Setup!C5,WCLanguageRef,0))</f>
        <v>Venue</v>
      </c>
      <c r="S3" s="286" t="str">
        <f>INDEX(Language!A1:H172,MATCH("Standings",Language!B1:B182,0),MATCH(Setup!C5,Language!A1:G1,0))</f>
        <v>Standings</v>
      </c>
      <c r="T3" s="286"/>
      <c r="U3" s="286"/>
      <c r="V3" s="286"/>
      <c r="W3" s="286"/>
      <c r="X3" s="286"/>
      <c r="Y3" s="286"/>
      <c r="Z3" s="286"/>
      <c r="AA3" s="286"/>
      <c r="AB3" s="286"/>
      <c r="AF3" s="14" t="s">
        <v>109</v>
      </c>
      <c r="CV3" s="20"/>
    </row>
    <row r="4" spans="1:100" s="19" customFormat="1" ht="13.5" customHeight="1" x14ac:dyDescent="0.25">
      <c r="A4" s="19">
        <v>1</v>
      </c>
      <c r="B4" s="177">
        <v>1</v>
      </c>
      <c r="C4" s="173" t="s">
        <v>96</v>
      </c>
      <c r="D4" s="178">
        <f>Calculator!EB7</f>
        <v>46184.625</v>
      </c>
      <c r="E4" s="179"/>
      <c r="F4" s="179"/>
      <c r="G4" s="179"/>
      <c r="H4" s="180" t="str">
        <f>INDEX(Language!A1:K177,MATCH(Setup!B8,Language!B1:B177,0),MATCH(Setup!C5,Language!A1:J1,0))</f>
        <v>Mexico</v>
      </c>
      <c r="I4" s="180"/>
      <c r="J4" s="181" t="str">
        <f ca="1">IF(OFFSET('Group Stages'!H7,A4-1,0)&lt;&gt;"",OFFSET('Group Stages'!H7,A4-1,0),"")</f>
        <v/>
      </c>
      <c r="K4" s="181" t="str">
        <f ca="1">IF(OFFSET('Group Stages'!H8,A4-1,0)&lt;&gt;"",OFFSET('Group Stages'!H8,A4-1,0),"")</f>
        <v/>
      </c>
      <c r="L4" s="180"/>
      <c r="M4" s="172" t="str">
        <f>INDEX(Language!A1:K177,MATCH(Setup!B9,Language!B1:B177,0),MATCH(Setup!C5,Language!A1:J1,0))</f>
        <v>South Africa</v>
      </c>
      <c r="N4" s="172"/>
      <c r="O4" s="172"/>
      <c r="P4" s="172"/>
      <c r="Q4" s="182" t="s">
        <v>579</v>
      </c>
      <c r="S4" s="164" t="str">
        <f>INDEX(Language!A1:K177,MATCH("Group A",Language!B1:B177,0),MATCH(Setup!C5,Language!A1:J1,0))</f>
        <v>Group A</v>
      </c>
      <c r="T4" s="164"/>
      <c r="U4" s="164"/>
      <c r="V4" s="161" t="s">
        <v>91</v>
      </c>
      <c r="W4" s="161" t="s">
        <v>92</v>
      </c>
      <c r="X4" s="161" t="s">
        <v>93</v>
      </c>
      <c r="Y4" s="161" t="s">
        <v>94</v>
      </c>
      <c r="Z4" s="161" t="s">
        <v>99</v>
      </c>
      <c r="AA4" s="161" t="s">
        <v>96</v>
      </c>
      <c r="AB4" s="161" t="s">
        <v>95</v>
      </c>
      <c r="AF4" s="19" t="s">
        <v>580</v>
      </c>
      <c r="AK4" s="165"/>
      <c r="CV4" s="20"/>
    </row>
    <row r="5" spans="1:100" s="19" customFormat="1" ht="13.5" customHeight="1" x14ac:dyDescent="0.25">
      <c r="A5" s="19">
        <f>A4+2</f>
        <v>3</v>
      </c>
      <c r="B5" s="177">
        <v>2</v>
      </c>
      <c r="C5" s="173" t="s">
        <v>96</v>
      </c>
      <c r="D5" s="178">
        <f>Calculator!EB8</f>
        <v>46184.916666666664</v>
      </c>
      <c r="E5" s="179"/>
      <c r="F5" s="179"/>
      <c r="G5" s="179"/>
      <c r="H5" s="180" t="str">
        <f>INDEX(Language!A1:K177,MATCH(Setup!B10,Language!B1:B177,0),MATCH(Setup!C5,Language!A1:J1,0))</f>
        <v>Korea Republic</v>
      </c>
      <c r="I5" s="180"/>
      <c r="J5" s="181" t="str">
        <f ca="1">IF(OFFSET('Group Stages'!H7,A5-1,0)&lt;&gt;"",OFFSET('Group Stages'!H7,A5-1,0),"")</f>
        <v/>
      </c>
      <c r="K5" s="181" t="str">
        <f ca="1">IF(OFFSET('Group Stages'!H8,A5-1,0)&lt;&gt;"",OFFSET('Group Stages'!H8,A5-1,0),"")</f>
        <v/>
      </c>
      <c r="L5" s="180"/>
      <c r="M5" s="172" t="str">
        <f>INDEX(Language!A1:K177,MATCH(Setup!B11,Language!B1:B177,0),MATCH(Setup!C5,Language!A1:J1,0))</f>
        <v>Czechia</v>
      </c>
      <c r="N5" s="172"/>
      <c r="O5" s="172"/>
      <c r="P5" s="172"/>
      <c r="Q5" s="182" t="s">
        <v>581</v>
      </c>
      <c r="S5" s="161">
        <v>1</v>
      </c>
      <c r="T5" s="183" t="str">
        <f ca="1">INDEX(Calculator!C4:C7,MATCH(S5,Calculator!B4:B7,0),0)</f>
        <v>Mexico</v>
      </c>
      <c r="U5" s="183"/>
      <c r="V5" s="161">
        <f ca="1">SUM(W5:Y5)</f>
        <v>0</v>
      </c>
      <c r="W5" s="161">
        <f ca="1">INDEX(Calculator!D4:D7,MATCH(S5,Calculator!B4:B7,0),0)</f>
        <v>0</v>
      </c>
      <c r="X5" s="161">
        <f ca="1">INDEX(Calculator!E4:E7,MATCH(S5,Calculator!B4:B7,0),0)</f>
        <v>0</v>
      </c>
      <c r="Y5" s="161">
        <f ca="1">INDEX(Calculator!F4:F7,MATCH(S5,Calculator!B4:B7,0),0)</f>
        <v>0</v>
      </c>
      <c r="Z5" s="161">
        <f ca="1">INDEX(Calculator!G4:G7,MATCH(S5,Calculator!B4:B7,0),0)</f>
        <v>0</v>
      </c>
      <c r="AA5" s="161">
        <f ca="1">INDEX(Calculator!H4:H7,MATCH(S5,Calculator!B4:B7,0),0)</f>
        <v>0</v>
      </c>
      <c r="AB5" s="161">
        <f ca="1">INDEX(Calculator!J4:J7,MATCH(S5,Calculator!B4:B7,0),0)</f>
        <v>0</v>
      </c>
      <c r="AF5" s="166"/>
      <c r="AJ5" s="157"/>
      <c r="AK5" s="165"/>
      <c r="CV5" s="20"/>
    </row>
    <row r="6" spans="1:100" s="19" customFormat="1" ht="13.5" customHeight="1" x14ac:dyDescent="0.25">
      <c r="A6" s="19">
        <f t="shared" ref="A6:A69" si="0">A5+2</f>
        <v>5</v>
      </c>
      <c r="B6" s="177">
        <v>3</v>
      </c>
      <c r="C6" s="173" t="s">
        <v>97</v>
      </c>
      <c r="D6" s="178">
        <f>Calculator!EB9</f>
        <v>46185.625</v>
      </c>
      <c r="E6" s="179"/>
      <c r="F6" s="179"/>
      <c r="G6" s="179"/>
      <c r="H6" s="180" t="str">
        <f>INDEX(Language!A1:K177,MATCH(Setup!B12,Language!B1:B177,0),MATCH(Setup!C5,Language!A1:J1,0))</f>
        <v>Canada</v>
      </c>
      <c r="I6" s="180"/>
      <c r="J6" s="181" t="str">
        <f ca="1">IF(OFFSET('Group Stages'!H7,A6-1,0)&lt;&gt;"",OFFSET('Group Stages'!H7,A6-1,0),"")</f>
        <v/>
      </c>
      <c r="K6" s="181" t="str">
        <f ca="1">IF(OFFSET('Group Stages'!H8,A6-1,0)&lt;&gt;"",OFFSET('Group Stages'!H8,A6-1,0),"")</f>
        <v/>
      </c>
      <c r="L6" s="180"/>
      <c r="M6" s="172" t="str">
        <f>INDEX(Language!A1:K177,MATCH(Setup!B13,Language!B1:B177,0),MATCH(Setup!C5,Language!A1:J1,0))</f>
        <v>Bosnia and Herzegovina</v>
      </c>
      <c r="N6" s="172"/>
      <c r="O6" s="172"/>
      <c r="P6" s="172"/>
      <c r="Q6" s="182" t="s">
        <v>582</v>
      </c>
      <c r="S6" s="161">
        <v>2</v>
      </c>
      <c r="T6" s="183" t="str">
        <f ca="1">INDEX(Calculator!C4:C7,MATCH(S6,Calculator!B4:B7,0),0)</f>
        <v>Korea Republic</v>
      </c>
      <c r="U6" s="183"/>
      <c r="V6" s="161">
        <f t="shared" ref="V6:V8" ca="1" si="1">SUM(W6:Y6)</f>
        <v>0</v>
      </c>
      <c r="W6" s="161">
        <f ca="1">INDEX(Calculator!D4:D7,MATCH(S6,Calculator!B4:B7,0),0)</f>
        <v>0</v>
      </c>
      <c r="X6" s="161">
        <f ca="1">INDEX(Calculator!E4:E7,MATCH(S6,Calculator!B4:B7,0),0)</f>
        <v>0</v>
      </c>
      <c r="Y6" s="161">
        <f ca="1">INDEX(Calculator!F4:F7,MATCH(S6,Calculator!B4:B7,0),0)</f>
        <v>0</v>
      </c>
      <c r="Z6" s="161">
        <f ca="1">INDEX(Calculator!G4:G7,MATCH(S6,Calculator!B4:B7,0),0)</f>
        <v>0</v>
      </c>
      <c r="AA6" s="161">
        <f ca="1">INDEX(Calculator!H4:H7,MATCH(S6,Calculator!B4:B7,0),0)</f>
        <v>0</v>
      </c>
      <c r="AB6" s="161">
        <f ca="1">INDEX(Calculator!J4:J7,MATCH(S6,Calculator!B4:B7,0),0)</f>
        <v>0</v>
      </c>
      <c r="CV6" s="20"/>
    </row>
    <row r="7" spans="1:100" s="19" customFormat="1" ht="13.5" customHeight="1" x14ac:dyDescent="0.25">
      <c r="A7" s="19">
        <f t="shared" si="0"/>
        <v>7</v>
      </c>
      <c r="B7" s="177">
        <v>4</v>
      </c>
      <c r="C7" s="173" t="s">
        <v>93</v>
      </c>
      <c r="D7" s="178">
        <f>Calculator!EB10</f>
        <v>46185.875</v>
      </c>
      <c r="E7" s="179"/>
      <c r="F7" s="179"/>
      <c r="G7" s="179"/>
      <c r="H7" s="180" t="str">
        <f>INDEX(Language!A1:K177,MATCH(Setup!B20,Language!B1:B177,0),MATCH(Setup!C5,Language!A1:J1,0))</f>
        <v>USA</v>
      </c>
      <c r="I7" s="180"/>
      <c r="J7" s="181" t="str">
        <f ca="1">IF(OFFSET('Group Stages'!H7,A7-1,0)&lt;&gt;"",OFFSET('Group Stages'!H7,A7-1,0),"")</f>
        <v/>
      </c>
      <c r="K7" s="181" t="str">
        <f ca="1">IF(OFFSET('Group Stages'!H8,A7-1,0)&lt;&gt;"",OFFSET('Group Stages'!H8,A7-1,0),"")</f>
        <v/>
      </c>
      <c r="L7" s="180"/>
      <c r="M7" s="172" t="str">
        <f>INDEX(Language!A1:K177,MATCH(Setup!B21,Language!B1:B177,0),MATCH(Setup!C5,Language!A1:J1,0))</f>
        <v>Paraguay</v>
      </c>
      <c r="N7" s="172"/>
      <c r="O7" s="172"/>
      <c r="P7" s="172"/>
      <c r="Q7" s="182" t="s">
        <v>583</v>
      </c>
      <c r="S7" s="175">
        <v>3</v>
      </c>
      <c r="T7" s="184" t="str">
        <f ca="1">INDEX(Calculator!C4:C7,MATCH(S7,Calculator!B4:B7,0),0)</f>
        <v>Czechia</v>
      </c>
      <c r="U7" s="184"/>
      <c r="V7" s="175">
        <f t="shared" ca="1" si="1"/>
        <v>0</v>
      </c>
      <c r="W7" s="175">
        <f ca="1">INDEX(Calculator!D4:D7,MATCH(S7,Calculator!B4:B7,0),0)</f>
        <v>0</v>
      </c>
      <c r="X7" s="175">
        <f ca="1">INDEX(Calculator!E4:E7,MATCH(S7,Calculator!B4:B7,0),0)</f>
        <v>0</v>
      </c>
      <c r="Y7" s="175">
        <f ca="1">INDEX(Calculator!F4:F7,MATCH(S7,Calculator!B4:B7,0),0)</f>
        <v>0</v>
      </c>
      <c r="Z7" s="161">
        <f ca="1">INDEX(Calculator!G4:G7,MATCH(S7,Calculator!B4:B7,0),0)</f>
        <v>0</v>
      </c>
      <c r="AA7" s="161">
        <f ca="1">INDEX(Calculator!H4:H7,MATCH(S7,Calculator!B4:B7,0),0)</f>
        <v>0</v>
      </c>
      <c r="AB7" s="175">
        <f ca="1">INDEX(Calculator!J4:J7,MATCH(S7,Calculator!B4:B7,0),0)</f>
        <v>0</v>
      </c>
      <c r="AF7" s="9" t="s">
        <v>110</v>
      </c>
      <c r="AG7" s="19" t="s">
        <v>584</v>
      </c>
      <c r="AH7" s="167"/>
      <c r="AJ7" s="165"/>
      <c r="AK7" s="165"/>
      <c r="CV7" s="20"/>
    </row>
    <row r="8" spans="1:100" s="19" customFormat="1" ht="13.5" customHeight="1" x14ac:dyDescent="0.25">
      <c r="A8" s="19">
        <f t="shared" si="0"/>
        <v>9</v>
      </c>
      <c r="B8" s="177">
        <v>5</v>
      </c>
      <c r="C8" s="173" t="s">
        <v>98</v>
      </c>
      <c r="D8" s="178">
        <f>Calculator!EB11</f>
        <v>46186.875</v>
      </c>
      <c r="E8" s="179"/>
      <c r="F8" s="179"/>
      <c r="G8" s="179"/>
      <c r="H8" s="180" t="str">
        <f>INDEX(Language!A1:K177,MATCH(Setup!B18,Language!B1:B177,0),MATCH(Setup!C5,Language!A1:J1,0))</f>
        <v>Haiti</v>
      </c>
      <c r="I8" s="180"/>
      <c r="J8" s="181" t="str">
        <f ca="1">IF(OFFSET('Group Stages'!H7,A8-1,0)&lt;&gt;"",OFFSET('Group Stages'!H7,A8-1,0),"")</f>
        <v/>
      </c>
      <c r="K8" s="181" t="str">
        <f ca="1">IF(OFFSET('Group Stages'!H8,A8-1,0)&lt;&gt;"",OFFSET('Group Stages'!H8,A8-1,0),"")</f>
        <v/>
      </c>
      <c r="L8" s="180"/>
      <c r="M8" s="172" t="str">
        <f>INDEX(Language!A1:K177,MATCH(Setup!B19,Language!B1:B177,0),MATCH(Setup!C5,Language!A1:J1,0))</f>
        <v>Scotland</v>
      </c>
      <c r="N8" s="172"/>
      <c r="O8" s="172"/>
      <c r="P8" s="172"/>
      <c r="Q8" s="182" t="s">
        <v>585</v>
      </c>
      <c r="S8" s="175">
        <v>4</v>
      </c>
      <c r="T8" s="184" t="str">
        <f ca="1">INDEX(Calculator!C4:C7,MATCH(S8,Calculator!B4:B7,0),0)</f>
        <v>South Africa</v>
      </c>
      <c r="U8" s="184"/>
      <c r="V8" s="175">
        <f t="shared" ca="1" si="1"/>
        <v>0</v>
      </c>
      <c r="W8" s="175">
        <f ca="1">INDEX(Calculator!D4:D7,MATCH(S8,Calculator!B4:B7,0),0)</f>
        <v>0</v>
      </c>
      <c r="X8" s="175">
        <f ca="1">INDEX(Calculator!E4:E7,MATCH(S8,Calculator!B4:B7,0),0)</f>
        <v>0</v>
      </c>
      <c r="Y8" s="175">
        <f ca="1">INDEX(Calculator!F4:F7,MATCH(S8,Calculator!B4:B7,0),0)</f>
        <v>0</v>
      </c>
      <c r="Z8" s="161">
        <f ca="1">INDEX(Calculator!G4:G7,MATCH(S8,Calculator!B4:B7,0),0)</f>
        <v>0</v>
      </c>
      <c r="AA8" s="161">
        <f ca="1">INDEX(Calculator!H4:H7,MATCH(S8,Calculator!B4:B7,0),0)</f>
        <v>0</v>
      </c>
      <c r="AB8" s="175">
        <f ca="1">INDEX(Calculator!J4:J7,MATCH(S8,Calculator!B4:B7,0),0)</f>
        <v>0</v>
      </c>
      <c r="AF8" s="9" t="s">
        <v>110</v>
      </c>
      <c r="AG8" s="19" t="s">
        <v>586</v>
      </c>
      <c r="AH8" s="167"/>
      <c r="AJ8" s="165"/>
      <c r="AK8" s="165"/>
      <c r="CV8" s="20"/>
    </row>
    <row r="9" spans="1:100" s="19" customFormat="1" ht="13.5" customHeight="1" x14ac:dyDescent="0.25">
      <c r="A9" s="19">
        <f t="shared" si="0"/>
        <v>11</v>
      </c>
      <c r="B9" s="177">
        <v>6</v>
      </c>
      <c r="C9" s="173" t="s">
        <v>93</v>
      </c>
      <c r="D9" s="178">
        <f>Calculator!EB12</f>
        <v>46187</v>
      </c>
      <c r="E9" s="179"/>
      <c r="F9" s="179"/>
      <c r="G9" s="179"/>
      <c r="H9" s="180" t="str">
        <f>INDEX(Language!A1:K177,MATCH(Setup!B22,Language!B1:B177,0),MATCH(Setup!C5,Language!A1:J1,0))</f>
        <v>Australia</v>
      </c>
      <c r="I9" s="180"/>
      <c r="J9" s="181" t="str">
        <f ca="1">IF(OFFSET('Group Stages'!H7,A9-1,0)&lt;&gt;"",OFFSET('Group Stages'!H7,A9-1,0),"")</f>
        <v/>
      </c>
      <c r="K9" s="181" t="str">
        <f ca="1">IF(OFFSET('Group Stages'!H8,A9-1,0)&lt;&gt;"",OFFSET('Group Stages'!H8,A9-1,0),"")</f>
        <v/>
      </c>
      <c r="L9" s="180"/>
      <c r="M9" s="172" t="str">
        <f>INDEX(Language!A1:K177,MATCH(Setup!B23,Language!B1:B177,0),MATCH(Setup!C5,Language!A1:J1,0))</f>
        <v>Türkiye</v>
      </c>
      <c r="N9" s="172"/>
      <c r="O9" s="172"/>
      <c r="P9" s="172"/>
      <c r="Q9" s="182" t="s">
        <v>587</v>
      </c>
      <c r="S9" s="18"/>
      <c r="T9" s="185"/>
      <c r="U9" s="185"/>
      <c r="V9" s="18"/>
      <c r="W9" s="18"/>
      <c r="X9" s="18"/>
      <c r="Y9" s="18"/>
      <c r="Z9" s="18"/>
      <c r="AA9" s="18"/>
      <c r="AB9" s="18"/>
      <c r="AF9" s="9" t="s">
        <v>110</v>
      </c>
      <c r="AG9" s="19" t="s">
        <v>588</v>
      </c>
      <c r="AH9" s="167"/>
      <c r="AJ9" s="165"/>
      <c r="AK9" s="165"/>
      <c r="CV9" s="20"/>
    </row>
    <row r="10" spans="1:100" s="19" customFormat="1" ht="13.5" customHeight="1" x14ac:dyDescent="0.25">
      <c r="A10" s="19">
        <f t="shared" si="0"/>
        <v>13</v>
      </c>
      <c r="B10" s="177">
        <v>7</v>
      </c>
      <c r="C10" s="173" t="s">
        <v>98</v>
      </c>
      <c r="D10" s="178">
        <f>Calculator!EB13</f>
        <v>46186.75</v>
      </c>
      <c r="E10" s="179"/>
      <c r="F10" s="179"/>
      <c r="G10" s="179"/>
      <c r="H10" s="180" t="str">
        <f>INDEX(Language!A1:K177,MATCH(Setup!B16,Language!B1:B177,0),MATCH(Setup!C5,Language!A1:J1,0))</f>
        <v>Brazil</v>
      </c>
      <c r="I10" s="180"/>
      <c r="J10" s="181" t="str">
        <f ca="1">IF(OFFSET('Group Stages'!H7,A10-1,0)&lt;&gt;"",OFFSET('Group Stages'!H7,A10-1,0),"")</f>
        <v/>
      </c>
      <c r="K10" s="181" t="str">
        <f ca="1">IF(OFFSET('Group Stages'!H8,A10-1,0)&lt;&gt;"",OFFSET('Group Stages'!H8,A10-1,0),"")</f>
        <v/>
      </c>
      <c r="L10" s="180"/>
      <c r="M10" s="172" t="str">
        <f>INDEX(Language!A1:K177,MATCH(Setup!B17,Language!B1:B177,0),MATCH(Setup!C5,Language!A1:J1,0))</f>
        <v>Morocco</v>
      </c>
      <c r="N10" s="172"/>
      <c r="O10" s="172"/>
      <c r="P10" s="172"/>
      <c r="Q10" s="182" t="s">
        <v>589</v>
      </c>
      <c r="S10" s="163" t="str">
        <f>INDEX(Language!A1:K177,MATCH("Group B",Language!B1:B177,0),MATCH(Setup!C5,Language!A1:J1,0))</f>
        <v>Group B</v>
      </c>
      <c r="T10" s="163"/>
      <c r="U10" s="163"/>
      <c r="V10" s="161" t="s">
        <v>91</v>
      </c>
      <c r="W10" s="161" t="s">
        <v>92</v>
      </c>
      <c r="X10" s="161" t="s">
        <v>93</v>
      </c>
      <c r="Y10" s="161" t="s">
        <v>94</v>
      </c>
      <c r="Z10" s="161" t="s">
        <v>99</v>
      </c>
      <c r="AA10" s="161" t="s">
        <v>96</v>
      </c>
      <c r="AB10" s="161" t="s">
        <v>95</v>
      </c>
      <c r="AF10" s="9" t="s">
        <v>110</v>
      </c>
      <c r="AG10" s="19" t="s">
        <v>111</v>
      </c>
      <c r="AH10" s="167"/>
      <c r="AJ10" s="165"/>
      <c r="AK10" s="168"/>
      <c r="CV10" s="20"/>
    </row>
    <row r="11" spans="1:100" s="19" customFormat="1" ht="13.5" customHeight="1" x14ac:dyDescent="0.25">
      <c r="A11" s="19">
        <f t="shared" si="0"/>
        <v>15</v>
      </c>
      <c r="B11" s="177">
        <v>8</v>
      </c>
      <c r="C11" s="173" t="s">
        <v>97</v>
      </c>
      <c r="D11" s="178">
        <f>Calculator!EB14</f>
        <v>46186.625</v>
      </c>
      <c r="E11" s="179"/>
      <c r="F11" s="179"/>
      <c r="G11" s="179"/>
      <c r="H11" s="180" t="str">
        <f>INDEX(Language!A1:K177,MATCH(Setup!B14,Language!B1:B177,0),MATCH(Setup!C5,Language!A1:J1,0))</f>
        <v>Qatar</v>
      </c>
      <c r="I11" s="180"/>
      <c r="J11" s="181" t="str">
        <f ca="1">IF(OFFSET('Group Stages'!H7,A11-1,0)&lt;&gt;"",OFFSET('Group Stages'!H7,A11-1,0),"")</f>
        <v/>
      </c>
      <c r="K11" s="181" t="str">
        <f ca="1">IF(OFFSET('Group Stages'!H8,A11-1,0)&lt;&gt;"",OFFSET('Group Stages'!H8,A11-1,0),"")</f>
        <v/>
      </c>
      <c r="L11" s="180"/>
      <c r="M11" s="172" t="str">
        <f>INDEX(Language!A1:K177,MATCH(Setup!B15,Language!B1:B177,0),MATCH(Setup!C5,Language!A1:J1,0))</f>
        <v>Switzerland</v>
      </c>
      <c r="N11" s="172"/>
      <c r="O11" s="172"/>
      <c r="P11" s="172"/>
      <c r="Q11" s="182" t="s">
        <v>590</v>
      </c>
      <c r="S11" s="161">
        <v>1</v>
      </c>
      <c r="T11" s="183" t="str">
        <f ca="1">INDEX(Calculator!C11:C14,MATCH(S11,Calculator!B11:B14,0),0)</f>
        <v>Switzerland</v>
      </c>
      <c r="U11" s="183"/>
      <c r="V11" s="161">
        <f ca="1">SUM(W11:Y11)</f>
        <v>0</v>
      </c>
      <c r="W11" s="161">
        <f ca="1">INDEX(Calculator!D11:D14,MATCH(S11,Calculator!B11:B14,0),0)</f>
        <v>0</v>
      </c>
      <c r="X11" s="161">
        <f ca="1">INDEX(Calculator!E11:E14,MATCH(S11,Calculator!B11:B14,0),0)</f>
        <v>0</v>
      </c>
      <c r="Y11" s="161">
        <f ca="1">INDEX(Calculator!F11:F14,MATCH(S11,Calculator!B11:B14,0),0)</f>
        <v>0</v>
      </c>
      <c r="Z11" s="161">
        <f ca="1">INDEX(Calculator!G11:G14,MATCH(S11,Calculator!B11:B14,0),0)</f>
        <v>0</v>
      </c>
      <c r="AA11" s="161">
        <f ca="1">INDEX(Calculator!H11:H14,MATCH(S11,Calculator!B11:B14,0),0)</f>
        <v>0</v>
      </c>
      <c r="AB11" s="161">
        <f ca="1">INDEX(Calculator!J11:J14,MATCH(S11,Calculator!B11:B14,0),0)</f>
        <v>0</v>
      </c>
      <c r="AF11" s="19" t="s">
        <v>112</v>
      </c>
      <c r="AH11" s="167"/>
      <c r="AJ11" s="168"/>
      <c r="AK11" s="168"/>
      <c r="CV11" s="20"/>
    </row>
    <row r="12" spans="1:100" s="19" customFormat="1" ht="13.5" customHeight="1" x14ac:dyDescent="0.25">
      <c r="A12" s="19">
        <f t="shared" si="0"/>
        <v>17</v>
      </c>
      <c r="B12" s="177">
        <v>9</v>
      </c>
      <c r="C12" s="173" t="s">
        <v>100</v>
      </c>
      <c r="D12" s="178">
        <f>Calculator!EB15</f>
        <v>46187.791666666664</v>
      </c>
      <c r="E12" s="179"/>
      <c r="F12" s="179"/>
      <c r="G12" s="179"/>
      <c r="H12" s="180" t="str">
        <f>INDEX(Language!A1:K177,MATCH(Setup!B26,Language!B1:B177,0),MATCH(Setup!C5,Language!A1:J1,0))</f>
        <v>Cote D'Voire</v>
      </c>
      <c r="I12" s="180"/>
      <c r="J12" s="181" t="str">
        <f ca="1">IF(OFFSET('Group Stages'!H7,A12-1,0)&lt;&gt;"",OFFSET('Group Stages'!H7,A12-1,0),"")</f>
        <v/>
      </c>
      <c r="K12" s="181" t="str">
        <f ca="1">IF(OFFSET('Group Stages'!H8,A12-1,0)&lt;&gt;"",OFFSET('Group Stages'!H8,A12-1,0),"")</f>
        <v/>
      </c>
      <c r="L12" s="180"/>
      <c r="M12" s="172" t="str">
        <f>INDEX(Language!A1:K177,MATCH(Setup!B27,Language!B1:B177,0),MATCH(Setup!C5,Language!A1:J1,0))</f>
        <v>Ecuador</v>
      </c>
      <c r="N12" s="172"/>
      <c r="O12" s="172"/>
      <c r="P12" s="172"/>
      <c r="Q12" s="182" t="s">
        <v>591</v>
      </c>
      <c r="S12" s="161">
        <v>2</v>
      </c>
      <c r="T12" s="183" t="str">
        <f ca="1">INDEX(Calculator!C11:C14,MATCH(S12,Calculator!B11:B14,0),0)</f>
        <v>Canada</v>
      </c>
      <c r="U12" s="183"/>
      <c r="V12" s="161">
        <f t="shared" ref="V12:V14" ca="1" si="2">SUM(W12:Y12)</f>
        <v>0</v>
      </c>
      <c r="W12" s="161">
        <f ca="1">INDEX(Calculator!D11:D14,MATCH(S12,Calculator!B11:B14,0),0)</f>
        <v>0</v>
      </c>
      <c r="X12" s="161">
        <f ca="1">INDEX(Calculator!E11:E14,MATCH(S12,Calculator!B11:B14,0),0)</f>
        <v>0</v>
      </c>
      <c r="Y12" s="161">
        <f ca="1">INDEX(Calculator!F11:F14,MATCH(S12,Calculator!B11:B14,0),0)</f>
        <v>0</v>
      </c>
      <c r="Z12" s="161">
        <f ca="1">INDEX(Calculator!G11:G14,MATCH(S12,Calculator!B11:B14,0),0)</f>
        <v>0</v>
      </c>
      <c r="AA12" s="161">
        <f ca="1">INDEX(Calculator!H11:H14,MATCH(S12,Calculator!B11:B14,0),0)</f>
        <v>0</v>
      </c>
      <c r="AB12" s="161">
        <f ca="1">INDEX(Calculator!J11:J14,MATCH(S12,Calculator!B11:B14,0),0)</f>
        <v>0</v>
      </c>
      <c r="AG12" s="169" t="s">
        <v>113</v>
      </c>
      <c r="AH12" s="170"/>
      <c r="AI12" s="20" t="s">
        <v>415</v>
      </c>
      <c r="AJ12" s="168"/>
      <c r="AK12" s="168"/>
      <c r="CV12" s="20"/>
    </row>
    <row r="13" spans="1:100" s="19" customFormat="1" ht="13.5" customHeight="1" x14ac:dyDescent="0.25">
      <c r="A13" s="19">
        <f t="shared" si="0"/>
        <v>19</v>
      </c>
      <c r="B13" s="177">
        <v>10</v>
      </c>
      <c r="C13" s="173" t="s">
        <v>100</v>
      </c>
      <c r="D13" s="178">
        <f>Calculator!EB16</f>
        <v>46187.541666666664</v>
      </c>
      <c r="E13" s="179"/>
      <c r="F13" s="179"/>
      <c r="G13" s="179"/>
      <c r="H13" s="180" t="str">
        <f>INDEX(Language!A1:K177,MATCH(Setup!B24,Language!B1:B177,0),MATCH(Setup!C5,Language!A1:J1,0))</f>
        <v>Germany</v>
      </c>
      <c r="I13" s="180"/>
      <c r="J13" s="181" t="str">
        <f ca="1">IF(OFFSET('Group Stages'!H7,A13-1,0)&lt;&gt;"",OFFSET('Group Stages'!H7,A13-1,0),"")</f>
        <v/>
      </c>
      <c r="K13" s="181" t="str">
        <f ca="1">IF(OFFSET('Group Stages'!H8,A13-1,0)&lt;&gt;"",OFFSET('Group Stages'!H8,A13-1,0),"")</f>
        <v/>
      </c>
      <c r="L13" s="180"/>
      <c r="M13" s="172" t="str">
        <f>INDEX(Language!A1:K177,MATCH(Setup!B25,Language!B1:B177,0),MATCH(Setup!C5,Language!A1:J1,0))</f>
        <v>Curacao</v>
      </c>
      <c r="N13" s="172"/>
      <c r="O13" s="172"/>
      <c r="P13" s="172"/>
      <c r="Q13" s="182" t="s">
        <v>592</v>
      </c>
      <c r="S13" s="175">
        <v>3</v>
      </c>
      <c r="T13" s="184" t="str">
        <f ca="1">INDEX(Calculator!C11:C14,MATCH(S13,Calculator!B11:B14,0),0)</f>
        <v>Qatar</v>
      </c>
      <c r="U13" s="184"/>
      <c r="V13" s="175">
        <f t="shared" ca="1" si="2"/>
        <v>0</v>
      </c>
      <c r="W13" s="175">
        <f ca="1">INDEX(Calculator!D11:D14,MATCH(S13,Calculator!B11:B14,0),0)</f>
        <v>0</v>
      </c>
      <c r="X13" s="175">
        <f ca="1">INDEX(Calculator!E11:E14,MATCH(S13,Calculator!B11:B14,0),0)</f>
        <v>0</v>
      </c>
      <c r="Y13" s="175">
        <f ca="1">INDEX(Calculator!F11:F14,MATCH(S13,Calculator!B11:B14,0),0)</f>
        <v>0</v>
      </c>
      <c r="Z13" s="161">
        <f ca="1">INDEX(Calculator!G11:G14,MATCH(S13,Calculator!B11:B14,0),0)</f>
        <v>0</v>
      </c>
      <c r="AA13" s="161">
        <f ca="1">INDEX(Calculator!H11:H14,MATCH(S13,Calculator!B11:B14,0),0)</f>
        <v>0</v>
      </c>
      <c r="AB13" s="175">
        <f ca="1">INDEX(Calculator!J11:J14,MATCH(S13,Calculator!B11:B14,0),0)</f>
        <v>0</v>
      </c>
      <c r="AG13" s="169" t="s">
        <v>113</v>
      </c>
      <c r="AH13" s="170"/>
      <c r="AI13" s="20" t="s">
        <v>417</v>
      </c>
      <c r="AJ13" s="168"/>
      <c r="CV13" s="20"/>
    </row>
    <row r="14" spans="1:100" s="19" customFormat="1" ht="13.5" customHeight="1" x14ac:dyDescent="0.25">
      <c r="A14" s="19">
        <f t="shared" si="0"/>
        <v>21</v>
      </c>
      <c r="B14" s="177">
        <v>11</v>
      </c>
      <c r="C14" s="173" t="s">
        <v>99</v>
      </c>
      <c r="D14" s="178">
        <f>Calculator!EB17</f>
        <v>46187.666666666664</v>
      </c>
      <c r="E14" s="179"/>
      <c r="F14" s="179"/>
      <c r="G14" s="179"/>
      <c r="H14" s="180" t="str">
        <f>INDEX(Language!A1:K177,MATCH(Setup!B28,Language!B1:B177,0),MATCH(Setup!C5,Language!A1:J1,0))</f>
        <v>Netherlands</v>
      </c>
      <c r="I14" s="180"/>
      <c r="J14" s="181" t="str">
        <f ca="1">IF(OFFSET('Group Stages'!H7,A14-1,0)&lt;&gt;"",OFFSET('Group Stages'!H7,A14-1,0),"")</f>
        <v/>
      </c>
      <c r="K14" s="181" t="str">
        <f ca="1">IF(OFFSET('Group Stages'!H8,A14-1,0)&lt;&gt;"",OFFSET('Group Stages'!H8,A14-1,0),"")</f>
        <v/>
      </c>
      <c r="L14" s="180"/>
      <c r="M14" s="172" t="str">
        <f>INDEX(Language!A1:K177,MATCH(Setup!B29,Language!B1:B177,0),MATCH(Setup!C5,Language!A1:J1,0))</f>
        <v>Japan</v>
      </c>
      <c r="N14" s="172"/>
      <c r="O14" s="172"/>
      <c r="P14" s="172"/>
      <c r="Q14" s="182" t="s">
        <v>593</v>
      </c>
      <c r="S14" s="175">
        <v>4</v>
      </c>
      <c r="T14" s="184" t="str">
        <f ca="1">INDEX(Calculator!C11:C14,MATCH(S14,Calculator!B11:B14,0),0)</f>
        <v>Bosnia and Herzegovina</v>
      </c>
      <c r="U14" s="184"/>
      <c r="V14" s="175">
        <f t="shared" ca="1" si="2"/>
        <v>0</v>
      </c>
      <c r="W14" s="175">
        <f ca="1">INDEX(Calculator!D11:D14,MATCH(S14,Calculator!B11:B14,0),0)</f>
        <v>0</v>
      </c>
      <c r="X14" s="175">
        <f ca="1">INDEX(Calculator!E11:E14,MATCH(S14,Calculator!B11:B14,0),0)</f>
        <v>0</v>
      </c>
      <c r="Y14" s="175">
        <f ca="1">INDEX(Calculator!F11:F14,MATCH(S14,Calculator!B11:B14,0),0)</f>
        <v>0</v>
      </c>
      <c r="Z14" s="161">
        <f ca="1">INDEX(Calculator!G11:G14,MATCH(S14,Calculator!B11:B14,0),0)</f>
        <v>0</v>
      </c>
      <c r="AA14" s="161">
        <f ca="1">INDEX(Calculator!H11:H14,MATCH(S14,Calculator!B11:B14,0),0)</f>
        <v>0</v>
      </c>
      <c r="AB14" s="175">
        <f ca="1">INDEX(Calculator!J11:J14,MATCH(S14,Calculator!B11:B14,0),0)</f>
        <v>0</v>
      </c>
      <c r="AG14" s="171" t="s">
        <v>113</v>
      </c>
      <c r="AH14" s="170"/>
      <c r="AI14" s="20" t="s">
        <v>416</v>
      </c>
      <c r="CV14" s="20"/>
    </row>
    <row r="15" spans="1:100" s="19" customFormat="1" ht="13.5" customHeight="1" x14ac:dyDescent="0.25">
      <c r="A15" s="19">
        <f t="shared" si="0"/>
        <v>23</v>
      </c>
      <c r="B15" s="177">
        <v>12</v>
      </c>
      <c r="C15" s="173" t="s">
        <v>99</v>
      </c>
      <c r="D15" s="178">
        <f>Calculator!EB18</f>
        <v>46187.916666666664</v>
      </c>
      <c r="E15" s="179"/>
      <c r="F15" s="179"/>
      <c r="G15" s="179"/>
      <c r="H15" s="180" t="str">
        <f>INDEX(Language!A1:K177,MATCH(Setup!B30,Language!B1:B177,0),MATCH(Setup!C5,Language!A1:J1,0))</f>
        <v>Sweden</v>
      </c>
      <c r="I15" s="180"/>
      <c r="J15" s="181" t="str">
        <f ca="1">IF(OFFSET('Group Stages'!H7,A15-1,0)&lt;&gt;"",OFFSET('Group Stages'!H7,A15-1,0),"")</f>
        <v/>
      </c>
      <c r="K15" s="181" t="str">
        <f ca="1">IF(OFFSET('Group Stages'!H8,A15-1,0)&lt;&gt;"",OFFSET('Group Stages'!H8,A15-1,0),"")</f>
        <v/>
      </c>
      <c r="L15" s="180"/>
      <c r="M15" s="172" t="str">
        <f>INDEX(Language!A1:K177,MATCH(Setup!B31,Language!B1:B177,0),MATCH(Setup!C5,Language!A1:J1,0))</f>
        <v>Tunisia</v>
      </c>
      <c r="N15" s="172"/>
      <c r="O15" s="172"/>
      <c r="P15" s="172"/>
      <c r="Q15" s="182" t="s">
        <v>594</v>
      </c>
      <c r="S15" s="18"/>
      <c r="T15" s="185"/>
      <c r="U15" s="185"/>
      <c r="V15" s="18"/>
      <c r="W15" s="18"/>
      <c r="X15" s="18"/>
      <c r="Y15" s="18"/>
      <c r="Z15" s="18"/>
      <c r="AA15" s="18"/>
      <c r="AB15" s="18"/>
      <c r="CV15" s="20"/>
    </row>
    <row r="16" spans="1:100" s="19" customFormat="1" ht="13.5" customHeight="1" x14ac:dyDescent="0.25">
      <c r="A16" s="19">
        <f t="shared" si="0"/>
        <v>25</v>
      </c>
      <c r="B16" s="177">
        <v>13</v>
      </c>
      <c r="C16" s="173" t="s">
        <v>102</v>
      </c>
      <c r="D16" s="178">
        <f>Calculator!EB19</f>
        <v>46188.75</v>
      </c>
      <c r="E16" s="179"/>
      <c r="F16" s="179"/>
      <c r="G16" s="179"/>
      <c r="H16" s="180" t="str">
        <f>INDEX(Language!A1:K177,MATCH(Setup!B38,Language!B1:B177,0),MATCH(Setup!C5,Language!A1:J1,0))</f>
        <v>Saudi Arabia</v>
      </c>
      <c r="I16" s="180"/>
      <c r="J16" s="181" t="str">
        <f ca="1">IF(OFFSET('Group Stages'!H7,A16-1,0)&lt;&gt;"",OFFSET('Group Stages'!H7,A16-1,0),"")</f>
        <v/>
      </c>
      <c r="K16" s="181" t="str">
        <f ca="1">IF(OFFSET('Group Stages'!H8,A16-1,0)&lt;&gt;"",OFFSET('Group Stages'!H8,A16-1,0),"")</f>
        <v/>
      </c>
      <c r="L16" s="180"/>
      <c r="M16" s="172" t="str">
        <f>INDEX(Language!A1:K177,MATCH(Setup!B39,Language!B1:B177,0),MATCH(Setup!C5,Language!A1:J1,0))</f>
        <v>Uruguay</v>
      </c>
      <c r="N16" s="172"/>
      <c r="O16" s="172"/>
      <c r="P16" s="172"/>
      <c r="Q16" s="182" t="s">
        <v>595</v>
      </c>
      <c r="S16" s="163" t="str">
        <f>INDEX(Language!A1:K177,MATCH("Group C",Language!B1:B177,0),MATCH(Setup!C5,Language!A1:J1,0))</f>
        <v>Group C</v>
      </c>
      <c r="T16" s="163"/>
      <c r="U16" s="163"/>
      <c r="V16" s="161" t="s">
        <v>91</v>
      </c>
      <c r="W16" s="161" t="s">
        <v>92</v>
      </c>
      <c r="X16" s="161" t="s">
        <v>93</v>
      </c>
      <c r="Y16" s="161" t="s">
        <v>94</v>
      </c>
      <c r="Z16" s="161" t="s">
        <v>99</v>
      </c>
      <c r="AA16" s="161" t="s">
        <v>96</v>
      </c>
      <c r="AB16" s="161" t="s">
        <v>95</v>
      </c>
      <c r="CV16" s="20"/>
    </row>
    <row r="17" spans="1:100" s="19" customFormat="1" ht="13.5" customHeight="1" x14ac:dyDescent="0.25">
      <c r="A17" s="19">
        <f t="shared" si="0"/>
        <v>27</v>
      </c>
      <c r="B17" s="177">
        <v>14</v>
      </c>
      <c r="C17" s="173" t="s">
        <v>102</v>
      </c>
      <c r="D17" s="178">
        <f>Calculator!EB20</f>
        <v>46188.5</v>
      </c>
      <c r="E17" s="179"/>
      <c r="F17" s="179"/>
      <c r="G17" s="179"/>
      <c r="H17" s="180" t="str">
        <f>INDEX(Language!A1:K177,MATCH(Setup!B36,Language!B1:B177,0),MATCH(Setup!C5,Language!A1:J1,0))</f>
        <v>Spain</v>
      </c>
      <c r="I17" s="180"/>
      <c r="J17" s="181" t="str">
        <f ca="1">IF(OFFSET('Group Stages'!H7,A17-1,0)&lt;&gt;"",OFFSET('Group Stages'!H7,A17-1,0),"")</f>
        <v/>
      </c>
      <c r="K17" s="181" t="str">
        <f ca="1">IF(OFFSET('Group Stages'!H8,A17-1,0)&lt;&gt;"",OFFSET('Group Stages'!H8,A17-1,0),"")</f>
        <v/>
      </c>
      <c r="L17" s="180"/>
      <c r="M17" s="172" t="str">
        <f>INDEX(Language!A1:K177,MATCH(Setup!B37,Language!B1:B177,0),MATCH(Setup!C5,Language!A1:J1,0))</f>
        <v>Cabo Verde</v>
      </c>
      <c r="N17" s="172"/>
      <c r="O17" s="172"/>
      <c r="P17" s="172"/>
      <c r="Q17" s="182" t="s">
        <v>596</v>
      </c>
      <c r="S17" s="161">
        <v>1</v>
      </c>
      <c r="T17" s="183" t="str">
        <f ca="1">INDEX(Calculator!C18:C21,MATCH(S17,Calculator!B18:B21,0),0)</f>
        <v>Brazil</v>
      </c>
      <c r="U17" s="183"/>
      <c r="V17" s="161">
        <f ca="1">SUM(W17:Y17)</f>
        <v>0</v>
      </c>
      <c r="W17" s="161">
        <f ca="1">INDEX(Calculator!D18:D21,MATCH(S17,Calculator!B18:B21,0),0)</f>
        <v>0</v>
      </c>
      <c r="X17" s="161">
        <f ca="1">INDEX(Calculator!E18:E21,MATCH(S17,Calculator!B18:B21,0),0)</f>
        <v>0</v>
      </c>
      <c r="Y17" s="161">
        <f ca="1">INDEX(Calculator!F18:F21,MATCH(S17,Calculator!B18:B21,0),0)</f>
        <v>0</v>
      </c>
      <c r="Z17" s="161">
        <f ca="1">INDEX(Calculator!G18:G21,MATCH(S17,Calculator!B18:B21,0),0)</f>
        <v>0</v>
      </c>
      <c r="AA17" s="161">
        <f ca="1">INDEX(Calculator!H18:H21,MATCH(S17,Calculator!B18:B21,0),0)</f>
        <v>0</v>
      </c>
      <c r="AB17" s="161">
        <f ca="1">INDEX(Calculator!J18:J21,MATCH(S17,Calculator!B18:B21,0),0)</f>
        <v>0</v>
      </c>
      <c r="CV17" s="20"/>
    </row>
    <row r="18" spans="1:100" s="19" customFormat="1" ht="13.5" customHeight="1" x14ac:dyDescent="0.25">
      <c r="A18" s="19">
        <f t="shared" si="0"/>
        <v>29</v>
      </c>
      <c r="B18" s="177">
        <v>15</v>
      </c>
      <c r="C18" s="173" t="s">
        <v>101</v>
      </c>
      <c r="D18" s="178">
        <f>Calculator!EB21</f>
        <v>46188.875</v>
      </c>
      <c r="E18" s="179"/>
      <c r="F18" s="179"/>
      <c r="G18" s="179"/>
      <c r="H18" s="180" t="str">
        <f>INDEX(Language!A1:K177,MATCH(Setup!B34,Language!B1:B177,0),MATCH(Setup!C5,Language!A1:J1,0))</f>
        <v>Iran</v>
      </c>
      <c r="I18" s="180"/>
      <c r="J18" s="181" t="str">
        <f ca="1">IF(OFFSET('Group Stages'!H7,A18-1,0)&lt;&gt;"",OFFSET('Group Stages'!H7,A18-1,0),"")</f>
        <v/>
      </c>
      <c r="K18" s="181" t="str">
        <f ca="1">IF(OFFSET('Group Stages'!H8,A18-1,0)&lt;&gt;"",OFFSET('Group Stages'!H8,A18-1,0),"")</f>
        <v/>
      </c>
      <c r="L18" s="180"/>
      <c r="M18" s="172" t="str">
        <f>INDEX(Language!A1:K177,MATCH(Setup!B35,Language!B1:B177,0),MATCH(Setup!C5,Language!A1:J1,0))</f>
        <v>New Zealand</v>
      </c>
      <c r="N18" s="172"/>
      <c r="O18" s="172"/>
      <c r="P18" s="172"/>
      <c r="Q18" s="182" t="s">
        <v>583</v>
      </c>
      <c r="S18" s="161">
        <v>2</v>
      </c>
      <c r="T18" s="183" t="str">
        <f ca="1">INDEX(Calculator!C18:C21,MATCH(S18,Calculator!B18:B21,0),0)</f>
        <v>Morocco</v>
      </c>
      <c r="U18" s="183"/>
      <c r="V18" s="161">
        <f t="shared" ref="V18:V20" ca="1" si="3">SUM(W18:Y18)</f>
        <v>0</v>
      </c>
      <c r="W18" s="161">
        <f ca="1">INDEX(Calculator!D18:D21,MATCH(S18,Calculator!B18:B21,0),0)</f>
        <v>0</v>
      </c>
      <c r="X18" s="161">
        <f ca="1">INDEX(Calculator!E18:E21,MATCH(S18,Calculator!B18:B21,0),0)</f>
        <v>0</v>
      </c>
      <c r="Y18" s="161">
        <f ca="1">INDEX(Calculator!F18:F21,MATCH(S18,Calculator!B18:B21,0),0)</f>
        <v>0</v>
      </c>
      <c r="Z18" s="161">
        <f ca="1">INDEX(Calculator!G18:G21,MATCH(S18,Calculator!B18:B21,0),0)</f>
        <v>0</v>
      </c>
      <c r="AA18" s="161">
        <f ca="1">INDEX(Calculator!H18:H21,MATCH(S18,Calculator!B18:B21,0),0)</f>
        <v>0</v>
      </c>
      <c r="AB18" s="161">
        <f ca="1">INDEX(Calculator!J18:J21,MATCH(S18,Calculator!B18:B21,0),0)</f>
        <v>0</v>
      </c>
      <c r="CV18" s="20"/>
    </row>
    <row r="19" spans="1:100" s="19" customFormat="1" ht="13.5" customHeight="1" x14ac:dyDescent="0.25">
      <c r="A19" s="19">
        <f t="shared" si="0"/>
        <v>31</v>
      </c>
      <c r="B19" s="177">
        <v>16</v>
      </c>
      <c r="C19" s="173" t="s">
        <v>101</v>
      </c>
      <c r="D19" s="178">
        <f>Calculator!EB22</f>
        <v>46188.625</v>
      </c>
      <c r="E19" s="179"/>
      <c r="F19" s="179"/>
      <c r="G19" s="179"/>
      <c r="H19" s="180" t="str">
        <f>INDEX(Language!A1:K177,MATCH(Setup!B32,Language!B1:B177,0),MATCH(Setup!C5,Language!A1:J1,0))</f>
        <v>Belgium</v>
      </c>
      <c r="I19" s="180"/>
      <c r="J19" s="181" t="str">
        <f ca="1">IF(OFFSET('Group Stages'!H7,A19-1,0)&lt;&gt;"",OFFSET('Group Stages'!H7,A19-1,0),"")</f>
        <v/>
      </c>
      <c r="K19" s="181" t="str">
        <f ca="1">IF(OFFSET('Group Stages'!H8,A19-1,0)&lt;&gt;"",OFFSET('Group Stages'!H8,A19-1,0),"")</f>
        <v/>
      </c>
      <c r="L19" s="180"/>
      <c r="M19" s="172" t="str">
        <f>INDEX(Language!A1:K177,MATCH(Setup!B33,Language!B1:B177,0),MATCH(Setup!C5,Language!A1:J1,0))</f>
        <v>Egypt</v>
      </c>
      <c r="N19" s="172"/>
      <c r="O19" s="172"/>
      <c r="P19" s="172"/>
      <c r="Q19" s="182" t="s">
        <v>597</v>
      </c>
      <c r="S19" s="175">
        <v>3</v>
      </c>
      <c r="T19" s="184" t="str">
        <f ca="1">INDEX(Calculator!C18:C21,MATCH(S19,Calculator!B18:B21,0),0)</f>
        <v>Scotland</v>
      </c>
      <c r="U19" s="184"/>
      <c r="V19" s="175">
        <f t="shared" ca="1" si="3"/>
        <v>0</v>
      </c>
      <c r="W19" s="175">
        <f ca="1">INDEX(Calculator!D18:D21,MATCH(S19,Calculator!B18:B21,0),0)</f>
        <v>0</v>
      </c>
      <c r="X19" s="175">
        <f ca="1">INDEX(Calculator!E18:E21,MATCH(S19,Calculator!B18:B21,0),0)</f>
        <v>0</v>
      </c>
      <c r="Y19" s="175">
        <f ca="1">INDEX(Calculator!F18:F21,MATCH(S19,Calculator!B18:B21,0),0)</f>
        <v>0</v>
      </c>
      <c r="Z19" s="161">
        <f ca="1">INDEX(Calculator!G18:G21,MATCH(S19,Calculator!B18:B21,0),0)</f>
        <v>0</v>
      </c>
      <c r="AA19" s="161">
        <f ca="1">INDEX(Calculator!H18:H21,MATCH(S19,Calculator!B18:B21,0),0)</f>
        <v>0</v>
      </c>
      <c r="AB19" s="175">
        <f ca="1">INDEX(Calculator!J18:J21,MATCH(S19,Calculator!B18:B21,0),0)</f>
        <v>0</v>
      </c>
      <c r="CV19" s="20"/>
    </row>
    <row r="20" spans="1:100" s="19" customFormat="1" ht="13.5" customHeight="1" x14ac:dyDescent="0.25">
      <c r="A20" s="19">
        <f t="shared" si="0"/>
        <v>33</v>
      </c>
      <c r="B20" s="177">
        <v>17</v>
      </c>
      <c r="C20" s="173" t="s">
        <v>516</v>
      </c>
      <c r="D20" s="178">
        <f>Calculator!EB23</f>
        <v>46189.625</v>
      </c>
      <c r="E20" s="179"/>
      <c r="F20" s="179"/>
      <c r="G20" s="179"/>
      <c r="H20" s="180" t="str">
        <f>INDEX(Language!A1:K177,MATCH(Setup!B40,Language!B1:B177,0),MATCH(Setup!C5,Language!A1:J1,0))</f>
        <v>France</v>
      </c>
      <c r="I20" s="180"/>
      <c r="J20" s="181" t="str">
        <f ca="1">IF(OFFSET('Group Stages'!H7,A20-1,0)&lt;&gt;"",OFFSET('Group Stages'!H7,A20-1,0),"")</f>
        <v/>
      </c>
      <c r="K20" s="181" t="str">
        <f ca="1">IF(OFFSET('Group Stages'!H8,A20-1,0)&lt;&gt;"",OFFSET('Group Stages'!H8,A20-1,0),"")</f>
        <v/>
      </c>
      <c r="L20" s="180"/>
      <c r="M20" s="172" t="str">
        <f>INDEX(Language!A1:K177,MATCH(Setup!B41,Language!B1:B177,0),MATCH(Setup!C5,Language!A1:J1,0))</f>
        <v>Senegal</v>
      </c>
      <c r="N20" s="172"/>
      <c r="O20" s="172"/>
      <c r="P20" s="172"/>
      <c r="Q20" s="182" t="s">
        <v>589</v>
      </c>
      <c r="S20" s="175">
        <v>4</v>
      </c>
      <c r="T20" s="184" t="str">
        <f ca="1">INDEX(Calculator!C18:C21,MATCH(S20,Calculator!B18:B21,0),0)</f>
        <v>Haiti</v>
      </c>
      <c r="U20" s="184"/>
      <c r="V20" s="175">
        <f t="shared" ca="1" si="3"/>
        <v>0</v>
      </c>
      <c r="W20" s="175">
        <f ca="1">INDEX(Calculator!D18:D21,MATCH(S20,Calculator!B18:B21,0),0)</f>
        <v>0</v>
      </c>
      <c r="X20" s="175">
        <f ca="1">INDEX(Calculator!E18:E21,MATCH(S20,Calculator!B18:B21,0),0)</f>
        <v>0</v>
      </c>
      <c r="Y20" s="175">
        <f ca="1">INDEX(Calculator!F18:F21,MATCH(S20,Calculator!B18:B21,0),0)</f>
        <v>0</v>
      </c>
      <c r="Z20" s="161">
        <f ca="1">INDEX(Calculator!G18:G21,MATCH(S20,Calculator!B18:B21,0),0)</f>
        <v>0</v>
      </c>
      <c r="AA20" s="161">
        <f ca="1">INDEX(Calculator!H18:H21,MATCH(S20,Calculator!B18:B21,0),0)</f>
        <v>0</v>
      </c>
      <c r="AB20" s="175">
        <f ca="1">INDEX(Calculator!J18:J21,MATCH(S20,Calculator!B18:B21,0),0)</f>
        <v>0</v>
      </c>
      <c r="CV20" s="20"/>
    </row>
    <row r="21" spans="1:100" s="19" customFormat="1" ht="13.5" customHeight="1" x14ac:dyDescent="0.25">
      <c r="A21" s="19">
        <f t="shared" si="0"/>
        <v>35</v>
      </c>
      <c r="B21" s="177">
        <v>18</v>
      </c>
      <c r="C21" s="173" t="s">
        <v>516</v>
      </c>
      <c r="D21" s="178">
        <f>Calculator!EB24</f>
        <v>46189.75</v>
      </c>
      <c r="E21" s="179"/>
      <c r="F21" s="179"/>
      <c r="G21" s="179"/>
      <c r="H21" s="180" t="str">
        <f>INDEX(Language!A1:K177,MATCH(Setup!B42,Language!B1:B177,0),MATCH(Setup!C5,Language!A1:J1,0))</f>
        <v>Iraq</v>
      </c>
      <c r="I21" s="180"/>
      <c r="J21" s="181" t="str">
        <f ca="1">IF(OFFSET('Group Stages'!H7,A21-1,0)&lt;&gt;"",OFFSET('Group Stages'!H7,A21-1,0),"")</f>
        <v/>
      </c>
      <c r="K21" s="181" t="str">
        <f ca="1">IF(OFFSET('Group Stages'!H8,A21-1,0)&lt;&gt;"",OFFSET('Group Stages'!H8,A21-1,0),"")</f>
        <v/>
      </c>
      <c r="L21" s="180"/>
      <c r="M21" s="172" t="str">
        <f>INDEX(Language!A1:K177,MATCH(Setup!B43,Language!B1:B177,0),MATCH(Setup!C5,Language!A1:J1,0))</f>
        <v>Norway</v>
      </c>
      <c r="N21" s="172"/>
      <c r="O21" s="172"/>
      <c r="P21" s="172"/>
      <c r="Q21" s="182" t="s">
        <v>585</v>
      </c>
      <c r="S21" s="18"/>
      <c r="T21" s="185"/>
      <c r="U21" s="185"/>
      <c r="V21" s="18"/>
      <c r="W21" s="18"/>
      <c r="X21" s="18"/>
      <c r="Y21" s="18"/>
      <c r="Z21" s="18"/>
      <c r="AA21" s="18"/>
      <c r="AB21" s="18"/>
      <c r="CV21" s="20"/>
    </row>
    <row r="22" spans="1:100" s="19" customFormat="1" ht="13.5" customHeight="1" x14ac:dyDescent="0.25">
      <c r="A22" s="19">
        <f t="shared" si="0"/>
        <v>37</v>
      </c>
      <c r="B22" s="177">
        <v>19</v>
      </c>
      <c r="C22" s="173" t="s">
        <v>517</v>
      </c>
      <c r="D22" s="178">
        <f>Calculator!EB25</f>
        <v>46189.875</v>
      </c>
      <c r="E22" s="179"/>
      <c r="F22" s="179"/>
      <c r="G22" s="179"/>
      <c r="H22" s="180" t="str">
        <f>INDEX(Language!A1:K177,MATCH(Setup!B44,Language!B1:B177,0),MATCH(Setup!C5,Language!A1:J1,0))</f>
        <v>Argentina</v>
      </c>
      <c r="I22" s="180"/>
      <c r="J22" s="181" t="str">
        <f ca="1">IF(OFFSET('Group Stages'!H7,A22-1,0)&lt;&gt;"",OFFSET('Group Stages'!H7,A22-1,0),"")</f>
        <v/>
      </c>
      <c r="K22" s="181" t="str">
        <f ca="1">IF(OFFSET('Group Stages'!H8,A22-1,0)&lt;&gt;"",OFFSET('Group Stages'!H8,A22-1,0),"")</f>
        <v/>
      </c>
      <c r="L22" s="180"/>
      <c r="M22" s="172" t="str">
        <f>INDEX(Language!A1:K177,MATCH(Setup!B45,Language!B1:B177,0),MATCH(Setup!C5,Language!A1:J1,0))</f>
        <v>Algeria</v>
      </c>
      <c r="N22" s="172"/>
      <c r="O22" s="172"/>
      <c r="P22" s="172"/>
      <c r="Q22" s="182" t="s">
        <v>598</v>
      </c>
      <c r="S22" s="163" t="str">
        <f>INDEX(Language!A1:K177,MATCH("Group D",Language!B1:B177,0),MATCH(Setup!C5,Language!A1:J1,0))</f>
        <v>Group D</v>
      </c>
      <c r="T22" s="163"/>
      <c r="U22" s="163"/>
      <c r="V22" s="161" t="s">
        <v>91</v>
      </c>
      <c r="W22" s="161" t="s">
        <v>92</v>
      </c>
      <c r="X22" s="161" t="s">
        <v>93</v>
      </c>
      <c r="Y22" s="161" t="s">
        <v>94</v>
      </c>
      <c r="Z22" s="161" t="s">
        <v>99</v>
      </c>
      <c r="AA22" s="161" t="s">
        <v>96</v>
      </c>
      <c r="AB22" s="161" t="s">
        <v>95</v>
      </c>
      <c r="CV22" s="20"/>
    </row>
    <row r="23" spans="1:100" s="19" customFormat="1" ht="13.5" customHeight="1" x14ac:dyDescent="0.25">
      <c r="A23" s="19">
        <f t="shared" si="0"/>
        <v>39</v>
      </c>
      <c r="B23" s="177">
        <v>20</v>
      </c>
      <c r="C23" s="173" t="s">
        <v>517</v>
      </c>
      <c r="D23" s="178">
        <f>Calculator!EB26</f>
        <v>46189</v>
      </c>
      <c r="E23" s="179"/>
      <c r="F23" s="179"/>
      <c r="G23" s="179"/>
      <c r="H23" s="180" t="str">
        <f>INDEX(Language!A1:K177,MATCH(Setup!B46,Language!B1:B177,0),MATCH(Setup!C5,Language!A1:J1,0))</f>
        <v>Austria</v>
      </c>
      <c r="I23" s="180"/>
      <c r="J23" s="181" t="str">
        <f ca="1">IF(OFFSET('Group Stages'!H7,A23-1,0)&lt;&gt;"",OFFSET('Group Stages'!H7,A23-1,0),"")</f>
        <v/>
      </c>
      <c r="K23" s="181" t="str">
        <f ca="1">IF(OFFSET('Group Stages'!H8,A23-1,0)&lt;&gt;"",OFFSET('Group Stages'!H8,A23-1,0),"")</f>
        <v/>
      </c>
      <c r="L23" s="180"/>
      <c r="M23" s="172" t="str">
        <f>INDEX(Language!A1:K177,MATCH(Setup!B47,Language!B1:B177,0),MATCH(Setup!C5,Language!A1:J1,0))</f>
        <v>Jordan</v>
      </c>
      <c r="N23" s="172"/>
      <c r="O23" s="172"/>
      <c r="P23" s="172"/>
      <c r="Q23" s="182" t="s">
        <v>590</v>
      </c>
      <c r="S23" s="161">
        <v>1</v>
      </c>
      <c r="T23" s="183" t="str">
        <f ca="1">INDEX(Calculator!C25:C28,MATCH(S23,Calculator!B25:B28,0),0)</f>
        <v>USA</v>
      </c>
      <c r="U23" s="183"/>
      <c r="V23" s="161">
        <f ca="1">SUM(W23:Y23)</f>
        <v>0</v>
      </c>
      <c r="W23" s="161">
        <f ca="1">INDEX(Calculator!D25:D28,MATCH(S23,Calculator!B25:B28,0),0)</f>
        <v>0</v>
      </c>
      <c r="X23" s="161">
        <f ca="1">INDEX(Calculator!E25:E28,MATCH(S23,Calculator!B25:B28,0),0)</f>
        <v>0</v>
      </c>
      <c r="Y23" s="161">
        <f ca="1">INDEX(Calculator!F25:F28,MATCH(S23,Calculator!B25:B28,0),0)</f>
        <v>0</v>
      </c>
      <c r="Z23" s="161">
        <f ca="1">INDEX(Calculator!G25:G28,MATCH(S23,Calculator!B25:B28,0),0)</f>
        <v>0</v>
      </c>
      <c r="AA23" s="161">
        <f ca="1">INDEX(Calculator!H25:H28,MATCH(S23,Calculator!B25:B28,0),0)</f>
        <v>0</v>
      </c>
      <c r="AB23" s="161">
        <f ca="1">INDEX(Calculator!J25:J28,MATCH(S23,Calculator!B25:B28,0),0)</f>
        <v>0</v>
      </c>
      <c r="CV23" s="20"/>
    </row>
    <row r="24" spans="1:100" s="19" customFormat="1" ht="13.5" customHeight="1" x14ac:dyDescent="0.25">
      <c r="A24" s="19">
        <f t="shared" si="0"/>
        <v>41</v>
      </c>
      <c r="B24" s="177">
        <v>21</v>
      </c>
      <c r="C24" s="173" t="s">
        <v>94</v>
      </c>
      <c r="D24" s="178">
        <f>Calculator!EB27</f>
        <v>46190.791666666664</v>
      </c>
      <c r="E24" s="179"/>
      <c r="F24" s="179"/>
      <c r="G24" s="179"/>
      <c r="H24" s="180" t="str">
        <f>INDEX(Language!A1:K177,MATCH(Setup!B54,Language!B1:B177,0),MATCH(Setup!C5,Language!A1:J1,0))</f>
        <v>Ghana</v>
      </c>
      <c r="I24" s="180"/>
      <c r="J24" s="181" t="str">
        <f ca="1">IF(OFFSET('Group Stages'!H7,A24-1,0)&lt;&gt;"",OFFSET('Group Stages'!H7,A24-1,0),"")</f>
        <v/>
      </c>
      <c r="K24" s="181" t="str">
        <f ca="1">IF(OFFSET('Group Stages'!H8,A24-1,0)&lt;&gt;"",OFFSET('Group Stages'!H8,A24-1,0),"")</f>
        <v/>
      </c>
      <c r="L24" s="180"/>
      <c r="M24" s="172" t="str">
        <f>INDEX(Language!A1:K177,MATCH(Setup!B55,Language!B1:B177,0),MATCH(Setup!C5,Language!A1:J1,0))</f>
        <v>Panama</v>
      </c>
      <c r="N24" s="172"/>
      <c r="O24" s="172"/>
      <c r="P24" s="172"/>
      <c r="Q24" s="182" t="s">
        <v>582</v>
      </c>
      <c r="S24" s="161">
        <v>2</v>
      </c>
      <c r="T24" s="183" t="str">
        <f ca="1">INDEX(Calculator!C25:C28,MATCH(S24,Calculator!B25:B28,0),0)</f>
        <v>Türkiye</v>
      </c>
      <c r="U24" s="183"/>
      <c r="V24" s="161">
        <f t="shared" ref="V24:V26" ca="1" si="4">SUM(W24:Y24)</f>
        <v>0</v>
      </c>
      <c r="W24" s="161">
        <f ca="1">INDEX(Calculator!D25:D28,MATCH(S24,Calculator!B25:B28,0),0)</f>
        <v>0</v>
      </c>
      <c r="X24" s="161">
        <f ca="1">INDEX(Calculator!E25:E28,MATCH(S24,Calculator!B25:B28,0),0)</f>
        <v>0</v>
      </c>
      <c r="Y24" s="161">
        <f ca="1">INDEX(Calculator!F25:F28,MATCH(S24,Calculator!B25:B28,0),0)</f>
        <v>0</v>
      </c>
      <c r="Z24" s="161">
        <f ca="1">INDEX(Calculator!G25:G28,MATCH(S24,Calculator!B25:B28,0),0)</f>
        <v>0</v>
      </c>
      <c r="AA24" s="161">
        <f ca="1">INDEX(Calculator!H25:H28,MATCH(S24,Calculator!B25:B28,0),0)</f>
        <v>0</v>
      </c>
      <c r="AB24" s="161">
        <f ca="1">INDEX(Calculator!J25:J28,MATCH(S24,Calculator!B25:B28,0),0)</f>
        <v>0</v>
      </c>
      <c r="CV24" s="20"/>
    </row>
    <row r="25" spans="1:100" s="19" customFormat="1" ht="13.5" customHeight="1" x14ac:dyDescent="0.25">
      <c r="A25" s="19">
        <f t="shared" si="0"/>
        <v>43</v>
      </c>
      <c r="B25" s="177">
        <v>22</v>
      </c>
      <c r="C25" s="173" t="s">
        <v>94</v>
      </c>
      <c r="D25" s="178">
        <f>Calculator!EB28</f>
        <v>46190.666666666664</v>
      </c>
      <c r="E25" s="179"/>
      <c r="F25" s="179"/>
      <c r="G25" s="179"/>
      <c r="H25" s="180" t="str">
        <f>INDEX(Language!A1:K177,MATCH(Setup!B52,Language!B1:B177,0),MATCH(Setup!C5,Language!A1:J1,0))</f>
        <v>England</v>
      </c>
      <c r="I25" s="180"/>
      <c r="J25" s="181" t="str">
        <f ca="1">IF(OFFSET('Group Stages'!H7,A25-1,0)&lt;&gt;"",OFFSET('Group Stages'!H7,A25-1,0),"")</f>
        <v/>
      </c>
      <c r="K25" s="181" t="str">
        <f ca="1">IF(OFFSET('Group Stages'!H8,A25-1,0)&lt;&gt;"",OFFSET('Group Stages'!H8,A25-1,0),"")</f>
        <v/>
      </c>
      <c r="L25" s="180"/>
      <c r="M25" s="172" t="str">
        <f>INDEX(Language!A1:K177,MATCH(Setup!B53,Language!B1:B177,0),MATCH(Setup!C5,Language!A1:J1,0))</f>
        <v>Croatia</v>
      </c>
      <c r="N25" s="172"/>
      <c r="O25" s="172"/>
      <c r="P25" s="172"/>
      <c r="Q25" s="182" t="s">
        <v>593</v>
      </c>
      <c r="S25" s="175">
        <v>3</v>
      </c>
      <c r="T25" s="184" t="str">
        <f ca="1">INDEX(Calculator!C25:C28,MATCH(S25,Calculator!B25:B28,0),0)</f>
        <v>Australia</v>
      </c>
      <c r="U25" s="184"/>
      <c r="V25" s="175">
        <f t="shared" ca="1" si="4"/>
        <v>0</v>
      </c>
      <c r="W25" s="175">
        <f ca="1">INDEX(Calculator!D25:D28,MATCH(S25,Calculator!B25:B28,0),0)</f>
        <v>0</v>
      </c>
      <c r="X25" s="175">
        <f ca="1">INDEX(Calculator!E25:E28,MATCH(S25,Calculator!B25:B28,0),0)</f>
        <v>0</v>
      </c>
      <c r="Y25" s="175">
        <f ca="1">INDEX(Calculator!F25:F28,MATCH(S25,Calculator!B25:B28,0),0)</f>
        <v>0</v>
      </c>
      <c r="Z25" s="161">
        <f ca="1">INDEX(Calculator!G25:G28,MATCH(S25,Calculator!B25:B28,0),0)</f>
        <v>0</v>
      </c>
      <c r="AA25" s="161">
        <f ca="1">INDEX(Calculator!H25:H28,MATCH(S25,Calculator!B25:B28,0),0)</f>
        <v>0</v>
      </c>
      <c r="AB25" s="175">
        <f ca="1">INDEX(Calculator!J25:J28,MATCH(S25,Calculator!B25:B28,0),0)</f>
        <v>0</v>
      </c>
      <c r="CV25" s="20"/>
    </row>
    <row r="26" spans="1:100" s="19" customFormat="1" ht="13.5" customHeight="1" x14ac:dyDescent="0.25">
      <c r="A26" s="19">
        <f t="shared" si="0"/>
        <v>45</v>
      </c>
      <c r="B26" s="177">
        <v>23</v>
      </c>
      <c r="C26" s="173" t="s">
        <v>518</v>
      </c>
      <c r="D26" s="178">
        <f>Calculator!EB29</f>
        <v>46190.541666666664</v>
      </c>
      <c r="E26" s="179"/>
      <c r="F26" s="179"/>
      <c r="G26" s="179"/>
      <c r="H26" s="180" t="str">
        <f>INDEX(Language!A1:K177,MATCH(Setup!B48,Language!B1:B177,0),MATCH(Setup!C5,Language!A1:J1,0))</f>
        <v>Portugal</v>
      </c>
      <c r="I26" s="180"/>
      <c r="J26" s="181" t="str">
        <f ca="1">IF(OFFSET('Group Stages'!H7,A26-1,0)&lt;&gt;"",OFFSET('Group Stages'!H7,A26-1,0),"")</f>
        <v/>
      </c>
      <c r="K26" s="181" t="str">
        <f ca="1">IF(OFFSET('Group Stages'!H8,A26-1,0)&lt;&gt;"",OFFSET('Group Stages'!H8,A26-1,0),"")</f>
        <v/>
      </c>
      <c r="L26" s="180"/>
      <c r="M26" s="172" t="str">
        <f>INDEX(Language!A1:K177,MATCH(Setup!B49,Language!B1:B177,0),MATCH(Setup!C5,Language!A1:J1,0))</f>
        <v>DR Congo</v>
      </c>
      <c r="N26" s="172"/>
      <c r="O26" s="172"/>
      <c r="P26" s="172"/>
      <c r="Q26" s="182" t="s">
        <v>592</v>
      </c>
      <c r="S26" s="175">
        <v>4</v>
      </c>
      <c r="T26" s="184" t="str">
        <f ca="1">INDEX(Calculator!C25:C28,MATCH(S26,Calculator!B25:B28,0),0)</f>
        <v>Paraguay</v>
      </c>
      <c r="U26" s="184"/>
      <c r="V26" s="175">
        <f t="shared" ca="1" si="4"/>
        <v>0</v>
      </c>
      <c r="W26" s="175">
        <f ca="1">INDEX(Calculator!D25:D28,MATCH(S26,Calculator!B25:B28,0),0)</f>
        <v>0</v>
      </c>
      <c r="X26" s="175">
        <f ca="1">INDEX(Calculator!E25:E28,MATCH(S26,Calculator!B25:B28,0),0)</f>
        <v>0</v>
      </c>
      <c r="Y26" s="175">
        <f ca="1">INDEX(Calculator!F25:F28,MATCH(S26,Calculator!B25:B28,0),0)</f>
        <v>0</v>
      </c>
      <c r="Z26" s="161">
        <f ca="1">INDEX(Calculator!G25:G28,MATCH(S26,Calculator!B25:B28,0),0)</f>
        <v>0</v>
      </c>
      <c r="AA26" s="161">
        <f ca="1">INDEX(Calculator!H25:H28,MATCH(S26,Calculator!B25:B28,0),0)</f>
        <v>0</v>
      </c>
      <c r="AB26" s="175">
        <f ca="1">INDEX(Calculator!J25:J28,MATCH(S26,Calculator!B25:B28,0),0)</f>
        <v>0</v>
      </c>
      <c r="CV26" s="20"/>
    </row>
    <row r="27" spans="1:100" s="19" customFormat="1" ht="13.5" customHeight="1" x14ac:dyDescent="0.25">
      <c r="A27" s="19">
        <f t="shared" si="0"/>
        <v>47</v>
      </c>
      <c r="B27" s="177">
        <v>24</v>
      </c>
      <c r="C27" s="173" t="s">
        <v>518</v>
      </c>
      <c r="D27" s="178">
        <f>Calculator!EB30</f>
        <v>46190.916666666664</v>
      </c>
      <c r="E27" s="179"/>
      <c r="F27" s="179"/>
      <c r="G27" s="179"/>
      <c r="H27" s="180" t="str">
        <f>INDEX(Language!A1:K177,MATCH(Setup!B50,Language!B1:B177,0),MATCH(Setup!C5,Language!A1:J1,0))</f>
        <v>Uzbekistan</v>
      </c>
      <c r="I27" s="180"/>
      <c r="J27" s="181" t="str">
        <f ca="1">IF(OFFSET('Group Stages'!H7,A27-1,0)&lt;&gt;"",OFFSET('Group Stages'!H7,A27-1,0),"")</f>
        <v/>
      </c>
      <c r="K27" s="181" t="str">
        <f ca="1">IF(OFFSET('Group Stages'!H8,A27-1,0)&lt;&gt;"",OFFSET('Group Stages'!H8,A27-1,0),"")</f>
        <v/>
      </c>
      <c r="L27" s="180"/>
      <c r="M27" s="172" t="str">
        <f>INDEX(Language!A1:K177,MATCH(Setup!B51,Language!B1:B177,0),MATCH(Setup!C5,Language!A1:J1,0))</f>
        <v>Colombia</v>
      </c>
      <c r="N27" s="172"/>
      <c r="O27" s="172"/>
      <c r="P27" s="172"/>
      <c r="Q27" s="182" t="s">
        <v>579</v>
      </c>
      <c r="S27" s="18"/>
      <c r="T27" s="185"/>
      <c r="U27" s="185"/>
      <c r="V27" s="18"/>
      <c r="W27" s="18"/>
      <c r="X27" s="18"/>
      <c r="Y27" s="18"/>
      <c r="Z27" s="18"/>
      <c r="AA27" s="18"/>
      <c r="AB27" s="18"/>
      <c r="CV27" s="20"/>
    </row>
    <row r="28" spans="1:100" s="19" customFormat="1" ht="13.5" customHeight="1" x14ac:dyDescent="0.25">
      <c r="A28" s="19">
        <f t="shared" si="0"/>
        <v>49</v>
      </c>
      <c r="B28" s="177">
        <v>25</v>
      </c>
      <c r="C28" s="173" t="s">
        <v>96</v>
      </c>
      <c r="D28" s="178">
        <f>Calculator!EB31</f>
        <v>46191.5</v>
      </c>
      <c r="E28" s="179"/>
      <c r="F28" s="179"/>
      <c r="G28" s="179"/>
      <c r="H28" s="180" t="str">
        <f>M5</f>
        <v>Czechia</v>
      </c>
      <c r="I28" s="180"/>
      <c r="J28" s="181" t="str">
        <f ca="1">IF(OFFSET('Group Stages'!H7,A28-1,0)&lt;&gt;"",OFFSET('Group Stages'!H7,A28-1,0),"")</f>
        <v/>
      </c>
      <c r="K28" s="181" t="str">
        <f ca="1">IF(OFFSET('Group Stages'!H8,A28-1,0)&lt;&gt;"",OFFSET('Group Stages'!H8,A28-1,0),"")</f>
        <v/>
      </c>
      <c r="L28" s="180"/>
      <c r="M28" s="172" t="str">
        <f>M4</f>
        <v>South Africa</v>
      </c>
      <c r="N28" s="172"/>
      <c r="O28" s="172"/>
      <c r="P28" s="172"/>
      <c r="Q28" s="182" t="s">
        <v>596</v>
      </c>
      <c r="S28" s="163" t="str">
        <f>INDEX(Language!A1:K177,MATCH("Group E",Language!B1:B177,0),MATCH(Setup!C5,Language!A1:J1,0))</f>
        <v>Group E</v>
      </c>
      <c r="T28" s="163"/>
      <c r="U28" s="163"/>
      <c r="V28" s="161" t="s">
        <v>91</v>
      </c>
      <c r="W28" s="161" t="s">
        <v>92</v>
      </c>
      <c r="X28" s="161" t="s">
        <v>93</v>
      </c>
      <c r="Y28" s="161" t="s">
        <v>94</v>
      </c>
      <c r="Z28" s="161" t="s">
        <v>99</v>
      </c>
      <c r="AA28" s="161" t="s">
        <v>96</v>
      </c>
      <c r="AB28" s="161" t="s">
        <v>95</v>
      </c>
      <c r="CV28" s="20"/>
    </row>
    <row r="29" spans="1:100" s="19" customFormat="1" ht="13.5" customHeight="1" x14ac:dyDescent="0.25">
      <c r="A29" s="19">
        <f t="shared" si="0"/>
        <v>51</v>
      </c>
      <c r="B29" s="177">
        <v>26</v>
      </c>
      <c r="C29" s="173" t="s">
        <v>97</v>
      </c>
      <c r="D29" s="178">
        <f>Calculator!EB32</f>
        <v>46191.625</v>
      </c>
      <c r="E29" s="179"/>
      <c r="F29" s="179"/>
      <c r="G29" s="179"/>
      <c r="H29" s="180" t="str">
        <f>M11</f>
        <v>Switzerland</v>
      </c>
      <c r="I29" s="180"/>
      <c r="J29" s="181" t="str">
        <f ca="1">IF(OFFSET('Group Stages'!H7,A29-1,0)&lt;&gt;"",OFFSET('Group Stages'!H7,A29-1,0),"")</f>
        <v/>
      </c>
      <c r="K29" s="181" t="str">
        <f ca="1">IF(OFFSET('Group Stages'!H8,A29-1,0)&lt;&gt;"",OFFSET('Group Stages'!H8,A29-1,0),"")</f>
        <v/>
      </c>
      <c r="L29" s="180"/>
      <c r="M29" s="172" t="str">
        <f>M6</f>
        <v>Bosnia and Herzegovina</v>
      </c>
      <c r="N29" s="172"/>
      <c r="O29" s="172"/>
      <c r="P29" s="172"/>
      <c r="Q29" s="182" t="s">
        <v>583</v>
      </c>
      <c r="S29" s="161">
        <v>1</v>
      </c>
      <c r="T29" s="183" t="str">
        <f ca="1">INDEX(Calculator!C31:C34,MATCH(S29,Calculator!B31:B34,0),0)</f>
        <v>Germany</v>
      </c>
      <c r="U29" s="183"/>
      <c r="V29" s="161">
        <f ca="1">SUM(W29:Y29)</f>
        <v>0</v>
      </c>
      <c r="W29" s="161">
        <f ca="1">INDEX(Calculator!D31:D34,MATCH(S29,Calculator!B31:B34,0),0)</f>
        <v>0</v>
      </c>
      <c r="X29" s="161">
        <f ca="1">INDEX(Calculator!E31:E34,MATCH(S29,Calculator!B31:B34,0),0)</f>
        <v>0</v>
      </c>
      <c r="Y29" s="161">
        <f ca="1">INDEX(Calculator!F31:F34,MATCH(S29,Calculator!B31:B34,0),0)</f>
        <v>0</v>
      </c>
      <c r="Z29" s="161">
        <f ca="1">INDEX(Calculator!G31:G34,MATCH(S29,Calculator!B31:B34,0),0)</f>
        <v>0</v>
      </c>
      <c r="AA29" s="161">
        <f ca="1">INDEX(Calculator!H31:H34,MATCH(S29,Calculator!B31:B34,0),0)</f>
        <v>0</v>
      </c>
      <c r="AB29" s="161">
        <f ca="1">INDEX(Calculator!J31:J34,MATCH(S29,Calculator!B31:B34,0),0)</f>
        <v>0</v>
      </c>
      <c r="CV29" s="20"/>
    </row>
    <row r="30" spans="1:100" s="19" customFormat="1" ht="13.5" customHeight="1" x14ac:dyDescent="0.25">
      <c r="A30" s="19">
        <f t="shared" si="0"/>
        <v>53</v>
      </c>
      <c r="B30" s="177">
        <v>27</v>
      </c>
      <c r="C30" s="173" t="s">
        <v>97</v>
      </c>
      <c r="D30" s="178">
        <f>Calculator!EB33</f>
        <v>46191.75</v>
      </c>
      <c r="E30" s="179"/>
      <c r="F30" s="179"/>
      <c r="G30" s="179"/>
      <c r="H30" s="180" t="str">
        <f>H6</f>
        <v>Canada</v>
      </c>
      <c r="I30" s="180"/>
      <c r="J30" s="181" t="str">
        <f ca="1">IF(OFFSET('Group Stages'!H7,A30-1,0)&lt;&gt;"",OFFSET('Group Stages'!H7,A30-1,0),"")</f>
        <v/>
      </c>
      <c r="K30" s="181" t="str">
        <f ca="1">IF(OFFSET('Group Stages'!H8,A30-1,0)&lt;&gt;"",OFFSET('Group Stages'!H8,A30-1,0),"")</f>
        <v/>
      </c>
      <c r="L30" s="180"/>
      <c r="M30" s="172" t="str">
        <f>H11</f>
        <v>Qatar</v>
      </c>
      <c r="N30" s="172"/>
      <c r="O30" s="172"/>
      <c r="P30" s="172"/>
      <c r="Q30" s="182" t="s">
        <v>587</v>
      </c>
      <c r="S30" s="161">
        <v>2</v>
      </c>
      <c r="T30" s="183" t="str">
        <f ca="1">INDEX(Calculator!C31:C34,MATCH(S30,Calculator!B31:B34,0),0)</f>
        <v>Ecuador</v>
      </c>
      <c r="U30" s="183"/>
      <c r="V30" s="161">
        <f t="shared" ref="V30:V32" ca="1" si="5">SUM(W30:Y30)</f>
        <v>0</v>
      </c>
      <c r="W30" s="161">
        <f ca="1">INDEX(Calculator!D31:D34,MATCH(S30,Calculator!B31:B34,0),0)</f>
        <v>0</v>
      </c>
      <c r="X30" s="161">
        <f ca="1">INDEX(Calculator!E31:E34,MATCH(S30,Calculator!B31:B34,0),0)</f>
        <v>0</v>
      </c>
      <c r="Y30" s="161">
        <f ca="1">INDEX(Calculator!F31:F34,MATCH(S30,Calculator!B31:B34,0),0)</f>
        <v>0</v>
      </c>
      <c r="Z30" s="161">
        <f ca="1">INDEX(Calculator!G31:G34,MATCH(S30,Calculator!B31:B34,0),0)</f>
        <v>0</v>
      </c>
      <c r="AA30" s="161">
        <f ca="1">INDEX(Calculator!H31:H34,MATCH(S30,Calculator!B31:B34,0),0)</f>
        <v>0</v>
      </c>
      <c r="AB30" s="161">
        <f ca="1">INDEX(Calculator!J31:J34,MATCH(S30,Calculator!B31:B34,0),0)</f>
        <v>0</v>
      </c>
      <c r="CV30" s="20"/>
    </row>
    <row r="31" spans="1:100" s="19" customFormat="1" ht="13.5" customHeight="1" x14ac:dyDescent="0.25">
      <c r="A31" s="19">
        <f t="shared" si="0"/>
        <v>55</v>
      </c>
      <c r="B31" s="177">
        <v>28</v>
      </c>
      <c r="C31" s="173" t="s">
        <v>96</v>
      </c>
      <c r="D31" s="178">
        <f>Calculator!EB34</f>
        <v>46191.875</v>
      </c>
      <c r="E31" s="179"/>
      <c r="F31" s="179"/>
      <c r="G31" s="179"/>
      <c r="H31" s="180" t="str">
        <f>H4</f>
        <v>Mexico</v>
      </c>
      <c r="I31" s="180"/>
      <c r="J31" s="181" t="str">
        <f ca="1">IF(OFFSET('Group Stages'!H7,A31-1,0)&lt;&gt;"",OFFSET('Group Stages'!H7,A31-1,0),"")</f>
        <v/>
      </c>
      <c r="K31" s="181" t="str">
        <f ca="1">IF(OFFSET('Group Stages'!H8,A31-1,0)&lt;&gt;"",OFFSET('Group Stages'!H8,A31-1,0),"")</f>
        <v/>
      </c>
      <c r="L31" s="180"/>
      <c r="M31" s="172" t="str">
        <f>H5</f>
        <v>Korea Republic</v>
      </c>
      <c r="N31" s="172"/>
      <c r="O31" s="172"/>
      <c r="P31" s="172"/>
      <c r="Q31" s="182" t="s">
        <v>581</v>
      </c>
      <c r="S31" s="175">
        <v>3</v>
      </c>
      <c r="T31" s="184" t="str">
        <f ca="1">INDEX(Calculator!C31:C34,MATCH(S31,Calculator!B31:B34,0),0)</f>
        <v>Cote D'Voire</v>
      </c>
      <c r="U31" s="184"/>
      <c r="V31" s="175">
        <f t="shared" ca="1" si="5"/>
        <v>0</v>
      </c>
      <c r="W31" s="175">
        <f ca="1">INDEX(Calculator!D31:D34,MATCH(S31,Calculator!B31:B34,0),0)</f>
        <v>0</v>
      </c>
      <c r="X31" s="175">
        <f ca="1">INDEX(Calculator!E31:E34,MATCH(S31,Calculator!B31:B34,0),0)</f>
        <v>0</v>
      </c>
      <c r="Y31" s="175">
        <f ca="1">INDEX(Calculator!F31:F34,MATCH(S31,Calculator!B31:B34,0),0)</f>
        <v>0</v>
      </c>
      <c r="Z31" s="161">
        <f ca="1">INDEX(Calculator!G31:G34,MATCH(S31,Calculator!B31:B34,0),0)</f>
        <v>0</v>
      </c>
      <c r="AA31" s="161">
        <f ca="1">INDEX(Calculator!H31:H34,MATCH(S31,Calculator!B31:B34,0),0)</f>
        <v>0</v>
      </c>
      <c r="AB31" s="175">
        <f ca="1">INDEX(Calculator!J31:J34,MATCH(S31,Calculator!B31:B34,0),0)</f>
        <v>0</v>
      </c>
      <c r="CV31" s="20"/>
    </row>
    <row r="32" spans="1:100" s="19" customFormat="1" ht="13.5" customHeight="1" x14ac:dyDescent="0.25">
      <c r="A32" s="19">
        <f t="shared" si="0"/>
        <v>57</v>
      </c>
      <c r="B32" s="177">
        <v>29</v>
      </c>
      <c r="C32" s="173" t="s">
        <v>98</v>
      </c>
      <c r="D32" s="178">
        <f>Calculator!EB35</f>
        <v>46192.854166666664</v>
      </c>
      <c r="E32" s="179"/>
      <c r="F32" s="179"/>
      <c r="G32" s="179"/>
      <c r="H32" s="180" t="str">
        <f>H10</f>
        <v>Brazil</v>
      </c>
      <c r="I32" s="180"/>
      <c r="J32" s="181" t="str">
        <f ca="1">IF(OFFSET('Group Stages'!H7,A32-1,0)&lt;&gt;"",OFFSET('Group Stages'!H7,A32-1,0),"")</f>
        <v/>
      </c>
      <c r="K32" s="181" t="str">
        <f ca="1">IF(OFFSET('Group Stages'!H8,A32-1,0)&lt;&gt;"",OFFSET('Group Stages'!H8,A32-1,0),"")</f>
        <v/>
      </c>
      <c r="L32" s="180"/>
      <c r="M32" s="172" t="str">
        <f>H8</f>
        <v>Haiti</v>
      </c>
      <c r="N32" s="172"/>
      <c r="O32" s="172"/>
      <c r="P32" s="172"/>
      <c r="Q32" s="182" t="s">
        <v>591</v>
      </c>
      <c r="S32" s="175">
        <v>4</v>
      </c>
      <c r="T32" s="184" t="str">
        <f ca="1">INDEX(Calculator!C31:C34,MATCH(S32,Calculator!B31:B34,0),0)</f>
        <v>Curacao</v>
      </c>
      <c r="U32" s="184"/>
      <c r="V32" s="175">
        <f t="shared" ca="1" si="5"/>
        <v>0</v>
      </c>
      <c r="W32" s="175">
        <f ca="1">INDEX(Calculator!D31:D34,MATCH(S32,Calculator!B31:B34,0),0)</f>
        <v>0</v>
      </c>
      <c r="X32" s="175">
        <f ca="1">INDEX(Calculator!E31:E34,MATCH(S32,Calculator!B31:B34,0),0)</f>
        <v>0</v>
      </c>
      <c r="Y32" s="175">
        <f ca="1">INDEX(Calculator!F31:F34,MATCH(S32,Calculator!B31:B34,0),0)</f>
        <v>0</v>
      </c>
      <c r="Z32" s="161">
        <f ca="1">INDEX(Calculator!G31:G34,MATCH(S32,Calculator!B31:B34,0),0)</f>
        <v>0</v>
      </c>
      <c r="AA32" s="161">
        <f ca="1">INDEX(Calculator!H31:H34,MATCH(S32,Calculator!B31:B34,0),0)</f>
        <v>0</v>
      </c>
      <c r="AB32" s="175">
        <f ca="1">INDEX(Calculator!J31:J34,MATCH(S32,Calculator!B31:B34,0),0)</f>
        <v>0</v>
      </c>
      <c r="CV32" s="20"/>
    </row>
    <row r="33" spans="1:100" s="19" customFormat="1" ht="13.5" customHeight="1" x14ac:dyDescent="0.25">
      <c r="A33" s="19">
        <f t="shared" si="0"/>
        <v>59</v>
      </c>
      <c r="B33" s="177">
        <v>30</v>
      </c>
      <c r="C33" s="173" t="s">
        <v>98</v>
      </c>
      <c r="D33" s="178">
        <f>Calculator!EB36</f>
        <v>46192.75</v>
      </c>
      <c r="E33" s="179"/>
      <c r="F33" s="179"/>
      <c r="G33" s="179"/>
      <c r="H33" s="180" t="str">
        <f>M8</f>
        <v>Scotland</v>
      </c>
      <c r="I33" s="180"/>
      <c r="J33" s="181" t="str">
        <f ca="1">IF(OFFSET('Group Stages'!H7,A33-1,0)&lt;&gt;"",OFFSET('Group Stages'!H7,A33-1,0),"")</f>
        <v/>
      </c>
      <c r="K33" s="181" t="str">
        <f ca="1">IF(OFFSET('Group Stages'!H8,A33-1,0)&lt;&gt;"",OFFSET('Group Stages'!H8,A33-1,0),"")</f>
        <v/>
      </c>
      <c r="L33" s="180"/>
      <c r="M33" s="172" t="str">
        <f>M10</f>
        <v>Morocco</v>
      </c>
      <c r="N33" s="172"/>
      <c r="O33" s="172"/>
      <c r="P33" s="172"/>
      <c r="Q33" s="182" t="s">
        <v>585</v>
      </c>
      <c r="S33" s="18"/>
      <c r="T33" s="185"/>
      <c r="U33" s="185"/>
      <c r="V33" s="18"/>
      <c r="W33" s="18"/>
      <c r="X33" s="18"/>
      <c r="Y33" s="18"/>
      <c r="Z33" s="18"/>
      <c r="AA33" s="18"/>
      <c r="AB33" s="18"/>
      <c r="CV33" s="20"/>
    </row>
    <row r="34" spans="1:100" s="19" customFormat="1" ht="13.5" customHeight="1" x14ac:dyDescent="0.25">
      <c r="A34" s="19">
        <f t="shared" si="0"/>
        <v>61</v>
      </c>
      <c r="B34" s="177">
        <v>31</v>
      </c>
      <c r="C34" s="173" t="s">
        <v>93</v>
      </c>
      <c r="D34" s="178">
        <f>Calculator!EB37</f>
        <v>46192.958333333336</v>
      </c>
      <c r="E34" s="179"/>
      <c r="F34" s="179"/>
      <c r="G34" s="179"/>
      <c r="H34" s="180" t="str">
        <f>M9</f>
        <v>Türkiye</v>
      </c>
      <c r="I34" s="180"/>
      <c r="J34" s="181" t="str">
        <f ca="1">IF(OFFSET('Group Stages'!H7,A34-1,0)&lt;&gt;"",OFFSET('Group Stages'!H7,A34-1,0),"")</f>
        <v/>
      </c>
      <c r="K34" s="181" t="str">
        <f ca="1">IF(OFFSET('Group Stages'!H8,A34-1,0)&lt;&gt;"",OFFSET('Group Stages'!H8,A34-1,0),"")</f>
        <v/>
      </c>
      <c r="L34" s="180"/>
      <c r="M34" s="172" t="str">
        <f>M7</f>
        <v>Paraguay</v>
      </c>
      <c r="N34" s="172"/>
      <c r="O34" s="172"/>
      <c r="P34" s="172"/>
      <c r="Q34" s="182" t="s">
        <v>590</v>
      </c>
      <c r="S34" s="163" t="str">
        <f>INDEX(Language!A1:K177,MATCH("Group F",Language!B1:B177,0),MATCH(Setup!C5,Language!A1:J1,0))</f>
        <v>Group F</v>
      </c>
      <c r="T34" s="163"/>
      <c r="U34" s="163"/>
      <c r="V34" s="161" t="s">
        <v>91</v>
      </c>
      <c r="W34" s="161" t="s">
        <v>92</v>
      </c>
      <c r="X34" s="161" t="s">
        <v>93</v>
      </c>
      <c r="Y34" s="161" t="s">
        <v>94</v>
      </c>
      <c r="Z34" s="161" t="s">
        <v>99</v>
      </c>
      <c r="AA34" s="161" t="s">
        <v>96</v>
      </c>
      <c r="AB34" s="161" t="s">
        <v>95</v>
      </c>
      <c r="CV34" s="20"/>
    </row>
    <row r="35" spans="1:100" s="19" customFormat="1" ht="13.5" customHeight="1" x14ac:dyDescent="0.25">
      <c r="A35" s="19">
        <f t="shared" si="0"/>
        <v>63</v>
      </c>
      <c r="B35" s="177">
        <v>32</v>
      </c>
      <c r="C35" s="173" t="s">
        <v>93</v>
      </c>
      <c r="D35" s="178">
        <f>Calculator!EB38</f>
        <v>46192.625</v>
      </c>
      <c r="E35" s="179"/>
      <c r="F35" s="179"/>
      <c r="G35" s="179"/>
      <c r="H35" s="180" t="str">
        <f>H7</f>
        <v>USA</v>
      </c>
      <c r="I35" s="180"/>
      <c r="J35" s="181" t="str">
        <f ca="1">IF(OFFSET('Group Stages'!H7,A35-1,0)&lt;&gt;"",OFFSET('Group Stages'!H7,A35-1,0),"")</f>
        <v/>
      </c>
      <c r="K35" s="181" t="str">
        <f ca="1">IF(OFFSET('Group Stages'!H8,A35-1,0)&lt;&gt;"",OFFSET('Group Stages'!H8,A35-1,0),"")</f>
        <v/>
      </c>
      <c r="L35" s="180"/>
      <c r="M35" s="172" t="str">
        <f>H9</f>
        <v>Australia</v>
      </c>
      <c r="N35" s="172"/>
      <c r="O35" s="172"/>
      <c r="P35" s="172"/>
      <c r="Q35" s="182" t="s">
        <v>597</v>
      </c>
      <c r="S35" s="161">
        <v>1</v>
      </c>
      <c r="T35" s="183" t="str">
        <f ca="1">INDEX(Calculator!C37:C397,MATCH(S35,Calculator!B37:B397,0),0)</f>
        <v>Netherlands</v>
      </c>
      <c r="U35" s="183"/>
      <c r="V35" s="161">
        <f ca="1">SUM(W35:Y35)</f>
        <v>0</v>
      </c>
      <c r="W35" s="161">
        <f ca="1">INDEX(Calculator!D37:D397,MATCH(S35,Calculator!B37:B397,0),0)</f>
        <v>0</v>
      </c>
      <c r="X35" s="161">
        <f ca="1">INDEX(Calculator!E37:E397,MATCH(S35,Calculator!B37:B397,0),0)</f>
        <v>0</v>
      </c>
      <c r="Y35" s="161">
        <f ca="1">INDEX(Calculator!F37:F397,MATCH(S35,Calculator!B37:B397,0),0)</f>
        <v>0</v>
      </c>
      <c r="Z35" s="161">
        <f ca="1">INDEX(Calculator!G37:G397,MATCH(S35,Calculator!B37:B397,0),0)</f>
        <v>0</v>
      </c>
      <c r="AA35" s="161">
        <f ca="1">INDEX(Calculator!H37:H397,MATCH(S35,Calculator!B37:B397,0),0)</f>
        <v>0</v>
      </c>
      <c r="AB35" s="161">
        <f ca="1">INDEX(Calculator!J37:J397,MATCH(S35,Calculator!B37:B397,0),0)</f>
        <v>0</v>
      </c>
      <c r="CV35" s="20"/>
    </row>
    <row r="36" spans="1:100" s="19" customFormat="1" ht="13.5" customHeight="1" x14ac:dyDescent="0.25">
      <c r="A36" s="19">
        <f t="shared" si="0"/>
        <v>65</v>
      </c>
      <c r="B36" s="177">
        <v>33</v>
      </c>
      <c r="C36" s="173" t="s">
        <v>100</v>
      </c>
      <c r="D36" s="178">
        <f>Calculator!EB39</f>
        <v>46193.666666666664</v>
      </c>
      <c r="E36" s="179"/>
      <c r="F36" s="179"/>
      <c r="G36" s="179"/>
      <c r="H36" s="180" t="str">
        <f>H13</f>
        <v>Germany</v>
      </c>
      <c r="I36" s="180"/>
      <c r="J36" s="181" t="str">
        <f ca="1">IF(OFFSET('Group Stages'!H7,A36-1,0)&lt;&gt;"",OFFSET('Group Stages'!H7,A36-1,0),"")</f>
        <v/>
      </c>
      <c r="K36" s="181" t="str">
        <f ca="1">IF(OFFSET('Group Stages'!H8,A36-1,0)&lt;&gt;"",OFFSET('Group Stages'!H8,A36-1,0),"")</f>
        <v/>
      </c>
      <c r="L36" s="180"/>
      <c r="M36" s="172" t="str">
        <f>H12</f>
        <v>Cote D'Voire</v>
      </c>
      <c r="N36" s="172"/>
      <c r="O36" s="172"/>
      <c r="P36" s="172"/>
      <c r="Q36" s="182" t="s">
        <v>582</v>
      </c>
      <c r="S36" s="161">
        <v>2</v>
      </c>
      <c r="T36" s="183" t="str">
        <f ca="1">INDEX(Calculator!C37:C397,MATCH(S36,Calculator!B37:B397,0),0)</f>
        <v>Japan</v>
      </c>
      <c r="U36" s="183"/>
      <c r="V36" s="161">
        <f t="shared" ref="V36:V38" ca="1" si="6">SUM(W36:Y36)</f>
        <v>0</v>
      </c>
      <c r="W36" s="161">
        <f ca="1">INDEX(Calculator!D37:D397,MATCH(S36,Calculator!B37:B397,0),0)</f>
        <v>0</v>
      </c>
      <c r="X36" s="161">
        <f ca="1">INDEX(Calculator!E37:E397,MATCH(S36,Calculator!B37:B397,0),0)</f>
        <v>0</v>
      </c>
      <c r="Y36" s="161">
        <f ca="1">INDEX(Calculator!F37:F397,MATCH(S36,Calculator!B37:B397,0),0)</f>
        <v>0</v>
      </c>
      <c r="Z36" s="161">
        <f ca="1">INDEX(Calculator!G37:G397,MATCH(S36,Calculator!B37:B397,0),0)</f>
        <v>0</v>
      </c>
      <c r="AA36" s="161">
        <f ca="1">INDEX(Calculator!H37:H397,MATCH(S36,Calculator!B37:B397,0),0)</f>
        <v>0</v>
      </c>
      <c r="AB36" s="161">
        <f ca="1">INDEX(Calculator!J37:J397,MATCH(S36,Calculator!B37:B397,0),0)</f>
        <v>0</v>
      </c>
      <c r="CV36" s="20"/>
    </row>
    <row r="37" spans="1:100" s="19" customFormat="1" ht="13.5" customHeight="1" x14ac:dyDescent="0.25">
      <c r="A37" s="19">
        <f t="shared" si="0"/>
        <v>67</v>
      </c>
      <c r="B37" s="177">
        <v>34</v>
      </c>
      <c r="C37" s="173" t="s">
        <v>100</v>
      </c>
      <c r="D37" s="178">
        <f>Calculator!EB40</f>
        <v>46193.833333333336</v>
      </c>
      <c r="E37" s="179"/>
      <c r="F37" s="179"/>
      <c r="G37" s="179"/>
      <c r="H37" s="180" t="str">
        <f>M12</f>
        <v>Ecuador</v>
      </c>
      <c r="I37" s="180"/>
      <c r="J37" s="181" t="str">
        <f ca="1">IF(OFFSET('Group Stages'!H7,A37-1,0)&lt;&gt;"",OFFSET('Group Stages'!H7,A37-1,0),"")</f>
        <v/>
      </c>
      <c r="K37" s="181" t="str">
        <f ca="1">IF(OFFSET('Group Stages'!H8,A37-1,0)&lt;&gt;"",OFFSET('Group Stages'!H8,A37-1,0),"")</f>
        <v/>
      </c>
      <c r="L37" s="180"/>
      <c r="M37" s="172" t="str">
        <f>M13</f>
        <v>Curacao</v>
      </c>
      <c r="N37" s="172"/>
      <c r="O37" s="172"/>
      <c r="P37" s="172"/>
      <c r="Q37" s="182" t="s">
        <v>598</v>
      </c>
      <c r="S37" s="175">
        <v>3</v>
      </c>
      <c r="T37" s="184" t="str">
        <f ca="1">INDEX(Calculator!C37:C397,MATCH(S37,Calculator!B37:B397,0),0)</f>
        <v>Sweden</v>
      </c>
      <c r="U37" s="184"/>
      <c r="V37" s="175">
        <f t="shared" ca="1" si="6"/>
        <v>0</v>
      </c>
      <c r="W37" s="175">
        <f ca="1">INDEX(Calculator!D37:D397,MATCH(S37,Calculator!B37:B397,0),0)</f>
        <v>0</v>
      </c>
      <c r="X37" s="175">
        <f ca="1">INDEX(Calculator!E37:E397,MATCH(S37,Calculator!B37:B397,0),0)</f>
        <v>0</v>
      </c>
      <c r="Y37" s="175">
        <f ca="1">INDEX(Calculator!F37:F397,MATCH(S37,Calculator!B37:B397,0),0)</f>
        <v>0</v>
      </c>
      <c r="Z37" s="161">
        <f ca="1">INDEX(Calculator!G37:G397,MATCH(S37,Calculator!B37:B397,0),0)</f>
        <v>0</v>
      </c>
      <c r="AA37" s="161">
        <f ca="1">INDEX(Calculator!H37:H397,MATCH(S37,Calculator!B37:B397,0),0)</f>
        <v>0</v>
      </c>
      <c r="AB37" s="175">
        <f ca="1">INDEX(Calculator!J37:J397,MATCH(S37,Calculator!B37:B397,0),0)</f>
        <v>0</v>
      </c>
      <c r="CV37" s="20"/>
    </row>
    <row r="38" spans="1:100" s="19" customFormat="1" ht="13.5" customHeight="1" x14ac:dyDescent="0.25">
      <c r="A38" s="19">
        <f t="shared" si="0"/>
        <v>69</v>
      </c>
      <c r="B38" s="177">
        <v>35</v>
      </c>
      <c r="C38" s="173" t="s">
        <v>99</v>
      </c>
      <c r="D38" s="178">
        <f>Calculator!EB41</f>
        <v>46193.541666666664</v>
      </c>
      <c r="E38" s="179"/>
      <c r="F38" s="179"/>
      <c r="G38" s="179"/>
      <c r="H38" s="180" t="str">
        <f>H14</f>
        <v>Netherlands</v>
      </c>
      <c r="I38" s="180"/>
      <c r="J38" s="181" t="str">
        <f ca="1">IF(OFFSET('Group Stages'!H7,A38-1,0)&lt;&gt;"",OFFSET('Group Stages'!H7,A38-1,0),"")</f>
        <v/>
      </c>
      <c r="K38" s="181" t="str">
        <f ca="1">IF(OFFSET('Group Stages'!H8,A38-1,0)&lt;&gt;"",OFFSET('Group Stages'!H8,A38-1,0),"")</f>
        <v/>
      </c>
      <c r="L38" s="180"/>
      <c r="M38" s="172" t="str">
        <f>H15</f>
        <v>Sweden</v>
      </c>
      <c r="N38" s="172"/>
      <c r="O38" s="172"/>
      <c r="P38" s="172"/>
      <c r="Q38" s="182" t="s">
        <v>592</v>
      </c>
      <c r="S38" s="175">
        <v>4</v>
      </c>
      <c r="T38" s="184" t="str">
        <f ca="1">INDEX(Calculator!C37:C397,MATCH(S38,Calculator!B37:B397,0),0)</f>
        <v>Tunisia</v>
      </c>
      <c r="U38" s="184"/>
      <c r="V38" s="175">
        <f t="shared" ca="1" si="6"/>
        <v>0</v>
      </c>
      <c r="W38" s="175">
        <f ca="1">INDEX(Calculator!D37:D397,MATCH(S38,Calculator!B37:B397,0),0)</f>
        <v>0</v>
      </c>
      <c r="X38" s="175">
        <f ca="1">INDEX(Calculator!E37:E397,MATCH(S38,Calculator!B37:B397,0),0)</f>
        <v>0</v>
      </c>
      <c r="Y38" s="175">
        <f ca="1">INDEX(Calculator!F37:F397,MATCH(S38,Calculator!B37:B397,0),0)</f>
        <v>0</v>
      </c>
      <c r="Z38" s="161">
        <f ca="1">INDEX(Calculator!G37:G397,MATCH(S38,Calculator!B37:B397,0),0)</f>
        <v>0</v>
      </c>
      <c r="AA38" s="161">
        <f ca="1">INDEX(Calculator!H37:H397,MATCH(S38,Calculator!B37:B397,0),0)</f>
        <v>0</v>
      </c>
      <c r="AB38" s="175">
        <f ca="1">INDEX(Calculator!J37:J397,MATCH(S38,Calculator!B37:B397,0),0)</f>
        <v>0</v>
      </c>
      <c r="CV38" s="20"/>
    </row>
    <row r="39" spans="1:100" s="19" customFormat="1" ht="13.5" customHeight="1" x14ac:dyDescent="0.25">
      <c r="A39" s="19">
        <f t="shared" si="0"/>
        <v>71</v>
      </c>
      <c r="B39" s="177">
        <v>36</v>
      </c>
      <c r="C39" s="173" t="s">
        <v>99</v>
      </c>
      <c r="D39" s="178">
        <f>Calculator!EB42</f>
        <v>46193</v>
      </c>
      <c r="E39" s="179"/>
      <c r="F39" s="179"/>
      <c r="G39" s="179"/>
      <c r="H39" s="180" t="str">
        <f>M15</f>
        <v>Tunisia</v>
      </c>
      <c r="I39" s="180"/>
      <c r="J39" s="181" t="str">
        <f ca="1">IF(OFFSET('Group Stages'!H7,A39-1,0)&lt;&gt;"",OFFSET('Group Stages'!H7,A39-1,0),"")</f>
        <v/>
      </c>
      <c r="K39" s="181" t="str">
        <f ca="1">IF(OFFSET('Group Stages'!H8,A39-1,0)&lt;&gt;"",OFFSET('Group Stages'!H8,A39-1,0),"")</f>
        <v/>
      </c>
      <c r="L39" s="180"/>
      <c r="M39" s="172" t="str">
        <f>M14</f>
        <v>Japan</v>
      </c>
      <c r="N39" s="172"/>
      <c r="O39" s="172"/>
      <c r="P39" s="172"/>
      <c r="Q39" s="182" t="s">
        <v>594</v>
      </c>
      <c r="S39" s="18"/>
      <c r="T39" s="185"/>
      <c r="U39" s="185"/>
      <c r="V39" s="18"/>
      <c r="W39" s="18"/>
      <c r="X39" s="18"/>
      <c r="Y39" s="18"/>
      <c r="Z39" s="18"/>
      <c r="AA39" s="18"/>
      <c r="AB39" s="18"/>
      <c r="CV39" s="20"/>
    </row>
    <row r="40" spans="1:100" s="19" customFormat="1" ht="13.5" customHeight="1" x14ac:dyDescent="0.25">
      <c r="A40" s="19">
        <f t="shared" si="0"/>
        <v>73</v>
      </c>
      <c r="B40" s="177">
        <v>37</v>
      </c>
      <c r="C40" s="173" t="s">
        <v>102</v>
      </c>
      <c r="D40" s="178">
        <f>Calculator!EB43</f>
        <v>46194.75</v>
      </c>
      <c r="E40" s="179"/>
      <c r="F40" s="179"/>
      <c r="G40" s="179"/>
      <c r="H40" s="180" t="str">
        <f>M16</f>
        <v>Uruguay</v>
      </c>
      <c r="I40" s="180"/>
      <c r="J40" s="181" t="str">
        <f ca="1">IF(OFFSET('Group Stages'!H7,A40-1,0)&lt;&gt;"",OFFSET('Group Stages'!H7,A40-1,0),"")</f>
        <v/>
      </c>
      <c r="K40" s="181" t="str">
        <f ca="1">IF(OFFSET('Group Stages'!H8,A40-1,0)&lt;&gt;"",OFFSET('Group Stages'!H8,A40-1,0),"")</f>
        <v/>
      </c>
      <c r="L40" s="180"/>
      <c r="M40" s="172" t="str">
        <f>M17</f>
        <v>Cabo Verde</v>
      </c>
      <c r="N40" s="172"/>
      <c r="O40" s="172"/>
      <c r="P40" s="172"/>
      <c r="Q40" s="182" t="s">
        <v>595</v>
      </c>
      <c r="S40" s="163" t="str">
        <f>INDEX(Language!A1:K177,MATCH("Group G",Language!B1:B177,0),MATCH(Setup!C5,Language!A1:J1,0))</f>
        <v>Group G</v>
      </c>
      <c r="T40" s="163"/>
      <c r="U40" s="163"/>
      <c r="V40" s="161" t="s">
        <v>91</v>
      </c>
      <c r="W40" s="161" t="s">
        <v>92</v>
      </c>
      <c r="X40" s="161" t="s">
        <v>93</v>
      </c>
      <c r="Y40" s="161" t="s">
        <v>94</v>
      </c>
      <c r="Z40" s="161" t="s">
        <v>99</v>
      </c>
      <c r="AA40" s="161" t="s">
        <v>96</v>
      </c>
      <c r="AB40" s="161" t="s">
        <v>95</v>
      </c>
      <c r="CV40" s="20"/>
    </row>
    <row r="41" spans="1:100" s="19" customFormat="1" ht="13.5" customHeight="1" x14ac:dyDescent="0.25">
      <c r="A41" s="19">
        <f t="shared" si="0"/>
        <v>75</v>
      </c>
      <c r="B41" s="177">
        <v>38</v>
      </c>
      <c r="C41" s="173" t="s">
        <v>102</v>
      </c>
      <c r="D41" s="178">
        <f>Calculator!EB44</f>
        <v>46194.5</v>
      </c>
      <c r="E41" s="179"/>
      <c r="F41" s="179"/>
      <c r="G41" s="179"/>
      <c r="H41" s="180" t="str">
        <f>H17</f>
        <v>Spain</v>
      </c>
      <c r="I41" s="180"/>
      <c r="J41" s="181" t="str">
        <f ca="1">IF(OFFSET('Group Stages'!H7,A41-1,0)&lt;&gt;"",OFFSET('Group Stages'!H7,A41-1,0),"")</f>
        <v/>
      </c>
      <c r="K41" s="181" t="str">
        <f ca="1">IF(OFFSET('Group Stages'!H8,A41-1,0)&lt;&gt;"",OFFSET('Group Stages'!H8,A41-1,0),"")</f>
        <v/>
      </c>
      <c r="L41" s="180"/>
      <c r="M41" s="172" t="str">
        <f>H16</f>
        <v>Saudi Arabia</v>
      </c>
      <c r="N41" s="172"/>
      <c r="O41" s="172"/>
      <c r="P41" s="172"/>
      <c r="Q41" s="182" t="s">
        <v>596</v>
      </c>
      <c r="S41" s="161">
        <v>1</v>
      </c>
      <c r="T41" s="183" t="str">
        <f ca="1">INDEX(Calculator!C43:C46,MATCH(S41,Calculator!B43:B46,0),0)</f>
        <v>Belgium</v>
      </c>
      <c r="U41" s="183"/>
      <c r="V41" s="161">
        <f ca="1">SUM(W41:Y41)</f>
        <v>0</v>
      </c>
      <c r="W41" s="161">
        <f ca="1">INDEX(Calculator!D43:D46,MATCH(S41,Calculator!B43:B46,0),0)</f>
        <v>0</v>
      </c>
      <c r="X41" s="161">
        <f ca="1">INDEX(Calculator!E43:E46,MATCH(S41,Calculator!B43:B46,0),0)</f>
        <v>0</v>
      </c>
      <c r="Y41" s="161">
        <f ca="1">INDEX(Calculator!F43:F46,MATCH(S41,Calculator!B43:B46,0),0)</f>
        <v>0</v>
      </c>
      <c r="Z41" s="161">
        <f ca="1">INDEX(Calculator!G43:G46,MATCH(S41,Calculator!B43:B46,0),0)</f>
        <v>0</v>
      </c>
      <c r="AA41" s="161">
        <f ca="1">INDEX(Calculator!H43:H46,MATCH(S41,Calculator!B43:B46,0),0)</f>
        <v>0</v>
      </c>
      <c r="AB41" s="161">
        <f ca="1">INDEX(Calculator!J43:J46,MATCH(S41,Calculator!B43:B46,0),0)</f>
        <v>0</v>
      </c>
      <c r="CV41" s="20"/>
    </row>
    <row r="42" spans="1:100" s="19" customFormat="1" ht="13.5" customHeight="1" x14ac:dyDescent="0.25">
      <c r="A42" s="19">
        <f t="shared" si="0"/>
        <v>77</v>
      </c>
      <c r="B42" s="177">
        <v>39</v>
      </c>
      <c r="C42" s="173" t="s">
        <v>101</v>
      </c>
      <c r="D42" s="178">
        <f>Calculator!EB45</f>
        <v>46194.625</v>
      </c>
      <c r="E42" s="179"/>
      <c r="F42" s="179"/>
      <c r="G42" s="179"/>
      <c r="H42" s="180" t="str">
        <f>H19</f>
        <v>Belgium</v>
      </c>
      <c r="I42" s="180"/>
      <c r="J42" s="181" t="str">
        <f ca="1">IF(OFFSET('Group Stages'!H7,A42-1,0)&lt;&gt;"",OFFSET('Group Stages'!H7,A42-1,0),"")</f>
        <v/>
      </c>
      <c r="K42" s="181" t="str">
        <f ca="1">IF(OFFSET('Group Stages'!H8,A42-1,0)&lt;&gt;"",OFFSET('Group Stages'!H8,A42-1,0),"")</f>
        <v/>
      </c>
      <c r="L42" s="180"/>
      <c r="M42" s="172" t="str">
        <f>H18</f>
        <v>Iran</v>
      </c>
      <c r="N42" s="172"/>
      <c r="O42" s="172"/>
      <c r="P42" s="172"/>
      <c r="Q42" s="182" t="s">
        <v>583</v>
      </c>
      <c r="S42" s="161">
        <v>2</v>
      </c>
      <c r="T42" s="183" t="str">
        <f ca="1">INDEX(Calculator!C43:C46,MATCH(S42,Calculator!B43:B46,0),0)</f>
        <v>Iran</v>
      </c>
      <c r="U42" s="183"/>
      <c r="V42" s="161">
        <f t="shared" ref="V42:V44" ca="1" si="7">SUM(W42:Y42)</f>
        <v>0</v>
      </c>
      <c r="W42" s="161">
        <f ca="1">INDEX(Calculator!D43:D46,MATCH(S42,Calculator!B43:B46,0),0)</f>
        <v>0</v>
      </c>
      <c r="X42" s="161">
        <f ca="1">INDEX(Calculator!E43:E46,MATCH(S42,Calculator!B43:B46,0),0)</f>
        <v>0</v>
      </c>
      <c r="Y42" s="161">
        <f ca="1">INDEX(Calculator!F43:F46,MATCH(S42,Calculator!B43:B46,0),0)</f>
        <v>0</v>
      </c>
      <c r="Z42" s="161">
        <f ca="1">INDEX(Calculator!G43:G46,MATCH(S42,Calculator!B43:B46,0),0)</f>
        <v>0</v>
      </c>
      <c r="AA42" s="161">
        <f ca="1">INDEX(Calculator!H43:H46,MATCH(S42,Calculator!B43:B46,0),0)</f>
        <v>0</v>
      </c>
      <c r="AB42" s="161">
        <f ca="1">INDEX(Calculator!J43:J46,MATCH(S42,Calculator!B43:B46,0),0)</f>
        <v>0</v>
      </c>
      <c r="CV42" s="20"/>
    </row>
    <row r="43" spans="1:100" s="19" customFormat="1" ht="13.5" customHeight="1" x14ac:dyDescent="0.25">
      <c r="A43" s="19">
        <f t="shared" si="0"/>
        <v>79</v>
      </c>
      <c r="B43" s="177">
        <v>40</v>
      </c>
      <c r="C43" s="173" t="s">
        <v>101</v>
      </c>
      <c r="D43" s="178">
        <f>Calculator!EB46</f>
        <v>46194.875</v>
      </c>
      <c r="E43" s="179"/>
      <c r="F43" s="179"/>
      <c r="G43" s="179"/>
      <c r="H43" s="180" t="str">
        <f>M18</f>
        <v>New Zealand</v>
      </c>
      <c r="I43" s="180"/>
      <c r="J43" s="181" t="str">
        <f ca="1">IF(OFFSET('Group Stages'!H7,A43-1,0)&lt;&gt;"",OFFSET('Group Stages'!H7,A43-1,0),"")</f>
        <v/>
      </c>
      <c r="K43" s="181" t="str">
        <f ca="1">IF(OFFSET('Group Stages'!H8,A43-1,0)&lt;&gt;"",OFFSET('Group Stages'!H8,A43-1,0),"")</f>
        <v/>
      </c>
      <c r="L43" s="180"/>
      <c r="M43" s="172" t="str">
        <f>M19</f>
        <v>Egypt</v>
      </c>
      <c r="N43" s="172"/>
      <c r="O43" s="172"/>
      <c r="P43" s="172"/>
      <c r="Q43" s="182" t="s">
        <v>587</v>
      </c>
      <c r="S43" s="175">
        <v>3</v>
      </c>
      <c r="T43" s="184" t="str">
        <f ca="1">INDEX(Calculator!C43:C46,MATCH(S43,Calculator!B43:B46,0),0)</f>
        <v>Egypt</v>
      </c>
      <c r="U43" s="184"/>
      <c r="V43" s="175">
        <f t="shared" ca="1" si="7"/>
        <v>0</v>
      </c>
      <c r="W43" s="175">
        <f ca="1">INDEX(Calculator!D43:D46,MATCH(S43,Calculator!B43:B46,0),0)</f>
        <v>0</v>
      </c>
      <c r="X43" s="175">
        <f ca="1">INDEX(Calculator!E43:E46,MATCH(S43,Calculator!B43:B46,0),0)</f>
        <v>0</v>
      </c>
      <c r="Y43" s="175">
        <f ca="1">INDEX(Calculator!F43:F46,MATCH(S43,Calculator!B43:B46,0),0)</f>
        <v>0</v>
      </c>
      <c r="Z43" s="161">
        <f ca="1">INDEX(Calculator!G43:G46,MATCH(S43,Calculator!B43:B46,0),0)</f>
        <v>0</v>
      </c>
      <c r="AA43" s="161">
        <f ca="1">INDEX(Calculator!H43:H46,MATCH(S43,Calculator!B43:B46,0),0)</f>
        <v>0</v>
      </c>
      <c r="AB43" s="175">
        <f ca="1">INDEX(Calculator!J43:J46,MATCH(S43,Calculator!B43:B46,0),0)</f>
        <v>0</v>
      </c>
      <c r="CV43" s="20"/>
    </row>
    <row r="44" spans="1:100" s="19" customFormat="1" ht="13.5" customHeight="1" x14ac:dyDescent="0.25">
      <c r="A44" s="19">
        <f t="shared" si="0"/>
        <v>81</v>
      </c>
      <c r="B44" s="177">
        <v>41</v>
      </c>
      <c r="C44" s="173" t="s">
        <v>516</v>
      </c>
      <c r="D44" s="178">
        <f>Calculator!EB47</f>
        <v>46195.833333333336</v>
      </c>
      <c r="E44" s="179"/>
      <c r="F44" s="179"/>
      <c r="G44" s="179"/>
      <c r="H44" s="180" t="str">
        <f>M21</f>
        <v>Norway</v>
      </c>
      <c r="I44" s="180"/>
      <c r="J44" s="181" t="str">
        <f ca="1">IF(OFFSET('Group Stages'!H7,A44-1,0)&lt;&gt;"",OFFSET('Group Stages'!H7,A44-1,0),"")</f>
        <v/>
      </c>
      <c r="K44" s="181" t="str">
        <f ca="1">IF(OFFSET('Group Stages'!H8,A44-1,0)&lt;&gt;"",OFFSET('Group Stages'!H8,A44-1,0),"")</f>
        <v/>
      </c>
      <c r="L44" s="180"/>
      <c r="M44" s="172" t="str">
        <f>M20</f>
        <v>Senegal</v>
      </c>
      <c r="N44" s="172"/>
      <c r="O44" s="172"/>
      <c r="P44" s="172"/>
      <c r="Q44" s="182" t="s">
        <v>599</v>
      </c>
      <c r="S44" s="175">
        <v>4</v>
      </c>
      <c r="T44" s="184" t="str">
        <f ca="1">INDEX(Calculator!C43:C46,MATCH(S44,Calculator!B43:B46,0),0)</f>
        <v>New Zealand</v>
      </c>
      <c r="U44" s="184"/>
      <c r="V44" s="175">
        <f t="shared" ca="1" si="7"/>
        <v>0</v>
      </c>
      <c r="W44" s="175">
        <f ca="1">INDEX(Calculator!D43:D46,MATCH(S44,Calculator!B43:B46,0),0)</f>
        <v>0</v>
      </c>
      <c r="X44" s="175">
        <f ca="1">INDEX(Calculator!E43:E46,MATCH(S44,Calculator!B43:B46,0),0)</f>
        <v>0</v>
      </c>
      <c r="Y44" s="175">
        <f ca="1">INDEX(Calculator!F43:F46,MATCH(S44,Calculator!B43:B46,0),0)</f>
        <v>0</v>
      </c>
      <c r="Z44" s="161">
        <f ca="1">INDEX(Calculator!G43:G46,MATCH(S44,Calculator!B43:B46,0),0)</f>
        <v>0</v>
      </c>
      <c r="AA44" s="161">
        <f ca="1">INDEX(Calculator!H43:H46,MATCH(S44,Calculator!B43:B46,0),0)</f>
        <v>0</v>
      </c>
      <c r="AB44" s="175">
        <f ca="1">INDEX(Calculator!J43:J46,MATCH(S44,Calculator!B43:B46,0),0)</f>
        <v>0</v>
      </c>
      <c r="CV44" s="20"/>
    </row>
    <row r="45" spans="1:100" s="19" customFormat="1" ht="13.5" customHeight="1" x14ac:dyDescent="0.25">
      <c r="A45" s="19">
        <f t="shared" si="0"/>
        <v>83</v>
      </c>
      <c r="B45" s="177">
        <v>42</v>
      </c>
      <c r="C45" s="173" t="s">
        <v>516</v>
      </c>
      <c r="D45" s="178">
        <f>Calculator!EB48</f>
        <v>46195.708333333336</v>
      </c>
      <c r="E45" s="179"/>
      <c r="F45" s="179"/>
      <c r="G45" s="179"/>
      <c r="H45" s="180" t="str">
        <f>H20</f>
        <v>France</v>
      </c>
      <c r="I45" s="180"/>
      <c r="J45" s="181" t="str">
        <f ca="1">IF(OFFSET('Group Stages'!H7,A45-1,0)&lt;&gt;"",OFFSET('Group Stages'!H7,A45-1,0),"")</f>
        <v/>
      </c>
      <c r="K45" s="181" t="str">
        <f ca="1">IF(OFFSET('Group Stages'!H8,A45-1,0)&lt;&gt;"",OFFSET('Group Stages'!H8,A45-1,0),"")</f>
        <v/>
      </c>
      <c r="L45" s="180"/>
      <c r="M45" s="172" t="str">
        <f>H21</f>
        <v>Iraq</v>
      </c>
      <c r="N45" s="172"/>
      <c r="O45" s="172"/>
      <c r="P45" s="172"/>
      <c r="Q45" s="182" t="s">
        <v>591</v>
      </c>
      <c r="S45" s="18"/>
      <c r="T45" s="185"/>
      <c r="U45" s="185"/>
      <c r="V45" s="18"/>
      <c r="W45" s="18"/>
      <c r="X45" s="18"/>
      <c r="Y45" s="18"/>
      <c r="Z45" s="18"/>
      <c r="AA45" s="18"/>
      <c r="AB45" s="18"/>
      <c r="CV45" s="20"/>
    </row>
    <row r="46" spans="1:100" s="19" customFormat="1" ht="13.5" customHeight="1" x14ac:dyDescent="0.25">
      <c r="A46" s="19">
        <f t="shared" si="0"/>
        <v>85</v>
      </c>
      <c r="B46" s="177">
        <v>43</v>
      </c>
      <c r="C46" s="173" t="s">
        <v>517</v>
      </c>
      <c r="D46" s="178">
        <f>Calculator!EB49</f>
        <v>46195.541666666664</v>
      </c>
      <c r="E46" s="179"/>
      <c r="F46" s="179"/>
      <c r="G46" s="179"/>
      <c r="H46" s="180" t="str">
        <f>H22</f>
        <v>Argentina</v>
      </c>
      <c r="I46" s="180"/>
      <c r="J46" s="181" t="str">
        <f ca="1">IF(OFFSET('Group Stages'!H7,A46-1,0)&lt;&gt;"",OFFSET('Group Stages'!H7,A46-1,0),"")</f>
        <v/>
      </c>
      <c r="K46" s="181" t="str">
        <f ca="1">IF(OFFSET('Group Stages'!H8,A46-1,0)&lt;&gt;"",OFFSET('Group Stages'!H8,A46-1,0),"")</f>
        <v/>
      </c>
      <c r="L46" s="180"/>
      <c r="M46" s="172" t="str">
        <f>H23</f>
        <v>Austria</v>
      </c>
      <c r="N46" s="172"/>
      <c r="O46" s="172"/>
      <c r="P46" s="172"/>
      <c r="Q46" s="182" t="s">
        <v>593</v>
      </c>
      <c r="S46" s="163" t="str">
        <f>INDEX(Language!A1:K177,MATCH("Group H",Language!B1:B177,0),MATCH(Setup!C5,Language!A1:J1,0))</f>
        <v>Group H</v>
      </c>
      <c r="T46" s="163"/>
      <c r="U46" s="163"/>
      <c r="V46" s="161" t="s">
        <v>91</v>
      </c>
      <c r="W46" s="161" t="s">
        <v>92</v>
      </c>
      <c r="X46" s="161" t="s">
        <v>93</v>
      </c>
      <c r="Y46" s="161" t="s">
        <v>94</v>
      </c>
      <c r="Z46" s="161" t="s">
        <v>99</v>
      </c>
      <c r="AA46" s="161" t="s">
        <v>96</v>
      </c>
      <c r="AB46" s="161" t="s">
        <v>95</v>
      </c>
      <c r="CV46" s="20"/>
    </row>
    <row r="47" spans="1:100" s="19" customFormat="1" ht="13.5" customHeight="1" x14ac:dyDescent="0.25">
      <c r="A47" s="19">
        <f t="shared" si="0"/>
        <v>87</v>
      </c>
      <c r="B47" s="177">
        <v>44</v>
      </c>
      <c r="C47" s="173" t="s">
        <v>517</v>
      </c>
      <c r="D47" s="178">
        <f>Calculator!EB50</f>
        <v>46195.958333333336</v>
      </c>
      <c r="E47" s="179"/>
      <c r="F47" s="179"/>
      <c r="G47" s="179"/>
      <c r="H47" s="180" t="str">
        <f>M23</f>
        <v>Jordan</v>
      </c>
      <c r="I47" s="180"/>
      <c r="J47" s="181" t="str">
        <f ca="1">IF(OFFSET('Group Stages'!H7,A47-1,0)&lt;&gt;"",OFFSET('Group Stages'!H7,A47-1,0),"")</f>
        <v/>
      </c>
      <c r="K47" s="181" t="str">
        <f ca="1">IF(OFFSET('Group Stages'!H8,A47-1,0)&lt;&gt;"",OFFSET('Group Stages'!H8,A47-1,0),"")</f>
        <v/>
      </c>
      <c r="L47" s="180"/>
      <c r="M47" s="172" t="str">
        <f>M22</f>
        <v>Algeria</v>
      </c>
      <c r="N47" s="172"/>
      <c r="O47" s="172"/>
      <c r="P47" s="172"/>
      <c r="Q47" s="182" t="s">
        <v>590</v>
      </c>
      <c r="S47" s="161">
        <v>1</v>
      </c>
      <c r="T47" s="183" t="str">
        <f ca="1">INDEX(Calculator!C49:C52,MATCH(S47,Calculator!B49:B52,0),0)</f>
        <v>Spain</v>
      </c>
      <c r="U47" s="183"/>
      <c r="V47" s="161">
        <f ca="1">SUM(W47:Y47)</f>
        <v>0</v>
      </c>
      <c r="W47" s="161">
        <f ca="1">INDEX(Calculator!D49:D52,MATCH(S47,Calculator!B49:B52,0),0)</f>
        <v>0</v>
      </c>
      <c r="X47" s="161">
        <f ca="1">INDEX(Calculator!E49:E52,MATCH(S47,Calculator!B49:B52,0),0)</f>
        <v>0</v>
      </c>
      <c r="Y47" s="161">
        <f ca="1">INDEX(Calculator!F49:F52,MATCH(S47,Calculator!B49:B52,0),0)</f>
        <v>0</v>
      </c>
      <c r="Z47" s="161">
        <f ca="1">INDEX(Calculator!G49:G52,MATCH(S47,Calculator!B49:B52,0),0)</f>
        <v>0</v>
      </c>
      <c r="AA47" s="161">
        <f ca="1">INDEX(Calculator!H49:H52,MATCH(S47,Calculator!B49:B52,0),0)</f>
        <v>0</v>
      </c>
      <c r="AB47" s="161">
        <f ca="1">INDEX(Calculator!J49:J52,MATCH(S47,Calculator!B49:B52,0),0)</f>
        <v>0</v>
      </c>
      <c r="CV47" s="20"/>
    </row>
    <row r="48" spans="1:100" s="19" customFormat="1" ht="13.5" customHeight="1" x14ac:dyDescent="0.25">
      <c r="A48" s="19">
        <f t="shared" si="0"/>
        <v>89</v>
      </c>
      <c r="B48" s="177">
        <v>45</v>
      </c>
      <c r="C48" s="173" t="s">
        <v>94</v>
      </c>
      <c r="D48" s="178">
        <f>Calculator!EB51</f>
        <v>46196.666666666664</v>
      </c>
      <c r="E48" s="179"/>
      <c r="F48" s="179"/>
      <c r="G48" s="179"/>
      <c r="H48" s="180" t="str">
        <f>H25</f>
        <v>England</v>
      </c>
      <c r="I48" s="180"/>
      <c r="J48" s="181" t="str">
        <f ca="1">IF(OFFSET('Group Stages'!H7,A48-1,0)&lt;&gt;"",OFFSET('Group Stages'!H7,A48-1,0),"")</f>
        <v/>
      </c>
      <c r="K48" s="181" t="str">
        <f ca="1">IF(OFFSET('Group Stages'!H8,A48-1,0)&lt;&gt;"",OFFSET('Group Stages'!H8,A48-1,0),"")</f>
        <v/>
      </c>
      <c r="L48" s="180"/>
      <c r="M48" s="172" t="str">
        <f>H24</f>
        <v>Ghana</v>
      </c>
      <c r="N48" s="172"/>
      <c r="O48" s="172"/>
      <c r="P48" s="172"/>
      <c r="Q48" s="182" t="s">
        <v>585</v>
      </c>
      <c r="S48" s="161">
        <v>2</v>
      </c>
      <c r="T48" s="183" t="str">
        <f ca="1">INDEX(Calculator!C49:C52,MATCH(S48,Calculator!B49:B52,0),0)</f>
        <v>Uruguay</v>
      </c>
      <c r="U48" s="183"/>
      <c r="V48" s="161">
        <f t="shared" ref="V48:V50" ca="1" si="8">SUM(W48:Y48)</f>
        <v>0</v>
      </c>
      <c r="W48" s="161">
        <f ca="1">INDEX(Calculator!D49:D52,MATCH(S48,Calculator!B49:B52,0),0)</f>
        <v>0</v>
      </c>
      <c r="X48" s="161">
        <f ca="1">INDEX(Calculator!E49:E52,MATCH(S48,Calculator!B49:B52,0),0)</f>
        <v>0</v>
      </c>
      <c r="Y48" s="161">
        <f ca="1">INDEX(Calculator!F49:F52,MATCH(S48,Calculator!B49:B52,0),0)</f>
        <v>0</v>
      </c>
      <c r="Z48" s="161">
        <f ca="1">INDEX(Calculator!G49:G52,MATCH(S48,Calculator!B49:B52,0),0)</f>
        <v>0</v>
      </c>
      <c r="AA48" s="161">
        <f ca="1">INDEX(Calculator!H49:H52,MATCH(S48,Calculator!B49:B52,0),0)</f>
        <v>0</v>
      </c>
      <c r="AB48" s="161">
        <f ca="1">INDEX(Calculator!J49:J52,MATCH(S48,Calculator!B49:B52,0),0)</f>
        <v>0</v>
      </c>
      <c r="CV48" s="20"/>
    </row>
    <row r="49" spans="1:100" s="19" customFormat="1" ht="13.5" customHeight="1" x14ac:dyDescent="0.25">
      <c r="A49" s="19">
        <f t="shared" si="0"/>
        <v>91</v>
      </c>
      <c r="B49" s="177">
        <v>46</v>
      </c>
      <c r="C49" s="173" t="s">
        <v>94</v>
      </c>
      <c r="D49" s="178">
        <f>Calculator!EB52</f>
        <v>46196.791666666664</v>
      </c>
      <c r="E49" s="179"/>
      <c r="F49" s="179"/>
      <c r="G49" s="179"/>
      <c r="H49" s="180" t="str">
        <f>M24</f>
        <v>Panama</v>
      </c>
      <c r="I49" s="180"/>
      <c r="J49" s="181" t="str">
        <f ca="1">IF(OFFSET('Group Stages'!H7,A49-1,0)&lt;&gt;"",OFFSET('Group Stages'!H7,A49-1,0),"")</f>
        <v/>
      </c>
      <c r="K49" s="181" t="str">
        <f ca="1">IF(OFFSET('Group Stages'!H8,A49-1,0)&lt;&gt;"",OFFSET('Group Stages'!H8,A49-1,0),"")</f>
        <v/>
      </c>
      <c r="L49" s="180"/>
      <c r="M49" s="172" t="str">
        <f>M25</f>
        <v>Croatia</v>
      </c>
      <c r="N49" s="172"/>
      <c r="O49" s="172"/>
      <c r="P49" s="172"/>
      <c r="Q49" s="182" t="s">
        <v>582</v>
      </c>
      <c r="S49" s="175">
        <v>3</v>
      </c>
      <c r="T49" s="184" t="str">
        <f ca="1">INDEX(Calculator!C49:C52,MATCH(S49,Calculator!B49:B52,0),0)</f>
        <v>Saudi Arabia</v>
      </c>
      <c r="U49" s="184"/>
      <c r="V49" s="175">
        <f t="shared" ca="1" si="8"/>
        <v>0</v>
      </c>
      <c r="W49" s="175">
        <f ca="1">INDEX(Calculator!D49:D52,MATCH(S49,Calculator!B49:B52,0),0)</f>
        <v>0</v>
      </c>
      <c r="X49" s="175">
        <f ca="1">INDEX(Calculator!E49:E52,MATCH(S49,Calculator!B49:B52,0),0)</f>
        <v>0</v>
      </c>
      <c r="Y49" s="175">
        <f ca="1">INDEX(Calculator!F49:F52,MATCH(S49,Calculator!B49:B52,0),0)</f>
        <v>0</v>
      </c>
      <c r="Z49" s="161">
        <f ca="1">INDEX(Calculator!G49:G52,MATCH(S49,Calculator!B49:B52,0),0)</f>
        <v>0</v>
      </c>
      <c r="AA49" s="161">
        <f ca="1">INDEX(Calculator!H49:H52,MATCH(S49,Calculator!B49:B52,0),0)</f>
        <v>0</v>
      </c>
      <c r="AB49" s="175">
        <f ca="1">INDEX(Calculator!J49:J52,MATCH(S49,Calculator!B49:B52,0),0)</f>
        <v>0</v>
      </c>
      <c r="CV49" s="20"/>
    </row>
    <row r="50" spans="1:100" s="19" customFormat="1" ht="13.5" customHeight="1" x14ac:dyDescent="0.25">
      <c r="A50" s="19">
        <f t="shared" si="0"/>
        <v>93</v>
      </c>
      <c r="B50" s="177">
        <v>47</v>
      </c>
      <c r="C50" s="173" t="s">
        <v>518</v>
      </c>
      <c r="D50" s="178">
        <f>Calculator!EB53</f>
        <v>46196.541666666664</v>
      </c>
      <c r="E50" s="179"/>
      <c r="F50" s="179"/>
      <c r="G50" s="179"/>
      <c r="H50" s="180" t="str">
        <f>H26</f>
        <v>Portugal</v>
      </c>
      <c r="I50" s="180"/>
      <c r="J50" s="181" t="str">
        <f ca="1">IF(OFFSET('Group Stages'!H7,A50-1,0)&lt;&gt;"",OFFSET('Group Stages'!H7,A50-1,0),"")</f>
        <v/>
      </c>
      <c r="K50" s="181" t="str">
        <f ca="1">IF(OFFSET('Group Stages'!H8,A50-1,0)&lt;&gt;"",OFFSET('Group Stages'!H8,A50-1,0),"")</f>
        <v/>
      </c>
      <c r="L50" s="180"/>
      <c r="M50" s="172" t="str">
        <f>H27</f>
        <v>Uzbekistan</v>
      </c>
      <c r="N50" s="172"/>
      <c r="O50" s="172"/>
      <c r="P50" s="172"/>
      <c r="Q50" s="182" t="s">
        <v>592</v>
      </c>
      <c r="S50" s="175">
        <v>4</v>
      </c>
      <c r="T50" s="184" t="str">
        <f ca="1">INDEX(Calculator!C49:C52,MATCH(S50,Calculator!B49:B52,0),0)</f>
        <v>Cabo Verde</v>
      </c>
      <c r="U50" s="184"/>
      <c r="V50" s="175">
        <f t="shared" ca="1" si="8"/>
        <v>0</v>
      </c>
      <c r="W50" s="175">
        <f ca="1">INDEX(Calculator!D49:D52,MATCH(S50,Calculator!B49:B52,0),0)</f>
        <v>0</v>
      </c>
      <c r="X50" s="175">
        <f ca="1">INDEX(Calculator!E49:E52,MATCH(S50,Calculator!B49:B52,0),0)</f>
        <v>0</v>
      </c>
      <c r="Y50" s="175">
        <f ca="1">INDEX(Calculator!F49:F52,MATCH(S50,Calculator!B49:B52,0),0)</f>
        <v>0</v>
      </c>
      <c r="Z50" s="161">
        <f ca="1">INDEX(Calculator!G49:G52,MATCH(S50,Calculator!B49:B52,0),0)</f>
        <v>0</v>
      </c>
      <c r="AA50" s="161">
        <f ca="1">INDEX(Calculator!H49:H52,MATCH(S50,Calculator!B49:B52,0),0)</f>
        <v>0</v>
      </c>
      <c r="AB50" s="175">
        <f ca="1">INDEX(Calculator!J49:J52,MATCH(S50,Calculator!B49:B52,0),0)</f>
        <v>0</v>
      </c>
      <c r="CV50" s="20"/>
    </row>
    <row r="51" spans="1:100" s="19" customFormat="1" ht="13.5" customHeight="1" x14ac:dyDescent="0.25">
      <c r="A51" s="19">
        <f t="shared" si="0"/>
        <v>95</v>
      </c>
      <c r="B51" s="177">
        <v>48</v>
      </c>
      <c r="C51" s="173" t="s">
        <v>518</v>
      </c>
      <c r="D51" s="178">
        <f>Calculator!EB54</f>
        <v>46196.916666666664</v>
      </c>
      <c r="E51" s="179"/>
      <c r="F51" s="179"/>
      <c r="G51" s="179"/>
      <c r="H51" s="180" t="str">
        <f>M27</f>
        <v>Colombia</v>
      </c>
      <c r="I51" s="180"/>
      <c r="J51" s="181" t="str">
        <f ca="1">IF(OFFSET('Group Stages'!H7,A51-1,0)&lt;&gt;"",OFFSET('Group Stages'!H7,A51-1,0),"")</f>
        <v/>
      </c>
      <c r="K51" s="181" t="str">
        <f ca="1">IF(OFFSET('Group Stages'!H8,A51-1,0)&lt;&gt;"",OFFSET('Group Stages'!H8,A51-1,0),"")</f>
        <v/>
      </c>
      <c r="L51" s="180"/>
      <c r="M51" s="172" t="str">
        <f>M26</f>
        <v>DR Congo</v>
      </c>
      <c r="N51" s="172"/>
      <c r="O51" s="172"/>
      <c r="P51" s="172"/>
      <c r="Q51" s="182" t="s">
        <v>581</v>
      </c>
      <c r="R51" s="18"/>
      <c r="S51" s="18"/>
      <c r="T51" s="18"/>
      <c r="U51" s="18"/>
      <c r="V51" s="18"/>
      <c r="W51" s="18"/>
      <c r="CV51" s="20"/>
    </row>
    <row r="52" spans="1:100" s="19" customFormat="1" ht="13.5" customHeight="1" x14ac:dyDescent="0.25">
      <c r="A52" s="19">
        <f t="shared" si="0"/>
        <v>97</v>
      </c>
      <c r="B52" s="177">
        <v>49</v>
      </c>
      <c r="C52" s="173" t="s">
        <v>98</v>
      </c>
      <c r="D52" s="178">
        <f>Calculator!EB55</f>
        <v>46197.75</v>
      </c>
      <c r="E52" s="179"/>
      <c r="F52" s="179"/>
      <c r="G52" s="179"/>
      <c r="H52" s="180" t="str">
        <f>M8</f>
        <v>Scotland</v>
      </c>
      <c r="I52" s="180"/>
      <c r="J52" s="181" t="str">
        <f ca="1">IF(OFFSET('Group Stages'!H7,A52-1,0)&lt;&gt;"",OFFSET('Group Stages'!H7,A52-1,0),"")</f>
        <v/>
      </c>
      <c r="K52" s="181" t="str">
        <f ca="1">IF(OFFSET('Group Stages'!H8,A52-1,0)&lt;&gt;"",OFFSET('Group Stages'!H8,A52-1,0),"")</f>
        <v/>
      </c>
      <c r="L52" s="180"/>
      <c r="M52" s="172" t="str">
        <f>H10</f>
        <v>Brazil</v>
      </c>
      <c r="N52" s="172"/>
      <c r="O52" s="172"/>
      <c r="P52" s="172"/>
      <c r="Q52" s="182" t="s">
        <v>595</v>
      </c>
      <c r="R52" s="18"/>
      <c r="S52" s="163" t="str">
        <f>INDEX(Language!A1:K177,MATCH("Group I",Language!B1:B177,0),MATCH(Setup!C5,Language!A1:J1,0))</f>
        <v>Group I</v>
      </c>
      <c r="T52" s="163"/>
      <c r="U52" s="163"/>
      <c r="V52" s="161" t="s">
        <v>91</v>
      </c>
      <c r="W52" s="161" t="s">
        <v>92</v>
      </c>
      <c r="X52" s="161" t="s">
        <v>93</v>
      </c>
      <c r="Y52" s="161" t="s">
        <v>94</v>
      </c>
      <c r="Z52" s="161" t="s">
        <v>99</v>
      </c>
      <c r="AA52" s="161" t="s">
        <v>96</v>
      </c>
      <c r="AB52" s="161" t="s">
        <v>95</v>
      </c>
      <c r="CV52" s="20"/>
    </row>
    <row r="53" spans="1:100" s="19" customFormat="1" ht="13.5" customHeight="1" x14ac:dyDescent="0.25">
      <c r="A53" s="19">
        <f t="shared" si="0"/>
        <v>99</v>
      </c>
      <c r="B53" s="177">
        <v>50</v>
      </c>
      <c r="C53" s="173" t="s">
        <v>98</v>
      </c>
      <c r="D53" s="178">
        <f>Calculator!EB56</f>
        <v>46197.75</v>
      </c>
      <c r="E53" s="179"/>
      <c r="F53" s="179"/>
      <c r="G53" s="179"/>
      <c r="H53" s="180" t="str">
        <f>M10</f>
        <v>Morocco</v>
      </c>
      <c r="I53" s="180"/>
      <c r="J53" s="181" t="str">
        <f ca="1">IF(OFFSET('Group Stages'!H7,A53-1,0)&lt;&gt;"",OFFSET('Group Stages'!H7,A53-1,0),"")</f>
        <v/>
      </c>
      <c r="K53" s="181" t="str">
        <f ca="1">IF(OFFSET('Group Stages'!H8,A53-1,0)&lt;&gt;"",OFFSET('Group Stages'!H8,A53-1,0),"")</f>
        <v/>
      </c>
      <c r="L53" s="180"/>
      <c r="M53" s="172" t="str">
        <f>H8</f>
        <v>Haiti</v>
      </c>
      <c r="N53" s="172"/>
      <c r="O53" s="172"/>
      <c r="P53" s="172"/>
      <c r="Q53" s="182" t="s">
        <v>596</v>
      </c>
      <c r="R53" s="18"/>
      <c r="S53" s="161">
        <v>1</v>
      </c>
      <c r="T53" s="183" t="str">
        <f ca="1">INDEX(Calculator!C55:C58,MATCH(S53,Calculator!B55:B58,0),0)</f>
        <v>France</v>
      </c>
      <c r="U53" s="183"/>
      <c r="V53" s="161">
        <f ca="1">SUM(W53:Y53)</f>
        <v>0</v>
      </c>
      <c r="W53" s="161">
        <f ca="1">INDEX(Calculator!D55:D58,MATCH(S53,Calculator!B55:B58,0),0)</f>
        <v>0</v>
      </c>
      <c r="X53" s="161">
        <f ca="1">INDEX(Calculator!E55:E58,MATCH(S53,Calculator!B55:B58,0),0)</f>
        <v>0</v>
      </c>
      <c r="Y53" s="161">
        <f ca="1">INDEX(Calculator!F55:F58,MATCH(S53,Calculator!B55:B58,0),0)</f>
        <v>0</v>
      </c>
      <c r="Z53" s="161">
        <f ca="1">INDEX(Calculator!G55:G58,MATCH(S53,Calculator!B55:B58,0),0)</f>
        <v>0</v>
      </c>
      <c r="AA53" s="161">
        <f ca="1">INDEX(Calculator!H55:H58,MATCH(S53,Calculator!B55:B58,0),0)</f>
        <v>0</v>
      </c>
      <c r="AB53" s="161">
        <f ca="1">INDEX(Calculator!J55:J58,MATCH(S53,Calculator!B55:B58,0),0)</f>
        <v>0</v>
      </c>
      <c r="CV53" s="20"/>
    </row>
    <row r="54" spans="1:100" s="19" customFormat="1" ht="13.5" customHeight="1" x14ac:dyDescent="0.25">
      <c r="A54" s="19">
        <f t="shared" si="0"/>
        <v>101</v>
      </c>
      <c r="B54" s="177">
        <v>51</v>
      </c>
      <c r="C54" s="173" t="s">
        <v>97</v>
      </c>
      <c r="D54" s="178">
        <f>Calculator!EB57</f>
        <v>46197.625</v>
      </c>
      <c r="E54" s="179"/>
      <c r="F54" s="179"/>
      <c r="G54" s="179"/>
      <c r="H54" s="180" t="str">
        <f>M11</f>
        <v>Switzerland</v>
      </c>
      <c r="I54" s="180"/>
      <c r="J54" s="181" t="str">
        <f ca="1">IF(OFFSET('Group Stages'!H7,A54-1,0)&lt;&gt;"",OFFSET('Group Stages'!H7,A54-1,0),"")</f>
        <v/>
      </c>
      <c r="K54" s="181" t="str">
        <f ca="1">IF(OFFSET('Group Stages'!H8,A54-1,0)&lt;&gt;"",OFFSET('Group Stages'!H8,A54-1,0),"")</f>
        <v/>
      </c>
      <c r="L54" s="180"/>
      <c r="M54" s="172" t="str">
        <f>H6</f>
        <v>Canada</v>
      </c>
      <c r="N54" s="172"/>
      <c r="O54" s="172"/>
      <c r="P54" s="172"/>
      <c r="Q54" s="182" t="s">
        <v>587</v>
      </c>
      <c r="R54" s="18"/>
      <c r="S54" s="161">
        <v>2</v>
      </c>
      <c r="T54" s="183" t="str">
        <f ca="1">INDEX(Calculator!C55:C58,MATCH(S54,Calculator!B55:B58,0),0)</f>
        <v>Senegal</v>
      </c>
      <c r="U54" s="183"/>
      <c r="V54" s="161">
        <f t="shared" ref="V54:V56" ca="1" si="9">SUM(W54:Y54)</f>
        <v>0</v>
      </c>
      <c r="W54" s="161">
        <f ca="1">INDEX(Calculator!D55:D58,MATCH(S54,Calculator!B55:B58,0),0)</f>
        <v>0</v>
      </c>
      <c r="X54" s="161">
        <f ca="1">INDEX(Calculator!E55:E58,MATCH(S54,Calculator!B55:B58,0),0)</f>
        <v>0</v>
      </c>
      <c r="Y54" s="161">
        <f ca="1">INDEX(Calculator!F55:F58,MATCH(S54,Calculator!B55:B58,0),0)</f>
        <v>0</v>
      </c>
      <c r="Z54" s="161">
        <f ca="1">INDEX(Calculator!G55:G58,MATCH(S54,Calculator!B55:B58,0),0)</f>
        <v>0</v>
      </c>
      <c r="AA54" s="161">
        <f ca="1">INDEX(Calculator!H55:H58,MATCH(S54,Calculator!B55:B58,0),0)</f>
        <v>0</v>
      </c>
      <c r="AB54" s="161">
        <f ca="1">INDEX(Calculator!J55:J58,MATCH(S54,Calculator!B55:B58,0),0)</f>
        <v>0</v>
      </c>
      <c r="CV54" s="20"/>
    </row>
    <row r="55" spans="1:100" s="19" customFormat="1" ht="13.5" customHeight="1" x14ac:dyDescent="0.25">
      <c r="A55" s="19">
        <f t="shared" si="0"/>
        <v>103</v>
      </c>
      <c r="B55" s="177">
        <v>52</v>
      </c>
      <c r="C55" s="173" t="s">
        <v>97</v>
      </c>
      <c r="D55" s="178">
        <f>Calculator!EB58</f>
        <v>46197.625</v>
      </c>
      <c r="E55" s="179"/>
      <c r="F55" s="179"/>
      <c r="G55" s="179"/>
      <c r="H55" s="180" t="str">
        <f>M6</f>
        <v>Bosnia and Herzegovina</v>
      </c>
      <c r="I55" s="180"/>
      <c r="J55" s="181" t="str">
        <f ca="1">IF(OFFSET('Group Stages'!H7,A55-1,0)&lt;&gt;"",OFFSET('Group Stages'!H7,A55-1,0),"")</f>
        <v/>
      </c>
      <c r="K55" s="181" t="str">
        <f ca="1">IF(OFFSET('Group Stages'!H8,A55-1,0)&lt;&gt;"",OFFSET('Group Stages'!H8,A55-1,0),"")</f>
        <v/>
      </c>
      <c r="L55" s="180"/>
      <c r="M55" s="172" t="str">
        <f>H11</f>
        <v>Qatar</v>
      </c>
      <c r="N55" s="172"/>
      <c r="O55" s="172"/>
      <c r="P55" s="172"/>
      <c r="Q55" s="182" t="s">
        <v>597</v>
      </c>
      <c r="R55" s="18"/>
      <c r="S55" s="175">
        <v>3</v>
      </c>
      <c r="T55" s="184" t="str">
        <f ca="1">INDEX(Calculator!C55:C58,MATCH(S55,Calculator!B55:B58,0),0)</f>
        <v>Norway</v>
      </c>
      <c r="U55" s="184"/>
      <c r="V55" s="175">
        <f t="shared" ca="1" si="9"/>
        <v>0</v>
      </c>
      <c r="W55" s="175">
        <f ca="1">INDEX(Calculator!D55:D58,MATCH(S55,Calculator!B55:B58,0),0)</f>
        <v>0</v>
      </c>
      <c r="X55" s="175">
        <f ca="1">INDEX(Calculator!E55:E58,MATCH(S55,Calculator!B55:B58,0),0)</f>
        <v>0</v>
      </c>
      <c r="Y55" s="175">
        <f ca="1">INDEX(Calculator!F55:F58,MATCH(S55,Calculator!B55:B58,0),0)</f>
        <v>0</v>
      </c>
      <c r="Z55" s="161">
        <f ca="1">INDEX(Calculator!G55:G58,MATCH(S55,Calculator!B55:B58,0),0)</f>
        <v>0</v>
      </c>
      <c r="AA55" s="161">
        <f ca="1">INDEX(Calculator!H55:H58,MATCH(S55,Calculator!B55:B58,0),0)</f>
        <v>0</v>
      </c>
      <c r="AB55" s="175">
        <f ca="1">INDEX(Calculator!J55:J58,MATCH(S55,Calculator!B55:B58,0),0)</f>
        <v>0</v>
      </c>
      <c r="CV55" s="20"/>
    </row>
    <row r="56" spans="1:100" s="19" customFormat="1" ht="13.5" customHeight="1" x14ac:dyDescent="0.25">
      <c r="A56" s="19">
        <f t="shared" si="0"/>
        <v>105</v>
      </c>
      <c r="B56" s="177">
        <v>53</v>
      </c>
      <c r="C56" s="173" t="s">
        <v>96</v>
      </c>
      <c r="D56" s="178">
        <f>Calculator!EB59</f>
        <v>46197.875</v>
      </c>
      <c r="E56" s="179"/>
      <c r="F56" s="179"/>
      <c r="G56" s="179"/>
      <c r="H56" s="180" t="str">
        <f>M5</f>
        <v>Czechia</v>
      </c>
      <c r="I56" s="180"/>
      <c r="J56" s="181" t="str">
        <f ca="1">IF(OFFSET('Group Stages'!H7,A56-1,0)&lt;&gt;"",OFFSET('Group Stages'!H7,A56-1,0),"")</f>
        <v/>
      </c>
      <c r="K56" s="181" t="str">
        <f ca="1">IF(OFFSET('Group Stages'!H8,A56-1,0)&lt;&gt;"",OFFSET('Group Stages'!H8,A56-1,0),"")</f>
        <v/>
      </c>
      <c r="L56" s="180"/>
      <c r="M56" s="172" t="str">
        <f>H4</f>
        <v>Mexico</v>
      </c>
      <c r="N56" s="172"/>
      <c r="O56" s="172"/>
      <c r="P56" s="172"/>
      <c r="Q56" s="182" t="s">
        <v>579</v>
      </c>
      <c r="R56" s="18"/>
      <c r="S56" s="175">
        <v>4</v>
      </c>
      <c r="T56" s="184" t="str">
        <f ca="1">INDEX(Calculator!C55:C58,MATCH(S56,Calculator!B55:B58,0),0)</f>
        <v>Iraq</v>
      </c>
      <c r="U56" s="184"/>
      <c r="V56" s="175">
        <f t="shared" ca="1" si="9"/>
        <v>0</v>
      </c>
      <c r="W56" s="175">
        <f ca="1">INDEX(Calculator!D55:D58,MATCH(S56,Calculator!B55:B58,0),0)</f>
        <v>0</v>
      </c>
      <c r="X56" s="175">
        <f ca="1">INDEX(Calculator!E55:E58,MATCH(S56,Calculator!B55:B58,0),0)</f>
        <v>0</v>
      </c>
      <c r="Y56" s="175">
        <f ca="1">INDEX(Calculator!F55:F58,MATCH(S56,Calculator!B55:B58,0),0)</f>
        <v>0</v>
      </c>
      <c r="Z56" s="161">
        <f ca="1">INDEX(Calculator!G55:G58,MATCH(S56,Calculator!B55:B58,0),0)</f>
        <v>0</v>
      </c>
      <c r="AA56" s="161">
        <f ca="1">INDEX(Calculator!H55:H58,MATCH(S56,Calculator!B55:B58,0),0)</f>
        <v>0</v>
      </c>
      <c r="AB56" s="175">
        <f ca="1">INDEX(Calculator!J55:J58,MATCH(S56,Calculator!B55:B58,0),0)</f>
        <v>0</v>
      </c>
      <c r="CV56" s="20"/>
    </row>
    <row r="57" spans="1:100" s="19" customFormat="1" ht="13.5" customHeight="1" x14ac:dyDescent="0.25">
      <c r="A57" s="19">
        <f t="shared" si="0"/>
        <v>107</v>
      </c>
      <c r="B57" s="177">
        <v>54</v>
      </c>
      <c r="C57" s="173" t="s">
        <v>96</v>
      </c>
      <c r="D57" s="178">
        <f>Calculator!EB60</f>
        <v>46197.875</v>
      </c>
      <c r="E57" s="179"/>
      <c r="F57" s="179"/>
      <c r="G57" s="179"/>
      <c r="H57" s="180" t="str">
        <f>M4</f>
        <v>South Africa</v>
      </c>
      <c r="I57" s="180"/>
      <c r="J57" s="181" t="str">
        <f ca="1">IF(OFFSET('Group Stages'!H7,A57-1,0)&lt;&gt;"",OFFSET('Group Stages'!H7,A57-1,0),"")</f>
        <v/>
      </c>
      <c r="K57" s="181" t="str">
        <f ca="1">IF(OFFSET('Group Stages'!H8,A57-1,0)&lt;&gt;"",OFFSET('Group Stages'!H8,A57-1,0),"")</f>
        <v/>
      </c>
      <c r="L57" s="180"/>
      <c r="M57" s="172" t="str">
        <f>H5</f>
        <v>Korea Republic</v>
      </c>
      <c r="N57" s="172"/>
      <c r="O57" s="172"/>
      <c r="P57" s="172"/>
      <c r="Q57" s="182" t="s">
        <v>594</v>
      </c>
      <c r="R57" s="18"/>
      <c r="S57" s="18"/>
      <c r="T57" s="18"/>
      <c r="U57" s="18"/>
      <c r="V57" s="18"/>
      <c r="W57" s="18"/>
      <c r="CV57" s="20"/>
    </row>
    <row r="58" spans="1:100" s="19" customFormat="1" ht="13.5" customHeight="1" x14ac:dyDescent="0.25">
      <c r="A58" s="19">
        <f t="shared" si="0"/>
        <v>109</v>
      </c>
      <c r="B58" s="177">
        <v>55</v>
      </c>
      <c r="C58" s="173" t="s">
        <v>100</v>
      </c>
      <c r="D58" s="178">
        <f>Calculator!EB61</f>
        <v>46198.666666666664</v>
      </c>
      <c r="E58" s="179"/>
      <c r="F58" s="179"/>
      <c r="G58" s="179"/>
      <c r="H58" s="180" t="str">
        <f>M13</f>
        <v>Curacao</v>
      </c>
      <c r="I58" s="180"/>
      <c r="J58" s="181" t="str">
        <f ca="1">IF(OFFSET('Group Stages'!H7,A58-1,0)&lt;&gt;"",OFFSET('Group Stages'!H7,A58-1,0),"")</f>
        <v/>
      </c>
      <c r="K58" s="181" t="str">
        <f ca="1">IF(OFFSET('Group Stages'!H8,A58-1,0)&lt;&gt;"",OFFSET('Group Stages'!H8,A58-1,0),"")</f>
        <v/>
      </c>
      <c r="L58" s="180"/>
      <c r="M58" s="172" t="str">
        <f>H12</f>
        <v>Cote D'Voire</v>
      </c>
      <c r="N58" s="172"/>
      <c r="O58" s="172"/>
      <c r="P58" s="172"/>
      <c r="Q58" s="182" t="s">
        <v>591</v>
      </c>
      <c r="R58" s="18"/>
      <c r="S58" s="163" t="str">
        <f>INDEX(Language!A1:K177,MATCH("Group J",Language!B1:B177,0),MATCH(Setup!C5,Language!A1:J1,0))</f>
        <v>Group J</v>
      </c>
      <c r="T58" s="163"/>
      <c r="U58" s="163"/>
      <c r="V58" s="161" t="s">
        <v>91</v>
      </c>
      <c r="W58" s="161" t="s">
        <v>92</v>
      </c>
      <c r="X58" s="161" t="s">
        <v>93</v>
      </c>
      <c r="Y58" s="161" t="s">
        <v>94</v>
      </c>
      <c r="Z58" s="161" t="s">
        <v>99</v>
      </c>
      <c r="AA58" s="161" t="s">
        <v>96</v>
      </c>
      <c r="AB58" s="161" t="s">
        <v>95</v>
      </c>
      <c r="CV58" s="20"/>
    </row>
    <row r="59" spans="1:100" s="19" customFormat="1" ht="13.5" customHeight="1" x14ac:dyDescent="0.25">
      <c r="A59" s="19">
        <f t="shared" si="0"/>
        <v>111</v>
      </c>
      <c r="B59" s="177">
        <v>56</v>
      </c>
      <c r="C59" s="173" t="s">
        <v>100</v>
      </c>
      <c r="D59" s="178">
        <f>Calculator!EB62</f>
        <v>46198.666666666664</v>
      </c>
      <c r="E59" s="179"/>
      <c r="F59" s="179"/>
      <c r="G59" s="179"/>
      <c r="H59" s="180" t="str">
        <f>M12</f>
        <v>Ecuador</v>
      </c>
      <c r="I59" s="180"/>
      <c r="J59" s="181" t="str">
        <f ca="1">IF(OFFSET('Group Stages'!H7,A59-1,0)&lt;&gt;"",OFFSET('Group Stages'!H7,A59-1,0),"")</f>
        <v/>
      </c>
      <c r="K59" s="181" t="str">
        <f ca="1">IF(OFFSET('Group Stages'!H8,A59-1,0)&lt;&gt;"",OFFSET('Group Stages'!H8,A59-1,0),"")</f>
        <v/>
      </c>
      <c r="L59" s="180"/>
      <c r="M59" s="172" t="str">
        <f>H13</f>
        <v>Germany</v>
      </c>
      <c r="N59" s="172"/>
      <c r="O59" s="172"/>
      <c r="P59" s="172"/>
      <c r="Q59" s="182" t="s">
        <v>589</v>
      </c>
      <c r="R59" s="18"/>
      <c r="S59" s="161">
        <v>1</v>
      </c>
      <c r="T59" s="183" t="str">
        <f ca="1">INDEX(Calculator!C61:C64,MATCH(S59,Calculator!B61:B64,0),0)</f>
        <v>Argentina</v>
      </c>
      <c r="U59" s="183"/>
      <c r="V59" s="161">
        <f ca="1">SUM(W59:Y59)</f>
        <v>0</v>
      </c>
      <c r="W59" s="161">
        <f ca="1">INDEX(Calculator!D61:D64,MATCH(S59,Calculator!B61:B64,0),0)</f>
        <v>0</v>
      </c>
      <c r="X59" s="161">
        <f ca="1">INDEX(Calculator!E61:E64,MATCH(S59,Calculator!B61:B64,0),0)</f>
        <v>0</v>
      </c>
      <c r="Y59" s="161">
        <f ca="1">INDEX(Calculator!F61:F64,MATCH(S59,Calculator!B61:B64,0),0)</f>
        <v>0</v>
      </c>
      <c r="Z59" s="161">
        <f ca="1">INDEX(Calculator!G61:G64,MATCH(S59,Calculator!B61:B64,0),0)</f>
        <v>0</v>
      </c>
      <c r="AA59" s="161">
        <f ca="1">INDEX(Calculator!H61:H64,MATCH(S59,Calculator!B61:B64,0),0)</f>
        <v>0</v>
      </c>
      <c r="AB59" s="161">
        <f ca="1">INDEX(Calculator!J61:J64,MATCH(S59,Calculator!B61:B64,0),0)</f>
        <v>0</v>
      </c>
      <c r="CV59" s="20"/>
    </row>
    <row r="60" spans="1:100" s="19" customFormat="1" ht="13.5" customHeight="1" x14ac:dyDescent="0.25">
      <c r="A60" s="19">
        <f t="shared" si="0"/>
        <v>113</v>
      </c>
      <c r="B60" s="177">
        <v>57</v>
      </c>
      <c r="C60" s="173" t="s">
        <v>99</v>
      </c>
      <c r="D60" s="178">
        <f>Calculator!EB63</f>
        <v>46198.791666666664</v>
      </c>
      <c r="E60" s="179"/>
      <c r="F60" s="179"/>
      <c r="G60" s="179"/>
      <c r="H60" s="180" t="str">
        <f>M14</f>
        <v>Japan</v>
      </c>
      <c r="I60" s="180"/>
      <c r="J60" s="181" t="str">
        <f ca="1">IF(OFFSET('Group Stages'!H7,A60-1,0)&lt;&gt;"",OFFSET('Group Stages'!H7,A60-1,0),"")</f>
        <v/>
      </c>
      <c r="K60" s="181" t="str">
        <f ca="1">IF(OFFSET('Group Stages'!H8,A60-1,0)&lt;&gt;"",OFFSET('Group Stages'!H8,A60-1,0),"")</f>
        <v/>
      </c>
      <c r="L60" s="180"/>
      <c r="M60" s="172" t="str">
        <f>H15</f>
        <v>Sweden</v>
      </c>
      <c r="N60" s="172"/>
      <c r="O60" s="172"/>
      <c r="P60" s="172"/>
      <c r="Q60" s="182" t="s">
        <v>593</v>
      </c>
      <c r="R60" s="18"/>
      <c r="S60" s="161">
        <v>2</v>
      </c>
      <c r="T60" s="183" t="str">
        <f ca="1">INDEX(Calculator!C61:C64,MATCH(S60,Calculator!B61:B64,0),0)</f>
        <v>Austria</v>
      </c>
      <c r="U60" s="183"/>
      <c r="V60" s="161">
        <f t="shared" ref="V60:V62" ca="1" si="10">SUM(W60:Y60)</f>
        <v>0</v>
      </c>
      <c r="W60" s="161">
        <f ca="1">INDEX(Calculator!D61:D64,MATCH(S60,Calculator!B61:B64,0),0)</f>
        <v>0</v>
      </c>
      <c r="X60" s="161">
        <f ca="1">INDEX(Calculator!E61:E64,MATCH(S60,Calculator!B61:B64,0),0)</f>
        <v>0</v>
      </c>
      <c r="Y60" s="161">
        <f ca="1">INDEX(Calculator!F61:F64,MATCH(S60,Calculator!B61:B64,0),0)</f>
        <v>0</v>
      </c>
      <c r="Z60" s="161">
        <f ca="1">INDEX(Calculator!G61:G64,MATCH(S60,Calculator!B61:B64,0),0)</f>
        <v>0</v>
      </c>
      <c r="AA60" s="161">
        <f ca="1">INDEX(Calculator!H61:H64,MATCH(S60,Calculator!B61:B64,0),0)</f>
        <v>0</v>
      </c>
      <c r="AB60" s="161">
        <f ca="1">INDEX(Calculator!J61:J64,MATCH(S60,Calculator!B61:B64,0),0)</f>
        <v>0</v>
      </c>
      <c r="CV60" s="20"/>
    </row>
    <row r="61" spans="1:100" s="19" customFormat="1" ht="13.5" customHeight="1" x14ac:dyDescent="0.25">
      <c r="A61" s="19">
        <f t="shared" si="0"/>
        <v>115</v>
      </c>
      <c r="B61" s="177">
        <v>58</v>
      </c>
      <c r="C61" s="173" t="s">
        <v>99</v>
      </c>
      <c r="D61" s="178">
        <f>Calculator!EB64</f>
        <v>46198.791666666664</v>
      </c>
      <c r="E61" s="179"/>
      <c r="F61" s="179"/>
      <c r="G61" s="179"/>
      <c r="H61" s="180" t="str">
        <f>M15</f>
        <v>Tunisia</v>
      </c>
      <c r="I61" s="180"/>
      <c r="J61" s="181" t="str">
        <f ca="1">IF(OFFSET('Group Stages'!H7,A61-1,0)&lt;&gt;"",OFFSET('Group Stages'!H7,A61-1,0),"")</f>
        <v/>
      </c>
      <c r="K61" s="181" t="str">
        <f ca="1">IF(OFFSET('Group Stages'!H8,A61-1,0)&lt;&gt;"",OFFSET('Group Stages'!H8,A61-1,0),"")</f>
        <v/>
      </c>
      <c r="L61" s="180"/>
      <c r="M61" s="172" t="str">
        <f>H14</f>
        <v>Netherlands</v>
      </c>
      <c r="N61" s="172"/>
      <c r="O61" s="172"/>
      <c r="P61" s="172"/>
      <c r="Q61" s="182" t="s">
        <v>598</v>
      </c>
      <c r="R61" s="18"/>
      <c r="S61" s="175">
        <v>3</v>
      </c>
      <c r="T61" s="184" t="str">
        <f ca="1">INDEX(Calculator!C61:C64,MATCH(S61,Calculator!B61:B64,0),0)</f>
        <v>Algeria</v>
      </c>
      <c r="U61" s="184"/>
      <c r="V61" s="175">
        <f t="shared" ca="1" si="10"/>
        <v>0</v>
      </c>
      <c r="W61" s="175">
        <f ca="1">INDEX(Calculator!D61:D64,MATCH(S61,Calculator!B61:B64,0),0)</f>
        <v>0</v>
      </c>
      <c r="X61" s="175">
        <f ca="1">INDEX(Calculator!E61:E64,MATCH(S61,Calculator!B61:B64,0),0)</f>
        <v>0</v>
      </c>
      <c r="Y61" s="175">
        <f ca="1">INDEX(Calculator!F61:F64,MATCH(S61,Calculator!B61:B64,0),0)</f>
        <v>0</v>
      </c>
      <c r="Z61" s="161">
        <f ca="1">INDEX(Calculator!G61:G64,MATCH(S61,Calculator!B61:B64,0),0)</f>
        <v>0</v>
      </c>
      <c r="AA61" s="161">
        <f ca="1">INDEX(Calculator!H61:H64,MATCH(S61,Calculator!B61:B64,0),0)</f>
        <v>0</v>
      </c>
      <c r="AB61" s="175">
        <f ca="1">INDEX(Calculator!J61:J64,MATCH(S61,Calculator!B61:B64,0),0)</f>
        <v>0</v>
      </c>
      <c r="CV61" s="20"/>
    </row>
    <row r="62" spans="1:100" s="19" customFormat="1" ht="13.5" customHeight="1" x14ac:dyDescent="0.25">
      <c r="A62" s="19">
        <f t="shared" si="0"/>
        <v>117</v>
      </c>
      <c r="B62" s="177">
        <v>59</v>
      </c>
      <c r="C62" s="173" t="s">
        <v>93</v>
      </c>
      <c r="D62" s="178">
        <f>Calculator!EB65</f>
        <v>46198.916666666664</v>
      </c>
      <c r="E62" s="179"/>
      <c r="F62" s="179"/>
      <c r="G62" s="179"/>
      <c r="H62" s="180" t="str">
        <f>M9</f>
        <v>Türkiye</v>
      </c>
      <c r="I62" s="180"/>
      <c r="J62" s="181" t="str">
        <f ca="1">IF(OFFSET('Group Stages'!H7,A62-1,0)&lt;&gt;"",OFFSET('Group Stages'!H7,A62-1,0),"")</f>
        <v/>
      </c>
      <c r="K62" s="181" t="str">
        <f ca="1">IF(OFFSET('Group Stages'!H8,A62-1,0)&lt;&gt;"",OFFSET('Group Stages'!H8,A62-1,0),"")</f>
        <v/>
      </c>
      <c r="L62" s="180"/>
      <c r="M62" s="172" t="str">
        <f>H7</f>
        <v>USA</v>
      </c>
      <c r="N62" s="172"/>
      <c r="O62" s="172"/>
      <c r="P62" s="172"/>
      <c r="Q62" s="182" t="s">
        <v>583</v>
      </c>
      <c r="R62" s="18"/>
      <c r="S62" s="175">
        <v>4</v>
      </c>
      <c r="T62" s="184" t="str">
        <f ca="1">INDEX(Calculator!C61:C64,MATCH(S62,Calculator!B61:B64,0),0)</f>
        <v>Jordan</v>
      </c>
      <c r="U62" s="184"/>
      <c r="V62" s="175">
        <f t="shared" ca="1" si="10"/>
        <v>0</v>
      </c>
      <c r="W62" s="175">
        <f ca="1">INDEX(Calculator!D61:D64,MATCH(S62,Calculator!B61:B64,0),0)</f>
        <v>0</v>
      </c>
      <c r="X62" s="175">
        <f ca="1">INDEX(Calculator!E61:E64,MATCH(S62,Calculator!B61:B64,0),0)</f>
        <v>0</v>
      </c>
      <c r="Y62" s="175">
        <f ca="1">INDEX(Calculator!F61:F64,MATCH(S62,Calculator!B61:B64,0),0)</f>
        <v>0</v>
      </c>
      <c r="Z62" s="161">
        <f ca="1">INDEX(Calculator!G61:G64,MATCH(S62,Calculator!B61:B64,0),0)</f>
        <v>0</v>
      </c>
      <c r="AA62" s="161">
        <f ca="1">INDEX(Calculator!H61:H64,MATCH(S62,Calculator!B61:B64,0),0)</f>
        <v>0</v>
      </c>
      <c r="AB62" s="175">
        <f ca="1">INDEX(Calculator!J61:J64,MATCH(S62,Calculator!B61:B64,0),0)</f>
        <v>0</v>
      </c>
      <c r="CV62" s="20"/>
    </row>
    <row r="63" spans="1:100" s="19" customFormat="1" ht="13.5" customHeight="1" x14ac:dyDescent="0.25">
      <c r="A63" s="19">
        <f t="shared" si="0"/>
        <v>119</v>
      </c>
      <c r="B63" s="177">
        <v>60</v>
      </c>
      <c r="C63" s="173" t="s">
        <v>93</v>
      </c>
      <c r="D63" s="178">
        <f>Calculator!EB66</f>
        <v>46198.916666666664</v>
      </c>
      <c r="E63" s="179"/>
      <c r="F63" s="179"/>
      <c r="G63" s="179"/>
      <c r="H63" s="180" t="str">
        <f>M7</f>
        <v>Paraguay</v>
      </c>
      <c r="I63" s="180"/>
      <c r="J63" s="181" t="str">
        <f ca="1">IF(OFFSET('Group Stages'!H7,A63-1,0)&lt;&gt;"",OFFSET('Group Stages'!H7,A63-1,0),"")</f>
        <v/>
      </c>
      <c r="K63" s="181" t="str">
        <f ca="1">IF(OFFSET('Group Stages'!H8,A63-1,0)&lt;&gt;"",OFFSET('Group Stages'!H8,A63-1,0),"")</f>
        <v/>
      </c>
      <c r="L63" s="180"/>
      <c r="M63" s="172" t="str">
        <f>H9</f>
        <v>Australia</v>
      </c>
      <c r="N63" s="172"/>
      <c r="O63" s="172"/>
      <c r="P63" s="172"/>
      <c r="Q63" s="182" t="s">
        <v>590</v>
      </c>
      <c r="R63" s="18"/>
      <c r="S63" s="18"/>
      <c r="T63" s="18"/>
      <c r="U63" s="18"/>
      <c r="V63" s="18"/>
      <c r="W63" s="18"/>
      <c r="CV63" s="20"/>
    </row>
    <row r="64" spans="1:100" s="19" customFormat="1" ht="13.5" customHeight="1" x14ac:dyDescent="0.25">
      <c r="A64" s="19">
        <f t="shared" si="0"/>
        <v>121</v>
      </c>
      <c r="B64" s="177">
        <v>61</v>
      </c>
      <c r="C64" s="173" t="s">
        <v>516</v>
      </c>
      <c r="D64" s="178">
        <f>Calculator!EB67</f>
        <v>46199.625</v>
      </c>
      <c r="E64" s="179"/>
      <c r="F64" s="179"/>
      <c r="G64" s="179"/>
      <c r="H64" s="180" t="str">
        <f>M21</f>
        <v>Norway</v>
      </c>
      <c r="I64" s="180"/>
      <c r="J64" s="181" t="str">
        <f ca="1">IF(OFFSET('Group Stages'!H7,A64-1,0)&lt;&gt;"",OFFSET('Group Stages'!H7,A64-1,0),"")</f>
        <v/>
      </c>
      <c r="K64" s="181" t="str">
        <f ca="1">IF(OFFSET('Group Stages'!H8,A64-1,0)&lt;&gt;"",OFFSET('Group Stages'!H8,A64-1,0),"")</f>
        <v/>
      </c>
      <c r="L64" s="180"/>
      <c r="M64" s="172" t="str">
        <f>H20</f>
        <v>France</v>
      </c>
      <c r="N64" s="172"/>
      <c r="O64" s="172"/>
      <c r="P64" s="172"/>
      <c r="Q64" s="182" t="s">
        <v>585</v>
      </c>
      <c r="R64" s="18"/>
      <c r="S64" s="163" t="str">
        <f>INDEX(Language!A1:K177,MATCH("Group K",Language!B1:B177,0),MATCH(Setup!C5,Language!A1:J1,0))</f>
        <v>Group K</v>
      </c>
      <c r="T64" s="163"/>
      <c r="U64" s="163"/>
      <c r="V64" s="161" t="s">
        <v>91</v>
      </c>
      <c r="W64" s="161" t="s">
        <v>92</v>
      </c>
      <c r="X64" s="161" t="s">
        <v>93</v>
      </c>
      <c r="Y64" s="161" t="s">
        <v>94</v>
      </c>
      <c r="Z64" s="161" t="s">
        <v>99</v>
      </c>
      <c r="AA64" s="161" t="s">
        <v>96</v>
      </c>
      <c r="AB64" s="161" t="s">
        <v>95</v>
      </c>
      <c r="CV64" s="20"/>
    </row>
    <row r="65" spans="1:100" s="19" customFormat="1" ht="13.5" customHeight="1" x14ac:dyDescent="0.25">
      <c r="A65" s="19">
        <f t="shared" si="0"/>
        <v>123</v>
      </c>
      <c r="B65" s="177">
        <v>62</v>
      </c>
      <c r="C65" s="173" t="s">
        <v>516</v>
      </c>
      <c r="D65" s="178">
        <f>Calculator!EB68</f>
        <v>46199.625</v>
      </c>
      <c r="E65" s="179"/>
      <c r="F65" s="179"/>
      <c r="G65" s="179"/>
      <c r="H65" s="180" t="str">
        <f>M20</f>
        <v>Senegal</v>
      </c>
      <c r="I65" s="180"/>
      <c r="J65" s="181" t="str">
        <f ca="1">IF(OFFSET('Group Stages'!H7,A65-1,0)&lt;&gt;"",OFFSET('Group Stages'!H7,A65-1,0),"")</f>
        <v/>
      </c>
      <c r="K65" s="181" t="str">
        <f ca="1">IF(OFFSET('Group Stages'!H8,A65-1,0)&lt;&gt;"",OFFSET('Group Stages'!H8,A65-1,0),"")</f>
        <v/>
      </c>
      <c r="L65" s="180"/>
      <c r="M65" s="172" t="str">
        <f>H21</f>
        <v>Iraq</v>
      </c>
      <c r="N65" s="172"/>
      <c r="O65" s="172"/>
      <c r="P65" s="172"/>
      <c r="Q65" s="182" t="s">
        <v>582</v>
      </c>
      <c r="R65" s="18"/>
      <c r="S65" s="161">
        <v>1</v>
      </c>
      <c r="T65" s="183" t="str">
        <f ca="1">INDEX(Calculator!C67:C70,MATCH(S65,Calculator!B67:B70,0),0)</f>
        <v>Portugal</v>
      </c>
      <c r="U65" s="183"/>
      <c r="V65" s="161">
        <f ca="1">SUM(W65:Y65)</f>
        <v>0</v>
      </c>
      <c r="W65" s="161">
        <f ca="1">INDEX(Calculator!D67:D70,MATCH(S65,Calculator!B67:B70,0),0)</f>
        <v>0</v>
      </c>
      <c r="X65" s="161">
        <f ca="1">INDEX(Calculator!E67:E70,MATCH(S65,Calculator!B67:B70,0),0)</f>
        <v>0</v>
      </c>
      <c r="Y65" s="161">
        <f ca="1">INDEX(Calculator!F67:F70,MATCH(S65,Calculator!B67:B70,0),0)</f>
        <v>0</v>
      </c>
      <c r="Z65" s="161">
        <f ca="1">INDEX(Calculator!G67:G70,MATCH(S65,Calculator!B67:B70,0),0)</f>
        <v>0</v>
      </c>
      <c r="AA65" s="161">
        <f ca="1">INDEX(Calculator!H67:H70,MATCH(S65,Calculator!B67:B70,0),0)</f>
        <v>0</v>
      </c>
      <c r="AB65" s="161">
        <f ca="1">INDEX(Calculator!J67:J70,MATCH(S65,Calculator!B67:B70,0),0)</f>
        <v>0</v>
      </c>
      <c r="CV65" s="20"/>
    </row>
    <row r="66" spans="1:100" s="19" customFormat="1" ht="13.5" customHeight="1" x14ac:dyDescent="0.25">
      <c r="A66" s="19">
        <f t="shared" si="0"/>
        <v>125</v>
      </c>
      <c r="B66" s="177">
        <v>63</v>
      </c>
      <c r="C66" s="173" t="s">
        <v>101</v>
      </c>
      <c r="D66" s="178">
        <f>Calculator!EB69</f>
        <v>46199.958333333336</v>
      </c>
      <c r="E66" s="179"/>
      <c r="F66" s="179"/>
      <c r="G66" s="179"/>
      <c r="H66" s="180" t="str">
        <f>M19</f>
        <v>Egypt</v>
      </c>
      <c r="I66" s="180"/>
      <c r="J66" s="181" t="str">
        <f ca="1">IF(OFFSET('Group Stages'!H7,A66-1,0)&lt;&gt;"",OFFSET('Group Stages'!H7,A66-1,0),"")</f>
        <v/>
      </c>
      <c r="K66" s="181" t="str">
        <f ca="1">IF(OFFSET('Group Stages'!H8,A66-1,0)&lt;&gt;"",OFFSET('Group Stages'!H8,A66-1,0),"")</f>
        <v/>
      </c>
      <c r="L66" s="180"/>
      <c r="M66" s="172" t="str">
        <f>H18</f>
        <v>Iran</v>
      </c>
      <c r="N66" s="172"/>
      <c r="O66" s="172"/>
      <c r="P66" s="172"/>
      <c r="Q66" s="182" t="s">
        <v>597</v>
      </c>
      <c r="R66" s="18"/>
      <c r="S66" s="161">
        <v>2</v>
      </c>
      <c r="T66" s="183" t="str">
        <f ca="1">INDEX(Calculator!C67:C70,MATCH(S66,Calculator!B67:B70,0),0)</f>
        <v>Colombia</v>
      </c>
      <c r="U66" s="183"/>
      <c r="V66" s="161">
        <f t="shared" ref="V66:V68" ca="1" si="11">SUM(W66:Y66)</f>
        <v>0</v>
      </c>
      <c r="W66" s="161">
        <f ca="1">INDEX(Calculator!D67:D70,MATCH(S66,Calculator!B67:B70,0),0)</f>
        <v>0</v>
      </c>
      <c r="X66" s="161">
        <f ca="1">INDEX(Calculator!E67:E70,MATCH(S66,Calculator!B67:B70,0),0)</f>
        <v>0</v>
      </c>
      <c r="Y66" s="161">
        <f ca="1">INDEX(Calculator!F67:F70,MATCH(S66,Calculator!B67:B70,0),0)</f>
        <v>0</v>
      </c>
      <c r="Z66" s="161">
        <f ca="1">INDEX(Calculator!G67:G70,MATCH(S66,Calculator!B67:B70,0),0)</f>
        <v>0</v>
      </c>
      <c r="AA66" s="161">
        <f ca="1">INDEX(Calculator!H67:H70,MATCH(S66,Calculator!B67:B70,0),0)</f>
        <v>0</v>
      </c>
      <c r="AB66" s="161">
        <f ca="1">INDEX(Calculator!J67:J70,MATCH(S66,Calculator!B67:B70,0),0)</f>
        <v>0</v>
      </c>
      <c r="CV66" s="20"/>
    </row>
    <row r="67" spans="1:100" s="19" customFormat="1" ht="13.5" customHeight="1" x14ac:dyDescent="0.25">
      <c r="A67" s="19">
        <f t="shared" si="0"/>
        <v>127</v>
      </c>
      <c r="B67" s="177">
        <v>64</v>
      </c>
      <c r="C67" s="173" t="s">
        <v>101</v>
      </c>
      <c r="D67" s="178">
        <f>Calculator!EB70</f>
        <v>46199.958333333336</v>
      </c>
      <c r="E67" s="179"/>
      <c r="F67" s="179"/>
      <c r="G67" s="179"/>
      <c r="H67" s="180" t="str">
        <f>M18</f>
        <v>New Zealand</v>
      </c>
      <c r="I67" s="180"/>
      <c r="J67" s="181" t="str">
        <f ca="1">IF(OFFSET('Group Stages'!H7,A67-1,0)&lt;&gt;"",OFFSET('Group Stages'!H7,A67-1,0),"")</f>
        <v/>
      </c>
      <c r="K67" s="181" t="str">
        <f ca="1">IF(OFFSET('Group Stages'!H8,A67-1,0)&lt;&gt;"",OFFSET('Group Stages'!H8,A67-1,0),"")</f>
        <v/>
      </c>
      <c r="L67" s="180"/>
      <c r="M67" s="172" t="str">
        <f>H19</f>
        <v>Belgium</v>
      </c>
      <c r="N67" s="172"/>
      <c r="O67" s="172"/>
      <c r="P67" s="172"/>
      <c r="Q67" s="182" t="s">
        <v>587</v>
      </c>
      <c r="R67" s="18"/>
      <c r="S67" s="175">
        <v>3</v>
      </c>
      <c r="T67" s="184" t="str">
        <f ca="1">INDEX(Calculator!C67:C70,MATCH(S67,Calculator!B67:B70,0),0)</f>
        <v>DR Congo</v>
      </c>
      <c r="U67" s="184"/>
      <c r="V67" s="175">
        <f t="shared" ca="1" si="11"/>
        <v>0</v>
      </c>
      <c r="W67" s="175">
        <f ca="1">INDEX(Calculator!D67:D70,MATCH(S67,Calculator!B67:B70,0),0)</f>
        <v>0</v>
      </c>
      <c r="X67" s="175">
        <f ca="1">INDEX(Calculator!E67:E70,MATCH(S67,Calculator!B67:B70,0),0)</f>
        <v>0</v>
      </c>
      <c r="Y67" s="175">
        <f ca="1">INDEX(Calculator!F67:F70,MATCH(S67,Calculator!B67:B70,0),0)</f>
        <v>0</v>
      </c>
      <c r="Z67" s="161">
        <f ca="1">INDEX(Calculator!G67:G70,MATCH(S67,Calculator!B67:B70,0),0)</f>
        <v>0</v>
      </c>
      <c r="AA67" s="161">
        <f ca="1">INDEX(Calculator!H67:H70,MATCH(S67,Calculator!B67:B70,0),0)</f>
        <v>0</v>
      </c>
      <c r="AB67" s="175">
        <f ca="1">INDEX(Calculator!J67:J70,MATCH(S67,Calculator!B67:B70,0),0)</f>
        <v>0</v>
      </c>
      <c r="CV67" s="20"/>
    </row>
    <row r="68" spans="1:100" s="19" customFormat="1" ht="13.5" customHeight="1" x14ac:dyDescent="0.25">
      <c r="A68" s="19">
        <f t="shared" si="0"/>
        <v>129</v>
      </c>
      <c r="B68" s="177">
        <v>65</v>
      </c>
      <c r="C68" s="173" t="s">
        <v>102</v>
      </c>
      <c r="D68" s="178">
        <f>Calculator!EB71</f>
        <v>46199.833333333336</v>
      </c>
      <c r="E68" s="179"/>
      <c r="F68" s="179"/>
      <c r="G68" s="179"/>
      <c r="H68" s="180" t="str">
        <f>M17</f>
        <v>Cabo Verde</v>
      </c>
      <c r="I68" s="180"/>
      <c r="J68" s="181" t="str">
        <f ca="1">IF(OFFSET('Group Stages'!H7,A68-1,0)&lt;&gt;"",OFFSET('Group Stages'!H7,A68-1,0),"")</f>
        <v/>
      </c>
      <c r="K68" s="181" t="str">
        <f ca="1">IF(OFFSET('Group Stages'!H8,A68-1,0)&lt;&gt;"",OFFSET('Group Stages'!H8,A68-1,0),"")</f>
        <v/>
      </c>
      <c r="L68" s="180"/>
      <c r="M68" s="172" t="str">
        <f>H16</f>
        <v>Saudi Arabia</v>
      </c>
      <c r="N68" s="172"/>
      <c r="O68" s="172"/>
      <c r="P68" s="172"/>
      <c r="Q68" s="182" t="s">
        <v>592</v>
      </c>
      <c r="R68" s="18"/>
      <c r="S68" s="175">
        <v>4</v>
      </c>
      <c r="T68" s="184" t="str">
        <f ca="1">INDEX(Calculator!C67:C70,MATCH(S68,Calculator!B67:B70,0),0)</f>
        <v>Uzbekistan</v>
      </c>
      <c r="U68" s="184"/>
      <c r="V68" s="175">
        <f t="shared" ca="1" si="11"/>
        <v>0</v>
      </c>
      <c r="W68" s="175">
        <f ca="1">INDEX(Calculator!D67:D70,MATCH(S68,Calculator!B67:B70,0),0)</f>
        <v>0</v>
      </c>
      <c r="X68" s="175">
        <f ca="1">INDEX(Calculator!E67:E70,MATCH(S68,Calculator!B67:B70,0),0)</f>
        <v>0</v>
      </c>
      <c r="Y68" s="175">
        <f ca="1">INDEX(Calculator!F67:F70,MATCH(S68,Calculator!B67:B70,0),0)</f>
        <v>0</v>
      </c>
      <c r="Z68" s="161">
        <f ca="1">INDEX(Calculator!G67:G70,MATCH(S68,Calculator!B67:B70,0),0)</f>
        <v>0</v>
      </c>
      <c r="AA68" s="161">
        <f ca="1">INDEX(Calculator!H67:H70,MATCH(S68,Calculator!B67:B70,0),0)</f>
        <v>0</v>
      </c>
      <c r="AB68" s="175">
        <f ca="1">INDEX(Calculator!J67:J70,MATCH(S68,Calculator!B67:B70,0),0)</f>
        <v>0</v>
      </c>
      <c r="CV68" s="20"/>
    </row>
    <row r="69" spans="1:100" s="19" customFormat="1" ht="13.5" customHeight="1" x14ac:dyDescent="0.25">
      <c r="A69" s="19">
        <f t="shared" si="0"/>
        <v>131</v>
      </c>
      <c r="B69" s="177">
        <v>66</v>
      </c>
      <c r="C69" s="173" t="s">
        <v>102</v>
      </c>
      <c r="D69" s="178">
        <f>Calculator!EB73</f>
        <v>46199.833333333336</v>
      </c>
      <c r="E69" s="179"/>
      <c r="F69" s="179"/>
      <c r="G69" s="179"/>
      <c r="H69" s="180" t="str">
        <f>M16</f>
        <v>Uruguay</v>
      </c>
      <c r="I69" s="180"/>
      <c r="J69" s="181" t="str">
        <f ca="1">IF(OFFSET('Group Stages'!H7,A69-1,0)&lt;&gt;"",OFFSET('Group Stages'!H7,A69-1,0),"")</f>
        <v/>
      </c>
      <c r="K69" s="181" t="str">
        <f ca="1">IF(OFFSET('Group Stages'!H8,A69-1,0)&lt;&gt;"",OFFSET('Group Stages'!H8,A69-1,0),"")</f>
        <v/>
      </c>
      <c r="L69" s="180"/>
      <c r="M69" s="172" t="str">
        <f>H17</f>
        <v>Spain</v>
      </c>
      <c r="N69" s="172"/>
      <c r="O69" s="172"/>
      <c r="P69" s="172"/>
      <c r="Q69" s="182" t="s">
        <v>581</v>
      </c>
      <c r="R69" s="18"/>
      <c r="S69" s="18"/>
      <c r="T69" s="18"/>
      <c r="U69" s="18"/>
      <c r="V69" s="18"/>
      <c r="W69" s="18"/>
      <c r="CV69" s="20"/>
    </row>
    <row r="70" spans="1:100" s="19" customFormat="1" ht="13.5" customHeight="1" x14ac:dyDescent="0.25">
      <c r="A70" s="19">
        <f t="shared" ref="A70:A75" si="12">A69+2</f>
        <v>133</v>
      </c>
      <c r="B70" s="177">
        <v>67</v>
      </c>
      <c r="C70" s="173" t="s">
        <v>94</v>
      </c>
      <c r="D70" s="178">
        <f>Calculator!EB74</f>
        <v>46200.708333333336</v>
      </c>
      <c r="E70" s="179"/>
      <c r="F70" s="179"/>
      <c r="G70" s="179"/>
      <c r="H70" s="180" t="str">
        <f>M24</f>
        <v>Panama</v>
      </c>
      <c r="I70" s="180"/>
      <c r="J70" s="181" t="str">
        <f ca="1">IF(OFFSET('Group Stages'!H7,A70-1,0)&lt;&gt;"",OFFSET('Group Stages'!H7,A70-1,0),"")</f>
        <v/>
      </c>
      <c r="K70" s="181" t="str">
        <f ca="1">IF(OFFSET('Group Stages'!H8,A70-1,0)&lt;&gt;"",OFFSET('Group Stages'!H8,A70-1,0),"")</f>
        <v/>
      </c>
      <c r="L70" s="180"/>
      <c r="M70" s="172" t="str">
        <f>H25</f>
        <v>England</v>
      </c>
      <c r="N70" s="172"/>
      <c r="O70" s="172"/>
      <c r="P70" s="172"/>
      <c r="Q70" s="182" t="s">
        <v>589</v>
      </c>
      <c r="R70" s="18"/>
      <c r="S70" s="163" t="str">
        <f>INDEX(Language!A1:K177,MATCH("Group L",Language!B1:B177,0),MATCH(Setup!C5,Language!A1:J1,0))</f>
        <v>Group L</v>
      </c>
      <c r="T70" s="163"/>
      <c r="U70" s="163"/>
      <c r="V70" s="161" t="s">
        <v>91</v>
      </c>
      <c r="W70" s="161" t="s">
        <v>92</v>
      </c>
      <c r="X70" s="161" t="s">
        <v>93</v>
      </c>
      <c r="Y70" s="161" t="s">
        <v>94</v>
      </c>
      <c r="Z70" s="161" t="s">
        <v>99</v>
      </c>
      <c r="AA70" s="161" t="s">
        <v>96</v>
      </c>
      <c r="AB70" s="161" t="s">
        <v>95</v>
      </c>
      <c r="CV70" s="20"/>
    </row>
    <row r="71" spans="1:100" s="19" customFormat="1" ht="13.5" customHeight="1" x14ac:dyDescent="0.25">
      <c r="A71" s="19">
        <f t="shared" si="12"/>
        <v>135</v>
      </c>
      <c r="B71" s="177">
        <v>68</v>
      </c>
      <c r="C71" s="173" t="s">
        <v>94</v>
      </c>
      <c r="D71" s="178">
        <f>Calculator!EB75</f>
        <v>46200.708333333336</v>
      </c>
      <c r="E71" s="179"/>
      <c r="F71" s="179"/>
      <c r="G71" s="179"/>
      <c r="H71" s="180" t="str">
        <f>M25</f>
        <v>Croatia</v>
      </c>
      <c r="I71" s="180"/>
      <c r="J71" s="181" t="str">
        <f ca="1">IF(OFFSET('Group Stages'!H7,A71-1,0)&lt;&gt;"",OFFSET('Group Stages'!H7,A71-1,0),"")</f>
        <v/>
      </c>
      <c r="K71" s="181" t="str">
        <f ca="1">IF(OFFSET('Group Stages'!H8,A71-1,0)&lt;&gt;"",OFFSET('Group Stages'!H8,A71-1,0),"")</f>
        <v/>
      </c>
      <c r="L71" s="180"/>
      <c r="M71" s="172" t="str">
        <f>H24</f>
        <v>Ghana</v>
      </c>
      <c r="N71" s="172"/>
      <c r="O71" s="172"/>
      <c r="P71" s="172"/>
      <c r="Q71" s="182" t="s">
        <v>591</v>
      </c>
      <c r="R71" s="18"/>
      <c r="S71" s="161">
        <v>1</v>
      </c>
      <c r="T71" s="183" t="str">
        <f ca="1">INDEX(Calculator!C73:C76,MATCH(S71,Calculator!B73:B76,0),0)</f>
        <v>England</v>
      </c>
      <c r="U71" s="183"/>
      <c r="V71" s="161">
        <f ca="1">SUM(W71:Y71)</f>
        <v>0</v>
      </c>
      <c r="W71" s="161">
        <f ca="1">INDEX(Calculator!D73:D76,MATCH(S71,Calculator!B73:B76,0),0)</f>
        <v>0</v>
      </c>
      <c r="X71" s="161">
        <f ca="1">INDEX(Calculator!E73:E76,MATCH(S71,Calculator!B73:B76,0),0)</f>
        <v>0</v>
      </c>
      <c r="Y71" s="161">
        <f ca="1">INDEX(Calculator!F73:F76,MATCH(S71,Calculator!B73:B76,0),0)</f>
        <v>0</v>
      </c>
      <c r="Z71" s="161">
        <f ca="1">INDEX(Calculator!G73:G76,MATCH(S71,Calculator!B73:B76,0),0)</f>
        <v>0</v>
      </c>
      <c r="AA71" s="161">
        <f ca="1">INDEX(Calculator!H73:H76,MATCH(S71,Calculator!B73:B76,0),0)</f>
        <v>0</v>
      </c>
      <c r="AB71" s="161">
        <f ca="1">INDEX(Calculator!J73:J76,MATCH(S71,Calculator!B73:B76,0),0)</f>
        <v>0</v>
      </c>
      <c r="CV71" s="20"/>
    </row>
    <row r="72" spans="1:100" s="19" customFormat="1" ht="13.5" customHeight="1" x14ac:dyDescent="0.25">
      <c r="A72" s="19">
        <f t="shared" si="12"/>
        <v>137</v>
      </c>
      <c r="B72" s="177">
        <v>69</v>
      </c>
      <c r="C72" s="173" t="s">
        <v>517</v>
      </c>
      <c r="D72" s="178">
        <f>Calculator!EB76</f>
        <v>46200.916666666664</v>
      </c>
      <c r="E72" s="179"/>
      <c r="F72" s="179"/>
      <c r="G72" s="179"/>
      <c r="H72" s="180" t="str">
        <f>M22</f>
        <v>Algeria</v>
      </c>
      <c r="I72" s="180"/>
      <c r="J72" s="181" t="str">
        <f ca="1">IF(OFFSET('Group Stages'!H7,A72-1,0)&lt;&gt;"",OFFSET('Group Stages'!H7,A72-1,0),"")</f>
        <v/>
      </c>
      <c r="K72" s="181" t="str">
        <f ca="1">IF(OFFSET('Group Stages'!H8,A72-1,0)&lt;&gt;"",OFFSET('Group Stages'!H8,A72-1,0),"")</f>
        <v/>
      </c>
      <c r="L72" s="180"/>
      <c r="M72" s="172" t="str">
        <f>H23</f>
        <v>Austria</v>
      </c>
      <c r="N72" s="172"/>
      <c r="O72" s="172"/>
      <c r="P72" s="172"/>
      <c r="Q72" s="182" t="s">
        <v>598</v>
      </c>
      <c r="R72" s="18"/>
      <c r="S72" s="161">
        <v>2</v>
      </c>
      <c r="T72" s="183" t="str">
        <f ca="1">INDEX(Calculator!C73:C76,MATCH(S72,Calculator!B73:B76,0),0)</f>
        <v>Croatia</v>
      </c>
      <c r="U72" s="183"/>
      <c r="V72" s="161">
        <f t="shared" ref="V72:V74" ca="1" si="13">SUM(W72:Y72)</f>
        <v>0</v>
      </c>
      <c r="W72" s="161">
        <f ca="1">INDEX(Calculator!D73:D76,MATCH(S72,Calculator!B73:B76,0),0)</f>
        <v>0</v>
      </c>
      <c r="X72" s="161">
        <f ca="1">INDEX(Calculator!E73:E76,MATCH(S72,Calculator!B73:B76,0),0)</f>
        <v>0</v>
      </c>
      <c r="Y72" s="161">
        <f ca="1">INDEX(Calculator!F73:F76,MATCH(S72,Calculator!B73:B76,0),0)</f>
        <v>0</v>
      </c>
      <c r="Z72" s="161">
        <f ca="1">INDEX(Calculator!G73:G76,MATCH(S72,Calculator!B73:B76,0),0)</f>
        <v>0</v>
      </c>
      <c r="AA72" s="161">
        <f ca="1">INDEX(Calculator!H73:H76,MATCH(S72,Calculator!B73:B76,0),0)</f>
        <v>0</v>
      </c>
      <c r="AB72" s="161">
        <f ca="1">INDEX(Calculator!J73:J76,MATCH(S72,Calculator!B73:B76,0),0)</f>
        <v>0</v>
      </c>
      <c r="CV72" s="20"/>
    </row>
    <row r="73" spans="1:100" s="19" customFormat="1" ht="13.5" customHeight="1" x14ac:dyDescent="0.25">
      <c r="A73" s="19">
        <f t="shared" si="12"/>
        <v>139</v>
      </c>
      <c r="B73" s="177">
        <v>70</v>
      </c>
      <c r="C73" s="173" t="s">
        <v>517</v>
      </c>
      <c r="D73" s="178">
        <f>Calculator!EB77</f>
        <v>46200.916666666664</v>
      </c>
      <c r="E73" s="179"/>
      <c r="F73" s="179"/>
      <c r="G73" s="179"/>
      <c r="H73" s="180" t="str">
        <f>M23</f>
        <v>Jordan</v>
      </c>
      <c r="I73" s="180"/>
      <c r="J73" s="181" t="str">
        <f ca="1">IF(OFFSET('Group Stages'!H7,A73-1,0)&lt;&gt;"",OFFSET('Group Stages'!H7,A73-1,0),"")</f>
        <v/>
      </c>
      <c r="K73" s="181" t="str">
        <f ca="1">IF(OFFSET('Group Stages'!H8,A73-1,0)&lt;&gt;"",OFFSET('Group Stages'!H8,A73-1,0),"")</f>
        <v/>
      </c>
      <c r="L73" s="180"/>
      <c r="M73" s="172" t="str">
        <f>H22</f>
        <v>Argentina</v>
      </c>
      <c r="N73" s="172"/>
      <c r="O73" s="172"/>
      <c r="P73" s="172"/>
      <c r="Q73" s="182" t="s">
        <v>593</v>
      </c>
      <c r="R73" s="18"/>
      <c r="S73" s="175">
        <v>3</v>
      </c>
      <c r="T73" s="184" t="str">
        <f ca="1">INDEX(Calculator!C73:C76,MATCH(S73,Calculator!B73:B76,0),0)</f>
        <v>Panama</v>
      </c>
      <c r="U73" s="184"/>
      <c r="V73" s="175">
        <f t="shared" ca="1" si="13"/>
        <v>0</v>
      </c>
      <c r="W73" s="175">
        <f ca="1">INDEX(Calculator!D73:D76,MATCH(S73,Calculator!B73:B76,0),0)</f>
        <v>0</v>
      </c>
      <c r="X73" s="175">
        <f ca="1">INDEX(Calculator!E73:E76,MATCH(S73,Calculator!B73:B76,0),0)</f>
        <v>0</v>
      </c>
      <c r="Y73" s="175">
        <f ca="1">INDEX(Calculator!F73:F76,MATCH(S73,Calculator!B73:B76,0),0)</f>
        <v>0</v>
      </c>
      <c r="Z73" s="161">
        <f ca="1">INDEX(Calculator!G73:G76,MATCH(S73,Calculator!B73:B76,0),0)</f>
        <v>0</v>
      </c>
      <c r="AA73" s="161">
        <f ca="1">INDEX(Calculator!H73:H76,MATCH(S73,Calculator!B73:B76,0),0)</f>
        <v>0</v>
      </c>
      <c r="AB73" s="175">
        <f ca="1">INDEX(Calculator!J73:J76,MATCH(S73,Calculator!B73:B76,0),0)</f>
        <v>0</v>
      </c>
      <c r="CV73" s="20"/>
    </row>
    <row r="74" spans="1:100" s="19" customFormat="1" ht="13.5" customHeight="1" x14ac:dyDescent="0.25">
      <c r="A74" s="19">
        <f t="shared" si="12"/>
        <v>141</v>
      </c>
      <c r="B74" s="177">
        <v>71</v>
      </c>
      <c r="C74" s="173" t="s">
        <v>518</v>
      </c>
      <c r="D74" s="178">
        <f>Calculator!EB78</f>
        <v>46200.8125</v>
      </c>
      <c r="E74" s="179"/>
      <c r="F74" s="179"/>
      <c r="G74" s="179"/>
      <c r="H74" s="180" t="str">
        <f>M27</f>
        <v>Colombia</v>
      </c>
      <c r="I74" s="180"/>
      <c r="J74" s="181" t="str">
        <f ca="1">IF(OFFSET('Group Stages'!H7,A74-1,0)&lt;&gt;"",OFFSET('Group Stages'!H7,A74-1,0),"")</f>
        <v/>
      </c>
      <c r="K74" s="181" t="str">
        <f ca="1">IF(OFFSET('Group Stages'!H8,A74-1,0)&lt;&gt;"",OFFSET('Group Stages'!H8,A74-1,0),"")</f>
        <v/>
      </c>
      <c r="L74" s="180"/>
      <c r="M74" s="172" t="str">
        <f>H26</f>
        <v>Portugal</v>
      </c>
      <c r="N74" s="172"/>
      <c r="O74" s="172"/>
      <c r="P74" s="172"/>
      <c r="Q74" s="182" t="s">
        <v>595</v>
      </c>
      <c r="R74" s="18"/>
      <c r="S74" s="175">
        <v>4</v>
      </c>
      <c r="T74" s="184" t="str">
        <f ca="1">INDEX(Calculator!C73:C76,MATCH(S74,Calculator!B73:B76,0),0)</f>
        <v>Ghana</v>
      </c>
      <c r="U74" s="184"/>
      <c r="V74" s="175">
        <f t="shared" ca="1" si="13"/>
        <v>0</v>
      </c>
      <c r="W74" s="175">
        <f ca="1">INDEX(Calculator!D73:D76,MATCH(S74,Calculator!B73:B76,0),0)</f>
        <v>0</v>
      </c>
      <c r="X74" s="175">
        <f ca="1">INDEX(Calculator!E73:E76,MATCH(S74,Calculator!B73:B76,0),0)</f>
        <v>0</v>
      </c>
      <c r="Y74" s="175">
        <f ca="1">INDEX(Calculator!F73:F76,MATCH(S74,Calculator!B73:B76,0),0)</f>
        <v>0</v>
      </c>
      <c r="Z74" s="161">
        <f ca="1">INDEX(Calculator!G73:G76,MATCH(S74,Calculator!B73:B76,0),0)</f>
        <v>0</v>
      </c>
      <c r="AA74" s="161">
        <f ca="1">INDEX(Calculator!H73:H76,MATCH(S74,Calculator!B73:B76,0),0)</f>
        <v>0</v>
      </c>
      <c r="AB74" s="175">
        <f ca="1">INDEX(Calculator!J73:J76,MATCH(S74,Calculator!B73:B76,0),0)</f>
        <v>0</v>
      </c>
      <c r="CV74" s="20"/>
    </row>
    <row r="75" spans="1:100" s="19" customFormat="1" ht="13.5" customHeight="1" x14ac:dyDescent="0.25">
      <c r="A75" s="19">
        <f t="shared" si="12"/>
        <v>143</v>
      </c>
      <c r="B75" s="177">
        <v>72</v>
      </c>
      <c r="C75" s="173" t="s">
        <v>518</v>
      </c>
      <c r="D75" s="178">
        <f>Calculator!EB79</f>
        <v>46200.8125</v>
      </c>
      <c r="E75" s="179"/>
      <c r="F75" s="179"/>
      <c r="G75" s="179"/>
      <c r="H75" s="180" t="str">
        <f>M26</f>
        <v>DR Congo</v>
      </c>
      <c r="I75" s="180"/>
      <c r="J75" s="181" t="str">
        <f ca="1">IF(OFFSET('Group Stages'!H7,A75-1,0)&lt;&gt;"",OFFSET('Group Stages'!H7,A75-1,0),"")</f>
        <v/>
      </c>
      <c r="K75" s="181" t="str">
        <f ca="1">IF(OFFSET('Group Stages'!H8,A75-1,0)&lt;&gt;"",OFFSET('Group Stages'!H8,A75-1,0),"")</f>
        <v/>
      </c>
      <c r="L75" s="180"/>
      <c r="M75" s="172" t="str">
        <f>H27</f>
        <v>Uzbekistan</v>
      </c>
      <c r="N75" s="172"/>
      <c r="O75" s="172"/>
      <c r="P75" s="172"/>
      <c r="Q75" s="182" t="s">
        <v>596</v>
      </c>
      <c r="R75" s="18"/>
      <c r="S75" s="18"/>
      <c r="T75" s="18"/>
      <c r="U75" s="18"/>
      <c r="V75" s="18"/>
      <c r="W75" s="18"/>
      <c r="CV75" s="20"/>
    </row>
    <row r="76" spans="1:100" s="19" customFormat="1" ht="13.5" customHeight="1" x14ac:dyDescent="0.25">
      <c r="B76" s="19" t="s">
        <v>436</v>
      </c>
      <c r="C76" s="172"/>
      <c r="D76" s="172"/>
      <c r="E76" s="172"/>
      <c r="F76" s="172"/>
      <c r="G76" s="172"/>
      <c r="H76" s="172"/>
      <c r="I76" s="172"/>
      <c r="J76" s="172"/>
      <c r="K76" s="172"/>
      <c r="L76" s="172"/>
      <c r="M76" s="172"/>
      <c r="N76" s="172"/>
      <c r="O76" s="287" t="s">
        <v>103</v>
      </c>
      <c r="P76" s="287"/>
      <c r="Q76" s="174"/>
      <c r="S76" s="285" t="s">
        <v>600</v>
      </c>
      <c r="T76" s="285"/>
      <c r="U76" s="285"/>
      <c r="V76" s="285"/>
      <c r="W76" s="285"/>
      <c r="X76" s="285"/>
      <c r="Y76" s="285"/>
      <c r="Z76" s="285"/>
      <c r="AA76" s="285"/>
      <c r="AB76" s="285"/>
      <c r="CT76" s="20"/>
    </row>
    <row r="77" spans="1:100" s="19" customFormat="1" ht="13.5" customHeight="1" x14ac:dyDescent="0.25">
      <c r="A77" s="19">
        <v>1</v>
      </c>
      <c r="B77" s="177">
        <v>73</v>
      </c>
      <c r="C77" s="173" t="s">
        <v>601</v>
      </c>
      <c r="D77" s="178">
        <f>Calculator!EB80</f>
        <v>46201.625</v>
      </c>
      <c r="E77" s="179"/>
      <c r="F77" s="179"/>
      <c r="G77" s="179"/>
      <c r="H77" s="180" t="str">
        <f ca="1">IF(SUM(V5:V8)=12,T6,INDEX(Language!A1:J177,MATCH("Group A Runner Up",Language!B1:B177,0),MATCH(Setup!C5,Language!A1:J1,0)))</f>
        <v>❷ A</v>
      </c>
      <c r="I77" s="180"/>
      <c r="J77" s="181" t="str">
        <f ca="1">IF(OFFSET('Knock Out Stages'!H7,A77-1,0)&lt;&gt;"",OFFSET('Knock Out Stages'!H7,A77-1,0),"")</f>
        <v/>
      </c>
      <c r="K77" s="181" t="str">
        <f ca="1">IF(OFFSET('Knock Out Stages'!H8,A77-1,0)&lt;&gt;"",OFFSET('Knock Out Stages'!H8,A77-1,0),"")</f>
        <v/>
      </c>
      <c r="L77" s="180"/>
      <c r="M77" s="172" t="str">
        <f ca="1">IF(SUM(V11:V14)=12,T12,INDEX(Language!A1:J177,MATCH("Group B Runner Up",Language!B1:B177,0),MATCH(Setup!C5,Language!A1:J1,0)))</f>
        <v>❷ B</v>
      </c>
      <c r="N77" s="172"/>
      <c r="O77" s="173">
        <f ca="1">OFFSET('Knock Out Stages'!I7,A77-1,0)</f>
        <v>0</v>
      </c>
      <c r="P77" s="173">
        <f ca="1">OFFSET('Knock Out Stages'!I8,A77-1,0)</f>
        <v>0</v>
      </c>
      <c r="Q77" s="182" t="s">
        <v>583</v>
      </c>
      <c r="S77" s="164"/>
      <c r="T77" s="164" t="s">
        <v>38</v>
      </c>
      <c r="U77" s="164" t="s">
        <v>602</v>
      </c>
      <c r="V77" s="161" t="s">
        <v>91</v>
      </c>
      <c r="W77" s="161" t="s">
        <v>92</v>
      </c>
      <c r="X77" s="161" t="s">
        <v>93</v>
      </c>
      <c r="Y77" s="161" t="s">
        <v>94</v>
      </c>
      <c r="Z77" s="161" t="s">
        <v>99</v>
      </c>
      <c r="AA77" s="161" t="s">
        <v>96</v>
      </c>
      <c r="AB77" s="161" t="s">
        <v>95</v>
      </c>
      <c r="CT77" s="20"/>
    </row>
    <row r="78" spans="1:100" s="19" customFormat="1" ht="13.5" customHeight="1" x14ac:dyDescent="0.25">
      <c r="A78" s="19">
        <f>A77+2</f>
        <v>3</v>
      </c>
      <c r="B78" s="177">
        <v>74</v>
      </c>
      <c r="C78" s="173"/>
      <c r="D78" s="178">
        <f>Calculator!EB81</f>
        <v>46202.6875</v>
      </c>
      <c r="E78" s="179"/>
      <c r="F78" s="179"/>
      <c r="G78" s="179"/>
      <c r="H78" s="180" t="str">
        <f ca="1">IF(SUM(V29:V32)=12,T29,INDEX(Language!A1:J177,MATCH("Group E Winner",Language!B1:B177,0),MATCH(Setup!C5,Language!A1:J1,0)))</f>
        <v>❶ E</v>
      </c>
      <c r="I78" s="180"/>
      <c r="J78" s="181" t="str">
        <f ca="1">IF(OFFSET('Knock Out Stages'!H7,A78-1,0)&lt;&gt;"",OFFSET('Knock Out Stages'!H7,A78-1,0),"")</f>
        <v/>
      </c>
      <c r="K78" s="181" t="str">
        <f ca="1">IF(OFFSET('Knock Out Stages'!H8,A78-1,0)&lt;&gt;"",OFFSET('Knock Out Stages'!H8,A78-1,0),"")</f>
        <v/>
      </c>
      <c r="L78" s="180"/>
      <c r="M78" s="172" t="str">
        <f ca="1">IF(SUM(V78:V89)=36,Calculator!E677,INDEX(Language!A1:J177,MATCH("3rd Group A/B/C/D/F",Language!B1:B177,0),MATCH(Setup!C5,Language!A1:J1,0)))</f>
        <v>❸ A/B/C/D/F</v>
      </c>
      <c r="N78" s="172"/>
      <c r="O78" s="173">
        <f ca="1">OFFSET('Knock Out Stages'!I7,A78-1,0)</f>
        <v>0</v>
      </c>
      <c r="P78" s="173">
        <f ca="1">OFFSET('Knock Out Stages'!I8,A78-1,0)</f>
        <v>0</v>
      </c>
      <c r="Q78" s="182" t="s">
        <v>585</v>
      </c>
      <c r="S78" s="18">
        <v>1</v>
      </c>
      <c r="T78" s="18" t="str">
        <f ca="1">Calculator!U658</f>
        <v>Australia</v>
      </c>
      <c r="U78" s="18" t="str">
        <f ca="1">Calculator!T658</f>
        <v>D</v>
      </c>
      <c r="V78" s="161">
        <f ca="1">SUM(W78:Y78)</f>
        <v>0</v>
      </c>
      <c r="W78" s="161">
        <f ca="1">INDEX(W5:W74,MATCH(T78,T5:T74,0),0)</f>
        <v>0</v>
      </c>
      <c r="X78" s="161">
        <f ca="1">INDEX(X5:X74,MATCH(T78,T5:T74,0),0)</f>
        <v>0</v>
      </c>
      <c r="Y78" s="161">
        <f ca="1">INDEX(Y5:Y74,MATCH(T78,T5:T74,0),0)</f>
        <v>0</v>
      </c>
      <c r="Z78" s="161">
        <f ca="1">INDEX(Z5:Z74,MATCH(T78,T5:T74,0),0)</f>
        <v>0</v>
      </c>
      <c r="AA78" s="161">
        <f ca="1">INDEX(AA5:AA74,MATCH(T78,T5:T74,0),0)</f>
        <v>0</v>
      </c>
      <c r="AB78" s="161">
        <f ca="1">INDEX(AB5:AB74,MATCH(T78,T5:T74,0),0)</f>
        <v>0</v>
      </c>
      <c r="CT78" s="20"/>
    </row>
    <row r="79" spans="1:100" s="19" customFormat="1" ht="13.5" customHeight="1" x14ac:dyDescent="0.25">
      <c r="A79" s="19">
        <f t="shared" ref="A79:A104" si="14">A78+2</f>
        <v>5</v>
      </c>
      <c r="B79" s="177">
        <v>75</v>
      </c>
      <c r="C79" s="173"/>
      <c r="D79" s="178">
        <f>Calculator!EB82</f>
        <v>46202.875</v>
      </c>
      <c r="E79" s="179"/>
      <c r="F79" s="179"/>
      <c r="G79" s="179"/>
      <c r="H79" s="180" t="str">
        <f ca="1">IF(SUM(V35:V38)=12,T35,INDEX(Language!A1:J177,MATCH("Group F Winner",Language!B1:B177,0),MATCH(Setup!C5,Language!A1:J1,0)))</f>
        <v>❶ F</v>
      </c>
      <c r="I79" s="180"/>
      <c r="J79" s="181" t="str">
        <f ca="1">IF(OFFSET('Knock Out Stages'!H7,A79-1,0)&lt;&gt;"",OFFSET('Knock Out Stages'!H7,A79-1,0),"")</f>
        <v/>
      </c>
      <c r="K79" s="181" t="str">
        <f ca="1">IF(OFFSET('Knock Out Stages'!H8,A79-1,0)&lt;&gt;"",OFFSET('Knock Out Stages'!H8,A79-1,0),"")</f>
        <v/>
      </c>
      <c r="L79" s="180"/>
      <c r="M79" s="172" t="str">
        <f ca="1">IF(SUM(V17:V20)=12,T18,INDEX(Language!A1:J177,MATCH("Group C Runner Up",Language!B1:B177,0),MATCH(Setup!C5,Language!A1:J1,0)))</f>
        <v>❷ C</v>
      </c>
      <c r="N79" s="172"/>
      <c r="O79" s="173">
        <f ca="1">OFFSET('Knock Out Stages'!I7,A79-1,0)</f>
        <v>0</v>
      </c>
      <c r="P79" s="173">
        <f ca="1">OFFSET('Knock Out Stages'!I8,A79-1,0)</f>
        <v>0</v>
      </c>
      <c r="Q79" s="182" t="s">
        <v>594</v>
      </c>
      <c r="S79" s="18">
        <v>2</v>
      </c>
      <c r="T79" s="18" t="str">
        <f ca="1">Calculator!U659</f>
        <v>Algeria</v>
      </c>
      <c r="U79" s="18" t="str">
        <f ca="1">Calculator!T659</f>
        <v>J</v>
      </c>
      <c r="V79" s="161">
        <f t="shared" ref="V79:V89" ca="1" si="15">SUM(W79:Y79)</f>
        <v>0</v>
      </c>
      <c r="W79" s="161">
        <f ca="1">INDEX(W5:W74,MATCH(T79,T5:T74,0),0)</f>
        <v>0</v>
      </c>
      <c r="X79" s="161">
        <f ca="1">INDEX(X5:X74,MATCH(T79,T5:T74,0),0)</f>
        <v>0</v>
      </c>
      <c r="Y79" s="161">
        <f ca="1">INDEX(Y5:Y74,MATCH(T79,T5:T74,0),0)</f>
        <v>0</v>
      </c>
      <c r="Z79" s="161">
        <f ca="1">INDEX(Z5:Z74,MATCH(T79,T5:T74,0),0)</f>
        <v>0</v>
      </c>
      <c r="AA79" s="161">
        <f ca="1">INDEX(AA5:AA74,MATCH(T79,T5:T74,0),0)</f>
        <v>0</v>
      </c>
      <c r="AB79" s="161">
        <f ca="1">INDEX(AB5:AB74,MATCH(T79,T5:T74,0),0)</f>
        <v>0</v>
      </c>
      <c r="CT79" s="20"/>
    </row>
    <row r="80" spans="1:100" s="19" customFormat="1" ht="13.5" customHeight="1" x14ac:dyDescent="0.25">
      <c r="A80" s="19">
        <f t="shared" si="14"/>
        <v>7</v>
      </c>
      <c r="B80" s="177">
        <v>76</v>
      </c>
      <c r="C80" s="173"/>
      <c r="D80" s="178">
        <f>Calculator!EB83</f>
        <v>46202.541666666664</v>
      </c>
      <c r="E80" s="179"/>
      <c r="F80" s="179"/>
      <c r="G80" s="179"/>
      <c r="H80" s="180" t="str">
        <f ca="1">IF(SUM(V17:V20)=12,T17,INDEX(Language!A1:J177,MATCH("Group C Winner",Language!B1:B177,0),MATCH(Setup!C5,Language!A1:J1,0)))</f>
        <v>❶ C</v>
      </c>
      <c r="I80" s="180"/>
      <c r="J80" s="181" t="str">
        <f ca="1">IF(OFFSET('Knock Out Stages'!H7,A80-1,0)&lt;&gt;"",OFFSET('Knock Out Stages'!H7,A80-1,0),"")</f>
        <v/>
      </c>
      <c r="K80" s="181" t="str">
        <f ca="1">IF(OFFSET('Knock Out Stages'!H8,A80-1,0)&lt;&gt;"",OFFSET('Knock Out Stages'!H8,A80-1,0),"")</f>
        <v/>
      </c>
      <c r="L80" s="180"/>
      <c r="M80" s="172" t="str">
        <f ca="1">IF(SUM(V35:V38)=12,T36,INDEX(Language!A1:J177,MATCH("Group F Runner Up",Language!B1:B177,0),MATCH(Setup!C5,Language!A1:J1,0)))</f>
        <v>❷ F</v>
      </c>
      <c r="N80" s="172"/>
      <c r="O80" s="173">
        <f ca="1">OFFSET('Knock Out Stages'!I7,A80-1,0)</f>
        <v>0</v>
      </c>
      <c r="P80" s="173">
        <f ca="1">OFFSET('Knock Out Stages'!I8,A80-1,0)</f>
        <v>0</v>
      </c>
      <c r="Q80" s="182" t="s">
        <v>592</v>
      </c>
      <c r="S80" s="18">
        <v>3</v>
      </c>
      <c r="T80" s="18" t="str">
        <f ca="1">Calculator!U660</f>
        <v>Egypt</v>
      </c>
      <c r="U80" s="18" t="str">
        <f ca="1">Calculator!T660</f>
        <v>G</v>
      </c>
      <c r="V80" s="161">
        <f t="shared" ca="1" si="15"/>
        <v>0</v>
      </c>
      <c r="W80" s="161">
        <f ca="1">INDEX(W5:W74,MATCH(T80,T5:T74,0),0)</f>
        <v>0</v>
      </c>
      <c r="X80" s="161">
        <f ca="1">INDEX(X5:X74,MATCH(T80,T5:T74,0),0)</f>
        <v>0</v>
      </c>
      <c r="Y80" s="161">
        <f ca="1">INDEX(Y5:Y74,MATCH(T80,T5:T74,0),0)</f>
        <v>0</v>
      </c>
      <c r="Z80" s="161">
        <f ca="1">INDEX(Z5:Z74,MATCH(T80,T5:T74,0),0)</f>
        <v>0</v>
      </c>
      <c r="AA80" s="161">
        <f ca="1">INDEX(AA5:AA74,MATCH(T80,T5:T74,0),0)</f>
        <v>0</v>
      </c>
      <c r="AB80" s="161">
        <f ca="1">INDEX(AB5:AB74,MATCH(T80,T5:T74,0),0)</f>
        <v>0</v>
      </c>
      <c r="CT80" s="20"/>
    </row>
    <row r="81" spans="1:98" s="19" customFormat="1" ht="13.5" customHeight="1" x14ac:dyDescent="0.25">
      <c r="A81" s="19">
        <f t="shared" si="14"/>
        <v>9</v>
      </c>
      <c r="B81" s="177">
        <v>77</v>
      </c>
      <c r="C81" s="173"/>
      <c r="D81" s="178">
        <f>Calculator!EB84</f>
        <v>46203.708333333336</v>
      </c>
      <c r="E81" s="179"/>
      <c r="F81" s="179"/>
      <c r="G81" s="179"/>
      <c r="H81" s="180" t="str">
        <f ca="1">IF(SUM(V53:V56)=12,T53,INDEX(Language!A1:J177,MATCH("Group I Winner",Language!B1:B177,0),MATCH(Setup!C5,Language!A1:J1,0)))</f>
        <v>❶ I</v>
      </c>
      <c r="I81" s="180"/>
      <c r="J81" s="181" t="str">
        <f ca="1">IF(OFFSET('Knock Out Stages'!H7,A81-1,0)&lt;&gt;"",OFFSET('Knock Out Stages'!H7,A81-1,0),"")</f>
        <v/>
      </c>
      <c r="K81" s="181" t="str">
        <f ca="1">IF(OFFSET('Knock Out Stages'!H8,A81-1,0)&lt;&gt;"",OFFSET('Knock Out Stages'!H8,A81-1,0),"")</f>
        <v/>
      </c>
      <c r="L81" s="180"/>
      <c r="M81" s="172" t="str">
        <f ca="1">IF(SUM(V78:V89)=36,Calculator!E681,INDEX(Language!A1:J177,MATCH("3rd Group C/D/F/G/H",Language!B1:B177,0),MATCH(Setup!C5,Language!A1:J1,0)))</f>
        <v>❸ C/D/F/G/H</v>
      </c>
      <c r="N81" s="172"/>
      <c r="O81" s="173">
        <f ca="1">OFFSET('Knock Out Stages'!I7,A81-1,0)</f>
        <v>0</v>
      </c>
      <c r="P81" s="173">
        <f ca="1">OFFSET('Knock Out Stages'!I8,A81-1,0)</f>
        <v>0</v>
      </c>
      <c r="Q81" s="182" t="s">
        <v>589</v>
      </c>
      <c r="S81" s="18">
        <v>4</v>
      </c>
      <c r="T81" s="18" t="str">
        <f ca="1">Calculator!U661</f>
        <v>Norway</v>
      </c>
      <c r="U81" s="18" t="str">
        <f ca="1">Calculator!T661</f>
        <v>I</v>
      </c>
      <c r="V81" s="161">
        <f t="shared" ca="1" si="15"/>
        <v>0</v>
      </c>
      <c r="W81" s="161">
        <f ca="1">INDEX(W5:W74,MATCH(T81,T5:T74,0),0)</f>
        <v>0</v>
      </c>
      <c r="X81" s="161">
        <f ca="1">INDEX(X5:X74,MATCH(T81,T5:T74,0),0)</f>
        <v>0</v>
      </c>
      <c r="Y81" s="161">
        <f ca="1">INDEX(Y5:Y74,MATCH(T81,T5:T74,0),0)</f>
        <v>0</v>
      </c>
      <c r="Z81" s="161">
        <f ca="1">INDEX(Z5:Z74,MATCH(T81,T5:T74,0),0)</f>
        <v>0</v>
      </c>
      <c r="AA81" s="161">
        <f ca="1">INDEX(AA5:AA74,MATCH(T81,T5:T74,0),0)</f>
        <v>0</v>
      </c>
      <c r="AB81" s="161">
        <f ca="1">INDEX(AB5:AB74,MATCH(T81,T5:T74,0),0)</f>
        <v>0</v>
      </c>
      <c r="CT81" s="20"/>
    </row>
    <row r="82" spans="1:98" s="19" customFormat="1" ht="13.5" customHeight="1" x14ac:dyDescent="0.25">
      <c r="A82" s="19">
        <f t="shared" si="14"/>
        <v>11</v>
      </c>
      <c r="B82" s="177">
        <v>78</v>
      </c>
      <c r="C82" s="173"/>
      <c r="D82" s="178">
        <f>Calculator!EB85</f>
        <v>46203.541666666664</v>
      </c>
      <c r="E82" s="179"/>
      <c r="F82" s="179"/>
      <c r="G82" s="179"/>
      <c r="H82" s="180" t="str">
        <f ca="1">IF(SUM(V29:V32)=12,T30,INDEX(Language!A1:J177,MATCH("Group E Runner Up",Language!B1:B177,0),MATCH(Setup!C5,Language!A1:J1,0)))</f>
        <v>❷ E</v>
      </c>
      <c r="I82" s="180"/>
      <c r="J82" s="181" t="str">
        <f ca="1">IF(OFFSET('Knock Out Stages'!H7,A82-1,0)&lt;&gt;"",OFFSET('Knock Out Stages'!H7,A82-1,0),"")</f>
        <v/>
      </c>
      <c r="K82" s="181" t="str">
        <f ca="1">IF(OFFSET('Knock Out Stages'!H8,A82-1,0)&lt;&gt;"",OFFSET('Knock Out Stages'!H8,A82-1,0),"")</f>
        <v/>
      </c>
      <c r="L82" s="180"/>
      <c r="M82" s="172" t="str">
        <f ca="1">IF(SUM(V53:V56)=12,T54,INDEX(Language!A1:J177,MATCH("Group I Runner Up",Language!B1:B177,0),MATCH(Setup!C5,Language!A1:J1,0)))</f>
        <v>❷ I</v>
      </c>
      <c r="N82" s="172"/>
      <c r="O82" s="173">
        <f ca="1">OFFSET('Knock Out Stages'!I7,A82-1,0)</f>
        <v>0</v>
      </c>
      <c r="P82" s="173">
        <f ca="1">OFFSET('Knock Out Stages'!I8,A82-1,0)</f>
        <v>0</v>
      </c>
      <c r="Q82" s="182" t="s">
        <v>593</v>
      </c>
      <c r="S82" s="18">
        <v>5</v>
      </c>
      <c r="T82" s="18" t="str">
        <f ca="1">Calculator!U662</f>
        <v>Panama</v>
      </c>
      <c r="U82" s="18" t="str">
        <f ca="1">Calculator!T662</f>
        <v>L</v>
      </c>
      <c r="V82" s="161">
        <f t="shared" ca="1" si="15"/>
        <v>0</v>
      </c>
      <c r="W82" s="161">
        <f ca="1">INDEX(W5:W74,MATCH(T82,T5:T74,0),0)</f>
        <v>0</v>
      </c>
      <c r="X82" s="161">
        <f ca="1">INDEX(X5:X74,MATCH(T82,T5:T74,0),0)</f>
        <v>0</v>
      </c>
      <c r="Y82" s="161">
        <f ca="1">INDEX(Y5:Y74,MATCH(T82,T5:T74,0),0)</f>
        <v>0</v>
      </c>
      <c r="Z82" s="161">
        <f ca="1">INDEX(Z5:Z74,MATCH(T82,T5:T74,0),0)</f>
        <v>0</v>
      </c>
      <c r="AA82" s="161">
        <f ca="1">INDEX(AA5:AA74,MATCH(T82,T5:T74,0),0)</f>
        <v>0</v>
      </c>
      <c r="AB82" s="161">
        <f ca="1">INDEX(AB5:AB74,MATCH(T82,T5:T74,0),0)</f>
        <v>0</v>
      </c>
      <c r="CT82" s="20"/>
    </row>
    <row r="83" spans="1:98" s="19" customFormat="1" ht="13.5" customHeight="1" x14ac:dyDescent="0.25">
      <c r="A83" s="19">
        <f t="shared" si="14"/>
        <v>13</v>
      </c>
      <c r="B83" s="177">
        <v>79</v>
      </c>
      <c r="C83" s="173"/>
      <c r="D83" s="178">
        <f>Calculator!EB86</f>
        <v>46203.875</v>
      </c>
      <c r="E83" s="179"/>
      <c r="F83" s="179"/>
      <c r="G83" s="179"/>
      <c r="H83" s="180" t="str">
        <f ca="1">IF(SUM(V5:V8)=12,T5,INDEX(Language!A1:J177,MATCH("Group A Winner",Language!B1:B177,0),MATCH(Setup!C5,Language!A1:J1,0)))</f>
        <v>❶ A</v>
      </c>
      <c r="I83" s="180"/>
      <c r="J83" s="181" t="str">
        <f ca="1">IF(OFFSET('Knock Out Stages'!H7,A83-1,0)&lt;&gt;"",OFFSET('Knock Out Stages'!H7,A83-1,0),"")</f>
        <v/>
      </c>
      <c r="K83" s="181" t="str">
        <f ca="1">IF(OFFSET('Knock Out Stages'!H8,A83-1,0)&lt;&gt;"",OFFSET('Knock Out Stages'!H8,A83-1,0),"")</f>
        <v/>
      </c>
      <c r="L83" s="180"/>
      <c r="M83" s="172" t="str">
        <f ca="1">IF(SUM(V78:V89)=36,Calculator!E673,INDEX(Language!A1:J177,MATCH("3rd Group C/E/F/H/I",Language!B1:B177,0),MATCH(Setup!C5,Language!A1:J1,0)))</f>
        <v>❸ C/E/F/H/I</v>
      </c>
      <c r="N83" s="172"/>
      <c r="O83" s="173">
        <f ca="1">OFFSET('Knock Out Stages'!I7,A83-1,0)</f>
        <v>0</v>
      </c>
      <c r="P83" s="173">
        <f ca="1">OFFSET('Knock Out Stages'!I8,A83-1,0)</f>
        <v>0</v>
      </c>
      <c r="Q83" s="182" t="s">
        <v>579</v>
      </c>
      <c r="S83" s="18">
        <v>6</v>
      </c>
      <c r="T83" s="18" t="str">
        <f ca="1">Calculator!U663</f>
        <v>Cote D'Voire</v>
      </c>
      <c r="U83" s="18" t="str">
        <f ca="1">Calculator!T663</f>
        <v>E</v>
      </c>
      <c r="V83" s="161">
        <f t="shared" ca="1" si="15"/>
        <v>0</v>
      </c>
      <c r="W83" s="161">
        <f ca="1">INDEX(W5:W74,MATCH(T83,T5:T74,0),0)</f>
        <v>0</v>
      </c>
      <c r="X83" s="161">
        <f ca="1">INDEX(X5:X74,MATCH(T83,T5:T74,0),0)</f>
        <v>0</v>
      </c>
      <c r="Y83" s="161">
        <f ca="1">INDEX(Y5:Y74,MATCH(T83,T5:T74,0),0)</f>
        <v>0</v>
      </c>
      <c r="Z83" s="161">
        <f ca="1">INDEX(Z5:Z74,MATCH(T83,T5:T74,0),0)</f>
        <v>0</v>
      </c>
      <c r="AA83" s="161">
        <f ca="1">INDEX(AA5:AA74,MATCH(T83,T5:T74,0),0)</f>
        <v>0</v>
      </c>
      <c r="AB83" s="161">
        <f ca="1">INDEX(AB5:AB74,MATCH(T83,T5:T74,0),0)</f>
        <v>0</v>
      </c>
      <c r="CT83" s="20"/>
    </row>
    <row r="84" spans="1:98" s="19" customFormat="1" ht="13.5" customHeight="1" x14ac:dyDescent="0.25">
      <c r="A84" s="19">
        <f t="shared" si="14"/>
        <v>15</v>
      </c>
      <c r="B84" s="177">
        <v>80</v>
      </c>
      <c r="C84" s="173"/>
      <c r="D84" s="178">
        <f>Calculator!EB87</f>
        <v>46204.5</v>
      </c>
      <c r="E84" s="179"/>
      <c r="F84" s="179"/>
      <c r="G84" s="179"/>
      <c r="H84" s="180" t="str">
        <f ca="1">IF(SUM(V71:V74)=12,T71,INDEX(Language!A1:J177,MATCH("Group L Winner",Language!B1:B177,0),MATCH(Setup!C5,Language!A1:J1,0)))</f>
        <v>❶ L</v>
      </c>
      <c r="I84" s="180"/>
      <c r="J84" s="181" t="str">
        <f ca="1">IF(OFFSET('Knock Out Stages'!H7,A84-1,0)&lt;&gt;"",OFFSET('Knock Out Stages'!H7,A84-1,0),"")</f>
        <v/>
      </c>
      <c r="K84" s="181" t="str">
        <f ca="1">IF(OFFSET('Knock Out Stages'!H8,A84-1,0)&lt;&gt;"",OFFSET('Knock Out Stages'!H8,A84-1,0),"")</f>
        <v/>
      </c>
      <c r="L84" s="180"/>
      <c r="M84" s="172" t="str">
        <f ca="1">IF(SUM(V78:V89)=36,Calculator!E684,INDEX(Language!A1:J177,MATCH("3rd Group E/H/I/J/K",Language!B1:B177,0),MATCH(Setup!C5,Language!A1:J1,0)))</f>
        <v>❸ E/H/I/J/K</v>
      </c>
      <c r="N84" s="172"/>
      <c r="O84" s="173">
        <f ca="1">OFFSET('Knock Out Stages'!I7,A84-1,0)</f>
        <v>0</v>
      </c>
      <c r="P84" s="173">
        <f ca="1">OFFSET('Knock Out Stages'!I8,A84-1,0)</f>
        <v>0</v>
      </c>
      <c r="Q84" s="182" t="s">
        <v>596</v>
      </c>
      <c r="S84" s="18">
        <v>7</v>
      </c>
      <c r="T84" s="18" t="str">
        <f ca="1">Calculator!U664</f>
        <v>Scotland</v>
      </c>
      <c r="U84" s="18" t="str">
        <f ca="1">Calculator!T664</f>
        <v>C</v>
      </c>
      <c r="V84" s="161">
        <f t="shared" ca="1" si="15"/>
        <v>0</v>
      </c>
      <c r="W84" s="161">
        <f ca="1">INDEX(W5:W74,MATCH(T84,T5:T74,0),0)</f>
        <v>0</v>
      </c>
      <c r="X84" s="161">
        <f ca="1">INDEX(X5:X74,MATCH(T84,T5:T74,0),0)</f>
        <v>0</v>
      </c>
      <c r="Y84" s="161">
        <f ca="1">INDEX(Y5:Y74,MATCH(T84,T5:T74,0),0)</f>
        <v>0</v>
      </c>
      <c r="Z84" s="161">
        <f ca="1">INDEX(Z5:Z74,MATCH(T84,T5:T74,0),0)</f>
        <v>0</v>
      </c>
      <c r="AA84" s="161">
        <f ca="1">INDEX(AA5:AA74,MATCH(T84,T5:T74,0),0)</f>
        <v>0</v>
      </c>
      <c r="AB84" s="161">
        <f ca="1">INDEX(AB5:AB74,MATCH(T84,T5:T74,0),0)</f>
        <v>0</v>
      </c>
      <c r="CT84" s="20"/>
    </row>
    <row r="85" spans="1:98" s="19" customFormat="1" ht="13.5" customHeight="1" x14ac:dyDescent="0.25">
      <c r="A85" s="19">
        <f t="shared" si="14"/>
        <v>17</v>
      </c>
      <c r="B85" s="177">
        <v>81</v>
      </c>
      <c r="C85" s="173"/>
      <c r="D85" s="178">
        <f>Calculator!EB88</f>
        <v>46204.833333333336</v>
      </c>
      <c r="E85" s="179"/>
      <c r="F85" s="179"/>
      <c r="G85" s="179"/>
      <c r="H85" s="180" t="str">
        <f ca="1">IF(SUM(V23:V26)=12,T23,INDEX(Language!A1:J177,MATCH("Group D Winner",Language!B1:B177,0),MATCH(Setup!C5,Language!A1:J1,0)))</f>
        <v>❶ D</v>
      </c>
      <c r="I85" s="180"/>
      <c r="J85" s="181" t="str">
        <f ca="1">IF(OFFSET('Knock Out Stages'!H7,A85-1,0)&lt;&gt;"",OFFSET('Knock Out Stages'!H7,A85-1,0),"")</f>
        <v/>
      </c>
      <c r="K85" s="181" t="str">
        <f ca="1">IF(OFFSET('Knock Out Stages'!H8,A85-1,0)&lt;&gt;"",OFFSET('Knock Out Stages'!H8,A85-1,0),"")</f>
        <v/>
      </c>
      <c r="L85" s="180"/>
      <c r="M85" s="172" t="str">
        <f ca="1">IF(SUM(V78:V89)=36,Calculator!E676,INDEX(Language!A1:J177,MATCH("3rd Group B/E/F/I/J",Language!B1:B177,0),MATCH(Setup!C5,Language!A1:J1,0)))</f>
        <v>❸ B/E/F/I/J</v>
      </c>
      <c r="N85" s="172"/>
      <c r="O85" s="173">
        <f ca="1">OFFSET('Knock Out Stages'!I7,A85-1,0)</f>
        <v>0</v>
      </c>
      <c r="P85" s="173">
        <f ca="1">OFFSET('Knock Out Stages'!I8,A85-1,0)</f>
        <v>0</v>
      </c>
      <c r="Q85" s="182" t="s">
        <v>590</v>
      </c>
      <c r="S85" s="18">
        <v>8</v>
      </c>
      <c r="T85" s="18" t="str">
        <f ca="1">Calculator!U665</f>
        <v>Sweden</v>
      </c>
      <c r="U85" s="18" t="str">
        <f ca="1">Calculator!T665</f>
        <v>F</v>
      </c>
      <c r="V85" s="161">
        <f t="shared" ca="1" si="15"/>
        <v>0</v>
      </c>
      <c r="W85" s="161">
        <f ca="1">INDEX(W5:W74,MATCH(T85,T5:T74,0),0)</f>
        <v>0</v>
      </c>
      <c r="X85" s="161">
        <f ca="1">INDEX(X5:X74,MATCH(T85,T5:T74,0),0)</f>
        <v>0</v>
      </c>
      <c r="Y85" s="161">
        <f ca="1">INDEX(Y5:Y74,MATCH(T85,T5:T74,0),0)</f>
        <v>0</v>
      </c>
      <c r="Z85" s="161">
        <f ca="1">INDEX(Z5:Z74,MATCH(T85,T5:T74,0),0)</f>
        <v>0</v>
      </c>
      <c r="AA85" s="161">
        <f ca="1">INDEX(AA5:AA74,MATCH(T85,T5:T74,0),0)</f>
        <v>0</v>
      </c>
      <c r="AB85" s="161">
        <f ca="1">INDEX(AB5:AB74,MATCH(T85,T5:T74,0),0)</f>
        <v>0</v>
      </c>
      <c r="CT85" s="20"/>
    </row>
    <row r="86" spans="1:98" s="19" customFormat="1" ht="13.5" customHeight="1" x14ac:dyDescent="0.25">
      <c r="A86" s="19">
        <f t="shared" si="14"/>
        <v>19</v>
      </c>
      <c r="B86" s="177">
        <v>82</v>
      </c>
      <c r="C86" s="173"/>
      <c r="D86" s="178">
        <f>Calculator!EB89</f>
        <v>46204.666666666664</v>
      </c>
      <c r="E86" s="179"/>
      <c r="F86" s="179"/>
      <c r="G86" s="179"/>
      <c r="H86" s="180" t="str">
        <f ca="1">IF(SUM(V41:V44)=12,T41,INDEX(Language!A1:J177,MATCH("Group G Winner",Language!B1:B177,0),MATCH(Setup!C5,Language!A1:J1,0)))</f>
        <v>❶ G</v>
      </c>
      <c r="I86" s="180"/>
      <c r="J86" s="181" t="str">
        <f ca="1">IF(OFFSET('Knock Out Stages'!H7,A86-1,0)&lt;&gt;"",OFFSET('Knock Out Stages'!H7,A86-1,0),"")</f>
        <v/>
      </c>
      <c r="K86" s="181" t="str">
        <f ca="1">IF(OFFSET('Knock Out Stages'!H8,A86-1,0)&lt;&gt;"",OFFSET('Knock Out Stages'!H8,A86-1,0),"")</f>
        <v/>
      </c>
      <c r="L86" s="180"/>
      <c r="M86" s="172" t="str">
        <f ca="1">IF(SUM(V78:V89)=36,Calculator!E679,INDEX(Language!A1:J177,MATCH("3rd Group A/E/H/I/J",Language!B1:B177,0),MATCH(Setup!C5,Language!A1:J1,0)))</f>
        <v>❸ A/E/H/I/J</v>
      </c>
      <c r="N86" s="172"/>
      <c r="O86" s="173">
        <f ca="1">OFFSET('Knock Out Stages'!I7,A86-1,0)</f>
        <v>0</v>
      </c>
      <c r="P86" s="173">
        <f ca="1">OFFSET('Knock Out Stages'!I8,A86-1,0)</f>
        <v>0</v>
      </c>
      <c r="Q86" s="182" t="s">
        <v>597</v>
      </c>
      <c r="S86" s="18">
        <v>9</v>
      </c>
      <c r="T86" s="18" t="str">
        <f ca="1">Calculator!U666</f>
        <v>Czechia</v>
      </c>
      <c r="U86" s="18" t="str">
        <f ca="1">Calculator!T666</f>
        <v>A</v>
      </c>
      <c r="V86" s="161">
        <f t="shared" ca="1" si="15"/>
        <v>0</v>
      </c>
      <c r="W86" s="161">
        <f ca="1">INDEX(W5:W74,MATCH(T86,T5:T74,0),0)</f>
        <v>0</v>
      </c>
      <c r="X86" s="161">
        <f ca="1">INDEX(X5:X74,MATCH(T86,T5:T74,0),0)</f>
        <v>0</v>
      </c>
      <c r="Y86" s="161">
        <f ca="1">INDEX(Y5:Y74,MATCH(T86,T5:T74,0),0)</f>
        <v>0</v>
      </c>
      <c r="Z86" s="161">
        <f ca="1">INDEX(Z5:Z74,MATCH(T86,T5:T74,0),0)</f>
        <v>0</v>
      </c>
      <c r="AA86" s="161">
        <f ca="1">INDEX(AA5:AA74,MATCH(T86,T5:T74,0),0)</f>
        <v>0</v>
      </c>
      <c r="AB86" s="161">
        <f ca="1">INDEX(AB5:AB74,MATCH(T86,T5:T74,0),0)</f>
        <v>0</v>
      </c>
      <c r="CT86" s="20"/>
    </row>
    <row r="87" spans="1:98" s="19" customFormat="1" ht="13.5" customHeight="1" x14ac:dyDescent="0.25">
      <c r="A87" s="19">
        <f t="shared" si="14"/>
        <v>21</v>
      </c>
      <c r="B87" s="177">
        <v>83</v>
      </c>
      <c r="C87" s="173"/>
      <c r="D87" s="178">
        <f>Calculator!EB90</f>
        <v>46205.791666666664</v>
      </c>
      <c r="E87" s="179"/>
      <c r="F87" s="179"/>
      <c r="G87" s="179"/>
      <c r="H87" s="180" t="str">
        <f ca="1">IF(SUM(V65:V68)=12,T66,INDEX(Language!A1:J177,MATCH("Group K Runner Up",Language!B1:B177,0),MATCH(Setup!C5,Language!A1:J1,0)))</f>
        <v>❷ K</v>
      </c>
      <c r="I87" s="180"/>
      <c r="J87" s="181" t="str">
        <f ca="1">IF(OFFSET('Knock Out Stages'!H7,A87-1,0)&lt;&gt;"",OFFSET('Knock Out Stages'!H7,A87-1,0),"")</f>
        <v/>
      </c>
      <c r="K87" s="181" t="str">
        <f ca="1">IF(OFFSET('Knock Out Stages'!H8,A87-1,0)&lt;&gt;"",OFFSET('Knock Out Stages'!H8,A87-1,0),"")</f>
        <v/>
      </c>
      <c r="L87" s="180"/>
      <c r="M87" s="172" t="str">
        <f ca="1">IF(SUM(V71:V74)=12,T72,INDEX(Language!A1:J177,MATCH("Group L Runner Up",Language!B1:B177,0),MATCH(Setup!C5,Language!A1:J1,0)))</f>
        <v>❷ L</v>
      </c>
      <c r="N87" s="172"/>
      <c r="O87" s="173">
        <f ca="1">OFFSET('Knock Out Stages'!I7,A87-1,0)</f>
        <v>0</v>
      </c>
      <c r="P87" s="173">
        <f ca="1">OFFSET('Knock Out Stages'!I8,A87-1,0)</f>
        <v>0</v>
      </c>
      <c r="Q87" s="182" t="s">
        <v>582</v>
      </c>
      <c r="S87" s="18">
        <v>10</v>
      </c>
      <c r="T87" s="18" t="str">
        <f ca="1">Calculator!U667</f>
        <v>DR Congo</v>
      </c>
      <c r="U87" s="18" t="str">
        <f ca="1">Calculator!T667</f>
        <v>K</v>
      </c>
      <c r="V87" s="161">
        <f t="shared" ca="1" si="15"/>
        <v>0</v>
      </c>
      <c r="W87" s="161">
        <f ca="1">INDEX(W5:W74,MATCH(T87,T5:T74,0),0)</f>
        <v>0</v>
      </c>
      <c r="X87" s="161">
        <f ca="1">INDEX(X5:X74,MATCH(T87,T5:T74,0),0)</f>
        <v>0</v>
      </c>
      <c r="Y87" s="161">
        <f ca="1">INDEX(Y5:Y74,MATCH(T87,T5:T74,0),0)</f>
        <v>0</v>
      </c>
      <c r="Z87" s="161">
        <f ca="1">INDEX(Z5:Z74,MATCH(T87,T5:T74,0),0)</f>
        <v>0</v>
      </c>
      <c r="AA87" s="161">
        <f ca="1">INDEX(AA5:AA74,MATCH(T87,T5:T74,0),0)</f>
        <v>0</v>
      </c>
      <c r="AB87" s="161">
        <f ca="1">INDEX(AB5:AB74,MATCH(T87,T5:T74,0),0)</f>
        <v>0</v>
      </c>
      <c r="CT87" s="20"/>
    </row>
    <row r="88" spans="1:98" s="19" customFormat="1" ht="13.5" customHeight="1" x14ac:dyDescent="0.25">
      <c r="A88" s="19">
        <f t="shared" si="14"/>
        <v>23</v>
      </c>
      <c r="B88" s="177">
        <v>84</v>
      </c>
      <c r="C88" s="173"/>
      <c r="D88" s="178">
        <f>Calculator!EB91</f>
        <v>46205.625</v>
      </c>
      <c r="E88" s="179"/>
      <c r="F88" s="179"/>
      <c r="G88" s="179"/>
      <c r="H88" s="180" t="str">
        <f ca="1">IF(SUM(V47:V50)=12,T47,INDEX(Language!A1:J177,MATCH("Group H Winner",Language!B1:B177,0),MATCH(Setup!C5,Language!A1:J1,0)))</f>
        <v>❶ H</v>
      </c>
      <c r="I88" s="180"/>
      <c r="J88" s="181" t="str">
        <f ca="1">IF(OFFSET('Knock Out Stages'!H7,A88-1,0)&lt;&gt;"",OFFSET('Knock Out Stages'!H7,A88-1,0),"")</f>
        <v/>
      </c>
      <c r="K88" s="181" t="str">
        <f ca="1">IF(OFFSET('Knock Out Stages'!H8,A88-1,0)&lt;&gt;"",OFFSET('Knock Out Stages'!H8,A88-1,0),"")</f>
        <v/>
      </c>
      <c r="L88" s="180"/>
      <c r="M88" s="172" t="str">
        <f ca="1">IF(SUM(V59:V62)=12,T60,INDEX(Language!A1:J177,MATCH("Group J Runner Up",Language!B1:B177,0),MATCH(Setup!C5,Language!A1:J1,0)))</f>
        <v>❷ J</v>
      </c>
      <c r="N88" s="172"/>
      <c r="O88" s="173">
        <f ca="1">OFFSET('Knock Out Stages'!I7,A88-1,0)</f>
        <v>0</v>
      </c>
      <c r="P88" s="173">
        <f ca="1">OFFSET('Knock Out Stages'!I8,A88-1,0)</f>
        <v>0</v>
      </c>
      <c r="Q88" s="182" t="s">
        <v>583</v>
      </c>
      <c r="S88" s="18">
        <v>11</v>
      </c>
      <c r="T88" s="18" t="str">
        <f ca="1">Calculator!U668</f>
        <v>Qatar</v>
      </c>
      <c r="U88" s="18" t="str">
        <f ca="1">Calculator!T668</f>
        <v>B</v>
      </c>
      <c r="V88" s="161">
        <f t="shared" ca="1" si="15"/>
        <v>0</v>
      </c>
      <c r="W88" s="161">
        <f ca="1">INDEX(W5:W74,MATCH(T88,T5:T74,0),0)</f>
        <v>0</v>
      </c>
      <c r="X88" s="161">
        <f ca="1">INDEX(X5:X74,MATCH(T88,T5:T74,0),0)</f>
        <v>0</v>
      </c>
      <c r="Y88" s="161">
        <f ca="1">INDEX(Y5:Y74,MATCH(T88,T5:T74,0),0)</f>
        <v>0</v>
      </c>
      <c r="Z88" s="161">
        <f ca="1">INDEX(Z5:Z74,MATCH(T88,T5:T74,0),0)</f>
        <v>0</v>
      </c>
      <c r="AA88" s="161">
        <f ca="1">INDEX(AA5:AA74,MATCH(T88,T5:T74,0),0)</f>
        <v>0</v>
      </c>
      <c r="AB88" s="161">
        <f ca="1">INDEX(AB5:AB74,MATCH(T88,T5:T74,0),0)</f>
        <v>0</v>
      </c>
      <c r="CT88" s="20"/>
    </row>
    <row r="89" spans="1:98" s="19" customFormat="1" ht="13.5" customHeight="1" x14ac:dyDescent="0.25">
      <c r="A89" s="19">
        <f t="shared" si="14"/>
        <v>25</v>
      </c>
      <c r="B89" s="177">
        <v>85</v>
      </c>
      <c r="C89" s="173"/>
      <c r="D89" s="178">
        <f>Calculator!EB92</f>
        <v>46205.958333333336</v>
      </c>
      <c r="E89" s="179"/>
      <c r="F89" s="179"/>
      <c r="G89" s="179"/>
      <c r="H89" s="180" t="str">
        <f ca="1">IF(SUM(V11:V14)=12,T11,INDEX(Language!A1:J177,MATCH("Group B Winner",Language!B1:B177,0),MATCH(Setup!C5,Language!A1:J1,0)))</f>
        <v>❶ B</v>
      </c>
      <c r="I89" s="180"/>
      <c r="J89" s="181" t="str">
        <f ca="1">IF(OFFSET('Knock Out Stages'!H7,A89-1,0)&lt;&gt;"",OFFSET('Knock Out Stages'!H7,A89-1,0),"")</f>
        <v/>
      </c>
      <c r="K89" s="181" t="str">
        <f ca="1">IF(OFFSET('Knock Out Stages'!H8,A89-1,0)&lt;&gt;"",OFFSET('Knock Out Stages'!H8,A89-1,0),"")</f>
        <v/>
      </c>
      <c r="L89" s="180"/>
      <c r="M89" s="172" t="str">
        <f ca="1">IF(SUM(V78:V89)=36,Calculator!E674,INDEX(Language!A1:J177,MATCH("3rd Group E/F/G/I/J",Language!B1:B177,0),MATCH(Setup!C5,Language!A1:J1,0)))</f>
        <v>❸ E/F/G/I/J</v>
      </c>
      <c r="N89" s="172"/>
      <c r="O89" s="173">
        <f ca="1">OFFSET('Knock Out Stages'!I7,A89-1,0)</f>
        <v>0</v>
      </c>
      <c r="P89" s="173">
        <f ca="1">OFFSET('Knock Out Stages'!I8,A89-1,0)</f>
        <v>0</v>
      </c>
      <c r="Q89" s="182" t="s">
        <v>587</v>
      </c>
      <c r="S89" s="18">
        <v>12</v>
      </c>
      <c r="T89" s="18" t="str">
        <f ca="1">Calculator!U669</f>
        <v>Saudi Arabia</v>
      </c>
      <c r="U89" s="18" t="str">
        <f ca="1">Calculator!T669</f>
        <v>H</v>
      </c>
      <c r="V89" s="161">
        <f t="shared" ca="1" si="15"/>
        <v>0</v>
      </c>
      <c r="W89" s="161">
        <f ca="1">INDEX(W5:W74,MATCH(T89,T5:T74,0),0)</f>
        <v>0</v>
      </c>
      <c r="X89" s="161">
        <f ca="1">INDEX(X5:X74,MATCH(T89,T5:T74,0),0)</f>
        <v>0</v>
      </c>
      <c r="Y89" s="161">
        <f ca="1">INDEX(Y5:Y74,MATCH(T89,T5:T74,0),0)</f>
        <v>0</v>
      </c>
      <c r="Z89" s="161">
        <f ca="1">INDEX(Z5:Z74,MATCH(T89,T5:T74,0),0)</f>
        <v>0</v>
      </c>
      <c r="AA89" s="161">
        <f ca="1">INDEX(AA5:AA74,MATCH(T89,T5:T74,0),0)</f>
        <v>0</v>
      </c>
      <c r="AB89" s="161">
        <f ca="1">INDEX(AB5:AB74,MATCH(T89,T5:T74,0),0)</f>
        <v>0</v>
      </c>
      <c r="CT89" s="20"/>
    </row>
    <row r="90" spans="1:98" s="19" customFormat="1" ht="13.5" customHeight="1" x14ac:dyDescent="0.25">
      <c r="A90" s="19">
        <f t="shared" si="14"/>
        <v>27</v>
      </c>
      <c r="B90" s="177">
        <v>86</v>
      </c>
      <c r="C90" s="173"/>
      <c r="D90" s="178">
        <f>Calculator!EB93</f>
        <v>46206.75</v>
      </c>
      <c r="E90" s="179"/>
      <c r="F90" s="179"/>
      <c r="G90" s="179"/>
      <c r="H90" s="180" t="str">
        <f ca="1">IF(SUM(V59:V62)=12,T59,INDEX(Language!A1:J177,MATCH("Group J Winner",Language!B1:B177,0),MATCH(Setup!C5,Language!A1:J1,0)))</f>
        <v>❶ J</v>
      </c>
      <c r="I90" s="180"/>
      <c r="J90" s="181" t="str">
        <f ca="1">IF(OFFSET('Knock Out Stages'!H7,A90-1,0)&lt;&gt;"",OFFSET('Knock Out Stages'!H7,A90-1,0),"")</f>
        <v/>
      </c>
      <c r="K90" s="181" t="str">
        <f ca="1">IF(OFFSET('Knock Out Stages'!H8,A90-1,0)&lt;&gt;"",OFFSET('Knock Out Stages'!H8,A90-1,0),"")</f>
        <v/>
      </c>
      <c r="L90" s="180"/>
      <c r="M90" s="172" t="str">
        <f ca="1">IF(SUM(V47:V50)=12,T48,INDEX(Language!A1:J177,MATCH("Group H Runner Up",Language!B1:B177,0),MATCH(Setup!C5,Language!A1:J1,0)))</f>
        <v>❷ H</v>
      </c>
      <c r="N90" s="172"/>
      <c r="O90" s="173">
        <f ca="1">OFFSET('Knock Out Stages'!I7,A90-1,0)</f>
        <v>0</v>
      </c>
      <c r="P90" s="173">
        <f ca="1">OFFSET('Knock Out Stages'!I8,A90-1,0)</f>
        <v>0</v>
      </c>
      <c r="Q90" s="182" t="s">
        <v>595</v>
      </c>
      <c r="CT90" s="20"/>
    </row>
    <row r="91" spans="1:98" s="19" customFormat="1" ht="13.5" customHeight="1" x14ac:dyDescent="0.25">
      <c r="A91" s="19">
        <f t="shared" si="14"/>
        <v>29</v>
      </c>
      <c r="B91" s="177">
        <v>87</v>
      </c>
      <c r="C91" s="173"/>
      <c r="D91" s="178">
        <f>Calculator!EB94</f>
        <v>46206.895833333336</v>
      </c>
      <c r="E91" s="179"/>
      <c r="F91" s="179"/>
      <c r="G91" s="179"/>
      <c r="H91" s="180" t="str">
        <f ca="1">IF(SUM(V65:V68)=12,T65,INDEX(Language!A1:J177,MATCH("Group K Winner",Language!B1:B177,0),MATCH(Setup!C5,Language!A1:J1,0)))</f>
        <v>❶ K</v>
      </c>
      <c r="I91" s="180"/>
      <c r="J91" s="181" t="str">
        <f ca="1">IF(OFFSET('Knock Out Stages'!H7,A91-1,0)&lt;&gt;"",OFFSET('Knock Out Stages'!H7,A91-1,0),"")</f>
        <v/>
      </c>
      <c r="K91" s="181" t="str">
        <f ca="1">IF(OFFSET('Knock Out Stages'!H8,A91-1,0)&lt;&gt;"",OFFSET('Knock Out Stages'!H8,A91-1,0),"")</f>
        <v/>
      </c>
      <c r="L91" s="180"/>
      <c r="M91" s="172" t="str">
        <f ca="1">IF(SUM(V78:V89)=36,Calculator!E683,INDEX(Language!A1:J177,MATCH("3rd Group D/E/I/J/L",Language!B1:B177,0),MATCH(Setup!C5,Language!A1:J1,0)))</f>
        <v>❸ D/E/I/J/L</v>
      </c>
      <c r="N91" s="172"/>
      <c r="O91" s="173">
        <f ca="1">OFFSET('Knock Out Stages'!I7,A91-1,0)</f>
        <v>0</v>
      </c>
      <c r="P91" s="173">
        <f ca="1">OFFSET('Knock Out Stages'!I8,A91-1,0)</f>
        <v>0</v>
      </c>
      <c r="Q91" s="182" t="s">
        <v>598</v>
      </c>
      <c r="S91" s="288" t="str">
        <f>UPPER(INDEX(WCTranslation,MATCH("World Cup 2026 Champion",WCTransRef,0),MATCH(Setup!C5,WCLanguageRef,0)))</f>
        <v>WORLD CUP 2026 CHAMPION</v>
      </c>
      <c r="T91" s="288"/>
      <c r="U91" s="288"/>
      <c r="V91" s="288"/>
      <c r="W91" s="288"/>
      <c r="X91" s="288"/>
      <c r="Y91" s="288"/>
      <c r="Z91" s="288"/>
      <c r="AA91" s="288"/>
      <c r="AB91" s="288"/>
      <c r="CT91" s="20"/>
    </row>
    <row r="92" spans="1:98" s="19" customFormat="1" ht="13.5" customHeight="1" x14ac:dyDescent="0.25">
      <c r="A92" s="19">
        <f t="shared" si="14"/>
        <v>31</v>
      </c>
      <c r="B92" s="177">
        <v>88</v>
      </c>
      <c r="C92" s="173"/>
      <c r="D92" s="178">
        <f>Calculator!EB95</f>
        <v>46206.583333333336</v>
      </c>
      <c r="E92" s="179"/>
      <c r="F92" s="179"/>
      <c r="G92" s="179"/>
      <c r="H92" s="180" t="str">
        <f ca="1">IF(SUM(V23:V26)=12,T24,INDEX(Language!A1:J177,MATCH("Group D Runner Up",Language!B1:B177,0),MATCH(Setup!C5,Language!A1:J1,0)))</f>
        <v>❷ D</v>
      </c>
      <c r="I92" s="180"/>
      <c r="J92" s="181" t="str">
        <f ca="1">IF(OFFSET('Knock Out Stages'!H7,A92-1,0)&lt;&gt;"",OFFSET('Knock Out Stages'!H7,A92-1,0),"")</f>
        <v/>
      </c>
      <c r="K92" s="181" t="str">
        <f ca="1">IF(OFFSET('Knock Out Stages'!H8,A92-1,0)&lt;&gt;"",OFFSET('Knock Out Stages'!H8,A92-1,0),"")</f>
        <v/>
      </c>
      <c r="L92" s="180"/>
      <c r="M92" s="172" t="str">
        <f ca="1">IF(SUM(V41:V44)=12,T42,INDEX(Language!A1:J177,MATCH("Group G Runner Up",Language!B1:B177,0),MATCH(Setup!C5,Language!A1:J1,0)))</f>
        <v>❷ G</v>
      </c>
      <c r="N92" s="172"/>
      <c r="O92" s="173">
        <f ca="1">OFFSET('Knock Out Stages'!I7,A92-1,0)</f>
        <v>0</v>
      </c>
      <c r="P92" s="173">
        <f ca="1">OFFSET('Knock Out Stages'!I8,A92-1,0)</f>
        <v>0</v>
      </c>
      <c r="Q92" s="182" t="s">
        <v>593</v>
      </c>
      <c r="S92" s="288"/>
      <c r="T92" s="288"/>
      <c r="U92" s="288"/>
      <c r="V92" s="288"/>
      <c r="W92" s="288"/>
      <c r="X92" s="288"/>
      <c r="Y92" s="288"/>
      <c r="Z92" s="288"/>
      <c r="AA92" s="288"/>
      <c r="AB92" s="288"/>
      <c r="CT92" s="20"/>
    </row>
    <row r="93" spans="1:98" s="19" customFormat="1" ht="13.5" customHeight="1" x14ac:dyDescent="0.25">
      <c r="A93" s="19">
        <v>1</v>
      </c>
      <c r="B93" s="177">
        <v>89</v>
      </c>
      <c r="C93" s="173" t="s">
        <v>104</v>
      </c>
      <c r="D93" s="178">
        <f>Calculator!EB96</f>
        <v>46207.708333333336</v>
      </c>
      <c r="E93" s="179"/>
      <c r="F93" s="179"/>
      <c r="G93" s="179"/>
      <c r="H93" s="180" t="str">
        <f ca="1">IF(AND(J78&lt;&gt;"",K78&lt;&gt;""),IF((J78+O78)&gt;(K78+P78),H78,IF((J78+O78)&lt;(K78+P78),M78,INDEX(Language!A1:J177,MATCH("Match 74 Winner",Language!B1:B177,0),MATCH(Setup!C5,Language!A1:J1,0)))),INDEX(Language!A1:J177,MATCH("Match 74 Winner",Language!B1:B177,0),MATCH(Setup!C5,Language!A1:J1,0)))</f>
        <v>Winner #74</v>
      </c>
      <c r="I93" s="180"/>
      <c r="J93" s="181" t="str">
        <f ca="1">IF(OFFSET('Knock Out Stages'!H42,A93-1,0)&lt;&gt;"",OFFSET('Knock Out Stages'!H42,A93-1,0),"")</f>
        <v/>
      </c>
      <c r="K93" s="181" t="str">
        <f ca="1">IF(OFFSET('Knock Out Stages'!H43,A93-1,0)&lt;&gt;"",OFFSET('Knock Out Stages'!H43,A93-1,0),"")</f>
        <v/>
      </c>
      <c r="L93" s="180"/>
      <c r="M93" s="172" t="str">
        <f ca="1">IF(AND(J81&lt;&gt;"",K81&lt;&gt;""),IF((J81+O81)&gt;(K81+P81),H81,IF((J81+O81)&lt;(K81+P81),M81,INDEX(Language!A1:J177,MATCH("Match 77 Winner",Language!B1:B177,0),MATCH(Setup!C5,Language!A1:J1,0)))),INDEX(Language!A1:J177,MATCH("Match 77 Winner",Language!B1:B177,0),MATCH(Setup!C5,Language!A1:J1,0)))</f>
        <v>Winner #77</v>
      </c>
      <c r="N93" s="172"/>
      <c r="O93" s="173">
        <f ca="1">OFFSET('Knock Out Stages'!I42,A93-1,0)</f>
        <v>0</v>
      </c>
      <c r="P93" s="173">
        <f ca="1">OFFSET('Knock Out Stages'!I43,A93-1,0)</f>
        <v>0</v>
      </c>
      <c r="Q93" s="182" t="s">
        <v>591</v>
      </c>
      <c r="S93" s="288"/>
      <c r="T93" s="288"/>
      <c r="U93" s="288"/>
      <c r="V93" s="288"/>
      <c r="W93" s="288"/>
      <c r="X93" s="288"/>
      <c r="Y93" s="288"/>
      <c r="Z93" s="288"/>
      <c r="AA93" s="288"/>
      <c r="AB93" s="288"/>
      <c r="CT93" s="20"/>
    </row>
    <row r="94" spans="1:98" s="19" customFormat="1" ht="13.5" customHeight="1" x14ac:dyDescent="0.25">
      <c r="A94" s="19">
        <f t="shared" si="14"/>
        <v>3</v>
      </c>
      <c r="B94" s="177">
        <v>90</v>
      </c>
      <c r="C94" s="173"/>
      <c r="D94" s="178">
        <f>Calculator!EB97</f>
        <v>46207.541666666664</v>
      </c>
      <c r="E94" s="179"/>
      <c r="F94" s="179"/>
      <c r="G94" s="179"/>
      <c r="H94" s="180" t="str">
        <f ca="1">IF(AND(J77&lt;&gt;"",K77&lt;&gt;""),IF((J77+O77)&gt;(K77+P77),H77,IF((J77+O77)&lt;(K77+P77),M77,INDEX(Language!A1:J177,MATCH("Match 73 Winner",Language!B1:B177,0),MATCH(Setup!C5,Language!A1:J1,0)))),INDEX(Language!A1:J177,MATCH("Match 73 Winner",Language!B1:B177,0),MATCH(Setup!C5,Language!A1:J1,0)))</f>
        <v>Winner #73</v>
      </c>
      <c r="I94" s="180"/>
      <c r="J94" s="181" t="str">
        <f ca="1">IF(OFFSET('Knock Out Stages'!H42,A94-1,0)&lt;&gt;"",OFFSET('Knock Out Stages'!H42,A94-1,0),"")</f>
        <v/>
      </c>
      <c r="K94" s="181" t="str">
        <f ca="1">IF(OFFSET('Knock Out Stages'!H43,A94-1,0)&lt;&gt;"",OFFSET('Knock Out Stages'!H43,A94-1,0),"")</f>
        <v/>
      </c>
      <c r="L94" s="180"/>
      <c r="M94" s="172" t="str">
        <f ca="1">IF(AND(J79&lt;&gt;"",K79&lt;&gt;""),IF((J79+O79)&gt;(K79+P79),H79,IF((J79+O79)&lt;(K79+P79),M79,INDEX(Language!A1:J177,MATCH("Match 75 Winner",Language!B1:B177,0),MATCH(Setup!C5,Language!A1:J1,0)))),INDEX(Language!A1:J177,MATCH("Match 75 Winner",Language!B1:B177,0),MATCH(Setup!C5,Language!A1:J1,0)))</f>
        <v>Winner #75</v>
      </c>
      <c r="N94" s="172"/>
      <c r="O94" s="173">
        <f ca="1">OFFSET('Knock Out Stages'!I42,A94-1,0)</f>
        <v>0</v>
      </c>
      <c r="P94" s="173">
        <f ca="1">OFFSET('Knock Out Stages'!I43,A94-1,0)</f>
        <v>0</v>
      </c>
      <c r="Q94" s="182" t="s">
        <v>592</v>
      </c>
      <c r="S94" s="288"/>
      <c r="T94" s="288"/>
      <c r="U94" s="288"/>
      <c r="V94" s="288"/>
      <c r="W94" s="288"/>
      <c r="X94" s="288"/>
      <c r="Y94" s="288"/>
      <c r="Z94" s="288"/>
      <c r="AA94" s="288"/>
      <c r="AB94" s="288"/>
      <c r="CT94" s="20"/>
    </row>
    <row r="95" spans="1:98" s="19" customFormat="1" ht="13.5" customHeight="1" x14ac:dyDescent="0.25">
      <c r="A95" s="19">
        <f t="shared" si="14"/>
        <v>5</v>
      </c>
      <c r="B95" s="177">
        <v>91</v>
      </c>
      <c r="C95" s="173"/>
      <c r="D95" s="178">
        <f>Calculator!EB98</f>
        <v>46208.666666666664</v>
      </c>
      <c r="E95" s="179"/>
      <c r="F95" s="179"/>
      <c r="G95" s="179"/>
      <c r="H95" s="180" t="str">
        <f ca="1">IF(AND(J80&lt;&gt;"",K80&lt;&gt;""),IF((J80+O80)&gt;(K80+P80),H80,IF((J80+O80)&lt;(K80+P80),M80,INDEX(Language!A1:J177,MATCH("Match 76 Winner",Language!B1:B177,0),MATCH(Setup!C5,Language!A1:J1,0)))),INDEX(Language!A1:J177,MATCH("Match 76 Winner",Language!B1:B177,0),MATCH(Setup!C5,Language!A1:J1,0)))</f>
        <v>Winner #76</v>
      </c>
      <c r="I95" s="180"/>
      <c r="J95" s="181" t="str">
        <f ca="1">IF(OFFSET('Knock Out Stages'!H42,A95-1,0)&lt;&gt;"",OFFSET('Knock Out Stages'!H42,A95-1,0),"")</f>
        <v/>
      </c>
      <c r="K95" s="181" t="str">
        <f ca="1">IF(OFFSET('Knock Out Stages'!H43,A95-1,0)&lt;&gt;"",OFFSET('Knock Out Stages'!H43,A95-1,0),"")</f>
        <v/>
      </c>
      <c r="L95" s="180"/>
      <c r="M95" s="172" t="str">
        <f ca="1">IF(AND(J82&lt;&gt;"",K82&lt;&gt;""),IF((J82+O82)&gt;(K82+P82),H82,IF((J82+O82)&lt;(K82+P82),M82,INDEX(Language!A1:J177,MATCH("Match 78 Winner",Language!B1:B177,0),MATCH(Setup!C5,Language!A1:J1,0)))),INDEX(Language!A1:J177,MATCH("Match 78 Winner",Language!B1:B177,0),MATCH(Setup!C5,Language!A1:J1,0)))</f>
        <v>Winner #78</v>
      </c>
      <c r="N95" s="172"/>
      <c r="O95" s="173">
        <f ca="1">OFFSET('Knock Out Stages'!I42,A95-1,0)</f>
        <v>0</v>
      </c>
      <c r="P95" s="173">
        <f ca="1">OFFSET('Knock Out Stages'!I43,A95-1,0)</f>
        <v>0</v>
      </c>
      <c r="Q95" s="182" t="s">
        <v>589</v>
      </c>
      <c r="S95" s="289" t="str">
        <f>IF(AND(J108&lt;&gt;"",K108&lt;&gt;""),IF((J108+O108)&gt;(K108+P108),H108,IF((J108+O108)&lt;(K108+P108),M108,INDEX(Language!A1:J177,MATCH("Match 104 Winner",Language!B1:B177,0),MATCH(Setup!C5,Language!A1:J1,0)))),INDEX(Language!A1:J177,MATCH("Match 104 Winner",Language!B1:B177,0),MATCH(Setup!C5,Language!A1:J1,0)))</f>
        <v>Winner #104</v>
      </c>
      <c r="T95" s="289"/>
      <c r="U95" s="289"/>
      <c r="V95" s="289"/>
      <c r="W95" s="289"/>
      <c r="X95" s="289"/>
      <c r="Y95" s="289"/>
      <c r="Z95" s="289"/>
      <c r="AA95" s="289"/>
      <c r="AB95" s="289"/>
      <c r="CT95" s="20"/>
    </row>
    <row r="96" spans="1:98" s="19" customFormat="1" ht="13.5" customHeight="1" x14ac:dyDescent="0.25">
      <c r="A96" s="19">
        <f t="shared" si="14"/>
        <v>7</v>
      </c>
      <c r="B96" s="177">
        <v>92</v>
      </c>
      <c r="C96" s="173"/>
      <c r="D96" s="178">
        <f>Calculator!EB99</f>
        <v>46208.833333333336</v>
      </c>
      <c r="E96" s="179"/>
      <c r="F96" s="179"/>
      <c r="G96" s="179"/>
      <c r="H96" s="180" t="str">
        <f ca="1">IF(AND(J83&lt;&gt;"",K83&lt;&gt;""),IF((J83+O83)&gt;(K83+P83),H83,IF((J83+O83)&lt;(K83+P83),M83,INDEX(Language!A1:J177,MATCH("Match 79 Winner",Language!B1:B177,0),MATCH(Setup!C5,Language!A1:J1,0)))),INDEX(Language!A1:J177,MATCH("Match 79 Winner",Language!B1:B177,0),MATCH(Setup!C5,Language!A1:J1,0)))</f>
        <v>Winner #79</v>
      </c>
      <c r="I96" s="180"/>
      <c r="J96" s="181" t="str">
        <f ca="1">IF(OFFSET('Knock Out Stages'!H42,A96-1,0)&lt;&gt;"",OFFSET('Knock Out Stages'!H42,A96-1,0),"")</f>
        <v/>
      </c>
      <c r="K96" s="181" t="str">
        <f ca="1">IF(OFFSET('Knock Out Stages'!H43,A96-1,0)&lt;&gt;"",OFFSET('Knock Out Stages'!H43,A96-1,0),"")</f>
        <v/>
      </c>
      <c r="L96" s="180"/>
      <c r="M96" s="172" t="str">
        <f ca="1">IF(AND(J84&lt;&gt;"",K84&lt;&gt;""),IF((J84+O84)&gt;(K84+P84),H84,IF((J84+O84)&lt;(K84+P84),M84,INDEX(Language!A1:J177,MATCH("Match 80 Winner",Language!B1:B177,0),MATCH(Setup!C5,Language!A1:J1,0)))),INDEX(Language!A1:J177,MATCH("Match 80 Winner",Language!B1:B177,0),MATCH(Setup!C5,Language!A1:J1,0)))</f>
        <v>Winner #80</v>
      </c>
      <c r="N96" s="172"/>
      <c r="O96" s="173">
        <f ca="1">OFFSET('Knock Out Stages'!I42,A96-1,0)</f>
        <v>0</v>
      </c>
      <c r="P96" s="173">
        <f ca="1">OFFSET('Knock Out Stages'!I43,A96-1,0)</f>
        <v>0</v>
      </c>
      <c r="Q96" s="182" t="s">
        <v>579</v>
      </c>
      <c r="S96" s="289"/>
      <c r="T96" s="289"/>
      <c r="U96" s="289"/>
      <c r="V96" s="289"/>
      <c r="W96" s="289"/>
      <c r="X96" s="289"/>
      <c r="Y96" s="289"/>
      <c r="Z96" s="289"/>
      <c r="AA96" s="289"/>
      <c r="AB96" s="289"/>
      <c r="CT96" s="20"/>
    </row>
    <row r="97" spans="1:98" s="19" customFormat="1" ht="13.5" customHeight="1" x14ac:dyDescent="0.25">
      <c r="A97" s="19">
        <f t="shared" si="14"/>
        <v>9</v>
      </c>
      <c r="B97" s="177">
        <v>93</v>
      </c>
      <c r="C97" s="173"/>
      <c r="D97" s="178">
        <f>Calculator!EB100</f>
        <v>46209.625</v>
      </c>
      <c r="E97" s="179"/>
      <c r="F97" s="179"/>
      <c r="G97" s="179"/>
      <c r="H97" s="180" t="str">
        <f ca="1">IF(AND(J87&lt;&gt;"",K87&lt;&gt;""),IF((J87+O87)&gt;(K87+P87),H87,IF((J87+O87)&lt;(K87+P87),M87,INDEX(Language!A1:J177,MATCH("Match 83 Winner",Language!B1:B177,0),MATCH(Setup!C5,Language!A1:J1,0)))),INDEX(Language!A1:J177,MATCH("Match 83 Winner",Language!B1:B177,0),MATCH(Setup!C5,Language!A1:J1,0)))</f>
        <v>Winner #83</v>
      </c>
      <c r="I97" s="180"/>
      <c r="J97" s="181" t="str">
        <f ca="1">IF(OFFSET('Knock Out Stages'!H42,A97-1,0)&lt;&gt;"",OFFSET('Knock Out Stages'!H42,A97-1,0),"")</f>
        <v/>
      </c>
      <c r="K97" s="181" t="str">
        <f ca="1">IF(OFFSET('Knock Out Stages'!H43,A97-1,0)&lt;&gt;"",OFFSET('Knock Out Stages'!H43,A97-1,0),"")</f>
        <v/>
      </c>
      <c r="L97" s="180"/>
      <c r="M97" s="172" t="str">
        <f ca="1">IF(AND(J88&lt;&gt;"",K88&lt;&gt;""),IF((J88+O88)&gt;(K88+P88),H88,IF((J88+O88)&lt;(K88+P88),M88,INDEX(Language!A1:J177,MATCH("Match 84 Winner",Language!B1:B177,0),MATCH(Setup!C5,Language!A1:J1,0)))),INDEX(Language!A1:J177,MATCH("Match 84 Winner",Language!B1:B177,0),MATCH(Setup!C5,Language!A1:J1,0)))</f>
        <v>Winner #84</v>
      </c>
      <c r="N97" s="172"/>
      <c r="O97" s="173">
        <f ca="1">OFFSET('Knock Out Stages'!I42,A97-1,0)</f>
        <v>0</v>
      </c>
      <c r="P97" s="173">
        <f ca="1">OFFSET('Knock Out Stages'!I43,A97-1,0)</f>
        <v>0</v>
      </c>
      <c r="Q97" s="182" t="s">
        <v>593</v>
      </c>
      <c r="S97" s="289"/>
      <c r="T97" s="289"/>
      <c r="U97" s="289"/>
      <c r="V97" s="289"/>
      <c r="W97" s="289"/>
      <c r="X97" s="289"/>
      <c r="Y97" s="289"/>
      <c r="Z97" s="289"/>
      <c r="AA97" s="289"/>
      <c r="AB97" s="289"/>
      <c r="CT97" s="20"/>
    </row>
    <row r="98" spans="1:98" s="19" customFormat="1" ht="13.5" customHeight="1" x14ac:dyDescent="0.25">
      <c r="A98" s="19">
        <f t="shared" si="14"/>
        <v>11</v>
      </c>
      <c r="B98" s="177">
        <v>94</v>
      </c>
      <c r="C98" s="173"/>
      <c r="D98" s="178">
        <f>Calculator!EB101</f>
        <v>46209.833333333336</v>
      </c>
      <c r="E98" s="179"/>
      <c r="F98" s="179"/>
      <c r="G98" s="179"/>
      <c r="H98" s="180" t="str">
        <f ca="1">IF(AND(J85&lt;&gt;"",K85&lt;&gt;""),IF((J85+O85)&gt;(K85+P85),H85,IF((J85+O85)&lt;(K85+P85),M85,INDEX(Language!A1:J177,MATCH("Match 81 Winner",Language!B1:B177,0),MATCH(Setup!C5,Language!A1:J1,0)))),INDEX(Language!A1:J177,MATCH("Match 81 Winner",Language!B1:B177,0),MATCH(Setup!C5,Language!A1:J1,0)))</f>
        <v>Winner #81</v>
      </c>
      <c r="I98" s="180"/>
      <c r="J98" s="181" t="str">
        <f ca="1">IF(OFFSET('Knock Out Stages'!H42,A98-1,0)&lt;&gt;"",OFFSET('Knock Out Stages'!H42,A98-1,0),"")</f>
        <v/>
      </c>
      <c r="K98" s="181" t="str">
        <f ca="1">IF(OFFSET('Knock Out Stages'!H43,A98-1,0)&lt;&gt;"",OFFSET('Knock Out Stages'!H43,A98-1,0),"")</f>
        <v/>
      </c>
      <c r="L98" s="180"/>
      <c r="M98" s="172" t="str">
        <f ca="1">IF(AND(J86&lt;&gt;"",K86&lt;&gt;""),IF((J86+O86)&gt;(K86+P86),H86,IF((J86+O86)&lt;(K86+P86),M86,INDEX(Language!A1:J177,MATCH("Match 82 Winner",Language!B1:B177,0),MATCH(Setup!C5,Language!A1:J1,0)))),INDEX(Language!A1:J177,MATCH("Match 82 Winner",Language!B1:B177,0),MATCH(Setup!C5,Language!A1:J1,0)))</f>
        <v>Winner #82</v>
      </c>
      <c r="N98" s="172"/>
      <c r="O98" s="173">
        <f ca="1">OFFSET('Knock Out Stages'!I42,A98-1,0)</f>
        <v>0</v>
      </c>
      <c r="P98" s="173">
        <f ca="1">OFFSET('Knock Out Stages'!I43,A98-1,0)</f>
        <v>0</v>
      </c>
      <c r="Q98" s="182" t="s">
        <v>597</v>
      </c>
      <c r="S98" s="289"/>
      <c r="T98" s="289"/>
      <c r="U98" s="289"/>
      <c r="V98" s="289"/>
      <c r="W98" s="289"/>
      <c r="X98" s="289"/>
      <c r="Y98" s="289"/>
      <c r="Z98" s="289"/>
      <c r="AA98" s="289"/>
      <c r="AB98" s="289"/>
      <c r="CT98" s="20"/>
    </row>
    <row r="99" spans="1:98" s="19" customFormat="1" ht="13.5" customHeight="1" x14ac:dyDescent="0.25">
      <c r="A99" s="19">
        <f t="shared" si="14"/>
        <v>13</v>
      </c>
      <c r="B99" s="177">
        <v>95</v>
      </c>
      <c r="C99" s="173"/>
      <c r="D99" s="178">
        <f>Calculator!EB102</f>
        <v>46210.5</v>
      </c>
      <c r="E99" s="179"/>
      <c r="F99" s="179"/>
      <c r="G99" s="179"/>
      <c r="H99" s="180" t="str">
        <f ca="1">IF(AND(J90&lt;&gt;"",K90&lt;&gt;""),IF((J90+O90)&gt;(K90+P90),H90,IF((J90+O90)&lt;(K90+P90),M90,INDEX(Language!A1:J177,MATCH("Match 86 Winner",Language!B1:B177,0),MATCH(Setup!C5,Language!A1:J1,0)))),INDEX(Language!A1:J177,MATCH("Match 86 Winner",Language!B1:B177,0),MATCH(Setup!C5,Language!A1:J1,0)))</f>
        <v>Winner #86</v>
      </c>
      <c r="I99" s="180"/>
      <c r="J99" s="181" t="str">
        <f ca="1">IF(OFFSET('Knock Out Stages'!H42,A99-1,0)&lt;&gt;"",OFFSET('Knock Out Stages'!H42,A99-1,0),"")</f>
        <v/>
      </c>
      <c r="K99" s="181" t="str">
        <f ca="1">IF(OFFSET('Knock Out Stages'!H43,A99-1,0)&lt;&gt;"",OFFSET('Knock Out Stages'!H43,A99-1,0),"")</f>
        <v/>
      </c>
      <c r="L99" s="180"/>
      <c r="M99" s="172" t="str">
        <f ca="1">IF(AND(J92&lt;&gt;"",K92&lt;&gt;""),IF((J92+O92)&gt;(K92+P92),H92,IF((J92+O92)&lt;(K92+P92),M92,INDEX(Language!A1:J177,MATCH("Match 88 Winner",Language!B1:B177,0),MATCH(Setup!C5,Language!A1:J1,0)))),INDEX(Language!A1:J177,MATCH("Match 88 Winner",Language!B1:B177,0),MATCH(Setup!C5,Language!A1:J1,0)))</f>
        <v>Winner #88</v>
      </c>
      <c r="N99" s="172"/>
      <c r="O99" s="173">
        <f ca="1">OFFSET('Knock Out Stages'!I42,A99-1,0)</f>
        <v>0</v>
      </c>
      <c r="P99" s="173">
        <f ca="1">OFFSET('Knock Out Stages'!I43,A99-1,0)</f>
        <v>0</v>
      </c>
      <c r="Q99" s="182" t="s">
        <v>596</v>
      </c>
      <c r="S99" s="289"/>
      <c r="T99" s="289"/>
      <c r="U99" s="289"/>
      <c r="V99" s="289"/>
      <c r="W99" s="289"/>
      <c r="X99" s="289"/>
      <c r="Y99" s="289"/>
      <c r="Z99" s="289"/>
      <c r="AA99" s="289"/>
      <c r="AB99" s="289"/>
      <c r="CT99" s="20"/>
    </row>
    <row r="100" spans="1:98" s="19" customFormat="1" ht="13.5" customHeight="1" x14ac:dyDescent="0.25">
      <c r="A100" s="19">
        <f t="shared" si="14"/>
        <v>15</v>
      </c>
      <c r="B100" s="177">
        <v>96</v>
      </c>
      <c r="C100" s="173"/>
      <c r="D100" s="178">
        <f>Calculator!EB103</f>
        <v>46210.666666666664</v>
      </c>
      <c r="E100" s="179"/>
      <c r="F100" s="179"/>
      <c r="G100" s="179"/>
      <c r="H100" s="180" t="str">
        <f ca="1">IF(AND(J89&lt;&gt;"",K89&lt;&gt;""),IF((J89+O89)&gt;(K89+P89),H89,IF((J89+O89)&lt;(K89+P89),M89,INDEX(Language!A1:J177,MATCH("Match 85 Winner",Language!B1:B177,0),MATCH(Setup!C5,Language!A1:J1,0)))),INDEX(Language!A1:J177,MATCH("Match 85 Winner",Language!B1:B177,0),MATCH(Setup!C5,Language!A1:J1,0)))</f>
        <v>Winner #85</v>
      </c>
      <c r="I100" s="180"/>
      <c r="J100" s="181" t="str">
        <f ca="1">IF(OFFSET('Knock Out Stages'!H42,A100-1,0)&lt;&gt;"",OFFSET('Knock Out Stages'!H42,A100-1,0),"")</f>
        <v/>
      </c>
      <c r="K100" s="181" t="str">
        <f ca="1">IF(OFFSET('Knock Out Stages'!H43,A100-1,0)&lt;&gt;"",OFFSET('Knock Out Stages'!H43,A100-1,0),"")</f>
        <v/>
      </c>
      <c r="L100" s="180"/>
      <c r="M100" s="172" t="str">
        <f ca="1">IF(AND(J91&lt;&gt;"",K91&lt;&gt;""),IF((J91+O91)&gt;(K91+P91),H91,IF((J91+O91)&lt;(K91+P91),M91,INDEX(Language!A1:J177,MATCH("Match 87 Winner",Language!B1:B177,0),MATCH(Setup!C5,Language!A1:J1,0)))),INDEX(Language!A1:J177,MATCH("Match 87 Winner",Language!B1:B177,0),MATCH(Setup!C5,Language!A1:J1,0)))</f>
        <v>Winner #87</v>
      </c>
      <c r="N100" s="172"/>
      <c r="O100" s="173">
        <f ca="1">OFFSET('Knock Out Stages'!I42,A100-1,0)</f>
        <v>0</v>
      </c>
      <c r="P100" s="173">
        <f ca="1">OFFSET('Knock Out Stages'!I43,A100-1,0)</f>
        <v>0</v>
      </c>
      <c r="Q100" s="182" t="s">
        <v>587</v>
      </c>
      <c r="S100" s="290" t="str">
        <f>INDEX(WCTranslation,MATCH("Second Place",WCTransRef,0),MATCH(Setup!C5,WCLanguageRef,0))</f>
        <v>Second place</v>
      </c>
      <c r="T100" s="290"/>
      <c r="U100" s="290"/>
      <c r="V100" s="290"/>
      <c r="W100" s="290"/>
      <c r="X100" s="290"/>
      <c r="Y100" s="290"/>
      <c r="Z100" s="290"/>
      <c r="AA100" s="290"/>
      <c r="AB100" s="290"/>
      <c r="CT100" s="20"/>
    </row>
    <row r="101" spans="1:98" s="19" customFormat="1" ht="13.5" customHeight="1" x14ac:dyDescent="0.25">
      <c r="A101" s="19">
        <v>1</v>
      </c>
      <c r="B101" s="177">
        <v>97</v>
      </c>
      <c r="C101" s="173" t="s">
        <v>105</v>
      </c>
      <c r="D101" s="178">
        <f>Calculator!EB104</f>
        <v>46212.666666666664</v>
      </c>
      <c r="E101" s="179"/>
      <c r="F101" s="179"/>
      <c r="G101" s="179"/>
      <c r="H101" s="180" t="str">
        <f ca="1">IF(AND(J93&lt;&gt;"",K93&lt;&gt;""),IF((J93+O93)&gt;(K93+P93),H93,IF((J93+O93)&lt;(K93+P93),M93,INDEX(Language!A1:J177,MATCH("Match 89 Winner",Language!B1:B177,0),MATCH(Setup!C5,Language!A1:J1,0)))),INDEX(Language!A1:J177,MATCH("Match 89 Winner",Language!B1:B177,0),MATCH(Setup!C5,Language!A1:J1,0)))</f>
        <v>Winner #89</v>
      </c>
      <c r="I101" s="180"/>
      <c r="J101" s="181" t="str">
        <f ca="1">IF(OFFSET('Knock Out Stages'!H61,A101-1,0)&lt;&gt;"",OFFSET('Knock Out Stages'!H61,A101-1,0),"")</f>
        <v/>
      </c>
      <c r="K101" s="181" t="str">
        <f ca="1">IF(OFFSET('Knock Out Stages'!H62,A101-1,0)&lt;&gt;"",OFFSET('Knock Out Stages'!H62,A101-1,0),"")</f>
        <v/>
      </c>
      <c r="L101" s="180"/>
      <c r="M101" s="172" t="str">
        <f ca="1">IF(AND(J94&lt;&gt;"",K94&lt;&gt;""),IF((J94+O94)&gt;(K94+P94),H94,IF((J94+O94)&lt;(K94+P94),M94,INDEX(Language!A1:J177,MATCH("Match 90 Winner",Language!B1:B177,0),MATCH(Setup!C5,Language!A1:J1,0)))),INDEX(Language!A1:J177,MATCH("Match 90 Winner",Language!B1:B177,0),MATCH(Setup!C5,Language!A1:J1,0)))</f>
        <v>Winner #90</v>
      </c>
      <c r="N101" s="172"/>
      <c r="O101" s="173">
        <f ca="1">OFFSET('Knock Out Stages'!I61,A101-1,0)</f>
        <v>0</v>
      </c>
      <c r="P101" s="173">
        <f ca="1">OFFSET('Knock Out Stages'!I62,A101-1,0)</f>
        <v>0</v>
      </c>
      <c r="Q101" s="182" t="s">
        <v>585</v>
      </c>
      <c r="S101" s="290"/>
      <c r="T101" s="290"/>
      <c r="U101" s="290"/>
      <c r="V101" s="290"/>
      <c r="W101" s="290"/>
      <c r="X101" s="290"/>
      <c r="Y101" s="290"/>
      <c r="Z101" s="290"/>
      <c r="AA101" s="290"/>
      <c r="AB101" s="290"/>
      <c r="CT101" s="20"/>
    </row>
    <row r="102" spans="1:98" s="19" customFormat="1" ht="13.5" customHeight="1" x14ac:dyDescent="0.25">
      <c r="A102" s="19">
        <f t="shared" si="14"/>
        <v>3</v>
      </c>
      <c r="B102" s="177">
        <v>98</v>
      </c>
      <c r="C102" s="173"/>
      <c r="D102" s="178">
        <f>Calculator!EB105</f>
        <v>46213.625</v>
      </c>
      <c r="E102" s="179"/>
      <c r="F102" s="179"/>
      <c r="G102" s="179"/>
      <c r="H102" s="180" t="str">
        <f ca="1">IF(AND(J97&lt;&gt;"",K97&lt;&gt;""),IF((J97+O97)&gt;(K97+P97),H97,IF((J97+O97)&lt;(K97+P97),M97,INDEX(Language!A1:J177,MATCH("Match 93 Winner",Language!B1:B177,0),MATCH(Setup!C5,Language!A1:J1,0)))),INDEX(Language!A1:J177,MATCH("Match 93 Winner",Language!B1:B177,0),MATCH(Setup!C5,Language!A1:J1,0)))</f>
        <v>Winner #93</v>
      </c>
      <c r="I102" s="180"/>
      <c r="J102" s="181" t="str">
        <f ca="1">IF(OFFSET('Knock Out Stages'!H61,A102-1,0)&lt;&gt;"",OFFSET('Knock Out Stages'!H61,A102-1,0),"")</f>
        <v/>
      </c>
      <c r="K102" s="181" t="str">
        <f ca="1">IF(OFFSET('Knock Out Stages'!H62,A102-1,0)&lt;&gt;"",OFFSET('Knock Out Stages'!H62,A102-1,0),"")</f>
        <v/>
      </c>
      <c r="L102" s="180"/>
      <c r="M102" s="172" t="str">
        <f ca="1">IF(AND(J98&lt;&gt;"",K98&lt;&gt;""),IF((J98+O98)&gt;(K98+P98),H98,IF((J98+O98)&lt;(K98+P98),M98,INDEX(Language!A1:J177,MATCH("Match 94 Winner",Language!B1:B177,0),MATCH(Setup!C5,Language!A1:J1,0)))),INDEX(Language!A1:J177,MATCH("Match 94 Winner",Language!B1:B177,0),MATCH(Setup!C5,Language!A1:J1,0)))</f>
        <v>Winner #94</v>
      </c>
      <c r="N102" s="172"/>
      <c r="O102" s="173">
        <f ca="1">OFFSET('Knock Out Stages'!I61,A102-1,0)</f>
        <v>0</v>
      </c>
      <c r="P102" s="173">
        <f ca="1">OFFSET('Knock Out Stages'!I62,A102-1,0)</f>
        <v>0</v>
      </c>
      <c r="Q102" s="182" t="s">
        <v>583</v>
      </c>
      <c r="S102" s="291" t="str">
        <f>IF(AND(J108&lt;&gt;"",K108&lt;&gt;""),IF((J108+O108)&lt;(K108+P108),H108,IF((J108+O108)&gt;(K108+P108),M108,INDEX(Language!A1:J177,MATCH("Match 104 Loser",Language!B1:B177,0),MATCH(Setup!C5,Language!A1:J1,0)))),INDEX(Language!A1:J177,MATCH("Match 104 Loser",Language!B1:B177,0),MATCH(Setup!C5,Language!A1:J1,0)))</f>
        <v>Loser #104</v>
      </c>
      <c r="T102" s="291"/>
      <c r="U102" s="291"/>
      <c r="V102" s="291"/>
      <c r="W102" s="291"/>
      <c r="X102" s="291"/>
      <c r="Y102" s="291"/>
      <c r="Z102" s="291"/>
      <c r="AA102" s="291"/>
      <c r="AB102" s="291"/>
      <c r="CT102" s="20"/>
    </row>
    <row r="103" spans="1:98" s="19" customFormat="1" ht="13.5" customHeight="1" x14ac:dyDescent="0.25">
      <c r="A103" s="19">
        <f t="shared" si="14"/>
        <v>5</v>
      </c>
      <c r="B103" s="177">
        <v>99</v>
      </c>
      <c r="C103" s="173"/>
      <c r="D103" s="178">
        <f>Calculator!EB106</f>
        <v>46214.708333333336</v>
      </c>
      <c r="E103" s="179"/>
      <c r="F103" s="179"/>
      <c r="G103" s="179"/>
      <c r="H103" s="180" t="str">
        <f ca="1">IF(AND(J95&lt;&gt;"",K95&lt;&gt;""),IF((J95+O95)&gt;(K95+P95),H95,IF((J95+O95)&lt;(K95+P95),M95,INDEX(Language!A1:J177,MATCH("Match 91 Winner",Language!B1:B177,0),MATCH(Setup!C5,Language!A1:J1,0)))),INDEX(Language!A1:J177,MATCH("Match 91 Winner",Language!B1:B177,0),MATCH(Setup!C5,Language!A1:J1,0)))</f>
        <v>Winner #91</v>
      </c>
      <c r="I103" s="180"/>
      <c r="J103" s="181" t="str">
        <f ca="1">IF(OFFSET('Knock Out Stages'!H61,A103-1,0)&lt;&gt;"",OFFSET('Knock Out Stages'!H61,A103-1,0),"")</f>
        <v/>
      </c>
      <c r="K103" s="181" t="str">
        <f ca="1">IF(OFFSET('Knock Out Stages'!H62,A103-1,0)&lt;&gt;"",OFFSET('Knock Out Stages'!H62,A103-1,0),"")</f>
        <v/>
      </c>
      <c r="L103" s="180"/>
      <c r="M103" s="172" t="str">
        <f ca="1">IF(AND(J96&lt;&gt;"",K96&lt;&gt;""),IF((J96+O96)&gt;(K96+P96),H96,IF((J96+O96)&lt;(K96+P96),M96,INDEX(Language!A1:J177,MATCH("Match 92 Winner",Language!B1:B177,0),MATCH(Setup!C5,Language!A1:J1,0)))),INDEX(Language!A1:J177,MATCH("Match 92 Winner",Language!B1:B177,0),MATCH(Setup!C5,Language!A1:J1,0)))</f>
        <v>Winner #92</v>
      </c>
      <c r="N103" s="172"/>
      <c r="O103" s="173">
        <f ca="1">OFFSET('Knock Out Stages'!I61,A103-1,0)</f>
        <v>0</v>
      </c>
      <c r="P103" s="173">
        <f ca="1">OFFSET('Knock Out Stages'!I62,A103-1,0)</f>
        <v>0</v>
      </c>
      <c r="Q103" s="182" t="s">
        <v>595</v>
      </c>
      <c r="S103" s="291"/>
      <c r="T103" s="291"/>
      <c r="U103" s="291"/>
      <c r="V103" s="291"/>
      <c r="W103" s="291"/>
      <c r="X103" s="291"/>
      <c r="Y103" s="291"/>
      <c r="Z103" s="291"/>
      <c r="AA103" s="291"/>
      <c r="AB103" s="291"/>
      <c r="CT103" s="20"/>
    </row>
    <row r="104" spans="1:98" s="19" customFormat="1" ht="13.5" customHeight="1" x14ac:dyDescent="0.25">
      <c r="A104" s="19">
        <f t="shared" si="14"/>
        <v>7</v>
      </c>
      <c r="B104" s="177">
        <v>100</v>
      </c>
      <c r="C104" s="173"/>
      <c r="D104" s="178">
        <f>Calculator!EB107</f>
        <v>46214.875</v>
      </c>
      <c r="E104" s="179"/>
      <c r="F104" s="179"/>
      <c r="G104" s="179"/>
      <c r="H104" s="180" t="str">
        <f ca="1">IF(AND(J99&lt;&gt;"",K99&lt;&gt;""),IF((J99+O99)&gt;(K99+P99),H99,IF((J99+O99)&lt;(K99+P99),M99,INDEX(Language!A1:J177,MATCH("Match 95 Winner",Language!B1:B177,0),MATCH(Setup!C5,Language!A1:J1,0)))),INDEX(Language!A1:J177,MATCH("Match 95 Winner",Language!B1:B177,0),MATCH(Setup!C5,Language!A1:J1,0)))</f>
        <v>Winner #95</v>
      </c>
      <c r="I104" s="180"/>
      <c r="J104" s="181" t="str">
        <f ca="1">IF(OFFSET('Knock Out Stages'!H61,A104-1,0)&lt;&gt;"",OFFSET('Knock Out Stages'!H61,A104-1,0),"")</f>
        <v/>
      </c>
      <c r="K104" s="181" t="str">
        <f ca="1">IF(OFFSET('Knock Out Stages'!H62,A104-1,0)&lt;&gt;"",OFFSET('Knock Out Stages'!H62,A104-1,0),"")</f>
        <v/>
      </c>
      <c r="L104" s="180"/>
      <c r="M104" s="172" t="str">
        <f ca="1">IF(AND(J100&lt;&gt;"",K100&lt;&gt;""),IF((J100+O100)&gt;(K100+P100),H100,IF((J100+O100)&lt;(K100+P100),M100,INDEX(Language!A1:J177,MATCH("Match 96 Winner",Language!B1:B177,0),MATCH(Setup!C5,Language!A1:J1,0)))),INDEX(Language!A1:J177,MATCH("Match 96 Winner",Language!B1:B177,0),MATCH(Setup!C5,Language!A1:J1,0)))</f>
        <v>Winner #96</v>
      </c>
      <c r="N104" s="172"/>
      <c r="O104" s="173">
        <f ca="1">OFFSET('Knock Out Stages'!I61,A104-1,0)</f>
        <v>0</v>
      </c>
      <c r="P104" s="173">
        <f ca="1">OFFSET('Knock Out Stages'!I62,A104-1,0)</f>
        <v>0</v>
      </c>
      <c r="Q104" s="182" t="s">
        <v>598</v>
      </c>
      <c r="S104" s="290" t="str">
        <f>INDEX(WCTranslation,MATCH("Third Place",WCTransRef,0),MATCH(Setup!C5,WCLanguageRef,0))</f>
        <v>Third Place</v>
      </c>
      <c r="T104" s="290"/>
      <c r="U104" s="290"/>
      <c r="V104" s="290"/>
      <c r="W104" s="290"/>
      <c r="X104" s="290"/>
      <c r="Y104" s="290"/>
      <c r="Z104" s="290"/>
      <c r="AA104" s="290"/>
      <c r="AB104" s="290"/>
      <c r="CT104" s="20"/>
    </row>
    <row r="105" spans="1:98" s="19" customFormat="1" ht="13.5" customHeight="1" x14ac:dyDescent="0.25">
      <c r="B105" s="177">
        <v>101</v>
      </c>
      <c r="C105" s="173" t="s">
        <v>106</v>
      </c>
      <c r="D105" s="178">
        <f>Calculator!EB108</f>
        <v>46217.625</v>
      </c>
      <c r="E105" s="179"/>
      <c r="F105" s="179"/>
      <c r="G105" s="179"/>
      <c r="H105" s="180" t="str">
        <f ca="1">IF(AND(J101&lt;&gt;"",K101&lt;&gt;""),IF((J101+O101)&gt;(K101+P101),H101,IF((J101+O101)&lt;(K101+P101),M101,INDEX(Language!A1:J177,MATCH("Match 97 Winner",Language!B1:B177,0),MATCH(Setup!C5,Language!A1:J1,0)))),INDEX(Language!A1:J177,MATCH("Match 97 Winner",Language!B1:B177,0),MATCH(Setup!C5,Language!A1:J1,0)))</f>
        <v>Winner #97</v>
      </c>
      <c r="I105" s="180"/>
      <c r="J105" s="181" t="str">
        <f>IF('Knock Out Stages'!H72&lt;&gt;"",'Knock Out Stages'!H72,"")</f>
        <v/>
      </c>
      <c r="K105" s="181" t="str">
        <f>IF('Knock Out Stages'!H73&lt;&gt;"",'Knock Out Stages'!H73,"")</f>
        <v/>
      </c>
      <c r="L105" s="180"/>
      <c r="M105" s="172" t="str">
        <f ca="1">IF(AND(J102&lt;&gt;"",K102&lt;&gt;""),IF((J102+O102)&gt;(K102+P102),H102,IF((J102+O102)&lt;(K102+P102),M102,INDEX(Language!A1:J177,MATCH("Match 98 Winner",Language!B1:B177,0),MATCH(Setup!C5,Language!A1:J1,0)))),INDEX(Language!A1:J177,MATCH("Match 98 Winner",Language!B1:B177,0),MATCH(Setup!C5,Language!A1:J1,0)))</f>
        <v>Winner #98</v>
      </c>
      <c r="N105" s="172"/>
      <c r="O105" s="173">
        <f>'Knock Out Stages'!I72</f>
        <v>0</v>
      </c>
      <c r="P105" s="173">
        <f>'Knock Out Stages'!I73</f>
        <v>0</v>
      </c>
      <c r="Q105" s="182" t="s">
        <v>593</v>
      </c>
      <c r="S105" s="290"/>
      <c r="T105" s="290"/>
      <c r="U105" s="290"/>
      <c r="V105" s="290"/>
      <c r="W105" s="290"/>
      <c r="X105" s="290"/>
      <c r="Y105" s="290"/>
      <c r="Z105" s="290"/>
      <c r="AA105" s="290"/>
      <c r="AB105" s="290"/>
      <c r="CT105" s="20"/>
    </row>
    <row r="106" spans="1:98" s="19" customFormat="1" ht="13.5" customHeight="1" x14ac:dyDescent="0.25">
      <c r="B106" s="177">
        <v>102</v>
      </c>
      <c r="C106" s="173"/>
      <c r="D106" s="178">
        <f>Calculator!EB109</f>
        <v>46218.625</v>
      </c>
      <c r="E106" s="179"/>
      <c r="F106" s="179"/>
      <c r="G106" s="179"/>
      <c r="H106" s="180" t="str">
        <f ca="1">IF(AND(J103&lt;&gt;"",K103&lt;&gt;""),IF((J103+O103)&gt;(K103+P103),H103,IF((J103+O103)&lt;(K103+P103),M103,INDEX(Language!A1:J177,MATCH("Match 99 Winner",Language!B1:B177,0),MATCH(Setup!C5,Language!A1:J1,0)))),INDEX(Language!A1:J177,MATCH("Match 99 Winner",Language!B1:B177,0),MATCH(Setup!C5,Language!A1:J1,0)))</f>
        <v>Winner #99</v>
      </c>
      <c r="I106" s="180"/>
      <c r="J106" s="181" t="str">
        <f>IF('Knock Out Stages'!H74&lt;&gt;"",'Knock Out Stages'!H74,"")</f>
        <v/>
      </c>
      <c r="K106" s="181" t="str">
        <f>IF('Knock Out Stages'!H75&lt;&gt;"",'Knock Out Stages'!H75,"")</f>
        <v/>
      </c>
      <c r="L106" s="180"/>
      <c r="M106" s="172" t="str">
        <f ca="1">IF(AND(J104&lt;&gt;"",K104&lt;&gt;""),IF((J104+O104)&gt;(K104+P104),H104,IF((J104+O104)&lt;(K104+P104),M104,INDEX(Language!A1:J177,MATCH("Match 100 Winner",Language!B1:B177,0),MATCH(Setup!C5,Language!A1:J1,0)))),INDEX(Language!A1:J177,MATCH("Match 100 Winner",Language!B1:B177,0),MATCH(Setup!C5,Language!A1:J1,0)))</f>
        <v>Winner #100</v>
      </c>
      <c r="N106" s="172"/>
      <c r="O106" s="173">
        <f>'Knock Out Stages'!I74</f>
        <v>0</v>
      </c>
      <c r="P106" s="173">
        <f>'Knock Out Stages'!I75</f>
        <v>0</v>
      </c>
      <c r="Q106" s="182" t="s">
        <v>596</v>
      </c>
      <c r="S106" s="291" t="str">
        <f>IF(AND(J107&lt;&gt;"",K107&lt;&gt;""),IF((J107+O107)&gt;(K107+P107),H107,IF((J107+O107)&lt;(K107+P107),M107,INDEX(Language!A1:J177,MATCH("Match 103 Winner",Language!B1:B177,0),MATCH(Setup!C5,Language!A1:J1,0)))),INDEX(Language!A1:J177,MATCH("Match 103 Winner",Language!B1:B177,0),MATCH(Setup!C5,Language!A1:J1,0)))</f>
        <v>Winner #103</v>
      </c>
      <c r="T106" s="291"/>
      <c r="U106" s="291"/>
      <c r="V106" s="291"/>
      <c r="W106" s="291"/>
      <c r="X106" s="291"/>
      <c r="Y106" s="291"/>
      <c r="Z106" s="291"/>
      <c r="AA106" s="291"/>
      <c r="AB106" s="291"/>
      <c r="CT106" s="20"/>
    </row>
    <row r="107" spans="1:98" s="19" customFormat="1" ht="13.5" customHeight="1" x14ac:dyDescent="0.25">
      <c r="B107" s="177">
        <v>103</v>
      </c>
      <c r="C107" s="173" t="s">
        <v>107</v>
      </c>
      <c r="D107" s="178">
        <f>Calculator!EB110</f>
        <v>46221.708333333336</v>
      </c>
      <c r="E107" s="179"/>
      <c r="F107" s="179"/>
      <c r="G107" s="179"/>
      <c r="H107" s="180" t="str">
        <f>IF(AND(J105&lt;&gt;"",K105&lt;&gt;""),IF((J105+O105)&lt;(K105+P105),H105,IF((J105+O105)&gt;(K105+P105),M105,INDEX(Language!A1:J177,MATCH("Match 101 Loser",Language!B1:B177,0),MATCH(Setup!C5,Language!A1:J1,0)))),INDEX(Language!A1:J177,MATCH("Match 101 Loser",Language!B1:B177,0),MATCH(Setup!C5,Language!A1:J1,0)))</f>
        <v>Loser #101</v>
      </c>
      <c r="I107" s="180"/>
      <c r="J107" s="181" t="str">
        <f>IF('Knock Out Stages'!H79&lt;&gt;"",'Knock Out Stages'!H79,"")</f>
        <v/>
      </c>
      <c r="K107" s="181" t="str">
        <f>IF('Knock Out Stages'!H80&lt;&gt;"",'Knock Out Stages'!H80,"")</f>
        <v/>
      </c>
      <c r="L107" s="180"/>
      <c r="M107" s="172" t="str">
        <f>IF(AND(J106&lt;&gt;"",K106&lt;&gt;""),IF((J106+O106)&lt;(K106+P106),H106,IF((J106+O106)&gt;(K106+P106),M106,INDEX(Language!A1:J177,MATCH("Match 102 Loser",Language!B1:B177,0),MATCH(Setup!C5,Language!A1:J1,0)))),INDEX(Language!A1:J177,MATCH("Match 102 Loser",Language!B1:B177,0),MATCH(Setup!C5,Language!A1:J1,0)))</f>
        <v>Loser #102</v>
      </c>
      <c r="N107" s="172"/>
      <c r="O107" s="173">
        <f>'Knock Out Stages'!I79</f>
        <v>0</v>
      </c>
      <c r="P107" s="173">
        <f>'Knock Out Stages'!I80</f>
        <v>0</v>
      </c>
      <c r="Q107" s="182" t="s">
        <v>595</v>
      </c>
      <c r="S107" s="291"/>
      <c r="T107" s="291"/>
      <c r="U107" s="291"/>
      <c r="V107" s="291"/>
      <c r="W107" s="291"/>
      <c r="X107" s="291"/>
      <c r="Y107" s="291"/>
      <c r="Z107" s="291"/>
      <c r="AA107" s="291"/>
      <c r="AB107" s="291"/>
      <c r="CT107" s="20"/>
    </row>
    <row r="108" spans="1:98" s="19" customFormat="1" ht="13.5" customHeight="1" x14ac:dyDescent="0.25">
      <c r="B108" s="177">
        <v>104</v>
      </c>
      <c r="C108" s="173" t="s">
        <v>99</v>
      </c>
      <c r="D108" s="178">
        <f>Calculator!EB111</f>
        <v>46222.625</v>
      </c>
      <c r="E108" s="179"/>
      <c r="F108" s="179"/>
      <c r="G108" s="179"/>
      <c r="H108" s="180" t="str">
        <f>IF(AND(J105&lt;&gt;"",K105&lt;&gt;""),IF((J105+O105)&gt;(K105+P105),H105,IF((J105+O105)&lt;(K105+P105),M105,INDEX(Language!A1:J177,MATCH("Match 101 Winner",Language!B1:B177,0),MATCH(Setup!C5,Language!A1:J1,0)))),INDEX(Language!A1:J177,MATCH("Match 101 Winner",Language!B1:B177,0),MATCH(Setup!C5,Language!A1:J1,0)))</f>
        <v>Winner #101</v>
      </c>
      <c r="I108" s="180"/>
      <c r="J108" s="181" t="str">
        <f>IF('Knock Out Stages'!H84&lt;&gt;"",'Knock Out Stages'!H84,"")</f>
        <v/>
      </c>
      <c r="K108" s="181" t="str">
        <f>IF('Knock Out Stages'!H85&lt;&gt;"",'Knock Out Stages'!H85,"")</f>
        <v/>
      </c>
      <c r="L108" s="180"/>
      <c r="M108" s="172" t="str">
        <f>IF(AND(J106&lt;&gt;"",K106&lt;&gt;""),IF((J106+O106)&gt;(K106+P106),H106,IF((J106+O106)&lt;(K106+P106),M106,INDEX(Language!A1:J177,MATCH("Match 102 Winner",Language!B1:B177,0),MATCH(Setup!C5,Language!A1:J1,0)))),INDEX(Language!A1:J177,MATCH("Match 102 Winner",Language!B1:B177,0),MATCH(Setup!C5,Language!A1:J1,0)))</f>
        <v>Winner #102</v>
      </c>
      <c r="N108" s="172"/>
      <c r="O108" s="173">
        <f>'Knock Out Stages'!I84</f>
        <v>0</v>
      </c>
      <c r="P108" s="173">
        <f>'Knock Out Stages'!I85</f>
        <v>0</v>
      </c>
      <c r="Q108" s="182" t="s">
        <v>589</v>
      </c>
      <c r="S108" s="283" t="s">
        <v>603</v>
      </c>
      <c r="T108" s="283"/>
      <c r="U108" s="283"/>
      <c r="V108" s="283"/>
      <c r="W108" s="283"/>
      <c r="X108" s="283"/>
      <c r="Y108" s="283"/>
      <c r="Z108" s="283"/>
      <c r="AA108" s="283"/>
      <c r="AB108" s="283"/>
      <c r="CT108" s="20"/>
    </row>
    <row r="109" spans="1:98" ht="5.0999999999999996" customHeight="1" x14ac:dyDescent="0.25">
      <c r="B109" s="20">
        <v>105</v>
      </c>
      <c r="C109" s="19"/>
      <c r="D109" s="19"/>
      <c r="E109" s="19"/>
      <c r="F109" s="19"/>
      <c r="G109" s="19"/>
      <c r="H109" s="165"/>
      <c r="I109" s="165"/>
      <c r="J109" s="19"/>
      <c r="K109" s="19"/>
      <c r="L109" s="165"/>
      <c r="M109" s="186"/>
      <c r="N109" s="186"/>
      <c r="O109" s="186"/>
      <c r="P109" s="186"/>
      <c r="Q109" s="19"/>
      <c r="AC109" s="19"/>
      <c r="AD109" s="19"/>
    </row>
    <row r="110" spans="1:98" ht="14.45" customHeight="1" x14ac:dyDescent="0.25">
      <c r="AC110" s="19"/>
      <c r="AD110" s="19"/>
    </row>
    <row r="111" spans="1:98" ht="15" x14ac:dyDescent="0.25">
      <c r="AC111" s="19"/>
      <c r="AD111" s="19"/>
    </row>
    <row r="112" spans="1:98" ht="15" x14ac:dyDescent="0.25">
      <c r="J112" s="19"/>
      <c r="K112" s="19"/>
      <c r="L112" s="165"/>
      <c r="M112" s="186"/>
      <c r="N112" s="186"/>
      <c r="O112" s="186"/>
      <c r="P112" s="186"/>
      <c r="Q112" s="19"/>
      <c r="AC112" s="19"/>
      <c r="AD112" s="19"/>
    </row>
    <row r="113" spans="10:30" ht="15" x14ac:dyDescent="0.25">
      <c r="J113" s="19"/>
      <c r="K113" s="19"/>
      <c r="L113" s="165"/>
      <c r="M113" s="186"/>
      <c r="N113" s="186"/>
      <c r="O113" s="186"/>
      <c r="P113" s="186"/>
      <c r="Q113" s="19"/>
      <c r="AC113" s="19"/>
      <c r="AD113" s="19"/>
    </row>
    <row r="114" spans="10:30" ht="15" x14ac:dyDescent="0.25">
      <c r="J114" s="19"/>
      <c r="K114" s="19"/>
      <c r="L114" s="165"/>
      <c r="M114" s="186"/>
      <c r="N114" s="186"/>
      <c r="O114" s="186"/>
      <c r="P114" s="186"/>
      <c r="Q114" s="19"/>
      <c r="AC114" s="19"/>
      <c r="AD114" s="19"/>
    </row>
    <row r="115" spans="10:30" ht="15" x14ac:dyDescent="0.25">
      <c r="J115" s="19"/>
      <c r="K115" s="19"/>
      <c r="L115" s="165"/>
      <c r="M115" s="186"/>
      <c r="N115" s="186"/>
      <c r="O115" s="186"/>
      <c r="P115" s="186"/>
      <c r="Q115" s="19"/>
      <c r="AC115" s="19"/>
      <c r="AD115" s="19"/>
    </row>
    <row r="116" spans="10:30" ht="15" x14ac:dyDescent="0.25"/>
    <row r="117" spans="10:30" ht="15" x14ac:dyDescent="0.25"/>
    <row r="118" spans="10:30" ht="15" x14ac:dyDescent="0.25"/>
    <row r="119" spans="10:30" ht="15.6" customHeight="1" x14ac:dyDescent="0.25"/>
    <row r="120" spans="10:30" ht="15" x14ac:dyDescent="0.25"/>
    <row r="121" spans="10:30" ht="28.7" customHeight="1" x14ac:dyDescent="0.25"/>
    <row r="122" spans="10:30" ht="28.7" customHeight="1" x14ac:dyDescent="0.25"/>
    <row r="123" spans="10:30" ht="15" x14ac:dyDescent="0.25"/>
    <row r="124" spans="10:30" ht="21" customHeight="1" x14ac:dyDescent="0.25"/>
    <row r="125" spans="10:30" ht="15" x14ac:dyDescent="0.25"/>
    <row r="126" spans="10:30" ht="15" x14ac:dyDescent="0.25"/>
    <row r="127" spans="10:30" ht="15" x14ac:dyDescent="0.25"/>
    <row r="128" spans="10:30" ht="15" x14ac:dyDescent="0.25"/>
    <row r="129" ht="15" x14ac:dyDescent="0.25"/>
    <row r="130" ht="15" x14ac:dyDescent="0.25"/>
    <row r="131" ht="15" x14ac:dyDescent="0.25"/>
    <row r="132" ht="15" x14ac:dyDescent="0.25"/>
    <row r="133" ht="15" x14ac:dyDescent="0.25"/>
    <row r="134" ht="15" x14ac:dyDescent="0.25"/>
    <row r="135" ht="15" x14ac:dyDescent="0.25"/>
    <row r="136" ht="15" x14ac:dyDescent="0.25"/>
    <row r="137" ht="15" x14ac:dyDescent="0.25"/>
    <row r="138" ht="15" x14ac:dyDescent="0.25"/>
    <row r="139" ht="15" x14ac:dyDescent="0.25"/>
    <row r="140" ht="15" x14ac:dyDescent="0.25"/>
    <row r="141" ht="15" x14ac:dyDescent="0.25"/>
    <row r="142" ht="15" x14ac:dyDescent="0.25"/>
    <row r="143" ht="15" x14ac:dyDescent="0.25"/>
    <row r="144" ht="15" x14ac:dyDescent="0.25"/>
    <row r="145" ht="15" x14ac:dyDescent="0.25"/>
    <row r="146" ht="15" x14ac:dyDescent="0.25"/>
    <row r="147" ht="15" x14ac:dyDescent="0.25"/>
    <row r="148" ht="15" x14ac:dyDescent="0.25"/>
    <row r="149" ht="15" x14ac:dyDescent="0.25"/>
    <row r="150" ht="15" x14ac:dyDescent="0.25"/>
    <row r="151" ht="15" x14ac:dyDescent="0.25"/>
    <row r="152" ht="15" x14ac:dyDescent="0.25"/>
    <row r="153" ht="15" x14ac:dyDescent="0.25"/>
    <row r="154" ht="15" x14ac:dyDescent="0.25"/>
    <row r="155" ht="15" x14ac:dyDescent="0.25"/>
    <row r="156" ht="15" x14ac:dyDescent="0.25"/>
    <row r="157" ht="15" x14ac:dyDescent="0.25"/>
    <row r="158" ht="15" x14ac:dyDescent="0.25"/>
    <row r="159" ht="15" x14ac:dyDescent="0.25"/>
    <row r="160" ht="15" x14ac:dyDescent="0.25"/>
    <row r="161" ht="15" x14ac:dyDescent="0.25"/>
    <row r="162" ht="15" x14ac:dyDescent="0.25"/>
    <row r="163" ht="15" x14ac:dyDescent="0.25"/>
    <row r="164" ht="15" x14ac:dyDescent="0.25"/>
    <row r="165" ht="15" x14ac:dyDescent="0.25"/>
    <row r="166" ht="15" x14ac:dyDescent="0.25"/>
    <row r="167" ht="15" x14ac:dyDescent="0.25"/>
    <row r="168" ht="15" x14ac:dyDescent="0.25"/>
    <row r="169" ht="15" x14ac:dyDescent="0.25"/>
    <row r="170" ht="15" x14ac:dyDescent="0.25"/>
    <row r="171" ht="15" x14ac:dyDescent="0.25"/>
    <row r="172" ht="15" x14ac:dyDescent="0.25"/>
    <row r="173" ht="15" x14ac:dyDescent="0.25"/>
    <row r="174" ht="15" x14ac:dyDescent="0.25"/>
    <row r="175" ht="15" x14ac:dyDescent="0.25"/>
    <row r="176" ht="15" x14ac:dyDescent="0.25"/>
    <row r="177" ht="15" x14ac:dyDescent="0.25"/>
    <row r="178" ht="15" x14ac:dyDescent="0.25"/>
    <row r="179" ht="15" x14ac:dyDescent="0.25"/>
    <row r="180" ht="15" x14ac:dyDescent="0.25"/>
    <row r="181" ht="15" x14ac:dyDescent="0.25"/>
    <row r="182" ht="15" x14ac:dyDescent="0.25"/>
    <row r="183" ht="15" x14ac:dyDescent="0.25"/>
    <row r="184" ht="15" x14ac:dyDescent="0.25"/>
    <row r="185" ht="15" x14ac:dyDescent="0.25"/>
    <row r="186" ht="15" x14ac:dyDescent="0.25"/>
    <row r="187" ht="15" x14ac:dyDescent="0.25"/>
    <row r="188" ht="15" x14ac:dyDescent="0.25"/>
    <row r="189" ht="15" x14ac:dyDescent="0.25"/>
    <row r="190" ht="15" x14ac:dyDescent="0.25"/>
    <row r="191" ht="15" x14ac:dyDescent="0.25"/>
    <row r="192" ht="15" x14ac:dyDescent="0.25"/>
    <row r="193" ht="15" x14ac:dyDescent="0.25"/>
    <row r="194" ht="15" x14ac:dyDescent="0.25"/>
    <row r="195" ht="15" x14ac:dyDescent="0.25"/>
    <row r="196" ht="15" x14ac:dyDescent="0.25"/>
    <row r="197" ht="15" x14ac:dyDescent="0.25"/>
    <row r="198" ht="15" x14ac:dyDescent="0.25"/>
    <row r="199" ht="15" x14ac:dyDescent="0.25"/>
    <row r="200" ht="15" x14ac:dyDescent="0.25"/>
    <row r="201" ht="15" x14ac:dyDescent="0.25"/>
    <row r="202" ht="15" x14ac:dyDescent="0.25"/>
    <row r="203" ht="15" x14ac:dyDescent="0.25"/>
    <row r="204" ht="15" x14ac:dyDescent="0.25"/>
    <row r="205" ht="15" x14ac:dyDescent="0.25"/>
    <row r="206" ht="15" x14ac:dyDescent="0.25"/>
    <row r="207" ht="15" x14ac:dyDescent="0.25"/>
    <row r="208" ht="15" x14ac:dyDescent="0.25"/>
    <row r="209" ht="15" x14ac:dyDescent="0.25"/>
    <row r="210" ht="15" x14ac:dyDescent="0.25"/>
    <row r="211" ht="15" x14ac:dyDescent="0.25"/>
    <row r="212" ht="15" x14ac:dyDescent="0.25"/>
    <row r="213" ht="15" x14ac:dyDescent="0.25"/>
    <row r="214" ht="15" x14ac:dyDescent="0.25"/>
    <row r="215" ht="15" x14ac:dyDescent="0.25"/>
    <row r="216" ht="15" x14ac:dyDescent="0.25"/>
    <row r="217" ht="15" x14ac:dyDescent="0.25"/>
    <row r="218" ht="15" x14ac:dyDescent="0.25"/>
    <row r="219" ht="15" x14ac:dyDescent="0.25"/>
    <row r="220" ht="15" x14ac:dyDescent="0.25"/>
    <row r="221" ht="15" x14ac:dyDescent="0.25"/>
    <row r="222" ht="15" x14ac:dyDescent="0.25"/>
    <row r="223" ht="15" x14ac:dyDescent="0.25"/>
    <row r="224" ht="15" x14ac:dyDescent="0.25"/>
    <row r="225" ht="15" x14ac:dyDescent="0.25"/>
    <row r="226" ht="15" x14ac:dyDescent="0.25"/>
    <row r="227" ht="15" x14ac:dyDescent="0.25"/>
    <row r="228" ht="15" x14ac:dyDescent="0.25"/>
    <row r="229" ht="15" x14ac:dyDescent="0.25"/>
    <row r="230" ht="15" x14ac:dyDescent="0.25"/>
    <row r="231" ht="15" x14ac:dyDescent="0.25"/>
    <row r="232" ht="15" x14ac:dyDescent="0.25"/>
    <row r="233" ht="15" x14ac:dyDescent="0.25"/>
    <row r="234" ht="15" x14ac:dyDescent="0.25"/>
    <row r="235" ht="15" x14ac:dyDescent="0.25"/>
    <row r="236" ht="15" x14ac:dyDescent="0.25"/>
    <row r="237" ht="15" x14ac:dyDescent="0.25"/>
    <row r="238" ht="15" x14ac:dyDescent="0.25"/>
    <row r="239" ht="15" x14ac:dyDescent="0.25"/>
    <row r="240" ht="15" x14ac:dyDescent="0.25"/>
    <row r="241" ht="15" x14ac:dyDescent="0.25"/>
    <row r="242" ht="15" x14ac:dyDescent="0.25"/>
    <row r="243" ht="15" x14ac:dyDescent="0.25"/>
    <row r="244" ht="15" x14ac:dyDescent="0.25"/>
    <row r="245" ht="15" x14ac:dyDescent="0.25"/>
    <row r="246" ht="15" x14ac:dyDescent="0.25"/>
    <row r="247" ht="15" x14ac:dyDescent="0.25"/>
    <row r="248" ht="15" x14ac:dyDescent="0.25"/>
    <row r="249" ht="15" x14ac:dyDescent="0.25"/>
    <row r="250" ht="15" x14ac:dyDescent="0.25"/>
    <row r="251" ht="15" x14ac:dyDescent="0.25"/>
    <row r="252" ht="15" x14ac:dyDescent="0.25"/>
    <row r="253" ht="15" x14ac:dyDescent="0.25"/>
    <row r="254" ht="15" x14ac:dyDescent="0.25"/>
    <row r="255" ht="15" x14ac:dyDescent="0.25"/>
    <row r="256" ht="15" x14ac:dyDescent="0.25"/>
    <row r="257" ht="15" x14ac:dyDescent="0.25"/>
    <row r="258" ht="15" x14ac:dyDescent="0.25"/>
    <row r="259" ht="15" x14ac:dyDescent="0.25"/>
    <row r="260" ht="15" x14ac:dyDescent="0.25"/>
    <row r="261" ht="15" x14ac:dyDescent="0.25"/>
    <row r="262" ht="15" x14ac:dyDescent="0.25"/>
    <row r="263" ht="15" x14ac:dyDescent="0.25"/>
    <row r="264" ht="15" x14ac:dyDescent="0.25"/>
    <row r="265" ht="15" x14ac:dyDescent="0.25"/>
    <row r="266" ht="15" x14ac:dyDescent="0.25"/>
    <row r="267" ht="15" x14ac:dyDescent="0.25"/>
    <row r="268" ht="15" x14ac:dyDescent="0.25"/>
    <row r="269" ht="15" x14ac:dyDescent="0.25"/>
    <row r="270" ht="15" x14ac:dyDescent="0.25"/>
    <row r="271" ht="15" x14ac:dyDescent="0.25"/>
    <row r="272" ht="15" x14ac:dyDescent="0.25"/>
    <row r="273" ht="15" x14ac:dyDescent="0.25"/>
    <row r="274" ht="15" x14ac:dyDescent="0.25"/>
    <row r="275" ht="15" x14ac:dyDescent="0.25"/>
    <row r="276" ht="15" x14ac:dyDescent="0.25"/>
    <row r="277" ht="15" x14ac:dyDescent="0.25"/>
    <row r="278" ht="15" x14ac:dyDescent="0.25"/>
    <row r="279" ht="15" x14ac:dyDescent="0.25"/>
    <row r="280" ht="15" x14ac:dyDescent="0.25"/>
    <row r="281" ht="15" x14ac:dyDescent="0.25"/>
    <row r="282" ht="15" x14ac:dyDescent="0.25"/>
    <row r="283" ht="15" x14ac:dyDescent="0.25"/>
    <row r="284" ht="15" x14ac:dyDescent="0.25"/>
    <row r="285" ht="15" x14ac:dyDescent="0.25"/>
    <row r="286" ht="15" x14ac:dyDescent="0.25"/>
    <row r="287" ht="15" x14ac:dyDescent="0.25"/>
    <row r="288" ht="15" x14ac:dyDescent="0.25"/>
    <row r="289" ht="15" x14ac:dyDescent="0.25"/>
    <row r="290" ht="15" x14ac:dyDescent="0.25"/>
    <row r="291" ht="15" x14ac:dyDescent="0.25"/>
    <row r="292" ht="15" x14ac:dyDescent="0.25"/>
    <row r="293" ht="15" x14ac:dyDescent="0.25"/>
    <row r="294" ht="15" x14ac:dyDescent="0.25"/>
    <row r="295" ht="15" x14ac:dyDescent="0.25"/>
    <row r="296" ht="15" x14ac:dyDescent="0.25"/>
    <row r="297" ht="15" x14ac:dyDescent="0.25"/>
  </sheetData>
  <sheetProtection algorithmName="SHA-512" hashValue="L2uhlovN9cbEVc1JsDisCY0D3zxs2PADJ3EVdn/p/bJPgihYGJrViNUKPADt45kPFL9i+e2gIW+77ZFqiyARZw==" saltValue="JXt7uTSqTd8Mt25q64rBng==" spinCount="100000" sheet="1" objects="1" scenarios="1" selectLockedCells="1" selectUnlockedCells="1"/>
  <mergeCells count="12">
    <mergeCell ref="S108:AB108"/>
    <mergeCell ref="B2:P2"/>
    <mergeCell ref="J3:K3"/>
    <mergeCell ref="S3:AB3"/>
    <mergeCell ref="O76:P76"/>
    <mergeCell ref="S76:AB76"/>
    <mergeCell ref="S91:AB94"/>
    <mergeCell ref="S95:AB99"/>
    <mergeCell ref="S100:AB101"/>
    <mergeCell ref="S102:AB103"/>
    <mergeCell ref="S104:AB105"/>
    <mergeCell ref="S106:AB107"/>
  </mergeCells>
  <printOptions horizontalCentered="1"/>
  <pageMargins left="0.25" right="0.25" top="0.2" bottom="0.2" header="0.21" footer="0.2"/>
  <pageSetup scale="84" fitToHeight="0" orientation="landscape" horizontalDpi="300" verticalDpi="300"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CM90"/>
  <sheetViews>
    <sheetView showGridLines="0" zoomScaleNormal="100" workbookViewId="0">
      <pane ySplit="6" topLeftCell="A7" activePane="bottomLeft" state="frozen"/>
      <selection pane="bottomLeft" activeCell="I27" sqref="I27"/>
    </sheetView>
  </sheetViews>
  <sheetFormatPr defaultColWidth="9.140625" defaultRowHeight="15" x14ac:dyDescent="0.2"/>
  <cols>
    <col min="1" max="1" width="1.5703125" style="1" customWidth="1"/>
    <col min="2" max="2" width="8.5703125" style="1" customWidth="1"/>
    <col min="3" max="3" width="7.5703125" style="1" customWidth="1"/>
    <col min="4" max="5" width="12.5703125" style="1" customWidth="1"/>
    <col min="6" max="6" width="20.5703125" style="1" customWidth="1"/>
    <col min="7" max="7" width="1.5703125" style="1" customWidth="1"/>
    <col min="8" max="9" width="4.5703125" style="1" customWidth="1"/>
    <col min="10" max="10" width="1.5703125" style="1" customWidth="1"/>
    <col min="11" max="18" width="20.5703125" style="1" customWidth="1"/>
    <col min="19" max="19" width="1.5703125" style="1" customWidth="1"/>
    <col min="20" max="27" width="20.5703125" style="1" customWidth="1"/>
    <col min="28" max="28" width="1.7109375" style="1" customWidth="1"/>
    <col min="29" max="36" width="5.7109375" style="1" customWidth="1"/>
    <col min="37" max="84" width="9.140625" style="1" customWidth="1"/>
    <col min="85" max="88" width="9.140625" style="11" customWidth="1"/>
    <col min="89" max="91" width="9.140625" style="1" customWidth="1"/>
    <col min="92" max="16384" width="9.140625" style="1"/>
  </cols>
  <sheetData>
    <row r="1" spans="1:91" s="136" customFormat="1" ht="5.0999999999999996" customHeight="1" x14ac:dyDescent="0.2">
      <c r="E1" s="137"/>
      <c r="H1" s="142"/>
      <c r="I1" s="142"/>
      <c r="J1" s="142"/>
      <c r="K1" s="142">
        <v>1</v>
      </c>
      <c r="L1" s="142">
        <v>2</v>
      </c>
      <c r="M1" s="142">
        <v>3</v>
      </c>
      <c r="N1" s="142">
        <v>4</v>
      </c>
      <c r="O1" s="142">
        <v>5</v>
      </c>
      <c r="P1" s="142">
        <v>6</v>
      </c>
      <c r="Q1" s="142">
        <v>7</v>
      </c>
      <c r="R1" s="142">
        <v>8</v>
      </c>
      <c r="T1" s="238">
        <v>1</v>
      </c>
      <c r="U1" s="238">
        <v>2</v>
      </c>
      <c r="V1" s="238">
        <v>3</v>
      </c>
      <c r="W1" s="238">
        <v>4</v>
      </c>
      <c r="X1" s="238">
        <v>5</v>
      </c>
      <c r="Y1" s="238">
        <v>6</v>
      </c>
      <c r="Z1" s="238">
        <v>7</v>
      </c>
      <c r="AA1" s="238">
        <v>8</v>
      </c>
      <c r="AB1" s="239"/>
      <c r="AC1" s="238">
        <v>1</v>
      </c>
      <c r="AD1" s="238">
        <v>2</v>
      </c>
      <c r="AE1" s="238">
        <v>3</v>
      </c>
      <c r="AF1" s="238">
        <v>4</v>
      </c>
      <c r="AG1" s="238">
        <v>5</v>
      </c>
      <c r="AH1" s="238">
        <v>6</v>
      </c>
      <c r="AI1" s="238">
        <v>7</v>
      </c>
      <c r="AJ1" s="238">
        <v>8</v>
      </c>
    </row>
    <row r="2" spans="1:91" s="59" customFormat="1" ht="5.0999999999999996" customHeight="1" x14ac:dyDescent="0.2">
      <c r="E2" s="60"/>
      <c r="T2" s="240"/>
      <c r="U2" s="240"/>
      <c r="V2" s="240"/>
      <c r="W2" s="240"/>
      <c r="X2" s="240"/>
      <c r="Y2" s="240"/>
      <c r="Z2" s="240"/>
      <c r="AA2" s="240"/>
      <c r="AC2" s="240"/>
      <c r="AD2" s="240"/>
      <c r="AE2" s="240"/>
      <c r="AF2" s="240"/>
      <c r="AG2" s="240"/>
      <c r="AH2" s="240"/>
      <c r="AI2" s="240"/>
      <c r="AJ2" s="240"/>
    </row>
    <row r="3" spans="1:91" s="61" customFormat="1" ht="30" customHeight="1" x14ac:dyDescent="0.35">
      <c r="B3" s="17" t="s">
        <v>696</v>
      </c>
      <c r="C3" s="17"/>
      <c r="D3" s="17"/>
      <c r="E3" s="62"/>
      <c r="F3" s="17"/>
      <c r="G3" s="17"/>
      <c r="H3" s="17"/>
      <c r="I3" s="17"/>
      <c r="J3" s="17"/>
      <c r="K3" s="68" t="s">
        <v>459</v>
      </c>
      <c r="L3" s="69"/>
      <c r="M3" s="69"/>
      <c r="N3" s="69"/>
      <c r="O3" s="69"/>
      <c r="P3" s="70"/>
      <c r="Q3" s="70"/>
      <c r="R3" s="70"/>
      <c r="T3" s="241" t="s">
        <v>1427</v>
      </c>
      <c r="U3" s="242" t="s">
        <v>1428</v>
      </c>
      <c r="V3" s="243"/>
      <c r="W3" s="243"/>
      <c r="X3" s="243"/>
      <c r="Y3" s="244"/>
      <c r="Z3" s="244"/>
      <c r="AA3" s="244"/>
      <c r="AC3" s="241" t="s">
        <v>1429</v>
      </c>
      <c r="AD3" s="243"/>
      <c r="AE3" s="243"/>
      <c r="AF3" s="242" t="s">
        <v>1428</v>
      </c>
      <c r="AG3" s="243"/>
      <c r="AH3" s="244"/>
      <c r="AI3" s="244"/>
      <c r="AJ3" s="244"/>
    </row>
    <row r="4" spans="1:91" s="17" customFormat="1" ht="15" customHeight="1" x14ac:dyDescent="0.2">
      <c r="E4" s="62"/>
      <c r="H4" s="63" t="s">
        <v>460</v>
      </c>
      <c r="I4" s="63" t="s">
        <v>103</v>
      </c>
      <c r="J4" s="34"/>
      <c r="K4" s="63" t="s">
        <v>452</v>
      </c>
      <c r="L4" s="63" t="s">
        <v>453</v>
      </c>
      <c r="M4" s="63" t="s">
        <v>107</v>
      </c>
      <c r="N4" s="63" t="s">
        <v>454</v>
      </c>
      <c r="O4" s="63" t="s">
        <v>455</v>
      </c>
      <c r="P4" s="63" t="s">
        <v>456</v>
      </c>
      <c r="Q4" s="63" t="s">
        <v>457</v>
      </c>
      <c r="R4" s="63" t="s">
        <v>458</v>
      </c>
      <c r="T4" s="245" t="s">
        <v>452</v>
      </c>
      <c r="U4" s="245" t="s">
        <v>453</v>
      </c>
      <c r="V4" s="245" t="s">
        <v>107</v>
      </c>
      <c r="W4" s="245" t="s">
        <v>454</v>
      </c>
      <c r="X4" s="245" t="s">
        <v>455</v>
      </c>
      <c r="Y4" s="245" t="s">
        <v>456</v>
      </c>
      <c r="Z4" s="245" t="s">
        <v>457</v>
      </c>
      <c r="AA4" s="245" t="s">
        <v>458</v>
      </c>
      <c r="AC4" s="245" t="s">
        <v>452</v>
      </c>
      <c r="AD4" s="245" t="s">
        <v>453</v>
      </c>
      <c r="AE4" s="245" t="s">
        <v>107</v>
      </c>
      <c r="AF4" s="245" t="s">
        <v>454</v>
      </c>
      <c r="AG4" s="245" t="s">
        <v>455</v>
      </c>
      <c r="AH4" s="245" t="s">
        <v>456</v>
      </c>
      <c r="AI4" s="245" t="s">
        <v>457</v>
      </c>
      <c r="AJ4" s="245" t="s">
        <v>458</v>
      </c>
    </row>
    <row r="5" spans="1:91" ht="5.0999999999999996" customHeight="1" x14ac:dyDescent="0.2">
      <c r="B5" s="71"/>
      <c r="C5" s="71"/>
      <c r="D5" s="71"/>
      <c r="E5" s="71"/>
      <c r="F5" s="71"/>
      <c r="G5" s="71"/>
      <c r="H5" s="71"/>
      <c r="I5" s="71"/>
      <c r="J5" s="71"/>
      <c r="K5" s="71"/>
      <c r="L5" s="71"/>
      <c r="M5" s="71"/>
      <c r="N5" s="71"/>
      <c r="O5" s="71"/>
      <c r="P5" s="71"/>
      <c r="Q5" s="71"/>
      <c r="R5" s="71"/>
      <c r="S5" s="72"/>
      <c r="T5" s="256"/>
      <c r="U5" s="256"/>
      <c r="V5" s="256"/>
      <c r="W5" s="256"/>
      <c r="X5" s="256"/>
      <c r="Y5" s="256"/>
      <c r="Z5" s="256"/>
      <c r="AA5" s="256"/>
      <c r="AC5" s="256"/>
      <c r="AD5" s="256"/>
      <c r="AE5" s="256"/>
      <c r="AF5" s="256"/>
      <c r="AG5" s="256"/>
      <c r="AH5" s="256"/>
      <c r="AI5" s="256"/>
      <c r="AJ5" s="256"/>
    </row>
    <row r="6" spans="1:91" s="73" customFormat="1" ht="5.0999999999999996" customHeight="1" x14ac:dyDescent="0.2">
      <c r="B6" s="19"/>
      <c r="H6" s="74"/>
      <c r="I6" s="74"/>
      <c r="K6" s="74"/>
      <c r="L6" s="74"/>
      <c r="M6" s="74"/>
      <c r="N6" s="74"/>
      <c r="O6" s="74"/>
      <c r="P6" s="74"/>
      <c r="Q6" s="74"/>
      <c r="R6" s="74"/>
      <c r="S6" s="75"/>
      <c r="T6" s="246"/>
      <c r="U6" s="246"/>
      <c r="V6" s="246"/>
      <c r="W6" s="246"/>
      <c r="X6" s="246"/>
      <c r="Y6" s="246"/>
      <c r="Z6" s="246"/>
      <c r="AA6" s="246"/>
      <c r="AC6" s="246"/>
      <c r="AD6" s="246"/>
      <c r="AE6" s="246"/>
      <c r="AF6" s="246"/>
      <c r="AG6" s="246"/>
      <c r="AH6" s="246"/>
      <c r="AI6" s="246"/>
      <c r="AJ6" s="246"/>
    </row>
    <row r="7" spans="1:91" ht="15" customHeight="1" x14ac:dyDescent="0.2">
      <c r="A7" s="1">
        <v>1</v>
      </c>
      <c r="B7" s="295" t="s">
        <v>601</v>
      </c>
      <c r="C7" s="292">
        <v>73</v>
      </c>
      <c r="D7" s="102">
        <f ca="1">E7</f>
        <v>46201.625</v>
      </c>
      <c r="E7" s="103">
        <f ca="1">OFFSET(Matches!$D$77,A7-1,0)</f>
        <v>46201.625</v>
      </c>
      <c r="F7" s="100" t="str">
        <f ca="1">OFFSET(Matches!$H$77,A7-1,0)</f>
        <v>❷ A</v>
      </c>
      <c r="G7" s="64"/>
      <c r="H7" s="16"/>
      <c r="I7" s="76"/>
      <c r="J7" s="64"/>
      <c r="K7" s="66"/>
      <c r="L7" s="66"/>
      <c r="M7" s="66"/>
      <c r="N7" s="66"/>
      <c r="O7" s="66"/>
      <c r="P7" s="66"/>
      <c r="Q7" s="66"/>
      <c r="R7" s="66"/>
      <c r="S7" s="72"/>
      <c r="T7" s="247"/>
      <c r="U7" s="247"/>
      <c r="V7" s="247"/>
      <c r="W7" s="247"/>
      <c r="X7" s="247"/>
      <c r="Y7" s="247"/>
      <c r="Z7" s="247"/>
      <c r="AA7" s="247"/>
      <c r="AC7" s="247"/>
      <c r="AD7" s="247"/>
      <c r="AE7" s="247"/>
      <c r="AF7" s="247"/>
      <c r="AG7" s="247"/>
      <c r="AH7" s="247"/>
      <c r="AI7" s="247"/>
      <c r="AJ7" s="247"/>
      <c r="CG7" s="1"/>
      <c r="CH7" s="1"/>
      <c r="CI7" s="1"/>
      <c r="CK7" s="11"/>
      <c r="CL7" s="11"/>
      <c r="CM7" s="11"/>
    </row>
    <row r="8" spans="1:91" ht="15" customHeight="1" x14ac:dyDescent="0.2">
      <c r="A8" s="1">
        <v>1</v>
      </c>
      <c r="B8" s="296"/>
      <c r="C8" s="293"/>
      <c r="D8" s="294" t="str">
        <f ca="1">OFFSET(Matches!$Q$77,A7-1,0)</f>
        <v>SoFi Stadium, Los Angeles 🇺🇸</v>
      </c>
      <c r="E8" s="294"/>
      <c r="F8" s="101" t="str">
        <f ca="1">OFFSET(Matches!$M$77,A8-1,0)</f>
        <v>❷ B</v>
      </c>
      <c r="G8" s="64"/>
      <c r="H8" s="16"/>
      <c r="I8" s="76"/>
      <c r="J8" s="64"/>
      <c r="K8" s="67"/>
      <c r="L8" s="67"/>
      <c r="M8" s="67"/>
      <c r="N8" s="67"/>
      <c r="O8" s="67"/>
      <c r="P8" s="67"/>
      <c r="Q8" s="67"/>
      <c r="R8" s="67"/>
      <c r="S8" s="72"/>
      <c r="T8" s="248"/>
      <c r="U8" s="248"/>
      <c r="V8" s="248"/>
      <c r="W8" s="248"/>
      <c r="X8" s="248"/>
      <c r="Y8" s="248"/>
      <c r="Z8" s="248"/>
      <c r="AA8" s="248"/>
      <c r="AC8" s="248"/>
      <c r="AD8" s="248"/>
      <c r="AE8" s="248"/>
      <c r="AF8" s="248"/>
      <c r="AG8" s="248"/>
      <c r="AH8" s="248"/>
      <c r="AI8" s="248"/>
      <c r="AJ8" s="248"/>
      <c r="CG8" s="1"/>
      <c r="CH8" s="1"/>
      <c r="CI8" s="1"/>
      <c r="CK8" s="11"/>
      <c r="CL8" s="11"/>
      <c r="CM8" s="11"/>
    </row>
    <row r="9" spans="1:91" ht="15" customHeight="1" x14ac:dyDescent="0.2">
      <c r="A9" s="1">
        <f>A7+1</f>
        <v>2</v>
      </c>
      <c r="B9" s="296"/>
      <c r="C9" s="292">
        <v>74</v>
      </c>
      <c r="D9" s="102">
        <f t="shared" ref="D9" ca="1" si="0">E9</f>
        <v>46202.6875</v>
      </c>
      <c r="E9" s="103">
        <f ca="1">OFFSET(Matches!$D$77,A9-1,0)</f>
        <v>46202.6875</v>
      </c>
      <c r="F9" s="100" t="str">
        <f ca="1">OFFSET(Matches!$H$77,A9-1,0)</f>
        <v>❶ E</v>
      </c>
      <c r="G9" s="64"/>
      <c r="H9" s="16"/>
      <c r="I9" s="76"/>
      <c r="J9" s="64"/>
      <c r="K9" s="66"/>
      <c r="L9" s="66"/>
      <c r="M9" s="66"/>
      <c r="N9" s="66"/>
      <c r="O9" s="66"/>
      <c r="P9" s="66"/>
      <c r="Q9" s="66"/>
      <c r="R9" s="66"/>
      <c r="S9" s="72"/>
      <c r="T9" s="247"/>
      <c r="U9" s="247"/>
      <c r="V9" s="247"/>
      <c r="W9" s="247"/>
      <c r="X9" s="247"/>
      <c r="Y9" s="247"/>
      <c r="Z9" s="247"/>
      <c r="AA9" s="247"/>
      <c r="AC9" s="247"/>
      <c r="AD9" s="247"/>
      <c r="AE9" s="247"/>
      <c r="AF9" s="247"/>
      <c r="AG9" s="247"/>
      <c r="AH9" s="247"/>
      <c r="AI9" s="247"/>
      <c r="AJ9" s="247"/>
      <c r="CG9" s="1"/>
      <c r="CH9" s="1"/>
      <c r="CI9" s="1"/>
      <c r="CK9" s="11"/>
      <c r="CL9" s="11"/>
      <c r="CM9" s="11"/>
    </row>
    <row r="10" spans="1:91" ht="15" customHeight="1" x14ac:dyDescent="0.2">
      <c r="A10" s="1">
        <f>A8+1</f>
        <v>2</v>
      </c>
      <c r="B10" s="296"/>
      <c r="C10" s="293"/>
      <c r="D10" s="294" t="str">
        <f ca="1">OFFSET(Matches!$Q$77,A9-1,0)</f>
        <v>Gillette Stadium, Boston 🇺🇸</v>
      </c>
      <c r="E10" s="294"/>
      <c r="F10" s="101" t="str">
        <f ca="1">OFFSET(Matches!$M$77,A10-1,0)</f>
        <v>❸ A/B/C/D/F</v>
      </c>
      <c r="G10" s="64"/>
      <c r="H10" s="16"/>
      <c r="I10" s="76"/>
      <c r="J10" s="64"/>
      <c r="K10" s="67"/>
      <c r="L10" s="67"/>
      <c r="M10" s="67"/>
      <c r="N10" s="67"/>
      <c r="O10" s="67"/>
      <c r="P10" s="67"/>
      <c r="Q10" s="67"/>
      <c r="R10" s="67"/>
      <c r="S10" s="72"/>
      <c r="T10" s="248"/>
      <c r="U10" s="248"/>
      <c r="V10" s="248"/>
      <c r="W10" s="248"/>
      <c r="X10" s="248"/>
      <c r="Y10" s="248"/>
      <c r="Z10" s="248"/>
      <c r="AA10" s="248"/>
      <c r="AC10" s="248"/>
      <c r="AD10" s="248"/>
      <c r="AE10" s="248"/>
      <c r="AF10" s="248"/>
      <c r="AG10" s="248"/>
      <c r="AH10" s="248"/>
      <c r="AI10" s="248"/>
      <c r="AJ10" s="248"/>
      <c r="CG10" s="1"/>
      <c r="CH10" s="1"/>
      <c r="CI10" s="1"/>
      <c r="CK10" s="11"/>
      <c r="CL10" s="11"/>
      <c r="CM10" s="11"/>
    </row>
    <row r="11" spans="1:91" ht="15" customHeight="1" x14ac:dyDescent="0.2">
      <c r="A11" s="1">
        <f t="shared" ref="A11:A38" si="1">A9+1</f>
        <v>3</v>
      </c>
      <c r="B11" s="296"/>
      <c r="C11" s="292">
        <v>75</v>
      </c>
      <c r="D11" s="102">
        <f t="shared" ref="D11" ca="1" si="2">E11</f>
        <v>46202.875</v>
      </c>
      <c r="E11" s="103">
        <f ca="1">OFFSET(Matches!$D$77,A11-1,0)</f>
        <v>46202.875</v>
      </c>
      <c r="F11" s="100" t="str">
        <f ca="1">OFFSET(Matches!$H$77,A11-1,0)</f>
        <v>❶ F</v>
      </c>
      <c r="G11" s="64"/>
      <c r="H11" s="16"/>
      <c r="I11" s="76"/>
      <c r="J11" s="64"/>
      <c r="K11" s="66"/>
      <c r="L11" s="66"/>
      <c r="M11" s="66"/>
      <c r="N11" s="66"/>
      <c r="O11" s="66"/>
      <c r="P11" s="66"/>
      <c r="Q11" s="66"/>
      <c r="R11" s="66"/>
      <c r="S11" s="72"/>
      <c r="T11" s="247"/>
      <c r="U11" s="247"/>
      <c r="V11" s="247"/>
      <c r="W11" s="247"/>
      <c r="X11" s="247"/>
      <c r="Y11" s="247"/>
      <c r="Z11" s="247"/>
      <c r="AA11" s="247"/>
      <c r="AC11" s="247"/>
      <c r="AD11" s="247"/>
      <c r="AE11" s="247"/>
      <c r="AF11" s="247"/>
      <c r="AG11" s="247"/>
      <c r="AH11" s="247"/>
      <c r="AI11" s="247"/>
      <c r="AJ11" s="247"/>
      <c r="CG11" s="1"/>
      <c r="CH11" s="1"/>
      <c r="CI11" s="1"/>
      <c r="CK11" s="11"/>
      <c r="CL11" s="11"/>
      <c r="CM11" s="11"/>
    </row>
    <row r="12" spans="1:91" ht="15" customHeight="1" x14ac:dyDescent="0.2">
      <c r="A12" s="1">
        <f t="shared" si="1"/>
        <v>3</v>
      </c>
      <c r="B12" s="296"/>
      <c r="C12" s="293"/>
      <c r="D12" s="294" t="str">
        <f ca="1">OFFSET(Matches!$Q$77,A11-1,0)</f>
        <v>Estadio BBVA, Monterrey 🇲🇽</v>
      </c>
      <c r="E12" s="294"/>
      <c r="F12" s="101" t="str">
        <f ca="1">OFFSET(Matches!$M$77,A12-1,0)</f>
        <v>❷ C</v>
      </c>
      <c r="G12" s="64"/>
      <c r="H12" s="16"/>
      <c r="I12" s="76"/>
      <c r="J12" s="64"/>
      <c r="K12" s="67"/>
      <c r="L12" s="67"/>
      <c r="M12" s="67"/>
      <c r="N12" s="67"/>
      <c r="O12" s="67"/>
      <c r="P12" s="67"/>
      <c r="Q12" s="67"/>
      <c r="R12" s="67"/>
      <c r="S12" s="72"/>
      <c r="T12" s="248"/>
      <c r="U12" s="248"/>
      <c r="V12" s="248"/>
      <c r="W12" s="248"/>
      <c r="X12" s="248"/>
      <c r="Y12" s="248"/>
      <c r="Z12" s="248"/>
      <c r="AA12" s="248"/>
      <c r="AC12" s="248"/>
      <c r="AD12" s="248"/>
      <c r="AE12" s="248"/>
      <c r="AF12" s="248"/>
      <c r="AG12" s="248"/>
      <c r="AH12" s="248"/>
      <c r="AI12" s="248"/>
      <c r="AJ12" s="248"/>
      <c r="CG12" s="1"/>
      <c r="CH12" s="1"/>
      <c r="CI12" s="1"/>
      <c r="CK12" s="11"/>
      <c r="CL12" s="11"/>
      <c r="CM12" s="11"/>
    </row>
    <row r="13" spans="1:91" ht="15" customHeight="1" x14ac:dyDescent="0.2">
      <c r="A13" s="1">
        <f t="shared" si="1"/>
        <v>4</v>
      </c>
      <c r="B13" s="296"/>
      <c r="C13" s="292">
        <v>76</v>
      </c>
      <c r="D13" s="102">
        <f t="shared" ref="D13" ca="1" si="3">E13</f>
        <v>46202.541666666664</v>
      </c>
      <c r="E13" s="103">
        <f ca="1">OFFSET(Matches!$D$77,A13-1,0)</f>
        <v>46202.541666666664</v>
      </c>
      <c r="F13" s="100" t="str">
        <f ca="1">OFFSET(Matches!$H$77,A13-1,0)</f>
        <v>❶ C</v>
      </c>
      <c r="G13" s="64"/>
      <c r="H13" s="16"/>
      <c r="I13" s="76"/>
      <c r="J13" s="64"/>
      <c r="K13" s="66"/>
      <c r="L13" s="66"/>
      <c r="M13" s="66"/>
      <c r="N13" s="66"/>
      <c r="O13" s="66"/>
      <c r="P13" s="66"/>
      <c r="Q13" s="66"/>
      <c r="R13" s="66"/>
      <c r="S13" s="72"/>
      <c r="T13" s="247"/>
      <c r="U13" s="247"/>
      <c r="V13" s="247"/>
      <c r="W13" s="247"/>
      <c r="X13" s="247"/>
      <c r="Y13" s="247"/>
      <c r="Z13" s="247"/>
      <c r="AA13" s="247"/>
      <c r="AC13" s="247"/>
      <c r="AD13" s="247"/>
      <c r="AE13" s="247"/>
      <c r="AF13" s="247"/>
      <c r="AG13" s="247"/>
      <c r="AH13" s="247"/>
      <c r="AI13" s="247"/>
      <c r="AJ13" s="247"/>
      <c r="CG13" s="1"/>
      <c r="CH13" s="1"/>
      <c r="CI13" s="1"/>
      <c r="CK13" s="11"/>
      <c r="CL13" s="11"/>
      <c r="CM13" s="11"/>
    </row>
    <row r="14" spans="1:91" ht="15" customHeight="1" x14ac:dyDescent="0.2">
      <c r="A14" s="1">
        <f t="shared" si="1"/>
        <v>4</v>
      </c>
      <c r="B14" s="296"/>
      <c r="C14" s="293"/>
      <c r="D14" s="294" t="str">
        <f ca="1">OFFSET(Matches!$Q$77,A13-1,0)</f>
        <v>NRG Stadium, Houston 🇺🇸</v>
      </c>
      <c r="E14" s="294"/>
      <c r="F14" s="101" t="str">
        <f ca="1">OFFSET(Matches!$M$77,A14-1,0)</f>
        <v>❷ F</v>
      </c>
      <c r="G14" s="64"/>
      <c r="H14" s="16"/>
      <c r="I14" s="76"/>
      <c r="J14" s="64"/>
      <c r="K14" s="67"/>
      <c r="L14" s="67"/>
      <c r="M14" s="67"/>
      <c r="N14" s="67"/>
      <c r="O14" s="67"/>
      <c r="P14" s="67"/>
      <c r="Q14" s="67"/>
      <c r="R14" s="67"/>
      <c r="S14" s="72"/>
      <c r="T14" s="248"/>
      <c r="U14" s="248"/>
      <c r="V14" s="248"/>
      <c r="W14" s="248"/>
      <c r="X14" s="248"/>
      <c r="Y14" s="248"/>
      <c r="Z14" s="248"/>
      <c r="AA14" s="248"/>
      <c r="AC14" s="248"/>
      <c r="AD14" s="248"/>
      <c r="AE14" s="248"/>
      <c r="AF14" s="248"/>
      <c r="AG14" s="248"/>
      <c r="AH14" s="248"/>
      <c r="AI14" s="248"/>
      <c r="AJ14" s="248"/>
      <c r="CG14" s="1"/>
      <c r="CH14" s="1"/>
      <c r="CI14" s="1"/>
      <c r="CK14" s="11"/>
      <c r="CL14" s="11"/>
      <c r="CM14" s="11"/>
    </row>
    <row r="15" spans="1:91" ht="15" customHeight="1" x14ac:dyDescent="0.2">
      <c r="A15" s="1">
        <f t="shared" si="1"/>
        <v>5</v>
      </c>
      <c r="B15" s="296"/>
      <c r="C15" s="292">
        <v>77</v>
      </c>
      <c r="D15" s="102">
        <f t="shared" ref="D15" ca="1" si="4">E15</f>
        <v>46203.708333333336</v>
      </c>
      <c r="E15" s="103">
        <f ca="1">OFFSET(Matches!$D$77,A15-1,0)</f>
        <v>46203.708333333336</v>
      </c>
      <c r="F15" s="100" t="str">
        <f ca="1">OFFSET(Matches!$H$77,A15-1,0)</f>
        <v>❶ I</v>
      </c>
      <c r="G15" s="64"/>
      <c r="H15" s="16"/>
      <c r="I15" s="76"/>
      <c r="J15" s="64"/>
      <c r="K15" s="66"/>
      <c r="L15" s="66"/>
      <c r="M15" s="66"/>
      <c r="N15" s="66"/>
      <c r="O15" s="66"/>
      <c r="P15" s="66"/>
      <c r="Q15" s="66"/>
      <c r="R15" s="66"/>
      <c r="S15" s="72"/>
      <c r="T15" s="247"/>
      <c r="U15" s="247"/>
      <c r="V15" s="247"/>
      <c r="W15" s="247"/>
      <c r="X15" s="247"/>
      <c r="Y15" s="247"/>
      <c r="Z15" s="247"/>
      <c r="AA15" s="247"/>
      <c r="AC15" s="247"/>
      <c r="AD15" s="247"/>
      <c r="AE15" s="247"/>
      <c r="AF15" s="247"/>
      <c r="AG15" s="247"/>
      <c r="AH15" s="247"/>
      <c r="AI15" s="247"/>
      <c r="AJ15" s="247"/>
      <c r="CG15" s="1"/>
      <c r="CH15" s="1"/>
      <c r="CI15" s="1"/>
      <c r="CK15" s="11"/>
      <c r="CL15" s="11"/>
      <c r="CM15" s="11"/>
    </row>
    <row r="16" spans="1:91" ht="15" customHeight="1" x14ac:dyDescent="0.2">
      <c r="A16" s="1">
        <f t="shared" si="1"/>
        <v>5</v>
      </c>
      <c r="B16" s="296"/>
      <c r="C16" s="293"/>
      <c r="D16" s="294" t="str">
        <f ca="1">OFFSET(Matches!$Q$77,A15-1,0)</f>
        <v>MetLife Stadium, NY/NJ 🇺🇸</v>
      </c>
      <c r="E16" s="294"/>
      <c r="F16" s="101" t="str">
        <f ca="1">OFFSET(Matches!$M$77,A16-1,0)</f>
        <v>❸ C/D/F/G/H</v>
      </c>
      <c r="G16" s="64"/>
      <c r="H16" s="16"/>
      <c r="I16" s="76"/>
      <c r="J16" s="64"/>
      <c r="K16" s="67"/>
      <c r="L16" s="67"/>
      <c r="M16" s="67"/>
      <c r="N16" s="67"/>
      <c r="O16" s="67"/>
      <c r="P16" s="67"/>
      <c r="Q16" s="67"/>
      <c r="R16" s="67"/>
      <c r="S16" s="72"/>
      <c r="T16" s="248"/>
      <c r="U16" s="248"/>
      <c r="V16" s="248"/>
      <c r="W16" s="248"/>
      <c r="X16" s="248"/>
      <c r="Y16" s="248"/>
      <c r="Z16" s="248"/>
      <c r="AA16" s="248"/>
      <c r="AC16" s="248"/>
      <c r="AD16" s="248"/>
      <c r="AE16" s="248"/>
      <c r="AF16" s="248"/>
      <c r="AG16" s="248"/>
      <c r="AH16" s="248"/>
      <c r="AI16" s="248"/>
      <c r="AJ16" s="248"/>
      <c r="CG16" s="1"/>
      <c r="CH16" s="1"/>
      <c r="CI16" s="1"/>
      <c r="CK16" s="11"/>
      <c r="CL16" s="11"/>
      <c r="CM16" s="11"/>
    </row>
    <row r="17" spans="1:91" ht="15" customHeight="1" x14ac:dyDescent="0.2">
      <c r="A17" s="1">
        <f t="shared" si="1"/>
        <v>6</v>
      </c>
      <c r="B17" s="296"/>
      <c r="C17" s="292">
        <v>78</v>
      </c>
      <c r="D17" s="102">
        <f t="shared" ref="D17" ca="1" si="5">E17</f>
        <v>46203.541666666664</v>
      </c>
      <c r="E17" s="103">
        <f ca="1">OFFSET(Matches!$D$77,A17-1,0)</f>
        <v>46203.541666666664</v>
      </c>
      <c r="F17" s="100" t="str">
        <f ca="1">OFFSET(Matches!$H$77,A17-1,0)</f>
        <v>❷ E</v>
      </c>
      <c r="G17" s="64"/>
      <c r="H17" s="16"/>
      <c r="I17" s="76"/>
      <c r="J17" s="64"/>
      <c r="K17" s="66"/>
      <c r="L17" s="66"/>
      <c r="M17" s="66"/>
      <c r="N17" s="66"/>
      <c r="O17" s="66"/>
      <c r="P17" s="66"/>
      <c r="Q17" s="66"/>
      <c r="R17" s="66"/>
      <c r="S17" s="72"/>
      <c r="T17" s="247"/>
      <c r="U17" s="247"/>
      <c r="V17" s="247"/>
      <c r="W17" s="247"/>
      <c r="X17" s="247"/>
      <c r="Y17" s="247"/>
      <c r="Z17" s="247"/>
      <c r="AA17" s="247"/>
      <c r="AC17" s="247"/>
      <c r="AD17" s="247"/>
      <c r="AE17" s="247"/>
      <c r="AF17" s="247"/>
      <c r="AG17" s="247"/>
      <c r="AH17" s="247"/>
      <c r="AI17" s="247"/>
      <c r="AJ17" s="247"/>
      <c r="CG17" s="1"/>
      <c r="CH17" s="1"/>
      <c r="CI17" s="1"/>
      <c r="CK17" s="11"/>
      <c r="CL17" s="11"/>
      <c r="CM17" s="11"/>
    </row>
    <row r="18" spans="1:91" ht="15" customHeight="1" x14ac:dyDescent="0.2">
      <c r="A18" s="1">
        <f t="shared" si="1"/>
        <v>6</v>
      </c>
      <c r="B18" s="296"/>
      <c r="C18" s="293"/>
      <c r="D18" s="294" t="str">
        <f ca="1">OFFSET(Matches!$Q$77,A17-1,0)</f>
        <v>AT&amp;T Stadium, Dallas 🇺🇸</v>
      </c>
      <c r="E18" s="294"/>
      <c r="F18" s="101" t="str">
        <f ca="1">OFFSET(Matches!$M$77,A18-1,0)</f>
        <v>❷ I</v>
      </c>
      <c r="G18" s="64"/>
      <c r="H18" s="16"/>
      <c r="I18" s="76"/>
      <c r="J18" s="64"/>
      <c r="K18" s="67"/>
      <c r="L18" s="67"/>
      <c r="M18" s="67"/>
      <c r="N18" s="67"/>
      <c r="O18" s="67"/>
      <c r="P18" s="67"/>
      <c r="Q18" s="67"/>
      <c r="R18" s="67"/>
      <c r="S18" s="72"/>
      <c r="T18" s="248"/>
      <c r="U18" s="248"/>
      <c r="V18" s="248"/>
      <c r="W18" s="248"/>
      <c r="X18" s="248"/>
      <c r="Y18" s="248"/>
      <c r="Z18" s="248"/>
      <c r="AA18" s="248"/>
      <c r="AC18" s="248"/>
      <c r="AD18" s="248"/>
      <c r="AE18" s="248"/>
      <c r="AF18" s="248"/>
      <c r="AG18" s="248"/>
      <c r="AH18" s="248"/>
      <c r="AI18" s="248"/>
      <c r="AJ18" s="248"/>
      <c r="CG18" s="1"/>
      <c r="CH18" s="1"/>
      <c r="CI18" s="1"/>
      <c r="CK18" s="11"/>
      <c r="CL18" s="11"/>
      <c r="CM18" s="11"/>
    </row>
    <row r="19" spans="1:91" ht="15" customHeight="1" x14ac:dyDescent="0.2">
      <c r="A19" s="1">
        <f t="shared" si="1"/>
        <v>7</v>
      </c>
      <c r="B19" s="296"/>
      <c r="C19" s="292">
        <v>79</v>
      </c>
      <c r="D19" s="102">
        <f t="shared" ref="D19" ca="1" si="6">E19</f>
        <v>46203.875</v>
      </c>
      <c r="E19" s="103">
        <f ca="1">OFFSET(Matches!$D$77,A19-1,0)</f>
        <v>46203.875</v>
      </c>
      <c r="F19" s="100" t="str">
        <f ca="1">OFFSET(Matches!$H$77,A19-1,0)</f>
        <v>❶ A</v>
      </c>
      <c r="G19" s="64"/>
      <c r="H19" s="16"/>
      <c r="I19" s="76"/>
      <c r="J19" s="64"/>
      <c r="K19" s="66"/>
      <c r="L19" s="66"/>
      <c r="M19" s="66"/>
      <c r="N19" s="66"/>
      <c r="O19" s="66"/>
      <c r="P19" s="66"/>
      <c r="Q19" s="66"/>
      <c r="R19" s="66"/>
      <c r="S19" s="72"/>
      <c r="T19" s="247"/>
      <c r="U19" s="247"/>
      <c r="V19" s="247"/>
      <c r="W19" s="247"/>
      <c r="X19" s="247"/>
      <c r="Y19" s="247"/>
      <c r="Z19" s="247"/>
      <c r="AA19" s="247"/>
      <c r="AC19" s="247"/>
      <c r="AD19" s="247"/>
      <c r="AE19" s="247"/>
      <c r="AF19" s="247"/>
      <c r="AG19" s="247"/>
      <c r="AH19" s="247"/>
      <c r="AI19" s="247"/>
      <c r="AJ19" s="247"/>
      <c r="CG19" s="1"/>
      <c r="CH19" s="1"/>
      <c r="CI19" s="1"/>
      <c r="CK19" s="11"/>
      <c r="CL19" s="11"/>
      <c r="CM19" s="11"/>
    </row>
    <row r="20" spans="1:91" ht="15" customHeight="1" x14ac:dyDescent="0.2">
      <c r="A20" s="1">
        <f t="shared" si="1"/>
        <v>7</v>
      </c>
      <c r="B20" s="296"/>
      <c r="C20" s="293"/>
      <c r="D20" s="294" t="str">
        <f ca="1">OFFSET(Matches!$Q$77,A19-1,0)</f>
        <v>Estadio Azteca, Mexico City 🇲🇽</v>
      </c>
      <c r="E20" s="294"/>
      <c r="F20" s="101" t="str">
        <f ca="1">OFFSET(Matches!$M$77,A20-1,0)</f>
        <v>❸ C/E/F/H/I</v>
      </c>
      <c r="G20" s="64"/>
      <c r="H20" s="16"/>
      <c r="I20" s="76"/>
      <c r="J20" s="64"/>
      <c r="K20" s="67"/>
      <c r="L20" s="67"/>
      <c r="M20" s="67"/>
      <c r="N20" s="67"/>
      <c r="O20" s="67"/>
      <c r="P20" s="67"/>
      <c r="Q20" s="67"/>
      <c r="R20" s="67"/>
      <c r="S20" s="72"/>
      <c r="T20" s="248"/>
      <c r="U20" s="248"/>
      <c r="V20" s="248"/>
      <c r="W20" s="248"/>
      <c r="X20" s="248"/>
      <c r="Y20" s="248"/>
      <c r="Z20" s="248"/>
      <c r="AA20" s="248"/>
      <c r="AC20" s="248"/>
      <c r="AD20" s="248"/>
      <c r="AE20" s="248"/>
      <c r="AF20" s="248"/>
      <c r="AG20" s="248"/>
      <c r="AH20" s="248"/>
      <c r="AI20" s="248"/>
      <c r="AJ20" s="248"/>
      <c r="CG20" s="1"/>
      <c r="CH20" s="1"/>
      <c r="CI20" s="1"/>
      <c r="CK20" s="11"/>
      <c r="CL20" s="11"/>
      <c r="CM20" s="11"/>
    </row>
    <row r="21" spans="1:91" ht="15" customHeight="1" x14ac:dyDescent="0.2">
      <c r="A21" s="1">
        <f t="shared" si="1"/>
        <v>8</v>
      </c>
      <c r="B21" s="296"/>
      <c r="C21" s="292">
        <v>80</v>
      </c>
      <c r="D21" s="102">
        <f t="shared" ref="D21" ca="1" si="7">E21</f>
        <v>46204.5</v>
      </c>
      <c r="E21" s="103">
        <f ca="1">OFFSET(Matches!$D$77,A21-1,0)</f>
        <v>46204.5</v>
      </c>
      <c r="F21" s="100" t="str">
        <f ca="1">OFFSET(Matches!$H$77,A21-1,0)</f>
        <v>❶ L</v>
      </c>
      <c r="G21" s="64"/>
      <c r="H21" s="16"/>
      <c r="I21" s="76"/>
      <c r="J21" s="64"/>
      <c r="K21" s="66"/>
      <c r="L21" s="66"/>
      <c r="M21" s="66"/>
      <c r="N21" s="66"/>
      <c r="O21" s="66"/>
      <c r="P21" s="66"/>
      <c r="Q21" s="66"/>
      <c r="R21" s="66"/>
      <c r="S21" s="72"/>
      <c r="T21" s="247"/>
      <c r="U21" s="247"/>
      <c r="V21" s="247"/>
      <c r="W21" s="247"/>
      <c r="X21" s="247"/>
      <c r="Y21" s="247"/>
      <c r="Z21" s="247"/>
      <c r="AA21" s="247"/>
      <c r="AC21" s="247"/>
      <c r="AD21" s="247"/>
      <c r="AE21" s="247"/>
      <c r="AF21" s="247"/>
      <c r="AG21" s="247"/>
      <c r="AH21" s="247"/>
      <c r="AI21" s="247"/>
      <c r="AJ21" s="247"/>
    </row>
    <row r="22" spans="1:91" ht="15" customHeight="1" x14ac:dyDescent="0.2">
      <c r="A22" s="1">
        <f t="shared" si="1"/>
        <v>8</v>
      </c>
      <c r="B22" s="296"/>
      <c r="C22" s="293"/>
      <c r="D22" s="294" t="str">
        <f ca="1">OFFSET(Matches!$Q$77,A21-1,0)</f>
        <v>Mercedes-Benz Stadium, Atlanta 🇺🇸</v>
      </c>
      <c r="E22" s="294"/>
      <c r="F22" s="101" t="str">
        <f ca="1">OFFSET(Matches!$M$77,A22-1,0)</f>
        <v>❸ E/H/I/J/K</v>
      </c>
      <c r="G22" s="64"/>
      <c r="H22" s="16"/>
      <c r="I22" s="76"/>
      <c r="J22" s="64"/>
      <c r="K22" s="67"/>
      <c r="L22" s="67"/>
      <c r="M22" s="67"/>
      <c r="N22" s="67"/>
      <c r="O22" s="67"/>
      <c r="P22" s="67"/>
      <c r="Q22" s="67"/>
      <c r="R22" s="67"/>
      <c r="S22" s="72"/>
      <c r="T22" s="248"/>
      <c r="U22" s="248"/>
      <c r="V22" s="248"/>
      <c r="W22" s="248"/>
      <c r="X22" s="248"/>
      <c r="Y22" s="248"/>
      <c r="Z22" s="248"/>
      <c r="AA22" s="248"/>
      <c r="AC22" s="248"/>
      <c r="AD22" s="248"/>
      <c r="AE22" s="248"/>
      <c r="AF22" s="248"/>
      <c r="AG22" s="248"/>
      <c r="AH22" s="248"/>
      <c r="AI22" s="248"/>
      <c r="AJ22" s="248"/>
    </row>
    <row r="23" spans="1:91" ht="15" customHeight="1" x14ac:dyDescent="0.2">
      <c r="A23" s="1">
        <f t="shared" si="1"/>
        <v>9</v>
      </c>
      <c r="B23" s="296"/>
      <c r="C23" s="292">
        <v>81</v>
      </c>
      <c r="D23" s="102">
        <f t="shared" ref="D23" ca="1" si="8">E23</f>
        <v>46204.833333333336</v>
      </c>
      <c r="E23" s="103">
        <f ca="1">OFFSET(Matches!$D$77,A23-1,0)</f>
        <v>46204.833333333336</v>
      </c>
      <c r="F23" s="100" t="str">
        <f ca="1">OFFSET(Matches!$H$77,A23-1,0)</f>
        <v>❶ D</v>
      </c>
      <c r="G23" s="64"/>
      <c r="H23" s="16"/>
      <c r="I23" s="76"/>
      <c r="J23" s="64"/>
      <c r="K23" s="66"/>
      <c r="L23" s="66"/>
      <c r="M23" s="66"/>
      <c r="N23" s="66"/>
      <c r="O23" s="66"/>
      <c r="P23" s="66"/>
      <c r="Q23" s="66"/>
      <c r="R23" s="66"/>
      <c r="S23" s="72"/>
      <c r="T23" s="247"/>
      <c r="U23" s="247"/>
      <c r="V23" s="247"/>
      <c r="W23" s="247"/>
      <c r="X23" s="247"/>
      <c r="Y23" s="247"/>
      <c r="Z23" s="247"/>
      <c r="AA23" s="247"/>
      <c r="AC23" s="247"/>
      <c r="AD23" s="247"/>
      <c r="AE23" s="247"/>
      <c r="AF23" s="247"/>
      <c r="AG23" s="247"/>
      <c r="AH23" s="247"/>
      <c r="AI23" s="247"/>
      <c r="AJ23" s="247"/>
      <c r="CG23" s="1"/>
      <c r="CH23" s="1"/>
      <c r="CI23" s="1"/>
      <c r="CK23" s="11"/>
      <c r="CL23" s="11"/>
      <c r="CM23" s="11"/>
    </row>
    <row r="24" spans="1:91" ht="15" customHeight="1" x14ac:dyDescent="0.2">
      <c r="A24" s="1">
        <f t="shared" si="1"/>
        <v>9</v>
      </c>
      <c r="B24" s="296"/>
      <c r="C24" s="293"/>
      <c r="D24" s="294" t="str">
        <f ca="1">OFFSET(Matches!$Q$77,A23-1,0)</f>
        <v>Levi’s Stadium, San Francisco 🇺🇸</v>
      </c>
      <c r="E24" s="294"/>
      <c r="F24" s="101" t="str">
        <f ca="1">OFFSET(Matches!$M$77,A24-1,0)</f>
        <v>❸ B/E/F/I/J</v>
      </c>
      <c r="G24" s="64"/>
      <c r="H24" s="16"/>
      <c r="I24" s="76"/>
      <c r="J24" s="64"/>
      <c r="K24" s="67"/>
      <c r="L24" s="67"/>
      <c r="M24" s="67"/>
      <c r="N24" s="67"/>
      <c r="O24" s="67"/>
      <c r="P24" s="67"/>
      <c r="Q24" s="67"/>
      <c r="R24" s="67"/>
      <c r="S24" s="72"/>
      <c r="T24" s="248"/>
      <c r="U24" s="248"/>
      <c r="V24" s="248"/>
      <c r="W24" s="248"/>
      <c r="X24" s="248"/>
      <c r="Y24" s="248"/>
      <c r="Z24" s="248"/>
      <c r="AA24" s="248"/>
      <c r="AC24" s="248"/>
      <c r="AD24" s="248"/>
      <c r="AE24" s="248"/>
      <c r="AF24" s="248"/>
      <c r="AG24" s="248"/>
      <c r="AH24" s="248"/>
      <c r="AI24" s="248"/>
      <c r="AJ24" s="248"/>
      <c r="CG24" s="1"/>
      <c r="CH24" s="1"/>
      <c r="CI24" s="1"/>
      <c r="CK24" s="11"/>
      <c r="CL24" s="11"/>
      <c r="CM24" s="11"/>
    </row>
    <row r="25" spans="1:91" ht="15" customHeight="1" x14ac:dyDescent="0.2">
      <c r="A25" s="1">
        <f t="shared" si="1"/>
        <v>10</v>
      </c>
      <c r="B25" s="296"/>
      <c r="C25" s="292">
        <v>82</v>
      </c>
      <c r="D25" s="102">
        <f t="shared" ref="D25" ca="1" si="9">E25</f>
        <v>46204.666666666664</v>
      </c>
      <c r="E25" s="103">
        <f ca="1">OFFSET(Matches!$D$77,A25-1,0)</f>
        <v>46204.666666666664</v>
      </c>
      <c r="F25" s="100" t="str">
        <f ca="1">OFFSET(Matches!$H$77,A25-1,0)</f>
        <v>❶ G</v>
      </c>
      <c r="G25" s="64"/>
      <c r="H25" s="16"/>
      <c r="I25" s="76"/>
      <c r="J25" s="64"/>
      <c r="K25" s="66"/>
      <c r="L25" s="66"/>
      <c r="M25" s="66"/>
      <c r="N25" s="66"/>
      <c r="O25" s="66"/>
      <c r="P25" s="66"/>
      <c r="Q25" s="66"/>
      <c r="R25" s="66"/>
      <c r="S25" s="72"/>
      <c r="T25" s="247"/>
      <c r="U25" s="247"/>
      <c r="V25" s="247"/>
      <c r="W25" s="247"/>
      <c r="X25" s="247"/>
      <c r="Y25" s="247"/>
      <c r="Z25" s="247"/>
      <c r="AA25" s="247"/>
      <c r="AC25" s="247"/>
      <c r="AD25" s="247"/>
      <c r="AE25" s="247"/>
      <c r="AF25" s="247"/>
      <c r="AG25" s="247"/>
      <c r="AH25" s="247"/>
      <c r="AI25" s="247"/>
      <c r="AJ25" s="247"/>
      <c r="CG25" s="1"/>
      <c r="CH25" s="1"/>
      <c r="CI25" s="1"/>
      <c r="CK25" s="11"/>
      <c r="CL25" s="11"/>
      <c r="CM25" s="11"/>
    </row>
    <row r="26" spans="1:91" ht="15" customHeight="1" x14ac:dyDescent="0.2">
      <c r="A26" s="1">
        <f t="shared" si="1"/>
        <v>10</v>
      </c>
      <c r="B26" s="296"/>
      <c r="C26" s="293"/>
      <c r="D26" s="294" t="str">
        <f ca="1">OFFSET(Matches!$Q$77,A25-1,0)</f>
        <v>Lumen Field, Seattle 🇺🇸</v>
      </c>
      <c r="E26" s="294"/>
      <c r="F26" s="101" t="str">
        <f ca="1">OFFSET(Matches!$M$77,A26-1,0)</f>
        <v>❸ A/E/H/I/J</v>
      </c>
      <c r="G26" s="64"/>
      <c r="H26" s="16"/>
      <c r="I26" s="76"/>
      <c r="J26" s="64"/>
      <c r="K26" s="67"/>
      <c r="L26" s="67"/>
      <c r="M26" s="67"/>
      <c r="N26" s="67"/>
      <c r="O26" s="67"/>
      <c r="P26" s="67"/>
      <c r="Q26" s="67"/>
      <c r="R26" s="67"/>
      <c r="S26" s="72"/>
      <c r="T26" s="248"/>
      <c r="U26" s="248"/>
      <c r="V26" s="248"/>
      <c r="W26" s="248"/>
      <c r="X26" s="248"/>
      <c r="Y26" s="248"/>
      <c r="Z26" s="248"/>
      <c r="AA26" s="248"/>
      <c r="AC26" s="248"/>
      <c r="AD26" s="248"/>
      <c r="AE26" s="248"/>
      <c r="AF26" s="248"/>
      <c r="AG26" s="248"/>
      <c r="AH26" s="248"/>
      <c r="AI26" s="248"/>
      <c r="AJ26" s="248"/>
      <c r="CG26" s="1"/>
      <c r="CH26" s="1"/>
      <c r="CI26" s="1"/>
      <c r="CK26" s="11"/>
      <c r="CL26" s="11"/>
      <c r="CM26" s="11"/>
    </row>
    <row r="27" spans="1:91" ht="15" customHeight="1" x14ac:dyDescent="0.2">
      <c r="A27" s="1">
        <f t="shared" si="1"/>
        <v>11</v>
      </c>
      <c r="B27" s="296"/>
      <c r="C27" s="292">
        <v>83</v>
      </c>
      <c r="D27" s="102">
        <f t="shared" ref="D27" ca="1" si="10">E27</f>
        <v>46205.791666666664</v>
      </c>
      <c r="E27" s="103">
        <f ca="1">OFFSET(Matches!$D$77,A27-1,0)</f>
        <v>46205.791666666664</v>
      </c>
      <c r="F27" s="100" t="str">
        <f ca="1">OFFSET(Matches!$H$77,A27-1,0)</f>
        <v>❷ K</v>
      </c>
      <c r="G27" s="64"/>
      <c r="H27" s="16"/>
      <c r="I27" s="76"/>
      <c r="J27" s="64"/>
      <c r="K27" s="66"/>
      <c r="L27" s="66"/>
      <c r="M27" s="66"/>
      <c r="N27" s="66"/>
      <c r="O27" s="66"/>
      <c r="P27" s="66"/>
      <c r="Q27" s="66"/>
      <c r="R27" s="66"/>
      <c r="S27" s="72"/>
      <c r="T27" s="247"/>
      <c r="U27" s="247"/>
      <c r="V27" s="247"/>
      <c r="W27" s="247"/>
      <c r="X27" s="247"/>
      <c r="Y27" s="247"/>
      <c r="Z27" s="247"/>
      <c r="AA27" s="247"/>
      <c r="AC27" s="247"/>
      <c r="AD27" s="247"/>
      <c r="AE27" s="247"/>
      <c r="AF27" s="247"/>
      <c r="AG27" s="247"/>
      <c r="AH27" s="247"/>
      <c r="AI27" s="247"/>
      <c r="AJ27" s="247"/>
      <c r="CG27" s="1"/>
      <c r="CH27" s="1"/>
      <c r="CI27" s="1"/>
      <c r="CK27" s="11"/>
      <c r="CL27" s="11"/>
      <c r="CM27" s="11"/>
    </row>
    <row r="28" spans="1:91" ht="15" customHeight="1" x14ac:dyDescent="0.2">
      <c r="A28" s="1">
        <f t="shared" si="1"/>
        <v>11</v>
      </c>
      <c r="B28" s="296"/>
      <c r="C28" s="293"/>
      <c r="D28" s="294" t="str">
        <f ca="1">OFFSET(Matches!$Q$77,A27-1,0)</f>
        <v>BMO Field, Toronto 🇨🇦</v>
      </c>
      <c r="E28" s="294"/>
      <c r="F28" s="101" t="str">
        <f ca="1">OFFSET(Matches!$M$77,A28-1,0)</f>
        <v>❷ L</v>
      </c>
      <c r="G28" s="64"/>
      <c r="H28" s="16"/>
      <c r="I28" s="76"/>
      <c r="J28" s="64"/>
      <c r="K28" s="67"/>
      <c r="L28" s="67"/>
      <c r="M28" s="67"/>
      <c r="N28" s="67"/>
      <c r="O28" s="67"/>
      <c r="P28" s="67"/>
      <c r="Q28" s="67"/>
      <c r="R28" s="67"/>
      <c r="S28" s="72"/>
      <c r="T28" s="248"/>
      <c r="U28" s="248"/>
      <c r="V28" s="248"/>
      <c r="W28" s="248"/>
      <c r="X28" s="248"/>
      <c r="Y28" s="248"/>
      <c r="Z28" s="248"/>
      <c r="AA28" s="248"/>
      <c r="AC28" s="248"/>
      <c r="AD28" s="248"/>
      <c r="AE28" s="248"/>
      <c r="AF28" s="248"/>
      <c r="AG28" s="248"/>
      <c r="AH28" s="248"/>
      <c r="AI28" s="248"/>
      <c r="AJ28" s="248"/>
      <c r="CG28" s="1"/>
      <c r="CH28" s="1"/>
      <c r="CI28" s="1"/>
      <c r="CK28" s="11"/>
      <c r="CL28" s="11"/>
      <c r="CM28" s="11"/>
    </row>
    <row r="29" spans="1:91" ht="15" customHeight="1" x14ac:dyDescent="0.2">
      <c r="A29" s="1">
        <f t="shared" si="1"/>
        <v>12</v>
      </c>
      <c r="B29" s="296"/>
      <c r="C29" s="292">
        <v>84</v>
      </c>
      <c r="D29" s="102">
        <f t="shared" ref="D29" ca="1" si="11">E29</f>
        <v>46205.625</v>
      </c>
      <c r="E29" s="103">
        <f ca="1">OFFSET(Matches!$D$77,A29-1,0)</f>
        <v>46205.625</v>
      </c>
      <c r="F29" s="100" t="str">
        <f ca="1">OFFSET(Matches!$H$77,A29-1,0)</f>
        <v>❶ H</v>
      </c>
      <c r="G29" s="64"/>
      <c r="H29" s="16"/>
      <c r="I29" s="76"/>
      <c r="J29" s="64"/>
      <c r="K29" s="66"/>
      <c r="L29" s="66"/>
      <c r="M29" s="66"/>
      <c r="N29" s="66"/>
      <c r="O29" s="66"/>
      <c r="P29" s="66"/>
      <c r="Q29" s="66"/>
      <c r="R29" s="66"/>
      <c r="S29" s="72"/>
      <c r="T29" s="247"/>
      <c r="U29" s="247"/>
      <c r="V29" s="247"/>
      <c r="W29" s="247"/>
      <c r="X29" s="247"/>
      <c r="Y29" s="247"/>
      <c r="Z29" s="247"/>
      <c r="AA29" s="247"/>
      <c r="AC29" s="247"/>
      <c r="AD29" s="247"/>
      <c r="AE29" s="247"/>
      <c r="AF29" s="247"/>
      <c r="AG29" s="247"/>
      <c r="AH29" s="247"/>
      <c r="AI29" s="247"/>
      <c r="AJ29" s="247"/>
      <c r="CG29" s="1"/>
      <c r="CH29" s="1"/>
      <c r="CI29" s="1"/>
      <c r="CK29" s="11"/>
      <c r="CL29" s="11"/>
      <c r="CM29" s="11"/>
    </row>
    <row r="30" spans="1:91" ht="15" customHeight="1" x14ac:dyDescent="0.2">
      <c r="A30" s="1">
        <f t="shared" si="1"/>
        <v>12</v>
      </c>
      <c r="B30" s="296"/>
      <c r="C30" s="293"/>
      <c r="D30" s="294" t="str">
        <f ca="1">OFFSET(Matches!$Q$77,A29-1,0)</f>
        <v>SoFi Stadium, Los Angeles 🇺🇸</v>
      </c>
      <c r="E30" s="294"/>
      <c r="F30" s="101" t="str">
        <f ca="1">OFFSET(Matches!$M$77,A30-1,0)</f>
        <v>❷ J</v>
      </c>
      <c r="G30" s="64"/>
      <c r="H30" s="16"/>
      <c r="I30" s="76"/>
      <c r="J30" s="64"/>
      <c r="K30" s="67"/>
      <c r="L30" s="67"/>
      <c r="M30" s="67"/>
      <c r="N30" s="67"/>
      <c r="O30" s="67"/>
      <c r="P30" s="67"/>
      <c r="Q30" s="67"/>
      <c r="R30" s="67"/>
      <c r="S30" s="72"/>
      <c r="T30" s="248"/>
      <c r="U30" s="248"/>
      <c r="V30" s="248"/>
      <c r="W30" s="248"/>
      <c r="X30" s="248"/>
      <c r="Y30" s="248"/>
      <c r="Z30" s="248"/>
      <c r="AA30" s="248"/>
      <c r="AC30" s="248"/>
      <c r="AD30" s="248"/>
      <c r="AE30" s="248"/>
      <c r="AF30" s="248"/>
      <c r="AG30" s="248"/>
      <c r="AH30" s="248"/>
      <c r="AI30" s="248"/>
      <c r="AJ30" s="248"/>
      <c r="CG30" s="1"/>
      <c r="CH30" s="1"/>
      <c r="CI30" s="1"/>
      <c r="CK30" s="11"/>
      <c r="CL30" s="11"/>
      <c r="CM30" s="11"/>
    </row>
    <row r="31" spans="1:91" ht="15" customHeight="1" x14ac:dyDescent="0.2">
      <c r="A31" s="1">
        <f t="shared" si="1"/>
        <v>13</v>
      </c>
      <c r="B31" s="296"/>
      <c r="C31" s="292">
        <v>85</v>
      </c>
      <c r="D31" s="102">
        <f t="shared" ref="D31" ca="1" si="12">E31</f>
        <v>46205.958333333336</v>
      </c>
      <c r="E31" s="103">
        <f ca="1">OFFSET(Matches!$D$77,A31-1,0)</f>
        <v>46205.958333333336</v>
      </c>
      <c r="F31" s="100" t="str">
        <f ca="1">OFFSET(Matches!$H$77,A31-1,0)</f>
        <v>❶ B</v>
      </c>
      <c r="G31" s="64"/>
      <c r="H31" s="16"/>
      <c r="I31" s="76"/>
      <c r="J31" s="64"/>
      <c r="K31" s="66"/>
      <c r="L31" s="66"/>
      <c r="M31" s="66"/>
      <c r="N31" s="66"/>
      <c r="O31" s="66"/>
      <c r="P31" s="66"/>
      <c r="Q31" s="66"/>
      <c r="R31" s="66"/>
      <c r="S31" s="72"/>
      <c r="T31" s="247"/>
      <c r="U31" s="247"/>
      <c r="V31" s="247"/>
      <c r="W31" s="247"/>
      <c r="X31" s="247"/>
      <c r="Y31" s="247"/>
      <c r="Z31" s="247"/>
      <c r="AA31" s="247"/>
      <c r="AC31" s="247"/>
      <c r="AD31" s="247"/>
      <c r="AE31" s="247"/>
      <c r="AF31" s="247"/>
      <c r="AG31" s="247"/>
      <c r="AH31" s="247"/>
      <c r="AI31" s="247"/>
      <c r="AJ31" s="247"/>
      <c r="CG31" s="1"/>
      <c r="CH31" s="1"/>
      <c r="CI31" s="1"/>
      <c r="CK31" s="11"/>
      <c r="CL31" s="11"/>
      <c r="CM31" s="11"/>
    </row>
    <row r="32" spans="1:91" ht="15" customHeight="1" x14ac:dyDescent="0.2">
      <c r="A32" s="1">
        <f t="shared" si="1"/>
        <v>13</v>
      </c>
      <c r="B32" s="296"/>
      <c r="C32" s="293"/>
      <c r="D32" s="294" t="str">
        <f ca="1">OFFSET(Matches!$Q$77,A31-1,0)</f>
        <v>BC Place, Vancouver 🇨🇦</v>
      </c>
      <c r="E32" s="294"/>
      <c r="F32" s="101" t="str">
        <f ca="1">OFFSET(Matches!$M$77,A32-1,0)</f>
        <v>❸ E/F/G/I/J</v>
      </c>
      <c r="G32" s="64"/>
      <c r="H32" s="16"/>
      <c r="I32" s="76"/>
      <c r="J32" s="64"/>
      <c r="K32" s="67"/>
      <c r="L32" s="67"/>
      <c r="M32" s="67"/>
      <c r="N32" s="67"/>
      <c r="O32" s="67"/>
      <c r="P32" s="67"/>
      <c r="Q32" s="67"/>
      <c r="R32" s="67"/>
      <c r="S32" s="72"/>
      <c r="T32" s="248"/>
      <c r="U32" s="248"/>
      <c r="V32" s="248"/>
      <c r="W32" s="248"/>
      <c r="X32" s="248"/>
      <c r="Y32" s="248"/>
      <c r="Z32" s="248"/>
      <c r="AA32" s="248"/>
      <c r="AC32" s="248"/>
      <c r="AD32" s="248"/>
      <c r="AE32" s="248"/>
      <c r="AF32" s="248"/>
      <c r="AG32" s="248"/>
      <c r="AH32" s="248"/>
      <c r="AI32" s="248"/>
      <c r="AJ32" s="248"/>
      <c r="CG32" s="1"/>
      <c r="CH32" s="1"/>
      <c r="CI32" s="1"/>
      <c r="CK32" s="11"/>
      <c r="CL32" s="11"/>
      <c r="CM32" s="11"/>
    </row>
    <row r="33" spans="1:91" ht="15" customHeight="1" x14ac:dyDescent="0.2">
      <c r="A33" s="1">
        <f t="shared" si="1"/>
        <v>14</v>
      </c>
      <c r="B33" s="296"/>
      <c r="C33" s="292">
        <v>86</v>
      </c>
      <c r="D33" s="102">
        <f t="shared" ref="D33" ca="1" si="13">E33</f>
        <v>46206.75</v>
      </c>
      <c r="E33" s="103">
        <f ca="1">OFFSET(Matches!$D$77,A33-1,0)</f>
        <v>46206.75</v>
      </c>
      <c r="F33" s="100" t="str">
        <f ca="1">OFFSET(Matches!$H$77,A33-1,0)</f>
        <v>❶ J</v>
      </c>
      <c r="G33" s="64"/>
      <c r="H33" s="16"/>
      <c r="I33" s="76"/>
      <c r="J33" s="64"/>
      <c r="K33" s="66"/>
      <c r="L33" s="66"/>
      <c r="M33" s="66"/>
      <c r="N33" s="66"/>
      <c r="O33" s="66"/>
      <c r="P33" s="66"/>
      <c r="Q33" s="66"/>
      <c r="R33" s="66"/>
      <c r="S33" s="72"/>
      <c r="T33" s="247"/>
      <c r="U33" s="247"/>
      <c r="V33" s="247"/>
      <c r="W33" s="247"/>
      <c r="X33" s="247"/>
      <c r="Y33" s="247"/>
      <c r="Z33" s="247"/>
      <c r="AA33" s="247"/>
      <c r="AC33" s="247"/>
      <c r="AD33" s="247"/>
      <c r="AE33" s="247"/>
      <c r="AF33" s="247"/>
      <c r="AG33" s="247"/>
      <c r="AH33" s="247"/>
      <c r="AI33" s="247"/>
      <c r="AJ33" s="247"/>
      <c r="CG33" s="1"/>
      <c r="CH33" s="1"/>
      <c r="CI33" s="1"/>
      <c r="CK33" s="11"/>
      <c r="CL33" s="11"/>
      <c r="CM33" s="11"/>
    </row>
    <row r="34" spans="1:91" ht="15" customHeight="1" x14ac:dyDescent="0.2">
      <c r="A34" s="1">
        <f t="shared" si="1"/>
        <v>14</v>
      </c>
      <c r="B34" s="296"/>
      <c r="C34" s="293"/>
      <c r="D34" s="294" t="str">
        <f ca="1">OFFSET(Matches!$Q$77,A33-1,0)</f>
        <v>Hard Rock Stadium, Miami 🇺🇸</v>
      </c>
      <c r="E34" s="294"/>
      <c r="F34" s="101" t="str">
        <f ca="1">OFFSET(Matches!$M$77,A34-1,0)</f>
        <v>❷ H</v>
      </c>
      <c r="G34" s="64"/>
      <c r="H34" s="16"/>
      <c r="I34" s="76"/>
      <c r="J34" s="64"/>
      <c r="K34" s="67"/>
      <c r="L34" s="67"/>
      <c r="M34" s="67"/>
      <c r="N34" s="67"/>
      <c r="O34" s="67"/>
      <c r="P34" s="67"/>
      <c r="Q34" s="67"/>
      <c r="R34" s="67"/>
      <c r="S34" s="72"/>
      <c r="T34" s="248"/>
      <c r="U34" s="248"/>
      <c r="V34" s="248"/>
      <c r="W34" s="248"/>
      <c r="X34" s="248"/>
      <c r="Y34" s="248"/>
      <c r="Z34" s="248"/>
      <c r="AA34" s="248"/>
      <c r="AC34" s="248"/>
      <c r="AD34" s="248"/>
      <c r="AE34" s="248"/>
      <c r="AF34" s="248"/>
      <c r="AG34" s="248"/>
      <c r="AH34" s="248"/>
      <c r="AI34" s="248"/>
      <c r="AJ34" s="248"/>
      <c r="CG34" s="1"/>
      <c r="CH34" s="1"/>
      <c r="CI34" s="1"/>
      <c r="CK34" s="11"/>
      <c r="CL34" s="11"/>
      <c r="CM34" s="11"/>
    </row>
    <row r="35" spans="1:91" ht="15" customHeight="1" x14ac:dyDescent="0.2">
      <c r="A35" s="1">
        <f t="shared" si="1"/>
        <v>15</v>
      </c>
      <c r="B35" s="296"/>
      <c r="C35" s="292">
        <v>87</v>
      </c>
      <c r="D35" s="102">
        <f t="shared" ref="D35" ca="1" si="14">E35</f>
        <v>46206.895833333336</v>
      </c>
      <c r="E35" s="103">
        <f ca="1">OFFSET(Matches!$D$77,A35-1,0)</f>
        <v>46206.895833333336</v>
      </c>
      <c r="F35" s="100" t="str">
        <f ca="1">OFFSET(Matches!$H$77,A35-1,0)</f>
        <v>❶ K</v>
      </c>
      <c r="G35" s="64"/>
      <c r="H35" s="16"/>
      <c r="I35" s="76"/>
      <c r="J35" s="64"/>
      <c r="K35" s="66"/>
      <c r="L35" s="66"/>
      <c r="M35" s="66"/>
      <c r="N35" s="66"/>
      <c r="O35" s="66"/>
      <c r="P35" s="66"/>
      <c r="Q35" s="66"/>
      <c r="R35" s="66"/>
      <c r="S35" s="72"/>
      <c r="T35" s="247"/>
      <c r="U35" s="247"/>
      <c r="V35" s="247"/>
      <c r="W35" s="247"/>
      <c r="X35" s="247"/>
      <c r="Y35" s="247"/>
      <c r="Z35" s="247"/>
      <c r="AA35" s="247"/>
      <c r="AC35" s="247"/>
      <c r="AD35" s="247"/>
      <c r="AE35" s="247"/>
      <c r="AF35" s="247"/>
      <c r="AG35" s="247"/>
      <c r="AH35" s="247"/>
      <c r="AI35" s="247"/>
      <c r="AJ35" s="247"/>
      <c r="CG35" s="1"/>
      <c r="CH35" s="1"/>
      <c r="CI35" s="1"/>
      <c r="CK35" s="11"/>
      <c r="CL35" s="11"/>
      <c r="CM35" s="11"/>
    </row>
    <row r="36" spans="1:91" ht="15" customHeight="1" x14ac:dyDescent="0.2">
      <c r="A36" s="1">
        <f t="shared" si="1"/>
        <v>15</v>
      </c>
      <c r="B36" s="296"/>
      <c r="C36" s="293"/>
      <c r="D36" s="294" t="str">
        <f ca="1">OFFSET(Matches!$Q$77,A35-1,0)</f>
        <v>Arrowhead Stadium, Kansas City 🇺🇸</v>
      </c>
      <c r="E36" s="294"/>
      <c r="F36" s="101" t="str">
        <f ca="1">OFFSET(Matches!$M$77,A36-1,0)</f>
        <v>❸ D/E/I/J/L</v>
      </c>
      <c r="G36" s="64"/>
      <c r="H36" s="16"/>
      <c r="I36" s="76"/>
      <c r="J36" s="64"/>
      <c r="K36" s="67"/>
      <c r="L36" s="67"/>
      <c r="M36" s="67"/>
      <c r="N36" s="67"/>
      <c r="O36" s="67"/>
      <c r="P36" s="67"/>
      <c r="Q36" s="67"/>
      <c r="R36" s="67"/>
      <c r="S36" s="72"/>
      <c r="T36" s="248"/>
      <c r="U36" s="248"/>
      <c r="V36" s="248"/>
      <c r="W36" s="248"/>
      <c r="X36" s="248"/>
      <c r="Y36" s="248"/>
      <c r="Z36" s="248"/>
      <c r="AA36" s="248"/>
      <c r="AC36" s="248"/>
      <c r="AD36" s="248"/>
      <c r="AE36" s="248"/>
      <c r="AF36" s="248"/>
      <c r="AG36" s="248"/>
      <c r="AH36" s="248"/>
      <c r="AI36" s="248"/>
      <c r="AJ36" s="248"/>
      <c r="CG36" s="1"/>
      <c r="CH36" s="1"/>
      <c r="CI36" s="1"/>
      <c r="CK36" s="11"/>
      <c r="CL36" s="11"/>
      <c r="CM36" s="11"/>
    </row>
    <row r="37" spans="1:91" ht="15" customHeight="1" x14ac:dyDescent="0.2">
      <c r="A37" s="1">
        <f t="shared" si="1"/>
        <v>16</v>
      </c>
      <c r="B37" s="296"/>
      <c r="C37" s="292">
        <v>88</v>
      </c>
      <c r="D37" s="102">
        <f t="shared" ref="D37" ca="1" si="15">E37</f>
        <v>46206.583333333336</v>
      </c>
      <c r="E37" s="103">
        <f ca="1">OFFSET(Matches!$D$77,A37-1,0)</f>
        <v>46206.583333333336</v>
      </c>
      <c r="F37" s="100" t="str">
        <f ca="1">OFFSET(Matches!$H$77,A37-1,0)</f>
        <v>❷ D</v>
      </c>
      <c r="G37" s="64"/>
      <c r="H37" s="16"/>
      <c r="I37" s="76"/>
      <c r="J37" s="64"/>
      <c r="K37" s="66"/>
      <c r="L37" s="66"/>
      <c r="M37" s="66"/>
      <c r="N37" s="66"/>
      <c r="O37" s="66"/>
      <c r="P37" s="66"/>
      <c r="Q37" s="66"/>
      <c r="R37" s="66"/>
      <c r="S37" s="72"/>
      <c r="T37" s="247"/>
      <c r="U37" s="247"/>
      <c r="V37" s="247"/>
      <c r="W37" s="247"/>
      <c r="X37" s="247"/>
      <c r="Y37" s="247"/>
      <c r="Z37" s="247"/>
      <c r="AA37" s="247"/>
      <c r="AC37" s="247"/>
      <c r="AD37" s="247"/>
      <c r="AE37" s="247"/>
      <c r="AF37" s="247"/>
      <c r="AG37" s="247"/>
      <c r="AH37" s="247"/>
      <c r="AI37" s="247"/>
      <c r="AJ37" s="247"/>
    </row>
    <row r="38" spans="1:91" ht="15" customHeight="1" x14ac:dyDescent="0.2">
      <c r="A38" s="1">
        <f t="shared" si="1"/>
        <v>16</v>
      </c>
      <c r="B38" s="297"/>
      <c r="C38" s="293"/>
      <c r="D38" s="294" t="str">
        <f ca="1">OFFSET(Matches!$Q$77,A37-1,0)</f>
        <v>AT&amp;T Stadium, Dallas 🇺🇸</v>
      </c>
      <c r="E38" s="294"/>
      <c r="F38" s="101" t="str">
        <f ca="1">OFFSET(Matches!$M$77,A38-1,0)</f>
        <v>❷ G</v>
      </c>
      <c r="G38" s="64"/>
      <c r="H38" s="16"/>
      <c r="I38" s="76"/>
      <c r="J38" s="64"/>
      <c r="K38" s="67"/>
      <c r="L38" s="67"/>
      <c r="M38" s="67"/>
      <c r="N38" s="67"/>
      <c r="O38" s="67"/>
      <c r="P38" s="67"/>
      <c r="Q38" s="67"/>
      <c r="R38" s="67"/>
      <c r="S38" s="72"/>
      <c r="T38" s="248"/>
      <c r="U38" s="248"/>
      <c r="V38" s="248"/>
      <c r="W38" s="248"/>
      <c r="X38" s="248"/>
      <c r="Y38" s="248"/>
      <c r="Z38" s="248"/>
      <c r="AA38" s="248"/>
      <c r="AC38" s="248"/>
      <c r="AD38" s="248"/>
      <c r="AE38" s="248"/>
      <c r="AF38" s="248"/>
      <c r="AG38" s="248"/>
      <c r="AH38" s="248"/>
      <c r="AI38" s="248"/>
      <c r="AJ38" s="248"/>
    </row>
    <row r="39" spans="1:91" ht="5.0999999999999996" customHeight="1" x14ac:dyDescent="0.2">
      <c r="B39" s="12"/>
      <c r="C39" s="12"/>
      <c r="D39" s="104"/>
      <c r="E39" s="105"/>
      <c r="F39" s="106"/>
      <c r="G39" s="77"/>
      <c r="H39" s="77"/>
      <c r="I39" s="76"/>
      <c r="J39" s="77"/>
      <c r="K39" s="77"/>
      <c r="L39" s="77"/>
      <c r="M39" s="77"/>
      <c r="N39" s="77"/>
      <c r="O39" s="77"/>
      <c r="P39" s="77"/>
      <c r="Q39" s="77"/>
      <c r="R39" s="77"/>
      <c r="S39" s="72"/>
      <c r="T39" s="249"/>
      <c r="U39" s="249"/>
      <c r="V39" s="249"/>
      <c r="W39" s="249"/>
      <c r="X39" s="249"/>
      <c r="Y39" s="249"/>
      <c r="Z39" s="249"/>
      <c r="AA39" s="249"/>
      <c r="AC39" s="249"/>
      <c r="AD39" s="249"/>
      <c r="AE39" s="249"/>
      <c r="AF39" s="249"/>
      <c r="AG39" s="249"/>
      <c r="AH39" s="249"/>
      <c r="AI39" s="249"/>
      <c r="AJ39" s="249"/>
    </row>
    <row r="40" spans="1:91" ht="5.0999999999999996" customHeight="1" x14ac:dyDescent="0.2">
      <c r="B40" s="71"/>
      <c r="C40" s="71"/>
      <c r="D40" s="71"/>
      <c r="E40" s="71"/>
      <c r="F40" s="71"/>
      <c r="G40" s="71"/>
      <c r="H40" s="107"/>
      <c r="I40" s="107"/>
      <c r="J40" s="107"/>
      <c r="K40" s="107"/>
      <c r="L40" s="107"/>
      <c r="M40" s="107"/>
      <c r="N40" s="107"/>
      <c r="O40" s="107"/>
      <c r="P40" s="107"/>
      <c r="Q40" s="107"/>
      <c r="R40" s="107"/>
      <c r="S40" s="72"/>
      <c r="T40" s="256"/>
      <c r="U40" s="256"/>
      <c r="V40" s="256"/>
      <c r="W40" s="256"/>
      <c r="X40" s="256"/>
      <c r="Y40" s="256"/>
      <c r="Z40" s="256"/>
      <c r="AA40" s="256"/>
      <c r="AC40" s="256"/>
      <c r="AD40" s="256"/>
      <c r="AE40" s="256"/>
      <c r="AF40" s="256"/>
      <c r="AG40" s="256"/>
      <c r="AH40" s="256"/>
      <c r="AI40" s="256"/>
      <c r="AJ40" s="256"/>
    </row>
    <row r="41" spans="1:91" s="73" customFormat="1" ht="5.0999999999999996" customHeight="1" x14ac:dyDescent="0.2">
      <c r="B41" s="19"/>
      <c r="H41" s="187"/>
      <c r="I41" s="187"/>
      <c r="J41" s="188"/>
      <c r="K41" s="187"/>
      <c r="L41" s="187"/>
      <c r="M41" s="187"/>
      <c r="N41" s="187"/>
      <c r="O41" s="187"/>
      <c r="P41" s="187"/>
      <c r="Q41" s="187"/>
      <c r="R41" s="187"/>
      <c r="S41" s="75"/>
      <c r="T41" s="246"/>
      <c r="U41" s="246"/>
      <c r="V41" s="246"/>
      <c r="W41" s="246"/>
      <c r="X41" s="246"/>
      <c r="Y41" s="246"/>
      <c r="Z41" s="246"/>
      <c r="AA41" s="246"/>
      <c r="AC41" s="246"/>
      <c r="AD41" s="246"/>
      <c r="AE41" s="246"/>
      <c r="AF41" s="246"/>
      <c r="AG41" s="246"/>
      <c r="AH41" s="246"/>
      <c r="AI41" s="246"/>
      <c r="AJ41" s="246"/>
    </row>
    <row r="42" spans="1:91" ht="15" customHeight="1" x14ac:dyDescent="0.2">
      <c r="A42" s="1">
        <v>1</v>
      </c>
      <c r="B42" s="295" t="s">
        <v>104</v>
      </c>
      <c r="C42" s="292">
        <v>89</v>
      </c>
      <c r="D42" s="102">
        <f t="shared" ref="D42:D56" ca="1" si="16">E42</f>
        <v>46207.708333333336</v>
      </c>
      <c r="E42" s="103">
        <f ca="1">OFFSET(Matches!$D$93,A42-1,0)</f>
        <v>46207.708333333336</v>
      </c>
      <c r="F42" s="100" t="str">
        <f ca="1">OFFSET(Matches!$H$93,A42-1,0)</f>
        <v>Winner #74</v>
      </c>
      <c r="G42" s="64"/>
      <c r="H42" s="16"/>
      <c r="I42" s="76"/>
      <c r="J42" s="64"/>
      <c r="K42" s="66"/>
      <c r="L42" s="66"/>
      <c r="M42" s="66"/>
      <c r="N42" s="66"/>
      <c r="O42" s="66"/>
      <c r="P42" s="66"/>
      <c r="Q42" s="66"/>
      <c r="R42" s="66"/>
      <c r="S42" s="72"/>
      <c r="T42" s="247"/>
      <c r="U42" s="247"/>
      <c r="V42" s="247"/>
      <c r="W42" s="247"/>
      <c r="X42" s="247"/>
      <c r="Y42" s="247"/>
      <c r="Z42" s="247"/>
      <c r="AA42" s="247"/>
      <c r="AC42" s="247"/>
      <c r="AD42" s="247"/>
      <c r="AE42" s="247"/>
      <c r="AF42" s="247"/>
      <c r="AG42" s="247"/>
      <c r="AH42" s="247"/>
      <c r="AI42" s="247"/>
      <c r="AJ42" s="247"/>
      <c r="CG42" s="1"/>
      <c r="CH42" s="1"/>
      <c r="CI42" s="1"/>
      <c r="CK42" s="11"/>
      <c r="CL42" s="11"/>
      <c r="CM42" s="11"/>
    </row>
    <row r="43" spans="1:91" ht="15" customHeight="1" x14ac:dyDescent="0.2">
      <c r="A43" s="1">
        <v>1</v>
      </c>
      <c r="B43" s="296"/>
      <c r="C43" s="293"/>
      <c r="D43" s="294" t="str">
        <f ca="1">OFFSET(Matches!$Q$93,A42-1,0)</f>
        <v>Lincoln Financial Field, Philadelphia 🇺🇸</v>
      </c>
      <c r="E43" s="294"/>
      <c r="F43" s="101" t="str">
        <f ca="1">OFFSET(Matches!$M$93,A43-1,0)</f>
        <v>Winner #77</v>
      </c>
      <c r="G43" s="64"/>
      <c r="H43" s="16"/>
      <c r="I43" s="76"/>
      <c r="J43" s="64"/>
      <c r="K43" s="67"/>
      <c r="L43" s="67"/>
      <c r="M43" s="67"/>
      <c r="N43" s="67"/>
      <c r="O43" s="67"/>
      <c r="P43" s="67"/>
      <c r="Q43" s="67"/>
      <c r="R43" s="67"/>
      <c r="S43" s="72"/>
      <c r="T43" s="248"/>
      <c r="U43" s="248"/>
      <c r="V43" s="248"/>
      <c r="W43" s="248"/>
      <c r="X43" s="248"/>
      <c r="Y43" s="248"/>
      <c r="Z43" s="248"/>
      <c r="AA43" s="248"/>
      <c r="AC43" s="248"/>
      <c r="AD43" s="248"/>
      <c r="AE43" s="248"/>
      <c r="AF43" s="248"/>
      <c r="AG43" s="248"/>
      <c r="AH43" s="248"/>
      <c r="AI43" s="248"/>
      <c r="AJ43" s="248"/>
      <c r="CG43" s="1"/>
      <c r="CH43" s="1"/>
      <c r="CI43" s="1"/>
      <c r="CK43" s="11"/>
      <c r="CL43" s="11"/>
      <c r="CM43" s="11"/>
    </row>
    <row r="44" spans="1:91" ht="15" customHeight="1" x14ac:dyDescent="0.2">
      <c r="A44" s="1">
        <f>A42+1</f>
        <v>2</v>
      </c>
      <c r="B44" s="296"/>
      <c r="C44" s="292">
        <v>90</v>
      </c>
      <c r="D44" s="102">
        <f t="shared" ca="1" si="16"/>
        <v>46207.541666666664</v>
      </c>
      <c r="E44" s="103">
        <f ca="1">OFFSET(Matches!$D$93,A44-1,0)</f>
        <v>46207.541666666664</v>
      </c>
      <c r="F44" s="100" t="str">
        <f ca="1">OFFSET(Matches!$H$93,A44-1,0)</f>
        <v>Winner #73</v>
      </c>
      <c r="G44" s="64"/>
      <c r="H44" s="16"/>
      <c r="I44" s="76"/>
      <c r="J44" s="64"/>
      <c r="K44" s="66"/>
      <c r="L44" s="66"/>
      <c r="M44" s="66"/>
      <c r="N44" s="66"/>
      <c r="O44" s="66"/>
      <c r="P44" s="66"/>
      <c r="Q44" s="66"/>
      <c r="R44" s="66"/>
      <c r="S44" s="72"/>
      <c r="T44" s="247"/>
      <c r="U44" s="247"/>
      <c r="V44" s="247"/>
      <c r="W44" s="247"/>
      <c r="X44" s="247"/>
      <c r="Y44" s="247"/>
      <c r="Z44" s="247"/>
      <c r="AA44" s="247"/>
      <c r="AC44" s="247"/>
      <c r="AD44" s="247"/>
      <c r="AE44" s="247"/>
      <c r="AF44" s="247"/>
      <c r="AG44" s="247"/>
      <c r="AH44" s="247"/>
      <c r="AI44" s="247"/>
      <c r="AJ44" s="247"/>
      <c r="CG44" s="1"/>
      <c r="CH44" s="1"/>
      <c r="CI44" s="1"/>
      <c r="CK44" s="11"/>
      <c r="CL44" s="11"/>
      <c r="CM44" s="11"/>
    </row>
    <row r="45" spans="1:91" ht="15" customHeight="1" x14ac:dyDescent="0.2">
      <c r="A45" s="1">
        <f t="shared" ref="A45:A56" si="17">A43+1</f>
        <v>2</v>
      </c>
      <c r="B45" s="296"/>
      <c r="C45" s="293"/>
      <c r="D45" s="294" t="str">
        <f ca="1">OFFSET(Matches!$Q$93,A44-1,0)</f>
        <v>NRG Stadium, Houston 🇺🇸</v>
      </c>
      <c r="E45" s="294"/>
      <c r="F45" s="101" t="str">
        <f ca="1">OFFSET(Matches!$M$93,A45-1,0)</f>
        <v>Winner #75</v>
      </c>
      <c r="G45" s="64"/>
      <c r="H45" s="16"/>
      <c r="I45" s="76"/>
      <c r="J45" s="64"/>
      <c r="K45" s="67"/>
      <c r="L45" s="67"/>
      <c r="M45" s="67"/>
      <c r="N45" s="67"/>
      <c r="O45" s="67"/>
      <c r="P45" s="67"/>
      <c r="Q45" s="67"/>
      <c r="R45" s="67"/>
      <c r="S45" s="72"/>
      <c r="T45" s="248"/>
      <c r="U45" s="248"/>
      <c r="V45" s="248"/>
      <c r="W45" s="248"/>
      <c r="X45" s="248"/>
      <c r="Y45" s="248"/>
      <c r="Z45" s="248"/>
      <c r="AA45" s="248"/>
      <c r="AC45" s="248"/>
      <c r="AD45" s="248"/>
      <c r="AE45" s="248"/>
      <c r="AF45" s="248"/>
      <c r="AG45" s="248"/>
      <c r="AH45" s="248"/>
      <c r="AI45" s="248"/>
      <c r="AJ45" s="248"/>
      <c r="CG45" s="1"/>
      <c r="CH45" s="1"/>
      <c r="CI45" s="1"/>
      <c r="CK45" s="11"/>
      <c r="CL45" s="11"/>
      <c r="CM45" s="11"/>
    </row>
    <row r="46" spans="1:91" ht="15" customHeight="1" x14ac:dyDescent="0.2">
      <c r="A46" s="1">
        <f t="shared" si="17"/>
        <v>3</v>
      </c>
      <c r="B46" s="296"/>
      <c r="C46" s="292">
        <v>91</v>
      </c>
      <c r="D46" s="102">
        <f t="shared" ca="1" si="16"/>
        <v>46208.666666666664</v>
      </c>
      <c r="E46" s="103">
        <f ca="1">OFFSET(Matches!$D$93,A46-1,0)</f>
        <v>46208.666666666664</v>
      </c>
      <c r="F46" s="100" t="str">
        <f ca="1">OFFSET(Matches!$H$93,A46-1,0)</f>
        <v>Winner #76</v>
      </c>
      <c r="G46" s="64"/>
      <c r="H46" s="16"/>
      <c r="I46" s="76"/>
      <c r="J46" s="64"/>
      <c r="K46" s="66"/>
      <c r="L46" s="66"/>
      <c r="M46" s="66"/>
      <c r="N46" s="66"/>
      <c r="O46" s="66"/>
      <c r="P46" s="66"/>
      <c r="Q46" s="66"/>
      <c r="R46" s="66"/>
      <c r="S46" s="72"/>
      <c r="T46" s="247"/>
      <c r="U46" s="247"/>
      <c r="V46" s="247"/>
      <c r="W46" s="247"/>
      <c r="X46" s="247"/>
      <c r="Y46" s="247"/>
      <c r="Z46" s="247"/>
      <c r="AA46" s="247"/>
      <c r="AC46" s="247"/>
      <c r="AD46" s="247"/>
      <c r="AE46" s="247"/>
      <c r="AF46" s="247"/>
      <c r="AG46" s="247"/>
      <c r="AH46" s="247"/>
      <c r="AI46" s="247"/>
      <c r="AJ46" s="247"/>
      <c r="CG46" s="1"/>
      <c r="CH46" s="1"/>
      <c r="CI46" s="1"/>
      <c r="CK46" s="11"/>
      <c r="CL46" s="11"/>
      <c r="CM46" s="11"/>
    </row>
    <row r="47" spans="1:91" ht="15" customHeight="1" x14ac:dyDescent="0.2">
      <c r="A47" s="1">
        <f t="shared" si="17"/>
        <v>3</v>
      </c>
      <c r="B47" s="296"/>
      <c r="C47" s="293"/>
      <c r="D47" s="294" t="str">
        <f ca="1">OFFSET(Matches!$Q$93,A46-1,0)</f>
        <v>MetLife Stadium, NY/NJ 🇺🇸</v>
      </c>
      <c r="E47" s="294"/>
      <c r="F47" s="101" t="str">
        <f ca="1">OFFSET(Matches!$M$93,A47-1,0)</f>
        <v>Winner #78</v>
      </c>
      <c r="G47" s="64"/>
      <c r="H47" s="16"/>
      <c r="I47" s="76"/>
      <c r="J47" s="64"/>
      <c r="K47" s="67"/>
      <c r="L47" s="67"/>
      <c r="M47" s="67"/>
      <c r="N47" s="67"/>
      <c r="O47" s="67"/>
      <c r="P47" s="67"/>
      <c r="Q47" s="67"/>
      <c r="R47" s="67"/>
      <c r="S47" s="72"/>
      <c r="T47" s="248"/>
      <c r="U47" s="248"/>
      <c r="V47" s="248"/>
      <c r="W47" s="248"/>
      <c r="X47" s="248"/>
      <c r="Y47" s="248"/>
      <c r="Z47" s="248"/>
      <c r="AA47" s="248"/>
      <c r="AC47" s="248"/>
      <c r="AD47" s="248"/>
      <c r="AE47" s="248"/>
      <c r="AF47" s="248"/>
      <c r="AG47" s="248"/>
      <c r="AH47" s="248"/>
      <c r="AI47" s="248"/>
      <c r="AJ47" s="248"/>
      <c r="CG47" s="1"/>
      <c r="CH47" s="1"/>
      <c r="CI47" s="1"/>
      <c r="CK47" s="11"/>
      <c r="CL47" s="11"/>
      <c r="CM47" s="11"/>
    </row>
    <row r="48" spans="1:91" ht="15" customHeight="1" x14ac:dyDescent="0.2">
      <c r="A48" s="1">
        <f t="shared" si="17"/>
        <v>4</v>
      </c>
      <c r="B48" s="296"/>
      <c r="C48" s="292">
        <v>92</v>
      </c>
      <c r="D48" s="102">
        <f t="shared" ca="1" si="16"/>
        <v>46208.833333333336</v>
      </c>
      <c r="E48" s="103">
        <f ca="1">OFFSET(Matches!$D$93,A48-1,0)</f>
        <v>46208.833333333336</v>
      </c>
      <c r="F48" s="100" t="str">
        <f ca="1">OFFSET(Matches!$H$93,A48-1,0)</f>
        <v>Winner #79</v>
      </c>
      <c r="G48" s="64"/>
      <c r="H48" s="16"/>
      <c r="I48" s="76"/>
      <c r="J48" s="64"/>
      <c r="K48" s="66"/>
      <c r="L48" s="66"/>
      <c r="M48" s="66"/>
      <c r="N48" s="66"/>
      <c r="O48" s="66"/>
      <c r="P48" s="66"/>
      <c r="Q48" s="66"/>
      <c r="R48" s="66"/>
      <c r="S48" s="72"/>
      <c r="T48" s="247"/>
      <c r="U48" s="247"/>
      <c r="V48" s="247"/>
      <c r="W48" s="247"/>
      <c r="X48" s="247"/>
      <c r="Y48" s="247"/>
      <c r="Z48" s="247"/>
      <c r="AA48" s="247"/>
      <c r="AC48" s="247"/>
      <c r="AD48" s="247"/>
      <c r="AE48" s="247"/>
      <c r="AF48" s="247"/>
      <c r="AG48" s="247"/>
      <c r="AH48" s="247"/>
      <c r="AI48" s="247"/>
      <c r="AJ48" s="247"/>
      <c r="CG48" s="1"/>
      <c r="CH48" s="1"/>
      <c r="CI48" s="1"/>
      <c r="CK48" s="11"/>
      <c r="CL48" s="11"/>
      <c r="CM48" s="11"/>
    </row>
    <row r="49" spans="1:91" ht="15" customHeight="1" x14ac:dyDescent="0.2">
      <c r="A49" s="1">
        <f t="shared" si="17"/>
        <v>4</v>
      </c>
      <c r="B49" s="296"/>
      <c r="C49" s="293"/>
      <c r="D49" s="294" t="str">
        <f ca="1">OFFSET(Matches!$Q$93,A48-1,0)</f>
        <v>Estadio Azteca, Mexico City 🇲🇽</v>
      </c>
      <c r="E49" s="294"/>
      <c r="F49" s="101" t="str">
        <f ca="1">OFFSET(Matches!$M$93,A49-1,0)</f>
        <v>Winner #80</v>
      </c>
      <c r="G49" s="64"/>
      <c r="H49" s="16"/>
      <c r="I49" s="76"/>
      <c r="J49" s="64"/>
      <c r="K49" s="67"/>
      <c r="L49" s="67"/>
      <c r="M49" s="67"/>
      <c r="N49" s="67"/>
      <c r="O49" s="67"/>
      <c r="P49" s="67"/>
      <c r="Q49" s="67"/>
      <c r="R49" s="67"/>
      <c r="S49" s="72"/>
      <c r="T49" s="248"/>
      <c r="U49" s="248"/>
      <c r="V49" s="248"/>
      <c r="W49" s="248"/>
      <c r="X49" s="248"/>
      <c r="Y49" s="248"/>
      <c r="Z49" s="248"/>
      <c r="AA49" s="248"/>
      <c r="AC49" s="248"/>
      <c r="AD49" s="248"/>
      <c r="AE49" s="248"/>
      <c r="AF49" s="248"/>
      <c r="AG49" s="248"/>
      <c r="AH49" s="248"/>
      <c r="AI49" s="248"/>
      <c r="AJ49" s="248"/>
      <c r="CG49" s="1"/>
      <c r="CH49" s="1"/>
      <c r="CI49" s="1"/>
      <c r="CK49" s="11"/>
      <c r="CL49" s="11"/>
      <c r="CM49" s="11"/>
    </row>
    <row r="50" spans="1:91" ht="15" customHeight="1" x14ac:dyDescent="0.2">
      <c r="A50" s="1">
        <f t="shared" si="17"/>
        <v>5</v>
      </c>
      <c r="B50" s="296"/>
      <c r="C50" s="292">
        <v>93</v>
      </c>
      <c r="D50" s="102">
        <f t="shared" ca="1" si="16"/>
        <v>46209.625</v>
      </c>
      <c r="E50" s="103">
        <f ca="1">OFFSET(Matches!$D$93,A50-1,0)</f>
        <v>46209.625</v>
      </c>
      <c r="F50" s="100" t="str">
        <f ca="1">OFFSET(Matches!$H$93,A50-1,0)</f>
        <v>Winner #83</v>
      </c>
      <c r="G50" s="64"/>
      <c r="H50" s="16"/>
      <c r="I50" s="76"/>
      <c r="J50" s="64"/>
      <c r="K50" s="66"/>
      <c r="L50" s="66"/>
      <c r="M50" s="66"/>
      <c r="N50" s="66"/>
      <c r="O50" s="66"/>
      <c r="P50" s="66"/>
      <c r="Q50" s="66"/>
      <c r="R50" s="66"/>
      <c r="S50" s="72"/>
      <c r="T50" s="247"/>
      <c r="U50" s="247"/>
      <c r="V50" s="247"/>
      <c r="W50" s="247"/>
      <c r="X50" s="247"/>
      <c r="Y50" s="247"/>
      <c r="Z50" s="247"/>
      <c r="AA50" s="247"/>
      <c r="AC50" s="247"/>
      <c r="AD50" s="247"/>
      <c r="AE50" s="247"/>
      <c r="AF50" s="247"/>
      <c r="AG50" s="247"/>
      <c r="AH50" s="247"/>
      <c r="AI50" s="247"/>
      <c r="AJ50" s="247"/>
      <c r="CG50" s="1"/>
      <c r="CH50" s="1"/>
      <c r="CI50" s="1"/>
      <c r="CK50" s="11"/>
      <c r="CL50" s="11"/>
      <c r="CM50" s="11"/>
    </row>
    <row r="51" spans="1:91" ht="15" customHeight="1" x14ac:dyDescent="0.2">
      <c r="A51" s="1">
        <f t="shared" si="17"/>
        <v>5</v>
      </c>
      <c r="B51" s="296"/>
      <c r="C51" s="293"/>
      <c r="D51" s="294" t="str">
        <f ca="1">OFFSET(Matches!$Q$93,A50-1,0)</f>
        <v>AT&amp;T Stadium, Dallas 🇺🇸</v>
      </c>
      <c r="E51" s="294"/>
      <c r="F51" s="101" t="str">
        <f ca="1">OFFSET(Matches!$M$93,A51-1,0)</f>
        <v>Winner #84</v>
      </c>
      <c r="G51" s="64"/>
      <c r="H51" s="16"/>
      <c r="I51" s="76"/>
      <c r="J51" s="64"/>
      <c r="K51" s="67"/>
      <c r="L51" s="67"/>
      <c r="M51" s="67"/>
      <c r="N51" s="67"/>
      <c r="O51" s="67"/>
      <c r="P51" s="67"/>
      <c r="Q51" s="67"/>
      <c r="R51" s="67"/>
      <c r="S51" s="72"/>
      <c r="T51" s="248"/>
      <c r="U51" s="248"/>
      <c r="V51" s="248"/>
      <c r="W51" s="248"/>
      <c r="X51" s="248"/>
      <c r="Y51" s="248"/>
      <c r="Z51" s="248"/>
      <c r="AA51" s="248"/>
      <c r="AC51" s="248"/>
      <c r="AD51" s="248"/>
      <c r="AE51" s="248"/>
      <c r="AF51" s="248"/>
      <c r="AG51" s="248"/>
      <c r="AH51" s="248"/>
      <c r="AI51" s="248"/>
      <c r="AJ51" s="248"/>
      <c r="CG51" s="1"/>
      <c r="CH51" s="1"/>
      <c r="CI51" s="1"/>
      <c r="CK51" s="11"/>
      <c r="CL51" s="11"/>
      <c r="CM51" s="11"/>
    </row>
    <row r="52" spans="1:91" ht="15" customHeight="1" x14ac:dyDescent="0.2">
      <c r="A52" s="1">
        <f t="shared" si="17"/>
        <v>6</v>
      </c>
      <c r="B52" s="296"/>
      <c r="C52" s="292">
        <v>94</v>
      </c>
      <c r="D52" s="102">
        <f t="shared" ca="1" si="16"/>
        <v>46209.833333333336</v>
      </c>
      <c r="E52" s="103">
        <f ca="1">OFFSET(Matches!$D$93,A52-1,0)</f>
        <v>46209.833333333336</v>
      </c>
      <c r="F52" s="100" t="str">
        <f ca="1">OFFSET(Matches!$H$93,A52-1,0)</f>
        <v>Winner #81</v>
      </c>
      <c r="G52" s="64"/>
      <c r="H52" s="16"/>
      <c r="I52" s="76"/>
      <c r="J52" s="64"/>
      <c r="K52" s="66"/>
      <c r="L52" s="66"/>
      <c r="M52" s="66"/>
      <c r="N52" s="66"/>
      <c r="O52" s="66"/>
      <c r="P52" s="66"/>
      <c r="Q52" s="66"/>
      <c r="R52" s="66"/>
      <c r="S52" s="72"/>
      <c r="T52" s="247"/>
      <c r="U52" s="247"/>
      <c r="V52" s="247"/>
      <c r="W52" s="247"/>
      <c r="X52" s="247"/>
      <c r="Y52" s="247"/>
      <c r="Z52" s="247"/>
      <c r="AA52" s="247"/>
      <c r="AC52" s="247"/>
      <c r="AD52" s="247"/>
      <c r="AE52" s="247"/>
      <c r="AF52" s="247"/>
      <c r="AG52" s="247"/>
      <c r="AH52" s="247"/>
      <c r="AI52" s="247"/>
      <c r="AJ52" s="247"/>
      <c r="CG52" s="1"/>
      <c r="CH52" s="1"/>
      <c r="CI52" s="1"/>
      <c r="CK52" s="11"/>
      <c r="CL52" s="11"/>
      <c r="CM52" s="11"/>
    </row>
    <row r="53" spans="1:91" ht="15" customHeight="1" x14ac:dyDescent="0.2">
      <c r="A53" s="1">
        <f t="shared" si="17"/>
        <v>6</v>
      </c>
      <c r="B53" s="296"/>
      <c r="C53" s="293"/>
      <c r="D53" s="294" t="str">
        <f ca="1">OFFSET(Matches!$Q$93,A52-1,0)</f>
        <v>Lumen Field, Seattle 🇺🇸</v>
      </c>
      <c r="E53" s="294"/>
      <c r="F53" s="101" t="str">
        <f ca="1">OFFSET(Matches!$M$93,A53-1,0)</f>
        <v>Winner #82</v>
      </c>
      <c r="G53" s="64"/>
      <c r="H53" s="16"/>
      <c r="I53" s="76"/>
      <c r="J53" s="64"/>
      <c r="K53" s="67"/>
      <c r="L53" s="67"/>
      <c r="M53" s="67"/>
      <c r="N53" s="67"/>
      <c r="O53" s="67"/>
      <c r="P53" s="67"/>
      <c r="Q53" s="67"/>
      <c r="R53" s="67"/>
      <c r="S53" s="72"/>
      <c r="T53" s="248"/>
      <c r="U53" s="248"/>
      <c r="V53" s="248"/>
      <c r="W53" s="248"/>
      <c r="X53" s="248"/>
      <c r="Y53" s="248"/>
      <c r="Z53" s="248"/>
      <c r="AA53" s="248"/>
      <c r="AC53" s="248"/>
      <c r="AD53" s="248"/>
      <c r="AE53" s="248"/>
      <c r="AF53" s="248"/>
      <c r="AG53" s="248"/>
      <c r="AH53" s="248"/>
      <c r="AI53" s="248"/>
      <c r="AJ53" s="248"/>
      <c r="CG53" s="1"/>
      <c r="CH53" s="1"/>
      <c r="CI53" s="1"/>
      <c r="CK53" s="11"/>
      <c r="CL53" s="11"/>
      <c r="CM53" s="11"/>
    </row>
    <row r="54" spans="1:91" ht="15" customHeight="1" x14ac:dyDescent="0.2">
      <c r="A54" s="1">
        <f t="shared" si="17"/>
        <v>7</v>
      </c>
      <c r="B54" s="296"/>
      <c r="C54" s="292">
        <v>95</v>
      </c>
      <c r="D54" s="102">
        <f t="shared" ca="1" si="16"/>
        <v>46210.5</v>
      </c>
      <c r="E54" s="103">
        <f ca="1">OFFSET(Matches!$D$93,A54-1,0)</f>
        <v>46210.5</v>
      </c>
      <c r="F54" s="100" t="str">
        <f ca="1">OFFSET(Matches!$H$93,A54-1,0)</f>
        <v>Winner #86</v>
      </c>
      <c r="G54" s="64"/>
      <c r="H54" s="16"/>
      <c r="I54" s="76"/>
      <c r="J54" s="64"/>
      <c r="K54" s="66"/>
      <c r="L54" s="66"/>
      <c r="M54" s="66"/>
      <c r="N54" s="66"/>
      <c r="O54" s="66"/>
      <c r="P54" s="66"/>
      <c r="Q54" s="66"/>
      <c r="R54" s="66"/>
      <c r="S54" s="72"/>
      <c r="T54" s="247"/>
      <c r="U54" s="247"/>
      <c r="V54" s="247"/>
      <c r="W54" s="247"/>
      <c r="X54" s="247"/>
      <c r="Y54" s="247"/>
      <c r="Z54" s="247"/>
      <c r="AA54" s="247"/>
      <c r="AC54" s="247"/>
      <c r="AD54" s="247"/>
      <c r="AE54" s="247"/>
      <c r="AF54" s="247"/>
      <c r="AG54" s="247"/>
      <c r="AH54" s="247"/>
      <c r="AI54" s="247"/>
      <c r="AJ54" s="247"/>
      <c r="CG54" s="1"/>
      <c r="CH54" s="1"/>
      <c r="CI54" s="1"/>
      <c r="CK54" s="11"/>
      <c r="CL54" s="11"/>
      <c r="CM54" s="11"/>
    </row>
    <row r="55" spans="1:91" ht="15" customHeight="1" x14ac:dyDescent="0.2">
      <c r="A55" s="1">
        <f t="shared" si="17"/>
        <v>7</v>
      </c>
      <c r="B55" s="296"/>
      <c r="C55" s="293"/>
      <c r="D55" s="294" t="str">
        <f ca="1">OFFSET(Matches!$Q$93,A54-1,0)</f>
        <v>Mercedes-Benz Stadium, Atlanta 🇺🇸</v>
      </c>
      <c r="E55" s="294"/>
      <c r="F55" s="101" t="str">
        <f ca="1">OFFSET(Matches!$M$93,A55-1,0)</f>
        <v>Winner #88</v>
      </c>
      <c r="G55" s="64"/>
      <c r="H55" s="16"/>
      <c r="I55" s="76"/>
      <c r="J55" s="64"/>
      <c r="K55" s="67"/>
      <c r="L55" s="67"/>
      <c r="M55" s="67"/>
      <c r="N55" s="67"/>
      <c r="O55" s="67"/>
      <c r="P55" s="67"/>
      <c r="Q55" s="67"/>
      <c r="R55" s="67"/>
      <c r="S55" s="72"/>
      <c r="T55" s="248"/>
      <c r="U55" s="248"/>
      <c r="V55" s="248"/>
      <c r="W55" s="248"/>
      <c r="X55" s="248"/>
      <c r="Y55" s="248"/>
      <c r="Z55" s="248"/>
      <c r="AA55" s="248"/>
      <c r="AC55" s="248"/>
      <c r="AD55" s="248"/>
      <c r="AE55" s="248"/>
      <c r="AF55" s="248"/>
      <c r="AG55" s="248"/>
      <c r="AH55" s="248"/>
      <c r="AI55" s="248"/>
      <c r="AJ55" s="248"/>
      <c r="CG55" s="1"/>
      <c r="CH55" s="1"/>
      <c r="CI55" s="1"/>
      <c r="CK55" s="11"/>
      <c r="CL55" s="11"/>
      <c r="CM55" s="11"/>
    </row>
    <row r="56" spans="1:91" ht="15" customHeight="1" x14ac:dyDescent="0.2">
      <c r="A56" s="1">
        <f t="shared" si="17"/>
        <v>8</v>
      </c>
      <c r="B56" s="296"/>
      <c r="C56" s="292">
        <v>96</v>
      </c>
      <c r="D56" s="102">
        <f t="shared" ca="1" si="16"/>
        <v>46210.666666666664</v>
      </c>
      <c r="E56" s="103">
        <f ca="1">OFFSET(Matches!$D$93,A56-1,0)</f>
        <v>46210.666666666664</v>
      </c>
      <c r="F56" s="100" t="str">
        <f ca="1">OFFSET(Matches!$H$93,A56-1,0)</f>
        <v>Winner #85</v>
      </c>
      <c r="G56" s="64"/>
      <c r="H56" s="16"/>
      <c r="I56" s="76"/>
      <c r="J56" s="64"/>
      <c r="K56" s="66"/>
      <c r="L56" s="66"/>
      <c r="M56" s="66"/>
      <c r="N56" s="66"/>
      <c r="O56" s="66"/>
      <c r="P56" s="66"/>
      <c r="Q56" s="66"/>
      <c r="R56" s="66"/>
      <c r="S56" s="72"/>
      <c r="T56" s="247"/>
      <c r="U56" s="247"/>
      <c r="V56" s="247"/>
      <c r="W56" s="247"/>
      <c r="X56" s="247"/>
      <c r="Y56" s="247"/>
      <c r="Z56" s="247"/>
      <c r="AA56" s="247"/>
      <c r="AC56" s="247"/>
      <c r="AD56" s="247"/>
      <c r="AE56" s="247"/>
      <c r="AF56" s="247"/>
      <c r="AG56" s="247"/>
      <c r="AH56" s="247"/>
      <c r="AI56" s="247"/>
      <c r="AJ56" s="247"/>
    </row>
    <row r="57" spans="1:91" ht="15" customHeight="1" x14ac:dyDescent="0.2">
      <c r="A57" s="1">
        <f>A55+1</f>
        <v>8</v>
      </c>
      <c r="B57" s="297"/>
      <c r="C57" s="293"/>
      <c r="D57" s="294" t="str">
        <f ca="1">OFFSET(Matches!$Q$93,A56-1,0)</f>
        <v>BC Place, Vancouver 🇨🇦</v>
      </c>
      <c r="E57" s="294"/>
      <c r="F57" s="101" t="str">
        <f ca="1">OFFSET(Matches!$M$93,A57-1,0)</f>
        <v>Winner #87</v>
      </c>
      <c r="G57" s="64"/>
      <c r="H57" s="16"/>
      <c r="I57" s="76"/>
      <c r="J57" s="64"/>
      <c r="K57" s="67"/>
      <c r="L57" s="67"/>
      <c r="M57" s="67"/>
      <c r="N57" s="67"/>
      <c r="O57" s="67"/>
      <c r="P57" s="67"/>
      <c r="Q57" s="67"/>
      <c r="R57" s="67"/>
      <c r="S57" s="72"/>
      <c r="T57" s="248"/>
      <c r="U57" s="248"/>
      <c r="V57" s="248"/>
      <c r="W57" s="248"/>
      <c r="X57" s="248"/>
      <c r="Y57" s="248"/>
      <c r="Z57" s="248"/>
      <c r="AA57" s="248"/>
      <c r="AC57" s="248"/>
      <c r="AD57" s="248"/>
      <c r="AE57" s="248"/>
      <c r="AF57" s="248"/>
      <c r="AG57" s="248"/>
      <c r="AH57" s="248"/>
      <c r="AI57" s="248"/>
      <c r="AJ57" s="248"/>
    </row>
    <row r="58" spans="1:91" ht="5.0999999999999996" customHeight="1" x14ac:dyDescent="0.2">
      <c r="G58" s="77"/>
      <c r="H58" s="77"/>
      <c r="I58" s="76"/>
      <c r="J58" s="77"/>
      <c r="K58" s="76"/>
      <c r="L58" s="76"/>
      <c r="M58" s="76"/>
      <c r="N58" s="76"/>
      <c r="O58" s="76"/>
      <c r="P58" s="76"/>
      <c r="Q58" s="76"/>
      <c r="R58" s="76"/>
      <c r="S58" s="72"/>
      <c r="T58" s="250"/>
      <c r="U58" s="250"/>
      <c r="V58" s="250"/>
      <c r="W58" s="250"/>
      <c r="X58" s="250"/>
      <c r="Y58" s="250"/>
      <c r="Z58" s="250"/>
      <c r="AA58" s="250"/>
      <c r="AC58" s="250"/>
      <c r="AD58" s="250"/>
      <c r="AE58" s="250"/>
      <c r="AF58" s="250"/>
      <c r="AG58" s="250"/>
      <c r="AH58" s="250"/>
      <c r="AI58" s="250"/>
      <c r="AJ58" s="250"/>
    </row>
    <row r="59" spans="1:91" ht="5.0999999999999996" customHeight="1" x14ac:dyDescent="0.2">
      <c r="B59" s="71"/>
      <c r="C59" s="71"/>
      <c r="D59" s="71"/>
      <c r="E59" s="71"/>
      <c r="F59" s="71"/>
      <c r="G59" s="71"/>
      <c r="H59" s="107"/>
      <c r="I59" s="107"/>
      <c r="J59" s="107"/>
      <c r="K59" s="107"/>
      <c r="L59" s="107"/>
      <c r="M59" s="107"/>
      <c r="N59" s="107"/>
      <c r="O59" s="107"/>
      <c r="P59" s="107"/>
      <c r="Q59" s="107"/>
      <c r="R59" s="107"/>
      <c r="S59" s="72"/>
      <c r="T59" s="257"/>
      <c r="U59" s="257"/>
      <c r="V59" s="257"/>
      <c r="W59" s="257"/>
      <c r="X59" s="257"/>
      <c r="Y59" s="257"/>
      <c r="Z59" s="257"/>
      <c r="AA59" s="257"/>
      <c r="AC59" s="257"/>
      <c r="AD59" s="257"/>
      <c r="AE59" s="257"/>
      <c r="AF59" s="257"/>
      <c r="AG59" s="257"/>
      <c r="AH59" s="257"/>
      <c r="AI59" s="257"/>
      <c r="AJ59" s="257"/>
    </row>
    <row r="60" spans="1:91" ht="5.0999999999999996" customHeight="1" x14ac:dyDescent="0.2">
      <c r="G60" s="77"/>
      <c r="H60" s="77"/>
      <c r="I60" s="76"/>
      <c r="J60" s="77"/>
      <c r="K60" s="76"/>
      <c r="L60" s="76"/>
      <c r="M60" s="76"/>
      <c r="N60" s="76"/>
      <c r="O60" s="76"/>
      <c r="P60" s="76"/>
      <c r="Q60" s="76"/>
      <c r="R60" s="76"/>
      <c r="S60" s="72"/>
      <c r="T60" s="250"/>
      <c r="U60" s="250"/>
      <c r="V60" s="250"/>
      <c r="W60" s="250"/>
      <c r="X60" s="250"/>
      <c r="Y60" s="250"/>
      <c r="Z60" s="250"/>
      <c r="AA60" s="250"/>
      <c r="AC60" s="250"/>
      <c r="AD60" s="250"/>
      <c r="AE60" s="250"/>
      <c r="AF60" s="250"/>
      <c r="AG60" s="250"/>
      <c r="AH60" s="250"/>
      <c r="AI60" s="250"/>
      <c r="AJ60" s="250"/>
    </row>
    <row r="61" spans="1:91" ht="15" customHeight="1" x14ac:dyDescent="0.2">
      <c r="A61" s="1">
        <v>1</v>
      </c>
      <c r="B61" s="295" t="s">
        <v>698</v>
      </c>
      <c r="C61" s="292">
        <v>97</v>
      </c>
      <c r="D61" s="102">
        <f t="shared" ref="D61:D67" ca="1" si="18">E61</f>
        <v>46212.666666666664</v>
      </c>
      <c r="E61" s="103">
        <f ca="1">OFFSET(Matches!$D$101,A61-1,0)</f>
        <v>46212.666666666664</v>
      </c>
      <c r="F61" s="100" t="str">
        <f ca="1">OFFSET(Matches!$H$101,A61-1,0)</f>
        <v>Winner #89</v>
      </c>
      <c r="G61" s="64"/>
      <c r="H61" s="16"/>
      <c r="I61" s="76"/>
      <c r="J61" s="64"/>
      <c r="K61" s="66"/>
      <c r="L61" s="66"/>
      <c r="M61" s="66"/>
      <c r="N61" s="66"/>
      <c r="O61" s="66"/>
      <c r="P61" s="66"/>
      <c r="Q61" s="66"/>
      <c r="R61" s="66"/>
      <c r="S61" s="72"/>
      <c r="T61" s="247"/>
      <c r="U61" s="247"/>
      <c r="V61" s="247"/>
      <c r="W61" s="247"/>
      <c r="X61" s="247"/>
      <c r="Y61" s="247"/>
      <c r="Z61" s="247"/>
      <c r="AA61" s="247"/>
      <c r="AC61" s="247"/>
      <c r="AD61" s="247"/>
      <c r="AE61" s="247"/>
      <c r="AF61" s="247"/>
      <c r="AG61" s="247"/>
      <c r="AH61" s="247"/>
      <c r="AI61" s="247"/>
      <c r="AJ61" s="247"/>
      <c r="CE61" s="11"/>
      <c r="CF61" s="11"/>
      <c r="CI61" s="1"/>
      <c r="CJ61" s="1"/>
    </row>
    <row r="62" spans="1:91" ht="15" customHeight="1" x14ac:dyDescent="0.2">
      <c r="A62" s="1">
        <v>1</v>
      </c>
      <c r="B62" s="296"/>
      <c r="C62" s="293"/>
      <c r="D62" s="294" t="str">
        <f ca="1">OFFSET(Matches!$Q$101,A61-1,0)</f>
        <v>Gillette Stadium, Boston 🇺🇸</v>
      </c>
      <c r="E62" s="294"/>
      <c r="F62" s="101" t="str">
        <f ca="1">OFFSET(Matches!$M$101,A62-1,0)</f>
        <v>Winner #90</v>
      </c>
      <c r="G62" s="64"/>
      <c r="H62" s="16"/>
      <c r="I62" s="76"/>
      <c r="J62" s="64"/>
      <c r="K62" s="67"/>
      <c r="L62" s="67"/>
      <c r="M62" s="67"/>
      <c r="N62" s="67"/>
      <c r="O62" s="67"/>
      <c r="P62" s="67"/>
      <c r="Q62" s="67"/>
      <c r="R62" s="67"/>
      <c r="S62" s="72"/>
      <c r="T62" s="248"/>
      <c r="U62" s="248"/>
      <c r="V62" s="248"/>
      <c r="W62" s="248"/>
      <c r="X62" s="248"/>
      <c r="Y62" s="248"/>
      <c r="Z62" s="248"/>
      <c r="AA62" s="248"/>
      <c r="AC62" s="248"/>
      <c r="AD62" s="248"/>
      <c r="AE62" s="248"/>
      <c r="AF62" s="248"/>
      <c r="AG62" s="248"/>
      <c r="AH62" s="248"/>
      <c r="AI62" s="248"/>
      <c r="AJ62" s="248"/>
      <c r="CE62" s="11"/>
      <c r="CF62" s="11"/>
      <c r="CI62" s="1"/>
      <c r="CJ62" s="1"/>
    </row>
    <row r="63" spans="1:91" ht="15" customHeight="1" x14ac:dyDescent="0.2">
      <c r="A63" s="1">
        <f>A61+1</f>
        <v>2</v>
      </c>
      <c r="B63" s="296"/>
      <c r="C63" s="292">
        <v>98</v>
      </c>
      <c r="D63" s="102">
        <f t="shared" ca="1" si="18"/>
        <v>46213.625</v>
      </c>
      <c r="E63" s="103">
        <f ca="1">OFFSET(Matches!$D$101,A63-1,0)</f>
        <v>46213.625</v>
      </c>
      <c r="F63" s="100" t="str">
        <f ca="1">OFFSET(Matches!$H$101,A63-1,0)</f>
        <v>Winner #93</v>
      </c>
      <c r="G63" s="64"/>
      <c r="H63" s="16"/>
      <c r="I63" s="76"/>
      <c r="J63" s="64"/>
      <c r="K63" s="66"/>
      <c r="L63" s="66"/>
      <c r="M63" s="66"/>
      <c r="N63" s="66"/>
      <c r="O63" s="66"/>
      <c r="P63" s="66"/>
      <c r="Q63" s="66"/>
      <c r="R63" s="66"/>
      <c r="S63" s="72"/>
      <c r="T63" s="247"/>
      <c r="U63" s="247"/>
      <c r="V63" s="247"/>
      <c r="W63" s="247"/>
      <c r="X63" s="247"/>
      <c r="Y63" s="247"/>
      <c r="Z63" s="247"/>
      <c r="AA63" s="247"/>
      <c r="AC63" s="247"/>
      <c r="AD63" s="247"/>
      <c r="AE63" s="247"/>
      <c r="AF63" s="247"/>
      <c r="AG63" s="247"/>
      <c r="AH63" s="247"/>
      <c r="AI63" s="247"/>
      <c r="AJ63" s="247"/>
      <c r="CE63" s="11"/>
      <c r="CF63" s="11"/>
      <c r="CI63" s="1"/>
      <c r="CJ63" s="1"/>
    </row>
    <row r="64" spans="1:91" ht="15" customHeight="1" x14ac:dyDescent="0.2">
      <c r="A64" s="1">
        <f t="shared" ref="A64:A68" si="19">A62+1</f>
        <v>2</v>
      </c>
      <c r="B64" s="296"/>
      <c r="C64" s="293"/>
      <c r="D64" s="294" t="str">
        <f ca="1">OFFSET(Matches!$Q$101,A63-1,0)</f>
        <v>SoFi Stadium, Los Angeles 🇺🇸</v>
      </c>
      <c r="E64" s="294"/>
      <c r="F64" s="101" t="str">
        <f ca="1">OFFSET(Matches!$M$101,A64-1,0)</f>
        <v>Winner #94</v>
      </c>
      <c r="G64" s="64"/>
      <c r="H64" s="16"/>
      <c r="I64" s="76"/>
      <c r="J64" s="64"/>
      <c r="K64" s="67"/>
      <c r="L64" s="67"/>
      <c r="M64" s="67"/>
      <c r="N64" s="67"/>
      <c r="O64" s="67"/>
      <c r="P64" s="67"/>
      <c r="Q64" s="67"/>
      <c r="R64" s="67"/>
      <c r="S64" s="72"/>
      <c r="T64" s="248"/>
      <c r="U64" s="248"/>
      <c r="V64" s="248"/>
      <c r="W64" s="248"/>
      <c r="X64" s="248"/>
      <c r="Y64" s="248"/>
      <c r="Z64" s="248"/>
      <c r="AA64" s="248"/>
      <c r="AC64" s="248"/>
      <c r="AD64" s="248"/>
      <c r="AE64" s="248"/>
      <c r="AF64" s="248"/>
      <c r="AG64" s="248"/>
      <c r="AH64" s="248"/>
      <c r="AI64" s="248"/>
      <c r="AJ64" s="248"/>
      <c r="CE64" s="11"/>
      <c r="CF64" s="11"/>
      <c r="CI64" s="1"/>
      <c r="CJ64" s="1"/>
    </row>
    <row r="65" spans="1:88" ht="15" customHeight="1" x14ac:dyDescent="0.2">
      <c r="A65" s="1">
        <f t="shared" si="19"/>
        <v>3</v>
      </c>
      <c r="B65" s="296"/>
      <c r="C65" s="292">
        <v>99</v>
      </c>
      <c r="D65" s="102">
        <f t="shared" ca="1" si="18"/>
        <v>46214.708333333336</v>
      </c>
      <c r="E65" s="103">
        <f ca="1">OFFSET(Matches!$D$101,A65-1,0)</f>
        <v>46214.708333333336</v>
      </c>
      <c r="F65" s="100" t="str">
        <f ca="1">OFFSET(Matches!$H$101,A65-1,0)</f>
        <v>Winner #91</v>
      </c>
      <c r="G65" s="64"/>
      <c r="H65" s="16"/>
      <c r="I65" s="76"/>
      <c r="J65" s="64"/>
      <c r="K65" s="66"/>
      <c r="L65" s="66"/>
      <c r="M65" s="66"/>
      <c r="N65" s="66"/>
      <c r="O65" s="66"/>
      <c r="P65" s="66"/>
      <c r="Q65" s="66"/>
      <c r="R65" s="66"/>
      <c r="S65" s="72"/>
      <c r="T65" s="247"/>
      <c r="U65" s="247"/>
      <c r="V65" s="247"/>
      <c r="W65" s="247"/>
      <c r="X65" s="247"/>
      <c r="Y65" s="247"/>
      <c r="Z65" s="247"/>
      <c r="AA65" s="247"/>
      <c r="AC65" s="247"/>
      <c r="AD65" s="247"/>
      <c r="AE65" s="247"/>
      <c r="AF65" s="247"/>
      <c r="AG65" s="247"/>
      <c r="AH65" s="247"/>
      <c r="AI65" s="247"/>
      <c r="AJ65" s="247"/>
      <c r="CE65" s="11"/>
      <c r="CF65" s="11"/>
      <c r="CI65" s="1"/>
      <c r="CJ65" s="1"/>
    </row>
    <row r="66" spans="1:88" ht="15" customHeight="1" x14ac:dyDescent="0.2">
      <c r="A66" s="1">
        <f t="shared" si="19"/>
        <v>3</v>
      </c>
      <c r="B66" s="296"/>
      <c r="C66" s="293"/>
      <c r="D66" s="294" t="str">
        <f ca="1">OFFSET(Matches!$Q$101,A65-1,0)</f>
        <v>Hard Rock Stadium, Miami 🇺🇸</v>
      </c>
      <c r="E66" s="294"/>
      <c r="F66" s="101" t="str">
        <f ca="1">OFFSET(Matches!$M$101,A66-1,0)</f>
        <v>Winner #92</v>
      </c>
      <c r="G66" s="64"/>
      <c r="H66" s="16"/>
      <c r="I66" s="76"/>
      <c r="J66" s="64"/>
      <c r="K66" s="67"/>
      <c r="L66" s="67"/>
      <c r="M66" s="67"/>
      <c r="N66" s="67"/>
      <c r="O66" s="67"/>
      <c r="P66" s="67"/>
      <c r="Q66" s="67"/>
      <c r="R66" s="67"/>
      <c r="S66" s="72"/>
      <c r="T66" s="248"/>
      <c r="U66" s="248"/>
      <c r="V66" s="248"/>
      <c r="W66" s="248"/>
      <c r="X66" s="248"/>
      <c r="Y66" s="248"/>
      <c r="Z66" s="248"/>
      <c r="AA66" s="248"/>
      <c r="AC66" s="248"/>
      <c r="AD66" s="248"/>
      <c r="AE66" s="248"/>
      <c r="AF66" s="248"/>
      <c r="AG66" s="248"/>
      <c r="AH66" s="248"/>
      <c r="AI66" s="248"/>
      <c r="AJ66" s="248"/>
      <c r="CE66" s="11"/>
      <c r="CF66" s="11"/>
      <c r="CI66" s="1"/>
      <c r="CJ66" s="1"/>
    </row>
    <row r="67" spans="1:88" ht="15" customHeight="1" x14ac:dyDescent="0.2">
      <c r="A67" s="1">
        <f t="shared" si="19"/>
        <v>4</v>
      </c>
      <c r="B67" s="296"/>
      <c r="C67" s="292">
        <v>100</v>
      </c>
      <c r="D67" s="102">
        <f t="shared" ca="1" si="18"/>
        <v>46214.875</v>
      </c>
      <c r="E67" s="103">
        <f ca="1">OFFSET(Matches!$D$101,A67-1,0)</f>
        <v>46214.875</v>
      </c>
      <c r="F67" s="100" t="str">
        <f ca="1">OFFSET(Matches!$H$101,A67-1,0)</f>
        <v>Winner #95</v>
      </c>
      <c r="G67" s="64"/>
      <c r="H67" s="16"/>
      <c r="I67" s="76"/>
      <c r="J67" s="64"/>
      <c r="K67" s="66"/>
      <c r="L67" s="66"/>
      <c r="M67" s="66"/>
      <c r="N67" s="66"/>
      <c r="O67" s="66"/>
      <c r="P67" s="66"/>
      <c r="Q67" s="66"/>
      <c r="R67" s="66"/>
      <c r="S67" s="72"/>
      <c r="T67" s="247"/>
      <c r="U67" s="247"/>
      <c r="V67" s="247"/>
      <c r="W67" s="247"/>
      <c r="X67" s="247"/>
      <c r="Y67" s="247"/>
      <c r="Z67" s="247"/>
      <c r="AA67" s="247"/>
      <c r="AC67" s="247"/>
      <c r="AD67" s="247"/>
      <c r="AE67" s="247"/>
      <c r="AF67" s="247"/>
      <c r="AG67" s="247"/>
      <c r="AH67" s="247"/>
      <c r="AI67" s="247"/>
      <c r="AJ67" s="247"/>
      <c r="CE67" s="11"/>
      <c r="CF67" s="11"/>
      <c r="CI67" s="1"/>
      <c r="CJ67" s="1"/>
    </row>
    <row r="68" spans="1:88" ht="15" customHeight="1" x14ac:dyDescent="0.2">
      <c r="A68" s="1">
        <f t="shared" si="19"/>
        <v>4</v>
      </c>
      <c r="B68" s="297"/>
      <c r="C68" s="293"/>
      <c r="D68" s="294" t="str">
        <f ca="1">OFFSET(Matches!$Q$101,A67-1,0)</f>
        <v>Arrowhead Stadium, Kansas City 🇺🇸</v>
      </c>
      <c r="E68" s="294"/>
      <c r="F68" s="101" t="str">
        <f ca="1">OFFSET(Matches!$M$101,A68-1,0)</f>
        <v>Winner #96</v>
      </c>
      <c r="G68" s="64"/>
      <c r="H68" s="16"/>
      <c r="I68" s="76"/>
      <c r="J68" s="64"/>
      <c r="K68" s="67"/>
      <c r="L68" s="67"/>
      <c r="M68" s="67"/>
      <c r="N68" s="67"/>
      <c r="O68" s="67"/>
      <c r="P68" s="67"/>
      <c r="Q68" s="67"/>
      <c r="R68" s="67"/>
      <c r="S68" s="72"/>
      <c r="T68" s="248"/>
      <c r="U68" s="248"/>
      <c r="V68" s="248"/>
      <c r="W68" s="248"/>
      <c r="X68" s="248"/>
      <c r="Y68" s="248"/>
      <c r="Z68" s="248"/>
      <c r="AA68" s="248"/>
      <c r="AC68" s="248"/>
      <c r="AD68" s="248"/>
      <c r="AE68" s="248"/>
      <c r="AF68" s="248"/>
      <c r="AG68" s="248"/>
      <c r="AH68" s="248"/>
      <c r="AI68" s="248"/>
      <c r="AJ68" s="248"/>
      <c r="CE68" s="11"/>
      <c r="CF68" s="11"/>
      <c r="CI68" s="1"/>
      <c r="CJ68" s="1"/>
    </row>
    <row r="69" spans="1:88" ht="5.0999999999999996" customHeight="1" x14ac:dyDescent="0.2">
      <c r="G69" s="77"/>
      <c r="H69" s="77"/>
      <c r="I69" s="76"/>
      <c r="J69" s="77"/>
      <c r="K69" s="77"/>
      <c r="L69" s="77"/>
      <c r="M69" s="77"/>
      <c r="N69" s="77"/>
      <c r="O69" s="77"/>
      <c r="P69" s="77"/>
      <c r="Q69" s="77"/>
      <c r="R69" s="77"/>
      <c r="S69" s="72"/>
      <c r="T69" s="249"/>
      <c r="U69" s="249"/>
      <c r="V69" s="249"/>
      <c r="W69" s="249"/>
      <c r="X69" s="249"/>
      <c r="Y69" s="249"/>
      <c r="Z69" s="249"/>
      <c r="AA69" s="249"/>
      <c r="AC69" s="249"/>
      <c r="AD69" s="249"/>
      <c r="AE69" s="249"/>
      <c r="AF69" s="249"/>
      <c r="AG69" s="249"/>
      <c r="AH69" s="249"/>
      <c r="AI69" s="249"/>
      <c r="AJ69" s="249"/>
      <c r="CE69" s="11"/>
      <c r="CF69" s="11"/>
      <c r="CI69" s="1"/>
      <c r="CJ69" s="1"/>
    </row>
    <row r="70" spans="1:88" ht="5.0999999999999996" customHeight="1" x14ac:dyDescent="0.2">
      <c r="B70" s="71"/>
      <c r="C70" s="71"/>
      <c r="D70" s="71"/>
      <c r="E70" s="71"/>
      <c r="F70" s="71"/>
      <c r="G70" s="71"/>
      <c r="H70" s="107"/>
      <c r="I70" s="107"/>
      <c r="J70" s="107"/>
      <c r="K70" s="107"/>
      <c r="L70" s="107"/>
      <c r="M70" s="107"/>
      <c r="N70" s="107"/>
      <c r="O70" s="107"/>
      <c r="P70" s="107"/>
      <c r="Q70" s="107"/>
      <c r="R70" s="107"/>
      <c r="S70" s="72"/>
      <c r="T70" s="257"/>
      <c r="U70" s="257"/>
      <c r="V70" s="257"/>
      <c r="W70" s="257"/>
      <c r="X70" s="257"/>
      <c r="Y70" s="257"/>
      <c r="Z70" s="257"/>
      <c r="AA70" s="257"/>
      <c r="AC70" s="257"/>
      <c r="AD70" s="257"/>
      <c r="AE70" s="257"/>
      <c r="AF70" s="257"/>
      <c r="AG70" s="257"/>
      <c r="AH70" s="257"/>
      <c r="AI70" s="257"/>
      <c r="AJ70" s="257"/>
      <c r="CE70" s="11"/>
      <c r="CF70" s="11"/>
      <c r="CI70" s="1"/>
      <c r="CJ70" s="1"/>
    </row>
    <row r="71" spans="1:88" ht="5.0999999999999996" customHeight="1" x14ac:dyDescent="0.2">
      <c r="G71" s="77"/>
      <c r="H71" s="76"/>
      <c r="I71" s="76"/>
      <c r="J71" s="77"/>
      <c r="K71" s="77"/>
      <c r="L71" s="77"/>
      <c r="M71" s="77"/>
      <c r="N71" s="77"/>
      <c r="O71" s="77"/>
      <c r="P71" s="77"/>
      <c r="Q71" s="77"/>
      <c r="R71" s="77"/>
      <c r="S71" s="72"/>
      <c r="T71" s="249"/>
      <c r="U71" s="249"/>
      <c r="V71" s="249"/>
      <c r="W71" s="249"/>
      <c r="X71" s="249"/>
      <c r="Y71" s="249"/>
      <c r="Z71" s="249"/>
      <c r="AA71" s="249"/>
      <c r="AC71" s="249"/>
      <c r="AD71" s="249"/>
      <c r="AE71" s="249"/>
      <c r="AF71" s="249"/>
      <c r="AG71" s="249"/>
      <c r="AH71" s="249"/>
      <c r="AI71" s="249"/>
      <c r="AJ71" s="249"/>
      <c r="CE71" s="11"/>
      <c r="CF71" s="11"/>
      <c r="CI71" s="1"/>
      <c r="CJ71" s="1"/>
    </row>
    <row r="72" spans="1:88" ht="15" customHeight="1" x14ac:dyDescent="0.2">
      <c r="A72" s="1">
        <v>1</v>
      </c>
      <c r="B72" s="295" t="s">
        <v>699</v>
      </c>
      <c r="C72" s="292">
        <v>101</v>
      </c>
      <c r="D72" s="102">
        <f>E72</f>
        <v>46217.625</v>
      </c>
      <c r="E72" s="103">
        <f>Matches!D105</f>
        <v>46217.625</v>
      </c>
      <c r="F72" s="100" t="str">
        <f ca="1">Matches!H105</f>
        <v>Winner #97</v>
      </c>
      <c r="G72" s="64"/>
      <c r="H72" s="16"/>
      <c r="I72" s="76"/>
      <c r="J72" s="64"/>
      <c r="K72" s="66"/>
      <c r="L72" s="66"/>
      <c r="M72" s="66"/>
      <c r="N72" s="66"/>
      <c r="O72" s="66"/>
      <c r="P72" s="66"/>
      <c r="Q72" s="66"/>
      <c r="R72" s="66"/>
      <c r="S72" s="72"/>
      <c r="T72" s="247"/>
      <c r="U72" s="247"/>
      <c r="V72" s="247"/>
      <c r="W72" s="247"/>
      <c r="X72" s="247"/>
      <c r="Y72" s="247"/>
      <c r="Z72" s="247"/>
      <c r="AA72" s="247"/>
      <c r="AC72" s="247"/>
      <c r="AD72" s="247"/>
      <c r="AE72" s="247"/>
      <c r="AF72" s="247"/>
      <c r="AG72" s="247"/>
      <c r="AH72" s="247"/>
      <c r="AI72" s="247"/>
      <c r="AJ72" s="247"/>
      <c r="CE72" s="11"/>
      <c r="CF72" s="11"/>
      <c r="CI72" s="1"/>
      <c r="CJ72" s="1"/>
    </row>
    <row r="73" spans="1:88" ht="15" customHeight="1" x14ac:dyDescent="0.2">
      <c r="A73" s="1">
        <v>1</v>
      </c>
      <c r="B73" s="296"/>
      <c r="C73" s="293"/>
      <c r="D73" s="294" t="str">
        <f>Matches!Q105</f>
        <v>AT&amp;T Stadium, Dallas 🇺🇸</v>
      </c>
      <c r="E73" s="294"/>
      <c r="F73" s="101" t="str">
        <f ca="1">Matches!M105</f>
        <v>Winner #98</v>
      </c>
      <c r="G73" s="64"/>
      <c r="H73" s="16"/>
      <c r="I73" s="76"/>
      <c r="J73" s="64"/>
      <c r="K73" s="67"/>
      <c r="L73" s="67"/>
      <c r="M73" s="67"/>
      <c r="N73" s="67"/>
      <c r="O73" s="67"/>
      <c r="P73" s="67"/>
      <c r="Q73" s="67"/>
      <c r="R73" s="67"/>
      <c r="S73" s="72"/>
      <c r="T73" s="248"/>
      <c r="U73" s="248"/>
      <c r="V73" s="248"/>
      <c r="W73" s="248"/>
      <c r="X73" s="248"/>
      <c r="Y73" s="248"/>
      <c r="Z73" s="248"/>
      <c r="AA73" s="248"/>
      <c r="AC73" s="248"/>
      <c r="AD73" s="248"/>
      <c r="AE73" s="248"/>
      <c r="AF73" s="248"/>
      <c r="AG73" s="248"/>
      <c r="AH73" s="248"/>
      <c r="AI73" s="248"/>
      <c r="AJ73" s="248"/>
      <c r="CE73" s="11"/>
      <c r="CF73" s="11"/>
      <c r="CI73" s="1"/>
      <c r="CJ73" s="1"/>
    </row>
    <row r="74" spans="1:88" ht="15" customHeight="1" x14ac:dyDescent="0.2">
      <c r="A74" s="1">
        <v>2</v>
      </c>
      <c r="B74" s="296"/>
      <c r="C74" s="292">
        <v>102</v>
      </c>
      <c r="D74" s="102">
        <f>E74</f>
        <v>46218.625</v>
      </c>
      <c r="E74" s="103">
        <f>Matches!D106</f>
        <v>46218.625</v>
      </c>
      <c r="F74" s="100" t="str">
        <f ca="1">Matches!H106</f>
        <v>Winner #99</v>
      </c>
      <c r="G74" s="64"/>
      <c r="H74" s="16"/>
      <c r="I74" s="76"/>
      <c r="J74" s="64"/>
      <c r="K74" s="66"/>
      <c r="L74" s="66"/>
      <c r="M74" s="66"/>
      <c r="N74" s="66"/>
      <c r="O74" s="66"/>
      <c r="P74" s="66"/>
      <c r="Q74" s="66"/>
      <c r="R74" s="66"/>
      <c r="S74" s="72"/>
      <c r="T74" s="247"/>
      <c r="U74" s="247"/>
      <c r="V74" s="247"/>
      <c r="W74" s="247"/>
      <c r="X74" s="247"/>
      <c r="Y74" s="247"/>
      <c r="Z74" s="247"/>
      <c r="AA74" s="247"/>
      <c r="AC74" s="247"/>
      <c r="AD74" s="247"/>
      <c r="AE74" s="247"/>
      <c r="AF74" s="247"/>
      <c r="AG74" s="247"/>
      <c r="AH74" s="247"/>
      <c r="AI74" s="247"/>
      <c r="AJ74" s="247"/>
      <c r="CE74" s="11"/>
      <c r="CF74" s="11"/>
      <c r="CI74" s="1"/>
      <c r="CJ74" s="1"/>
    </row>
    <row r="75" spans="1:88" ht="15" customHeight="1" x14ac:dyDescent="0.2">
      <c r="A75" s="1">
        <v>2</v>
      </c>
      <c r="B75" s="297"/>
      <c r="C75" s="293"/>
      <c r="D75" s="294" t="str">
        <f>Matches!Q106</f>
        <v>Mercedes-Benz Stadium, Atlanta 🇺🇸</v>
      </c>
      <c r="E75" s="294"/>
      <c r="F75" s="101" t="str">
        <f ca="1">Matches!M106</f>
        <v>Winner #100</v>
      </c>
      <c r="G75" s="64"/>
      <c r="H75" s="16"/>
      <c r="I75" s="76"/>
      <c r="J75" s="64"/>
      <c r="K75" s="67"/>
      <c r="L75" s="67"/>
      <c r="M75" s="67"/>
      <c r="N75" s="67"/>
      <c r="O75" s="67"/>
      <c r="P75" s="67"/>
      <c r="Q75" s="67"/>
      <c r="R75" s="67"/>
      <c r="S75" s="72"/>
      <c r="T75" s="248"/>
      <c r="U75" s="248"/>
      <c r="V75" s="248"/>
      <c r="W75" s="248"/>
      <c r="X75" s="248"/>
      <c r="Y75" s="248"/>
      <c r="Z75" s="248"/>
      <c r="AA75" s="248"/>
      <c r="AC75" s="248"/>
      <c r="AD75" s="248"/>
      <c r="AE75" s="248"/>
      <c r="AF75" s="248"/>
      <c r="AG75" s="248"/>
      <c r="AH75" s="248"/>
      <c r="AI75" s="248"/>
      <c r="AJ75" s="248"/>
      <c r="CE75" s="11"/>
      <c r="CF75" s="11"/>
      <c r="CI75" s="1"/>
      <c r="CJ75" s="1"/>
    </row>
    <row r="76" spans="1:88" ht="5.0999999999999996" customHeight="1" x14ac:dyDescent="0.2">
      <c r="F76" s="106"/>
      <c r="G76" s="77"/>
      <c r="H76" s="77"/>
      <c r="I76" s="76"/>
      <c r="J76" s="77"/>
      <c r="K76" s="78"/>
      <c r="L76" s="78"/>
      <c r="M76" s="78"/>
      <c r="N76" s="78"/>
      <c r="O76" s="78"/>
      <c r="P76" s="78"/>
      <c r="Q76" s="78"/>
      <c r="R76" s="78"/>
      <c r="S76" s="72"/>
      <c r="T76" s="251"/>
      <c r="U76" s="251"/>
      <c r="V76" s="251"/>
      <c r="W76" s="251"/>
      <c r="X76" s="251"/>
      <c r="Y76" s="251"/>
      <c r="Z76" s="251"/>
      <c r="AA76" s="251"/>
      <c r="AC76" s="251"/>
      <c r="AD76" s="251"/>
      <c r="AE76" s="251"/>
      <c r="AF76" s="251"/>
      <c r="AG76" s="251"/>
      <c r="AH76" s="251"/>
      <c r="AI76" s="251"/>
      <c r="AJ76" s="251"/>
      <c r="CE76" s="11"/>
      <c r="CF76" s="11"/>
      <c r="CI76" s="1"/>
      <c r="CJ76" s="1"/>
    </row>
    <row r="77" spans="1:88" ht="5.0999999999999996" customHeight="1" x14ac:dyDescent="0.2">
      <c r="B77" s="71"/>
      <c r="C77" s="71"/>
      <c r="D77" s="71"/>
      <c r="E77" s="71"/>
      <c r="F77" s="71"/>
      <c r="G77" s="71"/>
      <c r="H77" s="107"/>
      <c r="I77" s="107"/>
      <c r="J77" s="107"/>
      <c r="K77" s="107"/>
      <c r="L77" s="107"/>
      <c r="M77" s="107"/>
      <c r="N77" s="107"/>
      <c r="O77" s="107"/>
      <c r="P77" s="107"/>
      <c r="Q77" s="107"/>
      <c r="R77" s="107"/>
      <c r="S77" s="72"/>
      <c r="T77" s="257"/>
      <c r="U77" s="257"/>
      <c r="V77" s="257"/>
      <c r="W77" s="257"/>
      <c r="X77" s="257"/>
      <c r="Y77" s="257"/>
      <c r="Z77" s="257"/>
      <c r="AA77" s="257"/>
      <c r="AC77" s="257"/>
      <c r="AD77" s="257"/>
      <c r="AE77" s="257"/>
      <c r="AF77" s="257"/>
      <c r="AG77" s="257"/>
      <c r="AH77" s="257"/>
      <c r="AI77" s="257"/>
      <c r="AJ77" s="257"/>
      <c r="CE77" s="11"/>
      <c r="CF77" s="11"/>
      <c r="CI77" s="1"/>
      <c r="CJ77" s="1"/>
    </row>
    <row r="78" spans="1:88" ht="5.0999999999999996" customHeight="1" x14ac:dyDescent="0.2">
      <c r="F78" s="106"/>
      <c r="G78" s="77"/>
      <c r="H78" s="76"/>
      <c r="I78" s="76"/>
      <c r="J78" s="77"/>
      <c r="K78" s="77"/>
      <c r="L78" s="77"/>
      <c r="M78" s="77"/>
      <c r="N78" s="77"/>
      <c r="O78" s="77"/>
      <c r="P78" s="77"/>
      <c r="Q78" s="77"/>
      <c r="R78" s="77"/>
      <c r="S78" s="72"/>
      <c r="T78" s="249"/>
      <c r="U78" s="249"/>
      <c r="V78" s="249"/>
      <c r="W78" s="249"/>
      <c r="X78" s="249"/>
      <c r="Y78" s="249"/>
      <c r="Z78" s="249"/>
      <c r="AA78" s="249"/>
      <c r="AC78" s="249"/>
      <c r="AD78" s="249"/>
      <c r="AE78" s="249"/>
      <c r="AF78" s="249"/>
      <c r="AG78" s="249"/>
      <c r="AH78" s="249"/>
      <c r="AI78" s="249"/>
      <c r="AJ78" s="249"/>
      <c r="CE78" s="11"/>
      <c r="CF78" s="11"/>
      <c r="CI78" s="1"/>
      <c r="CJ78" s="1"/>
    </row>
    <row r="79" spans="1:88" ht="15" customHeight="1" x14ac:dyDescent="0.2">
      <c r="A79" s="1">
        <v>1</v>
      </c>
      <c r="B79" s="295" t="s">
        <v>107</v>
      </c>
      <c r="C79" s="292">
        <v>103</v>
      </c>
      <c r="D79" s="102">
        <f>E79</f>
        <v>46221.708333333336</v>
      </c>
      <c r="E79" s="103">
        <f>Matches!D107</f>
        <v>46221.708333333336</v>
      </c>
      <c r="F79" s="100" t="str">
        <f>Matches!H107</f>
        <v>Loser #101</v>
      </c>
      <c r="G79" s="64"/>
      <c r="H79" s="16"/>
      <c r="I79" s="76"/>
      <c r="J79" s="64"/>
      <c r="K79" s="66"/>
      <c r="L79" s="66"/>
      <c r="M79" s="66"/>
      <c r="N79" s="66"/>
      <c r="O79" s="66"/>
      <c r="P79" s="66"/>
      <c r="Q79" s="66"/>
      <c r="R79" s="66"/>
      <c r="T79" s="247"/>
      <c r="U79" s="247"/>
      <c r="V79" s="247"/>
      <c r="W79" s="247"/>
      <c r="X79" s="247"/>
      <c r="Y79" s="247"/>
      <c r="Z79" s="247"/>
      <c r="AA79" s="247"/>
      <c r="AC79" s="247"/>
      <c r="AD79" s="247"/>
      <c r="AE79" s="247"/>
      <c r="AF79" s="247"/>
      <c r="AG79" s="247"/>
      <c r="AH79" s="247"/>
      <c r="AI79" s="247"/>
      <c r="AJ79" s="247"/>
      <c r="CE79" s="11"/>
      <c r="CF79" s="11"/>
      <c r="CI79" s="1"/>
      <c r="CJ79" s="1"/>
    </row>
    <row r="80" spans="1:88" ht="15" customHeight="1" x14ac:dyDescent="0.2">
      <c r="A80" s="1">
        <v>1</v>
      </c>
      <c r="B80" s="297"/>
      <c r="C80" s="293"/>
      <c r="D80" s="294" t="str">
        <f>Matches!Q107</f>
        <v>Hard Rock Stadium, Miami 🇺🇸</v>
      </c>
      <c r="E80" s="294"/>
      <c r="F80" s="101" t="str">
        <f>Matches!M107</f>
        <v>Loser #102</v>
      </c>
      <c r="G80" s="64"/>
      <c r="H80" s="16"/>
      <c r="I80" s="76"/>
      <c r="J80" s="64"/>
      <c r="K80" s="67"/>
      <c r="L80" s="67"/>
      <c r="M80" s="67"/>
      <c r="N80" s="67"/>
      <c r="O80" s="67"/>
      <c r="P80" s="67"/>
      <c r="Q80" s="67"/>
      <c r="R80" s="67"/>
      <c r="T80" s="248"/>
      <c r="U80" s="248"/>
      <c r="V80" s="248"/>
      <c r="W80" s="248"/>
      <c r="X80" s="248"/>
      <c r="Y80" s="248"/>
      <c r="Z80" s="248"/>
      <c r="AA80" s="248"/>
      <c r="AC80" s="248"/>
      <c r="AD80" s="248"/>
      <c r="AE80" s="248"/>
      <c r="AF80" s="248"/>
      <c r="AG80" s="248"/>
      <c r="AH80" s="248"/>
      <c r="AI80" s="248"/>
      <c r="AJ80" s="248"/>
      <c r="CE80" s="11"/>
      <c r="CF80" s="11"/>
      <c r="CI80" s="1"/>
      <c r="CJ80" s="1"/>
    </row>
    <row r="81" spans="1:88" ht="5.0999999999999996" customHeight="1" x14ac:dyDescent="0.2">
      <c r="F81" s="106"/>
      <c r="G81" s="77"/>
      <c r="H81" s="77"/>
      <c r="I81" s="76"/>
      <c r="J81" s="77"/>
      <c r="K81" s="78"/>
      <c r="L81" s="78"/>
      <c r="M81" s="78"/>
      <c r="N81" s="78"/>
      <c r="O81" s="78"/>
      <c r="P81" s="78"/>
      <c r="Q81" s="78"/>
      <c r="R81" s="78"/>
      <c r="S81" s="72"/>
      <c r="T81" s="251"/>
      <c r="U81" s="251"/>
      <c r="V81" s="251"/>
      <c r="W81" s="251"/>
      <c r="X81" s="251"/>
      <c r="Y81" s="251"/>
      <c r="Z81" s="251"/>
      <c r="AA81" s="251"/>
      <c r="AC81" s="251"/>
      <c r="AD81" s="251"/>
      <c r="AE81" s="251"/>
      <c r="AF81" s="251"/>
      <c r="AG81" s="251"/>
      <c r="AH81" s="251"/>
      <c r="AI81" s="251"/>
      <c r="AJ81" s="251"/>
      <c r="CE81" s="11"/>
      <c r="CF81" s="11"/>
      <c r="CI81" s="1"/>
      <c r="CJ81" s="1"/>
    </row>
    <row r="82" spans="1:88" ht="5.0999999999999996" customHeight="1" x14ac:dyDescent="0.2">
      <c r="B82" s="71"/>
      <c r="C82" s="71"/>
      <c r="D82" s="71"/>
      <c r="E82" s="71"/>
      <c r="F82" s="71"/>
      <c r="G82" s="71"/>
      <c r="H82" s="107"/>
      <c r="I82" s="107"/>
      <c r="J82" s="107"/>
      <c r="K82" s="107"/>
      <c r="L82" s="107"/>
      <c r="M82" s="107"/>
      <c r="N82" s="107"/>
      <c r="O82" s="107"/>
      <c r="P82" s="107"/>
      <c r="Q82" s="107"/>
      <c r="R82" s="107"/>
      <c r="S82" s="72"/>
      <c r="T82" s="257"/>
      <c r="U82" s="257"/>
      <c r="V82" s="257"/>
      <c r="W82" s="257"/>
      <c r="X82" s="257"/>
      <c r="Y82" s="257"/>
      <c r="Z82" s="257"/>
      <c r="AA82" s="257"/>
      <c r="AC82" s="257"/>
      <c r="AD82" s="257"/>
      <c r="AE82" s="257"/>
      <c r="AF82" s="257"/>
      <c r="AG82" s="257"/>
      <c r="AH82" s="257"/>
      <c r="AI82" s="257"/>
      <c r="AJ82" s="257"/>
      <c r="CE82" s="11"/>
      <c r="CF82" s="11"/>
      <c r="CI82" s="1"/>
      <c r="CJ82" s="1"/>
    </row>
    <row r="83" spans="1:88" ht="5.0999999999999996" customHeight="1" x14ac:dyDescent="0.2">
      <c r="F83" s="106"/>
      <c r="G83" s="77"/>
      <c r="H83" s="76"/>
      <c r="I83" s="76"/>
      <c r="J83" s="77"/>
      <c r="K83" s="77"/>
      <c r="L83" s="77"/>
      <c r="M83" s="77"/>
      <c r="N83" s="77"/>
      <c r="O83" s="77"/>
      <c r="P83" s="77"/>
      <c r="Q83" s="77"/>
      <c r="R83" s="77"/>
      <c r="S83" s="72"/>
      <c r="T83" s="249"/>
      <c r="U83" s="249"/>
      <c r="V83" s="249"/>
      <c r="W83" s="249"/>
      <c r="X83" s="249"/>
      <c r="Y83" s="249"/>
      <c r="Z83" s="249"/>
      <c r="AA83" s="249"/>
      <c r="AC83" s="249"/>
      <c r="AD83" s="249"/>
      <c r="AE83" s="249"/>
      <c r="AF83" s="249"/>
      <c r="AG83" s="249"/>
      <c r="AH83" s="249"/>
      <c r="AI83" s="249"/>
      <c r="AJ83" s="249"/>
      <c r="CE83" s="11"/>
      <c r="CF83" s="11"/>
      <c r="CI83" s="1"/>
      <c r="CJ83" s="1"/>
    </row>
    <row r="84" spans="1:88" ht="15" customHeight="1" x14ac:dyDescent="0.2">
      <c r="A84" s="1">
        <v>1</v>
      </c>
      <c r="B84" s="298" t="s">
        <v>45</v>
      </c>
      <c r="C84" s="292">
        <v>104</v>
      </c>
      <c r="D84" s="102">
        <f>E84</f>
        <v>46222.625</v>
      </c>
      <c r="E84" s="103">
        <f>Matches!D108</f>
        <v>46222.625</v>
      </c>
      <c r="F84" s="100" t="str">
        <f>Matches!H108</f>
        <v>Winner #101</v>
      </c>
      <c r="G84" s="64"/>
      <c r="H84" s="16"/>
      <c r="I84" s="76"/>
      <c r="J84" s="64"/>
      <c r="K84" s="66"/>
      <c r="L84" s="66"/>
      <c r="M84" s="66"/>
      <c r="N84" s="66"/>
      <c r="O84" s="66"/>
      <c r="P84" s="66"/>
      <c r="Q84" s="66"/>
      <c r="R84" s="66"/>
      <c r="T84" s="247"/>
      <c r="U84" s="247"/>
      <c r="V84" s="247"/>
      <c r="W84" s="247"/>
      <c r="X84" s="247"/>
      <c r="Y84" s="247"/>
      <c r="Z84" s="247"/>
      <c r="AA84" s="247"/>
      <c r="AC84" s="247"/>
      <c r="AD84" s="247"/>
      <c r="AE84" s="247"/>
      <c r="AF84" s="247"/>
      <c r="AG84" s="247"/>
      <c r="AH84" s="247"/>
      <c r="AI84" s="247"/>
      <c r="AJ84" s="247"/>
      <c r="CE84" s="11"/>
      <c r="CF84" s="11"/>
      <c r="CI84" s="1"/>
      <c r="CJ84" s="1"/>
    </row>
    <row r="85" spans="1:88" ht="15" customHeight="1" x14ac:dyDescent="0.2">
      <c r="A85" s="1">
        <v>1</v>
      </c>
      <c r="B85" s="299"/>
      <c r="C85" s="293"/>
      <c r="D85" s="294" t="str">
        <f>Matches!Q108</f>
        <v>MetLife Stadium, NY/NJ 🇺🇸</v>
      </c>
      <c r="E85" s="294"/>
      <c r="F85" s="101" t="str">
        <f>Matches!M108</f>
        <v>Winner #102</v>
      </c>
      <c r="G85" s="64"/>
      <c r="H85" s="16"/>
      <c r="I85" s="76"/>
      <c r="J85" s="64"/>
      <c r="K85" s="67"/>
      <c r="L85" s="67"/>
      <c r="M85" s="67"/>
      <c r="N85" s="67"/>
      <c r="O85" s="67"/>
      <c r="P85" s="67"/>
      <c r="Q85" s="67"/>
      <c r="R85" s="67"/>
      <c r="T85" s="248"/>
      <c r="U85" s="248"/>
      <c r="V85" s="248"/>
      <c r="W85" s="248"/>
      <c r="X85" s="248"/>
      <c r="Y85" s="248"/>
      <c r="Z85" s="248"/>
      <c r="AA85" s="248"/>
      <c r="AC85" s="248"/>
      <c r="AD85" s="248"/>
      <c r="AE85" s="248"/>
      <c r="AF85" s="248"/>
      <c r="AG85" s="248"/>
      <c r="AH85" s="248"/>
      <c r="AI85" s="248"/>
      <c r="AJ85" s="248"/>
      <c r="CE85" s="11"/>
      <c r="CF85" s="11"/>
      <c r="CI85" s="1"/>
      <c r="CJ85" s="1"/>
    </row>
    <row r="86" spans="1:88" ht="5.0999999999999996" customHeight="1" x14ac:dyDescent="0.2">
      <c r="H86" s="12"/>
      <c r="S86" s="72"/>
      <c r="T86" s="252"/>
      <c r="U86" s="252"/>
      <c r="V86" s="252"/>
      <c r="W86" s="252"/>
      <c r="X86" s="252"/>
      <c r="Y86" s="252"/>
      <c r="Z86" s="252"/>
      <c r="AA86" s="252"/>
      <c r="AC86" s="252"/>
      <c r="AD86" s="252"/>
      <c r="AE86" s="252"/>
      <c r="AF86" s="252"/>
      <c r="AG86" s="252"/>
      <c r="AH86" s="252"/>
      <c r="AI86" s="252"/>
      <c r="AJ86" s="252"/>
      <c r="CF86" s="11"/>
      <c r="CJ86" s="1"/>
    </row>
    <row r="87" spans="1:88" ht="5.0999999999999996" customHeight="1" x14ac:dyDescent="0.2">
      <c r="B87" s="79"/>
      <c r="C87" s="79"/>
      <c r="D87" s="79"/>
      <c r="E87" s="79"/>
      <c r="F87" s="79"/>
      <c r="G87" s="79"/>
      <c r="H87" s="79"/>
      <c r="I87" s="80"/>
      <c r="J87" s="80"/>
      <c r="K87" s="80"/>
      <c r="L87" s="80"/>
      <c r="M87" s="80"/>
      <c r="N87" s="80"/>
      <c r="O87" s="80"/>
      <c r="P87" s="80"/>
      <c r="Q87" s="80"/>
      <c r="R87" s="80"/>
      <c r="S87" s="72"/>
      <c r="T87" s="253"/>
      <c r="U87" s="253"/>
      <c r="V87" s="253"/>
      <c r="W87" s="253"/>
      <c r="X87" s="253"/>
      <c r="Y87" s="253"/>
      <c r="Z87" s="253"/>
      <c r="AA87" s="253"/>
      <c r="AC87" s="253"/>
      <c r="AD87" s="253"/>
      <c r="AE87" s="253"/>
      <c r="AF87" s="253"/>
      <c r="AG87" s="253"/>
      <c r="AH87" s="253"/>
      <c r="AI87" s="253"/>
      <c r="AJ87" s="253"/>
      <c r="CF87" s="11"/>
      <c r="CJ87" s="1"/>
    </row>
    <row r="88" spans="1:88" ht="30" customHeight="1" x14ac:dyDescent="0.2">
      <c r="B88" s="81"/>
      <c r="C88" s="81" t="str">
        <f>Matches!S91</f>
        <v>WORLD CUP 2026 CHAMPION</v>
      </c>
      <c r="D88" s="82"/>
      <c r="E88" s="83"/>
      <c r="F88" s="83"/>
      <c r="G88" s="152"/>
      <c r="H88" s="300" t="str">
        <f>UPPER(Matches!S95)</f>
        <v>WINNER #104</v>
      </c>
      <c r="I88" s="300"/>
      <c r="J88" s="300"/>
      <c r="K88" s="300"/>
      <c r="L88" s="300"/>
      <c r="M88" s="81"/>
      <c r="N88" s="153" t="s">
        <v>1393</v>
      </c>
      <c r="O88" s="300" t="str">
        <f ca="1">UPPER('Top Scorer'!C8)</f>
        <v/>
      </c>
      <c r="P88" s="300"/>
      <c r="Q88" s="300"/>
      <c r="R88" s="300"/>
      <c r="S88" s="72"/>
      <c r="T88" s="254"/>
      <c r="U88" s="254"/>
      <c r="V88" s="254"/>
      <c r="W88" s="254"/>
      <c r="X88" s="254"/>
      <c r="Y88" s="254"/>
      <c r="Z88" s="254"/>
      <c r="AA88" s="254"/>
      <c r="AC88" s="254"/>
      <c r="AD88" s="254"/>
      <c r="AE88" s="254"/>
      <c r="AF88" s="254"/>
      <c r="AG88" s="254"/>
      <c r="AH88" s="254"/>
      <c r="AI88" s="254"/>
      <c r="AJ88" s="254"/>
      <c r="CF88" s="11"/>
      <c r="CJ88" s="1"/>
    </row>
    <row r="89" spans="1:88" ht="5.0999999999999996" customHeight="1" x14ac:dyDescent="0.2">
      <c r="B89" s="84"/>
      <c r="C89" s="84"/>
      <c r="D89" s="84"/>
      <c r="E89" s="84"/>
      <c r="F89" s="84"/>
      <c r="G89" s="84"/>
      <c r="H89" s="84"/>
      <c r="I89" s="85"/>
      <c r="J89" s="85"/>
      <c r="K89" s="85"/>
      <c r="L89" s="85"/>
      <c r="M89" s="85"/>
      <c r="N89" s="85"/>
      <c r="O89" s="85"/>
      <c r="P89" s="85"/>
      <c r="Q89" s="85"/>
      <c r="R89" s="85"/>
      <c r="S89" s="72"/>
      <c r="T89" s="255"/>
      <c r="U89" s="255"/>
      <c r="V89" s="255"/>
      <c r="W89" s="255"/>
      <c r="X89" s="255"/>
      <c r="Y89" s="255"/>
      <c r="Z89" s="255"/>
      <c r="AA89" s="255"/>
      <c r="AC89" s="255"/>
      <c r="AD89" s="255"/>
      <c r="AE89" s="255"/>
      <c r="AF89" s="255"/>
      <c r="AG89" s="255"/>
      <c r="AH89" s="255"/>
      <c r="AI89" s="255"/>
      <c r="AJ89" s="255"/>
      <c r="CF89" s="11"/>
      <c r="CJ89" s="1"/>
    </row>
    <row r="90" spans="1:88" ht="15" customHeight="1" x14ac:dyDescent="0.2">
      <c r="B90" s="6" t="s">
        <v>108</v>
      </c>
      <c r="E90" s="19"/>
      <c r="S90" s="72"/>
      <c r="CF90" s="11"/>
      <c r="CJ90" s="1"/>
    </row>
  </sheetData>
  <sheetProtection algorithmName="SHA-512" hashValue="Igp0hkkBGg+VEhtpjp2FiPH6p6czg9iUlFdFbum5NoJ/EeotmjRLIKqFpoDbAKn590elmNMGT/SMANadTFD73Q==" saltValue="Xqh7N8iZ9McnvO/7p7cf2g==" spinCount="100000" sheet="1" formatCells="0" formatColumns="0" formatRows="0" insertColumns="0" insertRows="0" insertHyperlinks="0" sort="0" autoFilter="0" pivotTables="0"/>
  <mergeCells count="72">
    <mergeCell ref="H88:L88"/>
    <mergeCell ref="O88:R88"/>
    <mergeCell ref="C21:C22"/>
    <mergeCell ref="D22:E22"/>
    <mergeCell ref="C7:C8"/>
    <mergeCell ref="D8:E8"/>
    <mergeCell ref="C9:C10"/>
    <mergeCell ref="D10:E10"/>
    <mergeCell ref="C11:C12"/>
    <mergeCell ref="D12:E12"/>
    <mergeCell ref="C13:C14"/>
    <mergeCell ref="D14:E14"/>
    <mergeCell ref="C15:C16"/>
    <mergeCell ref="D16:E16"/>
    <mergeCell ref="C17:C18"/>
    <mergeCell ref="D18:E18"/>
    <mergeCell ref="C19:C20"/>
    <mergeCell ref="D20:E20"/>
    <mergeCell ref="B61:B68"/>
    <mergeCell ref="C61:C62"/>
    <mergeCell ref="D62:E62"/>
    <mergeCell ref="C63:C64"/>
    <mergeCell ref="D64:E64"/>
    <mergeCell ref="C65:C66"/>
    <mergeCell ref="D66:E66"/>
    <mergeCell ref="C67:C68"/>
    <mergeCell ref="D68:E68"/>
    <mergeCell ref="B42:B57"/>
    <mergeCell ref="C42:C43"/>
    <mergeCell ref="D43:E43"/>
    <mergeCell ref="C52:C53"/>
    <mergeCell ref="D53:E53"/>
    <mergeCell ref="C50:C51"/>
    <mergeCell ref="D51:E51"/>
    <mergeCell ref="B84:B85"/>
    <mergeCell ref="C84:C85"/>
    <mergeCell ref="D85:E85"/>
    <mergeCell ref="B72:B75"/>
    <mergeCell ref="C72:C73"/>
    <mergeCell ref="D73:E73"/>
    <mergeCell ref="C74:C75"/>
    <mergeCell ref="D75:E75"/>
    <mergeCell ref="B79:B80"/>
    <mergeCell ref="C79:C80"/>
    <mergeCell ref="D80:E80"/>
    <mergeCell ref="D45:E45"/>
    <mergeCell ref="C46:C47"/>
    <mergeCell ref="D47:E47"/>
    <mergeCell ref="C48:C49"/>
    <mergeCell ref="D49:E49"/>
    <mergeCell ref="B7:B38"/>
    <mergeCell ref="C56:C57"/>
    <mergeCell ref="D57:E57"/>
    <mergeCell ref="C23:C24"/>
    <mergeCell ref="D24:E24"/>
    <mergeCell ref="C25:C26"/>
    <mergeCell ref="D26:E26"/>
    <mergeCell ref="C27:C28"/>
    <mergeCell ref="D28:E28"/>
    <mergeCell ref="C29:C30"/>
    <mergeCell ref="D30:E30"/>
    <mergeCell ref="C31:C32"/>
    <mergeCell ref="D32:E32"/>
    <mergeCell ref="C54:C55"/>
    <mergeCell ref="D55:E55"/>
    <mergeCell ref="C44:C45"/>
    <mergeCell ref="C33:C34"/>
    <mergeCell ref="D34:E34"/>
    <mergeCell ref="C35:C36"/>
    <mergeCell ref="D36:E36"/>
    <mergeCell ref="C37:C38"/>
    <mergeCell ref="D38:E38"/>
  </mergeCells>
  <conditionalFormatting sqref="F7">
    <cfRule type="expression" dxfId="98" priority="123">
      <formula>$H7+$I7&gt;$H8+$I8</formula>
    </cfRule>
    <cfRule type="expression" dxfId="97" priority="121">
      <formula>$H7+$I7&lt;$H8+$I8</formula>
    </cfRule>
  </conditionalFormatting>
  <conditionalFormatting sqref="F8">
    <cfRule type="expression" dxfId="96" priority="122">
      <formula>$H7+$I7&gt;$H8+$I8</formula>
    </cfRule>
    <cfRule type="expression" dxfId="95" priority="120">
      <formula>$H7+$I7&lt;$H8+$I8</formula>
    </cfRule>
  </conditionalFormatting>
  <conditionalFormatting sqref="F9 F11 F13 F15 F17 F19 F21 F23 F25 F27 F29 F31 F33 F35 F37">
    <cfRule type="expression" dxfId="94" priority="32">
      <formula>$H9+$I9&gt;$H10+$I10</formula>
    </cfRule>
    <cfRule type="expression" dxfId="93" priority="30">
      <formula>$H9+$I9&lt;$H10+$I10</formula>
    </cfRule>
  </conditionalFormatting>
  <conditionalFormatting sqref="F10 F12 F14 F16 F18 F20 F22 F24 F26 F28 F30 F32 F34 F36 F38">
    <cfRule type="expression" dxfId="92" priority="29">
      <formula>$H9+$I9&lt;$H10+$I10</formula>
    </cfRule>
    <cfRule type="expression" dxfId="91" priority="31">
      <formula>$H9+$I9&gt;$H10+$I10</formula>
    </cfRule>
  </conditionalFormatting>
  <conditionalFormatting sqref="F39">
    <cfRule type="expression" dxfId="90" priority="154">
      <formula>H39&lt;H22</formula>
    </cfRule>
    <cfRule type="expression" dxfId="89" priority="153">
      <formula>H39&gt;H22</formula>
    </cfRule>
  </conditionalFormatting>
  <conditionalFormatting sqref="F42">
    <cfRule type="expression" dxfId="88" priority="28">
      <formula>$H42+$I42&gt;$H43+$I43</formula>
    </cfRule>
    <cfRule type="expression" dxfId="87" priority="26">
      <formula>$H42+$I42&lt;$H43+$I43</formula>
    </cfRule>
  </conditionalFormatting>
  <conditionalFormatting sqref="F43">
    <cfRule type="expression" dxfId="86" priority="25">
      <formula>$H42+$I42&lt;$H43+$I43</formula>
    </cfRule>
    <cfRule type="expression" dxfId="85" priority="27">
      <formula>$H42+$I42&gt;$H43+$I43</formula>
    </cfRule>
  </conditionalFormatting>
  <conditionalFormatting sqref="F44 F46 F48 F50 F52 F54 F56">
    <cfRule type="expression" dxfId="84" priority="24">
      <formula>$H44+$I44&gt;$H45+$I45</formula>
    </cfRule>
    <cfRule type="expression" dxfId="83" priority="22">
      <formula>$H44+$I44&lt;$H45+$I45</formula>
    </cfRule>
  </conditionalFormatting>
  <conditionalFormatting sqref="F45 F47 F49 F51 F53 F55 F57">
    <cfRule type="expression" dxfId="82" priority="21">
      <formula>$H44+$I44&lt;$H45+$I45</formula>
    </cfRule>
    <cfRule type="expression" dxfId="81" priority="23">
      <formula>$H44+$I44&gt;$H45+$I45</formula>
    </cfRule>
  </conditionalFormatting>
  <conditionalFormatting sqref="F61">
    <cfRule type="expression" dxfId="80" priority="18">
      <formula>$H61+$I61&lt;$H62+$I62</formula>
    </cfRule>
    <cfRule type="expression" dxfId="79" priority="20">
      <formula>$H61+$I61&gt;$H62+$I62</formula>
    </cfRule>
  </conditionalFormatting>
  <conditionalFormatting sqref="F62">
    <cfRule type="expression" dxfId="78" priority="19">
      <formula>$H61+$I61&gt;$H62+$I62</formula>
    </cfRule>
    <cfRule type="expression" dxfId="77" priority="17">
      <formula>$H61+$I61&lt;$H62+$I62</formula>
    </cfRule>
  </conditionalFormatting>
  <conditionalFormatting sqref="F63 F65 F67">
    <cfRule type="expression" dxfId="76" priority="14">
      <formula>$H63+$I63&lt;$H64+$I64</formula>
    </cfRule>
    <cfRule type="expression" dxfId="75" priority="16">
      <formula>$H63+$I63&gt;$H64+$I64</formula>
    </cfRule>
  </conditionalFormatting>
  <conditionalFormatting sqref="F64 F66 F68">
    <cfRule type="expression" dxfId="74" priority="13">
      <formula>$H63+$I63&lt;$H64+$I64</formula>
    </cfRule>
    <cfRule type="expression" dxfId="73" priority="15">
      <formula>$H63+$I63&gt;$H64+$I64</formula>
    </cfRule>
  </conditionalFormatting>
  <conditionalFormatting sqref="F72">
    <cfRule type="expression" dxfId="72" priority="105">
      <formula>$H72+$I72&gt;$H73+$I73</formula>
    </cfRule>
    <cfRule type="expression" dxfId="71" priority="103">
      <formula>$H72+$I72&lt;$H73+$I73</formula>
    </cfRule>
  </conditionalFormatting>
  <conditionalFormatting sqref="F73">
    <cfRule type="expression" dxfId="70" priority="104">
      <formula>$H72+$I72&gt;$H73+$I73</formula>
    </cfRule>
    <cfRule type="expression" dxfId="69" priority="102">
      <formula>$H72+$I72&lt;$H73+$I73</formula>
    </cfRule>
  </conditionalFormatting>
  <conditionalFormatting sqref="F74">
    <cfRule type="expression" dxfId="68" priority="99">
      <formula>$H74+$I74&lt;$H75+$I75</formula>
    </cfRule>
    <cfRule type="expression" dxfId="67" priority="101">
      <formula>$H74+$I74&gt;$H75+$I75</formula>
    </cfRule>
  </conditionalFormatting>
  <conditionalFormatting sqref="F75">
    <cfRule type="expression" dxfId="66" priority="98">
      <formula>$H74+$I74&lt;$H75+$I75</formula>
    </cfRule>
    <cfRule type="expression" dxfId="65" priority="100">
      <formula>$H74+$I74&gt;$H75+$I75</formula>
    </cfRule>
  </conditionalFormatting>
  <conditionalFormatting sqref="F79">
    <cfRule type="expression" dxfId="64" priority="95">
      <formula>$H79+$I79&lt;$H80+$I80</formula>
    </cfRule>
    <cfRule type="expression" dxfId="63" priority="97">
      <formula>$H79+$I79&gt;$H80+$I80</formula>
    </cfRule>
  </conditionalFormatting>
  <conditionalFormatting sqref="F80">
    <cfRule type="expression" dxfId="62" priority="94">
      <formula>$H79+$I79&lt;$H80+$I80</formula>
    </cfRule>
    <cfRule type="expression" dxfId="61" priority="96">
      <formula>$H79+$I79&gt;$H80+$I80</formula>
    </cfRule>
  </conditionalFormatting>
  <conditionalFormatting sqref="F84">
    <cfRule type="expression" dxfId="60" priority="93">
      <formula>$H84+$I84&gt;$H85+$I85</formula>
    </cfRule>
    <cfRule type="expression" dxfId="59" priority="91">
      <formula>$H84+$I84&lt;$H85+$I85</formula>
    </cfRule>
  </conditionalFormatting>
  <conditionalFormatting sqref="F85">
    <cfRule type="expression" dxfId="58" priority="90">
      <formula>$H84+$I84&lt;$H85+$I85</formula>
    </cfRule>
    <cfRule type="expression" dxfId="57" priority="92">
      <formula>$H84+$I84&gt;$H85+$I85</formula>
    </cfRule>
  </conditionalFormatting>
  <conditionalFormatting sqref="H7:H38">
    <cfRule type="expression" dxfId="56" priority="89">
      <formula>H7&lt;&gt;""</formula>
    </cfRule>
  </conditionalFormatting>
  <conditionalFormatting sqref="H42:H57">
    <cfRule type="expression" dxfId="55" priority="55">
      <formula>H42&lt;&gt;""</formula>
    </cfRule>
  </conditionalFormatting>
  <conditionalFormatting sqref="H61:H68">
    <cfRule type="expression" dxfId="54" priority="88">
      <formula>H61&lt;&gt;""</formula>
    </cfRule>
  </conditionalFormatting>
  <conditionalFormatting sqref="H72:H75">
    <cfRule type="expression" dxfId="53" priority="87">
      <formula>H72&lt;&gt;""</formula>
    </cfRule>
  </conditionalFormatting>
  <conditionalFormatting sqref="H79:H80">
    <cfRule type="expression" dxfId="52" priority="86">
      <formula>H79&lt;&gt;""</formula>
    </cfRule>
  </conditionalFormatting>
  <conditionalFormatting sqref="H84:H85">
    <cfRule type="expression" dxfId="51" priority="85">
      <formula>H84&lt;&gt;""</formula>
    </cfRule>
  </conditionalFormatting>
  <conditionalFormatting sqref="I7 I9 I11 I13 I15 I17 I19 I21 I23 I25 I27 I29 I31 I33 I35 I37">
    <cfRule type="expression" dxfId="50" priority="155">
      <formula>AND($H7=$H8,$H7&lt;&gt;"")</formula>
    </cfRule>
  </conditionalFormatting>
  <conditionalFormatting sqref="I8 I10 I12 I14 I16 I18 I20 I22 I24 I26 I28 I30 I32 I34 I36 I38">
    <cfRule type="expression" dxfId="49" priority="152">
      <formula>AND($H7=$H8,$H7&lt;&gt;"")</formula>
    </cfRule>
  </conditionalFormatting>
  <conditionalFormatting sqref="I42 I44 I46 I48 I50 I52 I54 I56">
    <cfRule type="expression" dxfId="48" priority="79">
      <formula>AND($H42=$H43,$H42&lt;&gt;"")</formula>
    </cfRule>
  </conditionalFormatting>
  <conditionalFormatting sqref="I43 I45 I47 I49 I51 I53 I55 I57">
    <cfRule type="expression" dxfId="47" priority="78">
      <formula>AND($H42=$H43,$H42&lt;&gt;"")</formula>
    </cfRule>
  </conditionalFormatting>
  <conditionalFormatting sqref="I61 I63 I65 I67">
    <cfRule type="expression" dxfId="46" priority="137">
      <formula>AND($H61=$H62,$H61&lt;&gt;"")</formula>
    </cfRule>
  </conditionalFormatting>
  <conditionalFormatting sqref="I62 I64 I66 I68">
    <cfRule type="expression" dxfId="45" priority="136">
      <formula>AND($H61=$H62,$H61&lt;&gt;"")</formula>
    </cfRule>
  </conditionalFormatting>
  <conditionalFormatting sqref="I72">
    <cfRule type="expression" dxfId="44" priority="129">
      <formula>AND($H72=$H73,$H72&lt;&gt;"")</formula>
    </cfRule>
  </conditionalFormatting>
  <conditionalFormatting sqref="I73">
    <cfRule type="expression" dxfId="43" priority="128">
      <formula>AND($H72=$H73,$H72&lt;&gt;"")</formula>
    </cfRule>
  </conditionalFormatting>
  <conditionalFormatting sqref="I74">
    <cfRule type="expression" dxfId="42" priority="127">
      <formula>AND($H74=$H75,$H74&lt;&gt;"")</formula>
    </cfRule>
  </conditionalFormatting>
  <conditionalFormatting sqref="I75">
    <cfRule type="expression" dxfId="41" priority="126">
      <formula>AND($H74=$H75,$H74&lt;&gt;"")</formula>
    </cfRule>
  </conditionalFormatting>
  <conditionalFormatting sqref="I79">
    <cfRule type="expression" dxfId="40" priority="125">
      <formula>AND($H79=$H80,$H79&lt;&gt;"")</formula>
    </cfRule>
  </conditionalFormatting>
  <conditionalFormatting sqref="I80">
    <cfRule type="expression" dxfId="39" priority="124">
      <formula>AND($H79=$H80,$H79&lt;&gt;"")</formula>
    </cfRule>
  </conditionalFormatting>
  <conditionalFormatting sqref="I84">
    <cfRule type="expression" dxfId="38" priority="119">
      <formula>AND($H84=$H85,$H84&lt;&gt;"")</formula>
    </cfRule>
  </conditionalFormatting>
  <conditionalFormatting sqref="I85">
    <cfRule type="expression" dxfId="37" priority="118">
      <formula>AND($H84=$H85,$H84&lt;&gt;"")</formula>
    </cfRule>
  </conditionalFormatting>
  <conditionalFormatting sqref="K7:R38">
    <cfRule type="expression" dxfId="36" priority="84">
      <formula>$H7&gt;=K$1</formula>
    </cfRule>
  </conditionalFormatting>
  <conditionalFormatting sqref="K42:R57">
    <cfRule type="expression" dxfId="35" priority="54">
      <formula>$H42&gt;=K$1</formula>
    </cfRule>
  </conditionalFormatting>
  <conditionalFormatting sqref="K61:R68">
    <cfRule type="expression" dxfId="34" priority="83">
      <formula>$H61&gt;=K$1</formula>
    </cfRule>
  </conditionalFormatting>
  <conditionalFormatting sqref="K72:R75">
    <cfRule type="expression" dxfId="33" priority="82">
      <formula>$H72&gt;=K$1</formula>
    </cfRule>
  </conditionalFormatting>
  <conditionalFormatting sqref="K79:R80">
    <cfRule type="expression" dxfId="32" priority="81">
      <formula>$H79&gt;=K$1</formula>
    </cfRule>
  </conditionalFormatting>
  <conditionalFormatting sqref="K84:R85">
    <cfRule type="expression" dxfId="31" priority="80">
      <formula>$H84&gt;=K$1</formula>
    </cfRule>
  </conditionalFormatting>
  <conditionalFormatting sqref="T7:AA38">
    <cfRule type="expression" dxfId="30" priority="12">
      <formula>$H7&gt;=T$1</formula>
    </cfRule>
  </conditionalFormatting>
  <conditionalFormatting sqref="T42:AA57">
    <cfRule type="expression" dxfId="29" priority="7">
      <formula>$H42&gt;=T$1</formula>
    </cfRule>
  </conditionalFormatting>
  <conditionalFormatting sqref="T61:AA68">
    <cfRule type="expression" dxfId="28" priority="11">
      <formula>$H61&gt;=T$1</formula>
    </cfRule>
  </conditionalFormatting>
  <conditionalFormatting sqref="T72:AA75">
    <cfRule type="expression" dxfId="27" priority="10">
      <formula>$H72&gt;=T$1</formula>
    </cfRule>
  </conditionalFormatting>
  <conditionalFormatting sqref="T79:AA80">
    <cfRule type="expression" dxfId="26" priority="9">
      <formula>$H79&gt;=T$1</formula>
    </cfRule>
  </conditionalFormatting>
  <conditionalFormatting sqref="T84:AA85">
    <cfRule type="expression" dxfId="25" priority="8">
      <formula>$H84&gt;=T$1</formula>
    </cfRule>
  </conditionalFormatting>
  <conditionalFormatting sqref="AC7:AJ38">
    <cfRule type="expression" dxfId="24" priority="6">
      <formula>$H7&gt;=AC$1</formula>
    </cfRule>
  </conditionalFormatting>
  <conditionalFormatting sqref="AC42:AJ57">
    <cfRule type="expression" dxfId="23" priority="1">
      <formula>$H42&gt;=AC$1</formula>
    </cfRule>
  </conditionalFormatting>
  <conditionalFormatting sqref="AC61:AJ68">
    <cfRule type="expression" dxfId="22" priority="5">
      <formula>$H61&gt;=AC$1</formula>
    </cfRule>
  </conditionalFormatting>
  <conditionalFormatting sqref="AC72:AJ75">
    <cfRule type="expression" dxfId="21" priority="4">
      <formula>$H72&gt;=AC$1</formula>
    </cfRule>
  </conditionalFormatting>
  <conditionalFormatting sqref="AC79:AJ80">
    <cfRule type="expression" dxfId="20" priority="3">
      <formula>$H79&gt;=AC$1</formula>
    </cfRule>
  </conditionalFormatting>
  <conditionalFormatting sqref="AC84:AJ85">
    <cfRule type="expression" dxfId="19" priority="2">
      <formula>$H84&gt;=AC$1</formula>
    </cfRule>
  </conditionalFormatting>
  <dataValidations count="64">
    <dataValidation type="list" allowBlank="1" showInputMessage="1" showErrorMessage="1" sqref="K85:R85" xr:uid="{00000000-0002-0000-0300-000000000000}">
      <formula1>FINAL12</formula1>
    </dataValidation>
    <dataValidation type="list" allowBlank="1" showInputMessage="1" showErrorMessage="1" sqref="K84:R84" xr:uid="{00000000-0002-0000-0300-000001000000}">
      <formula1>FINAL11</formula1>
    </dataValidation>
    <dataValidation type="list" allowBlank="1" showInputMessage="1" showErrorMessage="1" sqref="K80:R80" xr:uid="{00000000-0002-0000-0300-000002000000}">
      <formula1>THIR12</formula1>
    </dataValidation>
    <dataValidation type="list" allowBlank="1" showInputMessage="1" showErrorMessage="1" sqref="K79:R79" xr:uid="{00000000-0002-0000-0300-000003000000}">
      <formula1>THIR11</formula1>
    </dataValidation>
    <dataValidation type="list" allowBlank="1" showInputMessage="1" showErrorMessage="1" sqref="K75:R75" xr:uid="{00000000-0002-0000-0300-000004000000}">
      <formula1>SEFI22</formula1>
    </dataValidation>
    <dataValidation type="list" allowBlank="1" showInputMessage="1" showErrorMessage="1" sqref="K74:R74" xr:uid="{00000000-0002-0000-0300-000005000000}">
      <formula1>SEFI21</formula1>
    </dataValidation>
    <dataValidation type="list" allowBlank="1" showInputMessage="1" showErrorMessage="1" sqref="K73:R73" xr:uid="{00000000-0002-0000-0300-000006000000}">
      <formula1>SEFI12</formula1>
    </dataValidation>
    <dataValidation type="list" allowBlank="1" showInputMessage="1" showErrorMessage="1" sqref="K72:R72" xr:uid="{00000000-0002-0000-0300-000007000000}">
      <formula1>SEFI11</formula1>
    </dataValidation>
    <dataValidation type="list" allowBlank="1" showInputMessage="1" showErrorMessage="1" sqref="K68:R68" xr:uid="{00000000-0002-0000-0300-000008000000}">
      <formula1>BIGQ42</formula1>
    </dataValidation>
    <dataValidation type="list" allowBlank="1" showInputMessage="1" showErrorMessage="1" sqref="K67:R67" xr:uid="{00000000-0002-0000-0300-000009000000}">
      <formula1>BIGQ41</formula1>
    </dataValidation>
    <dataValidation type="list" allowBlank="1" showInputMessage="1" showErrorMessage="1" sqref="K66:R66" xr:uid="{00000000-0002-0000-0300-00000A000000}">
      <formula1>BIGQ32</formula1>
    </dataValidation>
    <dataValidation type="list" allowBlank="1" showInputMessage="1" showErrorMessage="1" sqref="K65:R65" xr:uid="{00000000-0002-0000-0300-00000B000000}">
      <formula1>BIGQ31</formula1>
    </dataValidation>
    <dataValidation type="list" allowBlank="1" showInputMessage="1" showErrorMessage="1" sqref="K64:R64" xr:uid="{00000000-0002-0000-0300-00000C000000}">
      <formula1>BIGQ22</formula1>
    </dataValidation>
    <dataValidation type="list" allowBlank="1" showInputMessage="1" showErrorMessage="1" sqref="K63:R63" xr:uid="{00000000-0002-0000-0300-00000D000000}">
      <formula1>BIGQ21</formula1>
    </dataValidation>
    <dataValidation type="list" allowBlank="1" showInputMessage="1" showErrorMessage="1" sqref="K62:R62" xr:uid="{00000000-0002-0000-0300-00000E000000}">
      <formula1>BIGQ12</formula1>
    </dataValidation>
    <dataValidation type="list" allowBlank="1" showInputMessage="1" showErrorMessage="1" sqref="K61:R61" xr:uid="{00000000-0002-0000-0300-00000F000000}">
      <formula1>BIGQ11</formula1>
    </dataValidation>
    <dataValidation type="list" allowBlank="1" showInputMessage="1" showErrorMessage="1" sqref="K57:R57" xr:uid="{00000000-0002-0000-0300-000010000000}">
      <formula1>QUFI82</formula1>
    </dataValidation>
    <dataValidation type="list" allowBlank="1" showInputMessage="1" showErrorMessage="1" sqref="K56:R56" xr:uid="{00000000-0002-0000-0300-000011000000}">
      <formula1>QUFI81</formula1>
    </dataValidation>
    <dataValidation type="list" allowBlank="1" showInputMessage="1" showErrorMessage="1" sqref="K55:R55" xr:uid="{00000000-0002-0000-0300-000012000000}">
      <formula1>QUFI72</formula1>
    </dataValidation>
    <dataValidation type="list" allowBlank="1" showInputMessage="1" showErrorMessage="1" sqref="K54:R54" xr:uid="{00000000-0002-0000-0300-000013000000}">
      <formula1>QUFI71</formula1>
    </dataValidation>
    <dataValidation type="list" allowBlank="1" showInputMessage="1" showErrorMessage="1" sqref="K53:R53" xr:uid="{00000000-0002-0000-0300-000014000000}">
      <formula1>QUFI62</formula1>
    </dataValidation>
    <dataValidation type="list" allowBlank="1" showInputMessage="1" showErrorMessage="1" sqref="K52:R52" xr:uid="{00000000-0002-0000-0300-000015000000}">
      <formula1>QUFI61</formula1>
    </dataValidation>
    <dataValidation type="list" allowBlank="1" showInputMessage="1" showErrorMessage="1" sqref="K51:R51" xr:uid="{00000000-0002-0000-0300-000016000000}">
      <formula1>QUFI52</formula1>
    </dataValidation>
    <dataValidation type="list" allowBlank="1" showInputMessage="1" showErrorMessage="1" sqref="K50:R50" xr:uid="{00000000-0002-0000-0300-000017000000}">
      <formula1>QUFI51</formula1>
    </dataValidation>
    <dataValidation type="list" allowBlank="1" showInputMessage="1" showErrorMessage="1" sqref="K49:R49" xr:uid="{00000000-0002-0000-0300-000018000000}">
      <formula1>QUFI42</formula1>
    </dataValidation>
    <dataValidation type="list" allowBlank="1" showInputMessage="1" showErrorMessage="1" sqref="K48:R48" xr:uid="{00000000-0002-0000-0300-000019000000}">
      <formula1>QUFI41</formula1>
    </dataValidation>
    <dataValidation type="list" allowBlank="1" showInputMessage="1" showErrorMessage="1" sqref="K47:R47" xr:uid="{00000000-0002-0000-0300-00001A000000}">
      <formula1>QUFI32</formula1>
    </dataValidation>
    <dataValidation type="list" allowBlank="1" showInputMessage="1" showErrorMessage="1" sqref="K46:R46" xr:uid="{00000000-0002-0000-0300-00001B000000}">
      <formula1>QUFI31</formula1>
    </dataValidation>
    <dataValidation type="list" allowBlank="1" showInputMessage="1" showErrorMessage="1" sqref="K45:R45" xr:uid="{00000000-0002-0000-0300-00001C000000}">
      <formula1>QUFI22</formula1>
    </dataValidation>
    <dataValidation type="list" allowBlank="1" showInputMessage="1" showErrorMessage="1" sqref="K44:R44" xr:uid="{00000000-0002-0000-0300-00001D000000}">
      <formula1>QUFI21</formula1>
    </dataValidation>
    <dataValidation type="list" allowBlank="1" showInputMessage="1" showErrorMessage="1" sqref="K43:R43" xr:uid="{00000000-0002-0000-0300-00001E000000}">
      <formula1>QUFI12</formula1>
    </dataValidation>
    <dataValidation type="list" allowBlank="1" showInputMessage="1" showErrorMessage="1" sqref="K42:R42" xr:uid="{00000000-0002-0000-0300-00001F000000}">
      <formula1>QUFI11</formula1>
    </dataValidation>
    <dataValidation type="list" allowBlank="1" showInputMessage="1" showErrorMessage="1" sqref="K7:R7" xr:uid="{298A2A72-DCD5-470A-BAE4-BD398F7D0850}">
      <formula1>Babak1</formula1>
    </dataValidation>
    <dataValidation type="list" allowBlank="1" showInputMessage="1" showErrorMessage="1" sqref="K8:R8" xr:uid="{F0C1D91D-9E5B-4C8A-9C1E-1B30BB623450}">
      <formula1>Babak2</formula1>
    </dataValidation>
    <dataValidation type="list" allowBlank="1" showInputMessage="1" showErrorMessage="1" sqref="K9:R9" xr:uid="{892F7569-D972-4FB3-ADE0-05D0712E91F8}">
      <formula1>Babak3</formula1>
    </dataValidation>
    <dataValidation type="list" allowBlank="1" showInputMessage="1" showErrorMessage="1" sqref="K10:R10" xr:uid="{C750745D-1B74-4818-B7F9-37107CA9A5AB}">
      <formula1>Babak4</formula1>
    </dataValidation>
    <dataValidation type="list" allowBlank="1" showInputMessage="1" showErrorMessage="1" sqref="K11:R11" xr:uid="{08886121-0161-4491-8D97-83D3CB0DA515}">
      <formula1>Babak5</formula1>
    </dataValidation>
    <dataValidation type="list" allowBlank="1" showInputMessage="1" showErrorMessage="1" sqref="K12:R12" xr:uid="{DBA71937-9D5A-49CC-B21C-BADB674B64C7}">
      <formula1>Babak6</formula1>
    </dataValidation>
    <dataValidation type="list" allowBlank="1" showInputMessage="1" showErrorMessage="1" sqref="K13:R13" xr:uid="{D7598B6C-1413-4366-93E9-A91712063752}">
      <formula1>Babak7</formula1>
    </dataValidation>
    <dataValidation type="list" allowBlank="1" showInputMessage="1" showErrorMessage="1" sqref="K14:R14" xr:uid="{9989CCCD-E697-452E-B183-5945111FDDC6}">
      <formula1>Babak8</formula1>
    </dataValidation>
    <dataValidation type="list" allowBlank="1" showInputMessage="1" showErrorMessage="1" sqref="K15:R15" xr:uid="{A4D1602D-0C6A-4FE9-B9DF-4B7B9F34A68E}">
      <formula1>Babak9</formula1>
    </dataValidation>
    <dataValidation type="list" allowBlank="1" showInputMessage="1" showErrorMessage="1" sqref="K16:R16" xr:uid="{6FAFB52D-0D0E-4A94-AE1B-4DF5DBC657A3}">
      <formula1>Babak10</formula1>
    </dataValidation>
    <dataValidation type="list" allowBlank="1" showInputMessage="1" showErrorMessage="1" sqref="K17:R17" xr:uid="{85549A52-FDA6-4192-B2A9-BC2A135F4A25}">
      <formula1>Babak11</formula1>
    </dataValidation>
    <dataValidation type="list" allowBlank="1" showInputMessage="1" showErrorMessage="1" sqref="K18:R18" xr:uid="{1908CD2E-DF5A-4C45-959D-2A9DC6F00B0C}">
      <formula1>Babak12</formula1>
    </dataValidation>
    <dataValidation type="list" allowBlank="1" showInputMessage="1" showErrorMessage="1" sqref="K19:R19" xr:uid="{DBCA68D5-7908-4F27-BB40-33749296CD17}">
      <formula1>Babak13</formula1>
    </dataValidation>
    <dataValidation type="list" allowBlank="1" showInputMessage="1" showErrorMessage="1" sqref="K20:R20" xr:uid="{9260DE18-F57F-432C-84B6-668008A0A636}">
      <formula1>Babak14</formula1>
    </dataValidation>
    <dataValidation type="list" allowBlank="1" showInputMessage="1" showErrorMessage="1" sqref="K21:R21" xr:uid="{9947E254-436F-48F4-9544-A03D3701B13E}">
      <formula1>Babak15</formula1>
    </dataValidation>
    <dataValidation type="list" allowBlank="1" showInputMessage="1" showErrorMessage="1" sqref="K22:R22" xr:uid="{D3C51E38-82C1-408E-B47D-283794A527CD}">
      <formula1>Babak16</formula1>
    </dataValidation>
    <dataValidation type="list" allowBlank="1" showInputMessage="1" showErrorMessage="1" sqref="K23:R23" xr:uid="{16AC9147-A709-4F47-AC6C-C6E49E3C7962}">
      <formula1>Babak17</formula1>
    </dataValidation>
    <dataValidation type="list" allowBlank="1" showInputMessage="1" showErrorMessage="1" sqref="K24:R24" xr:uid="{AD477E51-F7D4-4BF4-80CA-58D8D14C633C}">
      <formula1>Babak18</formula1>
    </dataValidation>
    <dataValidation type="list" allowBlank="1" showInputMessage="1" showErrorMessage="1" sqref="K25:R25" xr:uid="{D6E6DFA4-E18E-41CA-9695-F7766A54EC34}">
      <formula1>Babak19</formula1>
    </dataValidation>
    <dataValidation type="list" allowBlank="1" showInputMessage="1" showErrorMessage="1" sqref="K26:R26" xr:uid="{A3526FE4-A38B-4ACB-BF8A-E62A25045F93}">
      <formula1>Babak20</formula1>
    </dataValidation>
    <dataValidation type="list" allowBlank="1" showInputMessage="1" showErrorMessage="1" sqref="K27:R27" xr:uid="{EABB1DD8-3FD4-4DD2-90A6-86C18A671CA3}">
      <formula1>Babak21</formula1>
    </dataValidation>
    <dataValidation type="list" allowBlank="1" showInputMessage="1" showErrorMessage="1" sqref="K28:R28" xr:uid="{801116F6-AB65-4661-B3B2-5B7560A79BCD}">
      <formula1>Babak22</formula1>
    </dataValidation>
    <dataValidation type="list" allowBlank="1" showInputMessage="1" showErrorMessage="1" sqref="K29:R29" xr:uid="{8D24A014-ED89-4D82-8743-F4DE1993C380}">
      <formula1>Babak23</formula1>
    </dataValidation>
    <dataValidation type="list" allowBlank="1" showInputMessage="1" showErrorMessage="1" sqref="K30:R30" xr:uid="{56B1B429-56BA-472B-90FB-E90B2EDBD248}">
      <formula1>Babak24</formula1>
    </dataValidation>
    <dataValidation type="list" allowBlank="1" showInputMessage="1" showErrorMessage="1" sqref="K31:R31" xr:uid="{47879F8C-12B7-43A9-BE87-B4B3346BE6BE}">
      <formula1>Babak25</formula1>
    </dataValidation>
    <dataValidation type="list" allowBlank="1" showInputMessage="1" showErrorMessage="1" sqref="K32:R32" xr:uid="{81EB7222-03A3-4F4F-AA88-64730B557BA6}">
      <formula1>Babak26</formula1>
    </dataValidation>
    <dataValidation type="list" allowBlank="1" showInputMessage="1" showErrorMessage="1" sqref="K33:R33" xr:uid="{D7A05812-E246-45D9-9A62-5AA33DA454D3}">
      <formula1>Babak27</formula1>
    </dataValidation>
    <dataValidation type="list" allowBlank="1" showInputMessage="1" showErrorMessage="1" sqref="K34:R34" xr:uid="{DCD24E7D-6EFB-408E-8F1F-22B7A8CFD82A}">
      <formula1>Babak28</formula1>
    </dataValidation>
    <dataValidation type="list" allowBlank="1" showInputMessage="1" showErrorMessage="1" sqref="K35:R35" xr:uid="{38EA0938-E6DF-4411-9FD4-C39BD82B152A}">
      <formula1>Babak29</formula1>
    </dataValidation>
    <dataValidation type="list" allowBlank="1" showInputMessage="1" showErrorMessage="1" sqref="K36:R36" xr:uid="{14C29089-4FD6-46B8-9C62-FDCA769EFA21}">
      <formula1>Babak30</formula1>
    </dataValidation>
    <dataValidation type="list" allowBlank="1" showInputMessage="1" showErrorMessage="1" sqref="K37:R37" xr:uid="{F799940F-4FD4-44A9-83A1-307B6A44E5B2}">
      <formula1>Babak31</formula1>
    </dataValidation>
    <dataValidation type="list" allowBlank="1" showInputMessage="1" showErrorMessage="1" sqref="K38:R38" xr:uid="{2455733E-F0AC-4AF9-A41D-75B5A8CC01EB}">
      <formula1>Babak32</formula1>
    </dataValidation>
  </dataValidations>
  <printOptions horizontalCentered="1" verticalCentered="1"/>
  <pageMargins left="0.39" right="0.32" top="0.28999999999999998" bottom="0.39" header="0.21" footer="0.26"/>
  <pageSetup scale="49" orientation="portrait" horizontalDpi="300" verticalDpi="300" r:id="rId1"/>
  <headerFooter alignWithMargins="0">
    <oddFooter>&amp;C
copyright (c) exceltemplate.net 2013</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CL153"/>
  <sheetViews>
    <sheetView showGridLines="0" zoomScaleNormal="100" workbookViewId="0">
      <pane ySplit="6" topLeftCell="A7" activePane="bottomLeft" state="frozen"/>
      <selection pane="bottomLeft" activeCell="A7" sqref="A7"/>
    </sheetView>
  </sheetViews>
  <sheetFormatPr defaultColWidth="9.140625" defaultRowHeight="15" x14ac:dyDescent="0.2"/>
  <cols>
    <col min="1" max="1" width="1.5703125" style="1" customWidth="1"/>
    <col min="2" max="2" width="8.5703125" style="1" customWidth="1"/>
    <col min="3" max="3" width="7.5703125" style="1" customWidth="1"/>
    <col min="4" max="5" width="12.5703125" style="1" customWidth="1"/>
    <col min="6" max="6" width="20.5703125" style="1" customWidth="1"/>
    <col min="7" max="7" width="1.5703125" style="12" customWidth="1"/>
    <col min="8" max="8" width="4.5703125" style="1" customWidth="1"/>
    <col min="9" max="9" width="1.5703125" style="12" customWidth="1"/>
    <col min="10" max="17" width="20.5703125" style="1" customWidth="1"/>
    <col min="18" max="18" width="1.7109375" style="1" customWidth="1"/>
    <col min="19" max="26" width="20.5703125" style="1" customWidth="1"/>
    <col min="27" max="27" width="1.7109375" style="1" customWidth="1"/>
    <col min="28" max="35" width="4.7109375" style="1" customWidth="1"/>
    <col min="36" max="83" width="9.140625" style="1" customWidth="1"/>
    <col min="84" max="87" width="9.140625" style="11" customWidth="1"/>
    <col min="88" max="90" width="9.140625" style="1" customWidth="1"/>
    <col min="91" max="16384" width="9.140625" style="1"/>
  </cols>
  <sheetData>
    <row r="1" spans="1:90" s="131" customFormat="1" ht="5.0999999999999996" customHeight="1" x14ac:dyDescent="0.2">
      <c r="A1" s="136"/>
      <c r="B1" s="136"/>
      <c r="C1" s="137"/>
      <c r="D1" s="136"/>
      <c r="E1" s="136"/>
      <c r="F1" s="136"/>
      <c r="G1" s="137"/>
      <c r="H1" s="136"/>
      <c r="I1" s="136"/>
      <c r="J1" s="142">
        <v>1</v>
      </c>
      <c r="K1" s="142">
        <v>2</v>
      </c>
      <c r="L1" s="142">
        <v>3</v>
      </c>
      <c r="M1" s="142">
        <v>4</v>
      </c>
      <c r="N1" s="142">
        <v>5</v>
      </c>
      <c r="O1" s="142">
        <v>6</v>
      </c>
      <c r="P1" s="142">
        <v>7</v>
      </c>
      <c r="Q1" s="142">
        <v>8</v>
      </c>
      <c r="S1" s="142">
        <v>1</v>
      </c>
      <c r="T1" s="142">
        <v>2</v>
      </c>
      <c r="U1" s="142">
        <v>3</v>
      </c>
      <c r="V1" s="142">
        <v>4</v>
      </c>
      <c r="W1" s="142">
        <v>5</v>
      </c>
      <c r="X1" s="142">
        <v>6</v>
      </c>
      <c r="Y1" s="142">
        <v>7</v>
      </c>
      <c r="Z1" s="142">
        <v>8</v>
      </c>
      <c r="AB1" s="142">
        <v>1</v>
      </c>
      <c r="AC1" s="142">
        <v>2</v>
      </c>
      <c r="AD1" s="142">
        <v>3</v>
      </c>
      <c r="AE1" s="142">
        <v>4</v>
      </c>
      <c r="AF1" s="142">
        <v>5</v>
      </c>
      <c r="AG1" s="142">
        <v>6</v>
      </c>
      <c r="AH1" s="142">
        <v>7</v>
      </c>
      <c r="AI1" s="142">
        <v>8</v>
      </c>
      <c r="CF1" s="132"/>
      <c r="CG1" s="132"/>
      <c r="CH1" s="132"/>
      <c r="CI1" s="132"/>
    </row>
    <row r="2" spans="1:90" ht="5.0999999999999996" customHeight="1" x14ac:dyDescent="0.2">
      <c r="A2" s="59"/>
      <c r="B2" s="59"/>
      <c r="C2" s="60"/>
      <c r="D2" s="59"/>
      <c r="E2" s="59"/>
      <c r="F2" s="59"/>
      <c r="G2" s="60"/>
      <c r="H2" s="59"/>
      <c r="I2" s="59"/>
      <c r="J2" s="59"/>
      <c r="K2" s="59"/>
      <c r="L2" s="59"/>
      <c r="M2" s="59"/>
      <c r="N2" s="59"/>
      <c r="O2" s="59"/>
      <c r="P2" s="59"/>
      <c r="Q2" s="59"/>
      <c r="S2" s="240"/>
      <c r="T2" s="240"/>
      <c r="U2" s="240"/>
      <c r="V2" s="240"/>
      <c r="W2" s="240"/>
      <c r="X2" s="240"/>
      <c r="Y2" s="240"/>
      <c r="Z2" s="240"/>
      <c r="AB2" s="240"/>
      <c r="AC2" s="240"/>
      <c r="AD2" s="240"/>
      <c r="AE2" s="240"/>
      <c r="AF2" s="240"/>
      <c r="AG2" s="240"/>
      <c r="AH2" s="240"/>
      <c r="AI2" s="240"/>
    </row>
    <row r="3" spans="1:90" ht="30" customHeight="1" x14ac:dyDescent="0.35">
      <c r="A3" s="61"/>
      <c r="B3" s="17" t="s">
        <v>697</v>
      </c>
      <c r="C3" s="17"/>
      <c r="D3" s="17"/>
      <c r="E3" s="17"/>
      <c r="F3" s="17"/>
      <c r="G3" s="62"/>
      <c r="H3" s="17"/>
      <c r="I3" s="17"/>
      <c r="J3" s="68" t="s">
        <v>459</v>
      </c>
      <c r="K3" s="69"/>
      <c r="L3" s="69"/>
      <c r="M3" s="69"/>
      <c r="N3" s="69"/>
      <c r="O3" s="282" t="s">
        <v>1422</v>
      </c>
      <c r="P3" s="282"/>
      <c r="Q3" s="282"/>
      <c r="S3" s="241" t="s">
        <v>1427</v>
      </c>
      <c r="T3" s="242" t="s">
        <v>1428</v>
      </c>
      <c r="U3" s="243"/>
      <c r="V3" s="243"/>
      <c r="W3" s="243"/>
      <c r="X3" s="244"/>
      <c r="Y3" s="244"/>
      <c r="Z3" s="244"/>
      <c r="AB3" s="241" t="s">
        <v>1429</v>
      </c>
      <c r="AC3" s="243"/>
      <c r="AD3" s="243"/>
      <c r="AE3" s="243"/>
      <c r="AF3" s="242" t="s">
        <v>1428</v>
      </c>
      <c r="AG3" s="244"/>
      <c r="AH3" s="244"/>
      <c r="AI3" s="244"/>
    </row>
    <row r="4" spans="1:90" ht="15" customHeight="1" x14ac:dyDescent="0.2">
      <c r="B4" s="63" t="s">
        <v>36</v>
      </c>
      <c r="C4" s="63" t="s">
        <v>51</v>
      </c>
      <c r="D4" s="63" t="s">
        <v>37</v>
      </c>
      <c r="E4" s="63" t="s">
        <v>40</v>
      </c>
      <c r="F4" s="88" t="s">
        <v>618</v>
      </c>
      <c r="G4" s="63"/>
      <c r="H4" s="63" t="s">
        <v>39</v>
      </c>
      <c r="I4" s="34"/>
      <c r="J4" s="63" t="s">
        <v>452</v>
      </c>
      <c r="K4" s="63" t="s">
        <v>453</v>
      </c>
      <c r="L4" s="63" t="s">
        <v>107</v>
      </c>
      <c r="M4" s="63" t="s">
        <v>454</v>
      </c>
      <c r="N4" s="63" t="s">
        <v>455</v>
      </c>
      <c r="O4" s="63" t="s">
        <v>456</v>
      </c>
      <c r="P4" s="63" t="s">
        <v>457</v>
      </c>
      <c r="Q4" s="63" t="s">
        <v>458</v>
      </c>
      <c r="S4" s="245" t="s">
        <v>452</v>
      </c>
      <c r="T4" s="245" t="s">
        <v>453</v>
      </c>
      <c r="U4" s="245" t="s">
        <v>107</v>
      </c>
      <c r="V4" s="245" t="s">
        <v>454</v>
      </c>
      <c r="W4" s="245" t="s">
        <v>455</v>
      </c>
      <c r="X4" s="245" t="s">
        <v>456</v>
      </c>
      <c r="Y4" s="245" t="s">
        <v>457</v>
      </c>
      <c r="Z4" s="245" t="s">
        <v>458</v>
      </c>
      <c r="AB4" s="245" t="s">
        <v>452</v>
      </c>
      <c r="AC4" s="245" t="s">
        <v>453</v>
      </c>
      <c r="AD4" s="245" t="s">
        <v>107</v>
      </c>
      <c r="AE4" s="245" t="s">
        <v>454</v>
      </c>
      <c r="AF4" s="245" t="s">
        <v>455</v>
      </c>
      <c r="AG4" s="245" t="s">
        <v>456</v>
      </c>
      <c r="AH4" s="245" t="s">
        <v>457</v>
      </c>
      <c r="AI4" s="245" t="s">
        <v>458</v>
      </c>
      <c r="CF4" s="1"/>
      <c r="CG4" s="1"/>
      <c r="CH4" s="1"/>
      <c r="CI4" s="1"/>
    </row>
    <row r="5" spans="1:90" ht="5.0999999999999996" customHeight="1" x14ac:dyDescent="0.2">
      <c r="B5" s="306"/>
      <c r="C5" s="306"/>
      <c r="D5" s="306"/>
      <c r="E5" s="306"/>
      <c r="F5" s="306"/>
      <c r="G5" s="306"/>
      <c r="H5" s="306"/>
      <c r="I5" s="306"/>
      <c r="J5" s="306"/>
      <c r="K5" s="306"/>
      <c r="L5" s="306"/>
      <c r="M5" s="306"/>
      <c r="N5" s="306"/>
      <c r="O5" s="306"/>
      <c r="P5" s="306"/>
      <c r="Q5" s="306"/>
      <c r="S5" s="258"/>
      <c r="T5" s="258"/>
      <c r="U5" s="258"/>
      <c r="V5" s="258"/>
      <c r="W5" s="258"/>
      <c r="X5" s="258"/>
      <c r="Y5" s="258"/>
      <c r="Z5" s="258"/>
      <c r="AB5" s="258"/>
      <c r="AC5" s="258"/>
      <c r="AD5" s="258"/>
      <c r="AE5" s="258"/>
      <c r="AF5" s="258"/>
      <c r="AG5" s="258"/>
      <c r="AH5" s="258"/>
      <c r="AI5" s="258"/>
      <c r="CD5" s="11"/>
      <c r="CE5" s="11"/>
      <c r="CH5" s="1"/>
      <c r="CI5" s="1"/>
    </row>
    <row r="6" spans="1:90" ht="5.0999999999999996" customHeight="1" x14ac:dyDescent="0.2">
      <c r="D6" s="19"/>
      <c r="I6" s="1"/>
      <c r="S6" s="252"/>
      <c r="T6" s="252"/>
      <c r="U6" s="252"/>
      <c r="V6" s="252"/>
      <c r="W6" s="252"/>
      <c r="X6" s="252"/>
      <c r="Y6" s="252"/>
      <c r="Z6" s="252"/>
      <c r="AB6" s="252"/>
      <c r="AC6" s="252"/>
      <c r="AD6" s="252"/>
      <c r="AE6" s="252"/>
      <c r="AF6" s="252"/>
      <c r="AG6" s="252"/>
      <c r="AH6" s="252"/>
      <c r="AI6" s="252"/>
      <c r="CF6" s="1"/>
      <c r="CJ6" s="11"/>
    </row>
    <row r="7" spans="1:90" ht="15" customHeight="1" x14ac:dyDescent="0.2">
      <c r="A7" s="1">
        <v>1</v>
      </c>
      <c r="B7" s="301" t="str">
        <f ca="1">OFFSET(Matches!$C$4,A7-1,0)</f>
        <v>A</v>
      </c>
      <c r="C7" s="303">
        <v>1</v>
      </c>
      <c r="D7" s="189">
        <f ca="1">E7</f>
        <v>46184.625</v>
      </c>
      <c r="E7" s="190">
        <f ca="1">OFFSET(Matches!$D$4,A7-1,0)</f>
        <v>46184.625</v>
      </c>
      <c r="F7" s="191" t="str">
        <f ca="1">OFFSET(Matches!$H$4,A7-1,0)</f>
        <v>Mexico</v>
      </c>
      <c r="G7" s="64"/>
      <c r="H7" s="65"/>
      <c r="I7" s="64"/>
      <c r="J7" s="66"/>
      <c r="K7" s="66"/>
      <c r="L7" s="66"/>
      <c r="M7" s="66"/>
      <c r="N7" s="66"/>
      <c r="O7" s="66"/>
      <c r="P7" s="66"/>
      <c r="Q7" s="66"/>
      <c r="S7" s="247"/>
      <c r="T7" s="247"/>
      <c r="U7" s="247"/>
      <c r="V7" s="247"/>
      <c r="W7" s="247"/>
      <c r="X7" s="247"/>
      <c r="Y7" s="247"/>
      <c r="Z7" s="247"/>
      <c r="AB7" s="259"/>
      <c r="AC7" s="259"/>
      <c r="AD7" s="259"/>
      <c r="AE7" s="259"/>
      <c r="AF7" s="259"/>
      <c r="AG7" s="259"/>
      <c r="AH7" s="259"/>
      <c r="AI7" s="259"/>
      <c r="CF7" s="1"/>
      <c r="CG7" s="1"/>
      <c r="CH7" s="1"/>
      <c r="CJ7" s="11"/>
      <c r="CK7" s="11"/>
      <c r="CL7" s="11"/>
    </row>
    <row r="8" spans="1:90" ht="15" customHeight="1" x14ac:dyDescent="0.2">
      <c r="A8" s="1">
        <v>1</v>
      </c>
      <c r="B8" s="302"/>
      <c r="C8" s="304"/>
      <c r="D8" s="305" t="str">
        <f ca="1">OFFSET(Matches!$Q$4,A7-1,0)</f>
        <v>Estadio Azteca, Mexico City 🇲🇽</v>
      </c>
      <c r="E8" s="305"/>
      <c r="F8" s="192" t="str">
        <f ca="1">OFFSET(Matches!$M$4,A8-1,0)</f>
        <v>South Africa</v>
      </c>
      <c r="G8" s="64"/>
      <c r="H8" s="65"/>
      <c r="I8" s="64"/>
      <c r="J8" s="67"/>
      <c r="K8" s="67"/>
      <c r="L8" s="67"/>
      <c r="M8" s="67"/>
      <c r="N8" s="67"/>
      <c r="O8" s="67"/>
      <c r="P8" s="67"/>
      <c r="Q8" s="67"/>
      <c r="S8" s="248"/>
      <c r="T8" s="248"/>
      <c r="U8" s="248"/>
      <c r="V8" s="248"/>
      <c r="W8" s="248"/>
      <c r="X8" s="248"/>
      <c r="Y8" s="248"/>
      <c r="Z8" s="248"/>
      <c r="AB8" s="260"/>
      <c r="AC8" s="260"/>
      <c r="AD8" s="260"/>
      <c r="AE8" s="260"/>
      <c r="AF8" s="260"/>
      <c r="AG8" s="260"/>
      <c r="AH8" s="260"/>
      <c r="AI8" s="260"/>
      <c r="CF8" s="1"/>
      <c r="CG8" s="1"/>
      <c r="CH8" s="1"/>
      <c r="CJ8" s="11"/>
      <c r="CK8" s="11"/>
      <c r="CL8" s="11"/>
    </row>
    <row r="9" spans="1:90" ht="15" customHeight="1" x14ac:dyDescent="0.2">
      <c r="A9" s="1">
        <f>A7+1</f>
        <v>2</v>
      </c>
      <c r="B9" s="301" t="str">
        <f ca="1">OFFSET(Matches!$C$4,A9-1,0)</f>
        <v>A</v>
      </c>
      <c r="C9" s="303">
        <v>2</v>
      </c>
      <c r="D9" s="189">
        <f t="shared" ref="D9" ca="1" si="0">E9</f>
        <v>46184.916666666664</v>
      </c>
      <c r="E9" s="190">
        <f ca="1">OFFSET(Matches!$D$4,A9-1,0)</f>
        <v>46184.916666666664</v>
      </c>
      <c r="F9" s="191" t="str">
        <f ca="1">OFFSET(Matches!$H$4,A9-1,0)</f>
        <v>Korea Republic</v>
      </c>
      <c r="G9" s="64"/>
      <c r="H9" s="65"/>
      <c r="I9" s="64"/>
      <c r="J9" s="66"/>
      <c r="K9" s="66"/>
      <c r="L9" s="66"/>
      <c r="M9" s="66"/>
      <c r="N9" s="66"/>
      <c r="O9" s="66"/>
      <c r="P9" s="66"/>
      <c r="Q9" s="66"/>
      <c r="S9" s="247"/>
      <c r="T9" s="247"/>
      <c r="U9" s="247"/>
      <c r="V9" s="247"/>
      <c r="W9" s="247"/>
      <c r="X9" s="247"/>
      <c r="Y9" s="247"/>
      <c r="Z9" s="247"/>
      <c r="AB9" s="259"/>
      <c r="AC9" s="259"/>
      <c r="AD9" s="259"/>
      <c r="AE9" s="259"/>
      <c r="AF9" s="259"/>
      <c r="AG9" s="259"/>
      <c r="AH9" s="259"/>
      <c r="AI9" s="259"/>
      <c r="CF9" s="1"/>
      <c r="CG9" s="1"/>
      <c r="CH9" s="1"/>
      <c r="CJ9" s="11"/>
      <c r="CK9" s="11"/>
      <c r="CL9" s="11"/>
    </row>
    <row r="10" spans="1:90" ht="15" customHeight="1" x14ac:dyDescent="0.2">
      <c r="A10" s="1">
        <f t="shared" ref="A10:A73" si="1">A8+1</f>
        <v>2</v>
      </c>
      <c r="B10" s="302"/>
      <c r="C10" s="304"/>
      <c r="D10" s="305" t="str">
        <f ca="1">OFFSET(Matches!$Q$4,A9-1,0)</f>
        <v>Estadio Akron, Guadalajara 🇲🇽</v>
      </c>
      <c r="E10" s="305"/>
      <c r="F10" s="192" t="str">
        <f ca="1">OFFSET(Matches!$M$4,A10-1,0)</f>
        <v>Czechia</v>
      </c>
      <c r="G10" s="64"/>
      <c r="H10" s="65"/>
      <c r="I10" s="64"/>
      <c r="J10" s="67"/>
      <c r="K10" s="67"/>
      <c r="L10" s="67"/>
      <c r="M10" s="67"/>
      <c r="N10" s="67"/>
      <c r="O10" s="67"/>
      <c r="P10" s="67"/>
      <c r="Q10" s="67"/>
      <c r="S10" s="248"/>
      <c r="T10" s="248"/>
      <c r="U10" s="248"/>
      <c r="V10" s="248"/>
      <c r="W10" s="248"/>
      <c r="X10" s="248"/>
      <c r="Y10" s="248"/>
      <c r="Z10" s="248"/>
      <c r="AB10" s="260"/>
      <c r="AC10" s="260"/>
      <c r="AD10" s="260"/>
      <c r="AE10" s="260"/>
      <c r="AF10" s="260"/>
      <c r="AG10" s="260"/>
      <c r="AH10" s="260"/>
      <c r="AI10" s="260"/>
      <c r="CF10" s="1"/>
      <c r="CG10" s="1"/>
      <c r="CH10" s="1"/>
      <c r="CJ10" s="11"/>
      <c r="CK10" s="11"/>
      <c r="CL10" s="11"/>
    </row>
    <row r="11" spans="1:90" ht="15" customHeight="1" x14ac:dyDescent="0.2">
      <c r="A11" s="1">
        <f t="shared" si="1"/>
        <v>3</v>
      </c>
      <c r="B11" s="301" t="str">
        <f ca="1">OFFSET(Matches!$C$4,A11-1,0)</f>
        <v>B</v>
      </c>
      <c r="C11" s="303">
        <v>3</v>
      </c>
      <c r="D11" s="189">
        <f t="shared" ref="D11" ca="1" si="2">E11</f>
        <v>46185.625</v>
      </c>
      <c r="E11" s="190">
        <f ca="1">OFFSET(Matches!$D$4,A11-1,0)</f>
        <v>46185.625</v>
      </c>
      <c r="F11" s="191" t="str">
        <f ca="1">OFFSET(Matches!$H$4,A11-1,0)</f>
        <v>Canada</v>
      </c>
      <c r="G11" s="64"/>
      <c r="H11" s="65"/>
      <c r="I11" s="64"/>
      <c r="J11" s="66"/>
      <c r="K11" s="66"/>
      <c r="L11" s="66"/>
      <c r="M11" s="66"/>
      <c r="N11" s="66"/>
      <c r="O11" s="66"/>
      <c r="P11" s="66"/>
      <c r="Q11" s="66"/>
      <c r="S11" s="247"/>
      <c r="T11" s="247"/>
      <c r="U11" s="247"/>
      <c r="V11" s="247"/>
      <c r="W11" s="247"/>
      <c r="X11" s="247"/>
      <c r="Y11" s="247"/>
      <c r="Z11" s="247"/>
      <c r="AB11" s="259"/>
      <c r="AC11" s="259"/>
      <c r="AD11" s="259"/>
      <c r="AE11" s="259"/>
      <c r="AF11" s="259"/>
      <c r="AG11" s="259"/>
      <c r="AH11" s="259"/>
      <c r="AI11" s="259"/>
      <c r="CF11" s="1"/>
      <c r="CG11" s="1"/>
      <c r="CH11" s="1"/>
      <c r="CJ11" s="11"/>
      <c r="CK11" s="11"/>
      <c r="CL11" s="11"/>
    </row>
    <row r="12" spans="1:90" ht="15" customHeight="1" x14ac:dyDescent="0.2">
      <c r="A12" s="1">
        <f t="shared" si="1"/>
        <v>3</v>
      </c>
      <c r="B12" s="302"/>
      <c r="C12" s="304"/>
      <c r="D12" s="305" t="str">
        <f ca="1">OFFSET(Matches!$Q$4,A11-1,0)</f>
        <v>BMO Field, Toronto 🇨🇦</v>
      </c>
      <c r="E12" s="305"/>
      <c r="F12" s="192" t="str">
        <f ca="1">OFFSET(Matches!$M$4,A12-1,0)</f>
        <v>Bosnia and Herzegovina</v>
      </c>
      <c r="G12" s="64"/>
      <c r="H12" s="65"/>
      <c r="I12" s="64"/>
      <c r="J12" s="67"/>
      <c r="K12" s="67"/>
      <c r="L12" s="67"/>
      <c r="M12" s="67"/>
      <c r="N12" s="67"/>
      <c r="O12" s="67"/>
      <c r="P12" s="67"/>
      <c r="Q12" s="67"/>
      <c r="S12" s="248"/>
      <c r="T12" s="248"/>
      <c r="U12" s="248"/>
      <c r="V12" s="248"/>
      <c r="W12" s="248"/>
      <c r="X12" s="248"/>
      <c r="Y12" s="248"/>
      <c r="Z12" s="248"/>
      <c r="AB12" s="260"/>
      <c r="AC12" s="260"/>
      <c r="AD12" s="260"/>
      <c r="AE12" s="260"/>
      <c r="AF12" s="260"/>
      <c r="AG12" s="260"/>
      <c r="AH12" s="260"/>
      <c r="AI12" s="260"/>
      <c r="CF12" s="1"/>
      <c r="CG12" s="1"/>
      <c r="CH12" s="1"/>
      <c r="CJ12" s="11"/>
      <c r="CK12" s="11"/>
      <c r="CL12" s="11"/>
    </row>
    <row r="13" spans="1:90" ht="15" customHeight="1" x14ac:dyDescent="0.2">
      <c r="A13" s="1">
        <f t="shared" si="1"/>
        <v>4</v>
      </c>
      <c r="B13" s="301" t="str">
        <f ca="1">OFFSET(Matches!$C$4,A13-1,0)</f>
        <v>D</v>
      </c>
      <c r="C13" s="303">
        <v>4</v>
      </c>
      <c r="D13" s="189">
        <f t="shared" ref="D13" ca="1" si="3">E13</f>
        <v>46185.875</v>
      </c>
      <c r="E13" s="190">
        <f ca="1">OFFSET(Matches!$D$4,A13-1,0)</f>
        <v>46185.875</v>
      </c>
      <c r="F13" s="191" t="str">
        <f ca="1">OFFSET(Matches!$H$4,A13-1,0)</f>
        <v>USA</v>
      </c>
      <c r="G13" s="64"/>
      <c r="H13" s="65"/>
      <c r="I13" s="64"/>
      <c r="J13" s="66"/>
      <c r="K13" s="66"/>
      <c r="L13" s="66"/>
      <c r="M13" s="66"/>
      <c r="N13" s="66"/>
      <c r="O13" s="66"/>
      <c r="P13" s="66"/>
      <c r="Q13" s="66"/>
      <c r="S13" s="247"/>
      <c r="T13" s="247"/>
      <c r="U13" s="247"/>
      <c r="V13" s="247"/>
      <c r="W13" s="247"/>
      <c r="X13" s="247"/>
      <c r="Y13" s="247"/>
      <c r="Z13" s="247"/>
      <c r="AB13" s="259"/>
      <c r="AC13" s="259"/>
      <c r="AD13" s="259"/>
      <c r="AE13" s="259"/>
      <c r="AF13" s="259"/>
      <c r="AG13" s="259"/>
      <c r="AH13" s="259"/>
      <c r="AI13" s="259"/>
      <c r="CF13" s="1"/>
      <c r="CG13" s="1"/>
      <c r="CH13" s="1"/>
      <c r="CJ13" s="11"/>
      <c r="CK13" s="11"/>
      <c r="CL13" s="11"/>
    </row>
    <row r="14" spans="1:90" ht="15" customHeight="1" x14ac:dyDescent="0.2">
      <c r="A14" s="1">
        <f t="shared" si="1"/>
        <v>4</v>
      </c>
      <c r="B14" s="302"/>
      <c r="C14" s="304"/>
      <c r="D14" s="305" t="str">
        <f ca="1">OFFSET(Matches!$Q$4,A13-1,0)</f>
        <v>SoFi Stadium, Los Angeles 🇺🇸</v>
      </c>
      <c r="E14" s="305"/>
      <c r="F14" s="192" t="str">
        <f ca="1">OFFSET(Matches!$M$4,A14-1,0)</f>
        <v>Paraguay</v>
      </c>
      <c r="G14" s="64"/>
      <c r="H14" s="65"/>
      <c r="I14" s="64"/>
      <c r="J14" s="67"/>
      <c r="K14" s="67"/>
      <c r="L14" s="67"/>
      <c r="M14" s="67"/>
      <c r="N14" s="67"/>
      <c r="O14" s="67"/>
      <c r="P14" s="67"/>
      <c r="Q14" s="67"/>
      <c r="S14" s="248"/>
      <c r="T14" s="248"/>
      <c r="U14" s="248"/>
      <c r="V14" s="248"/>
      <c r="W14" s="248"/>
      <c r="X14" s="248"/>
      <c r="Y14" s="248"/>
      <c r="Z14" s="248"/>
      <c r="AB14" s="260"/>
      <c r="AC14" s="260"/>
      <c r="AD14" s="260"/>
      <c r="AE14" s="260"/>
      <c r="AF14" s="260"/>
      <c r="AG14" s="260"/>
      <c r="AH14" s="260"/>
      <c r="AI14" s="260"/>
      <c r="CF14" s="1"/>
      <c r="CG14" s="1"/>
      <c r="CH14" s="1"/>
      <c r="CJ14" s="11"/>
      <c r="CK14" s="11"/>
      <c r="CL14" s="11"/>
    </row>
    <row r="15" spans="1:90" ht="15" customHeight="1" x14ac:dyDescent="0.2">
      <c r="A15" s="1">
        <f t="shared" si="1"/>
        <v>5</v>
      </c>
      <c r="B15" s="301" t="str">
        <f ca="1">OFFSET(Matches!$C$4,A15-1,0)</f>
        <v>C</v>
      </c>
      <c r="C15" s="303">
        <v>5</v>
      </c>
      <c r="D15" s="189">
        <f t="shared" ref="D15" ca="1" si="4">E15</f>
        <v>46186.875</v>
      </c>
      <c r="E15" s="190">
        <f ca="1">OFFSET(Matches!$D$4,A15-1,0)</f>
        <v>46186.875</v>
      </c>
      <c r="F15" s="191" t="str">
        <f ca="1">OFFSET(Matches!$H$4,A15-1,0)</f>
        <v>Haiti</v>
      </c>
      <c r="G15" s="64"/>
      <c r="H15" s="65"/>
      <c r="I15" s="64"/>
      <c r="J15" s="66"/>
      <c r="K15" s="66"/>
      <c r="L15" s="66"/>
      <c r="M15" s="66"/>
      <c r="N15" s="66"/>
      <c r="O15" s="66"/>
      <c r="P15" s="66"/>
      <c r="Q15" s="66"/>
      <c r="S15" s="247"/>
      <c r="T15" s="247"/>
      <c r="U15" s="247"/>
      <c r="V15" s="247"/>
      <c r="W15" s="247"/>
      <c r="X15" s="247"/>
      <c r="Y15" s="247"/>
      <c r="Z15" s="247"/>
      <c r="AB15" s="259"/>
      <c r="AC15" s="259"/>
      <c r="AD15" s="259"/>
      <c r="AE15" s="259"/>
      <c r="AF15" s="259"/>
      <c r="AG15" s="259"/>
      <c r="AH15" s="259"/>
      <c r="AI15" s="259"/>
      <c r="CF15" s="1"/>
      <c r="CG15" s="1"/>
      <c r="CH15" s="1"/>
      <c r="CJ15" s="11"/>
      <c r="CK15" s="11"/>
      <c r="CL15" s="11"/>
    </row>
    <row r="16" spans="1:90" ht="15" customHeight="1" x14ac:dyDescent="0.2">
      <c r="A16" s="1">
        <f t="shared" si="1"/>
        <v>5</v>
      </c>
      <c r="B16" s="302"/>
      <c r="C16" s="304"/>
      <c r="D16" s="305" t="str">
        <f ca="1">OFFSET(Matches!$Q$4,A15-1,0)</f>
        <v>Gillette Stadium, Boston 🇺🇸</v>
      </c>
      <c r="E16" s="305"/>
      <c r="F16" s="192" t="str">
        <f ca="1">OFFSET(Matches!$M$4,A16-1,0)</f>
        <v>Scotland</v>
      </c>
      <c r="G16" s="64"/>
      <c r="H16" s="65"/>
      <c r="I16" s="64"/>
      <c r="J16" s="67"/>
      <c r="K16" s="67"/>
      <c r="L16" s="67"/>
      <c r="M16" s="67"/>
      <c r="N16" s="67"/>
      <c r="O16" s="67"/>
      <c r="P16" s="67"/>
      <c r="Q16" s="67"/>
      <c r="S16" s="248"/>
      <c r="T16" s="248"/>
      <c r="U16" s="248"/>
      <c r="V16" s="248"/>
      <c r="W16" s="248"/>
      <c r="X16" s="248"/>
      <c r="Y16" s="248"/>
      <c r="Z16" s="248"/>
      <c r="AB16" s="260"/>
      <c r="AC16" s="260"/>
      <c r="AD16" s="260"/>
      <c r="AE16" s="260"/>
      <c r="AF16" s="260"/>
      <c r="AG16" s="260"/>
      <c r="AH16" s="260"/>
      <c r="AI16" s="260"/>
      <c r="CF16" s="1"/>
      <c r="CG16" s="1"/>
      <c r="CH16" s="1"/>
      <c r="CJ16" s="11"/>
      <c r="CK16" s="11"/>
      <c r="CL16" s="11"/>
    </row>
    <row r="17" spans="1:90" ht="15" customHeight="1" x14ac:dyDescent="0.2">
      <c r="A17" s="1">
        <f t="shared" si="1"/>
        <v>6</v>
      </c>
      <c r="B17" s="301" t="str">
        <f ca="1">OFFSET(Matches!$C$4,A17-1,0)</f>
        <v>D</v>
      </c>
      <c r="C17" s="303">
        <v>6</v>
      </c>
      <c r="D17" s="189">
        <f t="shared" ref="D17" ca="1" si="5">E17</f>
        <v>46187</v>
      </c>
      <c r="E17" s="190">
        <f ca="1">OFFSET(Matches!$D$4,A17-1,0)</f>
        <v>46187</v>
      </c>
      <c r="F17" s="191" t="str">
        <f ca="1">OFFSET(Matches!$H$4,A17-1,0)</f>
        <v>Australia</v>
      </c>
      <c r="G17" s="64"/>
      <c r="H17" s="65"/>
      <c r="I17" s="64"/>
      <c r="J17" s="66"/>
      <c r="K17" s="66"/>
      <c r="L17" s="66"/>
      <c r="M17" s="66"/>
      <c r="N17" s="66"/>
      <c r="O17" s="66"/>
      <c r="P17" s="66"/>
      <c r="Q17" s="66"/>
      <c r="S17" s="247"/>
      <c r="T17" s="247"/>
      <c r="U17" s="247"/>
      <c r="V17" s="247"/>
      <c r="W17" s="247"/>
      <c r="X17" s="247"/>
      <c r="Y17" s="247"/>
      <c r="Z17" s="247"/>
      <c r="AB17" s="259"/>
      <c r="AC17" s="259"/>
      <c r="AD17" s="259"/>
      <c r="AE17" s="259"/>
      <c r="AF17" s="259"/>
      <c r="AG17" s="259"/>
      <c r="AH17" s="259"/>
      <c r="AI17" s="259"/>
      <c r="CF17" s="1"/>
      <c r="CG17" s="1"/>
      <c r="CH17" s="1"/>
      <c r="CJ17" s="11"/>
      <c r="CK17" s="11"/>
      <c r="CL17" s="11"/>
    </row>
    <row r="18" spans="1:90" ht="15" customHeight="1" x14ac:dyDescent="0.2">
      <c r="A18" s="1">
        <f t="shared" si="1"/>
        <v>6</v>
      </c>
      <c r="B18" s="302"/>
      <c r="C18" s="304"/>
      <c r="D18" s="305" t="str">
        <f ca="1">OFFSET(Matches!$Q$4,A17-1,0)</f>
        <v>BC Place, Vancouver 🇨🇦</v>
      </c>
      <c r="E18" s="305"/>
      <c r="F18" s="192" t="str">
        <f ca="1">OFFSET(Matches!$M$4,A18-1,0)</f>
        <v>Türkiye</v>
      </c>
      <c r="G18" s="64"/>
      <c r="H18" s="65"/>
      <c r="I18" s="64"/>
      <c r="J18" s="67"/>
      <c r="K18" s="67"/>
      <c r="L18" s="67"/>
      <c r="M18" s="67"/>
      <c r="N18" s="67"/>
      <c r="O18" s="67"/>
      <c r="P18" s="67"/>
      <c r="Q18" s="67"/>
      <c r="S18" s="248"/>
      <c r="T18" s="248"/>
      <c r="U18" s="248"/>
      <c r="V18" s="248"/>
      <c r="W18" s="248"/>
      <c r="X18" s="248"/>
      <c r="Y18" s="248"/>
      <c r="Z18" s="248"/>
      <c r="AB18" s="260"/>
      <c r="AC18" s="260"/>
      <c r="AD18" s="260"/>
      <c r="AE18" s="260"/>
      <c r="AF18" s="260"/>
      <c r="AG18" s="260"/>
      <c r="AH18" s="260"/>
      <c r="AI18" s="260"/>
      <c r="CF18" s="1"/>
      <c r="CG18" s="1"/>
      <c r="CH18" s="1"/>
      <c r="CJ18" s="11"/>
      <c r="CK18" s="11"/>
      <c r="CL18" s="11"/>
    </row>
    <row r="19" spans="1:90" ht="15" customHeight="1" x14ac:dyDescent="0.2">
      <c r="A19" s="1">
        <f t="shared" si="1"/>
        <v>7</v>
      </c>
      <c r="B19" s="301" t="str">
        <f ca="1">OFFSET(Matches!$C$4,A19-1,0)</f>
        <v>C</v>
      </c>
      <c r="C19" s="303">
        <v>7</v>
      </c>
      <c r="D19" s="189">
        <f t="shared" ref="D19" ca="1" si="6">E19</f>
        <v>46186.75</v>
      </c>
      <c r="E19" s="190">
        <f ca="1">OFFSET(Matches!$D$4,A19-1,0)</f>
        <v>46186.75</v>
      </c>
      <c r="F19" s="191" t="str">
        <f ca="1">OFFSET(Matches!$H$4,A19-1,0)</f>
        <v>Brazil</v>
      </c>
      <c r="G19" s="64"/>
      <c r="H19" s="65"/>
      <c r="I19" s="64"/>
      <c r="J19" s="66"/>
      <c r="K19" s="66"/>
      <c r="L19" s="66"/>
      <c r="M19" s="66"/>
      <c r="N19" s="66"/>
      <c r="O19" s="66"/>
      <c r="P19" s="66"/>
      <c r="Q19" s="66"/>
      <c r="S19" s="247"/>
      <c r="T19" s="247"/>
      <c r="U19" s="247"/>
      <c r="V19" s="247"/>
      <c r="W19" s="247"/>
      <c r="X19" s="247"/>
      <c r="Y19" s="247"/>
      <c r="Z19" s="247"/>
      <c r="AB19" s="259"/>
      <c r="AC19" s="259"/>
      <c r="AD19" s="259"/>
      <c r="AE19" s="259"/>
      <c r="AF19" s="259"/>
      <c r="AG19" s="259"/>
      <c r="AH19" s="259"/>
      <c r="AI19" s="259"/>
      <c r="CF19" s="1"/>
      <c r="CG19" s="1"/>
      <c r="CH19" s="1"/>
      <c r="CJ19" s="11"/>
      <c r="CK19" s="11"/>
      <c r="CL19" s="11"/>
    </row>
    <row r="20" spans="1:90" ht="15" customHeight="1" x14ac:dyDescent="0.2">
      <c r="A20" s="1">
        <f t="shared" si="1"/>
        <v>7</v>
      </c>
      <c r="B20" s="302"/>
      <c r="C20" s="304"/>
      <c r="D20" s="305" t="str">
        <f ca="1">OFFSET(Matches!$Q$4,A19-1,0)</f>
        <v>MetLife Stadium, NY/NJ 🇺🇸</v>
      </c>
      <c r="E20" s="305"/>
      <c r="F20" s="192" t="str">
        <f ca="1">OFFSET(Matches!$M$4,A20-1,0)</f>
        <v>Morocco</v>
      </c>
      <c r="G20" s="64"/>
      <c r="H20" s="65"/>
      <c r="I20" s="64"/>
      <c r="J20" s="67"/>
      <c r="K20" s="67"/>
      <c r="L20" s="67"/>
      <c r="M20" s="67"/>
      <c r="N20" s="67"/>
      <c r="O20" s="67"/>
      <c r="P20" s="67"/>
      <c r="Q20" s="67"/>
      <c r="S20" s="248"/>
      <c r="T20" s="248"/>
      <c r="U20" s="248"/>
      <c r="V20" s="248"/>
      <c r="W20" s="248"/>
      <c r="X20" s="248"/>
      <c r="Y20" s="248"/>
      <c r="Z20" s="248"/>
      <c r="AB20" s="260"/>
      <c r="AC20" s="260"/>
      <c r="AD20" s="260"/>
      <c r="AE20" s="260"/>
      <c r="AF20" s="260"/>
      <c r="AG20" s="260"/>
      <c r="AH20" s="260"/>
      <c r="AI20" s="260"/>
      <c r="CF20" s="1"/>
      <c r="CG20" s="1"/>
      <c r="CH20" s="1"/>
      <c r="CJ20" s="11"/>
      <c r="CK20" s="11"/>
      <c r="CL20" s="11"/>
    </row>
    <row r="21" spans="1:90" ht="15" customHeight="1" x14ac:dyDescent="0.2">
      <c r="A21" s="1">
        <f t="shared" si="1"/>
        <v>8</v>
      </c>
      <c r="B21" s="301" t="str">
        <f ca="1">OFFSET(Matches!$C$4,A21-1,0)</f>
        <v>B</v>
      </c>
      <c r="C21" s="303">
        <v>8</v>
      </c>
      <c r="D21" s="189">
        <f t="shared" ref="D21" ca="1" si="7">E21</f>
        <v>46186.625</v>
      </c>
      <c r="E21" s="190">
        <f ca="1">OFFSET(Matches!$D$4,A21-1,0)</f>
        <v>46186.625</v>
      </c>
      <c r="F21" s="191" t="str">
        <f ca="1">OFFSET(Matches!$H$4,A21-1,0)</f>
        <v>Qatar</v>
      </c>
      <c r="G21" s="64"/>
      <c r="H21" s="65"/>
      <c r="I21" s="64"/>
      <c r="J21" s="66"/>
      <c r="K21" s="66"/>
      <c r="L21" s="66"/>
      <c r="M21" s="66"/>
      <c r="N21" s="66"/>
      <c r="O21" s="66"/>
      <c r="P21" s="66"/>
      <c r="Q21" s="66"/>
      <c r="S21" s="247"/>
      <c r="T21" s="247"/>
      <c r="U21" s="247"/>
      <c r="V21" s="247"/>
      <c r="W21" s="247"/>
      <c r="X21" s="247"/>
      <c r="Y21" s="247"/>
      <c r="Z21" s="247"/>
      <c r="AB21" s="259"/>
      <c r="AC21" s="259"/>
      <c r="AD21" s="259"/>
      <c r="AE21" s="259"/>
      <c r="AF21" s="259"/>
      <c r="AG21" s="259"/>
      <c r="AH21" s="259"/>
      <c r="AI21" s="259"/>
      <c r="CF21" s="1"/>
      <c r="CG21" s="1"/>
      <c r="CH21" s="1"/>
      <c r="CJ21" s="11"/>
      <c r="CK21" s="11"/>
      <c r="CL21" s="11"/>
    </row>
    <row r="22" spans="1:90" ht="15" customHeight="1" x14ac:dyDescent="0.2">
      <c r="A22" s="1">
        <f t="shared" si="1"/>
        <v>8</v>
      </c>
      <c r="B22" s="302"/>
      <c r="C22" s="304"/>
      <c r="D22" s="305" t="str">
        <f ca="1">OFFSET(Matches!$Q$4,A21-1,0)</f>
        <v>Levi’s Stadium, San Francisco 🇺🇸</v>
      </c>
      <c r="E22" s="305"/>
      <c r="F22" s="192" t="str">
        <f ca="1">OFFSET(Matches!$M$4,A22-1,0)</f>
        <v>Switzerland</v>
      </c>
      <c r="G22" s="64"/>
      <c r="H22" s="65"/>
      <c r="I22" s="64"/>
      <c r="J22" s="67"/>
      <c r="K22" s="67"/>
      <c r="L22" s="67"/>
      <c r="M22" s="67"/>
      <c r="N22" s="67"/>
      <c r="O22" s="67"/>
      <c r="P22" s="67"/>
      <c r="Q22" s="67"/>
      <c r="S22" s="248"/>
      <c r="T22" s="248"/>
      <c r="U22" s="248"/>
      <c r="V22" s="248"/>
      <c r="W22" s="248"/>
      <c r="X22" s="248"/>
      <c r="Y22" s="248"/>
      <c r="Z22" s="248"/>
      <c r="AB22" s="260"/>
      <c r="AC22" s="260"/>
      <c r="AD22" s="260"/>
      <c r="AE22" s="260"/>
      <c r="AF22" s="260"/>
      <c r="AG22" s="260"/>
      <c r="AH22" s="260"/>
      <c r="AI22" s="260"/>
      <c r="CF22" s="1"/>
      <c r="CG22" s="1"/>
      <c r="CH22" s="1"/>
      <c r="CJ22" s="11"/>
      <c r="CK22" s="11"/>
      <c r="CL22" s="11"/>
    </row>
    <row r="23" spans="1:90" ht="15" customHeight="1" x14ac:dyDescent="0.2">
      <c r="A23" s="1">
        <f t="shared" si="1"/>
        <v>9</v>
      </c>
      <c r="B23" s="301" t="str">
        <f ca="1">OFFSET(Matches!$C$4,A23-1,0)</f>
        <v>E</v>
      </c>
      <c r="C23" s="303">
        <v>9</v>
      </c>
      <c r="D23" s="189">
        <f t="shared" ref="D23" ca="1" si="8">E23</f>
        <v>46187.791666666664</v>
      </c>
      <c r="E23" s="190">
        <f ca="1">OFFSET(Matches!$D$4,A23-1,0)</f>
        <v>46187.791666666664</v>
      </c>
      <c r="F23" s="191" t="str">
        <f ca="1">OFFSET(Matches!$H$4,A23-1,0)</f>
        <v>Cote D'Voire</v>
      </c>
      <c r="G23" s="64"/>
      <c r="H23" s="65"/>
      <c r="I23" s="64"/>
      <c r="J23" s="66"/>
      <c r="K23" s="66"/>
      <c r="L23" s="66"/>
      <c r="M23" s="66"/>
      <c r="N23" s="66"/>
      <c r="O23" s="66"/>
      <c r="P23" s="66"/>
      <c r="Q23" s="66"/>
      <c r="S23" s="247"/>
      <c r="T23" s="247"/>
      <c r="U23" s="247"/>
      <c r="V23" s="247"/>
      <c r="W23" s="247"/>
      <c r="X23" s="247"/>
      <c r="Y23" s="247"/>
      <c r="Z23" s="247"/>
      <c r="AB23" s="259"/>
      <c r="AC23" s="259"/>
      <c r="AD23" s="259"/>
      <c r="AE23" s="259"/>
      <c r="AF23" s="259"/>
      <c r="AG23" s="259"/>
      <c r="AH23" s="259"/>
      <c r="AI23" s="259"/>
      <c r="CF23" s="1"/>
      <c r="CG23" s="1"/>
      <c r="CH23" s="1"/>
      <c r="CJ23" s="11"/>
      <c r="CK23" s="11"/>
      <c r="CL23" s="11"/>
    </row>
    <row r="24" spans="1:90" ht="15" customHeight="1" x14ac:dyDescent="0.2">
      <c r="A24" s="1">
        <f t="shared" si="1"/>
        <v>9</v>
      </c>
      <c r="B24" s="302"/>
      <c r="C24" s="304"/>
      <c r="D24" s="305" t="str">
        <f ca="1">OFFSET(Matches!$Q$4,A23-1,0)</f>
        <v>Lincoln Financial Field, Philadelphia 🇺🇸</v>
      </c>
      <c r="E24" s="305"/>
      <c r="F24" s="192" t="str">
        <f ca="1">OFFSET(Matches!$M$4,A24-1,0)</f>
        <v>Ecuador</v>
      </c>
      <c r="G24" s="64"/>
      <c r="H24" s="65"/>
      <c r="I24" s="64"/>
      <c r="J24" s="67"/>
      <c r="K24" s="67"/>
      <c r="L24" s="67"/>
      <c r="M24" s="67"/>
      <c r="N24" s="67"/>
      <c r="O24" s="67"/>
      <c r="P24" s="67"/>
      <c r="Q24" s="67"/>
      <c r="S24" s="248"/>
      <c r="T24" s="248"/>
      <c r="U24" s="248"/>
      <c r="V24" s="248"/>
      <c r="W24" s="248"/>
      <c r="X24" s="248"/>
      <c r="Y24" s="248"/>
      <c r="Z24" s="248"/>
      <c r="AB24" s="260"/>
      <c r="AC24" s="260"/>
      <c r="AD24" s="260"/>
      <c r="AE24" s="260"/>
      <c r="AF24" s="260"/>
      <c r="AG24" s="260"/>
      <c r="AH24" s="260"/>
      <c r="AI24" s="260"/>
      <c r="CF24" s="1"/>
      <c r="CG24" s="1"/>
      <c r="CH24" s="1"/>
      <c r="CJ24" s="11"/>
      <c r="CK24" s="11"/>
      <c r="CL24" s="11"/>
    </row>
    <row r="25" spans="1:90" ht="15" customHeight="1" x14ac:dyDescent="0.2">
      <c r="A25" s="1">
        <f t="shared" si="1"/>
        <v>10</v>
      </c>
      <c r="B25" s="301" t="str">
        <f ca="1">OFFSET(Matches!$C$4,A25-1,0)</f>
        <v>E</v>
      </c>
      <c r="C25" s="303">
        <v>10</v>
      </c>
      <c r="D25" s="189">
        <f t="shared" ref="D25" ca="1" si="9">E25</f>
        <v>46187.541666666664</v>
      </c>
      <c r="E25" s="190">
        <f ca="1">OFFSET(Matches!$D$4,A25-1,0)</f>
        <v>46187.541666666664</v>
      </c>
      <c r="F25" s="191" t="str">
        <f ca="1">OFFSET(Matches!$H$4,A25-1,0)</f>
        <v>Germany</v>
      </c>
      <c r="G25" s="64"/>
      <c r="H25" s="65"/>
      <c r="I25" s="64"/>
      <c r="J25" s="66"/>
      <c r="K25" s="66"/>
      <c r="L25" s="66"/>
      <c r="M25" s="66"/>
      <c r="N25" s="66"/>
      <c r="O25" s="66"/>
      <c r="P25" s="66"/>
      <c r="Q25" s="66"/>
      <c r="S25" s="247"/>
      <c r="T25" s="247"/>
      <c r="U25" s="247"/>
      <c r="V25" s="247"/>
      <c r="W25" s="247"/>
      <c r="X25" s="247"/>
      <c r="Y25" s="247"/>
      <c r="Z25" s="247"/>
      <c r="AB25" s="259"/>
      <c r="AC25" s="259"/>
      <c r="AD25" s="259"/>
      <c r="AE25" s="259"/>
      <c r="AF25" s="259"/>
      <c r="AG25" s="259"/>
      <c r="AH25" s="259"/>
      <c r="AI25" s="259"/>
      <c r="CF25" s="1"/>
      <c r="CG25" s="1"/>
      <c r="CH25" s="1"/>
      <c r="CJ25" s="11"/>
      <c r="CK25" s="11"/>
      <c r="CL25" s="11"/>
    </row>
    <row r="26" spans="1:90" ht="15" customHeight="1" x14ac:dyDescent="0.2">
      <c r="A26" s="1">
        <f t="shared" si="1"/>
        <v>10</v>
      </c>
      <c r="B26" s="302"/>
      <c r="C26" s="304"/>
      <c r="D26" s="305" t="str">
        <f ca="1">OFFSET(Matches!$Q$4,A25-1,0)</f>
        <v>NRG Stadium, Houston 🇺🇸</v>
      </c>
      <c r="E26" s="305"/>
      <c r="F26" s="192" t="str">
        <f ca="1">OFFSET(Matches!$M$4,A26-1,0)</f>
        <v>Curacao</v>
      </c>
      <c r="G26" s="64"/>
      <c r="H26" s="65"/>
      <c r="I26" s="64"/>
      <c r="J26" s="67"/>
      <c r="K26" s="67"/>
      <c r="L26" s="67"/>
      <c r="M26" s="67"/>
      <c r="N26" s="67"/>
      <c r="O26" s="67"/>
      <c r="P26" s="67"/>
      <c r="Q26" s="67"/>
      <c r="S26" s="248"/>
      <c r="T26" s="248"/>
      <c r="U26" s="248"/>
      <c r="V26" s="248"/>
      <c r="W26" s="248"/>
      <c r="X26" s="248"/>
      <c r="Y26" s="248"/>
      <c r="Z26" s="248"/>
      <c r="AB26" s="260"/>
      <c r="AC26" s="260"/>
      <c r="AD26" s="260"/>
      <c r="AE26" s="260"/>
      <c r="AF26" s="260"/>
      <c r="AG26" s="260"/>
      <c r="AH26" s="260"/>
      <c r="AI26" s="260"/>
      <c r="CF26" s="1"/>
      <c r="CG26" s="1"/>
      <c r="CH26" s="1"/>
      <c r="CJ26" s="11"/>
      <c r="CK26" s="11"/>
      <c r="CL26" s="11"/>
    </row>
    <row r="27" spans="1:90" ht="15" customHeight="1" x14ac:dyDescent="0.2">
      <c r="A27" s="1">
        <f t="shared" si="1"/>
        <v>11</v>
      </c>
      <c r="B27" s="301" t="str">
        <f ca="1">OFFSET(Matches!$C$4,A27-1,0)</f>
        <v>F</v>
      </c>
      <c r="C27" s="303">
        <v>11</v>
      </c>
      <c r="D27" s="189">
        <f t="shared" ref="D27" ca="1" si="10">E27</f>
        <v>46187.666666666664</v>
      </c>
      <c r="E27" s="190">
        <f ca="1">OFFSET(Matches!$D$4,A27-1,0)</f>
        <v>46187.666666666664</v>
      </c>
      <c r="F27" s="191" t="str">
        <f ca="1">OFFSET(Matches!$H$4,A27-1,0)</f>
        <v>Netherlands</v>
      </c>
      <c r="G27" s="64"/>
      <c r="H27" s="65"/>
      <c r="I27" s="64"/>
      <c r="J27" s="66"/>
      <c r="K27" s="66"/>
      <c r="L27" s="66"/>
      <c r="M27" s="66"/>
      <c r="N27" s="66"/>
      <c r="O27" s="66"/>
      <c r="P27" s="66"/>
      <c r="Q27" s="66"/>
      <c r="S27" s="247"/>
      <c r="T27" s="247"/>
      <c r="U27" s="247"/>
      <c r="V27" s="247"/>
      <c r="W27" s="247"/>
      <c r="X27" s="247"/>
      <c r="Y27" s="247"/>
      <c r="Z27" s="247"/>
      <c r="AB27" s="259"/>
      <c r="AC27" s="259"/>
      <c r="AD27" s="259"/>
      <c r="AE27" s="259"/>
      <c r="AF27" s="259"/>
      <c r="AG27" s="259"/>
      <c r="AH27" s="259"/>
      <c r="AI27" s="259"/>
      <c r="CF27" s="1"/>
      <c r="CG27" s="1"/>
      <c r="CH27" s="1"/>
      <c r="CJ27" s="11"/>
      <c r="CK27" s="11"/>
      <c r="CL27" s="11"/>
    </row>
    <row r="28" spans="1:90" ht="15" customHeight="1" x14ac:dyDescent="0.2">
      <c r="A28" s="1">
        <f t="shared" si="1"/>
        <v>11</v>
      </c>
      <c r="B28" s="302"/>
      <c r="C28" s="304"/>
      <c r="D28" s="305" t="str">
        <f ca="1">OFFSET(Matches!$Q$4,A27-1,0)</f>
        <v>AT&amp;T Stadium, Dallas 🇺🇸</v>
      </c>
      <c r="E28" s="305"/>
      <c r="F28" s="192" t="str">
        <f ca="1">OFFSET(Matches!$M$4,A28-1,0)</f>
        <v>Japan</v>
      </c>
      <c r="G28" s="64"/>
      <c r="H28" s="65"/>
      <c r="I28" s="64"/>
      <c r="J28" s="67"/>
      <c r="K28" s="67"/>
      <c r="L28" s="67"/>
      <c r="M28" s="67"/>
      <c r="N28" s="67"/>
      <c r="O28" s="67"/>
      <c r="P28" s="67"/>
      <c r="Q28" s="67"/>
      <c r="S28" s="248"/>
      <c r="T28" s="248"/>
      <c r="U28" s="248"/>
      <c r="V28" s="248"/>
      <c r="W28" s="248"/>
      <c r="X28" s="248"/>
      <c r="Y28" s="248"/>
      <c r="Z28" s="248"/>
      <c r="AB28" s="260"/>
      <c r="AC28" s="260"/>
      <c r="AD28" s="260"/>
      <c r="AE28" s="260"/>
      <c r="AF28" s="260"/>
      <c r="AG28" s="260"/>
      <c r="AH28" s="260"/>
      <c r="AI28" s="260"/>
      <c r="CF28" s="1"/>
      <c r="CG28" s="1"/>
      <c r="CH28" s="1"/>
      <c r="CJ28" s="11"/>
      <c r="CK28" s="11"/>
      <c r="CL28" s="11"/>
    </row>
    <row r="29" spans="1:90" ht="15" customHeight="1" x14ac:dyDescent="0.2">
      <c r="A29" s="1">
        <f t="shared" si="1"/>
        <v>12</v>
      </c>
      <c r="B29" s="301" t="str">
        <f ca="1">OFFSET(Matches!$C$4,A29-1,0)</f>
        <v>F</v>
      </c>
      <c r="C29" s="303">
        <v>12</v>
      </c>
      <c r="D29" s="189">
        <f t="shared" ref="D29" ca="1" si="11">E29</f>
        <v>46187.916666666664</v>
      </c>
      <c r="E29" s="190">
        <f ca="1">OFFSET(Matches!$D$4,A29-1,0)</f>
        <v>46187.916666666664</v>
      </c>
      <c r="F29" s="191" t="str">
        <f ca="1">OFFSET(Matches!$H$4,A29-1,0)</f>
        <v>Sweden</v>
      </c>
      <c r="G29" s="64"/>
      <c r="H29" s="65"/>
      <c r="I29" s="64"/>
      <c r="J29" s="66"/>
      <c r="K29" s="66"/>
      <c r="L29" s="66"/>
      <c r="M29" s="66"/>
      <c r="N29" s="66"/>
      <c r="O29" s="66"/>
      <c r="P29" s="66"/>
      <c r="Q29" s="66"/>
      <c r="S29" s="247"/>
      <c r="T29" s="247"/>
      <c r="U29" s="247"/>
      <c r="V29" s="247"/>
      <c r="W29" s="247"/>
      <c r="X29" s="247"/>
      <c r="Y29" s="247"/>
      <c r="Z29" s="247"/>
      <c r="AB29" s="259"/>
      <c r="AC29" s="259"/>
      <c r="AD29" s="259"/>
      <c r="AE29" s="259"/>
      <c r="AF29" s="259"/>
      <c r="AG29" s="259"/>
      <c r="AH29" s="259"/>
      <c r="AI29" s="259"/>
      <c r="CF29" s="1"/>
      <c r="CG29" s="1"/>
      <c r="CH29" s="1"/>
      <c r="CJ29" s="11"/>
      <c r="CK29" s="11"/>
      <c r="CL29" s="11"/>
    </row>
    <row r="30" spans="1:90" ht="15" customHeight="1" x14ac:dyDescent="0.2">
      <c r="A30" s="1">
        <f t="shared" si="1"/>
        <v>12</v>
      </c>
      <c r="B30" s="302"/>
      <c r="C30" s="304"/>
      <c r="D30" s="305" t="str">
        <f ca="1">OFFSET(Matches!$Q$4,A29-1,0)</f>
        <v>Estadio BBVA, Monterrey 🇲🇽</v>
      </c>
      <c r="E30" s="305"/>
      <c r="F30" s="192" t="str">
        <f ca="1">OFFSET(Matches!$M$4,A30-1,0)</f>
        <v>Tunisia</v>
      </c>
      <c r="G30" s="64"/>
      <c r="H30" s="65"/>
      <c r="I30" s="64"/>
      <c r="J30" s="67"/>
      <c r="K30" s="67"/>
      <c r="L30" s="67"/>
      <c r="M30" s="67"/>
      <c r="N30" s="67"/>
      <c r="O30" s="67"/>
      <c r="P30" s="67"/>
      <c r="Q30" s="67"/>
      <c r="S30" s="248"/>
      <c r="T30" s="248"/>
      <c r="U30" s="248"/>
      <c r="V30" s="248"/>
      <c r="W30" s="248"/>
      <c r="X30" s="248"/>
      <c r="Y30" s="248"/>
      <c r="Z30" s="248"/>
      <c r="AB30" s="260"/>
      <c r="AC30" s="260"/>
      <c r="AD30" s="260"/>
      <c r="AE30" s="260"/>
      <c r="AF30" s="260"/>
      <c r="AG30" s="260"/>
      <c r="AH30" s="260"/>
      <c r="AI30" s="260"/>
      <c r="CF30" s="1"/>
      <c r="CG30" s="1"/>
      <c r="CH30" s="1"/>
      <c r="CJ30" s="11"/>
      <c r="CK30" s="11"/>
      <c r="CL30" s="11"/>
    </row>
    <row r="31" spans="1:90" ht="15" customHeight="1" x14ac:dyDescent="0.2">
      <c r="A31" s="1">
        <f t="shared" si="1"/>
        <v>13</v>
      </c>
      <c r="B31" s="301" t="str">
        <f ca="1">OFFSET(Matches!$C$4,A31-1,0)</f>
        <v>H</v>
      </c>
      <c r="C31" s="303">
        <v>13</v>
      </c>
      <c r="D31" s="189">
        <f t="shared" ref="D31" ca="1" si="12">E31</f>
        <v>46188.75</v>
      </c>
      <c r="E31" s="190">
        <f ca="1">OFFSET(Matches!$D$4,A31-1,0)</f>
        <v>46188.75</v>
      </c>
      <c r="F31" s="191" t="str">
        <f ca="1">OFFSET(Matches!$H$4,A31-1,0)</f>
        <v>Saudi Arabia</v>
      </c>
      <c r="G31" s="64"/>
      <c r="H31" s="65"/>
      <c r="I31" s="64"/>
      <c r="J31" s="66"/>
      <c r="K31" s="66"/>
      <c r="L31" s="66"/>
      <c r="M31" s="66"/>
      <c r="N31" s="66"/>
      <c r="O31" s="66"/>
      <c r="P31" s="66"/>
      <c r="Q31" s="66"/>
      <c r="S31" s="247"/>
      <c r="T31" s="247"/>
      <c r="U31" s="247"/>
      <c r="V31" s="247"/>
      <c r="W31" s="247"/>
      <c r="X31" s="247"/>
      <c r="Y31" s="247"/>
      <c r="Z31" s="247"/>
      <c r="AB31" s="259"/>
      <c r="AC31" s="259"/>
      <c r="AD31" s="259"/>
      <c r="AE31" s="259"/>
      <c r="AF31" s="259"/>
      <c r="AG31" s="259"/>
      <c r="AH31" s="259"/>
      <c r="AI31" s="259"/>
      <c r="CF31" s="1"/>
      <c r="CG31" s="1"/>
      <c r="CH31" s="1"/>
      <c r="CJ31" s="11"/>
      <c r="CK31" s="11"/>
      <c r="CL31" s="11"/>
    </row>
    <row r="32" spans="1:90" ht="15" customHeight="1" x14ac:dyDescent="0.2">
      <c r="A32" s="1">
        <f t="shared" si="1"/>
        <v>13</v>
      </c>
      <c r="B32" s="302"/>
      <c r="C32" s="304"/>
      <c r="D32" s="305" t="str">
        <f ca="1">OFFSET(Matches!$Q$4,A31-1,0)</f>
        <v>Hard Rock Stadium, Miami 🇺🇸</v>
      </c>
      <c r="E32" s="305"/>
      <c r="F32" s="192" t="str">
        <f ca="1">OFFSET(Matches!$M$4,A32-1,0)</f>
        <v>Uruguay</v>
      </c>
      <c r="G32" s="64"/>
      <c r="H32" s="65"/>
      <c r="I32" s="64"/>
      <c r="J32" s="67"/>
      <c r="K32" s="67"/>
      <c r="L32" s="67"/>
      <c r="M32" s="67"/>
      <c r="N32" s="67"/>
      <c r="O32" s="67"/>
      <c r="P32" s="67"/>
      <c r="Q32" s="67"/>
      <c r="S32" s="248"/>
      <c r="T32" s="248"/>
      <c r="U32" s="248"/>
      <c r="V32" s="248"/>
      <c r="W32" s="248"/>
      <c r="X32" s="248"/>
      <c r="Y32" s="248"/>
      <c r="Z32" s="248"/>
      <c r="AB32" s="260"/>
      <c r="AC32" s="260"/>
      <c r="AD32" s="260"/>
      <c r="AE32" s="260"/>
      <c r="AF32" s="260"/>
      <c r="AG32" s="260"/>
      <c r="AH32" s="260"/>
      <c r="AI32" s="260"/>
      <c r="CF32" s="1"/>
      <c r="CG32" s="1"/>
      <c r="CH32" s="1"/>
      <c r="CJ32" s="11"/>
      <c r="CK32" s="11"/>
      <c r="CL32" s="11"/>
    </row>
    <row r="33" spans="1:90" ht="15" customHeight="1" x14ac:dyDescent="0.2">
      <c r="A33" s="1">
        <f t="shared" si="1"/>
        <v>14</v>
      </c>
      <c r="B33" s="301" t="str">
        <f ca="1">OFFSET(Matches!$C$4,A33-1,0)</f>
        <v>H</v>
      </c>
      <c r="C33" s="303">
        <v>14</v>
      </c>
      <c r="D33" s="189">
        <f t="shared" ref="D33" ca="1" si="13">E33</f>
        <v>46188.5</v>
      </c>
      <c r="E33" s="190">
        <f ca="1">OFFSET(Matches!$D$4,A33-1,0)</f>
        <v>46188.5</v>
      </c>
      <c r="F33" s="191" t="str">
        <f ca="1">OFFSET(Matches!$H$4,A33-1,0)</f>
        <v>Spain</v>
      </c>
      <c r="G33" s="64"/>
      <c r="H33" s="65"/>
      <c r="I33" s="64"/>
      <c r="J33" s="66"/>
      <c r="K33" s="66"/>
      <c r="L33" s="66"/>
      <c r="M33" s="66"/>
      <c r="N33" s="66"/>
      <c r="O33" s="66"/>
      <c r="P33" s="66"/>
      <c r="Q33" s="66"/>
      <c r="S33" s="247"/>
      <c r="T33" s="247"/>
      <c r="U33" s="247"/>
      <c r="V33" s="247"/>
      <c r="W33" s="247"/>
      <c r="X33" s="247"/>
      <c r="Y33" s="247"/>
      <c r="Z33" s="247"/>
      <c r="AB33" s="259"/>
      <c r="AC33" s="259"/>
      <c r="AD33" s="259"/>
      <c r="AE33" s="259"/>
      <c r="AF33" s="259"/>
      <c r="AG33" s="259"/>
      <c r="AH33" s="259"/>
      <c r="AI33" s="259"/>
      <c r="CF33" s="1"/>
      <c r="CG33" s="1"/>
      <c r="CH33" s="1"/>
      <c r="CJ33" s="11"/>
      <c r="CK33" s="11"/>
      <c r="CL33" s="11"/>
    </row>
    <row r="34" spans="1:90" ht="15" customHeight="1" x14ac:dyDescent="0.2">
      <c r="A34" s="1">
        <f t="shared" si="1"/>
        <v>14</v>
      </c>
      <c r="B34" s="302"/>
      <c r="C34" s="304"/>
      <c r="D34" s="305" t="str">
        <f ca="1">OFFSET(Matches!$Q$4,A33-1,0)</f>
        <v>Mercedes-Benz Stadium, Atlanta 🇺🇸</v>
      </c>
      <c r="E34" s="305"/>
      <c r="F34" s="192" t="str">
        <f ca="1">OFFSET(Matches!$M$4,A34-1,0)</f>
        <v>Cabo Verde</v>
      </c>
      <c r="G34" s="64"/>
      <c r="H34" s="65"/>
      <c r="I34" s="64"/>
      <c r="J34" s="67"/>
      <c r="K34" s="67"/>
      <c r="L34" s="67"/>
      <c r="M34" s="67"/>
      <c r="N34" s="67"/>
      <c r="O34" s="67"/>
      <c r="P34" s="67"/>
      <c r="Q34" s="67"/>
      <c r="S34" s="248"/>
      <c r="T34" s="248"/>
      <c r="U34" s="248"/>
      <c r="V34" s="248"/>
      <c r="W34" s="248"/>
      <c r="X34" s="248"/>
      <c r="Y34" s="248"/>
      <c r="Z34" s="248"/>
      <c r="AB34" s="260"/>
      <c r="AC34" s="260"/>
      <c r="AD34" s="260"/>
      <c r="AE34" s="260"/>
      <c r="AF34" s="260"/>
      <c r="AG34" s="260"/>
      <c r="AH34" s="260"/>
      <c r="AI34" s="260"/>
      <c r="CF34" s="1"/>
      <c r="CG34" s="1"/>
      <c r="CH34" s="1"/>
      <c r="CJ34" s="11"/>
      <c r="CK34" s="11"/>
      <c r="CL34" s="11"/>
    </row>
    <row r="35" spans="1:90" ht="15" customHeight="1" x14ac:dyDescent="0.2">
      <c r="A35" s="1">
        <f t="shared" si="1"/>
        <v>15</v>
      </c>
      <c r="B35" s="301" t="str">
        <f ca="1">OFFSET(Matches!$C$4,A35-1,0)</f>
        <v>G</v>
      </c>
      <c r="C35" s="303">
        <v>15</v>
      </c>
      <c r="D35" s="189">
        <f t="shared" ref="D35" ca="1" si="14">E35</f>
        <v>46188.875</v>
      </c>
      <c r="E35" s="190">
        <f ca="1">OFFSET(Matches!$D$4,A35-1,0)</f>
        <v>46188.875</v>
      </c>
      <c r="F35" s="191" t="str">
        <f ca="1">OFFSET(Matches!$H$4,A35-1,0)</f>
        <v>Iran</v>
      </c>
      <c r="G35" s="64"/>
      <c r="H35" s="65"/>
      <c r="I35" s="64"/>
      <c r="J35" s="66"/>
      <c r="K35" s="66"/>
      <c r="L35" s="66"/>
      <c r="M35" s="66"/>
      <c r="N35" s="66"/>
      <c r="O35" s="66"/>
      <c r="P35" s="66"/>
      <c r="Q35" s="66"/>
      <c r="S35" s="247"/>
      <c r="T35" s="247"/>
      <c r="U35" s="247"/>
      <c r="V35" s="247"/>
      <c r="W35" s="247"/>
      <c r="X35" s="247"/>
      <c r="Y35" s="247"/>
      <c r="Z35" s="247"/>
      <c r="AB35" s="259"/>
      <c r="AC35" s="259"/>
      <c r="AD35" s="259"/>
      <c r="AE35" s="259"/>
      <c r="AF35" s="259"/>
      <c r="AG35" s="259"/>
      <c r="AH35" s="259"/>
      <c r="AI35" s="259"/>
      <c r="CF35" s="1"/>
      <c r="CG35" s="1"/>
      <c r="CH35" s="1"/>
      <c r="CJ35" s="11"/>
      <c r="CK35" s="11"/>
      <c r="CL35" s="11"/>
    </row>
    <row r="36" spans="1:90" ht="15" customHeight="1" x14ac:dyDescent="0.2">
      <c r="A36" s="1">
        <f t="shared" si="1"/>
        <v>15</v>
      </c>
      <c r="B36" s="302"/>
      <c r="C36" s="304"/>
      <c r="D36" s="305" t="str">
        <f ca="1">OFFSET(Matches!$Q$4,A35-1,0)</f>
        <v>SoFi Stadium, Los Angeles 🇺🇸</v>
      </c>
      <c r="E36" s="305"/>
      <c r="F36" s="192" t="str">
        <f ca="1">OFFSET(Matches!$M$4,A36-1,0)</f>
        <v>New Zealand</v>
      </c>
      <c r="G36" s="64"/>
      <c r="H36" s="65"/>
      <c r="I36" s="64"/>
      <c r="J36" s="67"/>
      <c r="K36" s="67"/>
      <c r="L36" s="67"/>
      <c r="M36" s="67"/>
      <c r="N36" s="67"/>
      <c r="O36" s="67"/>
      <c r="P36" s="67"/>
      <c r="Q36" s="67"/>
      <c r="S36" s="248"/>
      <c r="T36" s="248"/>
      <c r="U36" s="248"/>
      <c r="V36" s="248"/>
      <c r="W36" s="248"/>
      <c r="X36" s="248"/>
      <c r="Y36" s="248"/>
      <c r="Z36" s="248"/>
      <c r="AB36" s="260"/>
      <c r="AC36" s="260"/>
      <c r="AD36" s="260"/>
      <c r="AE36" s="260"/>
      <c r="AF36" s="260"/>
      <c r="AG36" s="260"/>
      <c r="AH36" s="260"/>
      <c r="AI36" s="260"/>
      <c r="CF36" s="1"/>
      <c r="CG36" s="1"/>
      <c r="CH36" s="1"/>
      <c r="CJ36" s="11"/>
      <c r="CK36" s="11"/>
      <c r="CL36" s="11"/>
    </row>
    <row r="37" spans="1:90" ht="15" customHeight="1" x14ac:dyDescent="0.2">
      <c r="A37" s="1">
        <f t="shared" si="1"/>
        <v>16</v>
      </c>
      <c r="B37" s="301" t="str">
        <f ca="1">OFFSET(Matches!$C$4,A37-1,0)</f>
        <v>G</v>
      </c>
      <c r="C37" s="303">
        <v>16</v>
      </c>
      <c r="D37" s="189">
        <f t="shared" ref="D37" ca="1" si="15">E37</f>
        <v>46188.625</v>
      </c>
      <c r="E37" s="190">
        <f ca="1">OFFSET(Matches!$D$4,A37-1,0)</f>
        <v>46188.625</v>
      </c>
      <c r="F37" s="191" t="str">
        <f ca="1">OFFSET(Matches!$H$4,A37-1,0)</f>
        <v>Belgium</v>
      </c>
      <c r="G37" s="64"/>
      <c r="H37" s="65"/>
      <c r="I37" s="64"/>
      <c r="J37" s="66"/>
      <c r="K37" s="66"/>
      <c r="L37" s="66"/>
      <c r="M37" s="66"/>
      <c r="N37" s="66"/>
      <c r="O37" s="66"/>
      <c r="P37" s="66"/>
      <c r="Q37" s="66"/>
      <c r="S37" s="247"/>
      <c r="T37" s="247"/>
      <c r="U37" s="247"/>
      <c r="V37" s="247"/>
      <c r="W37" s="247"/>
      <c r="X37" s="247"/>
      <c r="Y37" s="247"/>
      <c r="Z37" s="247"/>
      <c r="AB37" s="259"/>
      <c r="AC37" s="259"/>
      <c r="AD37" s="259"/>
      <c r="AE37" s="259"/>
      <c r="AF37" s="259"/>
      <c r="AG37" s="259"/>
      <c r="AH37" s="259"/>
      <c r="AI37" s="259"/>
      <c r="CF37" s="1"/>
      <c r="CG37" s="1"/>
      <c r="CH37" s="1"/>
      <c r="CJ37" s="11"/>
      <c r="CK37" s="11"/>
      <c r="CL37" s="11"/>
    </row>
    <row r="38" spans="1:90" ht="15" customHeight="1" x14ac:dyDescent="0.2">
      <c r="A38" s="1">
        <f t="shared" si="1"/>
        <v>16</v>
      </c>
      <c r="B38" s="302"/>
      <c r="C38" s="304"/>
      <c r="D38" s="305" t="str">
        <f ca="1">OFFSET(Matches!$Q$4,A37-1,0)</f>
        <v>Lumen Field, Seattle 🇺🇸</v>
      </c>
      <c r="E38" s="305"/>
      <c r="F38" s="192" t="str">
        <f ca="1">OFFSET(Matches!$M$4,A38-1,0)</f>
        <v>Egypt</v>
      </c>
      <c r="G38" s="64"/>
      <c r="H38" s="65"/>
      <c r="I38" s="64"/>
      <c r="J38" s="67"/>
      <c r="K38" s="67"/>
      <c r="L38" s="67"/>
      <c r="M38" s="67"/>
      <c r="N38" s="67"/>
      <c r="O38" s="67"/>
      <c r="P38" s="67"/>
      <c r="Q38" s="67"/>
      <c r="S38" s="248"/>
      <c r="T38" s="248"/>
      <c r="U38" s="248"/>
      <c r="V38" s="248"/>
      <c r="W38" s="248"/>
      <c r="X38" s="248"/>
      <c r="Y38" s="248"/>
      <c r="Z38" s="248"/>
      <c r="AB38" s="260"/>
      <c r="AC38" s="260"/>
      <c r="AD38" s="260"/>
      <c r="AE38" s="260"/>
      <c r="AF38" s="260"/>
      <c r="AG38" s="260"/>
      <c r="AH38" s="260"/>
      <c r="AI38" s="260"/>
      <c r="CF38" s="1"/>
      <c r="CG38" s="1"/>
      <c r="CH38" s="1"/>
      <c r="CJ38" s="11"/>
      <c r="CK38" s="11"/>
      <c r="CL38" s="11"/>
    </row>
    <row r="39" spans="1:90" ht="15" customHeight="1" x14ac:dyDescent="0.2">
      <c r="A39" s="1">
        <f t="shared" si="1"/>
        <v>17</v>
      </c>
      <c r="B39" s="301" t="str">
        <f ca="1">OFFSET(Matches!$C$4,A39-1,0)</f>
        <v>I</v>
      </c>
      <c r="C39" s="303">
        <v>17</v>
      </c>
      <c r="D39" s="189">
        <f t="shared" ref="D39" ca="1" si="16">E39</f>
        <v>46189.625</v>
      </c>
      <c r="E39" s="190">
        <f ca="1">OFFSET(Matches!$D$4,A39-1,0)</f>
        <v>46189.625</v>
      </c>
      <c r="F39" s="191" t="str">
        <f ca="1">OFFSET(Matches!$H$4,A39-1,0)</f>
        <v>France</v>
      </c>
      <c r="G39" s="64"/>
      <c r="H39" s="65"/>
      <c r="I39" s="64"/>
      <c r="J39" s="66"/>
      <c r="K39" s="66"/>
      <c r="L39" s="66"/>
      <c r="M39" s="66"/>
      <c r="N39" s="66"/>
      <c r="O39" s="66"/>
      <c r="P39" s="66"/>
      <c r="Q39" s="66"/>
      <c r="S39" s="247"/>
      <c r="T39" s="247"/>
      <c r="U39" s="247"/>
      <c r="V39" s="247"/>
      <c r="W39" s="247"/>
      <c r="X39" s="247"/>
      <c r="Y39" s="247"/>
      <c r="Z39" s="247"/>
      <c r="AB39" s="259"/>
      <c r="AC39" s="259"/>
      <c r="AD39" s="259"/>
      <c r="AE39" s="259"/>
      <c r="AF39" s="259"/>
      <c r="AG39" s="259"/>
      <c r="AH39" s="259"/>
      <c r="AI39" s="259"/>
      <c r="CF39" s="1"/>
      <c r="CG39" s="1"/>
      <c r="CH39" s="1"/>
      <c r="CJ39" s="11"/>
      <c r="CK39" s="11"/>
      <c r="CL39" s="11"/>
    </row>
    <row r="40" spans="1:90" ht="15" customHeight="1" x14ac:dyDescent="0.2">
      <c r="A40" s="1">
        <f t="shared" si="1"/>
        <v>17</v>
      </c>
      <c r="B40" s="302"/>
      <c r="C40" s="304"/>
      <c r="D40" s="305" t="str">
        <f ca="1">OFFSET(Matches!$Q$4,A39-1,0)</f>
        <v>MetLife Stadium, NY/NJ 🇺🇸</v>
      </c>
      <c r="E40" s="305"/>
      <c r="F40" s="192" t="str">
        <f ca="1">OFFSET(Matches!$M$4,A40-1,0)</f>
        <v>Senegal</v>
      </c>
      <c r="G40" s="64"/>
      <c r="H40" s="65"/>
      <c r="I40" s="64"/>
      <c r="J40" s="67"/>
      <c r="K40" s="67"/>
      <c r="L40" s="67"/>
      <c r="M40" s="67"/>
      <c r="N40" s="67"/>
      <c r="O40" s="67"/>
      <c r="P40" s="67"/>
      <c r="Q40" s="67"/>
      <c r="S40" s="248"/>
      <c r="T40" s="248"/>
      <c r="U40" s="248"/>
      <c r="V40" s="248"/>
      <c r="W40" s="248"/>
      <c r="X40" s="248"/>
      <c r="Y40" s="248"/>
      <c r="Z40" s="248"/>
      <c r="AB40" s="260"/>
      <c r="AC40" s="260"/>
      <c r="AD40" s="260"/>
      <c r="AE40" s="260"/>
      <c r="AF40" s="260"/>
      <c r="AG40" s="260"/>
      <c r="AH40" s="260"/>
      <c r="AI40" s="260"/>
      <c r="CF40" s="1"/>
      <c r="CG40" s="1"/>
      <c r="CH40" s="1"/>
      <c r="CJ40" s="11"/>
      <c r="CK40" s="11"/>
      <c r="CL40" s="11"/>
    </row>
    <row r="41" spans="1:90" ht="15" customHeight="1" x14ac:dyDescent="0.2">
      <c r="A41" s="1">
        <f t="shared" si="1"/>
        <v>18</v>
      </c>
      <c r="B41" s="301" t="str">
        <f ca="1">OFFSET(Matches!$C$4,A41-1,0)</f>
        <v>I</v>
      </c>
      <c r="C41" s="303">
        <v>18</v>
      </c>
      <c r="D41" s="189">
        <f t="shared" ref="D41" ca="1" si="17">E41</f>
        <v>46189.75</v>
      </c>
      <c r="E41" s="190">
        <f ca="1">OFFSET(Matches!$D$4,A41-1,0)</f>
        <v>46189.75</v>
      </c>
      <c r="F41" s="191" t="str">
        <f ca="1">OFFSET(Matches!$H$4,A41-1,0)</f>
        <v>Iraq</v>
      </c>
      <c r="G41" s="64"/>
      <c r="H41" s="65"/>
      <c r="I41" s="64"/>
      <c r="J41" s="66"/>
      <c r="K41" s="66"/>
      <c r="L41" s="66"/>
      <c r="M41" s="66"/>
      <c r="N41" s="66"/>
      <c r="O41" s="66"/>
      <c r="P41" s="66"/>
      <c r="Q41" s="66"/>
      <c r="S41" s="247"/>
      <c r="T41" s="247"/>
      <c r="U41" s="247"/>
      <c r="V41" s="247"/>
      <c r="W41" s="247"/>
      <c r="X41" s="247"/>
      <c r="Y41" s="247"/>
      <c r="Z41" s="247"/>
      <c r="AB41" s="259"/>
      <c r="AC41" s="259"/>
      <c r="AD41" s="259"/>
      <c r="AE41" s="259"/>
      <c r="AF41" s="259"/>
      <c r="AG41" s="259"/>
      <c r="AH41" s="259"/>
      <c r="AI41" s="259"/>
      <c r="CF41" s="1"/>
      <c r="CG41" s="1"/>
      <c r="CH41" s="1"/>
      <c r="CJ41" s="11"/>
      <c r="CK41" s="11"/>
      <c r="CL41" s="11"/>
    </row>
    <row r="42" spans="1:90" ht="15" customHeight="1" x14ac:dyDescent="0.2">
      <c r="A42" s="1">
        <f t="shared" si="1"/>
        <v>18</v>
      </c>
      <c r="B42" s="302"/>
      <c r="C42" s="304"/>
      <c r="D42" s="305" t="str">
        <f ca="1">OFFSET(Matches!$Q$4,A41-1,0)</f>
        <v>Gillette Stadium, Boston 🇺🇸</v>
      </c>
      <c r="E42" s="305"/>
      <c r="F42" s="192" t="str">
        <f ca="1">OFFSET(Matches!$M$4,A42-1,0)</f>
        <v>Norway</v>
      </c>
      <c r="G42" s="64"/>
      <c r="H42" s="65"/>
      <c r="I42" s="64"/>
      <c r="J42" s="67"/>
      <c r="K42" s="67"/>
      <c r="L42" s="67"/>
      <c r="M42" s="67"/>
      <c r="N42" s="67"/>
      <c r="O42" s="67"/>
      <c r="P42" s="67"/>
      <c r="Q42" s="67"/>
      <c r="S42" s="248"/>
      <c r="T42" s="248"/>
      <c r="U42" s="248"/>
      <c r="V42" s="248"/>
      <c r="W42" s="248"/>
      <c r="X42" s="248"/>
      <c r="Y42" s="248"/>
      <c r="Z42" s="248"/>
      <c r="AB42" s="260"/>
      <c r="AC42" s="260"/>
      <c r="AD42" s="260"/>
      <c r="AE42" s="260"/>
      <c r="AF42" s="260"/>
      <c r="AG42" s="260"/>
      <c r="AH42" s="260"/>
      <c r="AI42" s="260"/>
      <c r="CF42" s="1"/>
      <c r="CG42" s="1"/>
      <c r="CH42" s="1"/>
      <c r="CJ42" s="11"/>
      <c r="CK42" s="11"/>
      <c r="CL42" s="11"/>
    </row>
    <row r="43" spans="1:90" ht="15" customHeight="1" x14ac:dyDescent="0.2">
      <c r="A43" s="1">
        <f t="shared" si="1"/>
        <v>19</v>
      </c>
      <c r="B43" s="301" t="str">
        <f ca="1">OFFSET(Matches!$C$4,A43-1,0)</f>
        <v>J</v>
      </c>
      <c r="C43" s="303">
        <v>19</v>
      </c>
      <c r="D43" s="189">
        <f t="shared" ref="D43" ca="1" si="18">E43</f>
        <v>46189.875</v>
      </c>
      <c r="E43" s="190">
        <f ca="1">OFFSET(Matches!$D$4,A43-1,0)</f>
        <v>46189.875</v>
      </c>
      <c r="F43" s="191" t="str">
        <f ca="1">OFFSET(Matches!$H$4,A43-1,0)</f>
        <v>Argentina</v>
      </c>
      <c r="G43" s="64"/>
      <c r="H43" s="65"/>
      <c r="I43" s="64"/>
      <c r="J43" s="66"/>
      <c r="K43" s="66"/>
      <c r="L43" s="66"/>
      <c r="M43" s="66"/>
      <c r="N43" s="66"/>
      <c r="O43" s="66"/>
      <c r="P43" s="66"/>
      <c r="Q43" s="66"/>
      <c r="S43" s="247"/>
      <c r="T43" s="247"/>
      <c r="U43" s="247"/>
      <c r="V43" s="247"/>
      <c r="W43" s="247"/>
      <c r="X43" s="247"/>
      <c r="Y43" s="247"/>
      <c r="Z43" s="247"/>
      <c r="AB43" s="259"/>
      <c r="AC43" s="259"/>
      <c r="AD43" s="259"/>
      <c r="AE43" s="259"/>
      <c r="AF43" s="259"/>
      <c r="AG43" s="259"/>
      <c r="AH43" s="259"/>
      <c r="AI43" s="259"/>
      <c r="CF43" s="1"/>
      <c r="CG43" s="1"/>
      <c r="CH43" s="1"/>
      <c r="CJ43" s="11"/>
      <c r="CK43" s="11"/>
      <c r="CL43" s="11"/>
    </row>
    <row r="44" spans="1:90" ht="15" customHeight="1" x14ac:dyDescent="0.2">
      <c r="A44" s="1">
        <f t="shared" si="1"/>
        <v>19</v>
      </c>
      <c r="B44" s="302"/>
      <c r="C44" s="304"/>
      <c r="D44" s="305" t="str">
        <f ca="1">OFFSET(Matches!$Q$4,A43-1,0)</f>
        <v>Arrowhead Stadium, Kansas City 🇺🇸</v>
      </c>
      <c r="E44" s="305"/>
      <c r="F44" s="192" t="str">
        <f ca="1">OFFSET(Matches!$M$4,A44-1,0)</f>
        <v>Algeria</v>
      </c>
      <c r="G44" s="64"/>
      <c r="H44" s="65"/>
      <c r="I44" s="64"/>
      <c r="J44" s="67"/>
      <c r="K44" s="67"/>
      <c r="L44" s="67"/>
      <c r="M44" s="67"/>
      <c r="N44" s="67"/>
      <c r="O44" s="67"/>
      <c r="P44" s="67"/>
      <c r="Q44" s="67"/>
      <c r="S44" s="248"/>
      <c r="T44" s="248"/>
      <c r="U44" s="248"/>
      <c r="V44" s="248"/>
      <c r="W44" s="248"/>
      <c r="X44" s="248"/>
      <c r="Y44" s="248"/>
      <c r="Z44" s="248"/>
      <c r="AB44" s="260"/>
      <c r="AC44" s="260"/>
      <c r="AD44" s="260"/>
      <c r="AE44" s="260"/>
      <c r="AF44" s="260"/>
      <c r="AG44" s="260"/>
      <c r="AH44" s="260"/>
      <c r="AI44" s="260"/>
      <c r="CF44" s="1"/>
      <c r="CG44" s="1"/>
      <c r="CH44" s="1"/>
      <c r="CJ44" s="11"/>
      <c r="CK44" s="11"/>
      <c r="CL44" s="11"/>
    </row>
    <row r="45" spans="1:90" ht="15" customHeight="1" x14ac:dyDescent="0.2">
      <c r="A45" s="1">
        <f t="shared" si="1"/>
        <v>20</v>
      </c>
      <c r="B45" s="301" t="str">
        <f ca="1">OFFSET(Matches!$C$4,A45-1,0)</f>
        <v>J</v>
      </c>
      <c r="C45" s="303">
        <v>20</v>
      </c>
      <c r="D45" s="189">
        <f t="shared" ref="D45" ca="1" si="19">E45</f>
        <v>46189</v>
      </c>
      <c r="E45" s="190">
        <f ca="1">OFFSET(Matches!$D$4,A45-1,0)</f>
        <v>46189</v>
      </c>
      <c r="F45" s="191" t="str">
        <f ca="1">OFFSET(Matches!$H$4,A45-1,0)</f>
        <v>Austria</v>
      </c>
      <c r="G45" s="64"/>
      <c r="H45" s="65"/>
      <c r="I45" s="64"/>
      <c r="J45" s="66"/>
      <c r="K45" s="66"/>
      <c r="L45" s="66"/>
      <c r="M45" s="66"/>
      <c r="N45" s="66"/>
      <c r="O45" s="66"/>
      <c r="P45" s="66"/>
      <c r="Q45" s="66"/>
      <c r="S45" s="247"/>
      <c r="T45" s="247"/>
      <c r="U45" s="247"/>
      <c r="V45" s="247"/>
      <c r="W45" s="247"/>
      <c r="X45" s="247"/>
      <c r="Y45" s="247"/>
      <c r="Z45" s="247"/>
      <c r="AB45" s="259"/>
      <c r="AC45" s="259"/>
      <c r="AD45" s="259"/>
      <c r="AE45" s="259"/>
      <c r="AF45" s="259"/>
      <c r="AG45" s="259"/>
      <c r="AH45" s="259"/>
      <c r="AI45" s="259"/>
      <c r="CF45" s="1"/>
      <c r="CG45" s="1"/>
      <c r="CH45" s="1"/>
      <c r="CJ45" s="11"/>
      <c r="CK45" s="11"/>
      <c r="CL45" s="11"/>
    </row>
    <row r="46" spans="1:90" ht="15" customHeight="1" x14ac:dyDescent="0.2">
      <c r="A46" s="1">
        <f t="shared" si="1"/>
        <v>20</v>
      </c>
      <c r="B46" s="302"/>
      <c r="C46" s="304"/>
      <c r="D46" s="305" t="str">
        <f ca="1">OFFSET(Matches!$Q$4,A45-1,0)</f>
        <v>Levi’s Stadium, San Francisco 🇺🇸</v>
      </c>
      <c r="E46" s="305"/>
      <c r="F46" s="192" t="str">
        <f ca="1">OFFSET(Matches!$M$4,A46-1,0)</f>
        <v>Jordan</v>
      </c>
      <c r="G46" s="64"/>
      <c r="H46" s="65"/>
      <c r="I46" s="64"/>
      <c r="J46" s="67"/>
      <c r="K46" s="67"/>
      <c r="L46" s="67"/>
      <c r="M46" s="67"/>
      <c r="N46" s="67"/>
      <c r="O46" s="67"/>
      <c r="P46" s="67"/>
      <c r="Q46" s="67"/>
      <c r="S46" s="248"/>
      <c r="T46" s="248"/>
      <c r="U46" s="248"/>
      <c r="V46" s="248"/>
      <c r="W46" s="248"/>
      <c r="X46" s="248"/>
      <c r="Y46" s="248"/>
      <c r="Z46" s="248"/>
      <c r="AB46" s="260"/>
      <c r="AC46" s="260"/>
      <c r="AD46" s="260"/>
      <c r="AE46" s="260"/>
      <c r="AF46" s="260"/>
      <c r="AG46" s="260"/>
      <c r="AH46" s="260"/>
      <c r="AI46" s="260"/>
      <c r="CF46" s="1"/>
      <c r="CG46" s="1"/>
      <c r="CH46" s="1"/>
      <c r="CJ46" s="11"/>
      <c r="CK46" s="11"/>
      <c r="CL46" s="11"/>
    </row>
    <row r="47" spans="1:90" ht="15" customHeight="1" x14ac:dyDescent="0.2">
      <c r="A47" s="1">
        <f t="shared" si="1"/>
        <v>21</v>
      </c>
      <c r="B47" s="301" t="str">
        <f ca="1">OFFSET(Matches!$C$4,A47-1,0)</f>
        <v>L</v>
      </c>
      <c r="C47" s="303">
        <v>21</v>
      </c>
      <c r="D47" s="189">
        <f t="shared" ref="D47" ca="1" si="20">E47</f>
        <v>46190.791666666664</v>
      </c>
      <c r="E47" s="190">
        <f ca="1">OFFSET(Matches!$D$4,A47-1,0)</f>
        <v>46190.791666666664</v>
      </c>
      <c r="F47" s="191" t="str">
        <f ca="1">OFFSET(Matches!$H$4,A47-1,0)</f>
        <v>Ghana</v>
      </c>
      <c r="G47" s="64"/>
      <c r="H47" s="65"/>
      <c r="I47" s="64"/>
      <c r="J47" s="66"/>
      <c r="K47" s="66"/>
      <c r="L47" s="66"/>
      <c r="M47" s="66"/>
      <c r="N47" s="66"/>
      <c r="O47" s="66"/>
      <c r="P47" s="66"/>
      <c r="Q47" s="66"/>
      <c r="S47" s="247"/>
      <c r="T47" s="247"/>
      <c r="U47" s="247"/>
      <c r="V47" s="247"/>
      <c r="W47" s="247"/>
      <c r="X47" s="247"/>
      <c r="Y47" s="247"/>
      <c r="Z47" s="247"/>
      <c r="AB47" s="259"/>
      <c r="AC47" s="259"/>
      <c r="AD47" s="259"/>
      <c r="AE47" s="259"/>
      <c r="AF47" s="259"/>
      <c r="AG47" s="259"/>
      <c r="AH47" s="259"/>
      <c r="AI47" s="259"/>
      <c r="CF47" s="1"/>
      <c r="CG47" s="1"/>
      <c r="CH47" s="1"/>
      <c r="CJ47" s="11"/>
      <c r="CK47" s="11"/>
      <c r="CL47" s="11"/>
    </row>
    <row r="48" spans="1:90" ht="15" customHeight="1" x14ac:dyDescent="0.2">
      <c r="A48" s="1">
        <f t="shared" si="1"/>
        <v>21</v>
      </c>
      <c r="B48" s="302"/>
      <c r="C48" s="304"/>
      <c r="D48" s="305" t="str">
        <f ca="1">OFFSET(Matches!$Q$4,A47-1,0)</f>
        <v>BMO Field, Toronto 🇨🇦</v>
      </c>
      <c r="E48" s="305"/>
      <c r="F48" s="192" t="str">
        <f ca="1">OFFSET(Matches!$M$4,A48-1,0)</f>
        <v>Panama</v>
      </c>
      <c r="G48" s="64"/>
      <c r="H48" s="65"/>
      <c r="I48" s="64"/>
      <c r="J48" s="67"/>
      <c r="K48" s="67"/>
      <c r="L48" s="67"/>
      <c r="M48" s="67"/>
      <c r="N48" s="67"/>
      <c r="O48" s="67"/>
      <c r="P48" s="67"/>
      <c r="Q48" s="67"/>
      <c r="S48" s="248"/>
      <c r="T48" s="248"/>
      <c r="U48" s="248"/>
      <c r="V48" s="248"/>
      <c r="W48" s="248"/>
      <c r="X48" s="248"/>
      <c r="Y48" s="248"/>
      <c r="Z48" s="248"/>
      <c r="AB48" s="260"/>
      <c r="AC48" s="260"/>
      <c r="AD48" s="260"/>
      <c r="AE48" s="260"/>
      <c r="AF48" s="260"/>
      <c r="AG48" s="260"/>
      <c r="AH48" s="260"/>
      <c r="AI48" s="260"/>
      <c r="CF48" s="1"/>
      <c r="CG48" s="1"/>
      <c r="CH48" s="1"/>
      <c r="CJ48" s="11"/>
      <c r="CK48" s="11"/>
      <c r="CL48" s="11"/>
    </row>
    <row r="49" spans="1:90" ht="15" customHeight="1" x14ac:dyDescent="0.2">
      <c r="A49" s="1">
        <f t="shared" si="1"/>
        <v>22</v>
      </c>
      <c r="B49" s="301" t="str">
        <f ca="1">OFFSET(Matches!$C$4,A49-1,0)</f>
        <v>L</v>
      </c>
      <c r="C49" s="303">
        <v>22</v>
      </c>
      <c r="D49" s="189">
        <f t="shared" ref="D49" ca="1" si="21">E49</f>
        <v>46190.666666666664</v>
      </c>
      <c r="E49" s="190">
        <f ca="1">OFFSET(Matches!$D$4,A49-1,0)</f>
        <v>46190.666666666664</v>
      </c>
      <c r="F49" s="191" t="str">
        <f ca="1">OFFSET(Matches!$H$4,A49-1,0)</f>
        <v>England</v>
      </c>
      <c r="G49" s="64"/>
      <c r="H49" s="65"/>
      <c r="I49" s="64"/>
      <c r="J49" s="66"/>
      <c r="K49" s="66"/>
      <c r="L49" s="66"/>
      <c r="M49" s="66"/>
      <c r="N49" s="66"/>
      <c r="O49" s="66"/>
      <c r="P49" s="66"/>
      <c r="Q49" s="66"/>
      <c r="S49" s="247"/>
      <c r="T49" s="247"/>
      <c r="U49" s="247"/>
      <c r="V49" s="247"/>
      <c r="W49" s="247"/>
      <c r="X49" s="247"/>
      <c r="Y49" s="247"/>
      <c r="Z49" s="247"/>
      <c r="AB49" s="259"/>
      <c r="AC49" s="259"/>
      <c r="AD49" s="259"/>
      <c r="AE49" s="259"/>
      <c r="AF49" s="259"/>
      <c r="AG49" s="259"/>
      <c r="AH49" s="259"/>
      <c r="AI49" s="259"/>
      <c r="CF49" s="1"/>
      <c r="CG49" s="1"/>
      <c r="CH49" s="1"/>
      <c r="CJ49" s="11"/>
      <c r="CK49" s="11"/>
      <c r="CL49" s="11"/>
    </row>
    <row r="50" spans="1:90" ht="15" customHeight="1" x14ac:dyDescent="0.2">
      <c r="A50" s="1">
        <f t="shared" si="1"/>
        <v>22</v>
      </c>
      <c r="B50" s="302"/>
      <c r="C50" s="304"/>
      <c r="D50" s="305" t="str">
        <f ca="1">OFFSET(Matches!$Q$4,A49-1,0)</f>
        <v>AT&amp;T Stadium, Dallas 🇺🇸</v>
      </c>
      <c r="E50" s="305"/>
      <c r="F50" s="192" t="str">
        <f ca="1">OFFSET(Matches!$M$4,A50-1,0)</f>
        <v>Croatia</v>
      </c>
      <c r="G50" s="64"/>
      <c r="H50" s="65"/>
      <c r="I50" s="64"/>
      <c r="J50" s="67"/>
      <c r="K50" s="67"/>
      <c r="L50" s="67"/>
      <c r="M50" s="67"/>
      <c r="N50" s="67"/>
      <c r="O50" s="67"/>
      <c r="P50" s="67"/>
      <c r="Q50" s="67"/>
      <c r="S50" s="248"/>
      <c r="T50" s="248"/>
      <c r="U50" s="248"/>
      <c r="V50" s="248"/>
      <c r="W50" s="248"/>
      <c r="X50" s="248"/>
      <c r="Y50" s="248"/>
      <c r="Z50" s="248"/>
      <c r="AB50" s="260"/>
      <c r="AC50" s="260"/>
      <c r="AD50" s="260"/>
      <c r="AE50" s="260"/>
      <c r="AF50" s="260"/>
      <c r="AG50" s="260"/>
      <c r="AH50" s="260"/>
      <c r="AI50" s="260"/>
      <c r="CF50" s="1"/>
      <c r="CG50" s="1"/>
      <c r="CH50" s="1"/>
      <c r="CJ50" s="11"/>
      <c r="CK50" s="11"/>
      <c r="CL50" s="11"/>
    </row>
    <row r="51" spans="1:90" ht="15" customHeight="1" x14ac:dyDescent="0.2">
      <c r="A51" s="1">
        <f t="shared" si="1"/>
        <v>23</v>
      </c>
      <c r="B51" s="301" t="str">
        <f ca="1">OFFSET(Matches!$C$4,A51-1,0)</f>
        <v>K</v>
      </c>
      <c r="C51" s="303">
        <v>23</v>
      </c>
      <c r="D51" s="189">
        <f t="shared" ref="D51" ca="1" si="22">E51</f>
        <v>46190.541666666664</v>
      </c>
      <c r="E51" s="190">
        <f ca="1">OFFSET(Matches!$D$4,A51-1,0)</f>
        <v>46190.541666666664</v>
      </c>
      <c r="F51" s="191" t="str">
        <f ca="1">OFFSET(Matches!$H$4,A51-1,0)</f>
        <v>Portugal</v>
      </c>
      <c r="G51" s="64"/>
      <c r="H51" s="65"/>
      <c r="I51" s="64"/>
      <c r="J51" s="66"/>
      <c r="K51" s="66"/>
      <c r="L51" s="66"/>
      <c r="M51" s="66"/>
      <c r="N51" s="66"/>
      <c r="O51" s="66"/>
      <c r="P51" s="66"/>
      <c r="Q51" s="66"/>
      <c r="S51" s="247"/>
      <c r="T51" s="247"/>
      <c r="U51" s="247"/>
      <c r="V51" s="247"/>
      <c r="W51" s="247"/>
      <c r="X51" s="247"/>
      <c r="Y51" s="247"/>
      <c r="Z51" s="247"/>
      <c r="AB51" s="259"/>
      <c r="AC51" s="259"/>
      <c r="AD51" s="259"/>
      <c r="AE51" s="259"/>
      <c r="AF51" s="259"/>
      <c r="AG51" s="259"/>
      <c r="AH51" s="259"/>
      <c r="AI51" s="259"/>
      <c r="CF51" s="1"/>
      <c r="CG51" s="1"/>
      <c r="CH51" s="1"/>
      <c r="CJ51" s="11"/>
      <c r="CK51" s="11"/>
      <c r="CL51" s="11"/>
    </row>
    <row r="52" spans="1:90" ht="15" customHeight="1" x14ac:dyDescent="0.2">
      <c r="A52" s="1">
        <f t="shared" si="1"/>
        <v>23</v>
      </c>
      <c r="B52" s="302"/>
      <c r="C52" s="304"/>
      <c r="D52" s="305" t="str">
        <f ca="1">OFFSET(Matches!$Q$4,A51-1,0)</f>
        <v>NRG Stadium, Houston 🇺🇸</v>
      </c>
      <c r="E52" s="305"/>
      <c r="F52" s="192" t="str">
        <f ca="1">OFFSET(Matches!$M$4,A52-1,0)</f>
        <v>DR Congo</v>
      </c>
      <c r="G52" s="64"/>
      <c r="H52" s="65"/>
      <c r="I52" s="64"/>
      <c r="J52" s="67"/>
      <c r="K52" s="67"/>
      <c r="L52" s="67"/>
      <c r="M52" s="67"/>
      <c r="N52" s="67"/>
      <c r="O52" s="67"/>
      <c r="P52" s="67"/>
      <c r="Q52" s="67"/>
      <c r="S52" s="248"/>
      <c r="T52" s="248"/>
      <c r="U52" s="248"/>
      <c r="V52" s="248"/>
      <c r="W52" s="248"/>
      <c r="X52" s="248"/>
      <c r="Y52" s="248"/>
      <c r="Z52" s="248"/>
      <c r="AB52" s="260"/>
      <c r="AC52" s="260"/>
      <c r="AD52" s="260"/>
      <c r="AE52" s="260"/>
      <c r="AF52" s="260"/>
      <c r="AG52" s="260"/>
      <c r="AH52" s="260"/>
      <c r="AI52" s="260"/>
      <c r="CF52" s="1"/>
      <c r="CG52" s="1"/>
      <c r="CH52" s="1"/>
      <c r="CJ52" s="11"/>
      <c r="CK52" s="11"/>
      <c r="CL52" s="11"/>
    </row>
    <row r="53" spans="1:90" ht="15" customHeight="1" x14ac:dyDescent="0.2">
      <c r="A53" s="1">
        <f t="shared" si="1"/>
        <v>24</v>
      </c>
      <c r="B53" s="301" t="str">
        <f ca="1">OFFSET(Matches!$C$4,A53-1,0)</f>
        <v>K</v>
      </c>
      <c r="C53" s="303">
        <v>24</v>
      </c>
      <c r="D53" s="189">
        <f t="shared" ref="D53" ca="1" si="23">E53</f>
        <v>46190.916666666664</v>
      </c>
      <c r="E53" s="190">
        <f ca="1">OFFSET(Matches!$D$4,A53-1,0)</f>
        <v>46190.916666666664</v>
      </c>
      <c r="F53" s="191" t="str">
        <f ca="1">OFFSET(Matches!$H$4,A53-1,0)</f>
        <v>Uzbekistan</v>
      </c>
      <c r="G53" s="64"/>
      <c r="H53" s="65"/>
      <c r="I53" s="64"/>
      <c r="J53" s="66"/>
      <c r="K53" s="66"/>
      <c r="L53" s="66"/>
      <c r="M53" s="66"/>
      <c r="N53" s="66"/>
      <c r="O53" s="66"/>
      <c r="P53" s="66"/>
      <c r="Q53" s="66"/>
      <c r="S53" s="247"/>
      <c r="T53" s="247"/>
      <c r="U53" s="247"/>
      <c r="V53" s="247"/>
      <c r="W53" s="247"/>
      <c r="X53" s="247"/>
      <c r="Y53" s="247"/>
      <c r="Z53" s="247"/>
      <c r="AB53" s="259"/>
      <c r="AC53" s="259"/>
      <c r="AD53" s="259"/>
      <c r="AE53" s="259"/>
      <c r="AF53" s="259"/>
      <c r="AG53" s="259"/>
      <c r="AH53" s="259"/>
      <c r="AI53" s="259"/>
      <c r="CF53" s="1"/>
      <c r="CG53" s="1"/>
      <c r="CH53" s="1"/>
      <c r="CJ53" s="11"/>
      <c r="CK53" s="11"/>
      <c r="CL53" s="11"/>
    </row>
    <row r="54" spans="1:90" ht="15" customHeight="1" x14ac:dyDescent="0.2">
      <c r="A54" s="1">
        <f t="shared" si="1"/>
        <v>24</v>
      </c>
      <c r="B54" s="302"/>
      <c r="C54" s="304"/>
      <c r="D54" s="305" t="str">
        <f ca="1">OFFSET(Matches!$Q$4,A53-1,0)</f>
        <v>Estadio Azteca, Mexico City 🇲🇽</v>
      </c>
      <c r="E54" s="305"/>
      <c r="F54" s="192" t="str">
        <f ca="1">OFFSET(Matches!$M$4,A54-1,0)</f>
        <v>Colombia</v>
      </c>
      <c r="G54" s="64"/>
      <c r="H54" s="65"/>
      <c r="I54" s="64"/>
      <c r="J54" s="67"/>
      <c r="K54" s="67"/>
      <c r="L54" s="67"/>
      <c r="M54" s="67"/>
      <c r="N54" s="67"/>
      <c r="O54" s="67"/>
      <c r="P54" s="67"/>
      <c r="Q54" s="67"/>
      <c r="S54" s="248"/>
      <c r="T54" s="248"/>
      <c r="U54" s="248"/>
      <c r="V54" s="248"/>
      <c r="W54" s="248"/>
      <c r="X54" s="248"/>
      <c r="Y54" s="248"/>
      <c r="Z54" s="248"/>
      <c r="AB54" s="260"/>
      <c r="AC54" s="260"/>
      <c r="AD54" s="260"/>
      <c r="AE54" s="260"/>
      <c r="AF54" s="260"/>
      <c r="AG54" s="260"/>
      <c r="AH54" s="260"/>
      <c r="AI54" s="260"/>
      <c r="CF54" s="1"/>
      <c r="CG54" s="1"/>
      <c r="CH54" s="1"/>
      <c r="CJ54" s="11"/>
      <c r="CK54" s="11"/>
      <c r="CL54" s="11"/>
    </row>
    <row r="55" spans="1:90" ht="15" customHeight="1" x14ac:dyDescent="0.2">
      <c r="A55" s="1">
        <f t="shared" si="1"/>
        <v>25</v>
      </c>
      <c r="B55" s="301" t="str">
        <f ca="1">OFFSET(Matches!$C$4,A55-1,0)</f>
        <v>A</v>
      </c>
      <c r="C55" s="303">
        <v>25</v>
      </c>
      <c r="D55" s="189">
        <f t="shared" ref="D55" ca="1" si="24">E55</f>
        <v>46191.5</v>
      </c>
      <c r="E55" s="190">
        <f ca="1">OFFSET(Matches!$D$4,A55-1,0)</f>
        <v>46191.5</v>
      </c>
      <c r="F55" s="191" t="str">
        <f ca="1">OFFSET(Matches!$H$4,A55-1,0)</f>
        <v>Czechia</v>
      </c>
      <c r="G55" s="64"/>
      <c r="H55" s="65"/>
      <c r="I55" s="64"/>
      <c r="J55" s="66"/>
      <c r="K55" s="66"/>
      <c r="L55" s="66"/>
      <c r="M55" s="66"/>
      <c r="N55" s="66"/>
      <c r="O55" s="66"/>
      <c r="P55" s="66"/>
      <c r="Q55" s="66"/>
      <c r="S55" s="247"/>
      <c r="T55" s="247"/>
      <c r="U55" s="247"/>
      <c r="V55" s="247"/>
      <c r="W55" s="247"/>
      <c r="X55" s="247"/>
      <c r="Y55" s="247"/>
      <c r="Z55" s="247"/>
      <c r="AB55" s="259"/>
      <c r="AC55" s="259"/>
      <c r="AD55" s="259"/>
      <c r="AE55" s="259"/>
      <c r="AF55" s="259"/>
      <c r="AG55" s="259"/>
      <c r="AH55" s="259"/>
      <c r="AI55" s="259"/>
      <c r="CF55" s="1"/>
      <c r="CG55" s="1"/>
      <c r="CH55" s="1"/>
      <c r="CJ55" s="11"/>
      <c r="CK55" s="11"/>
      <c r="CL55" s="11"/>
    </row>
    <row r="56" spans="1:90" ht="15" customHeight="1" x14ac:dyDescent="0.2">
      <c r="A56" s="1">
        <f t="shared" si="1"/>
        <v>25</v>
      </c>
      <c r="B56" s="302"/>
      <c r="C56" s="304"/>
      <c r="D56" s="305" t="str">
        <f ca="1">OFFSET(Matches!$Q$4,A55-1,0)</f>
        <v>Mercedes-Benz Stadium, Atlanta 🇺🇸</v>
      </c>
      <c r="E56" s="305"/>
      <c r="F56" s="192" t="str">
        <f ca="1">OFFSET(Matches!$M$4,A56-1,0)</f>
        <v>South Africa</v>
      </c>
      <c r="G56" s="64"/>
      <c r="H56" s="65"/>
      <c r="I56" s="64"/>
      <c r="J56" s="67"/>
      <c r="K56" s="67"/>
      <c r="L56" s="67"/>
      <c r="M56" s="67"/>
      <c r="N56" s="67"/>
      <c r="O56" s="67"/>
      <c r="P56" s="67"/>
      <c r="Q56" s="67"/>
      <c r="S56" s="248"/>
      <c r="T56" s="248"/>
      <c r="U56" s="248"/>
      <c r="V56" s="248"/>
      <c r="W56" s="248"/>
      <c r="X56" s="248"/>
      <c r="Y56" s="248"/>
      <c r="Z56" s="248"/>
      <c r="AB56" s="260"/>
      <c r="AC56" s="260"/>
      <c r="AD56" s="260"/>
      <c r="AE56" s="260"/>
      <c r="AF56" s="260"/>
      <c r="AG56" s="260"/>
      <c r="AH56" s="260"/>
      <c r="AI56" s="260"/>
      <c r="CF56" s="1"/>
      <c r="CG56" s="1"/>
      <c r="CH56" s="1"/>
      <c r="CJ56" s="11"/>
      <c r="CK56" s="11"/>
      <c r="CL56" s="11"/>
    </row>
    <row r="57" spans="1:90" ht="15" customHeight="1" x14ac:dyDescent="0.2">
      <c r="A57" s="1">
        <f t="shared" si="1"/>
        <v>26</v>
      </c>
      <c r="B57" s="301" t="str">
        <f ca="1">OFFSET(Matches!$C$4,A57-1,0)</f>
        <v>B</v>
      </c>
      <c r="C57" s="303">
        <v>26</v>
      </c>
      <c r="D57" s="189">
        <f t="shared" ref="D57" ca="1" si="25">E57</f>
        <v>46191.625</v>
      </c>
      <c r="E57" s="190">
        <f ca="1">OFFSET(Matches!$D$4,A57-1,0)</f>
        <v>46191.625</v>
      </c>
      <c r="F57" s="191" t="str">
        <f ca="1">OFFSET(Matches!$H$4,A57-1,0)</f>
        <v>Switzerland</v>
      </c>
      <c r="G57" s="64"/>
      <c r="H57" s="65"/>
      <c r="I57" s="64"/>
      <c r="J57" s="66"/>
      <c r="K57" s="66"/>
      <c r="L57" s="66"/>
      <c r="M57" s="66"/>
      <c r="N57" s="66"/>
      <c r="O57" s="66"/>
      <c r="P57" s="66"/>
      <c r="Q57" s="66"/>
      <c r="S57" s="247"/>
      <c r="T57" s="247"/>
      <c r="U57" s="247"/>
      <c r="V57" s="247"/>
      <c r="W57" s="247"/>
      <c r="X57" s="247"/>
      <c r="Y57" s="247"/>
      <c r="Z57" s="247"/>
      <c r="AB57" s="259"/>
      <c r="AC57" s="259"/>
      <c r="AD57" s="259"/>
      <c r="AE57" s="259"/>
      <c r="AF57" s="259"/>
      <c r="AG57" s="259"/>
      <c r="AH57" s="259"/>
      <c r="AI57" s="259"/>
      <c r="CF57" s="1"/>
      <c r="CG57" s="1"/>
      <c r="CH57" s="1"/>
      <c r="CJ57" s="11"/>
      <c r="CK57" s="11"/>
      <c r="CL57" s="11"/>
    </row>
    <row r="58" spans="1:90" ht="15" customHeight="1" x14ac:dyDescent="0.2">
      <c r="A58" s="1">
        <f t="shared" si="1"/>
        <v>26</v>
      </c>
      <c r="B58" s="302"/>
      <c r="C58" s="304"/>
      <c r="D58" s="305" t="str">
        <f ca="1">OFFSET(Matches!$Q$4,A57-1,0)</f>
        <v>SoFi Stadium, Los Angeles 🇺🇸</v>
      </c>
      <c r="E58" s="305"/>
      <c r="F58" s="192" t="str">
        <f ca="1">OFFSET(Matches!$M$4,A58-1,0)</f>
        <v>Bosnia and Herzegovina</v>
      </c>
      <c r="G58" s="64"/>
      <c r="H58" s="65"/>
      <c r="I58" s="64"/>
      <c r="J58" s="67"/>
      <c r="K58" s="67"/>
      <c r="L58" s="67"/>
      <c r="M58" s="67"/>
      <c r="N58" s="67"/>
      <c r="O58" s="67"/>
      <c r="P58" s="67"/>
      <c r="Q58" s="67"/>
      <c r="S58" s="248"/>
      <c r="T58" s="248"/>
      <c r="U58" s="248"/>
      <c r="V58" s="248"/>
      <c r="W58" s="248"/>
      <c r="X58" s="248"/>
      <c r="Y58" s="248"/>
      <c r="Z58" s="248"/>
      <c r="AB58" s="260"/>
      <c r="AC58" s="260"/>
      <c r="AD58" s="260"/>
      <c r="AE58" s="260"/>
      <c r="AF58" s="260"/>
      <c r="AG58" s="260"/>
      <c r="AH58" s="260"/>
      <c r="AI58" s="260"/>
      <c r="CF58" s="1"/>
      <c r="CG58" s="1"/>
      <c r="CH58" s="1"/>
      <c r="CJ58" s="11"/>
      <c r="CK58" s="11"/>
      <c r="CL58" s="11"/>
    </row>
    <row r="59" spans="1:90" ht="15" customHeight="1" x14ac:dyDescent="0.2">
      <c r="A59" s="1">
        <f t="shared" si="1"/>
        <v>27</v>
      </c>
      <c r="B59" s="301" t="str">
        <f ca="1">OFFSET(Matches!$C$4,A59-1,0)</f>
        <v>B</v>
      </c>
      <c r="C59" s="303">
        <v>27</v>
      </c>
      <c r="D59" s="189">
        <f t="shared" ref="D59" ca="1" si="26">E59</f>
        <v>46191.75</v>
      </c>
      <c r="E59" s="190">
        <f ca="1">OFFSET(Matches!$D$4,A59-1,0)</f>
        <v>46191.75</v>
      </c>
      <c r="F59" s="191" t="str">
        <f ca="1">OFFSET(Matches!$H$4,A59-1,0)</f>
        <v>Canada</v>
      </c>
      <c r="G59" s="64"/>
      <c r="H59" s="65"/>
      <c r="I59" s="64"/>
      <c r="J59" s="66"/>
      <c r="K59" s="66"/>
      <c r="L59" s="66"/>
      <c r="M59" s="66"/>
      <c r="N59" s="66"/>
      <c r="O59" s="66"/>
      <c r="P59" s="66"/>
      <c r="Q59" s="66"/>
      <c r="S59" s="247"/>
      <c r="T59" s="247"/>
      <c r="U59" s="247"/>
      <c r="V59" s="247"/>
      <c r="W59" s="247"/>
      <c r="X59" s="247"/>
      <c r="Y59" s="247"/>
      <c r="Z59" s="247"/>
      <c r="AB59" s="259"/>
      <c r="AC59" s="259"/>
      <c r="AD59" s="259"/>
      <c r="AE59" s="259"/>
      <c r="AF59" s="259"/>
      <c r="AG59" s="259"/>
      <c r="AH59" s="259"/>
      <c r="AI59" s="259"/>
      <c r="CF59" s="1"/>
      <c r="CG59" s="1"/>
      <c r="CH59" s="1"/>
      <c r="CJ59" s="11"/>
      <c r="CK59" s="11"/>
      <c r="CL59" s="11"/>
    </row>
    <row r="60" spans="1:90" ht="15" customHeight="1" x14ac:dyDescent="0.2">
      <c r="A60" s="1">
        <f t="shared" si="1"/>
        <v>27</v>
      </c>
      <c r="B60" s="302"/>
      <c r="C60" s="304"/>
      <c r="D60" s="305" t="str">
        <f ca="1">OFFSET(Matches!$Q$4,A59-1,0)</f>
        <v>BC Place, Vancouver 🇨🇦</v>
      </c>
      <c r="E60" s="305"/>
      <c r="F60" s="192" t="str">
        <f ca="1">OFFSET(Matches!$M$4,A60-1,0)</f>
        <v>Qatar</v>
      </c>
      <c r="G60" s="64"/>
      <c r="H60" s="65"/>
      <c r="I60" s="64"/>
      <c r="J60" s="67"/>
      <c r="K60" s="67"/>
      <c r="L60" s="67"/>
      <c r="M60" s="67"/>
      <c r="N60" s="67"/>
      <c r="O60" s="67"/>
      <c r="P60" s="67"/>
      <c r="Q60" s="67"/>
      <c r="S60" s="248"/>
      <c r="T60" s="248"/>
      <c r="U60" s="248"/>
      <c r="V60" s="248"/>
      <c r="W60" s="248"/>
      <c r="X60" s="248"/>
      <c r="Y60" s="248"/>
      <c r="Z60" s="248"/>
      <c r="AB60" s="260"/>
      <c r="AC60" s="260"/>
      <c r="AD60" s="260"/>
      <c r="AE60" s="260"/>
      <c r="AF60" s="260"/>
      <c r="AG60" s="260"/>
      <c r="AH60" s="260"/>
      <c r="AI60" s="260"/>
      <c r="CF60" s="1"/>
      <c r="CG60" s="1"/>
      <c r="CH60" s="1"/>
      <c r="CJ60" s="11"/>
      <c r="CK60" s="11"/>
      <c r="CL60" s="11"/>
    </row>
    <row r="61" spans="1:90" ht="15" customHeight="1" x14ac:dyDescent="0.2">
      <c r="A61" s="1">
        <f t="shared" si="1"/>
        <v>28</v>
      </c>
      <c r="B61" s="301" t="str">
        <f ca="1">OFFSET(Matches!$C$4,A61-1,0)</f>
        <v>A</v>
      </c>
      <c r="C61" s="303">
        <v>28</v>
      </c>
      <c r="D61" s="189">
        <f t="shared" ref="D61" ca="1" si="27">E61</f>
        <v>46191.875</v>
      </c>
      <c r="E61" s="190">
        <f ca="1">OFFSET(Matches!$D$4,A61-1,0)</f>
        <v>46191.875</v>
      </c>
      <c r="F61" s="191" t="str">
        <f ca="1">OFFSET(Matches!$H$4,A61-1,0)</f>
        <v>Mexico</v>
      </c>
      <c r="G61" s="64"/>
      <c r="H61" s="65"/>
      <c r="I61" s="64"/>
      <c r="J61" s="66"/>
      <c r="K61" s="66"/>
      <c r="L61" s="66"/>
      <c r="M61" s="66"/>
      <c r="N61" s="66"/>
      <c r="O61" s="66"/>
      <c r="P61" s="66"/>
      <c r="Q61" s="66"/>
      <c r="S61" s="247"/>
      <c r="T61" s="247"/>
      <c r="U61" s="247"/>
      <c r="V61" s="247"/>
      <c r="W61" s="247"/>
      <c r="X61" s="247"/>
      <c r="Y61" s="247"/>
      <c r="Z61" s="247"/>
      <c r="AB61" s="259"/>
      <c r="AC61" s="259"/>
      <c r="AD61" s="259"/>
      <c r="AE61" s="259"/>
      <c r="AF61" s="259"/>
      <c r="AG61" s="259"/>
      <c r="AH61" s="259"/>
      <c r="AI61" s="259"/>
      <c r="CF61" s="1"/>
      <c r="CG61" s="1"/>
      <c r="CH61" s="1"/>
      <c r="CJ61" s="11"/>
      <c r="CK61" s="11"/>
      <c r="CL61" s="11"/>
    </row>
    <row r="62" spans="1:90" ht="15" customHeight="1" x14ac:dyDescent="0.2">
      <c r="A62" s="1">
        <f t="shared" si="1"/>
        <v>28</v>
      </c>
      <c r="B62" s="302"/>
      <c r="C62" s="304"/>
      <c r="D62" s="305" t="str">
        <f ca="1">OFFSET(Matches!$Q$4,A61-1,0)</f>
        <v>Estadio Akron, Guadalajara 🇲🇽</v>
      </c>
      <c r="E62" s="305"/>
      <c r="F62" s="192" t="str">
        <f ca="1">OFFSET(Matches!$M$4,A62-1,0)</f>
        <v>Korea Republic</v>
      </c>
      <c r="G62" s="64"/>
      <c r="H62" s="65"/>
      <c r="I62" s="64"/>
      <c r="J62" s="67"/>
      <c r="K62" s="67"/>
      <c r="L62" s="67"/>
      <c r="M62" s="67"/>
      <c r="N62" s="67"/>
      <c r="O62" s="67"/>
      <c r="P62" s="67"/>
      <c r="Q62" s="67"/>
      <c r="S62" s="248"/>
      <c r="T62" s="248"/>
      <c r="U62" s="248"/>
      <c r="V62" s="248"/>
      <c r="W62" s="248"/>
      <c r="X62" s="248"/>
      <c r="Y62" s="248"/>
      <c r="Z62" s="248"/>
      <c r="AB62" s="260"/>
      <c r="AC62" s="260"/>
      <c r="AD62" s="260"/>
      <c r="AE62" s="260"/>
      <c r="AF62" s="260"/>
      <c r="AG62" s="260"/>
      <c r="AH62" s="260"/>
      <c r="AI62" s="260"/>
      <c r="CF62" s="1"/>
      <c r="CG62" s="1"/>
      <c r="CH62" s="1"/>
      <c r="CJ62" s="11"/>
      <c r="CK62" s="11"/>
      <c r="CL62" s="11"/>
    </row>
    <row r="63" spans="1:90" ht="15" customHeight="1" x14ac:dyDescent="0.2">
      <c r="A63" s="1">
        <f t="shared" si="1"/>
        <v>29</v>
      </c>
      <c r="B63" s="301" t="str">
        <f ca="1">OFFSET(Matches!$C$4,A63-1,0)</f>
        <v>C</v>
      </c>
      <c r="C63" s="303">
        <v>29</v>
      </c>
      <c r="D63" s="189">
        <f t="shared" ref="D63" ca="1" si="28">E63</f>
        <v>46192.854166666664</v>
      </c>
      <c r="E63" s="190">
        <f ca="1">OFFSET(Matches!$D$4,A63-1,0)</f>
        <v>46192.854166666664</v>
      </c>
      <c r="F63" s="191" t="str">
        <f ca="1">OFFSET(Matches!$H$4,A63-1,0)</f>
        <v>Brazil</v>
      </c>
      <c r="G63" s="64"/>
      <c r="H63" s="65"/>
      <c r="I63" s="64"/>
      <c r="J63" s="66"/>
      <c r="K63" s="66"/>
      <c r="L63" s="66"/>
      <c r="M63" s="66"/>
      <c r="N63" s="66"/>
      <c r="O63" s="66"/>
      <c r="P63" s="66"/>
      <c r="Q63" s="66"/>
      <c r="S63" s="247"/>
      <c r="T63" s="247"/>
      <c r="U63" s="247"/>
      <c r="V63" s="247"/>
      <c r="W63" s="247"/>
      <c r="X63" s="247"/>
      <c r="Y63" s="247"/>
      <c r="Z63" s="247"/>
      <c r="AB63" s="259"/>
      <c r="AC63" s="259"/>
      <c r="AD63" s="259"/>
      <c r="AE63" s="259"/>
      <c r="AF63" s="259"/>
      <c r="AG63" s="259"/>
      <c r="AH63" s="259"/>
      <c r="AI63" s="259"/>
      <c r="CF63" s="1"/>
      <c r="CG63" s="1"/>
      <c r="CH63" s="1"/>
      <c r="CJ63" s="11"/>
      <c r="CK63" s="11"/>
      <c r="CL63" s="11"/>
    </row>
    <row r="64" spans="1:90" ht="15" customHeight="1" x14ac:dyDescent="0.2">
      <c r="A64" s="1">
        <f t="shared" si="1"/>
        <v>29</v>
      </c>
      <c r="B64" s="302"/>
      <c r="C64" s="304"/>
      <c r="D64" s="305" t="str">
        <f ca="1">OFFSET(Matches!$Q$4,A63-1,0)</f>
        <v>Lincoln Financial Field, Philadelphia 🇺🇸</v>
      </c>
      <c r="E64" s="305"/>
      <c r="F64" s="192" t="str">
        <f ca="1">OFFSET(Matches!$M$4,A64-1,0)</f>
        <v>Haiti</v>
      </c>
      <c r="G64" s="64"/>
      <c r="H64" s="65"/>
      <c r="I64" s="64"/>
      <c r="J64" s="67"/>
      <c r="K64" s="67"/>
      <c r="L64" s="67"/>
      <c r="M64" s="67"/>
      <c r="N64" s="67"/>
      <c r="O64" s="67"/>
      <c r="P64" s="67"/>
      <c r="Q64" s="67"/>
      <c r="S64" s="248"/>
      <c r="T64" s="248"/>
      <c r="U64" s="248"/>
      <c r="V64" s="248"/>
      <c r="W64" s="248"/>
      <c r="X64" s="248"/>
      <c r="Y64" s="248"/>
      <c r="Z64" s="248"/>
      <c r="AB64" s="260"/>
      <c r="AC64" s="260"/>
      <c r="AD64" s="260"/>
      <c r="AE64" s="260"/>
      <c r="AF64" s="260"/>
      <c r="AG64" s="260"/>
      <c r="AH64" s="260"/>
      <c r="AI64" s="260"/>
      <c r="CF64" s="1"/>
      <c r="CG64" s="1"/>
      <c r="CH64" s="1"/>
      <c r="CJ64" s="11"/>
      <c r="CK64" s="11"/>
      <c r="CL64" s="11"/>
    </row>
    <row r="65" spans="1:90" ht="15" customHeight="1" x14ac:dyDescent="0.2">
      <c r="A65" s="1">
        <f t="shared" si="1"/>
        <v>30</v>
      </c>
      <c r="B65" s="301" t="str">
        <f ca="1">OFFSET(Matches!$C$4,A65-1,0)</f>
        <v>C</v>
      </c>
      <c r="C65" s="303">
        <v>30</v>
      </c>
      <c r="D65" s="189">
        <f t="shared" ref="D65" ca="1" si="29">E65</f>
        <v>46192.75</v>
      </c>
      <c r="E65" s="190">
        <f ca="1">OFFSET(Matches!$D$4,A65-1,0)</f>
        <v>46192.75</v>
      </c>
      <c r="F65" s="191" t="str">
        <f ca="1">OFFSET(Matches!$H$4,A65-1,0)</f>
        <v>Scotland</v>
      </c>
      <c r="G65" s="64"/>
      <c r="H65" s="65"/>
      <c r="I65" s="64"/>
      <c r="J65" s="66"/>
      <c r="K65" s="66"/>
      <c r="L65" s="66"/>
      <c r="M65" s="66"/>
      <c r="N65" s="66"/>
      <c r="O65" s="66"/>
      <c r="P65" s="66"/>
      <c r="Q65" s="66"/>
      <c r="S65" s="247"/>
      <c r="T65" s="247"/>
      <c r="U65" s="247"/>
      <c r="V65" s="247"/>
      <c r="W65" s="247"/>
      <c r="X65" s="247"/>
      <c r="Y65" s="247"/>
      <c r="Z65" s="247"/>
      <c r="AB65" s="259"/>
      <c r="AC65" s="259"/>
      <c r="AD65" s="259"/>
      <c r="AE65" s="259"/>
      <c r="AF65" s="259"/>
      <c r="AG65" s="259"/>
      <c r="AH65" s="259"/>
      <c r="AI65" s="259"/>
      <c r="CF65" s="1"/>
      <c r="CG65" s="1"/>
      <c r="CH65" s="1"/>
      <c r="CJ65" s="11"/>
      <c r="CK65" s="11"/>
      <c r="CL65" s="11"/>
    </row>
    <row r="66" spans="1:90" ht="15" customHeight="1" x14ac:dyDescent="0.2">
      <c r="A66" s="1">
        <f t="shared" si="1"/>
        <v>30</v>
      </c>
      <c r="B66" s="302"/>
      <c r="C66" s="304"/>
      <c r="D66" s="305" t="str">
        <f ca="1">OFFSET(Matches!$Q$4,A65-1,0)</f>
        <v>Gillette Stadium, Boston 🇺🇸</v>
      </c>
      <c r="E66" s="305"/>
      <c r="F66" s="192" t="str">
        <f ca="1">OFFSET(Matches!$M$4,A66-1,0)</f>
        <v>Morocco</v>
      </c>
      <c r="G66" s="64"/>
      <c r="H66" s="65"/>
      <c r="I66" s="64"/>
      <c r="J66" s="67"/>
      <c r="K66" s="67"/>
      <c r="L66" s="67"/>
      <c r="M66" s="67"/>
      <c r="N66" s="67"/>
      <c r="O66" s="67"/>
      <c r="P66" s="67"/>
      <c r="Q66" s="67"/>
      <c r="S66" s="248"/>
      <c r="T66" s="248"/>
      <c r="U66" s="248"/>
      <c r="V66" s="248"/>
      <c r="W66" s="248"/>
      <c r="X66" s="248"/>
      <c r="Y66" s="248"/>
      <c r="Z66" s="248"/>
      <c r="AB66" s="260"/>
      <c r="AC66" s="260"/>
      <c r="AD66" s="260"/>
      <c r="AE66" s="260"/>
      <c r="AF66" s="260"/>
      <c r="AG66" s="260"/>
      <c r="AH66" s="260"/>
      <c r="AI66" s="260"/>
      <c r="CF66" s="1"/>
      <c r="CG66" s="1"/>
      <c r="CH66" s="1"/>
      <c r="CJ66" s="11"/>
      <c r="CK66" s="11"/>
      <c r="CL66" s="11"/>
    </row>
    <row r="67" spans="1:90" ht="15" customHeight="1" x14ac:dyDescent="0.2">
      <c r="A67" s="1">
        <f t="shared" si="1"/>
        <v>31</v>
      </c>
      <c r="B67" s="301" t="str">
        <f ca="1">OFFSET(Matches!$C$4,A67-1,0)</f>
        <v>D</v>
      </c>
      <c r="C67" s="303">
        <v>31</v>
      </c>
      <c r="D67" s="189">
        <f t="shared" ref="D67" ca="1" si="30">E67</f>
        <v>46192.958333333336</v>
      </c>
      <c r="E67" s="190">
        <f ca="1">OFFSET(Matches!$D$4,A67-1,0)</f>
        <v>46192.958333333336</v>
      </c>
      <c r="F67" s="191" t="str">
        <f ca="1">OFFSET(Matches!$H$4,A67-1,0)</f>
        <v>Türkiye</v>
      </c>
      <c r="G67" s="64"/>
      <c r="H67" s="65"/>
      <c r="I67" s="64"/>
      <c r="J67" s="66"/>
      <c r="K67" s="66"/>
      <c r="L67" s="66"/>
      <c r="M67" s="66"/>
      <c r="N67" s="66"/>
      <c r="O67" s="66"/>
      <c r="P67" s="66"/>
      <c r="Q67" s="66"/>
      <c r="S67" s="247"/>
      <c r="T67" s="247"/>
      <c r="U67" s="247"/>
      <c r="V67" s="247"/>
      <c r="W67" s="247"/>
      <c r="X67" s="247"/>
      <c r="Y67" s="247"/>
      <c r="Z67" s="247"/>
      <c r="AB67" s="259"/>
      <c r="AC67" s="259"/>
      <c r="AD67" s="259"/>
      <c r="AE67" s="259"/>
      <c r="AF67" s="259"/>
      <c r="AG67" s="259"/>
      <c r="AH67" s="259"/>
      <c r="AI67" s="259"/>
      <c r="CF67" s="1"/>
      <c r="CG67" s="1"/>
      <c r="CH67" s="1"/>
      <c r="CJ67" s="11"/>
      <c r="CK67" s="11"/>
      <c r="CL67" s="11"/>
    </row>
    <row r="68" spans="1:90" ht="15" customHeight="1" x14ac:dyDescent="0.2">
      <c r="A68" s="1">
        <f t="shared" si="1"/>
        <v>31</v>
      </c>
      <c r="B68" s="302"/>
      <c r="C68" s="304"/>
      <c r="D68" s="305" t="str">
        <f ca="1">OFFSET(Matches!$Q$4,A67-1,0)</f>
        <v>Levi’s Stadium, San Francisco 🇺🇸</v>
      </c>
      <c r="E68" s="305"/>
      <c r="F68" s="192" t="str">
        <f ca="1">OFFSET(Matches!$M$4,A68-1,0)</f>
        <v>Paraguay</v>
      </c>
      <c r="G68" s="64"/>
      <c r="H68" s="65"/>
      <c r="I68" s="64"/>
      <c r="J68" s="67"/>
      <c r="K68" s="67"/>
      <c r="L68" s="67"/>
      <c r="M68" s="67"/>
      <c r="N68" s="67"/>
      <c r="O68" s="67"/>
      <c r="P68" s="67"/>
      <c r="Q68" s="67"/>
      <c r="S68" s="248"/>
      <c r="T68" s="248"/>
      <c r="U68" s="248"/>
      <c r="V68" s="248"/>
      <c r="W68" s="248"/>
      <c r="X68" s="248"/>
      <c r="Y68" s="248"/>
      <c r="Z68" s="248"/>
      <c r="AB68" s="260"/>
      <c r="AC68" s="260"/>
      <c r="AD68" s="260"/>
      <c r="AE68" s="260"/>
      <c r="AF68" s="260"/>
      <c r="AG68" s="260"/>
      <c r="AH68" s="260"/>
      <c r="AI68" s="260"/>
      <c r="CF68" s="1"/>
      <c r="CG68" s="1"/>
      <c r="CH68" s="1"/>
      <c r="CJ68" s="11"/>
      <c r="CK68" s="11"/>
      <c r="CL68" s="11"/>
    </row>
    <row r="69" spans="1:90" ht="15" customHeight="1" x14ac:dyDescent="0.2">
      <c r="A69" s="1">
        <f t="shared" si="1"/>
        <v>32</v>
      </c>
      <c r="B69" s="301" t="str">
        <f ca="1">OFFSET(Matches!$C$4,A69-1,0)</f>
        <v>D</v>
      </c>
      <c r="C69" s="303">
        <v>32</v>
      </c>
      <c r="D69" s="189">
        <f t="shared" ref="D69" ca="1" si="31">E69</f>
        <v>46192.625</v>
      </c>
      <c r="E69" s="190">
        <f ca="1">OFFSET(Matches!$D$4,A69-1,0)</f>
        <v>46192.625</v>
      </c>
      <c r="F69" s="191" t="str">
        <f ca="1">OFFSET(Matches!$H$4,A69-1,0)</f>
        <v>USA</v>
      </c>
      <c r="G69" s="64"/>
      <c r="H69" s="65"/>
      <c r="I69" s="64"/>
      <c r="J69" s="66"/>
      <c r="K69" s="66"/>
      <c r="L69" s="66"/>
      <c r="M69" s="66"/>
      <c r="N69" s="66"/>
      <c r="O69" s="66"/>
      <c r="P69" s="66"/>
      <c r="Q69" s="66"/>
      <c r="S69" s="247"/>
      <c r="T69" s="247"/>
      <c r="U69" s="247"/>
      <c r="V69" s="247"/>
      <c r="W69" s="247"/>
      <c r="X69" s="247"/>
      <c r="Y69" s="247"/>
      <c r="Z69" s="247"/>
      <c r="AB69" s="259"/>
      <c r="AC69" s="259"/>
      <c r="AD69" s="259"/>
      <c r="AE69" s="259"/>
      <c r="AF69" s="259"/>
      <c r="AG69" s="259"/>
      <c r="AH69" s="259"/>
      <c r="AI69" s="259"/>
      <c r="CF69" s="1"/>
      <c r="CG69" s="1"/>
      <c r="CH69" s="1"/>
      <c r="CJ69" s="11"/>
      <c r="CK69" s="11"/>
      <c r="CL69" s="11"/>
    </row>
    <row r="70" spans="1:90" ht="15" customHeight="1" x14ac:dyDescent="0.2">
      <c r="A70" s="1">
        <f t="shared" si="1"/>
        <v>32</v>
      </c>
      <c r="B70" s="302"/>
      <c r="C70" s="304"/>
      <c r="D70" s="305" t="str">
        <f ca="1">OFFSET(Matches!$Q$4,A69-1,0)</f>
        <v>Lumen Field, Seattle 🇺🇸</v>
      </c>
      <c r="E70" s="305"/>
      <c r="F70" s="192" t="str">
        <f ca="1">OFFSET(Matches!$M$4,A70-1,0)</f>
        <v>Australia</v>
      </c>
      <c r="G70" s="64"/>
      <c r="H70" s="65"/>
      <c r="I70" s="64"/>
      <c r="J70" s="67"/>
      <c r="K70" s="67"/>
      <c r="L70" s="67"/>
      <c r="M70" s="67"/>
      <c r="N70" s="67"/>
      <c r="O70" s="67"/>
      <c r="P70" s="67"/>
      <c r="Q70" s="67"/>
      <c r="S70" s="248"/>
      <c r="T70" s="248"/>
      <c r="U70" s="248"/>
      <c r="V70" s="248"/>
      <c r="W70" s="248"/>
      <c r="X70" s="248"/>
      <c r="Y70" s="248"/>
      <c r="Z70" s="248"/>
      <c r="AB70" s="260"/>
      <c r="AC70" s="260"/>
      <c r="AD70" s="260"/>
      <c r="AE70" s="260"/>
      <c r="AF70" s="260"/>
      <c r="AG70" s="260"/>
      <c r="AH70" s="260"/>
      <c r="AI70" s="260"/>
      <c r="CF70" s="1"/>
      <c r="CG70" s="1"/>
      <c r="CH70" s="1"/>
      <c r="CJ70" s="11"/>
      <c r="CK70" s="11"/>
      <c r="CL70" s="11"/>
    </row>
    <row r="71" spans="1:90" ht="15" customHeight="1" x14ac:dyDescent="0.2">
      <c r="A71" s="1">
        <f t="shared" si="1"/>
        <v>33</v>
      </c>
      <c r="B71" s="301" t="str">
        <f ca="1">OFFSET(Matches!$C$4,A71-1,0)</f>
        <v>E</v>
      </c>
      <c r="C71" s="303">
        <v>33</v>
      </c>
      <c r="D71" s="189">
        <f t="shared" ref="D71" ca="1" si="32">E71</f>
        <v>46193.666666666664</v>
      </c>
      <c r="E71" s="190">
        <f ca="1">OFFSET(Matches!$D$4,A71-1,0)</f>
        <v>46193.666666666664</v>
      </c>
      <c r="F71" s="191" t="str">
        <f ca="1">OFFSET(Matches!$H$4,A71-1,0)</f>
        <v>Germany</v>
      </c>
      <c r="G71" s="64"/>
      <c r="H71" s="65"/>
      <c r="I71" s="64"/>
      <c r="J71" s="66"/>
      <c r="K71" s="66"/>
      <c r="L71" s="66"/>
      <c r="M71" s="66"/>
      <c r="N71" s="66"/>
      <c r="O71" s="66"/>
      <c r="P71" s="66"/>
      <c r="Q71" s="66"/>
      <c r="S71" s="247"/>
      <c r="T71" s="247"/>
      <c r="U71" s="247"/>
      <c r="V71" s="247"/>
      <c r="W71" s="247"/>
      <c r="X71" s="247"/>
      <c r="Y71" s="247"/>
      <c r="Z71" s="247"/>
      <c r="AB71" s="259"/>
      <c r="AC71" s="259"/>
      <c r="AD71" s="259"/>
      <c r="AE71" s="259"/>
      <c r="AF71" s="259"/>
      <c r="AG71" s="259"/>
      <c r="AH71" s="259"/>
      <c r="AI71" s="259"/>
      <c r="CF71" s="1"/>
      <c r="CG71" s="1"/>
      <c r="CH71" s="1"/>
      <c r="CJ71" s="11"/>
      <c r="CK71" s="11"/>
      <c r="CL71" s="11"/>
    </row>
    <row r="72" spans="1:90" ht="15" customHeight="1" x14ac:dyDescent="0.2">
      <c r="A72" s="1">
        <f t="shared" si="1"/>
        <v>33</v>
      </c>
      <c r="B72" s="302"/>
      <c r="C72" s="304"/>
      <c r="D72" s="305" t="str">
        <f ca="1">OFFSET(Matches!$Q$4,A71-1,0)</f>
        <v>BMO Field, Toronto 🇨🇦</v>
      </c>
      <c r="E72" s="305"/>
      <c r="F72" s="192" t="str">
        <f ca="1">OFFSET(Matches!$M$4,A72-1,0)</f>
        <v>Cote D'Voire</v>
      </c>
      <c r="G72" s="64"/>
      <c r="H72" s="65"/>
      <c r="I72" s="64"/>
      <c r="J72" s="67"/>
      <c r="K72" s="67"/>
      <c r="L72" s="67"/>
      <c r="M72" s="67"/>
      <c r="N72" s="67"/>
      <c r="O72" s="67"/>
      <c r="P72" s="67"/>
      <c r="Q72" s="67"/>
      <c r="S72" s="248"/>
      <c r="T72" s="248"/>
      <c r="U72" s="248"/>
      <c r="V72" s="248"/>
      <c r="W72" s="248"/>
      <c r="X72" s="248"/>
      <c r="Y72" s="248"/>
      <c r="Z72" s="248"/>
      <c r="AB72" s="260"/>
      <c r="AC72" s="260"/>
      <c r="AD72" s="260"/>
      <c r="AE72" s="260"/>
      <c r="AF72" s="260"/>
      <c r="AG72" s="260"/>
      <c r="AH72" s="260"/>
      <c r="AI72" s="260"/>
      <c r="CF72" s="1"/>
      <c r="CG72" s="1"/>
      <c r="CH72" s="1"/>
      <c r="CJ72" s="11"/>
      <c r="CK72" s="11"/>
      <c r="CL72" s="11"/>
    </row>
    <row r="73" spans="1:90" ht="15" customHeight="1" x14ac:dyDescent="0.2">
      <c r="A73" s="1">
        <f t="shared" si="1"/>
        <v>34</v>
      </c>
      <c r="B73" s="301" t="str">
        <f ca="1">OFFSET(Matches!$C$4,A73-1,0)</f>
        <v>E</v>
      </c>
      <c r="C73" s="303">
        <v>34</v>
      </c>
      <c r="D73" s="189">
        <f t="shared" ref="D73" ca="1" si="33">E73</f>
        <v>46193.833333333336</v>
      </c>
      <c r="E73" s="190">
        <f ca="1">OFFSET(Matches!$D$4,A73-1,0)</f>
        <v>46193.833333333336</v>
      </c>
      <c r="F73" s="191" t="str">
        <f ca="1">OFFSET(Matches!$H$4,A73-1,0)</f>
        <v>Ecuador</v>
      </c>
      <c r="G73" s="64"/>
      <c r="H73" s="65"/>
      <c r="I73" s="64"/>
      <c r="J73" s="66"/>
      <c r="K73" s="66"/>
      <c r="L73" s="66"/>
      <c r="M73" s="66"/>
      <c r="N73" s="66"/>
      <c r="O73" s="66"/>
      <c r="P73" s="66"/>
      <c r="Q73" s="66"/>
      <c r="S73" s="247"/>
      <c r="T73" s="247"/>
      <c r="U73" s="247"/>
      <c r="V73" s="247"/>
      <c r="W73" s="247"/>
      <c r="X73" s="247"/>
      <c r="Y73" s="247"/>
      <c r="Z73" s="247"/>
      <c r="AB73" s="259"/>
      <c r="AC73" s="259"/>
      <c r="AD73" s="259"/>
      <c r="AE73" s="259"/>
      <c r="AF73" s="259"/>
      <c r="AG73" s="259"/>
      <c r="AH73" s="259"/>
      <c r="AI73" s="259"/>
      <c r="CF73" s="1"/>
      <c r="CG73" s="1"/>
      <c r="CH73" s="1"/>
      <c r="CJ73" s="11"/>
      <c r="CK73" s="11"/>
      <c r="CL73" s="11"/>
    </row>
    <row r="74" spans="1:90" ht="15" customHeight="1" x14ac:dyDescent="0.2">
      <c r="A74" s="1">
        <f t="shared" ref="A74:A137" si="34">A72+1</f>
        <v>34</v>
      </c>
      <c r="B74" s="302"/>
      <c r="C74" s="304"/>
      <c r="D74" s="305" t="str">
        <f ca="1">OFFSET(Matches!$Q$4,A73-1,0)</f>
        <v>Arrowhead Stadium, Kansas City 🇺🇸</v>
      </c>
      <c r="E74" s="305"/>
      <c r="F74" s="192" t="str">
        <f ca="1">OFFSET(Matches!$M$4,A74-1,0)</f>
        <v>Curacao</v>
      </c>
      <c r="G74" s="64"/>
      <c r="H74" s="65"/>
      <c r="I74" s="64"/>
      <c r="J74" s="67"/>
      <c r="K74" s="67"/>
      <c r="L74" s="67"/>
      <c r="M74" s="67"/>
      <c r="N74" s="67"/>
      <c r="O74" s="67"/>
      <c r="P74" s="67"/>
      <c r="Q74" s="67"/>
      <c r="S74" s="248"/>
      <c r="T74" s="248"/>
      <c r="U74" s="248"/>
      <c r="V74" s="248"/>
      <c r="W74" s="248"/>
      <c r="X74" s="248"/>
      <c r="Y74" s="248"/>
      <c r="Z74" s="248"/>
      <c r="AB74" s="260"/>
      <c r="AC74" s="260"/>
      <c r="AD74" s="260"/>
      <c r="AE74" s="260"/>
      <c r="AF74" s="260"/>
      <c r="AG74" s="260"/>
      <c r="AH74" s="260"/>
      <c r="AI74" s="260"/>
      <c r="CF74" s="1"/>
      <c r="CG74" s="1"/>
      <c r="CH74" s="1"/>
      <c r="CJ74" s="11"/>
      <c r="CK74" s="11"/>
      <c r="CL74" s="11"/>
    </row>
    <row r="75" spans="1:90" ht="15" customHeight="1" x14ac:dyDescent="0.2">
      <c r="A75" s="1">
        <f t="shared" si="34"/>
        <v>35</v>
      </c>
      <c r="B75" s="301" t="str">
        <f ca="1">OFFSET(Matches!$C$4,A75-1,0)</f>
        <v>F</v>
      </c>
      <c r="C75" s="303">
        <v>35</v>
      </c>
      <c r="D75" s="189">
        <f t="shared" ref="D75" ca="1" si="35">E75</f>
        <v>46193.541666666664</v>
      </c>
      <c r="E75" s="190">
        <f ca="1">OFFSET(Matches!$D$4,A75-1,0)</f>
        <v>46193.541666666664</v>
      </c>
      <c r="F75" s="191" t="str">
        <f ca="1">OFFSET(Matches!$H$4,A75-1,0)</f>
        <v>Netherlands</v>
      </c>
      <c r="G75" s="64"/>
      <c r="H75" s="65"/>
      <c r="I75" s="64"/>
      <c r="J75" s="66"/>
      <c r="K75" s="66"/>
      <c r="L75" s="66"/>
      <c r="M75" s="66"/>
      <c r="N75" s="66"/>
      <c r="O75" s="66"/>
      <c r="P75" s="66"/>
      <c r="Q75" s="66"/>
      <c r="S75" s="247"/>
      <c r="T75" s="247"/>
      <c r="U75" s="247"/>
      <c r="V75" s="247"/>
      <c r="W75" s="247"/>
      <c r="X75" s="247"/>
      <c r="Y75" s="247"/>
      <c r="Z75" s="247"/>
      <c r="AB75" s="259"/>
      <c r="AC75" s="259"/>
      <c r="AD75" s="259"/>
      <c r="AE75" s="259"/>
      <c r="AF75" s="259"/>
      <c r="AG75" s="259"/>
      <c r="AH75" s="259"/>
      <c r="AI75" s="259"/>
      <c r="CF75" s="1"/>
      <c r="CG75" s="1"/>
      <c r="CH75" s="1"/>
      <c r="CJ75" s="11"/>
      <c r="CK75" s="11"/>
      <c r="CL75" s="11"/>
    </row>
    <row r="76" spans="1:90" ht="15" customHeight="1" x14ac:dyDescent="0.2">
      <c r="A76" s="1">
        <f t="shared" si="34"/>
        <v>35</v>
      </c>
      <c r="B76" s="302"/>
      <c r="C76" s="304"/>
      <c r="D76" s="305" t="str">
        <f ca="1">OFFSET(Matches!$Q$4,A75-1,0)</f>
        <v>NRG Stadium, Houston 🇺🇸</v>
      </c>
      <c r="E76" s="305"/>
      <c r="F76" s="192" t="str">
        <f ca="1">OFFSET(Matches!$M$4,A76-1,0)</f>
        <v>Sweden</v>
      </c>
      <c r="G76" s="64"/>
      <c r="H76" s="65"/>
      <c r="I76" s="64"/>
      <c r="J76" s="67"/>
      <c r="K76" s="67"/>
      <c r="L76" s="67"/>
      <c r="M76" s="67"/>
      <c r="N76" s="67"/>
      <c r="O76" s="67"/>
      <c r="P76" s="67"/>
      <c r="Q76" s="67"/>
      <c r="S76" s="248"/>
      <c r="T76" s="248"/>
      <c r="U76" s="248"/>
      <c r="V76" s="248"/>
      <c r="W76" s="248"/>
      <c r="X76" s="248"/>
      <c r="Y76" s="248"/>
      <c r="Z76" s="248"/>
      <c r="AB76" s="260"/>
      <c r="AC76" s="260"/>
      <c r="AD76" s="260"/>
      <c r="AE76" s="260"/>
      <c r="AF76" s="260"/>
      <c r="AG76" s="260"/>
      <c r="AH76" s="260"/>
      <c r="AI76" s="260"/>
      <c r="CF76" s="1"/>
      <c r="CG76" s="1"/>
      <c r="CH76" s="1"/>
      <c r="CJ76" s="11"/>
      <c r="CK76" s="11"/>
      <c r="CL76" s="11"/>
    </row>
    <row r="77" spans="1:90" ht="15" customHeight="1" x14ac:dyDescent="0.2">
      <c r="A77" s="1">
        <f t="shared" si="34"/>
        <v>36</v>
      </c>
      <c r="B77" s="301" t="str">
        <f ca="1">OFFSET(Matches!$C$4,A77-1,0)</f>
        <v>F</v>
      </c>
      <c r="C77" s="303">
        <v>36</v>
      </c>
      <c r="D77" s="189">
        <f t="shared" ref="D77" ca="1" si="36">E77</f>
        <v>46193</v>
      </c>
      <c r="E77" s="190">
        <f ca="1">OFFSET(Matches!$D$4,A77-1,0)</f>
        <v>46193</v>
      </c>
      <c r="F77" s="191" t="str">
        <f ca="1">OFFSET(Matches!$H$4,A77-1,0)</f>
        <v>Tunisia</v>
      </c>
      <c r="G77" s="64"/>
      <c r="H77" s="65"/>
      <c r="I77" s="64"/>
      <c r="J77" s="66"/>
      <c r="K77" s="66"/>
      <c r="L77" s="66"/>
      <c r="M77" s="66"/>
      <c r="N77" s="66"/>
      <c r="O77" s="66"/>
      <c r="P77" s="66"/>
      <c r="Q77" s="66"/>
      <c r="S77" s="247"/>
      <c r="T77" s="247"/>
      <c r="U77" s="247"/>
      <c r="V77" s="247"/>
      <c r="W77" s="247"/>
      <c r="X77" s="247"/>
      <c r="Y77" s="247"/>
      <c r="Z77" s="247"/>
      <c r="AB77" s="259"/>
      <c r="AC77" s="259"/>
      <c r="AD77" s="259"/>
      <c r="AE77" s="259"/>
      <c r="AF77" s="259"/>
      <c r="AG77" s="259"/>
      <c r="AH77" s="259"/>
      <c r="AI77" s="259"/>
      <c r="CF77" s="1"/>
      <c r="CG77" s="1"/>
      <c r="CH77" s="1"/>
      <c r="CJ77" s="11"/>
      <c r="CK77" s="11"/>
      <c r="CL77" s="11"/>
    </row>
    <row r="78" spans="1:90" ht="15" customHeight="1" x14ac:dyDescent="0.2">
      <c r="A78" s="1">
        <f t="shared" si="34"/>
        <v>36</v>
      </c>
      <c r="B78" s="302"/>
      <c r="C78" s="304"/>
      <c r="D78" s="305" t="str">
        <f ca="1">OFFSET(Matches!$Q$4,A77-1,0)</f>
        <v>Estadio BBVA, Monterrey 🇲🇽</v>
      </c>
      <c r="E78" s="305"/>
      <c r="F78" s="192" t="str">
        <f ca="1">OFFSET(Matches!$M$4,A78-1,0)</f>
        <v>Japan</v>
      </c>
      <c r="G78" s="64"/>
      <c r="H78" s="65"/>
      <c r="I78" s="64"/>
      <c r="J78" s="67"/>
      <c r="K78" s="67"/>
      <c r="L78" s="67"/>
      <c r="M78" s="67"/>
      <c r="N78" s="67"/>
      <c r="O78" s="67"/>
      <c r="P78" s="67"/>
      <c r="Q78" s="67"/>
      <c r="S78" s="248"/>
      <c r="T78" s="248"/>
      <c r="U78" s="248"/>
      <c r="V78" s="248"/>
      <c r="W78" s="248"/>
      <c r="X78" s="248"/>
      <c r="Y78" s="248"/>
      <c r="Z78" s="248"/>
      <c r="AB78" s="260"/>
      <c r="AC78" s="260"/>
      <c r="AD78" s="260"/>
      <c r="AE78" s="260"/>
      <c r="AF78" s="260"/>
      <c r="AG78" s="260"/>
      <c r="AH78" s="260"/>
      <c r="AI78" s="260"/>
      <c r="CF78" s="1"/>
      <c r="CG78" s="1"/>
      <c r="CH78" s="1"/>
      <c r="CJ78" s="11"/>
      <c r="CK78" s="11"/>
      <c r="CL78" s="11"/>
    </row>
    <row r="79" spans="1:90" ht="15" customHeight="1" x14ac:dyDescent="0.2">
      <c r="A79" s="1">
        <f t="shared" si="34"/>
        <v>37</v>
      </c>
      <c r="B79" s="301" t="str">
        <f ca="1">OFFSET(Matches!$C$4,A79-1,0)</f>
        <v>H</v>
      </c>
      <c r="C79" s="303">
        <v>37</v>
      </c>
      <c r="D79" s="189">
        <f t="shared" ref="D79" ca="1" si="37">E79</f>
        <v>46194.75</v>
      </c>
      <c r="E79" s="190">
        <f ca="1">OFFSET(Matches!$D$4,A79-1,0)</f>
        <v>46194.75</v>
      </c>
      <c r="F79" s="191" t="str">
        <f ca="1">OFFSET(Matches!$H$4,A79-1,0)</f>
        <v>Uruguay</v>
      </c>
      <c r="G79" s="64"/>
      <c r="H79" s="65"/>
      <c r="I79" s="64"/>
      <c r="J79" s="66"/>
      <c r="K79" s="66"/>
      <c r="L79" s="66"/>
      <c r="M79" s="66"/>
      <c r="N79" s="66"/>
      <c r="O79" s="66"/>
      <c r="P79" s="66"/>
      <c r="Q79" s="66"/>
      <c r="S79" s="247"/>
      <c r="T79" s="247"/>
      <c r="U79" s="247"/>
      <c r="V79" s="247"/>
      <c r="W79" s="247"/>
      <c r="X79" s="247"/>
      <c r="Y79" s="247"/>
      <c r="Z79" s="247"/>
      <c r="AB79" s="259"/>
      <c r="AC79" s="259"/>
      <c r="AD79" s="259"/>
      <c r="AE79" s="259"/>
      <c r="AF79" s="259"/>
      <c r="AG79" s="259"/>
      <c r="AH79" s="259"/>
      <c r="AI79" s="259"/>
      <c r="CF79" s="1"/>
      <c r="CG79" s="1"/>
      <c r="CH79" s="1"/>
      <c r="CJ79" s="11"/>
      <c r="CK79" s="11"/>
      <c r="CL79" s="11"/>
    </row>
    <row r="80" spans="1:90" ht="15" customHeight="1" x14ac:dyDescent="0.2">
      <c r="A80" s="1">
        <f t="shared" si="34"/>
        <v>37</v>
      </c>
      <c r="B80" s="302"/>
      <c r="C80" s="304"/>
      <c r="D80" s="305" t="str">
        <f ca="1">OFFSET(Matches!$Q$4,A79-1,0)</f>
        <v>Hard Rock Stadium, Miami 🇺🇸</v>
      </c>
      <c r="E80" s="305"/>
      <c r="F80" s="192" t="str">
        <f ca="1">OFFSET(Matches!$M$4,A80-1,0)</f>
        <v>Cabo Verde</v>
      </c>
      <c r="G80" s="64"/>
      <c r="H80" s="65"/>
      <c r="I80" s="64"/>
      <c r="J80" s="67"/>
      <c r="K80" s="67"/>
      <c r="L80" s="67"/>
      <c r="M80" s="67"/>
      <c r="N80" s="67"/>
      <c r="O80" s="67"/>
      <c r="P80" s="67"/>
      <c r="Q80" s="67"/>
      <c r="S80" s="248"/>
      <c r="T80" s="248"/>
      <c r="U80" s="248"/>
      <c r="V80" s="248"/>
      <c r="W80" s="248"/>
      <c r="X80" s="248"/>
      <c r="Y80" s="248"/>
      <c r="Z80" s="248"/>
      <c r="AB80" s="260"/>
      <c r="AC80" s="260"/>
      <c r="AD80" s="260"/>
      <c r="AE80" s="260"/>
      <c r="AF80" s="260"/>
      <c r="AG80" s="260"/>
      <c r="AH80" s="260"/>
      <c r="AI80" s="260"/>
      <c r="CF80" s="1"/>
      <c r="CG80" s="1"/>
      <c r="CH80" s="1"/>
      <c r="CJ80" s="11"/>
      <c r="CK80" s="11"/>
      <c r="CL80" s="11"/>
    </row>
    <row r="81" spans="1:90" ht="15" customHeight="1" x14ac:dyDescent="0.2">
      <c r="A81" s="1">
        <f t="shared" si="34"/>
        <v>38</v>
      </c>
      <c r="B81" s="301" t="str">
        <f ca="1">OFFSET(Matches!$C$4,A81-1,0)</f>
        <v>H</v>
      </c>
      <c r="C81" s="303">
        <v>38</v>
      </c>
      <c r="D81" s="189">
        <f t="shared" ref="D81" ca="1" si="38">E81</f>
        <v>46194.5</v>
      </c>
      <c r="E81" s="190">
        <f ca="1">OFFSET(Matches!$D$4,A81-1,0)</f>
        <v>46194.5</v>
      </c>
      <c r="F81" s="191" t="str">
        <f ca="1">OFFSET(Matches!$H$4,A81-1,0)</f>
        <v>Spain</v>
      </c>
      <c r="G81" s="64"/>
      <c r="H81" s="65"/>
      <c r="I81" s="64"/>
      <c r="J81" s="66"/>
      <c r="K81" s="66"/>
      <c r="L81" s="66"/>
      <c r="M81" s="66"/>
      <c r="N81" s="66"/>
      <c r="O81" s="66"/>
      <c r="P81" s="66"/>
      <c r="Q81" s="66"/>
      <c r="S81" s="247"/>
      <c r="T81" s="247"/>
      <c r="U81" s="247"/>
      <c r="V81" s="247"/>
      <c r="W81" s="247"/>
      <c r="X81" s="247"/>
      <c r="Y81" s="247"/>
      <c r="Z81" s="247"/>
      <c r="AB81" s="259"/>
      <c r="AC81" s="259"/>
      <c r="AD81" s="259"/>
      <c r="AE81" s="259"/>
      <c r="AF81" s="259"/>
      <c r="AG81" s="259"/>
      <c r="AH81" s="259"/>
      <c r="AI81" s="259"/>
      <c r="CF81" s="1"/>
      <c r="CG81" s="1"/>
      <c r="CH81" s="1"/>
      <c r="CJ81" s="11"/>
      <c r="CK81" s="11"/>
      <c r="CL81" s="11"/>
    </row>
    <row r="82" spans="1:90" ht="15" customHeight="1" x14ac:dyDescent="0.2">
      <c r="A82" s="1">
        <f t="shared" si="34"/>
        <v>38</v>
      </c>
      <c r="B82" s="302"/>
      <c r="C82" s="304"/>
      <c r="D82" s="305" t="str">
        <f ca="1">OFFSET(Matches!$Q$4,A81-1,0)</f>
        <v>Mercedes-Benz Stadium, Atlanta 🇺🇸</v>
      </c>
      <c r="E82" s="305"/>
      <c r="F82" s="192" t="str">
        <f ca="1">OFFSET(Matches!$M$4,A82-1,0)</f>
        <v>Saudi Arabia</v>
      </c>
      <c r="G82" s="64"/>
      <c r="H82" s="65"/>
      <c r="I82" s="64"/>
      <c r="J82" s="67"/>
      <c r="K82" s="67"/>
      <c r="L82" s="67"/>
      <c r="M82" s="67"/>
      <c r="N82" s="67"/>
      <c r="O82" s="67"/>
      <c r="P82" s="67"/>
      <c r="Q82" s="67"/>
      <c r="S82" s="248"/>
      <c r="T82" s="248"/>
      <c r="U82" s="248"/>
      <c r="V82" s="248"/>
      <c r="W82" s="248"/>
      <c r="X82" s="248"/>
      <c r="Y82" s="248"/>
      <c r="Z82" s="248"/>
      <c r="AB82" s="260"/>
      <c r="AC82" s="260"/>
      <c r="AD82" s="260"/>
      <c r="AE82" s="260"/>
      <c r="AF82" s="260"/>
      <c r="AG82" s="260"/>
      <c r="AH82" s="260"/>
      <c r="AI82" s="260"/>
      <c r="CF82" s="1"/>
      <c r="CG82" s="1"/>
      <c r="CH82" s="1"/>
      <c r="CJ82" s="11"/>
      <c r="CK82" s="11"/>
      <c r="CL82" s="11"/>
    </row>
    <row r="83" spans="1:90" ht="15" customHeight="1" x14ac:dyDescent="0.2">
      <c r="A83" s="1">
        <f t="shared" si="34"/>
        <v>39</v>
      </c>
      <c r="B83" s="301" t="str">
        <f ca="1">OFFSET(Matches!$C$4,A83-1,0)</f>
        <v>G</v>
      </c>
      <c r="C83" s="303">
        <v>39</v>
      </c>
      <c r="D83" s="189">
        <f t="shared" ref="D83" ca="1" si="39">E83</f>
        <v>46194.625</v>
      </c>
      <c r="E83" s="190">
        <f ca="1">OFFSET(Matches!$D$4,A83-1,0)</f>
        <v>46194.625</v>
      </c>
      <c r="F83" s="191" t="str">
        <f ca="1">OFFSET(Matches!$H$4,A83-1,0)</f>
        <v>Belgium</v>
      </c>
      <c r="G83" s="64"/>
      <c r="H83" s="65"/>
      <c r="I83" s="64"/>
      <c r="J83" s="66"/>
      <c r="K83" s="66"/>
      <c r="L83" s="66"/>
      <c r="M83" s="66"/>
      <c r="N83" s="66"/>
      <c r="O83" s="66"/>
      <c r="P83" s="66"/>
      <c r="Q83" s="66"/>
      <c r="S83" s="247"/>
      <c r="T83" s="247"/>
      <c r="U83" s="247"/>
      <c r="V83" s="247"/>
      <c r="W83" s="247"/>
      <c r="X83" s="247"/>
      <c r="Y83" s="247"/>
      <c r="Z83" s="247"/>
      <c r="AB83" s="259"/>
      <c r="AC83" s="259"/>
      <c r="AD83" s="259"/>
      <c r="AE83" s="259"/>
      <c r="AF83" s="259"/>
      <c r="AG83" s="259"/>
      <c r="AH83" s="259"/>
      <c r="AI83" s="259"/>
      <c r="CF83" s="1"/>
      <c r="CG83" s="1"/>
      <c r="CH83" s="1"/>
      <c r="CJ83" s="11"/>
      <c r="CK83" s="11"/>
      <c r="CL83" s="11"/>
    </row>
    <row r="84" spans="1:90" ht="15" customHeight="1" x14ac:dyDescent="0.2">
      <c r="A84" s="1">
        <f t="shared" si="34"/>
        <v>39</v>
      </c>
      <c r="B84" s="302"/>
      <c r="C84" s="304"/>
      <c r="D84" s="305" t="str">
        <f ca="1">OFFSET(Matches!$Q$4,A83-1,0)</f>
        <v>SoFi Stadium, Los Angeles 🇺🇸</v>
      </c>
      <c r="E84" s="305"/>
      <c r="F84" s="192" t="str">
        <f ca="1">OFFSET(Matches!$M$4,A84-1,0)</f>
        <v>Iran</v>
      </c>
      <c r="G84" s="64"/>
      <c r="H84" s="65"/>
      <c r="I84" s="64"/>
      <c r="J84" s="67"/>
      <c r="K84" s="67"/>
      <c r="L84" s="67"/>
      <c r="M84" s="67"/>
      <c r="N84" s="67"/>
      <c r="O84" s="67"/>
      <c r="P84" s="67"/>
      <c r="Q84" s="67"/>
      <c r="S84" s="248"/>
      <c r="T84" s="248"/>
      <c r="U84" s="248"/>
      <c r="V84" s="248"/>
      <c r="W84" s="248"/>
      <c r="X84" s="248"/>
      <c r="Y84" s="248"/>
      <c r="Z84" s="248"/>
      <c r="AB84" s="260"/>
      <c r="AC84" s="260"/>
      <c r="AD84" s="260"/>
      <c r="AE84" s="260"/>
      <c r="AF84" s="260"/>
      <c r="AG84" s="260"/>
      <c r="AH84" s="260"/>
      <c r="AI84" s="260"/>
      <c r="CF84" s="1"/>
      <c r="CG84" s="1"/>
      <c r="CH84" s="1"/>
      <c r="CJ84" s="11"/>
      <c r="CK84" s="11"/>
      <c r="CL84" s="11"/>
    </row>
    <row r="85" spans="1:90" ht="15" customHeight="1" x14ac:dyDescent="0.2">
      <c r="A85" s="1">
        <f t="shared" si="34"/>
        <v>40</v>
      </c>
      <c r="B85" s="301" t="str">
        <f ca="1">OFFSET(Matches!$C$4,A85-1,0)</f>
        <v>G</v>
      </c>
      <c r="C85" s="303">
        <v>40</v>
      </c>
      <c r="D85" s="189">
        <f t="shared" ref="D85" ca="1" si="40">E85</f>
        <v>46194.875</v>
      </c>
      <c r="E85" s="190">
        <f ca="1">OFFSET(Matches!$D$4,A85-1,0)</f>
        <v>46194.875</v>
      </c>
      <c r="F85" s="191" t="str">
        <f ca="1">OFFSET(Matches!$H$4,A85-1,0)</f>
        <v>New Zealand</v>
      </c>
      <c r="G85" s="64"/>
      <c r="H85" s="65"/>
      <c r="I85" s="64"/>
      <c r="J85" s="66"/>
      <c r="K85" s="66"/>
      <c r="L85" s="66"/>
      <c r="M85" s="66"/>
      <c r="N85" s="66"/>
      <c r="O85" s="66"/>
      <c r="P85" s="66"/>
      <c r="Q85" s="66"/>
      <c r="S85" s="247"/>
      <c r="T85" s="247"/>
      <c r="U85" s="247"/>
      <c r="V85" s="247"/>
      <c r="W85" s="247"/>
      <c r="X85" s="247"/>
      <c r="Y85" s="247"/>
      <c r="Z85" s="247"/>
      <c r="AB85" s="259"/>
      <c r="AC85" s="259"/>
      <c r="AD85" s="259"/>
      <c r="AE85" s="259"/>
      <c r="AF85" s="259"/>
      <c r="AG85" s="259"/>
      <c r="AH85" s="259"/>
      <c r="AI85" s="259"/>
      <c r="CF85" s="1"/>
      <c r="CG85" s="1"/>
      <c r="CH85" s="1"/>
      <c r="CJ85" s="11"/>
      <c r="CK85" s="11"/>
      <c r="CL85" s="11"/>
    </row>
    <row r="86" spans="1:90" ht="15" customHeight="1" x14ac:dyDescent="0.2">
      <c r="A86" s="1">
        <f t="shared" si="34"/>
        <v>40</v>
      </c>
      <c r="B86" s="302"/>
      <c r="C86" s="304"/>
      <c r="D86" s="305" t="str">
        <f ca="1">OFFSET(Matches!$Q$4,A85-1,0)</f>
        <v>BC Place, Vancouver 🇨🇦</v>
      </c>
      <c r="E86" s="305"/>
      <c r="F86" s="192" t="str">
        <f ca="1">OFFSET(Matches!$M$4,A86-1,0)</f>
        <v>Egypt</v>
      </c>
      <c r="G86" s="64"/>
      <c r="H86" s="65"/>
      <c r="I86" s="64"/>
      <c r="J86" s="67"/>
      <c r="K86" s="67"/>
      <c r="L86" s="67"/>
      <c r="M86" s="67"/>
      <c r="N86" s="67"/>
      <c r="O86" s="67"/>
      <c r="P86" s="67"/>
      <c r="Q86" s="67"/>
      <c r="S86" s="248"/>
      <c r="T86" s="248"/>
      <c r="U86" s="248"/>
      <c r="V86" s="248"/>
      <c r="W86" s="248"/>
      <c r="X86" s="248"/>
      <c r="Y86" s="248"/>
      <c r="Z86" s="248"/>
      <c r="AB86" s="260"/>
      <c r="AC86" s="260"/>
      <c r="AD86" s="260"/>
      <c r="AE86" s="260"/>
      <c r="AF86" s="260"/>
      <c r="AG86" s="260"/>
      <c r="AH86" s="260"/>
      <c r="AI86" s="260"/>
      <c r="CF86" s="1"/>
      <c r="CG86" s="1"/>
      <c r="CH86" s="1"/>
      <c r="CJ86" s="11"/>
      <c r="CK86" s="11"/>
      <c r="CL86" s="11"/>
    </row>
    <row r="87" spans="1:90" ht="15" customHeight="1" x14ac:dyDescent="0.2">
      <c r="A87" s="1">
        <f t="shared" si="34"/>
        <v>41</v>
      </c>
      <c r="B87" s="301" t="str">
        <f ca="1">OFFSET(Matches!$C$4,A87-1,0)</f>
        <v>I</v>
      </c>
      <c r="C87" s="303">
        <v>41</v>
      </c>
      <c r="D87" s="189">
        <f t="shared" ref="D87" ca="1" si="41">E87</f>
        <v>46195.833333333336</v>
      </c>
      <c r="E87" s="190">
        <f ca="1">OFFSET(Matches!$D$4,A87-1,0)</f>
        <v>46195.833333333336</v>
      </c>
      <c r="F87" s="191" t="str">
        <f ca="1">OFFSET(Matches!$H$4,A87-1,0)</f>
        <v>Norway</v>
      </c>
      <c r="G87" s="64"/>
      <c r="H87" s="65"/>
      <c r="I87" s="64"/>
      <c r="J87" s="66"/>
      <c r="K87" s="66"/>
      <c r="L87" s="66"/>
      <c r="M87" s="66"/>
      <c r="N87" s="66"/>
      <c r="O87" s="66"/>
      <c r="P87" s="66"/>
      <c r="Q87" s="66"/>
      <c r="S87" s="247"/>
      <c r="T87" s="247"/>
      <c r="U87" s="247"/>
      <c r="V87" s="247"/>
      <c r="W87" s="247"/>
      <c r="X87" s="247"/>
      <c r="Y87" s="247"/>
      <c r="Z87" s="247"/>
      <c r="AB87" s="259"/>
      <c r="AC87" s="259"/>
      <c r="AD87" s="259"/>
      <c r="AE87" s="259"/>
      <c r="AF87" s="259"/>
      <c r="AG87" s="259"/>
      <c r="AH87" s="259"/>
      <c r="AI87" s="259"/>
      <c r="CF87" s="1"/>
      <c r="CG87" s="1"/>
      <c r="CH87" s="1"/>
      <c r="CJ87" s="11"/>
      <c r="CK87" s="11"/>
      <c r="CL87" s="11"/>
    </row>
    <row r="88" spans="1:90" ht="15" customHeight="1" x14ac:dyDescent="0.2">
      <c r="A88" s="1">
        <f t="shared" si="34"/>
        <v>41</v>
      </c>
      <c r="B88" s="302"/>
      <c r="C88" s="304"/>
      <c r="D88" s="305" t="str">
        <f ca="1">OFFSET(Matches!$Q$4,A87-1,0)</f>
        <v>MetLife Stadium, New York/New Jersey 🇺🇸</v>
      </c>
      <c r="E88" s="305"/>
      <c r="F88" s="192" t="str">
        <f ca="1">OFFSET(Matches!$M$4,A88-1,0)</f>
        <v>Senegal</v>
      </c>
      <c r="G88" s="64"/>
      <c r="H88" s="65"/>
      <c r="I88" s="64"/>
      <c r="J88" s="67"/>
      <c r="K88" s="67"/>
      <c r="L88" s="67"/>
      <c r="M88" s="67"/>
      <c r="N88" s="67"/>
      <c r="O88" s="67"/>
      <c r="P88" s="67"/>
      <c r="Q88" s="67"/>
      <c r="S88" s="248"/>
      <c r="T88" s="248"/>
      <c r="U88" s="248"/>
      <c r="V88" s="248"/>
      <c r="W88" s="248"/>
      <c r="X88" s="248"/>
      <c r="Y88" s="248"/>
      <c r="Z88" s="248"/>
      <c r="AB88" s="260"/>
      <c r="AC88" s="260"/>
      <c r="AD88" s="260"/>
      <c r="AE88" s="260"/>
      <c r="AF88" s="260"/>
      <c r="AG88" s="260"/>
      <c r="AH88" s="260"/>
      <c r="AI88" s="260"/>
      <c r="CF88" s="1"/>
      <c r="CG88" s="1"/>
      <c r="CH88" s="1"/>
      <c r="CJ88" s="11"/>
      <c r="CK88" s="11"/>
      <c r="CL88" s="11"/>
    </row>
    <row r="89" spans="1:90" ht="15" customHeight="1" x14ac:dyDescent="0.2">
      <c r="A89" s="1">
        <f t="shared" si="34"/>
        <v>42</v>
      </c>
      <c r="B89" s="301" t="str">
        <f ca="1">OFFSET(Matches!$C$4,A89-1,0)</f>
        <v>I</v>
      </c>
      <c r="C89" s="303">
        <v>42</v>
      </c>
      <c r="D89" s="189">
        <f t="shared" ref="D89" ca="1" si="42">E89</f>
        <v>46195.708333333336</v>
      </c>
      <c r="E89" s="190">
        <f ca="1">OFFSET(Matches!$D$4,A89-1,0)</f>
        <v>46195.708333333336</v>
      </c>
      <c r="F89" s="191" t="str">
        <f ca="1">OFFSET(Matches!$H$4,A89-1,0)</f>
        <v>France</v>
      </c>
      <c r="G89" s="64"/>
      <c r="H89" s="65"/>
      <c r="I89" s="64"/>
      <c r="J89" s="66"/>
      <c r="K89" s="66"/>
      <c r="L89" s="66"/>
      <c r="M89" s="66"/>
      <c r="N89" s="66"/>
      <c r="O89" s="66"/>
      <c r="P89" s="66"/>
      <c r="Q89" s="66"/>
      <c r="S89" s="247"/>
      <c r="T89" s="247"/>
      <c r="U89" s="247"/>
      <c r="V89" s="247"/>
      <c r="W89" s="247"/>
      <c r="X89" s="247"/>
      <c r="Y89" s="247"/>
      <c r="Z89" s="247"/>
      <c r="AB89" s="259"/>
      <c r="AC89" s="259"/>
      <c r="AD89" s="259"/>
      <c r="AE89" s="259"/>
      <c r="AF89" s="259"/>
      <c r="AG89" s="259"/>
      <c r="AH89" s="259"/>
      <c r="AI89" s="259"/>
      <c r="CF89" s="1"/>
      <c r="CG89" s="1"/>
      <c r="CH89" s="1"/>
      <c r="CJ89" s="11"/>
      <c r="CK89" s="11"/>
      <c r="CL89" s="11"/>
    </row>
    <row r="90" spans="1:90" ht="15" customHeight="1" x14ac:dyDescent="0.2">
      <c r="A90" s="1">
        <f t="shared" si="34"/>
        <v>42</v>
      </c>
      <c r="B90" s="302"/>
      <c r="C90" s="304"/>
      <c r="D90" s="305" t="str">
        <f ca="1">OFFSET(Matches!$Q$4,A89-1,0)</f>
        <v>Lincoln Financial Field, Philadelphia 🇺🇸</v>
      </c>
      <c r="E90" s="305"/>
      <c r="F90" s="192" t="str">
        <f ca="1">OFFSET(Matches!$M$4,A90-1,0)</f>
        <v>Iraq</v>
      </c>
      <c r="G90" s="64"/>
      <c r="H90" s="65"/>
      <c r="I90" s="64"/>
      <c r="J90" s="67"/>
      <c r="K90" s="67"/>
      <c r="L90" s="67"/>
      <c r="M90" s="67"/>
      <c r="N90" s="67"/>
      <c r="O90" s="67"/>
      <c r="P90" s="67"/>
      <c r="Q90" s="67"/>
      <c r="S90" s="248"/>
      <c r="T90" s="248"/>
      <c r="U90" s="248"/>
      <c r="V90" s="248"/>
      <c r="W90" s="248"/>
      <c r="X90" s="248"/>
      <c r="Y90" s="248"/>
      <c r="Z90" s="248"/>
      <c r="AB90" s="260"/>
      <c r="AC90" s="260"/>
      <c r="AD90" s="260"/>
      <c r="AE90" s="260"/>
      <c r="AF90" s="260"/>
      <c r="AG90" s="260"/>
      <c r="AH90" s="260"/>
      <c r="AI90" s="260"/>
      <c r="CF90" s="1"/>
      <c r="CG90" s="1"/>
      <c r="CH90" s="1"/>
      <c r="CJ90" s="11"/>
      <c r="CK90" s="11"/>
      <c r="CL90" s="11"/>
    </row>
    <row r="91" spans="1:90" ht="15" customHeight="1" x14ac:dyDescent="0.2">
      <c r="A91" s="1">
        <f t="shared" si="34"/>
        <v>43</v>
      </c>
      <c r="B91" s="301" t="str">
        <f ca="1">OFFSET(Matches!$C$4,A91-1,0)</f>
        <v>J</v>
      </c>
      <c r="C91" s="303">
        <v>43</v>
      </c>
      <c r="D91" s="189">
        <f t="shared" ref="D91" ca="1" si="43">E91</f>
        <v>46195.541666666664</v>
      </c>
      <c r="E91" s="190">
        <f ca="1">OFFSET(Matches!$D$4,A91-1,0)</f>
        <v>46195.541666666664</v>
      </c>
      <c r="F91" s="191" t="str">
        <f ca="1">OFFSET(Matches!$H$4,A91-1,0)</f>
        <v>Argentina</v>
      </c>
      <c r="G91" s="64"/>
      <c r="H91" s="65"/>
      <c r="I91" s="64"/>
      <c r="J91" s="66"/>
      <c r="K91" s="66"/>
      <c r="L91" s="66"/>
      <c r="M91" s="66"/>
      <c r="N91" s="66"/>
      <c r="O91" s="66"/>
      <c r="P91" s="66"/>
      <c r="Q91" s="66"/>
      <c r="S91" s="247"/>
      <c r="T91" s="247"/>
      <c r="U91" s="247"/>
      <c r="V91" s="247"/>
      <c r="W91" s="247"/>
      <c r="X91" s="247"/>
      <c r="Y91" s="247"/>
      <c r="Z91" s="247"/>
      <c r="AB91" s="259"/>
      <c r="AC91" s="259"/>
      <c r="AD91" s="259"/>
      <c r="AE91" s="259"/>
      <c r="AF91" s="259"/>
      <c r="AG91" s="259"/>
      <c r="AH91" s="259"/>
      <c r="AI91" s="259"/>
      <c r="CF91" s="1"/>
      <c r="CG91" s="1"/>
      <c r="CH91" s="1"/>
      <c r="CJ91" s="11"/>
      <c r="CK91" s="11"/>
      <c r="CL91" s="11"/>
    </row>
    <row r="92" spans="1:90" ht="15" customHeight="1" x14ac:dyDescent="0.2">
      <c r="A92" s="1">
        <f t="shared" si="34"/>
        <v>43</v>
      </c>
      <c r="B92" s="302"/>
      <c r="C92" s="304"/>
      <c r="D92" s="305" t="str">
        <f ca="1">OFFSET(Matches!$Q$4,A91-1,0)</f>
        <v>AT&amp;T Stadium, Dallas 🇺🇸</v>
      </c>
      <c r="E92" s="305"/>
      <c r="F92" s="192" t="str">
        <f ca="1">OFFSET(Matches!$M$4,A92-1,0)</f>
        <v>Austria</v>
      </c>
      <c r="G92" s="64"/>
      <c r="H92" s="65"/>
      <c r="I92" s="64"/>
      <c r="J92" s="67"/>
      <c r="K92" s="67"/>
      <c r="L92" s="67"/>
      <c r="M92" s="67"/>
      <c r="N92" s="67"/>
      <c r="O92" s="67"/>
      <c r="P92" s="67"/>
      <c r="Q92" s="67"/>
      <c r="S92" s="248"/>
      <c r="T92" s="248"/>
      <c r="U92" s="248"/>
      <c r="V92" s="248"/>
      <c r="W92" s="248"/>
      <c r="X92" s="248"/>
      <c r="Y92" s="248"/>
      <c r="Z92" s="248"/>
      <c r="AB92" s="260"/>
      <c r="AC92" s="260"/>
      <c r="AD92" s="260"/>
      <c r="AE92" s="260"/>
      <c r="AF92" s="260"/>
      <c r="AG92" s="260"/>
      <c r="AH92" s="260"/>
      <c r="AI92" s="260"/>
      <c r="CF92" s="1"/>
      <c r="CG92" s="1"/>
      <c r="CH92" s="1"/>
      <c r="CJ92" s="11"/>
      <c r="CK92" s="11"/>
      <c r="CL92" s="11"/>
    </row>
    <row r="93" spans="1:90" ht="15" customHeight="1" x14ac:dyDescent="0.2">
      <c r="A93" s="1">
        <f t="shared" si="34"/>
        <v>44</v>
      </c>
      <c r="B93" s="301" t="str">
        <f ca="1">OFFSET(Matches!$C$4,A93-1,0)</f>
        <v>J</v>
      </c>
      <c r="C93" s="303">
        <v>44</v>
      </c>
      <c r="D93" s="189">
        <f t="shared" ref="D93" ca="1" si="44">E93</f>
        <v>46195.958333333336</v>
      </c>
      <c r="E93" s="190">
        <f ca="1">OFFSET(Matches!$D$4,A93-1,0)</f>
        <v>46195.958333333336</v>
      </c>
      <c r="F93" s="191" t="str">
        <f ca="1">OFFSET(Matches!$H$4,A93-1,0)</f>
        <v>Jordan</v>
      </c>
      <c r="G93" s="64"/>
      <c r="H93" s="65"/>
      <c r="I93" s="64"/>
      <c r="J93" s="66"/>
      <c r="K93" s="66"/>
      <c r="L93" s="66"/>
      <c r="M93" s="66"/>
      <c r="N93" s="66"/>
      <c r="O93" s="66"/>
      <c r="P93" s="66"/>
      <c r="Q93" s="66"/>
      <c r="S93" s="247"/>
      <c r="T93" s="247"/>
      <c r="U93" s="247"/>
      <c r="V93" s="247"/>
      <c r="W93" s="247"/>
      <c r="X93" s="247"/>
      <c r="Y93" s="247"/>
      <c r="Z93" s="247"/>
      <c r="AB93" s="259"/>
      <c r="AC93" s="259"/>
      <c r="AD93" s="259"/>
      <c r="AE93" s="259"/>
      <c r="AF93" s="259"/>
      <c r="AG93" s="259"/>
      <c r="AH93" s="259"/>
      <c r="AI93" s="259"/>
      <c r="CF93" s="1"/>
      <c r="CG93" s="1"/>
      <c r="CH93" s="1"/>
      <c r="CJ93" s="11"/>
      <c r="CK93" s="11"/>
      <c r="CL93" s="11"/>
    </row>
    <row r="94" spans="1:90" ht="15" customHeight="1" x14ac:dyDescent="0.2">
      <c r="A94" s="1">
        <f t="shared" si="34"/>
        <v>44</v>
      </c>
      <c r="B94" s="302"/>
      <c r="C94" s="304"/>
      <c r="D94" s="305" t="str">
        <f ca="1">OFFSET(Matches!$Q$4,A93-1,0)</f>
        <v>Levi’s Stadium, San Francisco 🇺🇸</v>
      </c>
      <c r="E94" s="305"/>
      <c r="F94" s="192" t="str">
        <f ca="1">OFFSET(Matches!$M$4,A94-1,0)</f>
        <v>Algeria</v>
      </c>
      <c r="G94" s="64"/>
      <c r="H94" s="65"/>
      <c r="I94" s="64"/>
      <c r="J94" s="67"/>
      <c r="K94" s="67"/>
      <c r="L94" s="67"/>
      <c r="M94" s="67"/>
      <c r="N94" s="67"/>
      <c r="O94" s="67"/>
      <c r="P94" s="67"/>
      <c r="Q94" s="67"/>
      <c r="S94" s="248"/>
      <c r="T94" s="248"/>
      <c r="U94" s="248"/>
      <c r="V94" s="248"/>
      <c r="W94" s="248"/>
      <c r="X94" s="248"/>
      <c r="Y94" s="248"/>
      <c r="Z94" s="248"/>
      <c r="AB94" s="260"/>
      <c r="AC94" s="260"/>
      <c r="AD94" s="260"/>
      <c r="AE94" s="260"/>
      <c r="AF94" s="260"/>
      <c r="AG94" s="260"/>
      <c r="AH94" s="260"/>
      <c r="AI94" s="260"/>
      <c r="CF94" s="1"/>
      <c r="CG94" s="1"/>
      <c r="CH94" s="1"/>
      <c r="CJ94" s="11"/>
      <c r="CK94" s="11"/>
      <c r="CL94" s="11"/>
    </row>
    <row r="95" spans="1:90" ht="15" customHeight="1" x14ac:dyDescent="0.2">
      <c r="A95" s="1">
        <f t="shared" si="34"/>
        <v>45</v>
      </c>
      <c r="B95" s="301" t="str">
        <f ca="1">OFFSET(Matches!$C$4,A95-1,0)</f>
        <v>L</v>
      </c>
      <c r="C95" s="303">
        <v>45</v>
      </c>
      <c r="D95" s="189">
        <f t="shared" ref="D95" ca="1" si="45">E95</f>
        <v>46196.666666666664</v>
      </c>
      <c r="E95" s="190">
        <f ca="1">OFFSET(Matches!$D$4,A95-1,0)</f>
        <v>46196.666666666664</v>
      </c>
      <c r="F95" s="191" t="str">
        <f ca="1">OFFSET(Matches!$H$4,A95-1,0)</f>
        <v>England</v>
      </c>
      <c r="G95" s="64"/>
      <c r="H95" s="65"/>
      <c r="I95" s="64"/>
      <c r="J95" s="66"/>
      <c r="K95" s="66"/>
      <c r="L95" s="66"/>
      <c r="M95" s="66"/>
      <c r="N95" s="66"/>
      <c r="O95" s="66"/>
      <c r="P95" s="66"/>
      <c r="Q95" s="66"/>
      <c r="S95" s="247"/>
      <c r="T95" s="247"/>
      <c r="U95" s="247"/>
      <c r="V95" s="247"/>
      <c r="W95" s="247"/>
      <c r="X95" s="247"/>
      <c r="Y95" s="247"/>
      <c r="Z95" s="247"/>
      <c r="AB95" s="259"/>
      <c r="AC95" s="259"/>
      <c r="AD95" s="259"/>
      <c r="AE95" s="259"/>
      <c r="AF95" s="259"/>
      <c r="AG95" s="259"/>
      <c r="AH95" s="259"/>
      <c r="AI95" s="259"/>
      <c r="CF95" s="1"/>
      <c r="CG95" s="1"/>
      <c r="CH95" s="1"/>
      <c r="CJ95" s="11"/>
      <c r="CK95" s="11"/>
      <c r="CL95" s="11"/>
    </row>
    <row r="96" spans="1:90" ht="15" customHeight="1" x14ac:dyDescent="0.2">
      <c r="A96" s="1">
        <f t="shared" si="34"/>
        <v>45</v>
      </c>
      <c r="B96" s="302"/>
      <c r="C96" s="304"/>
      <c r="D96" s="305" t="str">
        <f ca="1">OFFSET(Matches!$Q$4,A95-1,0)</f>
        <v>Gillette Stadium, Boston 🇺🇸</v>
      </c>
      <c r="E96" s="305"/>
      <c r="F96" s="192" t="str">
        <f ca="1">OFFSET(Matches!$M$4,A96-1,0)</f>
        <v>Ghana</v>
      </c>
      <c r="G96" s="64"/>
      <c r="H96" s="65"/>
      <c r="I96" s="64"/>
      <c r="J96" s="67"/>
      <c r="K96" s="67"/>
      <c r="L96" s="67"/>
      <c r="M96" s="67"/>
      <c r="N96" s="67"/>
      <c r="O96" s="67"/>
      <c r="P96" s="67"/>
      <c r="Q96" s="67"/>
      <c r="S96" s="248"/>
      <c r="T96" s="248"/>
      <c r="U96" s="248"/>
      <c r="V96" s="248"/>
      <c r="W96" s="248"/>
      <c r="X96" s="248"/>
      <c r="Y96" s="248"/>
      <c r="Z96" s="248"/>
      <c r="AB96" s="260"/>
      <c r="AC96" s="260"/>
      <c r="AD96" s="260"/>
      <c r="AE96" s="260"/>
      <c r="AF96" s="260"/>
      <c r="AG96" s="260"/>
      <c r="AH96" s="260"/>
      <c r="AI96" s="260"/>
      <c r="CF96" s="1"/>
      <c r="CG96" s="1"/>
      <c r="CH96" s="1"/>
      <c r="CJ96" s="11"/>
      <c r="CK96" s="11"/>
      <c r="CL96" s="11"/>
    </row>
    <row r="97" spans="1:90" ht="15" customHeight="1" x14ac:dyDescent="0.2">
      <c r="A97" s="1">
        <f t="shared" si="34"/>
        <v>46</v>
      </c>
      <c r="B97" s="301" t="str">
        <f ca="1">OFFSET(Matches!$C$4,A97-1,0)</f>
        <v>L</v>
      </c>
      <c r="C97" s="303">
        <v>46</v>
      </c>
      <c r="D97" s="189">
        <f t="shared" ref="D97" ca="1" si="46">E97</f>
        <v>46196.791666666664</v>
      </c>
      <c r="E97" s="190">
        <f ca="1">OFFSET(Matches!$D$4,A97-1,0)</f>
        <v>46196.791666666664</v>
      </c>
      <c r="F97" s="191" t="str">
        <f ca="1">OFFSET(Matches!$H$4,A97-1,0)</f>
        <v>Panama</v>
      </c>
      <c r="G97" s="64"/>
      <c r="H97" s="65"/>
      <c r="I97" s="64"/>
      <c r="J97" s="66"/>
      <c r="K97" s="66"/>
      <c r="L97" s="66"/>
      <c r="M97" s="66"/>
      <c r="N97" s="66"/>
      <c r="O97" s="66"/>
      <c r="P97" s="66"/>
      <c r="Q97" s="66"/>
      <c r="S97" s="247"/>
      <c r="T97" s="247"/>
      <c r="U97" s="247"/>
      <c r="V97" s="247"/>
      <c r="W97" s="247"/>
      <c r="X97" s="247"/>
      <c r="Y97" s="247"/>
      <c r="Z97" s="247"/>
      <c r="AB97" s="259"/>
      <c r="AC97" s="259"/>
      <c r="AD97" s="259"/>
      <c r="AE97" s="259"/>
      <c r="AF97" s="259"/>
      <c r="AG97" s="259"/>
      <c r="AH97" s="259"/>
      <c r="AI97" s="259"/>
      <c r="CF97" s="1"/>
      <c r="CJ97" s="11"/>
    </row>
    <row r="98" spans="1:90" ht="15" customHeight="1" x14ac:dyDescent="0.2">
      <c r="A98" s="1">
        <f t="shared" si="34"/>
        <v>46</v>
      </c>
      <c r="B98" s="302"/>
      <c r="C98" s="304"/>
      <c r="D98" s="305" t="str">
        <f ca="1">OFFSET(Matches!$Q$4,A97-1,0)</f>
        <v>BMO Field, Toronto 🇨🇦</v>
      </c>
      <c r="E98" s="305"/>
      <c r="F98" s="192" t="str">
        <f ca="1">OFFSET(Matches!$M$4,A98-1,0)</f>
        <v>Croatia</v>
      </c>
      <c r="G98" s="64"/>
      <c r="H98" s="65"/>
      <c r="I98" s="64"/>
      <c r="J98" s="67"/>
      <c r="K98" s="67"/>
      <c r="L98" s="67"/>
      <c r="M98" s="67"/>
      <c r="N98" s="67"/>
      <c r="O98" s="67"/>
      <c r="P98" s="67"/>
      <c r="Q98" s="67"/>
      <c r="S98" s="248"/>
      <c r="T98" s="248"/>
      <c r="U98" s="248"/>
      <c r="V98" s="248"/>
      <c r="W98" s="248"/>
      <c r="X98" s="248"/>
      <c r="Y98" s="248"/>
      <c r="Z98" s="248"/>
      <c r="AB98" s="260"/>
      <c r="AC98" s="260"/>
      <c r="AD98" s="260"/>
      <c r="AE98" s="260"/>
      <c r="AF98" s="260"/>
      <c r="AG98" s="260"/>
      <c r="AH98" s="260"/>
      <c r="AI98" s="260"/>
      <c r="CF98" s="1"/>
      <c r="CJ98" s="11"/>
    </row>
    <row r="99" spans="1:90" ht="15" customHeight="1" x14ac:dyDescent="0.2">
      <c r="A99" s="1">
        <f t="shared" si="34"/>
        <v>47</v>
      </c>
      <c r="B99" s="301" t="str">
        <f ca="1">OFFSET(Matches!$C$4,A99-1,0)</f>
        <v>K</v>
      </c>
      <c r="C99" s="303">
        <v>47</v>
      </c>
      <c r="D99" s="189">
        <f t="shared" ref="D99" ca="1" si="47">E99</f>
        <v>46196.541666666664</v>
      </c>
      <c r="E99" s="190">
        <f ca="1">OFFSET(Matches!$D$4,A99-1,0)</f>
        <v>46196.541666666664</v>
      </c>
      <c r="F99" s="191" t="str">
        <f ca="1">OFFSET(Matches!$H$4,A99-1,0)</f>
        <v>Portugal</v>
      </c>
      <c r="G99" s="64"/>
      <c r="H99" s="65"/>
      <c r="I99" s="64"/>
      <c r="J99" s="66"/>
      <c r="K99" s="66"/>
      <c r="L99" s="66"/>
      <c r="M99" s="66"/>
      <c r="N99" s="66"/>
      <c r="O99" s="66"/>
      <c r="P99" s="66"/>
      <c r="Q99" s="66"/>
      <c r="S99" s="247"/>
      <c r="T99" s="247"/>
      <c r="U99" s="247"/>
      <c r="V99" s="247"/>
      <c r="W99" s="247"/>
      <c r="X99" s="247"/>
      <c r="Y99" s="247"/>
      <c r="Z99" s="247"/>
      <c r="AB99" s="259"/>
      <c r="AC99" s="259"/>
      <c r="AD99" s="259"/>
      <c r="AE99" s="259"/>
      <c r="AF99" s="259"/>
      <c r="AG99" s="259"/>
      <c r="AH99" s="259"/>
      <c r="AI99" s="259"/>
    </row>
    <row r="100" spans="1:90" ht="15" customHeight="1" x14ac:dyDescent="0.2">
      <c r="A100" s="1">
        <f t="shared" si="34"/>
        <v>47</v>
      </c>
      <c r="B100" s="302"/>
      <c r="C100" s="304"/>
      <c r="D100" s="305" t="str">
        <f ca="1">OFFSET(Matches!$Q$4,A99-1,0)</f>
        <v>NRG Stadium, Houston 🇺🇸</v>
      </c>
      <c r="E100" s="305"/>
      <c r="F100" s="192" t="str">
        <f ca="1">OFFSET(Matches!$M$4,A100-1,0)</f>
        <v>Uzbekistan</v>
      </c>
      <c r="G100" s="64"/>
      <c r="H100" s="65"/>
      <c r="I100" s="64"/>
      <c r="J100" s="67"/>
      <c r="K100" s="67"/>
      <c r="L100" s="67"/>
      <c r="M100" s="67"/>
      <c r="N100" s="67"/>
      <c r="O100" s="67"/>
      <c r="P100" s="67"/>
      <c r="Q100" s="67"/>
      <c r="S100" s="248"/>
      <c r="T100" s="248"/>
      <c r="U100" s="248"/>
      <c r="V100" s="248"/>
      <c r="W100" s="248"/>
      <c r="X100" s="248"/>
      <c r="Y100" s="248"/>
      <c r="Z100" s="248"/>
      <c r="AB100" s="260"/>
      <c r="AC100" s="260"/>
      <c r="AD100" s="260"/>
      <c r="AE100" s="260"/>
      <c r="AF100" s="260"/>
      <c r="AG100" s="260"/>
      <c r="AH100" s="260"/>
      <c r="AI100" s="260"/>
    </row>
    <row r="101" spans="1:90" ht="15" customHeight="1" x14ac:dyDescent="0.2">
      <c r="A101" s="1">
        <f t="shared" si="34"/>
        <v>48</v>
      </c>
      <c r="B101" s="301" t="str">
        <f ca="1">OFFSET(Matches!$C$4,A101-1,0)</f>
        <v>K</v>
      </c>
      <c r="C101" s="303">
        <v>48</v>
      </c>
      <c r="D101" s="189">
        <f t="shared" ref="D101" ca="1" si="48">E101</f>
        <v>46196.916666666664</v>
      </c>
      <c r="E101" s="190">
        <f ca="1">OFFSET(Matches!$D$4,A101-1,0)</f>
        <v>46196.916666666664</v>
      </c>
      <c r="F101" s="191" t="str">
        <f ca="1">OFFSET(Matches!$H$4,A101-1,0)</f>
        <v>Colombia</v>
      </c>
      <c r="G101" s="64"/>
      <c r="H101" s="65"/>
      <c r="I101" s="64"/>
      <c r="J101" s="66"/>
      <c r="K101" s="66"/>
      <c r="L101" s="66"/>
      <c r="M101" s="66"/>
      <c r="N101" s="66"/>
      <c r="O101" s="66"/>
      <c r="P101" s="66"/>
      <c r="Q101" s="66"/>
      <c r="S101" s="247"/>
      <c r="T101" s="247"/>
      <c r="U101" s="247"/>
      <c r="V101" s="247"/>
      <c r="W101" s="247"/>
      <c r="X101" s="247"/>
      <c r="Y101" s="247"/>
      <c r="Z101" s="247"/>
      <c r="AB101" s="259"/>
      <c r="AC101" s="259"/>
      <c r="AD101" s="259"/>
      <c r="AE101" s="259"/>
      <c r="AF101" s="259"/>
      <c r="AG101" s="259"/>
      <c r="AH101" s="259"/>
      <c r="AI101" s="259"/>
    </row>
    <row r="102" spans="1:90" ht="15" customHeight="1" x14ac:dyDescent="0.2">
      <c r="A102" s="1">
        <f t="shared" si="34"/>
        <v>48</v>
      </c>
      <c r="B102" s="302"/>
      <c r="C102" s="304"/>
      <c r="D102" s="305" t="str">
        <f ca="1">OFFSET(Matches!$Q$4,A101-1,0)</f>
        <v>Estadio Akron, Guadalajara 🇲🇽</v>
      </c>
      <c r="E102" s="305"/>
      <c r="F102" s="192" t="str">
        <f ca="1">OFFSET(Matches!$M$4,A102-1,0)</f>
        <v>DR Congo</v>
      </c>
      <c r="G102" s="64"/>
      <c r="H102" s="65"/>
      <c r="I102" s="64"/>
      <c r="J102" s="67"/>
      <c r="K102" s="67"/>
      <c r="L102" s="67"/>
      <c r="M102" s="67"/>
      <c r="N102" s="67"/>
      <c r="O102" s="67"/>
      <c r="P102" s="67"/>
      <c r="Q102" s="67"/>
      <c r="S102" s="248"/>
      <c r="T102" s="248"/>
      <c r="U102" s="248"/>
      <c r="V102" s="248"/>
      <c r="W102" s="248"/>
      <c r="X102" s="248"/>
      <c r="Y102" s="248"/>
      <c r="Z102" s="248"/>
      <c r="AB102" s="260"/>
      <c r="AC102" s="260"/>
      <c r="AD102" s="260"/>
      <c r="AE102" s="260"/>
      <c r="AF102" s="260"/>
      <c r="AG102" s="260"/>
      <c r="AH102" s="260"/>
      <c r="AI102" s="260"/>
    </row>
    <row r="103" spans="1:90" ht="15" customHeight="1" x14ac:dyDescent="0.2">
      <c r="A103" s="1">
        <f t="shared" si="34"/>
        <v>49</v>
      </c>
      <c r="B103" s="301" t="str">
        <f ca="1">OFFSET(Matches!$C$4,A103-1,0)</f>
        <v>C</v>
      </c>
      <c r="C103" s="303">
        <v>49</v>
      </c>
      <c r="D103" s="189">
        <f t="shared" ref="D103" ca="1" si="49">E103</f>
        <v>46197.75</v>
      </c>
      <c r="E103" s="190">
        <f ca="1">OFFSET(Matches!$D$4,A103-1,0)</f>
        <v>46197.75</v>
      </c>
      <c r="F103" s="191" t="str">
        <f ca="1">OFFSET(Matches!$H$4,A103-1,0)</f>
        <v>Scotland</v>
      </c>
      <c r="G103" s="64"/>
      <c r="H103" s="65"/>
      <c r="I103" s="64"/>
      <c r="J103" s="66"/>
      <c r="K103" s="66"/>
      <c r="L103" s="66"/>
      <c r="M103" s="66"/>
      <c r="N103" s="66"/>
      <c r="O103" s="66"/>
      <c r="P103" s="66"/>
      <c r="Q103" s="66"/>
      <c r="S103" s="247"/>
      <c r="T103" s="247"/>
      <c r="U103" s="247"/>
      <c r="V103" s="247"/>
      <c r="W103" s="247"/>
      <c r="X103" s="247"/>
      <c r="Y103" s="247"/>
      <c r="Z103" s="247"/>
      <c r="AB103" s="259"/>
      <c r="AC103" s="259"/>
      <c r="AD103" s="259"/>
      <c r="AE103" s="259"/>
      <c r="AF103" s="259"/>
      <c r="AG103" s="259"/>
      <c r="AH103" s="259"/>
      <c r="AI103" s="259"/>
      <c r="CF103" s="1"/>
      <c r="CG103" s="1"/>
      <c r="CH103" s="1"/>
      <c r="CJ103" s="11"/>
      <c r="CK103" s="11"/>
      <c r="CL103" s="11"/>
    </row>
    <row r="104" spans="1:90" ht="15" customHeight="1" x14ac:dyDescent="0.2">
      <c r="A104" s="1">
        <f t="shared" si="34"/>
        <v>49</v>
      </c>
      <c r="B104" s="302"/>
      <c r="C104" s="304"/>
      <c r="D104" s="305" t="str">
        <f ca="1">OFFSET(Matches!$Q$4,A103-1,0)</f>
        <v>Hard Rock Stadium, Miami 🇺🇸</v>
      </c>
      <c r="E104" s="305"/>
      <c r="F104" s="192" t="str">
        <f ca="1">OFFSET(Matches!$M$4,A104-1,0)</f>
        <v>Brazil</v>
      </c>
      <c r="G104" s="64"/>
      <c r="H104" s="65"/>
      <c r="I104" s="64"/>
      <c r="J104" s="67"/>
      <c r="K104" s="67"/>
      <c r="L104" s="67"/>
      <c r="M104" s="67"/>
      <c r="N104" s="67"/>
      <c r="O104" s="67"/>
      <c r="P104" s="67"/>
      <c r="Q104" s="67"/>
      <c r="S104" s="248"/>
      <c r="T104" s="248"/>
      <c r="U104" s="248"/>
      <c r="V104" s="248"/>
      <c r="W104" s="248"/>
      <c r="X104" s="248"/>
      <c r="Y104" s="248"/>
      <c r="Z104" s="248"/>
      <c r="AB104" s="260"/>
      <c r="AC104" s="260"/>
      <c r="AD104" s="260"/>
      <c r="AE104" s="260"/>
      <c r="AF104" s="260"/>
      <c r="AG104" s="260"/>
      <c r="AH104" s="260"/>
      <c r="AI104" s="260"/>
      <c r="CF104" s="1"/>
      <c r="CG104" s="1"/>
      <c r="CH104" s="1"/>
      <c r="CJ104" s="11"/>
      <c r="CK104" s="11"/>
      <c r="CL104" s="11"/>
    </row>
    <row r="105" spans="1:90" ht="15" customHeight="1" x14ac:dyDescent="0.2">
      <c r="A105" s="1">
        <f t="shared" si="34"/>
        <v>50</v>
      </c>
      <c r="B105" s="301" t="str">
        <f ca="1">OFFSET(Matches!$C$4,A105-1,0)</f>
        <v>C</v>
      </c>
      <c r="C105" s="303">
        <v>50</v>
      </c>
      <c r="D105" s="189">
        <f t="shared" ref="D105" ca="1" si="50">E105</f>
        <v>46197.75</v>
      </c>
      <c r="E105" s="190">
        <f ca="1">OFFSET(Matches!$D$4,A105-1,0)</f>
        <v>46197.75</v>
      </c>
      <c r="F105" s="191" t="str">
        <f ca="1">OFFSET(Matches!$H$4,A105-1,0)</f>
        <v>Morocco</v>
      </c>
      <c r="G105" s="64"/>
      <c r="H105" s="65"/>
      <c r="I105" s="64"/>
      <c r="J105" s="66"/>
      <c r="K105" s="66"/>
      <c r="L105" s="66"/>
      <c r="M105" s="66"/>
      <c r="N105" s="66"/>
      <c r="O105" s="66"/>
      <c r="P105" s="66"/>
      <c r="Q105" s="66"/>
      <c r="S105" s="247"/>
      <c r="T105" s="247"/>
      <c r="U105" s="247"/>
      <c r="V105" s="247"/>
      <c r="W105" s="247"/>
      <c r="X105" s="247"/>
      <c r="Y105" s="247"/>
      <c r="Z105" s="247"/>
      <c r="AB105" s="259"/>
      <c r="AC105" s="259"/>
      <c r="AD105" s="259"/>
      <c r="AE105" s="259"/>
      <c r="AF105" s="259"/>
      <c r="AG105" s="259"/>
      <c r="AH105" s="259"/>
      <c r="AI105" s="259"/>
      <c r="CF105" s="1"/>
      <c r="CG105" s="1"/>
      <c r="CH105" s="1"/>
      <c r="CJ105" s="11"/>
      <c r="CK105" s="11"/>
      <c r="CL105" s="11"/>
    </row>
    <row r="106" spans="1:90" ht="15" customHeight="1" x14ac:dyDescent="0.2">
      <c r="A106" s="1">
        <f t="shared" si="34"/>
        <v>50</v>
      </c>
      <c r="B106" s="302"/>
      <c r="C106" s="304"/>
      <c r="D106" s="305" t="str">
        <f ca="1">OFFSET(Matches!$Q$4,A105-1,0)</f>
        <v>Mercedes-Benz Stadium, Atlanta 🇺🇸</v>
      </c>
      <c r="E106" s="305"/>
      <c r="F106" s="192" t="str">
        <f ca="1">OFFSET(Matches!$M$4,A106-1,0)</f>
        <v>Haiti</v>
      </c>
      <c r="G106" s="64"/>
      <c r="H106" s="65"/>
      <c r="I106" s="64"/>
      <c r="J106" s="67"/>
      <c r="K106" s="67"/>
      <c r="L106" s="67"/>
      <c r="M106" s="67"/>
      <c r="N106" s="67"/>
      <c r="O106" s="67"/>
      <c r="P106" s="67"/>
      <c r="Q106" s="67"/>
      <c r="S106" s="248"/>
      <c r="T106" s="248"/>
      <c r="U106" s="248"/>
      <c r="V106" s="248"/>
      <c r="W106" s="248"/>
      <c r="X106" s="248"/>
      <c r="Y106" s="248"/>
      <c r="Z106" s="248"/>
      <c r="AB106" s="260"/>
      <c r="AC106" s="260"/>
      <c r="AD106" s="260"/>
      <c r="AE106" s="260"/>
      <c r="AF106" s="260"/>
      <c r="AG106" s="260"/>
      <c r="AH106" s="260"/>
      <c r="AI106" s="260"/>
      <c r="CF106" s="1"/>
      <c r="CG106" s="1"/>
      <c r="CH106" s="1"/>
      <c r="CJ106" s="11"/>
      <c r="CK106" s="11"/>
      <c r="CL106" s="11"/>
    </row>
    <row r="107" spans="1:90" ht="15" customHeight="1" x14ac:dyDescent="0.2">
      <c r="A107" s="1">
        <f t="shared" si="34"/>
        <v>51</v>
      </c>
      <c r="B107" s="301" t="str">
        <f ca="1">OFFSET(Matches!$C$4,A107-1,0)</f>
        <v>B</v>
      </c>
      <c r="C107" s="303">
        <v>51</v>
      </c>
      <c r="D107" s="189">
        <f t="shared" ref="D107" ca="1" si="51">E107</f>
        <v>46197.625</v>
      </c>
      <c r="E107" s="190">
        <f ca="1">OFFSET(Matches!$D$4,A107-1,0)</f>
        <v>46197.625</v>
      </c>
      <c r="F107" s="191" t="str">
        <f ca="1">OFFSET(Matches!$H$4,A107-1,0)</f>
        <v>Switzerland</v>
      </c>
      <c r="G107" s="64"/>
      <c r="H107" s="65"/>
      <c r="I107" s="64"/>
      <c r="J107" s="66"/>
      <c r="K107" s="66"/>
      <c r="L107" s="66"/>
      <c r="M107" s="66"/>
      <c r="N107" s="66"/>
      <c r="O107" s="66"/>
      <c r="P107" s="66"/>
      <c r="Q107" s="66"/>
      <c r="S107" s="247"/>
      <c r="T107" s="247"/>
      <c r="U107" s="247"/>
      <c r="V107" s="247"/>
      <c r="W107" s="247"/>
      <c r="X107" s="247"/>
      <c r="Y107" s="247"/>
      <c r="Z107" s="247"/>
      <c r="AB107" s="259"/>
      <c r="AC107" s="259"/>
      <c r="AD107" s="259"/>
      <c r="AE107" s="259"/>
      <c r="AF107" s="259"/>
      <c r="AG107" s="259"/>
      <c r="AH107" s="259"/>
      <c r="AI107" s="259"/>
      <c r="CF107" s="1"/>
      <c r="CG107" s="1"/>
      <c r="CH107" s="1"/>
      <c r="CJ107" s="11"/>
      <c r="CK107" s="11"/>
      <c r="CL107" s="11"/>
    </row>
    <row r="108" spans="1:90" ht="15" customHeight="1" x14ac:dyDescent="0.2">
      <c r="A108" s="1">
        <f t="shared" si="34"/>
        <v>51</v>
      </c>
      <c r="B108" s="302"/>
      <c r="C108" s="304"/>
      <c r="D108" s="305" t="str">
        <f ca="1">OFFSET(Matches!$Q$4,A107-1,0)</f>
        <v>BC Place, Vancouver 🇨🇦</v>
      </c>
      <c r="E108" s="305"/>
      <c r="F108" s="192" t="str">
        <f ca="1">OFFSET(Matches!$M$4,A108-1,0)</f>
        <v>Canada</v>
      </c>
      <c r="G108" s="64"/>
      <c r="H108" s="65"/>
      <c r="I108" s="64"/>
      <c r="J108" s="67"/>
      <c r="K108" s="67"/>
      <c r="L108" s="67"/>
      <c r="M108" s="67"/>
      <c r="N108" s="67"/>
      <c r="O108" s="67"/>
      <c r="P108" s="67"/>
      <c r="Q108" s="67"/>
      <c r="S108" s="248"/>
      <c r="T108" s="248"/>
      <c r="U108" s="248"/>
      <c r="V108" s="248"/>
      <c r="W108" s="248"/>
      <c r="X108" s="248"/>
      <c r="Y108" s="248"/>
      <c r="Z108" s="248"/>
      <c r="AB108" s="260"/>
      <c r="AC108" s="260"/>
      <c r="AD108" s="260"/>
      <c r="AE108" s="260"/>
      <c r="AF108" s="260"/>
      <c r="AG108" s="260"/>
      <c r="AH108" s="260"/>
      <c r="AI108" s="260"/>
      <c r="CF108" s="1"/>
      <c r="CG108" s="1"/>
      <c r="CH108" s="1"/>
      <c r="CJ108" s="11"/>
      <c r="CK108" s="11"/>
      <c r="CL108" s="11"/>
    </row>
    <row r="109" spans="1:90" ht="15" customHeight="1" x14ac:dyDescent="0.2">
      <c r="A109" s="1">
        <f t="shared" si="34"/>
        <v>52</v>
      </c>
      <c r="B109" s="301" t="str">
        <f ca="1">OFFSET(Matches!$C$4,A109-1,0)</f>
        <v>B</v>
      </c>
      <c r="C109" s="303">
        <v>52</v>
      </c>
      <c r="D109" s="189">
        <f t="shared" ref="D109" ca="1" si="52">E109</f>
        <v>46197.625</v>
      </c>
      <c r="E109" s="190">
        <f ca="1">OFFSET(Matches!$D$4,A109-1,0)</f>
        <v>46197.625</v>
      </c>
      <c r="F109" s="191" t="str">
        <f ca="1">OFFSET(Matches!$H$4,A109-1,0)</f>
        <v>Bosnia and Herzegovina</v>
      </c>
      <c r="G109" s="64"/>
      <c r="H109" s="65"/>
      <c r="I109" s="64"/>
      <c r="J109" s="66"/>
      <c r="K109" s="66"/>
      <c r="L109" s="66"/>
      <c r="M109" s="66"/>
      <c r="N109" s="66"/>
      <c r="O109" s="66"/>
      <c r="P109" s="66"/>
      <c r="Q109" s="66"/>
      <c r="S109" s="247"/>
      <c r="T109" s="247"/>
      <c r="U109" s="247"/>
      <c r="V109" s="247"/>
      <c r="W109" s="247"/>
      <c r="X109" s="247"/>
      <c r="Y109" s="247"/>
      <c r="Z109" s="247"/>
      <c r="AB109" s="259"/>
      <c r="AC109" s="259"/>
      <c r="AD109" s="259"/>
      <c r="AE109" s="259"/>
      <c r="AF109" s="259"/>
      <c r="AG109" s="259"/>
      <c r="AH109" s="259"/>
      <c r="AI109" s="259"/>
      <c r="CF109" s="1"/>
      <c r="CG109" s="1"/>
      <c r="CH109" s="1"/>
      <c r="CJ109" s="11"/>
      <c r="CK109" s="11"/>
      <c r="CL109" s="11"/>
    </row>
    <row r="110" spans="1:90" ht="15" customHeight="1" x14ac:dyDescent="0.2">
      <c r="A110" s="1">
        <f t="shared" si="34"/>
        <v>52</v>
      </c>
      <c r="B110" s="302"/>
      <c r="C110" s="304"/>
      <c r="D110" s="305" t="str">
        <f ca="1">OFFSET(Matches!$Q$4,A109-1,0)</f>
        <v>Lumen Field, Seattle 🇺🇸</v>
      </c>
      <c r="E110" s="305"/>
      <c r="F110" s="192" t="str">
        <f ca="1">OFFSET(Matches!$M$4,A110-1,0)</f>
        <v>Qatar</v>
      </c>
      <c r="G110" s="64"/>
      <c r="H110" s="65"/>
      <c r="I110" s="64"/>
      <c r="J110" s="67"/>
      <c r="K110" s="67"/>
      <c r="L110" s="67"/>
      <c r="M110" s="67"/>
      <c r="N110" s="67"/>
      <c r="O110" s="67"/>
      <c r="P110" s="67"/>
      <c r="Q110" s="67"/>
      <c r="S110" s="248"/>
      <c r="T110" s="248"/>
      <c r="U110" s="248"/>
      <c r="V110" s="248"/>
      <c r="W110" s="248"/>
      <c r="X110" s="248"/>
      <c r="Y110" s="248"/>
      <c r="Z110" s="248"/>
      <c r="AB110" s="260"/>
      <c r="AC110" s="260"/>
      <c r="AD110" s="260"/>
      <c r="AE110" s="260"/>
      <c r="AF110" s="260"/>
      <c r="AG110" s="260"/>
      <c r="AH110" s="260"/>
      <c r="AI110" s="260"/>
      <c r="CF110" s="1"/>
      <c r="CG110" s="1"/>
      <c r="CH110" s="1"/>
      <c r="CJ110" s="11"/>
      <c r="CK110" s="11"/>
      <c r="CL110" s="11"/>
    </row>
    <row r="111" spans="1:90" ht="15" customHeight="1" x14ac:dyDescent="0.2">
      <c r="A111" s="1">
        <f t="shared" si="34"/>
        <v>53</v>
      </c>
      <c r="B111" s="301" t="str">
        <f ca="1">OFFSET(Matches!$C$4,A111-1,0)</f>
        <v>A</v>
      </c>
      <c r="C111" s="303">
        <v>53</v>
      </c>
      <c r="D111" s="189">
        <f t="shared" ref="D111" ca="1" si="53">E111</f>
        <v>46197.875</v>
      </c>
      <c r="E111" s="190">
        <f ca="1">OFFSET(Matches!$D$4,A111-1,0)</f>
        <v>46197.875</v>
      </c>
      <c r="F111" s="191" t="str">
        <f ca="1">OFFSET(Matches!$H$4,A111-1,0)</f>
        <v>Czechia</v>
      </c>
      <c r="G111" s="64"/>
      <c r="H111" s="65"/>
      <c r="I111" s="64"/>
      <c r="J111" s="66"/>
      <c r="K111" s="66"/>
      <c r="L111" s="66"/>
      <c r="M111" s="66"/>
      <c r="N111" s="66"/>
      <c r="O111" s="66"/>
      <c r="P111" s="66"/>
      <c r="Q111" s="66"/>
      <c r="S111" s="247"/>
      <c r="T111" s="247"/>
      <c r="U111" s="247"/>
      <c r="V111" s="247"/>
      <c r="W111" s="247"/>
      <c r="X111" s="247"/>
      <c r="Y111" s="247"/>
      <c r="Z111" s="247"/>
      <c r="AB111" s="259"/>
      <c r="AC111" s="259"/>
      <c r="AD111" s="259"/>
      <c r="AE111" s="259"/>
      <c r="AF111" s="259"/>
      <c r="AG111" s="259"/>
      <c r="AH111" s="259"/>
      <c r="AI111" s="259"/>
      <c r="CF111" s="1"/>
      <c r="CG111" s="1"/>
      <c r="CH111" s="1"/>
      <c r="CJ111" s="11"/>
      <c r="CK111" s="11"/>
      <c r="CL111" s="11"/>
    </row>
    <row r="112" spans="1:90" ht="15" customHeight="1" x14ac:dyDescent="0.2">
      <c r="A112" s="1">
        <f t="shared" si="34"/>
        <v>53</v>
      </c>
      <c r="B112" s="302"/>
      <c r="C112" s="304"/>
      <c r="D112" s="305" t="str">
        <f ca="1">OFFSET(Matches!$Q$4,A111-1,0)</f>
        <v>Estadio Azteca, Mexico City 🇲🇽</v>
      </c>
      <c r="E112" s="305"/>
      <c r="F112" s="192" t="str">
        <f ca="1">OFFSET(Matches!$M$4,A112-1,0)</f>
        <v>Mexico</v>
      </c>
      <c r="G112" s="64"/>
      <c r="H112" s="65"/>
      <c r="I112" s="64"/>
      <c r="J112" s="67"/>
      <c r="K112" s="67"/>
      <c r="L112" s="67"/>
      <c r="M112" s="67"/>
      <c r="N112" s="67"/>
      <c r="O112" s="67"/>
      <c r="P112" s="67"/>
      <c r="Q112" s="67"/>
      <c r="S112" s="248"/>
      <c r="T112" s="248"/>
      <c r="U112" s="248"/>
      <c r="V112" s="248"/>
      <c r="W112" s="248"/>
      <c r="X112" s="248"/>
      <c r="Y112" s="248"/>
      <c r="Z112" s="248"/>
      <c r="AB112" s="260"/>
      <c r="AC112" s="260"/>
      <c r="AD112" s="260"/>
      <c r="AE112" s="260"/>
      <c r="AF112" s="260"/>
      <c r="AG112" s="260"/>
      <c r="AH112" s="260"/>
      <c r="AI112" s="260"/>
      <c r="CF112" s="1"/>
      <c r="CG112" s="1"/>
      <c r="CH112" s="1"/>
      <c r="CJ112" s="11"/>
      <c r="CK112" s="11"/>
      <c r="CL112" s="11"/>
    </row>
    <row r="113" spans="1:90" ht="15" customHeight="1" x14ac:dyDescent="0.2">
      <c r="A113" s="1">
        <f t="shared" si="34"/>
        <v>54</v>
      </c>
      <c r="B113" s="301" t="str">
        <f ca="1">OFFSET(Matches!$C$4,A113-1,0)</f>
        <v>A</v>
      </c>
      <c r="C113" s="303">
        <v>54</v>
      </c>
      <c r="D113" s="189">
        <f t="shared" ref="D113" ca="1" si="54">E113</f>
        <v>46197.875</v>
      </c>
      <c r="E113" s="190">
        <f ca="1">OFFSET(Matches!$D$4,A113-1,0)</f>
        <v>46197.875</v>
      </c>
      <c r="F113" s="191" t="str">
        <f ca="1">OFFSET(Matches!$H$4,A113-1,0)</f>
        <v>South Africa</v>
      </c>
      <c r="G113" s="64"/>
      <c r="H113" s="65"/>
      <c r="I113" s="64"/>
      <c r="J113" s="66"/>
      <c r="K113" s="66"/>
      <c r="L113" s="66"/>
      <c r="M113" s="66"/>
      <c r="N113" s="66"/>
      <c r="O113" s="66"/>
      <c r="P113" s="66"/>
      <c r="Q113" s="66"/>
      <c r="S113" s="247"/>
      <c r="T113" s="247"/>
      <c r="U113" s="247"/>
      <c r="V113" s="247"/>
      <c r="W113" s="247"/>
      <c r="X113" s="247"/>
      <c r="Y113" s="247"/>
      <c r="Z113" s="247"/>
      <c r="AB113" s="259"/>
      <c r="AC113" s="259"/>
      <c r="AD113" s="259"/>
      <c r="AE113" s="259"/>
      <c r="AF113" s="259"/>
      <c r="AG113" s="259"/>
      <c r="AH113" s="259"/>
      <c r="AI113" s="259"/>
      <c r="CF113" s="1"/>
      <c r="CG113" s="1"/>
      <c r="CH113" s="1"/>
      <c r="CJ113" s="11"/>
      <c r="CK113" s="11"/>
      <c r="CL113" s="11"/>
    </row>
    <row r="114" spans="1:90" ht="15" customHeight="1" x14ac:dyDescent="0.2">
      <c r="A114" s="1">
        <f t="shared" si="34"/>
        <v>54</v>
      </c>
      <c r="B114" s="302"/>
      <c r="C114" s="304"/>
      <c r="D114" s="305" t="str">
        <f ca="1">OFFSET(Matches!$Q$4,A113-1,0)</f>
        <v>Estadio BBVA, Monterrey 🇲🇽</v>
      </c>
      <c r="E114" s="305"/>
      <c r="F114" s="192" t="str">
        <f ca="1">OFFSET(Matches!$M$4,A114-1,0)</f>
        <v>Korea Republic</v>
      </c>
      <c r="G114" s="64"/>
      <c r="H114" s="65"/>
      <c r="I114" s="64"/>
      <c r="J114" s="67"/>
      <c r="K114" s="67"/>
      <c r="L114" s="67"/>
      <c r="M114" s="67"/>
      <c r="N114" s="67"/>
      <c r="O114" s="67"/>
      <c r="P114" s="67"/>
      <c r="Q114" s="67"/>
      <c r="S114" s="248"/>
      <c r="T114" s="248"/>
      <c r="U114" s="248"/>
      <c r="V114" s="248"/>
      <c r="W114" s="248"/>
      <c r="X114" s="248"/>
      <c r="Y114" s="248"/>
      <c r="Z114" s="248"/>
      <c r="AB114" s="260"/>
      <c r="AC114" s="260"/>
      <c r="AD114" s="260"/>
      <c r="AE114" s="260"/>
      <c r="AF114" s="260"/>
      <c r="AG114" s="260"/>
      <c r="AH114" s="260"/>
      <c r="AI114" s="260"/>
      <c r="CF114" s="1"/>
      <c r="CG114" s="1"/>
      <c r="CH114" s="1"/>
      <c r="CJ114" s="11"/>
      <c r="CK114" s="11"/>
      <c r="CL114" s="11"/>
    </row>
    <row r="115" spans="1:90" ht="15" customHeight="1" x14ac:dyDescent="0.2">
      <c r="A115" s="1">
        <f t="shared" si="34"/>
        <v>55</v>
      </c>
      <c r="B115" s="301" t="str">
        <f ca="1">OFFSET(Matches!$C$4,A115-1,0)</f>
        <v>E</v>
      </c>
      <c r="C115" s="303">
        <v>55</v>
      </c>
      <c r="D115" s="189">
        <f t="shared" ref="D115" ca="1" si="55">E115</f>
        <v>46198.666666666664</v>
      </c>
      <c r="E115" s="190">
        <f ca="1">OFFSET(Matches!$D$4,A115-1,0)</f>
        <v>46198.666666666664</v>
      </c>
      <c r="F115" s="191" t="str">
        <f ca="1">OFFSET(Matches!$H$4,A115-1,0)</f>
        <v>Curacao</v>
      </c>
      <c r="G115" s="64"/>
      <c r="H115" s="65"/>
      <c r="I115" s="64"/>
      <c r="J115" s="66"/>
      <c r="K115" s="66"/>
      <c r="L115" s="66"/>
      <c r="M115" s="66"/>
      <c r="N115" s="66"/>
      <c r="O115" s="66"/>
      <c r="P115" s="66"/>
      <c r="Q115" s="66"/>
      <c r="S115" s="247"/>
      <c r="T115" s="247"/>
      <c r="U115" s="247"/>
      <c r="V115" s="247"/>
      <c r="W115" s="247"/>
      <c r="X115" s="247"/>
      <c r="Y115" s="247"/>
      <c r="Z115" s="247"/>
      <c r="AB115" s="259"/>
      <c r="AC115" s="259"/>
      <c r="AD115" s="259"/>
      <c r="AE115" s="259"/>
      <c r="AF115" s="259"/>
      <c r="AG115" s="259"/>
      <c r="AH115" s="259"/>
      <c r="AI115" s="259"/>
      <c r="CF115" s="1"/>
      <c r="CG115" s="1"/>
      <c r="CH115" s="1"/>
      <c r="CJ115" s="11"/>
      <c r="CK115" s="11"/>
      <c r="CL115" s="11"/>
    </row>
    <row r="116" spans="1:90" ht="15" customHeight="1" x14ac:dyDescent="0.2">
      <c r="A116" s="1">
        <f t="shared" si="34"/>
        <v>55</v>
      </c>
      <c r="B116" s="302"/>
      <c r="C116" s="304"/>
      <c r="D116" s="305" t="str">
        <f ca="1">OFFSET(Matches!$Q$4,A115-1,0)</f>
        <v>Lincoln Financial Field, Philadelphia 🇺🇸</v>
      </c>
      <c r="E116" s="305"/>
      <c r="F116" s="192" t="str">
        <f ca="1">OFFSET(Matches!$M$4,A116-1,0)</f>
        <v>Cote D'Voire</v>
      </c>
      <c r="G116" s="64"/>
      <c r="H116" s="65"/>
      <c r="I116" s="64"/>
      <c r="J116" s="67"/>
      <c r="K116" s="67"/>
      <c r="L116" s="67"/>
      <c r="M116" s="67"/>
      <c r="N116" s="67"/>
      <c r="O116" s="67"/>
      <c r="P116" s="67"/>
      <c r="Q116" s="67"/>
      <c r="S116" s="248"/>
      <c r="T116" s="248"/>
      <c r="U116" s="248"/>
      <c r="V116" s="248"/>
      <c r="W116" s="248"/>
      <c r="X116" s="248"/>
      <c r="Y116" s="248"/>
      <c r="Z116" s="248"/>
      <c r="AB116" s="260"/>
      <c r="AC116" s="260"/>
      <c r="AD116" s="260"/>
      <c r="AE116" s="260"/>
      <c r="AF116" s="260"/>
      <c r="AG116" s="260"/>
      <c r="AH116" s="260"/>
      <c r="AI116" s="260"/>
      <c r="CF116" s="1"/>
      <c r="CG116" s="1"/>
      <c r="CH116" s="1"/>
      <c r="CJ116" s="11"/>
      <c r="CK116" s="11"/>
      <c r="CL116" s="11"/>
    </row>
    <row r="117" spans="1:90" ht="15" customHeight="1" x14ac:dyDescent="0.2">
      <c r="A117" s="1">
        <f t="shared" si="34"/>
        <v>56</v>
      </c>
      <c r="B117" s="301" t="str">
        <f ca="1">OFFSET(Matches!$C$4,A117-1,0)</f>
        <v>E</v>
      </c>
      <c r="C117" s="303">
        <v>56</v>
      </c>
      <c r="D117" s="189">
        <f t="shared" ref="D117" ca="1" si="56">E117</f>
        <v>46198.666666666664</v>
      </c>
      <c r="E117" s="190">
        <f ca="1">OFFSET(Matches!$D$4,A117-1,0)</f>
        <v>46198.666666666664</v>
      </c>
      <c r="F117" s="191" t="str">
        <f ca="1">OFFSET(Matches!$H$4,A117-1,0)</f>
        <v>Ecuador</v>
      </c>
      <c r="G117" s="64"/>
      <c r="H117" s="65"/>
      <c r="I117" s="64"/>
      <c r="J117" s="66"/>
      <c r="K117" s="66"/>
      <c r="L117" s="66"/>
      <c r="M117" s="66"/>
      <c r="N117" s="66"/>
      <c r="O117" s="66"/>
      <c r="P117" s="66"/>
      <c r="Q117" s="66"/>
      <c r="S117" s="247"/>
      <c r="T117" s="247"/>
      <c r="U117" s="247"/>
      <c r="V117" s="247"/>
      <c r="W117" s="247"/>
      <c r="X117" s="247"/>
      <c r="Y117" s="247"/>
      <c r="Z117" s="247"/>
      <c r="AB117" s="259"/>
      <c r="AC117" s="259"/>
      <c r="AD117" s="259"/>
      <c r="AE117" s="259"/>
      <c r="AF117" s="259"/>
      <c r="AG117" s="259"/>
      <c r="AH117" s="259"/>
      <c r="AI117" s="259"/>
      <c r="CF117" s="1"/>
      <c r="CG117" s="1"/>
      <c r="CH117" s="1"/>
      <c r="CJ117" s="11"/>
      <c r="CK117" s="11"/>
      <c r="CL117" s="11"/>
    </row>
    <row r="118" spans="1:90" ht="15" customHeight="1" x14ac:dyDescent="0.2">
      <c r="A118" s="1">
        <f t="shared" si="34"/>
        <v>56</v>
      </c>
      <c r="B118" s="302"/>
      <c r="C118" s="304"/>
      <c r="D118" s="305" t="str">
        <f ca="1">OFFSET(Matches!$Q$4,A117-1,0)</f>
        <v>MetLife Stadium, NY/NJ 🇺🇸</v>
      </c>
      <c r="E118" s="305"/>
      <c r="F118" s="192" t="str">
        <f ca="1">OFFSET(Matches!$M$4,A118-1,0)</f>
        <v>Germany</v>
      </c>
      <c r="G118" s="64"/>
      <c r="H118" s="65"/>
      <c r="I118" s="64"/>
      <c r="J118" s="67"/>
      <c r="K118" s="67"/>
      <c r="L118" s="67"/>
      <c r="M118" s="67"/>
      <c r="N118" s="67"/>
      <c r="O118" s="67"/>
      <c r="P118" s="67"/>
      <c r="Q118" s="67"/>
      <c r="S118" s="248"/>
      <c r="T118" s="248"/>
      <c r="U118" s="248"/>
      <c r="V118" s="248"/>
      <c r="W118" s="248"/>
      <c r="X118" s="248"/>
      <c r="Y118" s="248"/>
      <c r="Z118" s="248"/>
      <c r="AB118" s="260"/>
      <c r="AC118" s="260"/>
      <c r="AD118" s="260"/>
      <c r="AE118" s="260"/>
      <c r="AF118" s="260"/>
      <c r="AG118" s="260"/>
      <c r="AH118" s="260"/>
      <c r="AI118" s="260"/>
      <c r="CF118" s="1"/>
      <c r="CG118" s="1"/>
      <c r="CH118" s="1"/>
      <c r="CJ118" s="11"/>
      <c r="CK118" s="11"/>
      <c r="CL118" s="11"/>
    </row>
    <row r="119" spans="1:90" ht="15" customHeight="1" x14ac:dyDescent="0.2">
      <c r="A119" s="1">
        <f t="shared" si="34"/>
        <v>57</v>
      </c>
      <c r="B119" s="301" t="str">
        <f ca="1">OFFSET(Matches!$C$4,A119-1,0)</f>
        <v>F</v>
      </c>
      <c r="C119" s="303">
        <v>57</v>
      </c>
      <c r="D119" s="189">
        <f t="shared" ref="D119" ca="1" si="57">E119</f>
        <v>46198.791666666664</v>
      </c>
      <c r="E119" s="190">
        <f ca="1">OFFSET(Matches!$D$4,A119-1,0)</f>
        <v>46198.791666666664</v>
      </c>
      <c r="F119" s="191" t="str">
        <f ca="1">OFFSET(Matches!$H$4,A119-1,0)</f>
        <v>Japan</v>
      </c>
      <c r="G119" s="64"/>
      <c r="H119" s="65"/>
      <c r="I119" s="64"/>
      <c r="J119" s="66"/>
      <c r="K119" s="66"/>
      <c r="L119" s="66"/>
      <c r="M119" s="66"/>
      <c r="N119" s="66"/>
      <c r="O119" s="66"/>
      <c r="P119" s="66"/>
      <c r="Q119" s="66"/>
      <c r="S119" s="247"/>
      <c r="T119" s="247"/>
      <c r="U119" s="247"/>
      <c r="V119" s="247"/>
      <c r="W119" s="247"/>
      <c r="X119" s="247"/>
      <c r="Y119" s="247"/>
      <c r="Z119" s="247"/>
      <c r="AB119" s="259"/>
      <c r="AC119" s="259"/>
      <c r="AD119" s="259"/>
      <c r="AE119" s="259"/>
      <c r="AF119" s="259"/>
      <c r="AG119" s="259"/>
      <c r="AH119" s="259"/>
      <c r="AI119" s="259"/>
      <c r="CF119" s="1"/>
      <c r="CG119" s="1"/>
      <c r="CH119" s="1"/>
      <c r="CJ119" s="11"/>
      <c r="CK119" s="11"/>
      <c r="CL119" s="11"/>
    </row>
    <row r="120" spans="1:90" ht="15" customHeight="1" x14ac:dyDescent="0.2">
      <c r="A120" s="1">
        <f t="shared" si="34"/>
        <v>57</v>
      </c>
      <c r="B120" s="302"/>
      <c r="C120" s="304"/>
      <c r="D120" s="305" t="str">
        <f ca="1">OFFSET(Matches!$Q$4,A119-1,0)</f>
        <v>AT&amp;T Stadium, Dallas 🇺🇸</v>
      </c>
      <c r="E120" s="305"/>
      <c r="F120" s="192" t="str">
        <f ca="1">OFFSET(Matches!$M$4,A120-1,0)</f>
        <v>Sweden</v>
      </c>
      <c r="G120" s="64"/>
      <c r="H120" s="65"/>
      <c r="I120" s="64"/>
      <c r="J120" s="67"/>
      <c r="K120" s="67"/>
      <c r="L120" s="67"/>
      <c r="M120" s="67"/>
      <c r="N120" s="67"/>
      <c r="O120" s="67"/>
      <c r="P120" s="67"/>
      <c r="Q120" s="67"/>
      <c r="S120" s="248"/>
      <c r="T120" s="248"/>
      <c r="U120" s="248"/>
      <c r="V120" s="248"/>
      <c r="W120" s="248"/>
      <c r="X120" s="248"/>
      <c r="Y120" s="248"/>
      <c r="Z120" s="248"/>
      <c r="AB120" s="260"/>
      <c r="AC120" s="260"/>
      <c r="AD120" s="260"/>
      <c r="AE120" s="260"/>
      <c r="AF120" s="260"/>
      <c r="AG120" s="260"/>
      <c r="AH120" s="260"/>
      <c r="AI120" s="260"/>
      <c r="CF120" s="1"/>
      <c r="CG120" s="1"/>
      <c r="CH120" s="1"/>
      <c r="CJ120" s="11"/>
      <c r="CK120" s="11"/>
      <c r="CL120" s="11"/>
    </row>
    <row r="121" spans="1:90" ht="15" customHeight="1" x14ac:dyDescent="0.2">
      <c r="A121" s="1">
        <f t="shared" si="34"/>
        <v>58</v>
      </c>
      <c r="B121" s="301" t="str">
        <f ca="1">OFFSET(Matches!$C$4,A121-1,0)</f>
        <v>F</v>
      </c>
      <c r="C121" s="303">
        <v>58</v>
      </c>
      <c r="D121" s="189">
        <f t="shared" ref="D121" ca="1" si="58">E121</f>
        <v>46198.791666666664</v>
      </c>
      <c r="E121" s="190">
        <f ca="1">OFFSET(Matches!$D$4,A121-1,0)</f>
        <v>46198.791666666664</v>
      </c>
      <c r="F121" s="191" t="str">
        <f ca="1">OFFSET(Matches!$H$4,A121-1,0)</f>
        <v>Tunisia</v>
      </c>
      <c r="G121" s="64"/>
      <c r="H121" s="65"/>
      <c r="I121" s="64"/>
      <c r="J121" s="66"/>
      <c r="K121" s="66"/>
      <c r="L121" s="66"/>
      <c r="M121" s="66"/>
      <c r="N121" s="66"/>
      <c r="O121" s="66"/>
      <c r="P121" s="66"/>
      <c r="Q121" s="66"/>
      <c r="S121" s="247"/>
      <c r="T121" s="247"/>
      <c r="U121" s="247"/>
      <c r="V121" s="247"/>
      <c r="W121" s="247"/>
      <c r="X121" s="247"/>
      <c r="Y121" s="247"/>
      <c r="Z121" s="247"/>
      <c r="AB121" s="259"/>
      <c r="AC121" s="259"/>
      <c r="AD121" s="259"/>
      <c r="AE121" s="259"/>
      <c r="AF121" s="259"/>
      <c r="AG121" s="259"/>
      <c r="AH121" s="259"/>
      <c r="AI121" s="259"/>
      <c r="CF121" s="1"/>
      <c r="CG121" s="1"/>
      <c r="CH121" s="1"/>
      <c r="CJ121" s="11"/>
      <c r="CK121" s="11"/>
      <c r="CL121" s="11"/>
    </row>
    <row r="122" spans="1:90" ht="15" customHeight="1" x14ac:dyDescent="0.2">
      <c r="A122" s="1">
        <f t="shared" si="34"/>
        <v>58</v>
      </c>
      <c r="B122" s="302"/>
      <c r="C122" s="304"/>
      <c r="D122" s="305" t="str">
        <f ca="1">OFFSET(Matches!$Q$4,A121-1,0)</f>
        <v>Arrowhead Stadium, Kansas City 🇺🇸</v>
      </c>
      <c r="E122" s="305"/>
      <c r="F122" s="192" t="str">
        <f ca="1">OFFSET(Matches!$M$4,A122-1,0)</f>
        <v>Netherlands</v>
      </c>
      <c r="G122" s="64"/>
      <c r="H122" s="65"/>
      <c r="I122" s="64"/>
      <c r="J122" s="67"/>
      <c r="K122" s="67"/>
      <c r="L122" s="67"/>
      <c r="M122" s="67"/>
      <c r="N122" s="67"/>
      <c r="O122" s="67"/>
      <c r="P122" s="67"/>
      <c r="Q122" s="67"/>
      <c r="S122" s="248"/>
      <c r="T122" s="248"/>
      <c r="U122" s="248"/>
      <c r="V122" s="248"/>
      <c r="W122" s="248"/>
      <c r="X122" s="248"/>
      <c r="Y122" s="248"/>
      <c r="Z122" s="248"/>
      <c r="AB122" s="260"/>
      <c r="AC122" s="260"/>
      <c r="AD122" s="260"/>
      <c r="AE122" s="260"/>
      <c r="AF122" s="260"/>
      <c r="AG122" s="260"/>
      <c r="AH122" s="260"/>
      <c r="AI122" s="260"/>
      <c r="CF122" s="1"/>
      <c r="CG122" s="1"/>
      <c r="CH122" s="1"/>
      <c r="CJ122" s="11"/>
      <c r="CK122" s="11"/>
      <c r="CL122" s="11"/>
    </row>
    <row r="123" spans="1:90" ht="15" customHeight="1" x14ac:dyDescent="0.2">
      <c r="A123" s="1">
        <f t="shared" si="34"/>
        <v>59</v>
      </c>
      <c r="B123" s="301" t="str">
        <f ca="1">OFFSET(Matches!$C$4,A123-1,0)</f>
        <v>D</v>
      </c>
      <c r="C123" s="303">
        <v>59</v>
      </c>
      <c r="D123" s="189">
        <f t="shared" ref="D123" ca="1" si="59">E123</f>
        <v>46198.916666666664</v>
      </c>
      <c r="E123" s="190">
        <f ca="1">OFFSET(Matches!$D$4,A123-1,0)</f>
        <v>46198.916666666664</v>
      </c>
      <c r="F123" s="191" t="str">
        <f ca="1">OFFSET(Matches!$H$4,A123-1,0)</f>
        <v>Türkiye</v>
      </c>
      <c r="G123" s="64"/>
      <c r="H123" s="65"/>
      <c r="I123" s="64"/>
      <c r="J123" s="66"/>
      <c r="K123" s="66"/>
      <c r="L123" s="66"/>
      <c r="M123" s="66"/>
      <c r="N123" s="66"/>
      <c r="O123" s="66"/>
      <c r="P123" s="66"/>
      <c r="Q123" s="66"/>
      <c r="S123" s="247"/>
      <c r="T123" s="247"/>
      <c r="U123" s="247"/>
      <c r="V123" s="247"/>
      <c r="W123" s="247"/>
      <c r="X123" s="247"/>
      <c r="Y123" s="247"/>
      <c r="Z123" s="247"/>
      <c r="AB123" s="259"/>
      <c r="AC123" s="259"/>
      <c r="AD123" s="259"/>
      <c r="AE123" s="259"/>
      <c r="AF123" s="259"/>
      <c r="AG123" s="259"/>
      <c r="AH123" s="259"/>
      <c r="AI123" s="259"/>
      <c r="CF123" s="1"/>
      <c r="CG123" s="1"/>
      <c r="CH123" s="1"/>
      <c r="CJ123" s="11"/>
      <c r="CK123" s="11"/>
      <c r="CL123" s="11"/>
    </row>
    <row r="124" spans="1:90" ht="15" customHeight="1" x14ac:dyDescent="0.2">
      <c r="A124" s="1">
        <f t="shared" si="34"/>
        <v>59</v>
      </c>
      <c r="B124" s="302"/>
      <c r="C124" s="304"/>
      <c r="D124" s="305" t="str">
        <f ca="1">OFFSET(Matches!$Q$4,A123-1,0)</f>
        <v>SoFi Stadium, Los Angeles 🇺🇸</v>
      </c>
      <c r="E124" s="305"/>
      <c r="F124" s="192" t="str">
        <f ca="1">OFFSET(Matches!$M$4,A124-1,0)</f>
        <v>USA</v>
      </c>
      <c r="G124" s="64"/>
      <c r="H124" s="65"/>
      <c r="I124" s="64"/>
      <c r="J124" s="67"/>
      <c r="K124" s="67"/>
      <c r="L124" s="67"/>
      <c r="M124" s="67"/>
      <c r="N124" s="67"/>
      <c r="O124" s="67"/>
      <c r="P124" s="67"/>
      <c r="Q124" s="67"/>
      <c r="S124" s="248"/>
      <c r="T124" s="248"/>
      <c r="U124" s="248"/>
      <c r="V124" s="248"/>
      <c r="W124" s="248"/>
      <c r="X124" s="248"/>
      <c r="Y124" s="248"/>
      <c r="Z124" s="248"/>
      <c r="AB124" s="260"/>
      <c r="AC124" s="260"/>
      <c r="AD124" s="260"/>
      <c r="AE124" s="260"/>
      <c r="AF124" s="260"/>
      <c r="AG124" s="260"/>
      <c r="AH124" s="260"/>
      <c r="AI124" s="260"/>
      <c r="CF124" s="1"/>
      <c r="CG124" s="1"/>
      <c r="CH124" s="1"/>
      <c r="CJ124" s="11"/>
      <c r="CK124" s="11"/>
      <c r="CL124" s="11"/>
    </row>
    <row r="125" spans="1:90" ht="15" customHeight="1" x14ac:dyDescent="0.2">
      <c r="A125" s="1">
        <f t="shared" si="34"/>
        <v>60</v>
      </c>
      <c r="B125" s="301" t="str">
        <f ca="1">OFFSET(Matches!$C$4,A125-1,0)</f>
        <v>D</v>
      </c>
      <c r="C125" s="303">
        <v>60</v>
      </c>
      <c r="D125" s="189">
        <f t="shared" ref="D125" ca="1" si="60">E125</f>
        <v>46198.916666666664</v>
      </c>
      <c r="E125" s="190">
        <f ca="1">OFFSET(Matches!$D$4,A125-1,0)</f>
        <v>46198.916666666664</v>
      </c>
      <c r="F125" s="191" t="str">
        <f ca="1">OFFSET(Matches!$H$4,A125-1,0)</f>
        <v>Paraguay</v>
      </c>
      <c r="G125" s="64"/>
      <c r="H125" s="65"/>
      <c r="I125" s="64"/>
      <c r="J125" s="66"/>
      <c r="K125" s="66"/>
      <c r="L125" s="66"/>
      <c r="M125" s="66"/>
      <c r="N125" s="66"/>
      <c r="O125" s="66"/>
      <c r="P125" s="66"/>
      <c r="Q125" s="66"/>
      <c r="S125" s="247"/>
      <c r="T125" s="247"/>
      <c r="U125" s="247"/>
      <c r="V125" s="247"/>
      <c r="W125" s="247"/>
      <c r="X125" s="247"/>
      <c r="Y125" s="247"/>
      <c r="Z125" s="247"/>
      <c r="AB125" s="259"/>
      <c r="AC125" s="259"/>
      <c r="AD125" s="259"/>
      <c r="AE125" s="259"/>
      <c r="AF125" s="259"/>
      <c r="AG125" s="259"/>
      <c r="AH125" s="259"/>
      <c r="AI125" s="259"/>
      <c r="CF125" s="1"/>
      <c r="CG125" s="1"/>
      <c r="CH125" s="1"/>
      <c r="CJ125" s="11"/>
      <c r="CK125" s="11"/>
      <c r="CL125" s="11"/>
    </row>
    <row r="126" spans="1:90" ht="15" customHeight="1" x14ac:dyDescent="0.2">
      <c r="A126" s="1">
        <f t="shared" si="34"/>
        <v>60</v>
      </c>
      <c r="B126" s="302"/>
      <c r="C126" s="304"/>
      <c r="D126" s="305" t="str">
        <f ca="1">OFFSET(Matches!$Q$4,A125-1,0)</f>
        <v>Levi’s Stadium, San Francisco 🇺🇸</v>
      </c>
      <c r="E126" s="305"/>
      <c r="F126" s="192" t="str">
        <f ca="1">OFFSET(Matches!$M$4,A126-1,0)</f>
        <v>Australia</v>
      </c>
      <c r="G126" s="64"/>
      <c r="H126" s="65"/>
      <c r="I126" s="64"/>
      <c r="J126" s="67"/>
      <c r="K126" s="67"/>
      <c r="L126" s="67"/>
      <c r="M126" s="67"/>
      <c r="N126" s="67"/>
      <c r="O126" s="67"/>
      <c r="P126" s="67"/>
      <c r="Q126" s="67"/>
      <c r="S126" s="248"/>
      <c r="T126" s="248"/>
      <c r="U126" s="248"/>
      <c r="V126" s="248"/>
      <c r="W126" s="248"/>
      <c r="X126" s="248"/>
      <c r="Y126" s="248"/>
      <c r="Z126" s="248"/>
      <c r="AB126" s="260"/>
      <c r="AC126" s="260"/>
      <c r="AD126" s="260"/>
      <c r="AE126" s="260"/>
      <c r="AF126" s="260"/>
      <c r="AG126" s="260"/>
      <c r="AH126" s="260"/>
      <c r="AI126" s="260"/>
      <c r="CF126" s="1"/>
      <c r="CG126" s="1"/>
      <c r="CH126" s="1"/>
      <c r="CJ126" s="11"/>
      <c r="CK126" s="11"/>
      <c r="CL126" s="11"/>
    </row>
    <row r="127" spans="1:90" ht="15" customHeight="1" x14ac:dyDescent="0.2">
      <c r="A127" s="1">
        <f t="shared" si="34"/>
        <v>61</v>
      </c>
      <c r="B127" s="301" t="str">
        <f ca="1">OFFSET(Matches!$C$4,A127-1,0)</f>
        <v>I</v>
      </c>
      <c r="C127" s="303">
        <v>61</v>
      </c>
      <c r="D127" s="189">
        <f t="shared" ref="D127" ca="1" si="61">E127</f>
        <v>46199.625</v>
      </c>
      <c r="E127" s="190">
        <f ca="1">OFFSET(Matches!$D$4,A127-1,0)</f>
        <v>46199.625</v>
      </c>
      <c r="F127" s="191" t="str">
        <f ca="1">OFFSET(Matches!$H$4,A127-1,0)</f>
        <v>Norway</v>
      </c>
      <c r="G127" s="64"/>
      <c r="H127" s="65"/>
      <c r="I127" s="64"/>
      <c r="J127" s="66"/>
      <c r="K127" s="66"/>
      <c r="L127" s="66"/>
      <c r="M127" s="66"/>
      <c r="N127" s="66"/>
      <c r="O127" s="66"/>
      <c r="P127" s="66"/>
      <c r="Q127" s="66"/>
      <c r="S127" s="247"/>
      <c r="T127" s="247"/>
      <c r="U127" s="247"/>
      <c r="V127" s="247"/>
      <c r="W127" s="247"/>
      <c r="X127" s="247"/>
      <c r="Y127" s="247"/>
      <c r="Z127" s="247"/>
      <c r="AB127" s="259"/>
      <c r="AC127" s="259"/>
      <c r="AD127" s="259"/>
      <c r="AE127" s="259"/>
      <c r="AF127" s="259"/>
      <c r="AG127" s="259"/>
      <c r="AH127" s="259"/>
      <c r="AI127" s="259"/>
      <c r="CF127" s="1"/>
      <c r="CG127" s="1"/>
      <c r="CH127" s="1"/>
      <c r="CJ127" s="11"/>
      <c r="CK127" s="11"/>
      <c r="CL127" s="11"/>
    </row>
    <row r="128" spans="1:90" ht="15" customHeight="1" x14ac:dyDescent="0.2">
      <c r="A128" s="1">
        <f t="shared" si="34"/>
        <v>61</v>
      </c>
      <c r="B128" s="302"/>
      <c r="C128" s="304"/>
      <c r="D128" s="305" t="str">
        <f ca="1">OFFSET(Matches!$Q$4,A127-1,0)</f>
        <v>Gillette Stadium, Boston 🇺🇸</v>
      </c>
      <c r="E128" s="305"/>
      <c r="F128" s="192" t="str">
        <f ca="1">OFFSET(Matches!$M$4,A128-1,0)</f>
        <v>France</v>
      </c>
      <c r="G128" s="64"/>
      <c r="H128" s="65"/>
      <c r="I128" s="64"/>
      <c r="J128" s="67"/>
      <c r="K128" s="67"/>
      <c r="L128" s="67"/>
      <c r="M128" s="67"/>
      <c r="N128" s="67"/>
      <c r="O128" s="67"/>
      <c r="P128" s="67"/>
      <c r="Q128" s="67"/>
      <c r="S128" s="248"/>
      <c r="T128" s="248"/>
      <c r="U128" s="248"/>
      <c r="V128" s="248"/>
      <c r="W128" s="248"/>
      <c r="X128" s="248"/>
      <c r="Y128" s="248"/>
      <c r="Z128" s="248"/>
      <c r="AB128" s="260"/>
      <c r="AC128" s="260"/>
      <c r="AD128" s="260"/>
      <c r="AE128" s="260"/>
      <c r="AF128" s="260"/>
      <c r="AG128" s="260"/>
      <c r="AH128" s="260"/>
      <c r="AI128" s="260"/>
      <c r="CF128" s="1"/>
      <c r="CG128" s="1"/>
      <c r="CH128" s="1"/>
      <c r="CJ128" s="11"/>
      <c r="CK128" s="11"/>
      <c r="CL128" s="11"/>
    </row>
    <row r="129" spans="1:90" ht="15" customHeight="1" x14ac:dyDescent="0.2">
      <c r="A129" s="1">
        <f t="shared" si="34"/>
        <v>62</v>
      </c>
      <c r="B129" s="301" t="str">
        <f ca="1">OFFSET(Matches!$C$4,A129-1,0)</f>
        <v>I</v>
      </c>
      <c r="C129" s="303">
        <v>62</v>
      </c>
      <c r="D129" s="189">
        <f t="shared" ref="D129" ca="1" si="62">E129</f>
        <v>46199.625</v>
      </c>
      <c r="E129" s="190">
        <f ca="1">OFFSET(Matches!$D$4,A129-1,0)</f>
        <v>46199.625</v>
      </c>
      <c r="F129" s="191" t="str">
        <f ca="1">OFFSET(Matches!$H$4,A129-1,0)</f>
        <v>Senegal</v>
      </c>
      <c r="G129" s="64"/>
      <c r="H129" s="65"/>
      <c r="I129" s="64"/>
      <c r="J129" s="66"/>
      <c r="K129" s="66"/>
      <c r="L129" s="66"/>
      <c r="M129" s="66"/>
      <c r="N129" s="66"/>
      <c r="O129" s="66"/>
      <c r="P129" s="66"/>
      <c r="Q129" s="66"/>
      <c r="S129" s="247"/>
      <c r="T129" s="247"/>
      <c r="U129" s="247"/>
      <c r="V129" s="247"/>
      <c r="W129" s="247"/>
      <c r="X129" s="247"/>
      <c r="Y129" s="247"/>
      <c r="Z129" s="247"/>
      <c r="AB129" s="259"/>
      <c r="AC129" s="259"/>
      <c r="AD129" s="259"/>
      <c r="AE129" s="259"/>
      <c r="AF129" s="259"/>
      <c r="AG129" s="259"/>
      <c r="AH129" s="259"/>
      <c r="AI129" s="259"/>
      <c r="CF129" s="1"/>
      <c r="CG129" s="1"/>
      <c r="CH129" s="1"/>
      <c r="CJ129" s="11"/>
      <c r="CK129" s="11"/>
      <c r="CL129" s="11"/>
    </row>
    <row r="130" spans="1:90" ht="15" customHeight="1" x14ac:dyDescent="0.2">
      <c r="A130" s="1">
        <f t="shared" si="34"/>
        <v>62</v>
      </c>
      <c r="B130" s="302"/>
      <c r="C130" s="304"/>
      <c r="D130" s="305" t="str">
        <f ca="1">OFFSET(Matches!$Q$4,A129-1,0)</f>
        <v>BMO Field, Toronto 🇨🇦</v>
      </c>
      <c r="E130" s="305"/>
      <c r="F130" s="192" t="str">
        <f ca="1">OFFSET(Matches!$M$4,A130-1,0)</f>
        <v>Iraq</v>
      </c>
      <c r="G130" s="64"/>
      <c r="H130" s="65"/>
      <c r="I130" s="64"/>
      <c r="J130" s="67"/>
      <c r="K130" s="67"/>
      <c r="L130" s="67"/>
      <c r="M130" s="67"/>
      <c r="N130" s="67"/>
      <c r="O130" s="67"/>
      <c r="P130" s="67"/>
      <c r="Q130" s="67"/>
      <c r="S130" s="248"/>
      <c r="T130" s="248"/>
      <c r="U130" s="248"/>
      <c r="V130" s="248"/>
      <c r="W130" s="248"/>
      <c r="X130" s="248"/>
      <c r="Y130" s="248"/>
      <c r="Z130" s="248"/>
      <c r="AB130" s="260"/>
      <c r="AC130" s="260"/>
      <c r="AD130" s="260"/>
      <c r="AE130" s="260"/>
      <c r="AF130" s="260"/>
      <c r="AG130" s="260"/>
      <c r="AH130" s="260"/>
      <c r="AI130" s="260"/>
      <c r="CF130" s="1"/>
      <c r="CG130" s="1"/>
      <c r="CH130" s="1"/>
      <c r="CJ130" s="11"/>
      <c r="CK130" s="11"/>
      <c r="CL130" s="11"/>
    </row>
    <row r="131" spans="1:90" ht="15" customHeight="1" x14ac:dyDescent="0.2">
      <c r="A131" s="1">
        <f t="shared" si="34"/>
        <v>63</v>
      </c>
      <c r="B131" s="301" t="str">
        <f ca="1">OFFSET(Matches!$C$4,A131-1,0)</f>
        <v>G</v>
      </c>
      <c r="C131" s="303">
        <v>63</v>
      </c>
      <c r="D131" s="189">
        <f t="shared" ref="D131" ca="1" si="63">E131</f>
        <v>46199.958333333336</v>
      </c>
      <c r="E131" s="190">
        <f ca="1">OFFSET(Matches!$D$4,A131-1,0)</f>
        <v>46199.958333333336</v>
      </c>
      <c r="F131" s="191" t="str">
        <f ca="1">OFFSET(Matches!$H$4,A131-1,0)</f>
        <v>Egypt</v>
      </c>
      <c r="G131" s="64"/>
      <c r="H131" s="65"/>
      <c r="I131" s="64"/>
      <c r="J131" s="66"/>
      <c r="K131" s="66"/>
      <c r="L131" s="66"/>
      <c r="M131" s="66"/>
      <c r="N131" s="66"/>
      <c r="O131" s="66"/>
      <c r="P131" s="66"/>
      <c r="Q131" s="66"/>
      <c r="S131" s="247"/>
      <c r="T131" s="247"/>
      <c r="U131" s="247"/>
      <c r="V131" s="247"/>
      <c r="W131" s="247"/>
      <c r="X131" s="247"/>
      <c r="Y131" s="247"/>
      <c r="Z131" s="247"/>
      <c r="AB131" s="259"/>
      <c r="AC131" s="259"/>
      <c r="AD131" s="259"/>
      <c r="AE131" s="259"/>
      <c r="AF131" s="259"/>
      <c r="AG131" s="259"/>
      <c r="AH131" s="259"/>
      <c r="AI131" s="259"/>
      <c r="CF131" s="1"/>
      <c r="CG131" s="1"/>
      <c r="CH131" s="1"/>
      <c r="CJ131" s="11"/>
      <c r="CK131" s="11"/>
      <c r="CL131" s="11"/>
    </row>
    <row r="132" spans="1:90" ht="15" customHeight="1" x14ac:dyDescent="0.2">
      <c r="A132" s="1">
        <f t="shared" si="34"/>
        <v>63</v>
      </c>
      <c r="B132" s="302"/>
      <c r="C132" s="304"/>
      <c r="D132" s="305" t="str">
        <f ca="1">OFFSET(Matches!$Q$4,A131-1,0)</f>
        <v>Lumen Field, Seattle 🇺🇸</v>
      </c>
      <c r="E132" s="305"/>
      <c r="F132" s="192" t="str">
        <f ca="1">OFFSET(Matches!$M$4,A132-1,0)</f>
        <v>Iran</v>
      </c>
      <c r="G132" s="64"/>
      <c r="H132" s="65"/>
      <c r="I132" s="64"/>
      <c r="J132" s="67"/>
      <c r="K132" s="67"/>
      <c r="L132" s="67"/>
      <c r="M132" s="67"/>
      <c r="N132" s="67"/>
      <c r="O132" s="67"/>
      <c r="P132" s="67"/>
      <c r="Q132" s="67"/>
      <c r="S132" s="248"/>
      <c r="T132" s="248"/>
      <c r="U132" s="248"/>
      <c r="V132" s="248"/>
      <c r="W132" s="248"/>
      <c r="X132" s="248"/>
      <c r="Y132" s="248"/>
      <c r="Z132" s="248"/>
      <c r="AB132" s="260"/>
      <c r="AC132" s="260"/>
      <c r="AD132" s="260"/>
      <c r="AE132" s="260"/>
      <c r="AF132" s="260"/>
      <c r="AG132" s="260"/>
      <c r="AH132" s="260"/>
      <c r="AI132" s="260"/>
      <c r="CF132" s="1"/>
      <c r="CG132" s="1"/>
      <c r="CH132" s="1"/>
      <c r="CJ132" s="11"/>
      <c r="CK132" s="11"/>
      <c r="CL132" s="11"/>
    </row>
    <row r="133" spans="1:90" ht="15" customHeight="1" x14ac:dyDescent="0.2">
      <c r="A133" s="1">
        <f t="shared" si="34"/>
        <v>64</v>
      </c>
      <c r="B133" s="301" t="str">
        <f ca="1">OFFSET(Matches!$C$4,A133-1,0)</f>
        <v>G</v>
      </c>
      <c r="C133" s="303">
        <v>64</v>
      </c>
      <c r="D133" s="189">
        <f t="shared" ref="D133" ca="1" si="64">E133</f>
        <v>46199.958333333336</v>
      </c>
      <c r="E133" s="190">
        <f ca="1">OFFSET(Matches!$D$4,A133-1,0)</f>
        <v>46199.958333333336</v>
      </c>
      <c r="F133" s="191" t="str">
        <f ca="1">OFFSET(Matches!$H$4,A133-1,0)</f>
        <v>New Zealand</v>
      </c>
      <c r="G133" s="64"/>
      <c r="H133" s="65"/>
      <c r="I133" s="64"/>
      <c r="J133" s="66"/>
      <c r="K133" s="66"/>
      <c r="L133" s="66"/>
      <c r="M133" s="66"/>
      <c r="N133" s="66"/>
      <c r="O133" s="66"/>
      <c r="P133" s="66"/>
      <c r="Q133" s="66"/>
      <c r="S133" s="247"/>
      <c r="T133" s="247"/>
      <c r="U133" s="247"/>
      <c r="V133" s="247"/>
      <c r="W133" s="247"/>
      <c r="X133" s="247"/>
      <c r="Y133" s="247"/>
      <c r="Z133" s="247"/>
      <c r="AB133" s="259"/>
      <c r="AC133" s="259"/>
      <c r="AD133" s="259"/>
      <c r="AE133" s="259"/>
      <c r="AF133" s="259"/>
      <c r="AG133" s="259"/>
      <c r="AH133" s="259"/>
      <c r="AI133" s="259"/>
      <c r="CF133" s="1"/>
      <c r="CG133" s="1"/>
      <c r="CH133" s="1"/>
      <c r="CJ133" s="11"/>
      <c r="CK133" s="11"/>
      <c r="CL133" s="11"/>
    </row>
    <row r="134" spans="1:90" ht="15" customHeight="1" x14ac:dyDescent="0.2">
      <c r="A134" s="1">
        <f t="shared" si="34"/>
        <v>64</v>
      </c>
      <c r="B134" s="302"/>
      <c r="C134" s="304"/>
      <c r="D134" s="305" t="str">
        <f ca="1">OFFSET(Matches!$Q$4,A133-1,0)</f>
        <v>BC Place, Vancouver 🇨🇦</v>
      </c>
      <c r="E134" s="305"/>
      <c r="F134" s="192" t="str">
        <f ca="1">OFFSET(Matches!$M$4,A134-1,0)</f>
        <v>Belgium</v>
      </c>
      <c r="G134" s="64"/>
      <c r="H134" s="65"/>
      <c r="I134" s="64"/>
      <c r="J134" s="67"/>
      <c r="K134" s="67"/>
      <c r="L134" s="67"/>
      <c r="M134" s="67"/>
      <c r="N134" s="67"/>
      <c r="O134" s="67"/>
      <c r="P134" s="67"/>
      <c r="Q134" s="67"/>
      <c r="S134" s="248"/>
      <c r="T134" s="248"/>
      <c r="U134" s="248"/>
      <c r="V134" s="248"/>
      <c r="W134" s="248"/>
      <c r="X134" s="248"/>
      <c r="Y134" s="248"/>
      <c r="Z134" s="248"/>
      <c r="AB134" s="260"/>
      <c r="AC134" s="260"/>
      <c r="AD134" s="260"/>
      <c r="AE134" s="260"/>
      <c r="AF134" s="260"/>
      <c r="AG134" s="260"/>
      <c r="AH134" s="260"/>
      <c r="AI134" s="260"/>
      <c r="CF134" s="1"/>
      <c r="CG134" s="1"/>
      <c r="CH134" s="1"/>
      <c r="CJ134" s="11"/>
      <c r="CK134" s="11"/>
      <c r="CL134" s="11"/>
    </row>
    <row r="135" spans="1:90" ht="15" customHeight="1" x14ac:dyDescent="0.2">
      <c r="A135" s="1">
        <f t="shared" si="34"/>
        <v>65</v>
      </c>
      <c r="B135" s="301" t="str">
        <f ca="1">OFFSET(Matches!$C$4,A135-1,0)</f>
        <v>H</v>
      </c>
      <c r="C135" s="303">
        <v>65</v>
      </c>
      <c r="D135" s="189">
        <f t="shared" ref="D135" ca="1" si="65">E135</f>
        <v>46199.833333333336</v>
      </c>
      <c r="E135" s="190">
        <f ca="1">OFFSET(Matches!$D$4,A135-1,0)</f>
        <v>46199.833333333336</v>
      </c>
      <c r="F135" s="191" t="str">
        <f ca="1">OFFSET(Matches!$H$4,A135-1,0)</f>
        <v>Cabo Verde</v>
      </c>
      <c r="G135" s="64"/>
      <c r="H135" s="65"/>
      <c r="I135" s="64"/>
      <c r="J135" s="66"/>
      <c r="K135" s="66"/>
      <c r="L135" s="66"/>
      <c r="M135" s="66"/>
      <c r="N135" s="66"/>
      <c r="O135" s="66"/>
      <c r="P135" s="66"/>
      <c r="Q135" s="66"/>
      <c r="S135" s="247"/>
      <c r="T135" s="247"/>
      <c r="U135" s="247"/>
      <c r="V135" s="247"/>
      <c r="W135" s="247"/>
      <c r="X135" s="247"/>
      <c r="Y135" s="247"/>
      <c r="Z135" s="247"/>
      <c r="AB135" s="259"/>
      <c r="AC135" s="259"/>
      <c r="AD135" s="259"/>
      <c r="AE135" s="259"/>
      <c r="AF135" s="259"/>
      <c r="AG135" s="259"/>
      <c r="AH135" s="259"/>
      <c r="AI135" s="259"/>
      <c r="CF135" s="1"/>
      <c r="CG135" s="1"/>
      <c r="CH135" s="1"/>
      <c r="CJ135" s="11"/>
      <c r="CK135" s="11"/>
      <c r="CL135" s="11"/>
    </row>
    <row r="136" spans="1:90" ht="15" customHeight="1" x14ac:dyDescent="0.2">
      <c r="A136" s="1">
        <f t="shared" si="34"/>
        <v>65</v>
      </c>
      <c r="B136" s="302"/>
      <c r="C136" s="304"/>
      <c r="D136" s="305" t="str">
        <f ca="1">OFFSET(Matches!$Q$4,A135-1,0)</f>
        <v>NRG Stadium, Houston 🇺🇸</v>
      </c>
      <c r="E136" s="305"/>
      <c r="F136" s="192" t="str">
        <f ca="1">OFFSET(Matches!$M$4,A136-1,0)</f>
        <v>Saudi Arabia</v>
      </c>
      <c r="G136" s="64"/>
      <c r="H136" s="65"/>
      <c r="I136" s="64"/>
      <c r="J136" s="67"/>
      <c r="K136" s="67"/>
      <c r="L136" s="67"/>
      <c r="M136" s="67"/>
      <c r="N136" s="67"/>
      <c r="O136" s="67"/>
      <c r="P136" s="67"/>
      <c r="Q136" s="67"/>
      <c r="S136" s="248"/>
      <c r="T136" s="248"/>
      <c r="U136" s="248"/>
      <c r="V136" s="248"/>
      <c r="W136" s="248"/>
      <c r="X136" s="248"/>
      <c r="Y136" s="248"/>
      <c r="Z136" s="248"/>
      <c r="AB136" s="260"/>
      <c r="AC136" s="260"/>
      <c r="AD136" s="260"/>
      <c r="AE136" s="260"/>
      <c r="AF136" s="260"/>
      <c r="AG136" s="260"/>
      <c r="AH136" s="260"/>
      <c r="AI136" s="260"/>
      <c r="CF136" s="1"/>
      <c r="CG136" s="1"/>
      <c r="CH136" s="1"/>
      <c r="CJ136" s="11"/>
      <c r="CK136" s="11"/>
      <c r="CL136" s="11"/>
    </row>
    <row r="137" spans="1:90" ht="15" customHeight="1" x14ac:dyDescent="0.2">
      <c r="A137" s="1">
        <f t="shared" si="34"/>
        <v>66</v>
      </c>
      <c r="B137" s="301" t="str">
        <f ca="1">OFFSET(Matches!$C$4,A137-1,0)</f>
        <v>H</v>
      </c>
      <c r="C137" s="303">
        <v>66</v>
      </c>
      <c r="D137" s="189">
        <f t="shared" ref="D137" ca="1" si="66">E137</f>
        <v>46199.833333333336</v>
      </c>
      <c r="E137" s="190">
        <f ca="1">OFFSET(Matches!$D$4,A137-1,0)</f>
        <v>46199.833333333336</v>
      </c>
      <c r="F137" s="191" t="str">
        <f ca="1">OFFSET(Matches!$H$4,A137-1,0)</f>
        <v>Uruguay</v>
      </c>
      <c r="G137" s="64"/>
      <c r="H137" s="65"/>
      <c r="I137" s="64"/>
      <c r="J137" s="66"/>
      <c r="K137" s="66"/>
      <c r="L137" s="66"/>
      <c r="M137" s="66"/>
      <c r="N137" s="66"/>
      <c r="O137" s="66"/>
      <c r="P137" s="66"/>
      <c r="Q137" s="66"/>
      <c r="S137" s="247"/>
      <c r="T137" s="247"/>
      <c r="U137" s="247"/>
      <c r="V137" s="247"/>
      <c r="W137" s="247"/>
      <c r="X137" s="247"/>
      <c r="Y137" s="247"/>
      <c r="Z137" s="247"/>
      <c r="AB137" s="259"/>
      <c r="AC137" s="259"/>
      <c r="AD137" s="259"/>
      <c r="AE137" s="259"/>
      <c r="AF137" s="259"/>
      <c r="AG137" s="259"/>
      <c r="AH137" s="259"/>
      <c r="AI137" s="259"/>
      <c r="CF137" s="1"/>
      <c r="CG137" s="1"/>
      <c r="CH137" s="1"/>
      <c r="CJ137" s="11"/>
      <c r="CK137" s="11"/>
      <c r="CL137" s="11"/>
    </row>
    <row r="138" spans="1:90" ht="15" customHeight="1" x14ac:dyDescent="0.2">
      <c r="A138" s="1">
        <f t="shared" ref="A138:A150" si="67">A136+1</f>
        <v>66</v>
      </c>
      <c r="B138" s="302"/>
      <c r="C138" s="304"/>
      <c r="D138" s="305" t="str">
        <f ca="1">OFFSET(Matches!$Q$4,A137-1,0)</f>
        <v>Estadio Akron, Guadalajara 🇲🇽</v>
      </c>
      <c r="E138" s="305"/>
      <c r="F138" s="192" t="str">
        <f ca="1">OFFSET(Matches!$M$4,A138-1,0)</f>
        <v>Spain</v>
      </c>
      <c r="G138" s="64"/>
      <c r="H138" s="65"/>
      <c r="I138" s="64"/>
      <c r="J138" s="67"/>
      <c r="K138" s="67"/>
      <c r="L138" s="67"/>
      <c r="M138" s="67"/>
      <c r="N138" s="67"/>
      <c r="O138" s="67"/>
      <c r="P138" s="67"/>
      <c r="Q138" s="67"/>
      <c r="S138" s="248"/>
      <c r="T138" s="248"/>
      <c r="U138" s="248"/>
      <c r="V138" s="248"/>
      <c r="W138" s="248"/>
      <c r="X138" s="248"/>
      <c r="Y138" s="248"/>
      <c r="Z138" s="248"/>
      <c r="AB138" s="260"/>
      <c r="AC138" s="260"/>
      <c r="AD138" s="260"/>
      <c r="AE138" s="260"/>
      <c r="AF138" s="260"/>
      <c r="AG138" s="260"/>
      <c r="AH138" s="260"/>
      <c r="AI138" s="260"/>
      <c r="CF138" s="1"/>
      <c r="CG138" s="1"/>
      <c r="CH138" s="1"/>
      <c r="CJ138" s="11"/>
      <c r="CK138" s="11"/>
      <c r="CL138" s="11"/>
    </row>
    <row r="139" spans="1:90" ht="15" customHeight="1" x14ac:dyDescent="0.2">
      <c r="A139" s="1">
        <f t="shared" si="67"/>
        <v>67</v>
      </c>
      <c r="B139" s="301" t="str">
        <f ca="1">OFFSET(Matches!$C$4,A139-1,0)</f>
        <v>L</v>
      </c>
      <c r="C139" s="303">
        <v>67</v>
      </c>
      <c r="D139" s="189">
        <f t="shared" ref="D139" ca="1" si="68">E139</f>
        <v>46200.708333333336</v>
      </c>
      <c r="E139" s="190">
        <f ca="1">OFFSET(Matches!$D$4,A139-1,0)</f>
        <v>46200.708333333336</v>
      </c>
      <c r="F139" s="191" t="str">
        <f ca="1">OFFSET(Matches!$H$4,A139-1,0)</f>
        <v>Panama</v>
      </c>
      <c r="G139" s="64"/>
      <c r="H139" s="65"/>
      <c r="I139" s="64"/>
      <c r="J139" s="66"/>
      <c r="K139" s="66"/>
      <c r="L139" s="66"/>
      <c r="M139" s="66"/>
      <c r="N139" s="66"/>
      <c r="O139" s="66"/>
      <c r="P139" s="66"/>
      <c r="Q139" s="66"/>
      <c r="S139" s="247"/>
      <c r="T139" s="247"/>
      <c r="U139" s="247"/>
      <c r="V139" s="247"/>
      <c r="W139" s="247"/>
      <c r="X139" s="247"/>
      <c r="Y139" s="247"/>
      <c r="Z139" s="247"/>
      <c r="AB139" s="259"/>
      <c r="AC139" s="259"/>
      <c r="AD139" s="259"/>
      <c r="AE139" s="259"/>
      <c r="AF139" s="259"/>
      <c r="AG139" s="259"/>
      <c r="AH139" s="259"/>
      <c r="AI139" s="259"/>
      <c r="CF139" s="1"/>
      <c r="CG139" s="1"/>
      <c r="CH139" s="1"/>
      <c r="CJ139" s="11"/>
      <c r="CK139" s="11"/>
      <c r="CL139" s="11"/>
    </row>
    <row r="140" spans="1:90" ht="15" customHeight="1" x14ac:dyDescent="0.2">
      <c r="A140" s="1">
        <f t="shared" si="67"/>
        <v>67</v>
      </c>
      <c r="B140" s="302"/>
      <c r="C140" s="304"/>
      <c r="D140" s="305" t="str">
        <f ca="1">OFFSET(Matches!$Q$4,A139-1,0)</f>
        <v>MetLife Stadium, NY/NJ 🇺🇸</v>
      </c>
      <c r="E140" s="305"/>
      <c r="F140" s="192" t="str">
        <f ca="1">OFFSET(Matches!$M$4,A140-1,0)</f>
        <v>England</v>
      </c>
      <c r="G140" s="64"/>
      <c r="H140" s="65"/>
      <c r="I140" s="64"/>
      <c r="J140" s="67"/>
      <c r="K140" s="67"/>
      <c r="L140" s="67"/>
      <c r="M140" s="67"/>
      <c r="N140" s="67"/>
      <c r="O140" s="67"/>
      <c r="P140" s="67"/>
      <c r="Q140" s="67"/>
      <c r="S140" s="248"/>
      <c r="T140" s="248"/>
      <c r="U140" s="248"/>
      <c r="V140" s="248"/>
      <c r="W140" s="248"/>
      <c r="X140" s="248"/>
      <c r="Y140" s="248"/>
      <c r="Z140" s="248"/>
      <c r="AB140" s="260"/>
      <c r="AC140" s="260"/>
      <c r="AD140" s="260"/>
      <c r="AE140" s="260"/>
      <c r="AF140" s="260"/>
      <c r="AG140" s="260"/>
      <c r="AH140" s="260"/>
      <c r="AI140" s="260"/>
      <c r="CF140" s="1"/>
      <c r="CG140" s="1"/>
      <c r="CH140" s="1"/>
      <c r="CJ140" s="11"/>
      <c r="CK140" s="11"/>
      <c r="CL140" s="11"/>
    </row>
    <row r="141" spans="1:90" ht="15" customHeight="1" x14ac:dyDescent="0.2">
      <c r="A141" s="1">
        <f t="shared" si="67"/>
        <v>68</v>
      </c>
      <c r="B141" s="301" t="str">
        <f ca="1">OFFSET(Matches!$C$4,A141-1,0)</f>
        <v>L</v>
      </c>
      <c r="C141" s="303">
        <v>68</v>
      </c>
      <c r="D141" s="189">
        <f t="shared" ref="D141" ca="1" si="69">E141</f>
        <v>46200.708333333336</v>
      </c>
      <c r="E141" s="190">
        <f ca="1">OFFSET(Matches!$D$4,A141-1,0)</f>
        <v>46200.708333333336</v>
      </c>
      <c r="F141" s="191" t="str">
        <f ca="1">OFFSET(Matches!$H$4,A141-1,0)</f>
        <v>Croatia</v>
      </c>
      <c r="G141" s="64"/>
      <c r="H141" s="65"/>
      <c r="I141" s="64"/>
      <c r="J141" s="66"/>
      <c r="K141" s="66"/>
      <c r="L141" s="66"/>
      <c r="M141" s="66"/>
      <c r="N141" s="66"/>
      <c r="O141" s="66"/>
      <c r="P141" s="66"/>
      <c r="Q141" s="66"/>
      <c r="S141" s="247"/>
      <c r="T141" s="247"/>
      <c r="U141" s="247"/>
      <c r="V141" s="247"/>
      <c r="W141" s="247"/>
      <c r="X141" s="247"/>
      <c r="Y141" s="247"/>
      <c r="Z141" s="247"/>
      <c r="AB141" s="259"/>
      <c r="AC141" s="259"/>
      <c r="AD141" s="259"/>
      <c r="AE141" s="259"/>
      <c r="AF141" s="259"/>
      <c r="AG141" s="259"/>
      <c r="AH141" s="259"/>
      <c r="AI141" s="259"/>
      <c r="CF141" s="1"/>
      <c r="CG141" s="1"/>
      <c r="CH141" s="1"/>
      <c r="CJ141" s="11"/>
      <c r="CK141" s="11"/>
      <c r="CL141" s="11"/>
    </row>
    <row r="142" spans="1:90" ht="15" customHeight="1" x14ac:dyDescent="0.2">
      <c r="A142" s="1">
        <f t="shared" si="67"/>
        <v>68</v>
      </c>
      <c r="B142" s="302"/>
      <c r="C142" s="304"/>
      <c r="D142" s="305" t="str">
        <f ca="1">OFFSET(Matches!$Q$4,A141-1,0)</f>
        <v>Lincoln Financial Field, Philadelphia 🇺🇸</v>
      </c>
      <c r="E142" s="305"/>
      <c r="F142" s="192" t="str">
        <f ca="1">OFFSET(Matches!$M$4,A142-1,0)</f>
        <v>Ghana</v>
      </c>
      <c r="G142" s="64"/>
      <c r="H142" s="65"/>
      <c r="I142" s="64"/>
      <c r="J142" s="67"/>
      <c r="K142" s="67"/>
      <c r="L142" s="67"/>
      <c r="M142" s="67"/>
      <c r="N142" s="67"/>
      <c r="O142" s="67"/>
      <c r="P142" s="67"/>
      <c r="Q142" s="67"/>
      <c r="S142" s="248"/>
      <c r="T142" s="248"/>
      <c r="U142" s="248"/>
      <c r="V142" s="248"/>
      <c r="W142" s="248"/>
      <c r="X142" s="248"/>
      <c r="Y142" s="248"/>
      <c r="Z142" s="248"/>
      <c r="AB142" s="260"/>
      <c r="AC142" s="260"/>
      <c r="AD142" s="260"/>
      <c r="AE142" s="260"/>
      <c r="AF142" s="260"/>
      <c r="AG142" s="260"/>
      <c r="AH142" s="260"/>
      <c r="AI142" s="260"/>
      <c r="CF142" s="1"/>
      <c r="CG142" s="1"/>
      <c r="CH142" s="1"/>
      <c r="CJ142" s="11"/>
      <c r="CK142" s="11"/>
      <c r="CL142" s="11"/>
    </row>
    <row r="143" spans="1:90" ht="15" customHeight="1" x14ac:dyDescent="0.2">
      <c r="A143" s="1">
        <f t="shared" si="67"/>
        <v>69</v>
      </c>
      <c r="B143" s="301" t="str">
        <f ca="1">OFFSET(Matches!$C$4,A143-1,0)</f>
        <v>J</v>
      </c>
      <c r="C143" s="303">
        <v>69</v>
      </c>
      <c r="D143" s="189">
        <f t="shared" ref="D143" ca="1" si="70">E143</f>
        <v>46200.916666666664</v>
      </c>
      <c r="E143" s="190">
        <f ca="1">OFFSET(Matches!$D$4,A143-1,0)</f>
        <v>46200.916666666664</v>
      </c>
      <c r="F143" s="191" t="str">
        <f ca="1">OFFSET(Matches!$H$4,A143-1,0)</f>
        <v>Algeria</v>
      </c>
      <c r="G143" s="64"/>
      <c r="H143" s="65"/>
      <c r="I143" s="64"/>
      <c r="J143" s="66"/>
      <c r="K143" s="66"/>
      <c r="L143" s="66"/>
      <c r="M143" s="66"/>
      <c r="N143" s="66"/>
      <c r="O143" s="66"/>
      <c r="P143" s="66"/>
      <c r="Q143" s="66"/>
      <c r="S143" s="247"/>
      <c r="T143" s="247"/>
      <c r="U143" s="247"/>
      <c r="V143" s="247"/>
      <c r="W143" s="247"/>
      <c r="X143" s="247"/>
      <c r="Y143" s="247"/>
      <c r="Z143" s="247"/>
      <c r="AB143" s="259"/>
      <c r="AC143" s="259"/>
      <c r="AD143" s="259"/>
      <c r="AE143" s="259"/>
      <c r="AF143" s="259"/>
      <c r="AG143" s="259"/>
      <c r="AH143" s="259"/>
      <c r="AI143" s="259"/>
      <c r="CF143" s="1"/>
      <c r="CG143" s="1"/>
      <c r="CH143" s="1"/>
      <c r="CJ143" s="11"/>
      <c r="CK143" s="11"/>
      <c r="CL143" s="11"/>
    </row>
    <row r="144" spans="1:90" ht="15" customHeight="1" x14ac:dyDescent="0.2">
      <c r="A144" s="1">
        <f t="shared" si="67"/>
        <v>69</v>
      </c>
      <c r="B144" s="302"/>
      <c r="C144" s="304"/>
      <c r="D144" s="305" t="str">
        <f ca="1">OFFSET(Matches!$Q$4,A143-1,0)</f>
        <v>Arrowhead Stadium, Kansas City 🇺🇸</v>
      </c>
      <c r="E144" s="305"/>
      <c r="F144" s="192" t="str">
        <f ca="1">OFFSET(Matches!$M$4,A144-1,0)</f>
        <v>Austria</v>
      </c>
      <c r="G144" s="64"/>
      <c r="H144" s="65"/>
      <c r="I144" s="64"/>
      <c r="J144" s="67"/>
      <c r="K144" s="67"/>
      <c r="L144" s="67"/>
      <c r="M144" s="67"/>
      <c r="N144" s="67"/>
      <c r="O144" s="67"/>
      <c r="P144" s="67"/>
      <c r="Q144" s="67"/>
      <c r="S144" s="248"/>
      <c r="T144" s="248"/>
      <c r="U144" s="248"/>
      <c r="V144" s="248"/>
      <c r="W144" s="248"/>
      <c r="X144" s="248"/>
      <c r="Y144" s="248"/>
      <c r="Z144" s="248"/>
      <c r="AB144" s="260"/>
      <c r="AC144" s="260"/>
      <c r="AD144" s="260"/>
      <c r="AE144" s="260"/>
      <c r="AF144" s="260"/>
      <c r="AG144" s="260"/>
      <c r="AH144" s="260"/>
      <c r="AI144" s="260"/>
      <c r="CF144" s="1"/>
      <c r="CG144" s="1"/>
      <c r="CH144" s="1"/>
      <c r="CJ144" s="11"/>
      <c r="CK144" s="11"/>
      <c r="CL144" s="11"/>
    </row>
    <row r="145" spans="1:90" ht="15" customHeight="1" x14ac:dyDescent="0.2">
      <c r="A145" s="1">
        <f t="shared" si="67"/>
        <v>70</v>
      </c>
      <c r="B145" s="301" t="str">
        <f ca="1">OFFSET(Matches!$C$4,A145-1,0)</f>
        <v>J</v>
      </c>
      <c r="C145" s="303">
        <v>70</v>
      </c>
      <c r="D145" s="189">
        <f t="shared" ref="D145" ca="1" si="71">E145</f>
        <v>46200.916666666664</v>
      </c>
      <c r="E145" s="190">
        <f ca="1">OFFSET(Matches!$D$4,A145-1,0)</f>
        <v>46200.916666666664</v>
      </c>
      <c r="F145" s="191" t="str">
        <f ca="1">OFFSET(Matches!$H$4,A145-1,0)</f>
        <v>Jordan</v>
      </c>
      <c r="G145" s="64"/>
      <c r="H145" s="65"/>
      <c r="I145" s="64"/>
      <c r="J145" s="66"/>
      <c r="K145" s="66"/>
      <c r="L145" s="66"/>
      <c r="M145" s="66"/>
      <c r="N145" s="66"/>
      <c r="O145" s="66"/>
      <c r="P145" s="66"/>
      <c r="Q145" s="66"/>
      <c r="S145" s="247"/>
      <c r="T145" s="247"/>
      <c r="U145" s="247"/>
      <c r="V145" s="247"/>
      <c r="W145" s="247"/>
      <c r="X145" s="247"/>
      <c r="Y145" s="247"/>
      <c r="Z145" s="247"/>
      <c r="AB145" s="259"/>
      <c r="AC145" s="259"/>
      <c r="AD145" s="259"/>
      <c r="AE145" s="259"/>
      <c r="AF145" s="259"/>
      <c r="AG145" s="259"/>
      <c r="AH145" s="259"/>
      <c r="AI145" s="259"/>
      <c r="CF145" s="1"/>
      <c r="CG145" s="1"/>
      <c r="CH145" s="1"/>
      <c r="CJ145" s="11"/>
      <c r="CK145" s="11"/>
      <c r="CL145" s="11"/>
    </row>
    <row r="146" spans="1:90" ht="15" customHeight="1" x14ac:dyDescent="0.2">
      <c r="A146" s="1">
        <f t="shared" si="67"/>
        <v>70</v>
      </c>
      <c r="B146" s="302"/>
      <c r="C146" s="304"/>
      <c r="D146" s="305" t="str">
        <f ca="1">OFFSET(Matches!$Q$4,A145-1,0)</f>
        <v>AT&amp;T Stadium, Dallas 🇺🇸</v>
      </c>
      <c r="E146" s="305"/>
      <c r="F146" s="192" t="str">
        <f ca="1">OFFSET(Matches!$M$4,A146-1,0)</f>
        <v>Argentina</v>
      </c>
      <c r="G146" s="64"/>
      <c r="H146" s="65"/>
      <c r="I146" s="64"/>
      <c r="J146" s="67"/>
      <c r="K146" s="67"/>
      <c r="L146" s="67"/>
      <c r="M146" s="67"/>
      <c r="N146" s="67"/>
      <c r="O146" s="67"/>
      <c r="P146" s="67"/>
      <c r="Q146" s="67"/>
      <c r="S146" s="248"/>
      <c r="T146" s="248"/>
      <c r="U146" s="248"/>
      <c r="V146" s="248"/>
      <c r="W146" s="248"/>
      <c r="X146" s="248"/>
      <c r="Y146" s="248"/>
      <c r="Z146" s="248"/>
      <c r="AB146" s="260"/>
      <c r="AC146" s="260"/>
      <c r="AD146" s="260"/>
      <c r="AE146" s="260"/>
      <c r="AF146" s="260"/>
      <c r="AG146" s="260"/>
      <c r="AH146" s="260"/>
      <c r="AI146" s="260"/>
      <c r="CF146" s="1"/>
      <c r="CG146" s="1"/>
      <c r="CH146" s="1"/>
      <c r="CJ146" s="11"/>
      <c r="CK146" s="11"/>
      <c r="CL146" s="11"/>
    </row>
    <row r="147" spans="1:90" ht="15" customHeight="1" x14ac:dyDescent="0.2">
      <c r="A147" s="1">
        <f t="shared" si="67"/>
        <v>71</v>
      </c>
      <c r="B147" s="301" t="str">
        <f ca="1">OFFSET(Matches!$C$4,A147-1,0)</f>
        <v>K</v>
      </c>
      <c r="C147" s="303">
        <v>71</v>
      </c>
      <c r="D147" s="189">
        <f t="shared" ref="D147" ca="1" si="72">E147</f>
        <v>46200.8125</v>
      </c>
      <c r="E147" s="190">
        <f ca="1">OFFSET(Matches!$D$4,A147-1,0)</f>
        <v>46200.8125</v>
      </c>
      <c r="F147" s="191" t="str">
        <f ca="1">OFFSET(Matches!$H$4,A147-1,0)</f>
        <v>Colombia</v>
      </c>
      <c r="G147" s="64"/>
      <c r="H147" s="65"/>
      <c r="I147" s="64"/>
      <c r="J147" s="66"/>
      <c r="K147" s="66"/>
      <c r="L147" s="66"/>
      <c r="M147" s="66"/>
      <c r="N147" s="66"/>
      <c r="O147" s="66"/>
      <c r="P147" s="66"/>
      <c r="Q147" s="66"/>
      <c r="S147" s="247"/>
      <c r="T147" s="247"/>
      <c r="U147" s="247"/>
      <c r="V147" s="247"/>
      <c r="W147" s="247"/>
      <c r="X147" s="247"/>
      <c r="Y147" s="247"/>
      <c r="Z147" s="247"/>
      <c r="AB147" s="259"/>
      <c r="AC147" s="259"/>
      <c r="AD147" s="259"/>
      <c r="AE147" s="259"/>
      <c r="AF147" s="259"/>
      <c r="AG147" s="259"/>
      <c r="AH147" s="259"/>
      <c r="AI147" s="259"/>
      <c r="CF147" s="1"/>
      <c r="CG147" s="1"/>
      <c r="CH147" s="1"/>
      <c r="CJ147" s="11"/>
      <c r="CK147" s="11"/>
      <c r="CL147" s="11"/>
    </row>
    <row r="148" spans="1:90" ht="15" customHeight="1" x14ac:dyDescent="0.2">
      <c r="A148" s="1">
        <f t="shared" si="67"/>
        <v>71</v>
      </c>
      <c r="B148" s="302"/>
      <c r="C148" s="304"/>
      <c r="D148" s="305" t="str">
        <f ca="1">OFFSET(Matches!$Q$4,A147-1,0)</f>
        <v>Hard Rock Stadium, Miami 🇺🇸</v>
      </c>
      <c r="E148" s="305"/>
      <c r="F148" s="192" t="str">
        <f ca="1">OFFSET(Matches!$M$4,A148-1,0)</f>
        <v>Portugal</v>
      </c>
      <c r="G148" s="64"/>
      <c r="H148" s="65"/>
      <c r="I148" s="64"/>
      <c r="J148" s="67"/>
      <c r="K148" s="67"/>
      <c r="L148" s="67"/>
      <c r="M148" s="67"/>
      <c r="N148" s="67"/>
      <c r="O148" s="67"/>
      <c r="P148" s="67"/>
      <c r="Q148" s="67"/>
      <c r="S148" s="248"/>
      <c r="T148" s="248"/>
      <c r="U148" s="248"/>
      <c r="V148" s="248"/>
      <c r="W148" s="248"/>
      <c r="X148" s="248"/>
      <c r="Y148" s="248"/>
      <c r="Z148" s="248"/>
      <c r="AB148" s="260"/>
      <c r="AC148" s="260"/>
      <c r="AD148" s="260"/>
      <c r="AE148" s="260"/>
      <c r="AF148" s="260"/>
      <c r="AG148" s="260"/>
      <c r="AH148" s="260"/>
      <c r="AI148" s="260"/>
      <c r="CF148" s="1"/>
      <c r="CG148" s="1"/>
      <c r="CH148" s="1"/>
      <c r="CJ148" s="11"/>
      <c r="CK148" s="11"/>
      <c r="CL148" s="11"/>
    </row>
    <row r="149" spans="1:90" ht="15" customHeight="1" x14ac:dyDescent="0.2">
      <c r="A149" s="1">
        <f t="shared" si="67"/>
        <v>72</v>
      </c>
      <c r="B149" s="301" t="str">
        <f ca="1">OFFSET(Matches!$C$4,A149-1,0)</f>
        <v>K</v>
      </c>
      <c r="C149" s="303">
        <v>72</v>
      </c>
      <c r="D149" s="189">
        <f t="shared" ref="D149" ca="1" si="73">E149</f>
        <v>46200.8125</v>
      </c>
      <c r="E149" s="190">
        <f ca="1">OFFSET(Matches!$D$4,A149-1,0)</f>
        <v>46200.8125</v>
      </c>
      <c r="F149" s="191" t="str">
        <f ca="1">OFFSET(Matches!$H$4,A149-1,0)</f>
        <v>DR Congo</v>
      </c>
      <c r="G149" s="64"/>
      <c r="H149" s="65"/>
      <c r="I149" s="64"/>
      <c r="J149" s="66"/>
      <c r="K149" s="66"/>
      <c r="L149" s="66"/>
      <c r="M149" s="66"/>
      <c r="N149" s="66"/>
      <c r="O149" s="66"/>
      <c r="P149" s="66"/>
      <c r="Q149" s="66"/>
      <c r="S149" s="247"/>
      <c r="T149" s="247"/>
      <c r="U149" s="247"/>
      <c r="V149" s="247"/>
      <c r="W149" s="247"/>
      <c r="X149" s="247"/>
      <c r="Y149" s="247"/>
      <c r="Z149" s="247"/>
      <c r="AB149" s="259"/>
      <c r="AC149" s="259"/>
      <c r="AD149" s="259"/>
      <c r="AE149" s="259"/>
      <c r="AF149" s="259"/>
      <c r="AG149" s="259"/>
      <c r="AH149" s="259"/>
      <c r="AI149" s="259"/>
      <c r="CF149" s="1"/>
      <c r="CG149" s="1"/>
      <c r="CH149" s="1"/>
      <c r="CJ149" s="11"/>
      <c r="CK149" s="11"/>
      <c r="CL149" s="11"/>
    </row>
    <row r="150" spans="1:90" ht="15" customHeight="1" x14ac:dyDescent="0.2">
      <c r="A150" s="1">
        <f t="shared" si="67"/>
        <v>72</v>
      </c>
      <c r="B150" s="302"/>
      <c r="C150" s="304"/>
      <c r="D150" s="305" t="str">
        <f ca="1">OFFSET(Matches!$Q$4,A149-1,0)</f>
        <v>Mercedes-Benz Stadium, Atlanta 🇺🇸</v>
      </c>
      <c r="E150" s="305"/>
      <c r="F150" s="192" t="str">
        <f ca="1">OFFSET(Matches!$M$4,A150-1,0)</f>
        <v>Uzbekistan</v>
      </c>
      <c r="G150" s="64"/>
      <c r="H150" s="65"/>
      <c r="I150" s="64"/>
      <c r="J150" s="67"/>
      <c r="K150" s="67"/>
      <c r="L150" s="67"/>
      <c r="M150" s="67"/>
      <c r="N150" s="67"/>
      <c r="O150" s="67"/>
      <c r="P150" s="67"/>
      <c r="Q150" s="67"/>
      <c r="S150" s="248"/>
      <c r="T150" s="248"/>
      <c r="U150" s="248"/>
      <c r="V150" s="248"/>
      <c r="W150" s="248"/>
      <c r="X150" s="248"/>
      <c r="Y150" s="248"/>
      <c r="Z150" s="248"/>
      <c r="AB150" s="260"/>
      <c r="AC150" s="260"/>
      <c r="AD150" s="260"/>
      <c r="AE150" s="260"/>
      <c r="AF150" s="260"/>
      <c r="AG150" s="260"/>
      <c r="AH150" s="260"/>
      <c r="AI150" s="260"/>
      <c r="CF150" s="1"/>
      <c r="CG150" s="1"/>
      <c r="CH150" s="1"/>
      <c r="CJ150" s="11"/>
      <c r="CK150" s="11"/>
      <c r="CL150" s="11"/>
    </row>
    <row r="151" spans="1:90" ht="5.0999999999999996" customHeight="1" x14ac:dyDescent="0.2">
      <c r="S151" s="252"/>
      <c r="T151" s="252"/>
      <c r="U151" s="252"/>
      <c r="V151" s="252"/>
      <c r="W151" s="252"/>
      <c r="X151" s="252"/>
      <c r="Y151" s="252"/>
      <c r="Z151" s="252"/>
      <c r="AB151" s="252"/>
      <c r="AC151" s="252"/>
      <c r="AD151" s="252"/>
      <c r="AE151" s="252"/>
      <c r="AF151" s="252"/>
      <c r="AG151" s="252"/>
      <c r="AH151" s="252"/>
      <c r="AI151" s="252"/>
    </row>
    <row r="152" spans="1:90" ht="5.0999999999999996" customHeight="1" x14ac:dyDescent="0.2">
      <c r="B152" s="306"/>
      <c r="C152" s="306"/>
      <c r="D152" s="306"/>
      <c r="E152" s="306"/>
      <c r="F152" s="306"/>
      <c r="G152" s="306"/>
      <c r="H152" s="306"/>
      <c r="I152" s="306"/>
      <c r="J152" s="306"/>
      <c r="K152" s="306"/>
      <c r="L152" s="306"/>
      <c r="M152" s="306"/>
      <c r="N152" s="306"/>
      <c r="O152" s="306"/>
      <c r="P152" s="306"/>
      <c r="Q152" s="306"/>
      <c r="S152" s="258"/>
      <c r="T152" s="258"/>
      <c r="U152" s="258"/>
      <c r="V152" s="258"/>
      <c r="W152" s="258"/>
      <c r="X152" s="258"/>
      <c r="Y152" s="258"/>
      <c r="Z152" s="258"/>
      <c r="AB152" s="258"/>
      <c r="AC152" s="258"/>
      <c r="AD152" s="258"/>
      <c r="AE152" s="258"/>
      <c r="AF152" s="258"/>
      <c r="AG152" s="258"/>
      <c r="AH152" s="258"/>
      <c r="AI152" s="258"/>
      <c r="CD152" s="11"/>
      <c r="CE152" s="11"/>
      <c r="CH152" s="1"/>
      <c r="CI152" s="1"/>
    </row>
    <row r="153" spans="1:90" ht="15" customHeight="1" x14ac:dyDescent="0.2">
      <c r="B153" s="6" t="s">
        <v>108</v>
      </c>
    </row>
  </sheetData>
  <sheetProtection algorithmName="SHA-512" hashValue="sNNvbxFU7okoD2GTweD4hJmTeYCw068WjqCg+wdK4+dD861fJyAEJXlKfZBLay0aPtgwArnWw6N3hUj4Njt0SA==" saltValue="HWc10GoTdR3G6Bmg3v/Ohg==" spinCount="100000" sheet="1" formatCells="0" formatColumns="0" formatRows="0" insertColumns="0" insertRows="0" insertHyperlinks="0" sort="0" autoFilter="0" pivotTables="0"/>
  <mergeCells count="219">
    <mergeCell ref="O3:Q3"/>
    <mergeCell ref="B152:Q152"/>
    <mergeCell ref="B11:B12"/>
    <mergeCell ref="C11:C12"/>
    <mergeCell ref="D12:E12"/>
    <mergeCell ref="B13:B14"/>
    <mergeCell ref="C13:C14"/>
    <mergeCell ref="D14:E14"/>
    <mergeCell ref="B5:Q5"/>
    <mergeCell ref="B7:B8"/>
    <mergeCell ref="C7:C8"/>
    <mergeCell ref="D8:E8"/>
    <mergeCell ref="B9:B10"/>
    <mergeCell ref="C9:C10"/>
    <mergeCell ref="D10:E10"/>
    <mergeCell ref="B19:B20"/>
    <mergeCell ref="C19:C20"/>
    <mergeCell ref="D20:E20"/>
    <mergeCell ref="B21:B22"/>
    <mergeCell ref="C21:C22"/>
    <mergeCell ref="D22:E22"/>
    <mergeCell ref="B15:B16"/>
    <mergeCell ref="C15:C16"/>
    <mergeCell ref="D16:E16"/>
    <mergeCell ref="B17:B18"/>
    <mergeCell ref="C17:C18"/>
    <mergeCell ref="D18:E18"/>
    <mergeCell ref="B27:B28"/>
    <mergeCell ref="C27:C28"/>
    <mergeCell ref="D28:E28"/>
    <mergeCell ref="B29:B30"/>
    <mergeCell ref="C29:C30"/>
    <mergeCell ref="D30:E30"/>
    <mergeCell ref="B23:B24"/>
    <mergeCell ref="C23:C24"/>
    <mergeCell ref="D24:E24"/>
    <mergeCell ref="B25:B26"/>
    <mergeCell ref="C25:C26"/>
    <mergeCell ref="D26:E26"/>
    <mergeCell ref="B35:B36"/>
    <mergeCell ref="C35:C36"/>
    <mergeCell ref="D36:E36"/>
    <mergeCell ref="B37:B38"/>
    <mergeCell ref="C37:C38"/>
    <mergeCell ref="D38:E38"/>
    <mergeCell ref="B31:B32"/>
    <mergeCell ref="C31:C32"/>
    <mergeCell ref="D32:E32"/>
    <mergeCell ref="B33:B34"/>
    <mergeCell ref="C33:C34"/>
    <mergeCell ref="D34:E34"/>
    <mergeCell ref="B43:B44"/>
    <mergeCell ref="C43:C44"/>
    <mergeCell ref="D44:E44"/>
    <mergeCell ref="B45:B46"/>
    <mergeCell ref="C45:C46"/>
    <mergeCell ref="D46:E46"/>
    <mergeCell ref="B39:B40"/>
    <mergeCell ref="C39:C40"/>
    <mergeCell ref="D40:E40"/>
    <mergeCell ref="B41:B42"/>
    <mergeCell ref="C41:C42"/>
    <mergeCell ref="D42:E42"/>
    <mergeCell ref="B51:B52"/>
    <mergeCell ref="C51:C52"/>
    <mergeCell ref="D52:E52"/>
    <mergeCell ref="B53:B54"/>
    <mergeCell ref="C53:C54"/>
    <mergeCell ref="D54:E54"/>
    <mergeCell ref="B47:B48"/>
    <mergeCell ref="C47:C48"/>
    <mergeCell ref="D48:E48"/>
    <mergeCell ref="B49:B50"/>
    <mergeCell ref="C49:C50"/>
    <mergeCell ref="D50:E50"/>
    <mergeCell ref="B59:B60"/>
    <mergeCell ref="C59:C60"/>
    <mergeCell ref="D60:E60"/>
    <mergeCell ref="B61:B62"/>
    <mergeCell ref="C61:C62"/>
    <mergeCell ref="D62:E62"/>
    <mergeCell ref="B55:B56"/>
    <mergeCell ref="C55:C56"/>
    <mergeCell ref="D56:E56"/>
    <mergeCell ref="B57:B58"/>
    <mergeCell ref="C57:C58"/>
    <mergeCell ref="D58:E58"/>
    <mergeCell ref="B67:B68"/>
    <mergeCell ref="C67:C68"/>
    <mergeCell ref="D68:E68"/>
    <mergeCell ref="B69:B70"/>
    <mergeCell ref="C69:C70"/>
    <mergeCell ref="D70:E70"/>
    <mergeCell ref="B63:B64"/>
    <mergeCell ref="C63:C64"/>
    <mergeCell ref="D64:E64"/>
    <mergeCell ref="B65:B66"/>
    <mergeCell ref="C65:C66"/>
    <mergeCell ref="D66:E66"/>
    <mergeCell ref="B75:B76"/>
    <mergeCell ref="C75:C76"/>
    <mergeCell ref="D76:E76"/>
    <mergeCell ref="B77:B78"/>
    <mergeCell ref="C77:C78"/>
    <mergeCell ref="D78:E78"/>
    <mergeCell ref="B71:B72"/>
    <mergeCell ref="C71:C72"/>
    <mergeCell ref="D72:E72"/>
    <mergeCell ref="B73:B74"/>
    <mergeCell ref="C73:C74"/>
    <mergeCell ref="D74:E74"/>
    <mergeCell ref="B83:B84"/>
    <mergeCell ref="C83:C84"/>
    <mergeCell ref="D84:E84"/>
    <mergeCell ref="B85:B86"/>
    <mergeCell ref="C85:C86"/>
    <mergeCell ref="D86:E86"/>
    <mergeCell ref="B79:B80"/>
    <mergeCell ref="C79:C80"/>
    <mergeCell ref="D80:E80"/>
    <mergeCell ref="B81:B82"/>
    <mergeCell ref="C81:C82"/>
    <mergeCell ref="D82:E82"/>
    <mergeCell ref="B91:B92"/>
    <mergeCell ref="C91:C92"/>
    <mergeCell ref="D92:E92"/>
    <mergeCell ref="B93:B94"/>
    <mergeCell ref="C93:C94"/>
    <mergeCell ref="D94:E94"/>
    <mergeCell ref="B87:B88"/>
    <mergeCell ref="C87:C88"/>
    <mergeCell ref="D88:E88"/>
    <mergeCell ref="B89:B90"/>
    <mergeCell ref="C89:C90"/>
    <mergeCell ref="D90:E90"/>
    <mergeCell ref="B99:B100"/>
    <mergeCell ref="C99:C100"/>
    <mergeCell ref="D100:E100"/>
    <mergeCell ref="B101:B102"/>
    <mergeCell ref="C101:C102"/>
    <mergeCell ref="D102:E102"/>
    <mergeCell ref="B95:B96"/>
    <mergeCell ref="C95:C96"/>
    <mergeCell ref="D96:E96"/>
    <mergeCell ref="B97:B98"/>
    <mergeCell ref="C97:C98"/>
    <mergeCell ref="D98:E98"/>
    <mergeCell ref="B103:B104"/>
    <mergeCell ref="C103:C104"/>
    <mergeCell ref="D104:E104"/>
    <mergeCell ref="B105:B106"/>
    <mergeCell ref="C105:C106"/>
    <mergeCell ref="D106:E106"/>
    <mergeCell ref="B107:B108"/>
    <mergeCell ref="C107:C108"/>
    <mergeCell ref="D108:E108"/>
    <mergeCell ref="B109:B110"/>
    <mergeCell ref="C109:C110"/>
    <mergeCell ref="D110:E110"/>
    <mergeCell ref="B111:B112"/>
    <mergeCell ref="C111:C112"/>
    <mergeCell ref="D112:E112"/>
    <mergeCell ref="B113:B114"/>
    <mergeCell ref="C113:C114"/>
    <mergeCell ref="D114:E114"/>
    <mergeCell ref="B115:B116"/>
    <mergeCell ref="C115:C116"/>
    <mergeCell ref="D116:E116"/>
    <mergeCell ref="B117:B118"/>
    <mergeCell ref="C117:C118"/>
    <mergeCell ref="D118:E118"/>
    <mergeCell ref="B119:B120"/>
    <mergeCell ref="C119:C120"/>
    <mergeCell ref="D120:E120"/>
    <mergeCell ref="B121:B122"/>
    <mergeCell ref="C121:C122"/>
    <mergeCell ref="D122:E122"/>
    <mergeCell ref="B123:B124"/>
    <mergeCell ref="C123:C124"/>
    <mergeCell ref="D124:E124"/>
    <mergeCell ref="B125:B126"/>
    <mergeCell ref="C125:C126"/>
    <mergeCell ref="D126:E126"/>
    <mergeCell ref="B127:B128"/>
    <mergeCell ref="C127:C128"/>
    <mergeCell ref="D128:E128"/>
    <mergeCell ref="B129:B130"/>
    <mergeCell ref="C129:C130"/>
    <mergeCell ref="D130:E130"/>
    <mergeCell ref="B131:B132"/>
    <mergeCell ref="C131:C132"/>
    <mergeCell ref="D132:E132"/>
    <mergeCell ref="B133:B134"/>
    <mergeCell ref="C133:C134"/>
    <mergeCell ref="D134:E134"/>
    <mergeCell ref="B135:B136"/>
    <mergeCell ref="C135:C136"/>
    <mergeCell ref="D136:E136"/>
    <mergeCell ref="B137:B138"/>
    <mergeCell ref="C137:C138"/>
    <mergeCell ref="D138:E138"/>
    <mergeCell ref="B139:B140"/>
    <mergeCell ref="C139:C140"/>
    <mergeCell ref="D140:E140"/>
    <mergeCell ref="B141:B142"/>
    <mergeCell ref="C141:C142"/>
    <mergeCell ref="D142:E142"/>
    <mergeCell ref="B143:B144"/>
    <mergeCell ref="C143:C144"/>
    <mergeCell ref="D144:E144"/>
    <mergeCell ref="B145:B146"/>
    <mergeCell ref="C145:C146"/>
    <mergeCell ref="D146:E146"/>
    <mergeCell ref="B147:B148"/>
    <mergeCell ref="C147:C148"/>
    <mergeCell ref="D148:E148"/>
    <mergeCell ref="B149:B150"/>
    <mergeCell ref="C149:C150"/>
    <mergeCell ref="D150:E150"/>
  </mergeCells>
  <conditionalFormatting sqref="F7">
    <cfRule type="expression" dxfId="18" priority="41">
      <formula>$H7&lt;$H8</formula>
    </cfRule>
    <cfRule type="expression" dxfId="17" priority="42">
      <formula>$H7&gt;$H8</formula>
    </cfRule>
  </conditionalFormatting>
  <conditionalFormatting sqref="F8">
    <cfRule type="expression" dxfId="16" priority="39">
      <formula>$H7&lt;$H8</formula>
    </cfRule>
    <cfRule type="expression" dxfId="15" priority="40">
      <formula>$H7&gt;$H8</formula>
    </cfRule>
  </conditionalFormatting>
  <conditionalFormatting sqref="F9 F11 F13 F15 F17 F19 F21 F23 F25 F27 F29 F31 F33 F35 F37 F39 F41 F43 F45 F47 F49 F51 F53 F55 F57 F59 F61 F63 F65 F67 F69 F71 F73 F75 F77 F79 F81 F83 F85 F87 F89 F91 F93 F95 F97 F99 F101 F103 F105 F107 F109 F111 F113 F115 F117 F119 F121 F123 F125 F127 F129 F131 F133 F135 F137 F139 F141 F143 F145 F147 F149">
    <cfRule type="expression" dxfId="14" priority="5">
      <formula>$H9&lt;$H10</formula>
    </cfRule>
    <cfRule type="expression" dxfId="13" priority="6">
      <formula>$H9&gt;$H10</formula>
    </cfRule>
  </conditionalFormatting>
  <conditionalFormatting sqref="F10 F12 F14 F16 F18 F20 F22 F24 F26 F28 F30 F32 F34 F36 F38 F40 F42 F44 F46 F48 F50 F52 F54 F56 F58 F60 F62 F64 F66 F68 F70 F72 F74 F76 F78 F80 F82 F84 F86 F88 F90 F92 F94 F96 F98 F100 F102 F104 F106 F108 F110 F112 F114 F116 F118 F120 F122 F124 F126 F128 F130 F132 F134 F136 F138 F140 F142 F144 F146 F148 F150">
    <cfRule type="expression" dxfId="12" priority="3">
      <formula>$H9&lt;$H10</formula>
    </cfRule>
    <cfRule type="expression" dxfId="11" priority="4">
      <formula>$H9&gt;$H10</formula>
    </cfRule>
  </conditionalFormatting>
  <conditionalFormatting sqref="H7:H150">
    <cfRule type="expression" dxfId="10" priority="38">
      <formula>ISBLANK(H7)</formula>
    </cfRule>
  </conditionalFormatting>
  <conditionalFormatting sqref="J7:Q150">
    <cfRule type="expression" dxfId="9" priority="43">
      <formula>$H7&gt;=J$1</formula>
    </cfRule>
  </conditionalFormatting>
  <conditionalFormatting sqref="S7:Z150">
    <cfRule type="expression" dxfId="8" priority="2">
      <formula>$H7&gt;=S$1</formula>
    </cfRule>
  </conditionalFormatting>
  <conditionalFormatting sqref="AB7:AI150">
    <cfRule type="expression" dxfId="7" priority="1">
      <formula>$H7&gt;=AB$1</formula>
    </cfRule>
  </conditionalFormatting>
  <dataValidations count="144">
    <dataValidation type="list" allowBlank="1" showInputMessage="1" showErrorMessage="1" sqref="J136:Q136" xr:uid="{00000000-0002-0000-0200-000000000000}">
      <formula1>H3H2</formula1>
    </dataValidation>
    <dataValidation type="list" allowBlank="1" showInputMessage="1" showErrorMessage="1" sqref="J135:Q135" xr:uid="{00000000-0002-0000-0200-000001000000}">
      <formula1>H2H3</formula1>
    </dataValidation>
    <dataValidation type="list" allowBlank="1" showInputMessage="1" showErrorMessage="1" sqref="J138:Q138" xr:uid="{00000000-0002-0000-0200-000002000000}">
      <formula1>H1H4</formula1>
    </dataValidation>
    <dataValidation type="list" allowBlank="1" showInputMessage="1" showErrorMessage="1" sqref="J137:Q137" xr:uid="{00000000-0002-0000-0200-000003000000}">
      <formula1>H4H1</formula1>
    </dataValidation>
    <dataValidation type="list" allowBlank="1" showInputMessage="1" showErrorMessage="1" sqref="J132:Q132" xr:uid="{00000000-0002-0000-0200-000004000000}">
      <formula1>G3G2</formula1>
    </dataValidation>
    <dataValidation type="list" allowBlank="1" showInputMessage="1" showErrorMessage="1" sqref="J131:Q131" xr:uid="{00000000-0002-0000-0200-000005000000}">
      <formula1>G2G3</formula1>
    </dataValidation>
    <dataValidation type="list" allowBlank="1" showInputMessage="1" showErrorMessage="1" sqref="J134:Q134" xr:uid="{00000000-0002-0000-0200-000006000000}">
      <formula1>G1G4</formula1>
    </dataValidation>
    <dataValidation type="list" allowBlank="1" showInputMessage="1" showErrorMessage="1" sqref="J133:Q133" xr:uid="{00000000-0002-0000-0200-000007000000}">
      <formula1>G4G1</formula1>
    </dataValidation>
    <dataValidation type="list" allowBlank="1" showInputMessage="1" showErrorMessage="1" sqref="J120:Q120" xr:uid="{00000000-0002-0000-0200-000008000000}">
      <formula1>F3F2</formula1>
    </dataValidation>
    <dataValidation type="list" allowBlank="1" showInputMessage="1" showErrorMessage="1" sqref="J119:Q119" xr:uid="{00000000-0002-0000-0200-000009000000}">
      <formula1>F2F3</formula1>
    </dataValidation>
    <dataValidation type="list" allowBlank="1" showInputMessage="1" showErrorMessage="1" sqref="J122:Q122" xr:uid="{00000000-0002-0000-0200-00000A000000}">
      <formula1>F1F4</formula1>
    </dataValidation>
    <dataValidation type="list" allowBlank="1" showInputMessage="1" showErrorMessage="1" sqref="J121:Q121" xr:uid="{00000000-0002-0000-0200-00000B000000}">
      <formula1>F4F1</formula1>
    </dataValidation>
    <dataValidation type="list" allowBlank="1" showInputMessage="1" showErrorMessage="1" sqref="J116:Q116" xr:uid="{00000000-0002-0000-0200-00000C000000}">
      <formula1>E3E2</formula1>
    </dataValidation>
    <dataValidation type="list" allowBlank="1" showInputMessage="1" showErrorMessage="1" sqref="J115:Q115" xr:uid="{00000000-0002-0000-0200-00000D000000}">
      <formula1>E2E3</formula1>
    </dataValidation>
    <dataValidation type="list" allowBlank="1" showInputMessage="1" showErrorMessage="1" sqref="J118:Q118" xr:uid="{00000000-0002-0000-0200-00000E000000}">
      <formula1>E1E4</formula1>
    </dataValidation>
    <dataValidation type="list" allowBlank="1" showInputMessage="1" showErrorMessage="1" sqref="J117:Q117" xr:uid="{00000000-0002-0000-0200-00000F000000}">
      <formula1>E4E1</formula1>
    </dataValidation>
    <dataValidation type="list" allowBlank="1" showInputMessage="1" showErrorMessage="1" sqref="J126:Q126" xr:uid="{6BD07578-636F-4F85-AFDC-3E72366B9F24}">
      <formula1>D3D2</formula1>
    </dataValidation>
    <dataValidation type="list" allowBlank="1" showInputMessage="1" showErrorMessage="1" sqref="J125:Q125" xr:uid="{BC1AB14F-8A3A-48DF-8743-64A6A32C8BF5}">
      <formula1>D2D3</formula1>
    </dataValidation>
    <dataValidation type="list" allowBlank="1" showInputMessage="1" showErrorMessage="1" sqref="J123:Q123" xr:uid="{A014AB86-41CA-4ADD-BDE2-FF854EDE0A79}">
      <formula1>D1D4</formula1>
    </dataValidation>
    <dataValidation type="list" allowBlank="1" showInputMessage="1" showErrorMessage="1" sqref="J124:Q124" xr:uid="{227C0DD9-238E-4F43-B9A2-B03091BD117B}">
      <formula1>D4D1</formula1>
    </dataValidation>
    <dataValidation type="list" allowBlank="1" showInputMessage="1" showErrorMessage="1" sqref="J106:Q106" xr:uid="{A5A6BEA4-E6FF-48FE-832D-F5F6C6D92F17}">
      <formula1>AC3C2</formula1>
    </dataValidation>
    <dataValidation type="list" allowBlank="1" showInputMessage="1" showErrorMessage="1" sqref="J105:Q105" xr:uid="{8B401FDF-FC25-41C0-8615-3E9CC6E914F0}">
      <formula1>AC2C3</formula1>
    </dataValidation>
    <dataValidation type="list" allowBlank="1" showInputMessage="1" showErrorMessage="1" sqref="J104:Q104" xr:uid="{8F18417F-56BC-4895-B2FE-4BC8358D4FDF}">
      <formula1>AC1C4</formula1>
    </dataValidation>
    <dataValidation type="list" allowBlank="1" showInputMessage="1" showErrorMessage="1" sqref="J103:Q103" xr:uid="{245FBAB8-F328-442E-BAE3-30D571CD037D}">
      <formula1>AC4C1</formula1>
    </dataValidation>
    <dataValidation type="list" allowBlank="1" showInputMessage="1" showErrorMessage="1" sqref="J110:Q110" xr:uid="{C874293D-5114-482F-A6F0-8E1FF9FB9314}">
      <formula1>B3B2</formula1>
    </dataValidation>
    <dataValidation type="list" allowBlank="1" showInputMessage="1" showErrorMessage="1" sqref="J109:Q109" xr:uid="{F1165DD9-ECA2-4E11-AA1E-1A1EEB8F23C0}">
      <formula1>B2B3</formula1>
    </dataValidation>
    <dataValidation type="list" allowBlank="1" showInputMessage="1" showErrorMessage="1" sqref="J108:Q108" xr:uid="{3B645708-616B-4D3D-A545-F2C9B9E9539E}">
      <formula1>B1B4</formula1>
    </dataValidation>
    <dataValidation type="list" allowBlank="1" showInputMessage="1" showErrorMessage="1" sqref="J107:Q107" xr:uid="{B0AEEAD0-4FBB-4457-A289-69CDBBEBC283}">
      <formula1>B4B1</formula1>
    </dataValidation>
    <dataValidation type="list" allowBlank="1" showInputMessage="1" showErrorMessage="1" sqref="J114:Q114" xr:uid="{91A647F4-1E36-45F2-8EF8-C8838A0A44D3}">
      <formula1>A3A2</formula1>
    </dataValidation>
    <dataValidation type="list" allowBlank="1" showInputMessage="1" showErrorMessage="1" sqref="J113:Q113" xr:uid="{4F947D47-07F8-4250-B7A3-B665DBFE2947}">
      <formula1>A2A3</formula1>
    </dataValidation>
    <dataValidation type="list" allowBlank="1" showInputMessage="1" showErrorMessage="1" sqref="J112:Q112" xr:uid="{658F3513-D6DA-4865-A55D-4FCD7F661402}">
      <formula1>A1A4</formula1>
    </dataValidation>
    <dataValidation type="list" allowBlank="1" showInputMessage="1" showErrorMessage="1" sqref="J111:Q111" xr:uid="{CC391380-E32D-479D-A923-8AAA7A4C5B39}">
      <formula1>A4A1</formula1>
    </dataValidation>
    <dataValidation type="list" allowBlank="1" showInputMessage="1" showErrorMessage="1" sqref="J80:Q80" xr:uid="{F34AA653-DD70-4753-BBF4-57CDB238B522}">
      <formula1>H2H4</formula1>
    </dataValidation>
    <dataValidation type="list" allowBlank="1" showInputMessage="1" showErrorMessage="1" sqref="J79:Q79" xr:uid="{6637BCD5-F793-4EFD-B63E-69B3C204A298}">
      <formula1>H4H2</formula1>
    </dataValidation>
    <dataValidation type="list" allowBlank="1" showInputMessage="1" showErrorMessage="1" sqref="J82:Q82" xr:uid="{1AEDEBC4-C60C-4B40-9A32-7B0937148C7E}">
      <formula1>H3H1</formula1>
    </dataValidation>
    <dataValidation type="list" allowBlank="1" showInputMessage="1" showErrorMessage="1" sqref="J81:Q81" xr:uid="{E89FBB09-5AD5-4290-9815-494528675FBE}">
      <formula1>H1H3</formula1>
    </dataValidation>
    <dataValidation type="list" allowBlank="1" showInputMessage="1" showErrorMessage="1" sqref="J86:Q86" xr:uid="{C55D9470-B12B-49D8-8D38-2ECC2C1475D8}">
      <formula1>G2G4</formula1>
    </dataValidation>
    <dataValidation type="list" allowBlank="1" showInputMessage="1" showErrorMessage="1" sqref="J85:Q85" xr:uid="{DFC321D1-078F-4817-B8B5-8C4422BCCBB2}">
      <formula1>G4G2</formula1>
    </dataValidation>
    <dataValidation type="list" allowBlank="1" showInputMessage="1" showErrorMessage="1" sqref="J84:Q84" xr:uid="{0823F196-5560-4982-A9BF-F4A01E21278A}">
      <formula1>G3G1</formula1>
    </dataValidation>
    <dataValidation type="list" allowBlank="1" showInputMessage="1" showErrorMessage="1" sqref="J83:Q83" xr:uid="{D1D8F34F-3102-4008-930B-7A1AD6ECF57D}">
      <formula1>G1G3</formula1>
    </dataValidation>
    <dataValidation type="list" allowBlank="1" showInputMessage="1" showErrorMessage="1" sqref="J78:Q78" xr:uid="{80229180-44DF-4B12-8EA9-C2BBB280E983}">
      <formula1>F2F4</formula1>
    </dataValidation>
    <dataValidation type="list" allowBlank="1" showInputMessage="1" showErrorMessage="1" sqref="J77:Q77" xr:uid="{9FCD4EE1-E822-4FB7-AC74-8CD1BCA5787A}">
      <formula1>F4F2</formula1>
    </dataValidation>
    <dataValidation type="list" allowBlank="1" showInputMessage="1" showErrorMessage="1" sqref="J76:Q76" xr:uid="{7286B0B5-EB8A-459A-9A61-CC666FF761EB}">
      <formula1>F3F1</formula1>
    </dataValidation>
    <dataValidation type="list" allowBlank="1" showInputMessage="1" showErrorMessage="1" sqref="J75:Q75" xr:uid="{DEF243D2-A6BA-4299-BDCC-20485E42AD0D}">
      <formula1>F1F3</formula1>
    </dataValidation>
    <dataValidation type="list" allowBlank="1" showInputMessage="1" showErrorMessage="1" sqref="J74:Q74" xr:uid="{DBF25FB6-CEF3-4FE2-9DDB-D2D9D8458D5C}">
      <formula1>E2E4</formula1>
    </dataValidation>
    <dataValidation type="list" allowBlank="1" showInputMessage="1" showErrorMessage="1" sqref="J73:Q73" xr:uid="{88473F03-F9B3-4E87-AE02-D5E95F96CE01}">
      <formula1>E4E2</formula1>
    </dataValidation>
    <dataValidation type="list" allowBlank="1" showInputMessage="1" showErrorMessage="1" sqref="J72:Q72" xr:uid="{CE779346-0498-4A70-A5B0-5EC57B8F8078}">
      <formula1>E3E1</formula1>
    </dataValidation>
    <dataValidation type="list" allowBlank="1" showInputMessage="1" showErrorMessage="1" sqref="J71:Q71" xr:uid="{B6C27D0A-A4B4-4396-B771-99A9762782CF}">
      <formula1>E1E3</formula1>
    </dataValidation>
    <dataValidation type="list" allowBlank="1" showInputMessage="1" showErrorMessage="1" sqref="J68:Q68" xr:uid="{00000000-0002-0000-0200-000030000000}">
      <formula1>D2D4</formula1>
    </dataValidation>
    <dataValidation type="list" allowBlank="1" showInputMessage="1" showErrorMessage="1" sqref="J67:Q67" xr:uid="{00000000-0002-0000-0200-000031000000}">
      <formula1>D4D2</formula1>
    </dataValidation>
    <dataValidation type="list" allowBlank="1" showInputMessage="1" showErrorMessage="1" sqref="J70:Q70" xr:uid="{00000000-0002-0000-0200-000032000000}">
      <formula1>D3D1</formula1>
    </dataValidation>
    <dataValidation type="list" allowBlank="1" showInputMessage="1" showErrorMessage="1" sqref="J69:Q69" xr:uid="{00000000-0002-0000-0200-000033000000}">
      <formula1>D1D3</formula1>
    </dataValidation>
    <dataValidation type="list" allowBlank="1" showInputMessage="1" showErrorMessage="1" sqref="J66:Q66" xr:uid="{00000000-0002-0000-0200-000034000000}">
      <formula1>AC2C4</formula1>
    </dataValidation>
    <dataValidation type="list" allowBlank="1" showInputMessage="1" showErrorMessage="1" sqref="J65:Q65" xr:uid="{00000000-0002-0000-0200-000035000000}">
      <formula1>AC4C2</formula1>
    </dataValidation>
    <dataValidation type="list" allowBlank="1" showInputMessage="1" showErrorMessage="1" sqref="J64:Q64" xr:uid="{00000000-0002-0000-0200-000036000000}">
      <formula1>AC3C1</formula1>
    </dataValidation>
    <dataValidation type="list" allowBlank="1" showInputMessage="1" showErrorMessage="1" sqref="J63:Q63" xr:uid="{00000000-0002-0000-0200-000037000000}">
      <formula1>AC1C3</formula1>
    </dataValidation>
    <dataValidation type="list" allowBlank="1" showInputMessage="1" showErrorMessage="1" sqref="J58:Q58" xr:uid="{00000000-0002-0000-0200-000038000000}">
      <formula1>B2B4</formula1>
    </dataValidation>
    <dataValidation type="list" allowBlank="1" showInputMessage="1" showErrorMessage="1" sqref="J57:Q57" xr:uid="{00000000-0002-0000-0200-000039000000}">
      <formula1>B4B2</formula1>
    </dataValidation>
    <dataValidation type="list" allowBlank="1" showInputMessage="1" showErrorMessage="1" sqref="J60:Q60" xr:uid="{00000000-0002-0000-0200-00003A000000}">
      <formula1>B3B1</formula1>
    </dataValidation>
    <dataValidation type="list" allowBlank="1" showInputMessage="1" showErrorMessage="1" sqref="J59:Q59" xr:uid="{00000000-0002-0000-0200-00003B000000}">
      <formula1>B1B3</formula1>
    </dataValidation>
    <dataValidation type="list" allowBlank="1" showInputMessage="1" showErrorMessage="1" sqref="J56:Q56" xr:uid="{00000000-0002-0000-0200-00003C000000}">
      <formula1>A2A4</formula1>
    </dataValidation>
    <dataValidation type="list" allowBlank="1" showInputMessage="1" showErrorMessage="1" sqref="J55:Q55" xr:uid="{00000000-0002-0000-0200-00003D000000}">
      <formula1>A4A2</formula1>
    </dataValidation>
    <dataValidation type="list" allowBlank="1" showInputMessage="1" showErrorMessage="1" sqref="J62:Q62" xr:uid="{00000000-0002-0000-0200-00003E000000}">
      <formula1>A3A1</formula1>
    </dataValidation>
    <dataValidation type="list" allowBlank="1" showInputMessage="1" showErrorMessage="1" sqref="J61:Q61" xr:uid="{00000000-0002-0000-0200-00003F000000}">
      <formula1>A1A3</formula1>
    </dataValidation>
    <dataValidation type="list" allowBlank="1" showInputMessage="1" showErrorMessage="1" sqref="J32:Q32" xr:uid="{00000000-0002-0000-0200-000040000000}">
      <formula1>H4H3</formula1>
    </dataValidation>
    <dataValidation type="list" allowBlank="1" showInputMessage="1" showErrorMessage="1" sqref="J31:Q31" xr:uid="{00000000-0002-0000-0200-000041000000}">
      <formula1>H3H4</formula1>
    </dataValidation>
    <dataValidation type="list" allowBlank="1" showInputMessage="1" showErrorMessage="1" sqref="J34:Q34" xr:uid="{00000000-0002-0000-0200-000042000000}">
      <formula1>H2H1</formula1>
    </dataValidation>
    <dataValidation type="list" allowBlank="1" showInputMessage="1" showErrorMessage="1" sqref="J33:Q33" xr:uid="{00000000-0002-0000-0200-000043000000}">
      <formula1>H1H2</formula1>
    </dataValidation>
    <dataValidation type="list" allowBlank="1" showInputMessage="1" showErrorMessage="1" sqref="J36:Q36" xr:uid="{00000000-0002-0000-0200-000044000000}">
      <formula1>G4G3</formula1>
    </dataValidation>
    <dataValidation type="list" allowBlank="1" showInputMessage="1" showErrorMessage="1" sqref="J35:Q35" xr:uid="{00000000-0002-0000-0200-000045000000}">
      <formula1>G3G4</formula1>
    </dataValidation>
    <dataValidation type="list" allowBlank="1" showInputMessage="1" showErrorMessage="1" sqref="J38:Q38" xr:uid="{00000000-0002-0000-0200-000046000000}">
      <formula1>G2G1</formula1>
    </dataValidation>
    <dataValidation type="list" allowBlank="1" showInputMessage="1" showErrorMessage="1" sqref="J37:Q37" xr:uid="{00000000-0002-0000-0200-000047000000}">
      <formula1>G1G2</formula1>
    </dataValidation>
    <dataValidation type="list" allowBlank="1" showInputMessage="1" showErrorMessage="1" sqref="J30:Q30" xr:uid="{00000000-0002-0000-0200-000048000000}">
      <formula1>F4F3</formula1>
    </dataValidation>
    <dataValidation type="list" allowBlank="1" showInputMessage="1" showErrorMessage="1" sqref="J29:Q29" xr:uid="{00000000-0002-0000-0200-000049000000}">
      <formula1>F3F4</formula1>
    </dataValidation>
    <dataValidation type="list" allowBlank="1" showInputMessage="1" showErrorMessage="1" sqref="J28:Q28" xr:uid="{00000000-0002-0000-0200-00004A000000}">
      <formula1>F2F1</formula1>
    </dataValidation>
    <dataValidation type="list" allowBlank="1" showInputMessage="1" showErrorMessage="1" sqref="J27:Q27" xr:uid="{00000000-0002-0000-0200-00004B000000}">
      <formula1>F1F2</formula1>
    </dataValidation>
    <dataValidation type="list" allowBlank="1" showInputMessage="1" showErrorMessage="1" sqref="J24:Q24" xr:uid="{00000000-0002-0000-0200-00004C000000}">
      <formula1>E4E3</formula1>
    </dataValidation>
    <dataValidation type="list" allowBlank="1" showInputMessage="1" showErrorMessage="1" sqref="J23:Q23" xr:uid="{00000000-0002-0000-0200-00004D000000}">
      <formula1>E3E4</formula1>
    </dataValidation>
    <dataValidation type="list" allowBlank="1" showInputMessage="1" showErrorMessage="1" sqref="J26:Q26" xr:uid="{00000000-0002-0000-0200-00004E000000}">
      <formula1>E2E1</formula1>
    </dataValidation>
    <dataValidation type="list" allowBlank="1" showInputMessage="1" showErrorMessage="1" sqref="J25:Q25" xr:uid="{00000000-0002-0000-0200-00004F000000}">
      <formula1>E1E2</formula1>
    </dataValidation>
    <dataValidation type="list" allowBlank="1" showInputMessage="1" showErrorMessage="1" sqref="J18:Q18" xr:uid="{00000000-0002-0000-0200-000050000000}">
      <formula1>D4D3</formula1>
    </dataValidation>
    <dataValidation type="list" allowBlank="1" showInputMessage="1" showErrorMessage="1" sqref="J17:Q17" xr:uid="{00000000-0002-0000-0200-000051000000}">
      <formula1>D3D4</formula1>
    </dataValidation>
    <dataValidation type="list" allowBlank="1" showInputMessage="1" showErrorMessage="1" sqref="J14:Q14" xr:uid="{00000000-0002-0000-0200-000052000000}">
      <formula1>D2D1</formula1>
    </dataValidation>
    <dataValidation type="list" allowBlank="1" showInputMessage="1" showErrorMessage="1" sqref="J13:Q13" xr:uid="{00000000-0002-0000-0200-000053000000}">
      <formula1>D1D2</formula1>
    </dataValidation>
    <dataValidation type="list" allowBlank="1" showInputMessage="1" showErrorMessage="1" sqref="J16:Q16" xr:uid="{00000000-0002-0000-0200-000054000000}">
      <formula1>AC4C3</formula1>
    </dataValidation>
    <dataValidation type="list" allowBlank="1" showInputMessage="1" showErrorMessage="1" sqref="J15:Q15" xr:uid="{00000000-0002-0000-0200-000055000000}">
      <formula1>AC3C4</formula1>
    </dataValidation>
    <dataValidation type="list" allowBlank="1" showInputMessage="1" showErrorMessage="1" sqref="J20:Q20" xr:uid="{00000000-0002-0000-0200-000056000000}">
      <formula1>AC2C1</formula1>
    </dataValidation>
    <dataValidation type="list" allowBlank="1" showInputMessage="1" showErrorMessage="1" sqref="J19:Q19" xr:uid="{00000000-0002-0000-0200-000057000000}">
      <formula1>AC1C2</formula1>
    </dataValidation>
    <dataValidation type="list" allowBlank="1" showInputMessage="1" showErrorMessage="1" sqref="J22:Q22" xr:uid="{00000000-0002-0000-0200-000058000000}">
      <formula1>B4B3</formula1>
    </dataValidation>
    <dataValidation type="list" allowBlank="1" showInputMessage="1" showErrorMessage="1" sqref="J21:Q21" xr:uid="{00000000-0002-0000-0200-000059000000}">
      <formula1>B3B4</formula1>
    </dataValidation>
    <dataValidation type="list" allowBlank="1" showInputMessage="1" showErrorMessage="1" sqref="J12:Q12" xr:uid="{00000000-0002-0000-0200-00005A000000}">
      <formula1>B2B1</formula1>
    </dataValidation>
    <dataValidation type="list" allowBlank="1" showInputMessage="1" showErrorMessage="1" sqref="J11:Q11" xr:uid="{00000000-0002-0000-0200-00005B000000}">
      <formula1>B1B2</formula1>
    </dataValidation>
    <dataValidation type="list" allowBlank="1" showInputMessage="1" showErrorMessage="1" sqref="J10:Q10" xr:uid="{00000000-0002-0000-0200-00005C000000}">
      <formula1>A4A3</formula1>
    </dataValidation>
    <dataValidation type="list" allowBlank="1" showInputMessage="1" showErrorMessage="1" sqref="J9:Q9" xr:uid="{00000000-0002-0000-0200-00005D000000}">
      <formula1>A3A4</formula1>
    </dataValidation>
    <dataValidation type="list" allowBlank="1" showInputMessage="1" showErrorMessage="1" sqref="J8:Q8" xr:uid="{00000000-0002-0000-0200-00005E000000}">
      <formula1>A2A1</formula1>
    </dataValidation>
    <dataValidation type="list" allowBlank="1" showInputMessage="1" showErrorMessage="1" sqref="J7:Q7" xr:uid="{00000000-0002-0000-0200-00005F000000}">
      <formula1>A1A2</formula1>
    </dataValidation>
    <dataValidation type="list" allowBlank="1" showInputMessage="1" showErrorMessage="1" sqref="J39:Q39" xr:uid="{63C4D1FC-6306-4956-9E2F-1EA284132D2D}">
      <formula1>I1I2</formula1>
    </dataValidation>
    <dataValidation type="list" allowBlank="1" showInputMessage="1" showErrorMessage="1" sqref="J40:Q40" xr:uid="{300D923C-9A8D-42AC-9C93-268BA22A9DA2}">
      <formula1>I2I1</formula1>
    </dataValidation>
    <dataValidation type="list" allowBlank="1" showInputMessage="1" showErrorMessage="1" sqref="J41:Q41" xr:uid="{9B6BF988-F617-4F6E-B212-10793D67F4BA}">
      <formula1>I3I4</formula1>
    </dataValidation>
    <dataValidation type="list" allowBlank="1" showInputMessage="1" showErrorMessage="1" sqref="J42:Q42" xr:uid="{AF1155C9-67BD-4FBE-A769-D1D553D596D2}">
      <formula1>I4I3</formula1>
    </dataValidation>
    <dataValidation type="list" allowBlank="1" showInputMessage="1" showErrorMessage="1" sqref="J43:Q43" xr:uid="{20866910-F393-4477-9C3D-8149ECBEC571}">
      <formula1>J1J2</formula1>
    </dataValidation>
    <dataValidation type="list" allowBlank="1" showInputMessage="1" showErrorMessage="1" sqref="J44:Q44" xr:uid="{E3887470-E51D-4C1D-84D1-18D5DBAED9BB}">
      <formula1>J2J1</formula1>
    </dataValidation>
    <dataValidation type="list" allowBlank="1" showInputMessage="1" showErrorMessage="1" sqref="J45:Q45" xr:uid="{268FE9BA-53AA-4945-9174-D2D043839D00}">
      <formula1>J3J4</formula1>
    </dataValidation>
    <dataValidation type="list" allowBlank="1" showInputMessage="1" showErrorMessage="1" sqref="J46:Q46" xr:uid="{7B285534-9D24-4489-A82E-C5338DD735DA}">
      <formula1>J4J3</formula1>
    </dataValidation>
    <dataValidation type="list" allowBlank="1" showInputMessage="1" showErrorMessage="1" sqref="J49:Q49" xr:uid="{A4992C49-EF2E-4A7F-AE71-61B19303C535}">
      <formula1>L1L2</formula1>
    </dataValidation>
    <dataValidation type="list" allowBlank="1" showInputMessage="1" showErrorMessage="1" sqref="J47:Q47" xr:uid="{7F6E5F88-FEC1-46B0-84FD-397B03BBBB9C}">
      <formula1>L3L4</formula1>
    </dataValidation>
    <dataValidation type="list" allowBlank="1" showInputMessage="1" showErrorMessage="1" sqref="J48:Q48" xr:uid="{D199DE51-0353-46C8-8F3E-E2F043D0D16C}">
      <formula1>L4L3</formula1>
    </dataValidation>
    <dataValidation type="list" allowBlank="1" showInputMessage="1" showErrorMessage="1" sqref="J50:Q50" xr:uid="{E5DE4CCA-8370-4DF0-8C4F-01A325C31C26}">
      <formula1>L2L1</formula1>
    </dataValidation>
    <dataValidation type="list" allowBlank="1" showInputMessage="1" showErrorMessage="1" sqref="J51:Q51" xr:uid="{BA414722-4028-44C8-BA47-586AFE438502}">
      <formula1>K1K2</formula1>
    </dataValidation>
    <dataValidation type="list" allowBlank="1" showInputMessage="1" showErrorMessage="1" sqref="J52:Q52" xr:uid="{336B04E1-733E-4C86-9D23-622AECC70BFF}">
      <formula1>K2K1</formula1>
    </dataValidation>
    <dataValidation type="list" allowBlank="1" showInputMessage="1" showErrorMessage="1" sqref="J53:Q53" xr:uid="{EC20834C-20FA-485E-A42A-BA199F8459A4}">
      <formula1>K3K4</formula1>
    </dataValidation>
    <dataValidation type="list" allowBlank="1" showInputMessage="1" showErrorMessage="1" sqref="J54:Q54" xr:uid="{1A81CE46-C968-459C-BACD-683D100019D5}">
      <formula1>K4K3</formula1>
    </dataValidation>
    <dataValidation type="list" allowBlank="1" showInputMessage="1" showErrorMessage="1" sqref="J129:Q129" xr:uid="{2B57421C-58DF-4CF3-8EB2-81BA99D8C5DB}">
      <formula1>I2I3</formula1>
    </dataValidation>
    <dataValidation type="list" allowBlank="1" showInputMessage="1" showErrorMessage="1" sqref="J130:Q130" xr:uid="{F5FF7F20-CF35-46F7-A9AA-D45091A671B0}">
      <formula1>I3I2</formula1>
    </dataValidation>
    <dataValidation type="list" allowBlank="1" showInputMessage="1" showErrorMessage="1" sqref="J128:Q128" xr:uid="{E7DED9F9-2F86-4D9F-984C-00420C9384A4}">
      <formula1>I1I4</formula1>
    </dataValidation>
    <dataValidation type="list" allowBlank="1" showInputMessage="1" showErrorMessage="1" sqref="J127:Q127" xr:uid="{8DC5580F-3C56-4C0B-9F57-9FE1B3DEB937}">
      <formula1>I4I1</formula1>
    </dataValidation>
    <dataValidation type="list" allowBlank="1" showInputMessage="1" showErrorMessage="1" sqref="J89:Q89" xr:uid="{562373EC-A235-43FA-913D-8602BFC92DA6}">
      <formula1>I1I3</formula1>
    </dataValidation>
    <dataValidation type="list" allowBlank="1" showInputMessage="1" showErrorMessage="1" sqref="J90:Q90" xr:uid="{C231CBF8-9204-4104-8250-DE688C5CDC39}">
      <formula1>I3I1</formula1>
    </dataValidation>
    <dataValidation type="list" allowBlank="1" showInputMessage="1" showErrorMessage="1" sqref="J88:Q88" xr:uid="{DD147156-22E8-4CBA-A239-46358B20B8CE}">
      <formula1>I2I4</formula1>
    </dataValidation>
    <dataValidation type="list" allowBlank="1" showInputMessage="1" showErrorMessage="1" sqref="J87:Q87" xr:uid="{E0215259-8700-41D6-A2C0-6BBED1BB107C}">
      <formula1>I4I2</formula1>
    </dataValidation>
    <dataValidation type="list" allowBlank="1" showInputMessage="1" showErrorMessage="1" sqref="J143:Q143" xr:uid="{B220E0BE-84F5-4214-8F82-C2942D671FDC}">
      <formula1>J2J3</formula1>
    </dataValidation>
    <dataValidation type="list" allowBlank="1" showInputMessage="1" showErrorMessage="1" sqref="J144:Q144" xr:uid="{AE057E5B-28E8-46E4-95C4-7AE16D993863}">
      <formula1>J3J2</formula1>
    </dataValidation>
    <dataValidation type="list" allowBlank="1" showInputMessage="1" showErrorMessage="1" sqref="J146:Q146" xr:uid="{5747F711-1CCB-4B83-98F4-FDC288EA43F0}">
      <formula1>J1J4</formula1>
    </dataValidation>
    <dataValidation type="list" allowBlank="1" showInputMessage="1" showErrorMessage="1" sqref="J145:Q145" xr:uid="{DDFF1F32-97B8-4624-AB7A-43D9C107F4C9}">
      <formula1>J4J1</formula1>
    </dataValidation>
    <dataValidation type="list" allowBlank="1" showInputMessage="1" showErrorMessage="1" sqref="J140:Q140" xr:uid="{2D3C7B1E-4B2D-46E3-A115-FA94EFBD524C}">
      <formula1>L1L4</formula1>
    </dataValidation>
    <dataValidation type="list" allowBlank="1" showInputMessage="1" showErrorMessage="1" sqref="J139:Q139" xr:uid="{3765CD3C-6C82-4526-A64E-9CB29A6FE80E}">
      <formula1>L4L1</formula1>
    </dataValidation>
    <dataValidation type="list" allowBlank="1" showInputMessage="1" showErrorMessage="1" sqref="J141:Q141" xr:uid="{3B79E3BD-3D49-45C1-9D8E-BF0044536BC9}">
      <formula1>L2L3</formula1>
    </dataValidation>
    <dataValidation type="list" allowBlank="1" showInputMessage="1" showErrorMessage="1" sqref="J142:Q142" xr:uid="{E92B5681-492F-42C9-AD04-C40BDB327EE8}">
      <formula1>L3L2</formula1>
    </dataValidation>
    <dataValidation type="list" allowBlank="1" showInputMessage="1" showErrorMessage="1" sqref="J148:Q148" xr:uid="{E268964D-064C-4898-AFEC-3A95A99EA6EF}">
      <formula1>K1K4</formula1>
    </dataValidation>
    <dataValidation type="list" allowBlank="1" showInputMessage="1" showErrorMessage="1" sqref="J147:Q147" xr:uid="{C75F9024-7B64-4991-9CB7-B6A58E9B1F95}">
      <formula1>K4K1</formula1>
    </dataValidation>
    <dataValidation type="list" allowBlank="1" showInputMessage="1" showErrorMessage="1" sqref="J149:Q149" xr:uid="{87240EDC-9285-4E45-B20C-8CB6ABFD251B}">
      <formula1>K2K3</formula1>
    </dataValidation>
    <dataValidation type="list" allowBlank="1" showInputMessage="1" showErrorMessage="1" sqref="J150:Q150" xr:uid="{A43A6EAD-5438-43FB-BB31-33624DE9B4A8}">
      <formula1>K3K2</formula1>
    </dataValidation>
    <dataValidation type="list" allowBlank="1" showInputMessage="1" showErrorMessage="1" sqref="J91:Q91" xr:uid="{EB894AFD-0AA3-4235-89A0-100280136BAF}">
      <formula1>J1J3</formula1>
    </dataValidation>
    <dataValidation type="list" allowBlank="1" showInputMessage="1" showErrorMessage="1" sqref="J92:Q92" xr:uid="{60DF4F6F-BF0E-4332-9028-2C7E7A317FE9}">
      <formula1>J3J1</formula1>
    </dataValidation>
    <dataValidation type="list" allowBlank="1" showInputMessage="1" showErrorMessage="1" sqref="J94:Q94" xr:uid="{429DC883-E703-48C1-B3BA-7436B92E50F8}">
      <formula1>J2J4</formula1>
    </dataValidation>
    <dataValidation type="list" allowBlank="1" showInputMessage="1" showErrorMessage="1" sqref="J93:Q93" xr:uid="{40E8B7AA-8031-489B-A8C7-36B8EB5403F4}">
      <formula1>J4J2</formula1>
    </dataValidation>
    <dataValidation type="list" allowBlank="1" showInputMessage="1" showErrorMessage="1" sqref="J95:Q95" xr:uid="{334EBB95-9439-4632-BC33-A8AF537380FB}">
      <formula1>L1L3</formula1>
    </dataValidation>
    <dataValidation type="list" allowBlank="1" showInputMessage="1" showErrorMessage="1" sqref="J96:Q96" xr:uid="{2DD46FA1-7989-4CF8-817D-3AF96855F7D1}">
      <formula1>L3L1</formula1>
    </dataValidation>
    <dataValidation type="list" allowBlank="1" showInputMessage="1" showErrorMessage="1" sqref="J98:Q98" xr:uid="{A8E9EBBC-5946-4BF2-972E-75A9082CD7E7}">
      <formula1>L2L4</formula1>
    </dataValidation>
    <dataValidation type="list" allowBlank="1" showInputMessage="1" showErrorMessage="1" sqref="J97:Q97" xr:uid="{4BC48D10-D089-43C5-BDCB-D19879B28B99}">
      <formula1>L4L2</formula1>
    </dataValidation>
    <dataValidation type="list" allowBlank="1" showInputMessage="1" showErrorMessage="1" sqref="J102:Q102" xr:uid="{F301DA56-2D97-4FB4-ABDF-0ECA9ABEAEA8}">
      <formula1>K2K4</formula1>
    </dataValidation>
    <dataValidation type="list" allowBlank="1" showInputMessage="1" showErrorMessage="1" sqref="J101:Q101" xr:uid="{FDD5D3F9-F073-4482-9391-E4C34B58FFCC}">
      <formula1>K4K2</formula1>
    </dataValidation>
    <dataValidation type="list" allowBlank="1" showInputMessage="1" showErrorMessage="1" sqref="J99:Q99" xr:uid="{13704E00-04F6-496C-9C7E-FF2506393AE4}">
      <formula1>K1K3</formula1>
    </dataValidation>
    <dataValidation type="list" allowBlank="1" showInputMessage="1" showErrorMessage="1" sqref="J100:Q100" xr:uid="{E22F6B01-E35C-462F-A2A1-BBBF6E19F128}">
      <formula1>K3K1</formula1>
    </dataValidation>
  </dataValidations>
  <hyperlinks>
    <hyperlink ref="O3:Q3" r:id="rId1" display="Click here to purchase the Unprotected version" xr:uid="{2EB4E311-919B-4910-95FA-F29872C6B2DA}"/>
  </hyperlinks>
  <printOptions horizontalCentered="1" verticalCentered="1"/>
  <pageMargins left="0.39" right="0.32" top="0.28999999999999998" bottom="0.39" header="0.21" footer="0.26"/>
  <pageSetup scale="40" orientation="portrait" horizontalDpi="300" verticalDpi="300" r:id="rId2"/>
  <headerFooter alignWithMargins="0">
    <oddFooter>&amp;C
copyright (c) exceltemplate.net 2013</oddFoot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488EC-4C63-4200-8D20-2B57B6C8EA55}">
  <dimension ref="A1:EF684"/>
  <sheetViews>
    <sheetView showGridLines="0" topLeftCell="DU1" zoomScaleNormal="100" workbookViewId="0">
      <selection activeCell="DU9" sqref="DU9"/>
    </sheetView>
  </sheetViews>
  <sheetFormatPr defaultColWidth="9.140625" defaultRowHeight="15" x14ac:dyDescent="0.25"/>
  <cols>
    <col min="1" max="1" width="9.140625" style="20"/>
    <col min="2" max="2" width="4.140625" style="133" customWidth="1"/>
    <col min="3" max="3" width="15.42578125" style="193" bestFit="1" customWidth="1"/>
    <col min="4" max="10" width="5.7109375" style="133" customWidth="1"/>
    <col min="11" max="11" width="10.42578125" style="133" bestFit="1" customWidth="1"/>
    <col min="12" max="12" width="13.140625" style="133" bestFit="1" customWidth="1"/>
    <col min="13" max="14" width="5.7109375" style="133" customWidth="1"/>
    <col min="15" max="15" width="15.42578125" style="193" bestFit="1" customWidth="1"/>
    <col min="16" max="16" width="5.5703125" style="133" bestFit="1" customWidth="1"/>
    <col min="17" max="17" width="15.42578125" style="133" bestFit="1" customWidth="1"/>
    <col min="18" max="18" width="9" style="133" bestFit="1" customWidth="1"/>
    <col min="19" max="20" width="6" style="133" bestFit="1" customWidth="1"/>
    <col min="21" max="21" width="5.7109375" style="133" customWidth="1"/>
    <col min="22" max="22" width="13.140625" style="133" bestFit="1" customWidth="1"/>
    <col min="23" max="40" width="5.7109375" style="133" customWidth="1"/>
    <col min="41" max="41" width="12" style="133" bestFit="1" customWidth="1"/>
    <col min="42" max="42" width="13.140625" style="133" bestFit="1" customWidth="1"/>
    <col min="43" max="59" width="5.7109375" style="133" customWidth="1"/>
    <col min="60" max="60" width="2.85546875" style="133" bestFit="1" customWidth="1"/>
    <col min="61" max="61" width="7.7109375" style="133" bestFit="1" customWidth="1"/>
    <col min="62" max="62" width="10.5703125" style="133" bestFit="1" customWidth="1"/>
    <col min="63" max="80" width="5.7109375" style="133" customWidth="1"/>
    <col min="81" max="81" width="16.5703125" style="133" bestFit="1" customWidth="1"/>
    <col min="82" max="82" width="10.5703125" style="133" bestFit="1" customWidth="1"/>
    <col min="83" max="100" width="5.7109375" style="133" customWidth="1"/>
    <col min="101" max="101" width="2.85546875" style="133" customWidth="1"/>
    <col min="102" max="102" width="15.42578125" style="133" bestFit="1" customWidth="1"/>
    <col min="103" max="103" width="1.85546875" style="133" bestFit="1" customWidth="1"/>
    <col min="104" max="104" width="2.85546875" style="133" bestFit="1" customWidth="1"/>
    <col min="105" max="105" width="15.42578125" style="133" bestFit="1" customWidth="1"/>
    <col min="106" max="106" width="3.140625" style="133" bestFit="1" customWidth="1"/>
    <col min="107" max="107" width="3.42578125" style="133" bestFit="1" customWidth="1"/>
    <col min="108" max="108" width="15.42578125" style="133" bestFit="1" customWidth="1"/>
    <col min="109" max="110" width="2.5703125" style="133" bestFit="1" customWidth="1"/>
    <col min="111" max="113" width="2.85546875" style="133" customWidth="1"/>
    <col min="114" max="118" width="9.140625" style="133"/>
    <col min="119" max="120" width="9.140625" style="20"/>
    <col min="121" max="121" width="9.85546875" style="194" customWidth="1"/>
    <col min="122" max="122" width="3.28515625" style="194" customWidth="1"/>
    <col min="123" max="123" width="23" style="194" customWidth="1"/>
    <col min="124" max="124" width="30.85546875" style="194" customWidth="1"/>
    <col min="125" max="125" width="40.85546875" style="194" customWidth="1"/>
    <col min="126" max="126" width="4.7109375" style="194" bestFit="1" customWidth="1"/>
    <col min="127" max="127" width="9.28515625" style="194" bestFit="1" customWidth="1"/>
    <col min="128" max="128" width="13.5703125" style="194" customWidth="1"/>
    <col min="129" max="130" width="9.42578125" style="194" bestFit="1" customWidth="1"/>
    <col min="131" max="132" width="13.5703125" style="194" bestFit="1" customWidth="1"/>
    <col min="133" max="133" width="13.5703125" style="194" customWidth="1"/>
    <col min="134" max="134" width="9.42578125" style="194" bestFit="1" customWidth="1"/>
    <col min="135" max="136" width="9.140625" style="194"/>
    <col min="137" max="16384" width="9.140625" style="20"/>
  </cols>
  <sheetData>
    <row r="1" spans="1:135" x14ac:dyDescent="0.25">
      <c r="AH1" s="133" t="s">
        <v>604</v>
      </c>
    </row>
    <row r="2" spans="1:135" x14ac:dyDescent="0.25">
      <c r="V2" s="133" t="s">
        <v>605</v>
      </c>
      <c r="AH2" s="133">
        <v>1</v>
      </c>
      <c r="AI2" s="133">
        <v>2</v>
      </c>
      <c r="AJ2" s="133">
        <v>3</v>
      </c>
      <c r="AK2" s="133">
        <v>5</v>
      </c>
      <c r="AL2" s="133">
        <v>6</v>
      </c>
      <c r="AM2" s="133">
        <v>9</v>
      </c>
      <c r="AP2" s="133" t="s">
        <v>606</v>
      </c>
      <c r="BJ2" s="133" t="s">
        <v>607</v>
      </c>
      <c r="CD2" s="133" t="s">
        <v>608</v>
      </c>
      <c r="DA2" s="133">
        <f>INDEX(Matches!D4:D109,MATCH(105,Matches!B4:B109,0),0)</f>
        <v>0</v>
      </c>
      <c r="DB2" s="133" t="s">
        <v>461</v>
      </c>
      <c r="DC2" s="133" t="s">
        <v>609</v>
      </c>
    </row>
    <row r="3" spans="1:135" x14ac:dyDescent="0.25">
      <c r="B3" s="195"/>
      <c r="C3" s="196"/>
      <c r="D3" s="195" t="s">
        <v>92</v>
      </c>
      <c r="E3" s="195" t="s">
        <v>93</v>
      </c>
      <c r="F3" s="195" t="s">
        <v>94</v>
      </c>
      <c r="G3" s="195" t="s">
        <v>461</v>
      </c>
      <c r="H3" s="195" t="s">
        <v>609</v>
      </c>
      <c r="I3" s="195" t="s">
        <v>610</v>
      </c>
      <c r="J3" s="195" t="s">
        <v>611</v>
      </c>
      <c r="K3" s="195" t="s">
        <v>464</v>
      </c>
      <c r="L3" s="195" t="s">
        <v>612</v>
      </c>
      <c r="M3" s="195"/>
      <c r="N3" s="195" t="s">
        <v>613</v>
      </c>
      <c r="O3" s="196"/>
      <c r="P3" s="195"/>
      <c r="Q3" s="195" t="s">
        <v>614</v>
      </c>
      <c r="R3" s="195" t="s">
        <v>615</v>
      </c>
      <c r="S3" s="195" t="s">
        <v>616</v>
      </c>
      <c r="T3" s="195" t="s">
        <v>617</v>
      </c>
      <c r="U3" s="195"/>
      <c r="V3" s="195" t="s">
        <v>618</v>
      </c>
      <c r="W3" s="195" t="s">
        <v>92</v>
      </c>
      <c r="X3" s="195" t="s">
        <v>93</v>
      </c>
      <c r="Y3" s="195" t="s">
        <v>94</v>
      </c>
      <c r="Z3" s="195" t="s">
        <v>461</v>
      </c>
      <c r="AA3" s="195" t="s">
        <v>609</v>
      </c>
      <c r="AB3" s="195" t="s">
        <v>610</v>
      </c>
      <c r="AC3" s="195" t="s">
        <v>91</v>
      </c>
      <c r="AD3" s="195" t="s">
        <v>619</v>
      </c>
      <c r="AE3" s="195" t="s">
        <v>620</v>
      </c>
      <c r="AF3" s="195" t="s">
        <v>621</v>
      </c>
      <c r="AG3" s="195" t="s">
        <v>622</v>
      </c>
      <c r="AH3" s="195" t="s">
        <v>623</v>
      </c>
      <c r="AI3" s="195" t="s">
        <v>624</v>
      </c>
      <c r="AJ3" s="195" t="s">
        <v>461</v>
      </c>
      <c r="AK3" s="195" t="s">
        <v>625</v>
      </c>
      <c r="AL3" s="195" t="s">
        <v>620</v>
      </c>
      <c r="AM3" s="195" t="s">
        <v>621</v>
      </c>
      <c r="AN3" s="195" t="s">
        <v>626</v>
      </c>
      <c r="AO3" s="195"/>
      <c r="AP3" s="195" t="s">
        <v>618</v>
      </c>
      <c r="AQ3" s="195" t="s">
        <v>92</v>
      </c>
      <c r="AR3" s="195" t="s">
        <v>93</v>
      </c>
      <c r="AS3" s="195" t="s">
        <v>94</v>
      </c>
      <c r="AT3" s="195" t="s">
        <v>461</v>
      </c>
      <c r="AU3" s="195" t="s">
        <v>609</v>
      </c>
      <c r="AV3" s="195" t="s">
        <v>610</v>
      </c>
      <c r="AW3" s="195" t="s">
        <v>91</v>
      </c>
      <c r="AX3" s="195" t="s">
        <v>619</v>
      </c>
      <c r="AY3" s="195" t="s">
        <v>620</v>
      </c>
      <c r="AZ3" s="195" t="s">
        <v>621</v>
      </c>
      <c r="BA3" s="195" t="s">
        <v>622</v>
      </c>
      <c r="BB3" s="195" t="s">
        <v>623</v>
      </c>
      <c r="BC3" s="195" t="s">
        <v>624</v>
      </c>
      <c r="BD3" s="195" t="s">
        <v>461</v>
      </c>
      <c r="BE3" s="195" t="s">
        <v>625</v>
      </c>
      <c r="BF3" s="195" t="s">
        <v>620</v>
      </c>
      <c r="BG3" s="195" t="s">
        <v>621</v>
      </c>
      <c r="BH3" s="195" t="s">
        <v>626</v>
      </c>
      <c r="BI3" s="195"/>
      <c r="BJ3" s="195" t="s">
        <v>618</v>
      </c>
      <c r="BK3" s="195" t="s">
        <v>92</v>
      </c>
      <c r="BL3" s="195" t="s">
        <v>93</v>
      </c>
      <c r="BM3" s="195" t="s">
        <v>94</v>
      </c>
      <c r="BN3" s="195" t="s">
        <v>461</v>
      </c>
      <c r="BO3" s="195" t="s">
        <v>609</v>
      </c>
      <c r="BP3" s="195" t="s">
        <v>610</v>
      </c>
      <c r="BQ3" s="195" t="s">
        <v>91</v>
      </c>
      <c r="BR3" s="195" t="s">
        <v>619</v>
      </c>
      <c r="BS3" s="195" t="s">
        <v>620</v>
      </c>
      <c r="BT3" s="195" t="s">
        <v>621</v>
      </c>
      <c r="BU3" s="195" t="s">
        <v>622</v>
      </c>
      <c r="BV3" s="195" t="s">
        <v>623</v>
      </c>
      <c r="BW3" s="195" t="s">
        <v>624</v>
      </c>
      <c r="BX3" s="195" t="s">
        <v>461</v>
      </c>
      <c r="BY3" s="195" t="s">
        <v>619</v>
      </c>
      <c r="BZ3" s="195" t="s">
        <v>620</v>
      </c>
      <c r="CA3" s="195" t="s">
        <v>621</v>
      </c>
      <c r="CB3" s="195" t="s">
        <v>626</v>
      </c>
      <c r="CC3" s="195"/>
      <c r="CD3" s="195" t="s">
        <v>618</v>
      </c>
      <c r="CE3" s="195" t="s">
        <v>92</v>
      </c>
      <c r="CF3" s="195" t="s">
        <v>93</v>
      </c>
      <c r="CG3" s="195" t="s">
        <v>94</v>
      </c>
      <c r="CH3" s="195" t="s">
        <v>461</v>
      </c>
      <c r="CI3" s="195" t="s">
        <v>609</v>
      </c>
      <c r="CJ3" s="195" t="s">
        <v>610</v>
      </c>
      <c r="CK3" s="195" t="s">
        <v>91</v>
      </c>
      <c r="CL3" s="195" t="s">
        <v>619</v>
      </c>
      <c r="CM3" s="195" t="s">
        <v>620</v>
      </c>
      <c r="CN3" s="195" t="s">
        <v>621</v>
      </c>
      <c r="CO3" s="195" t="s">
        <v>622</v>
      </c>
      <c r="CP3" s="195" t="s">
        <v>623</v>
      </c>
      <c r="CQ3" s="195" t="s">
        <v>624</v>
      </c>
      <c r="CR3" s="195" t="s">
        <v>461</v>
      </c>
      <c r="CS3" s="195" t="s">
        <v>619</v>
      </c>
      <c r="CT3" s="195" t="s">
        <v>620</v>
      </c>
      <c r="CU3" s="195" t="s">
        <v>621</v>
      </c>
      <c r="CV3" s="195" t="s">
        <v>626</v>
      </c>
      <c r="CW3" s="195"/>
      <c r="CX3" s="195"/>
      <c r="CY3" s="195"/>
      <c r="CZ3" s="195">
        <v>1</v>
      </c>
      <c r="DA3" s="195" t="str">
        <f>Matches!H4</f>
        <v>Mexico</v>
      </c>
      <c r="DB3" s="195">
        <f ca="1">IF(DA2&lt;&gt;"",IF(AND(Matches!J4&lt;&gt;"",Matches!K4&lt;&gt;""),Matches!J4,0),"")</f>
        <v>0</v>
      </c>
      <c r="DC3" s="195">
        <f ca="1">IF(DA2&lt;&gt;"",IF(AND(Matches!J4&lt;&gt;"",Matches!K4&lt;&gt;""),Matches!K4,0),"")</f>
        <v>0</v>
      </c>
      <c r="DD3" s="195" t="str">
        <f>Matches!M4</f>
        <v>South Africa</v>
      </c>
      <c r="DE3" s="195" t="str">
        <f ca="1">IF(AND(Matches!J4&lt;&gt;"",Matches!K4&lt;&gt;""),IF(DB3&gt;DC3,"W",IF(DB3=DC3,"D","L")),"")</f>
        <v/>
      </c>
      <c r="DF3" s="195" t="str">
        <f ca="1">IF(DE3&lt;&gt;"",IF(DE3="W","L",IF(DE3="L","W","D")),"")</f>
        <v/>
      </c>
      <c r="DG3" s="195"/>
      <c r="DH3" s="195"/>
      <c r="DI3" s="195"/>
      <c r="DJ3" s="195"/>
      <c r="DK3" s="195"/>
      <c r="DL3" s="195"/>
      <c r="DM3" s="195"/>
      <c r="DN3" s="195"/>
    </row>
    <row r="4" spans="1:135" x14ac:dyDescent="0.25">
      <c r="A4" s="20">
        <f>Setup!F8+100</f>
        <v>116</v>
      </c>
      <c r="B4" s="197">
        <f ca="1">VLOOKUP(C4,CX4:CY8,2,FALSE)</f>
        <v>1</v>
      </c>
      <c r="C4" s="193" t="str">
        <f>EE7</f>
        <v>Mexico</v>
      </c>
      <c r="D4" s="133">
        <f ca="1">SUMPRODUCT((DA3:DA105=C4)*(DE3:DE105="W"))+SUMPRODUCT((DD3:DD105=C4)*(DF3:DF105="W"))</f>
        <v>0</v>
      </c>
      <c r="E4" s="133">
        <f ca="1">SUMPRODUCT((DA3:DA105=C4)*(DE3:DE105="D"))+SUMPRODUCT((DD3:DD105=C4)*(DF3:DF105="D"))</f>
        <v>0</v>
      </c>
      <c r="F4" s="133">
        <f ca="1">SUMPRODUCT((DA3:DA105=C4)*(DE3:DE105="L"))+SUMPRODUCT((DD3:DD105=C4)*(DF3:DF105="L"))</f>
        <v>0</v>
      </c>
      <c r="G4" s="133">
        <f ca="1">SUMIF(DA3:DA123,C4,DB3:DB123)+SUMIF(DD3:DD123,C4,DC3:DC123)</f>
        <v>0</v>
      </c>
      <c r="H4" s="133">
        <f ca="1">SUMIF(DD3:DD123,C4,DB3:DB123)+SUMIF(DA3:DA123,C4,DC3:DC123)</f>
        <v>0</v>
      </c>
      <c r="I4" s="133">
        <f ca="1">G4-H4+1000</f>
        <v>1000</v>
      </c>
      <c r="J4" s="133">
        <f ca="1">D4*3+E4*1</f>
        <v>0</v>
      </c>
      <c r="K4" s="133">
        <f>IF(Setup!G8&lt;&gt;"",Setup!G8,-A4)</f>
        <v>-116</v>
      </c>
      <c r="L4" s="133">
        <f ca="1">IF(COUNTIF(J4:J8,4)&lt;&gt;4,RANK(J4,J4:J8),J83)</f>
        <v>1</v>
      </c>
      <c r="N4" s="133">
        <f ca="1">SUMPRODUCT((L4:L7=L4)*(K4:K7&lt;K4))+L4</f>
        <v>4</v>
      </c>
      <c r="O4" s="193" t="str">
        <f ca="1">INDEX(C4:C8,MATCH(1,N4:N8,0),0)</f>
        <v>South Africa</v>
      </c>
      <c r="P4" s="133">
        <f ca="1">INDEX(L4:L8,MATCH(O4,C4:C8,0),0)</f>
        <v>1</v>
      </c>
      <c r="Q4" s="133" t="str">
        <f ca="1">IF(P5=1,O4,"")</f>
        <v>South Africa</v>
      </c>
      <c r="R4" s="133" t="str">
        <f ca="1">IF(P6=2,O5,"")</f>
        <v/>
      </c>
      <c r="S4" s="133" t="str">
        <f ca="1">IF(P7=3,O6,"")</f>
        <v/>
      </c>
      <c r="T4" s="133" t="str">
        <f>IF(P8=4,O7,"")</f>
        <v/>
      </c>
      <c r="V4" s="133" t="str">
        <f ca="1">IF(Q4&lt;&gt;"",Q4,"")</f>
        <v>South Africa</v>
      </c>
      <c r="W4" s="133">
        <f ca="1">SUMPRODUCT((DA3:DA105=V4)*(DD3:DD105=V5)*(DE3:DE105="W"))+SUMPRODUCT((DA3:DA105=V4)*(DD3:DD105=V6)*(DE3:DE105="W"))+SUMPRODUCT((DA3:DA105=V4)*(DD3:DD105=V7)*(DE3:DE105="W"))+SUMPRODUCT((DA3:DA105=V4)*(DD3:DD105=V8)*(DE3:DE105="W"))+SUMPRODUCT((DA3:DA105=V5)*(DD3:DD105=V4)*(DF3:DF105="W"))+SUMPRODUCT((DA3:DA105=V6)*(DD3:DD105=V4)*(DF3:DF105="W"))+SUMPRODUCT((DA3:DA105=V7)*(DD3:DD105=V4)*(DF3:DF105="W"))+SUMPRODUCT((DA3:DA105=V8)*(DD3:DD105=V4)*(DF3:DF105="W"))</f>
        <v>0</v>
      </c>
      <c r="X4" s="133">
        <f ca="1">SUMPRODUCT((DA3:DA105=V4)*(DD3:DD105=V5)*(DE3:DE105="D"))+SUMPRODUCT((DA3:DA105=V4)*(DD3:DD105=V6)*(DE3:DE105="D"))+SUMPRODUCT((DA3:DA105=V4)*(DD3:DD105=V7)*(DE3:DE105="D"))+SUMPRODUCT((DA3:DA105=V4)*(DD3:DD105=V8)*(DE3:DE105="D"))+SUMPRODUCT((DA3:DA105=V5)*(DD3:DD105=V4)*(DE3:DE105="D"))+SUMPRODUCT((DA3:DA105=V6)*(DD3:DD105=V4)*(DE3:DE105="D"))+SUMPRODUCT((DA3:DA105=V7)*(DD3:DD105=V4)*(DE3:DE105="D"))+SUMPRODUCT((DA3:DA105=V8)*(DD3:DD105=V4)*(DE3:DE105="D"))</f>
        <v>0</v>
      </c>
      <c r="Y4" s="133">
        <f ca="1">SUMPRODUCT((DA3:DA105=V4)*(DD3:DD105=V5)*(DE3:DE105="L"))+SUMPRODUCT((DA3:DA105=V4)*(DD3:DD105=V6)*(DE3:DE105="L"))+SUMPRODUCT((DA3:DA105=V4)*(DD3:DD105=V7)*(DE3:DE105="L"))+SUMPRODUCT((DA3:DA105=V4)*(DD3:DD105=V8)*(DE3:DE105="L"))+SUMPRODUCT((DA3:DA105=V5)*(DD3:DD105=V4)*(DF3:DF105="L"))+SUMPRODUCT((DA3:DA105=V6)*(DD3:DD105=V4)*(DF3:DF105="L"))+SUMPRODUCT((DA3:DA105=V7)*(DD3:DD105=V4)*(DF3:DF105="L"))+SUMPRODUCT((DA3:DA105=V8)*(DD3:DD105=V4)*(DF3:DF105="L"))</f>
        <v>0</v>
      </c>
      <c r="Z4" s="133">
        <f ca="1">SUMPRODUCT((DA3:DA105=V4)*(DD3:DD105=V5)*DB3:DB105)+SUMPRODUCT((DA3:DA105=V4)*(DD3:DD105=V6)*DB3:DB105)+SUMPRODUCT((DA3:DA105=V4)*(DD3:DD105=V7)*DB3:DB105)+SUMPRODUCT((DA3:DA105=V4)*(DD3:DD105=V8)*DB3:DB105)+SUMPRODUCT((DA3:DA105=V5)*(DD3:DD105=V4)*DC3:DC105)+SUMPRODUCT((DA3:DA105=V6)*(DD3:DD105=V4)*DC3:DC105)+SUMPRODUCT((DA3:DA105=V7)*(DD3:DD105=V4)*DC3:DC105)+SUMPRODUCT((DA3:DA105=V8)*(DD3:DD105=V4)*DC3:DC105)</f>
        <v>0</v>
      </c>
      <c r="AA4" s="133">
        <f ca="1">SUMPRODUCT((DA3:DA105=V4)*(DD3:DD105=V5)*DC3:DC105)+SUMPRODUCT((DA3:DA105=V4)*(DD3:DD105=V6)*DC3:DC105)+SUMPRODUCT((DA3:DA105=V4)*(DD3:DD105=V7)*DC3:DC105)+SUMPRODUCT((DA3:DA105=V4)*(DD3:DD105=V8)*DC3:DC105)+SUMPRODUCT((DA3:DA105=V5)*(DD3:DD105=V4)*DB3:DB105)+SUMPRODUCT((DA3:DA105=V6)*(DD3:DD105=V4)*DB3:DB105)+SUMPRODUCT((DA3:DA105=V7)*(DD3:DD105=V4)*DB3:DB105)+SUMPRODUCT((DA3:DA105=V8)*(DD3:DD105=V4)*DB3:DB105)</f>
        <v>0</v>
      </c>
      <c r="AB4" s="133">
        <f ca="1">Z4-AA4+1000</f>
        <v>1000</v>
      </c>
      <c r="AC4" s="133">
        <f ca="1">IF(V4&lt;&gt;"",W4*3+X4*1,"")</f>
        <v>0</v>
      </c>
      <c r="AD4" s="133">
        <f ca="1">IF(V4&lt;&gt;"",VLOOKUP(V4,C4:I52,7,FALSE),"")</f>
        <v>1000</v>
      </c>
      <c r="AE4" s="133">
        <f ca="1">IF(V4&lt;&gt;"",VLOOKUP(V4,C4:I52,5,FALSE),"")</f>
        <v>0</v>
      </c>
      <c r="AF4" s="133">
        <f ca="1">IF(V4&lt;&gt;"",VLOOKUP(V4,C4:K52,9,FALSE),"")</f>
        <v>-160</v>
      </c>
      <c r="AG4" s="133">
        <f ca="1">AC4</f>
        <v>0</v>
      </c>
      <c r="AH4" s="133">
        <f ca="1">IF(V4&lt;&gt;"",RANK(AG4,AG4:AG8),"")</f>
        <v>1</v>
      </c>
      <c r="AI4" s="133">
        <f ca="1">IF(V4&lt;&gt;"",SUMPRODUCT((AG4:AG8=AG4)*(AB4:AB8&gt;AB4)),"")</f>
        <v>0</v>
      </c>
      <c r="AJ4" s="133">
        <f ca="1">IF(V4&lt;&gt;"",SUMPRODUCT((AG4:AG8=AG4)*(AB4:AB8=AB4)*(Z4:Z8&gt;Z4)),"")</f>
        <v>0</v>
      </c>
      <c r="AK4" s="133">
        <f ca="1">IF(V4&lt;&gt;"",SUMPRODUCT((AG4:AG8=AG4)*(AB4:AB8=AB4)*(Z4:Z8=Z4)*(AD4:AD8&gt;AD4)),"")</f>
        <v>0</v>
      </c>
      <c r="AL4" s="133">
        <f ca="1">IF(V4&lt;&gt;"",SUMPRODUCT((AG4:AG8=AG4)*(AB4:AB8=AB4)*(Z4:Z8=Z4)*(AD4:AD8=AD4)*(AE4:AE8&gt;AE4)),"")</f>
        <v>0</v>
      </c>
      <c r="AM4" s="133">
        <f ca="1">IF(V4&lt;&gt;"",SUMPRODUCT((AG4:AG8=AG4)*(AB4:AB8=AB4)*(Z4:Z8=Z4)*(AD4:AD8=AD4)*(AE4:AE8=AE4)*(AF4:AF8&gt;AF4)),"")</f>
        <v>3</v>
      </c>
      <c r="AN4" s="133">
        <f ca="1">IF(V4&lt;&gt;"",IF(AN83&lt;&gt;"",IF(U82=3,AN83,AN83+U82),SUM(AH4:AM4)),"")</f>
        <v>4</v>
      </c>
      <c r="AO4" s="133" t="str">
        <f ca="1">IF(V4&lt;&gt;"",INDEX(V4:V8,MATCH(1,AN4:AN8,0),0),"")</f>
        <v>Mexico</v>
      </c>
      <c r="CX4" s="133" t="str">
        <f ca="1">IF(AO4&lt;&gt;"",AO4,O4)</f>
        <v>Mexico</v>
      </c>
      <c r="CY4" s="133">
        <v>1</v>
      </c>
      <c r="CZ4" s="133">
        <v>2</v>
      </c>
      <c r="DA4" s="195" t="str">
        <f>Matches!H5</f>
        <v>Korea Republic</v>
      </c>
      <c r="DB4" s="195">
        <f ca="1">IF(DA2&lt;&gt;"",IF(AND(Matches!J5&lt;&gt;"",Matches!K5&lt;&gt;""),Matches!J5,0),"")</f>
        <v>0</v>
      </c>
      <c r="DC4" s="195">
        <f ca="1">IF(DA2&lt;&gt;"",IF(AND(Matches!J5&lt;&gt;"",Matches!K5&lt;&gt;""),Matches!K5,0),"")</f>
        <v>0</v>
      </c>
      <c r="DD4" s="195" t="str">
        <f>Matches!M5</f>
        <v>Czechia</v>
      </c>
      <c r="DE4" s="195" t="str">
        <f ca="1">IF(AND(Matches!J5&lt;&gt;"",Matches!K5&lt;&gt;""),IF(DB4&gt;DC4,"W",IF(DB4=DC4,"D","L")),"")</f>
        <v/>
      </c>
      <c r="DF4" s="133" t="str">
        <f t="shared" ref="DF4:DF67" ca="1" si="0">IF(DE4&lt;&gt;"",IF(DE4="W","L",IF(DE4="L","W","D")),"")</f>
        <v/>
      </c>
    </row>
    <row r="5" spans="1:135" x14ac:dyDescent="0.25">
      <c r="A5" s="20">
        <f>Setup!F9+100</f>
        <v>160</v>
      </c>
      <c r="B5" s="197">
        <f ca="1">VLOOKUP(C5,CX4:CY8,2,FALSE)</f>
        <v>4</v>
      </c>
      <c r="C5" s="193" t="str">
        <f t="shared" ref="C5:C7" si="1">EE8</f>
        <v>South Africa</v>
      </c>
      <c r="D5" s="133">
        <f ca="1">SUMPRODUCT((DA3:DA105=C5)*(DE3:DE105="W"))+SUMPRODUCT((DD3:DD105=C5)*(DF3:DF105="W"))</f>
        <v>0</v>
      </c>
      <c r="E5" s="133">
        <f ca="1">SUMPRODUCT((DA3:DA105=C5)*(DE3:DE105="D"))+SUMPRODUCT((DD3:DD105=C5)*(DF3:DF105="D"))</f>
        <v>0</v>
      </c>
      <c r="F5" s="133">
        <f ca="1">SUMPRODUCT((DA3:DA105=C5)*(DE3:DE105="L"))+SUMPRODUCT((DD3:DD105=C5)*(DF3:DF105="L"))</f>
        <v>0</v>
      </c>
      <c r="G5" s="133">
        <f ca="1">SUMIF(DA3:DA123,C5,DB3:DB123)+SUMIF(DD3:DD123,C5,DC3:DC123)</f>
        <v>0</v>
      </c>
      <c r="H5" s="133">
        <f ca="1">SUMIF(DD3:DD123,C5,DB3:DB123)+SUMIF(DA3:DA123,C5,DC3:DC123)</f>
        <v>0</v>
      </c>
      <c r="I5" s="133">
        <f t="shared" ref="I5:I7" ca="1" si="2">G5-H5+1000</f>
        <v>1000</v>
      </c>
      <c r="J5" s="133">
        <f t="shared" ref="J5:J7" ca="1" si="3">D5*3+E5*1</f>
        <v>0</v>
      </c>
      <c r="K5" s="133">
        <f>IF(Setup!G9&lt;&gt;"",Setup!G9,-A5)</f>
        <v>-160</v>
      </c>
      <c r="L5" s="133">
        <f ca="1">IF(COUNTIF(J4:J8,4)&lt;&gt;4,RANK(J5,J4:J8),J84)</f>
        <v>1</v>
      </c>
      <c r="N5" s="133">
        <f ca="1">SUMPRODUCT((L4:L7=L5)*(K4:K7&lt;K5))+L5</f>
        <v>1</v>
      </c>
      <c r="O5" s="193" t="str">
        <f ca="1">INDEX(C4:C8,MATCH(2,N4:N8,0),0)</f>
        <v>Czechia</v>
      </c>
      <c r="P5" s="133">
        <f ca="1">INDEX(L4:L8,MATCH(O5,C4:C8,0),0)</f>
        <v>1</v>
      </c>
      <c r="Q5" s="133" t="str">
        <f ca="1">IF(Q4&lt;&gt;"",O5,"")</f>
        <v>Czechia</v>
      </c>
      <c r="R5" s="133" t="str">
        <f ca="1">IF(R4&lt;&gt;"",O6,"")</f>
        <v/>
      </c>
      <c r="S5" s="133" t="str">
        <f ca="1">IF(S4&lt;&gt;"",O7,"")</f>
        <v/>
      </c>
      <c r="T5" s="133" t="str">
        <f>IF(T4&lt;&gt;"",O8,"")</f>
        <v/>
      </c>
      <c r="V5" s="133" t="str">
        <f t="shared" ref="V5:V7" ca="1" si="4">IF(Q5&lt;&gt;"",Q5,"")</f>
        <v>Czechia</v>
      </c>
      <c r="W5" s="133">
        <f ca="1">SUMPRODUCT((DA3:DA105=V5)*(DD3:DD105=V6)*(DE3:DE105="W"))+SUMPRODUCT((DA3:DA105=V5)*(DD3:DD105=V7)*(DE3:DE105="W"))+SUMPRODUCT((DA3:DA105=V5)*(DD3:DD105=V8)*(DE3:DE105="W"))+SUMPRODUCT((DA3:DA105=V5)*(DD3:DD105=V4)*(DE3:DE105="W"))+SUMPRODUCT((DA3:DA105=V6)*(DD3:DD105=V5)*(DF3:DF105="W"))+SUMPRODUCT((DA3:DA105=V7)*(DD3:DD105=V5)*(DF3:DF105="W"))+SUMPRODUCT((DA3:DA105=V8)*(DD3:DD105=V5)*(DF3:DF105="W"))+SUMPRODUCT((DA3:DA105=V4)*(DD3:DD105=V5)*(DF3:DF105="W"))</f>
        <v>0</v>
      </c>
      <c r="X5" s="133">
        <f ca="1">SUMPRODUCT((DA3:DA105=V5)*(DD3:DD105=V6)*(DE3:DE105="D"))+SUMPRODUCT((DA3:DA105=V5)*(DD3:DD105=V7)*(DE3:DE105="D"))+SUMPRODUCT((DA3:DA105=V5)*(DD3:DD105=V8)*(DE3:DE105="D"))+SUMPRODUCT((DA3:DA105=V5)*(DD3:DD105=V4)*(DE3:DE105="D"))+SUMPRODUCT((DA3:DA105=V6)*(DD3:DD105=V5)*(DE3:DE105="D"))+SUMPRODUCT((DA3:DA105=V7)*(DD3:DD105=V5)*(DE3:DE105="D"))+SUMPRODUCT((DA3:DA105=V8)*(DD3:DD105=V5)*(DE3:DE105="D"))+SUMPRODUCT((DA3:DA105=V4)*(DD3:DD105=V5)*(DE3:DE105="D"))</f>
        <v>0</v>
      </c>
      <c r="Y5" s="133">
        <f ca="1">SUMPRODUCT((DA3:DA105=V5)*(DD3:DD105=V6)*(DE3:DE105="L"))+SUMPRODUCT((DA3:DA105=V5)*(DD3:DD105=V7)*(DE3:DE105="L"))+SUMPRODUCT((DA3:DA105=V5)*(DD3:DD105=V8)*(DE3:DE105="L"))+SUMPRODUCT((DA3:DA105=V5)*(DD3:DD105=V4)*(DE3:DE105="L"))+SUMPRODUCT((DA3:DA105=V6)*(DD3:DD105=V5)*(DF3:DF105="L"))+SUMPRODUCT((DA3:DA105=V7)*(DD3:DD105=V5)*(DF3:DF105="L"))+SUMPRODUCT((DA3:DA105=V8)*(DD3:DD105=V5)*(DF3:DF105="L"))+SUMPRODUCT((DA3:DA105=V4)*(DD3:DD105=V5)*(DF3:DF105="L"))</f>
        <v>0</v>
      </c>
      <c r="Z5" s="133">
        <f ca="1">SUMPRODUCT((DA3:DA105=V5)*(DD3:DD105=V6)*DB3:DB105)+SUMPRODUCT((DA3:DA105=V5)*(DD3:DD105=V7)*DB3:DB105)+SUMPRODUCT((DA3:DA105=V5)*(DD3:DD105=V8)*DB3:DB105)+SUMPRODUCT((DA3:DA105=V5)*(DD3:DD105=V4)*DB3:DB105)+SUMPRODUCT((DA3:DA105=V6)*(DD3:DD105=V5)*DC3:DC105)+SUMPRODUCT((DA3:DA105=V7)*(DD3:DD105=V5)*DC3:DC105)+SUMPRODUCT((DA3:DA105=V8)*(DD3:DD105=V5)*DC3:DC105)+SUMPRODUCT((DA3:DA105=V4)*(DD3:DD105=V5)*DC3:DC105)</f>
        <v>0</v>
      </c>
      <c r="AA5" s="133">
        <f ca="1">SUMPRODUCT((DA3:DA105=V5)*(DD3:DD105=V6)*DC3:DC105)+SUMPRODUCT((DA3:DA105=V5)*(DD3:DD105=V7)*DC3:DC105)+SUMPRODUCT((DA3:DA105=V5)*(DD3:DD105=V8)*DC3:DC105)+SUMPRODUCT((DA3:DA105=V5)*(DD3:DD105=V4)*DC3:DC105)+SUMPRODUCT((DA3:DA105=V6)*(DD3:DD105=V5)*DB3:DB105)+SUMPRODUCT((DA3:DA105=V7)*(DD3:DD105=V5)*DB3:DB105)+SUMPRODUCT((DA3:DA105=V8)*(DD3:DD105=V5)*DB3:DB105)+SUMPRODUCT((DA3:DA105=V4)*(DD3:DD105=V5)*DB3:DB105)</f>
        <v>0</v>
      </c>
      <c r="AB5" s="133">
        <f ca="1">Z5-AA5+1000</f>
        <v>1000</v>
      </c>
      <c r="AC5" s="133">
        <f t="shared" ref="AC5:AC7" ca="1" si="5">IF(V5&lt;&gt;"",W5*3+X5*1,"")</f>
        <v>0</v>
      </c>
      <c r="AD5" s="133">
        <f ca="1">IF(V5&lt;&gt;"",VLOOKUP(V5,C4:I52,7,FALSE),"")</f>
        <v>1000</v>
      </c>
      <c r="AE5" s="133">
        <f ca="1">IF(V5&lt;&gt;"",VLOOKUP(V5,C4:I52,5,FALSE),"")</f>
        <v>0</v>
      </c>
      <c r="AF5" s="133">
        <f ca="1">IF(V5&lt;&gt;"",VLOOKUP(V5,C4:K52,9,FALSE),"")</f>
        <v>-143</v>
      </c>
      <c r="AG5" s="133">
        <f t="shared" ref="AG5:AG7" ca="1" si="6">AC5</f>
        <v>0</v>
      </c>
      <c r="AH5" s="133">
        <f ca="1">IF(V5&lt;&gt;"",RANK(AG5,AG4:AG8),"")</f>
        <v>1</v>
      </c>
      <c r="AI5" s="133">
        <f ca="1">IF(V5&lt;&gt;"",SUMPRODUCT((AG4:AG8=AG5)*(AB4:AB8&gt;AB5)),"")</f>
        <v>0</v>
      </c>
      <c r="AJ5" s="133">
        <f ca="1">IF(V5&lt;&gt;"",SUMPRODUCT((AG4:AG8=AG5)*(AB4:AB8=AB5)*(Z4:Z8&gt;Z5)),"")</f>
        <v>0</v>
      </c>
      <c r="AK5" s="133">
        <f ca="1">IF(V5&lt;&gt;"",SUMPRODUCT((AG4:AG8=AG5)*(AB4:AB8=AB5)*(Z4:Z8=Z5)*(AD4:AD8&gt;AD5)),"")</f>
        <v>0</v>
      </c>
      <c r="AL5" s="133">
        <f ca="1">IF(V5&lt;&gt;"",SUMPRODUCT((AG4:AG8=AG5)*(AB4:AB8=AB5)*(Z4:Z8=Z5)*(AD4:AD8=AD5)*(AE4:AE8&gt;AE5)),"")</f>
        <v>0</v>
      </c>
      <c r="AM5" s="133">
        <f ca="1">IF(V5&lt;&gt;"",SUMPRODUCT((AG4:AG8=AG5)*(AB4:AB8=AB5)*(Z4:Z8=Z5)*(AD4:AD8=AD5)*(AE4:AE8=AE5)*(AF4:AF8&gt;AF5)),"")</f>
        <v>2</v>
      </c>
      <c r="AN5" s="133">
        <f ca="1">IF(V5&lt;&gt;"",IF(AN84&lt;&gt;"",IF(U82=3,AN84,AN84+U82),SUM(AH5:AM5)),"")</f>
        <v>3</v>
      </c>
      <c r="AO5" s="133" t="str">
        <f ca="1">IF(V5&lt;&gt;"",INDEX(V4:V8,MATCH(2,AN4:AN8,0),0),"")</f>
        <v>Korea Republic</v>
      </c>
      <c r="AP5" s="133" t="str">
        <f ca="1">IF(R4&lt;&gt;"",R4,"")</f>
        <v/>
      </c>
      <c r="AQ5" s="133">
        <f ca="1">SUMPRODUCT((DA3:DA105=AP5)*(DD3:DD105=AP6)*(DE3:DE105="W"))+SUMPRODUCT((DA3:DA105=AP5)*(DD3:DD105=AP7)*(DE3:DE105="W"))+SUMPRODUCT((DA3:DA105=AP5)*(DD3:DD105=AP8)*(DE3:DE105="W"))+SUMPRODUCT((DA3:DA105=AP6)*(DD3:DD105=AP5)*(DF3:DF105="W"))+SUMPRODUCT((DA3:DA105=AP7)*(DD3:DD105=AP5)*(DF3:DF105="W"))+SUMPRODUCT((DA3:DA105=AP8)*(DD3:DD105=AP5)*(DF3:DF105="W"))</f>
        <v>0</v>
      </c>
      <c r="AR5" s="133">
        <f ca="1">SUMPRODUCT((DA3:DA105=AP5)*(DD3:DD105=AP6)*(DE3:DE105="D"))+SUMPRODUCT((DA3:DA105=AP5)*(DD3:DD105=AP7)*(DE3:DE105="D"))+SUMPRODUCT((DA3:DA105=AP5)*(DD3:DD105=AP8)*(DE3:DE105="D"))+SUMPRODUCT((DA3:DA105=AP6)*(DD3:DD105=AP5)*(DE3:DE105="D"))+SUMPRODUCT((DA3:DA105=AP7)*(DD3:DD105=AP5)*(DE3:DE105="D"))+SUMPRODUCT((DA3:DA105=AP8)*(DD3:DD105=AP5)*(DE3:DE105="D"))</f>
        <v>0</v>
      </c>
      <c r="AS5" s="133">
        <f ca="1">SUMPRODUCT((DA3:DA105=AP5)*(DD3:DD105=AP6)*(DE3:DE105="L"))+SUMPRODUCT((DA3:DA105=AP5)*(DD3:DD105=AP7)*(DE3:DE105="L"))+SUMPRODUCT((DA3:DA105=AP5)*(DD3:DD105=AP8)*(DE3:DE105="L"))+SUMPRODUCT((DA3:DA105=AP6)*(DD3:DD105=AP5)*(DF3:DF105="L"))+SUMPRODUCT((DA3:DA105=AP7)*(DD3:DD105=AP5)*(DF3:DF105="L"))+SUMPRODUCT((DA3:DA105=AP8)*(DD3:DD105=AP5)*(DF3:DF105="L"))</f>
        <v>0</v>
      </c>
      <c r="AT5" s="133">
        <f ca="1">SUMPRODUCT((DA3:DA105=AP5)*(DD3:DD105=AP6)*DB3:DB105)+SUMPRODUCT((DA3:DA105=AP5)*(DD3:DD105=AP7)*DB3:DB105)+SUMPRODUCT((DA3:DA105=AP5)*(DD3:DD105=AP8)*DB3:DB105)+SUMPRODUCT((DA3:DA105=AP5)*(DD3:DD105=AP4)*DB3:DB105)+SUMPRODUCT((DA3:DA105=AP6)*(DD3:DD105=AP5)*DC3:DC105)+SUMPRODUCT((DA3:DA105=AP7)*(DD3:DD105=AP5)*DC3:DC105)+SUMPRODUCT((DA3:DA105=AP8)*(DD3:DD105=AP5)*DC3:DC105)+SUMPRODUCT((DA3:DA105=AP4)*(DD3:DD105=AP5)*DC3:DC105)</f>
        <v>0</v>
      </c>
      <c r="AU5" s="133">
        <f ca="1">SUMPRODUCT((DA3:DA105=AP5)*(DD3:DD105=AP6)*DC3:DC105)+SUMPRODUCT((DA3:DA105=AP5)*(DD3:DD105=AP7)*DC3:DC105)+SUMPRODUCT((DA3:DA105=AP5)*(DD3:DD105=AP8)*DC3:DC105)+SUMPRODUCT((DA3:DA105=AP5)*(DD3:DD105=AP4)*DC3:DC105)+SUMPRODUCT((DA3:DA105=AP6)*(DD3:DD105=AP5)*DB3:DB105)+SUMPRODUCT((DA3:DA105=AP7)*(DD3:DD105=AP5)*DB3:DB105)+SUMPRODUCT((DA3:DA105=AP8)*(DD3:DD105=AP5)*DB3:DB105)+SUMPRODUCT((DA3:DA105=AP4)*(DD3:DD105=AP5)*DB3:DB105)</f>
        <v>0</v>
      </c>
      <c r="AV5" s="133">
        <f ca="1">AT5-AU5+1000</f>
        <v>1000</v>
      </c>
      <c r="AW5" s="133" t="str">
        <f t="shared" ref="AW5:AW7" ca="1" si="7">IF(AP5&lt;&gt;"",AQ5*3+AR5*1,"")</f>
        <v/>
      </c>
      <c r="AX5" s="133" t="str">
        <f ca="1">IF(AP5&lt;&gt;"",VLOOKUP(AP5,C4:I52,7,FALSE),"")</f>
        <v/>
      </c>
      <c r="AY5" s="133" t="str">
        <f ca="1">IF(AP5&lt;&gt;"",VLOOKUP(AP5,C4:I52,5,FALSE),"")</f>
        <v/>
      </c>
      <c r="AZ5" s="133" t="str">
        <f ca="1">IF(AP5&lt;&gt;"",VLOOKUP(AP5,C4:K52,9,FALSE),"")</f>
        <v/>
      </c>
      <c r="BA5" s="133" t="str">
        <f t="shared" ref="BA5:BA7" ca="1" si="8">AW5</f>
        <v/>
      </c>
      <c r="BB5" s="133" t="str">
        <f ca="1">IF(AP5&lt;&gt;"",RANK(BA5,BA4:BA8),"")</f>
        <v/>
      </c>
      <c r="BC5" s="133" t="str">
        <f ca="1">IF(AP5&lt;&gt;"",SUMPRODUCT((BA4:BA8=BA5)*(AV4:AV8&gt;AV5)),"")</f>
        <v/>
      </c>
      <c r="BD5" s="133" t="str">
        <f ca="1">IF(AP5&lt;&gt;"",SUMPRODUCT((BA4:BA8=BA5)*(AV4:AV8=AV5)*(AT4:AT8&gt;AT5)),"")</f>
        <v/>
      </c>
      <c r="BE5" s="133" t="str">
        <f ca="1">IF(AP5&lt;&gt;"",SUMPRODUCT((BA4:BA8=BA5)*(AV4:AV8=AV5)*(AT4:AT8=AT5)*(AX4:AX8&gt;AX5)),"")</f>
        <v/>
      </c>
      <c r="BF5" s="133" t="str">
        <f ca="1">IF(AP5&lt;&gt;"",SUMPRODUCT((BA4:BA8=BA5)*(AV4:AV8=AV5)*(AT4:AT8=AT5)*(AX4:AX8=AX5)*(AY4:AY8&gt;AY5)),"")</f>
        <v/>
      </c>
      <c r="BG5" s="133" t="str">
        <f ca="1">IF(AP5&lt;&gt;"",SUMPRODUCT((BA4:BA8=BA5)*(AV4:AV8=AV5)*(AT4:AT8=AT5)*(AX4:AX8=AX5)*(AY4:AY8=AY5)*(AZ4:AZ8&gt;AZ5)),"")</f>
        <v/>
      </c>
      <c r="BH5" s="133" t="str">
        <f ca="1">IF(AP5&lt;&gt;"",IF(BH84&lt;&gt;"",IF(AO82=3,BH84,BH84+AO82),SUM(BB5:BG5)+1),"")</f>
        <v/>
      </c>
      <c r="BI5" s="133" t="str">
        <f ca="1">IF(AP5&lt;&gt;"",INDEX(AP5:AP8,MATCH(2,BH5:BH8,0),0),"")</f>
        <v/>
      </c>
      <c r="CX5" s="133" t="str">
        <f ca="1">IF(BI5&lt;&gt;"",BI5,IF(AO5&lt;&gt;"",AO5,O5))</f>
        <v>Korea Republic</v>
      </c>
      <c r="CY5" s="133">
        <v>2</v>
      </c>
      <c r="CZ5" s="133">
        <v>3</v>
      </c>
      <c r="DA5" s="195" t="str">
        <f>Matches!H6</f>
        <v>Canada</v>
      </c>
      <c r="DB5" s="195">
        <f ca="1">IF(DA2&lt;&gt;"",IF(AND(Matches!J6&lt;&gt;"",Matches!K6&lt;&gt;""),Matches!J6,0),"")</f>
        <v>0</v>
      </c>
      <c r="DC5" s="195">
        <f ca="1">IF(DA2&lt;&gt;"",IF(AND(Matches!J6&lt;&gt;"",Matches!K6&lt;&gt;""),Matches!K6,0),"")</f>
        <v>0</v>
      </c>
      <c r="DD5" s="195" t="str">
        <f>Matches!M6</f>
        <v>Bosnia and Herzegovina</v>
      </c>
      <c r="DE5" s="195" t="str">
        <f ca="1">IF(AND(Matches!J6&lt;&gt;"",Matches!K6&lt;&gt;""),IF(DB5&gt;DC5,"W",IF(DB5=DC5,"D","L")),"")</f>
        <v/>
      </c>
      <c r="DF5" s="133" t="str">
        <f t="shared" ca="1" si="0"/>
        <v/>
      </c>
    </row>
    <row r="6" spans="1:135" x14ac:dyDescent="0.25">
      <c r="A6" s="20">
        <f>Setup!F10+100</f>
        <v>122</v>
      </c>
      <c r="B6" s="197">
        <f ca="1">VLOOKUP(C6,CX4:CY8,2,FALSE)</f>
        <v>2</v>
      </c>
      <c r="C6" s="193" t="str">
        <f t="shared" si="1"/>
        <v>Korea Republic</v>
      </c>
      <c r="D6" s="133">
        <f ca="1">SUMPRODUCT((DA3:DA105=C6)*(DE3:DE105="W"))+SUMPRODUCT((DD3:DD105=C6)*(DF3:DF105="W"))</f>
        <v>0</v>
      </c>
      <c r="E6" s="133">
        <f ca="1">SUMPRODUCT((DA3:DA105=C6)*(DE3:DE105="D"))+SUMPRODUCT((DD3:DD105=C6)*(DF3:DF105="D"))</f>
        <v>0</v>
      </c>
      <c r="F6" s="133">
        <f ca="1">SUMPRODUCT((DA3:DA105=C6)*(DE3:DE105="L"))+SUMPRODUCT((DD3:DD105=C6)*(DF3:DF105="L"))</f>
        <v>0</v>
      </c>
      <c r="G6" s="133">
        <f ca="1">SUMIF(DA3:DA123,C6,DB3:DB123)+SUMIF(DD3:DD123,C6,DC3:DC123)</f>
        <v>0</v>
      </c>
      <c r="H6" s="133">
        <f ca="1">SUMIF(DD3:DD123,C6,DB3:DB123)+SUMIF(DA3:DA123,C6,DC3:DC123)</f>
        <v>0</v>
      </c>
      <c r="I6" s="133">
        <f t="shared" ca="1" si="2"/>
        <v>1000</v>
      </c>
      <c r="J6" s="133">
        <f t="shared" ca="1" si="3"/>
        <v>0</v>
      </c>
      <c r="K6" s="133">
        <f>IF(Setup!G10&lt;&gt;"",Setup!G10,-A6)</f>
        <v>-122</v>
      </c>
      <c r="L6" s="133">
        <f ca="1">IF(COUNTIF(J4:J8,4)&lt;&gt;4,RANK(J6,J4:J8),J85)</f>
        <v>1</v>
      </c>
      <c r="N6" s="133">
        <f ca="1">SUMPRODUCT((L4:L7=L6)*(K4:K7&lt;K6))+L6</f>
        <v>3</v>
      </c>
      <c r="O6" s="193" t="str">
        <f ca="1">INDEX(C4:C8,MATCH(3,N4:N8,0),0)</f>
        <v>Korea Republic</v>
      </c>
      <c r="P6" s="133">
        <f ca="1">INDEX(L4:L8,MATCH(O6,C4:C8,0),0)</f>
        <v>1</v>
      </c>
      <c r="Q6" s="133" t="str">
        <f ca="1">IF(AND(Q5&lt;&gt;"",P6=1),O6,"")</f>
        <v>Korea Republic</v>
      </c>
      <c r="R6" s="133" t="str">
        <f ca="1">IF(AND(R5&lt;&gt;"",P7=2),O7,"")</f>
        <v/>
      </c>
      <c r="S6" s="133" t="str">
        <f ca="1">IF(AND(S5&lt;&gt;"",P8=3),O8,"")</f>
        <v/>
      </c>
      <c r="V6" s="133" t="str">
        <f t="shared" ca="1" si="4"/>
        <v>Korea Republic</v>
      </c>
      <c r="W6" s="133">
        <f ca="1">SUMPRODUCT((DA3:DA105=V6)*(DD3:DD105=V7)*(DE3:DE105="W"))+SUMPRODUCT((DA3:DA105=V6)*(DD3:DD105=V8)*(DE3:DE105="W"))+SUMPRODUCT((DA3:DA105=V6)*(DD3:DD105=V4)*(DE3:DE105="W"))+SUMPRODUCT((DA3:DA105=V6)*(DD3:DD105=V5)*(DE3:DE105="W"))+SUMPRODUCT((DA3:DA105=V7)*(DD3:DD105=V6)*(DF3:DF105="W"))+SUMPRODUCT((DA3:DA105=V8)*(DD3:DD105=V6)*(DF3:DF105="W"))+SUMPRODUCT((DA3:DA105=V4)*(DD3:DD105=V6)*(DF3:DF105="W"))+SUMPRODUCT((DA3:DA105=V5)*(DD3:DD105=V6)*(DF3:DF105="W"))</f>
        <v>0</v>
      </c>
      <c r="X6" s="133">
        <f ca="1">SUMPRODUCT((DA3:DA105=V6)*(DD3:DD105=V7)*(DE3:DE105="D"))+SUMPRODUCT((DA3:DA105=V6)*(DD3:DD105=V8)*(DE3:DE105="D"))+SUMPRODUCT((DA3:DA105=V6)*(DD3:DD105=V4)*(DE3:DE105="D"))+SUMPRODUCT((DA3:DA105=V6)*(DD3:DD105=V5)*(DE3:DE105="D"))+SUMPRODUCT((DA3:DA105=V7)*(DD3:DD105=V6)*(DE3:DE105="D"))+SUMPRODUCT((DA3:DA105=V8)*(DD3:DD105=V6)*(DE3:DE105="D"))+SUMPRODUCT((DA3:DA105=V4)*(DD3:DD105=V6)*(DE3:DE105="D"))+SUMPRODUCT((DA3:DA105=V5)*(DD3:DD105=V6)*(DE3:DE105="D"))</f>
        <v>0</v>
      </c>
      <c r="Y6" s="133">
        <f ca="1">SUMPRODUCT((DA3:DA105=V6)*(DD3:DD105=V7)*(DE3:DE105="L"))+SUMPRODUCT((DA3:DA105=V6)*(DD3:DD105=V8)*(DE3:DE105="L"))+SUMPRODUCT((DA3:DA105=V6)*(DD3:DD105=V4)*(DE3:DE105="L"))+SUMPRODUCT((DA3:DA105=V6)*(DD3:DD105=V5)*(DE3:DE105="L"))+SUMPRODUCT((DA3:DA105=V7)*(DD3:DD105=V6)*(DF3:DF105="L"))+SUMPRODUCT((DA3:DA105=V8)*(DD3:DD105=V6)*(DF3:DF105="L"))+SUMPRODUCT((DA3:DA105=V4)*(DD3:DD105=V6)*(DF3:DF105="L"))+SUMPRODUCT((DA3:DA105=V5)*(DD3:DD105=V6)*(DF3:DF105="L"))</f>
        <v>0</v>
      </c>
      <c r="Z6" s="133">
        <f ca="1">SUMPRODUCT((DA3:DA105=V6)*(DD3:DD105=V7)*DB3:DB105)+SUMPRODUCT((DA3:DA105=V6)*(DD3:DD105=V8)*DB3:DB105)+SUMPRODUCT((DA3:DA105=V6)*(DD3:DD105=V4)*DB3:DB105)+SUMPRODUCT((DA3:DA105=V6)*(DD3:DD105=V5)*DB3:DB105)+SUMPRODUCT((DA3:DA105=V7)*(DD3:DD105=V6)*DC3:DC105)+SUMPRODUCT((DA3:DA105=V8)*(DD3:DD105=V6)*DC3:DC105)+SUMPRODUCT((DA3:DA105=V4)*(DD3:DD105=V6)*DC3:DC105)+SUMPRODUCT((DA3:DA105=V5)*(DD3:DD105=V6)*DC3:DC105)</f>
        <v>0</v>
      </c>
      <c r="AA6" s="133">
        <f ca="1">SUMPRODUCT((DA3:DA105=V6)*(DD3:DD105=V7)*DC3:DC105)+SUMPRODUCT((DA3:DA105=V6)*(DD3:DD105=V8)*DC3:DC105)+SUMPRODUCT((DA3:DA105=V6)*(DD3:DD105=V4)*DC3:DC105)+SUMPRODUCT((DA3:DA105=V6)*(DD3:DD105=V5)*DC3:DC105)+SUMPRODUCT((DA3:DA105=V7)*(DD3:DD105=V6)*DB3:DB105)+SUMPRODUCT((DA3:DA105=V8)*(DD3:DD105=V6)*DB3:DB105)+SUMPRODUCT((DA3:DA105=V4)*(DD3:DD105=V6)*DB3:DB105)+SUMPRODUCT((DA3:DA105=V5)*(DD3:DD105=V6)*DB3:DB105)</f>
        <v>0</v>
      </c>
      <c r="AB6" s="133">
        <f ca="1">Z6-AA6+1000</f>
        <v>1000</v>
      </c>
      <c r="AC6" s="133">
        <f t="shared" ca="1" si="5"/>
        <v>0</v>
      </c>
      <c r="AD6" s="133">
        <f ca="1">IF(V6&lt;&gt;"",VLOOKUP(V6,C4:I52,7,FALSE),"")</f>
        <v>1000</v>
      </c>
      <c r="AE6" s="133">
        <f ca="1">IF(V6&lt;&gt;"",VLOOKUP(V6,C4:I52,5,FALSE),"")</f>
        <v>0</v>
      </c>
      <c r="AF6" s="133">
        <f ca="1">IF(V6&lt;&gt;"",VLOOKUP(V6,C4:K52,9,FALSE),"")</f>
        <v>-122</v>
      </c>
      <c r="AG6" s="133">
        <f t="shared" ca="1" si="6"/>
        <v>0</v>
      </c>
      <c r="AH6" s="133">
        <f ca="1">IF(V6&lt;&gt;"",RANK(AG6,AG4:AG8),"")</f>
        <v>1</v>
      </c>
      <c r="AI6" s="133">
        <f ca="1">IF(V6&lt;&gt;"",SUMPRODUCT((AG4:AG8=AG6)*(AB4:AB8&gt;AB6)),"")</f>
        <v>0</v>
      </c>
      <c r="AJ6" s="133">
        <f ca="1">IF(V6&lt;&gt;"",SUMPRODUCT((AG4:AG8=AG6)*(AB4:AB8=AB6)*(Z4:Z8&gt;Z6)),"")</f>
        <v>0</v>
      </c>
      <c r="AK6" s="133">
        <f ca="1">IF(V6&lt;&gt;"",SUMPRODUCT((AG4:AG8=AG6)*(AB4:AB8=AB6)*(Z4:Z8=Z6)*(AD4:AD8&gt;AD6)),"")</f>
        <v>0</v>
      </c>
      <c r="AL6" s="133">
        <f ca="1">IF(V6&lt;&gt;"",SUMPRODUCT((AG4:AG8=AG6)*(AB4:AB8=AB6)*(Z4:Z8=Z6)*(AD4:AD8=AD6)*(AE4:AE8&gt;AE6)),"")</f>
        <v>0</v>
      </c>
      <c r="AM6" s="133">
        <f ca="1">IF(V6&lt;&gt;"",SUMPRODUCT((AG4:AG8=AG6)*(AB4:AB8=AB6)*(Z4:Z8=Z6)*(AD4:AD8=AD6)*(AE4:AE8=AE6)*(AF4:AF8&gt;AF6)),"")</f>
        <v>1</v>
      </c>
      <c r="AN6" s="133">
        <f ca="1">IF(V6&lt;&gt;"",IF(AN85&lt;&gt;"",IF(U82=3,AN85,AN85+U82),SUM(AH6:AM6)),"")</f>
        <v>2</v>
      </c>
      <c r="AO6" s="133" t="str">
        <f ca="1">IF(V6&lt;&gt;"",INDEX(V4:V8,MATCH(3,AN4:AN8,0),0),"")</f>
        <v>Czechia</v>
      </c>
      <c r="AP6" s="133" t="str">
        <f ca="1">IF(R5&lt;&gt;"",R5,"")</f>
        <v/>
      </c>
      <c r="AQ6" s="133">
        <f ca="1">SUMPRODUCT((DA3:DA105=AP6)*(DD3:DD105=AP7)*(DE3:DE105="W"))+SUMPRODUCT((DA3:DA105=AP6)*(DD3:DD105=AP8)*(DE3:DE105="W"))+SUMPRODUCT((DA3:DA105=AP6)*(DD3:DD105=AP5)*(DE3:DE105="W"))+SUMPRODUCT((DA3:DA105=AP7)*(DD3:DD105=AP6)*(DF3:DF105="W"))+SUMPRODUCT((DA3:DA105=AP8)*(DD3:DD105=AP6)*(DF3:DF105="W"))+SUMPRODUCT((DA3:DA105=AP5)*(DD3:DD105=AP6)*(DF3:DF105="W"))</f>
        <v>0</v>
      </c>
      <c r="AR6" s="133">
        <f ca="1">SUMPRODUCT((DA3:DA105=AP6)*(DD3:DD105=AP7)*(DE3:DE105="D"))+SUMPRODUCT((DA3:DA105=AP6)*(DD3:DD105=AP8)*(DE3:DE105="D"))+SUMPRODUCT((DA3:DA105=AP6)*(DD3:DD105=AP5)*(DE3:DE105="D"))+SUMPRODUCT((DA3:DA105=AP7)*(DD3:DD105=AP6)*(DE3:DE105="D"))+SUMPRODUCT((DA3:DA105=AP8)*(DD3:DD105=AP6)*(DE3:DE105="D"))+SUMPRODUCT((DA3:DA105=AP5)*(DD3:DD105=AP6)*(DE3:DE105="D"))</f>
        <v>0</v>
      </c>
      <c r="AS6" s="133">
        <f ca="1">SUMPRODUCT((DA3:DA105=AP6)*(DD3:DD105=AP7)*(DE3:DE105="L"))+SUMPRODUCT((DA3:DA105=AP6)*(DD3:DD105=AP8)*(DE3:DE105="L"))+SUMPRODUCT((DA3:DA105=AP6)*(DD3:DD105=AP5)*(DE3:DE105="L"))+SUMPRODUCT((DA3:DA105=AP7)*(DD3:DD105=AP6)*(DF3:DF105="L"))+SUMPRODUCT((DA3:DA105=AP8)*(DD3:DD105=AP6)*(DF3:DF105="L"))+SUMPRODUCT((DA3:DA105=AP5)*(DD3:DD105=AP6)*(DF3:DF105="L"))</f>
        <v>0</v>
      </c>
      <c r="AT6" s="133">
        <f ca="1">SUMPRODUCT((DA3:DA105=AP6)*(DD3:DD105=AP7)*DB3:DB105)+SUMPRODUCT((DA3:DA105=AP6)*(DD3:DD105=AP8)*DB3:DB105)+SUMPRODUCT((DA3:DA105=AP6)*(DD3:DD105=AP4)*DB3:DB105)+SUMPRODUCT((DA3:DA105=AP6)*(DD3:DD105=AP5)*DB3:DB105)+SUMPRODUCT((DA3:DA105=AP7)*(DD3:DD105=AP6)*DC3:DC105)+SUMPRODUCT((DA3:DA105=AP8)*(DD3:DD105=AP6)*DC3:DC105)+SUMPRODUCT((DA3:DA105=AP4)*(DD3:DD105=AP6)*DC3:DC105)+SUMPRODUCT((DA3:DA105=AP5)*(DD3:DD105=AP6)*DC3:DC105)</f>
        <v>0</v>
      </c>
      <c r="AU6" s="133">
        <f ca="1">SUMPRODUCT((DA3:DA105=AP6)*(DD3:DD105=AP7)*DC3:DC105)+SUMPRODUCT((DA3:DA105=AP6)*(DD3:DD105=AP8)*DC3:DC105)+SUMPRODUCT((DA3:DA105=AP6)*(DD3:DD105=AP4)*DC3:DC105)+SUMPRODUCT((DA3:DA105=AP6)*(DD3:DD105=AP5)*DC3:DC105)+SUMPRODUCT((DA3:DA105=AP7)*(DD3:DD105=AP6)*DB3:DB105)+SUMPRODUCT((DA3:DA105=AP8)*(DD3:DD105=AP6)*DB3:DB105)+SUMPRODUCT((DA3:DA105=AP4)*(DD3:DD105=AP6)*DB3:DB105)+SUMPRODUCT((DA3:DA105=AP5)*(DD3:DD105=AP6)*DB3:DB105)</f>
        <v>0</v>
      </c>
      <c r="AV6" s="133">
        <f ca="1">AT6-AU6+1000</f>
        <v>1000</v>
      </c>
      <c r="AW6" s="133" t="str">
        <f t="shared" ca="1" si="7"/>
        <v/>
      </c>
      <c r="AX6" s="133" t="str">
        <f ca="1">IF(AP6&lt;&gt;"",VLOOKUP(AP6,C4:I52,7,FALSE),"")</f>
        <v/>
      </c>
      <c r="AY6" s="133" t="str">
        <f ca="1">IF(AP6&lt;&gt;"",VLOOKUP(AP6,C4:I52,5,FALSE),"")</f>
        <v/>
      </c>
      <c r="AZ6" s="133" t="str">
        <f ca="1">IF(AP6&lt;&gt;"",VLOOKUP(AP6,C4:K52,9,FALSE),"")</f>
        <v/>
      </c>
      <c r="BA6" s="133" t="str">
        <f t="shared" ca="1" si="8"/>
        <v/>
      </c>
      <c r="BB6" s="133" t="str">
        <f ca="1">IF(AP6&lt;&gt;"",RANK(BA6,BA4:BA8),"")</f>
        <v/>
      </c>
      <c r="BC6" s="133" t="str">
        <f ca="1">IF(AP6&lt;&gt;"",SUMPRODUCT((BA4:BA8=BA6)*(AV4:AV8&gt;AV6)),"")</f>
        <v/>
      </c>
      <c r="BD6" s="133" t="str">
        <f ca="1">IF(AP6&lt;&gt;"",SUMPRODUCT((BA4:BA8=BA6)*(AV4:AV8=AV6)*(AT4:AT8&gt;AT6)),"")</f>
        <v/>
      </c>
      <c r="BE6" s="133" t="str">
        <f ca="1">IF(AP6&lt;&gt;"",SUMPRODUCT((BA4:BA8=BA6)*(AV4:AV8=AV6)*(AT4:AT8=AT6)*(AX4:AX8&gt;AX6)),"")</f>
        <v/>
      </c>
      <c r="BF6" s="133" t="str">
        <f ca="1">IF(AP6&lt;&gt;"",SUMPRODUCT((BA4:BA8=BA6)*(AV4:AV8=AV6)*(AT4:AT8=AT6)*(AX4:AX8=AX6)*(AY4:AY8&gt;AY6)),"")</f>
        <v/>
      </c>
      <c r="BG6" s="133" t="str">
        <f ca="1">IF(AP6&lt;&gt;"",SUMPRODUCT((BA4:BA8=BA6)*(AV4:AV8=AV6)*(AT4:AT8=AT6)*(AX4:AX8=AX6)*(AY4:AY8=AY6)*(AZ4:AZ8&gt;AZ6)),"")</f>
        <v/>
      </c>
      <c r="BH6" s="133" t="str">
        <f ca="1">IF(AP6&lt;&gt;"",IF(BH85&lt;&gt;"",IF(AO82=3,BH85,BH85+AO82),SUM(BB6:BG6)+1),"")</f>
        <v/>
      </c>
      <c r="BI6" s="133" t="str">
        <f ca="1">IF(AP6&lt;&gt;"",INDEX(AP5:AP8,MATCH(3,BH5:BH8,0),0),"")</f>
        <v/>
      </c>
      <c r="BJ6" s="133" t="str">
        <f ca="1">IF(S4&lt;&gt;"",S4,"")</f>
        <v/>
      </c>
      <c r="BK6" s="133">
        <f ca="1">SUMPRODUCT((DA3:DA105=BJ6)*(DD3:DD105=BJ7)*(DE3:DE105="W"))+SUMPRODUCT((DA3:DA105=BJ6)*(DD3:DD105=BJ8)*(DE3:DE105="W"))+SUMPRODUCT((DA3:DA105=BJ6)*(DD3:DD105=BJ9)*(DE3:DE105="W"))+SUMPRODUCT((DA3:DA105=BJ7)*(DD3:DD105=BJ6)*(DF3:DF105="W"))+SUMPRODUCT((DA3:DA105=BJ8)*(DD3:DD105=BJ6)*(DF3:DF105="W"))+SUMPRODUCT((DA3:DA105=BJ9)*(DD3:DD105=BJ6)*(DF3:DF105="W"))</f>
        <v>0</v>
      </c>
      <c r="BL6" s="133">
        <f ca="1">SUMPRODUCT((DA3:DA105=BJ6)*(DD3:DD105=BJ7)*(DE3:DE105="D"))+SUMPRODUCT((DA3:DA105=BJ6)*(DD3:DD105=BJ8)*(DE3:DE105="D"))+SUMPRODUCT((DA3:DA105=BJ6)*(DD3:DD105=BJ9)*(DE3:DE105="D"))+SUMPRODUCT((DA3:DA105=BJ7)*(DD3:DD105=BJ6)*(DE3:DE105="D"))+SUMPRODUCT((DA3:DA105=BJ8)*(DD3:DD105=BJ6)*(DE3:DE105="D"))+SUMPRODUCT((DA3:DA105=BJ9)*(DD3:DD105=BJ6)*(DE3:DE105="D"))</f>
        <v>0</v>
      </c>
      <c r="BM6" s="133">
        <f ca="1">SUMPRODUCT((DA3:DA105=BJ6)*(DD3:DD105=BJ7)*(DE3:DE105="L"))+SUMPRODUCT((DA3:DA105=BJ6)*(DD3:DD105=BJ8)*(DE3:DE105="L"))+SUMPRODUCT((DA3:DA105=BJ6)*(DD3:DD105=BJ9)*(DE3:DE105="L"))+SUMPRODUCT((DA3:DA105=BJ7)*(DD3:DD105=BJ6)*(DF3:DF105="L"))+SUMPRODUCT((DA3:DA105=BJ8)*(DD3:DD105=BJ6)*(DF3:DF105="L"))+SUMPRODUCT((DA3:DA105=BJ9)*(DD3:DD105=BJ6)*(DF3:DF105="L"))</f>
        <v>0</v>
      </c>
      <c r="BN6" s="133">
        <f ca="1">SUMPRODUCT((DA3:DA105=BJ6)*(DD3:DD105=BJ7)*DB3:DB105)+SUMPRODUCT((DA3:DA105=BJ6)*(DD3:DD105=BJ8)*DB3:DB105)+SUMPRODUCT((DA3:DA105=BJ6)*(DD3:DD105=BJ4)*DB3:DB105)+SUMPRODUCT((DA3:DA105=BJ6)*(DD3:DD105=BJ5)*DB3:DB105)+SUMPRODUCT((DA3:DA105=BJ7)*(DD3:DD105=BJ6)*DC3:DC105)+SUMPRODUCT((DA3:DA105=BJ8)*(DD3:DD105=BJ6)*DC3:DC105)+SUMPRODUCT((DA3:DA105=BJ4)*(DD3:DD105=BJ6)*DC3:DC105)+SUMPRODUCT((DA3:DA105=BJ5)*(DD3:DD105=BJ6)*DC3:DC105)</f>
        <v>0</v>
      </c>
      <c r="BO6" s="133">
        <f ca="1">SUMPRODUCT((DA3:DA105=BJ6)*(DD3:DD105=BJ7)*DC3:DC105)+SUMPRODUCT((DA3:DA105=BJ6)*(DD3:DD105=BJ8)*DC3:DC105)+SUMPRODUCT((DA3:DA105=BJ6)*(DD3:DD105=BJ4)*DC3:DC105)+SUMPRODUCT((DA3:DA105=BJ6)*(DD3:DD105=BJ5)*DC3:DC105)+SUMPRODUCT((DA3:DA105=BJ7)*(DD3:DD105=BJ6)*DB3:DB105)+SUMPRODUCT((DA3:DA105=BJ8)*(DD3:DD105=BJ6)*DB3:DB105)+SUMPRODUCT((DA3:DA105=BJ4)*(DD3:DD105=BJ6)*DB3:DB105)+SUMPRODUCT((DA3:DA105=BJ5)*(DD3:DD105=BJ6)*DB3:DB105)</f>
        <v>0</v>
      </c>
      <c r="BP6" s="133">
        <f ca="1">BN6-BO6+1000</f>
        <v>1000</v>
      </c>
      <c r="BQ6" s="133" t="str">
        <f t="shared" ref="BQ6:BQ7" ca="1" si="9">IF(BJ6&lt;&gt;"",BK6*3+BL6*1,"")</f>
        <v/>
      </c>
      <c r="BR6" s="133" t="str">
        <f ca="1">IF(BJ6&lt;&gt;"",VLOOKUP(BJ6,C4:I52,7,FALSE),"")</f>
        <v/>
      </c>
      <c r="BS6" s="133" t="str">
        <f ca="1">IF(BJ6&lt;&gt;"",VLOOKUP(BJ6,C4:I52,5,FALSE),"")</f>
        <v/>
      </c>
      <c r="BT6" s="133" t="str">
        <f ca="1">IF(BJ6&lt;&gt;"",VLOOKUP(BJ6,C4:K52,9,FALSE),"")</f>
        <v/>
      </c>
      <c r="BU6" s="133" t="str">
        <f t="shared" ref="BU6:BU7" ca="1" si="10">BQ6</f>
        <v/>
      </c>
      <c r="BV6" s="133" t="str">
        <f ca="1">IF(BJ6&lt;&gt;"",RANK(BU6,BU4:BU8),"")</f>
        <v/>
      </c>
      <c r="BW6" s="133" t="str">
        <f ca="1">IF(BJ6&lt;&gt;"",SUMPRODUCT((BU4:BU8=BU6)*(BP4:BP8&gt;BP6)),"")</f>
        <v/>
      </c>
      <c r="BX6" s="133" t="str">
        <f ca="1">IF(BJ6&lt;&gt;"",SUMPRODUCT((BU4:BU8=BU6)*(BP4:BP8=BP6)*(BN4:BN8&gt;BN6)),"")</f>
        <v/>
      </c>
      <c r="BY6" s="133" t="str">
        <f ca="1">IF(BJ6&lt;&gt;"",SUMPRODUCT((BU4:BU8=BU6)*(BP4:BP8=BP6)*(BN4:BN8=BN6)*(BR4:BR8&gt;BR6)),"")</f>
        <v/>
      </c>
      <c r="BZ6" s="133" t="str">
        <f ca="1">IF(BJ6&lt;&gt;"",SUMPRODUCT((BU4:BU8=BU6)*(BP4:BP8=BP6)*(BN4:BN8=BN6)*(BR4:BR8=BR6)*(BS4:BS8&gt;BS6)),"")</f>
        <v/>
      </c>
      <c r="CA6" s="133" t="str">
        <f ca="1">IF(BJ6&lt;&gt;"",SUMPRODUCT((BU4:BU8=BU6)*(BP4:BP8=BP6)*(BN4:BN8=BN6)*(BR4:BR8=BR6)*(BS4:BS8=BS6)*(BT4:BT8&gt;BT6)),"")</f>
        <v/>
      </c>
      <c r="CB6" s="133" t="str">
        <f ca="1">IF(BJ6&lt;&gt;"",SUM(BV6:CA6)+2,"")</f>
        <v/>
      </c>
      <c r="CC6" s="133" t="str">
        <f ca="1">IF(BJ6&lt;&gt;"",INDEX(BJ6:BJ8,MATCH(3,CB6:CB8,0),0),"")</f>
        <v/>
      </c>
      <c r="CX6" s="133" t="str">
        <f ca="1">IF(CC6&lt;&gt;"",CC6,IF(BI6&lt;&gt;"",BI6,IF(AO6&lt;&gt;"",AO6,O6)))</f>
        <v>Czechia</v>
      </c>
      <c r="CY6" s="133">
        <v>3</v>
      </c>
      <c r="CZ6" s="133">
        <v>4</v>
      </c>
      <c r="DA6" s="195" t="str">
        <f>Matches!H7</f>
        <v>USA</v>
      </c>
      <c r="DB6" s="195">
        <f ca="1">IF(DA2&lt;&gt;"",IF(AND(Matches!J7&lt;&gt;"",Matches!K7&lt;&gt;""),Matches!J7,0),"")</f>
        <v>0</v>
      </c>
      <c r="DC6" s="195">
        <f ca="1">IF(DA2&lt;&gt;"",IF(AND(Matches!J7&lt;&gt;"",Matches!K7&lt;&gt;""),Matches!K7,0),"")</f>
        <v>0</v>
      </c>
      <c r="DD6" s="195" t="str">
        <f>Matches!M7</f>
        <v>Paraguay</v>
      </c>
      <c r="DE6" s="195" t="str">
        <f ca="1">IF(AND(Matches!J7&lt;&gt;"",Matches!K7&lt;&gt;""),IF(DB6&gt;DC6,"W",IF(DB6=DC6,"D","L")),"")</f>
        <v/>
      </c>
      <c r="DF6" s="133" t="str">
        <f t="shared" ca="1" si="0"/>
        <v/>
      </c>
      <c r="DQ6" s="198"/>
      <c r="DR6" s="198"/>
      <c r="DS6" s="198"/>
      <c r="DT6" s="198"/>
      <c r="DU6" s="198"/>
      <c r="DX6" s="20"/>
      <c r="DY6" s="20"/>
      <c r="DZ6" s="20"/>
      <c r="EA6" s="199" t="s">
        <v>627</v>
      </c>
      <c r="EB6" s="20"/>
      <c r="EC6" s="20" t="s">
        <v>628</v>
      </c>
    </row>
    <row r="7" spans="1:135" ht="16.5" x14ac:dyDescent="0.25">
      <c r="A7" s="20">
        <f>Setup!F11+100</f>
        <v>143</v>
      </c>
      <c r="B7" s="197">
        <f ca="1">VLOOKUP(C7,CX4:CY8,2,FALSE)</f>
        <v>3</v>
      </c>
      <c r="C7" s="193" t="str">
        <f t="shared" si="1"/>
        <v>Czechia</v>
      </c>
      <c r="D7" s="133">
        <f ca="1">SUMPRODUCT((DA3:DA105=C7)*(DE3:DE105="W"))+SUMPRODUCT((DD3:DD105=C7)*(DF3:DF105="W"))</f>
        <v>0</v>
      </c>
      <c r="E7" s="133">
        <f ca="1">SUMPRODUCT((DA3:DA105=C7)*(DE3:DE105="D"))+SUMPRODUCT((DD3:DD105=C7)*(DF3:DF105="D"))</f>
        <v>0</v>
      </c>
      <c r="F7" s="133">
        <f ca="1">SUMPRODUCT((DA3:DA105=C7)*(DE3:DE105="L"))+SUMPRODUCT((DD3:DD105=C7)*(DF3:DF105="L"))</f>
        <v>0</v>
      </c>
      <c r="G7" s="133">
        <f ca="1">SUMIF(DA3:DA123,C7,DB3:DB123)+SUMIF(DD3:DD123,C7,DC3:DC123)</f>
        <v>0</v>
      </c>
      <c r="H7" s="133">
        <f ca="1">SUMIF(DD3:DD123,C7,DB3:DB123)+SUMIF(DA3:DA123,C7,DC3:DC123)</f>
        <v>0</v>
      </c>
      <c r="I7" s="133">
        <f t="shared" ca="1" si="2"/>
        <v>1000</v>
      </c>
      <c r="J7" s="133">
        <f t="shared" ca="1" si="3"/>
        <v>0</v>
      </c>
      <c r="K7" s="133">
        <f>IF(Setup!G11&lt;&gt;"",Setup!G11,-A7)</f>
        <v>-143</v>
      </c>
      <c r="L7" s="133">
        <f ca="1">IF(COUNTIF(J4:J8,4)&lt;&gt;4,RANK(J7,J4:J8),J86)</f>
        <v>1</v>
      </c>
      <c r="N7" s="133">
        <f ca="1">SUMPRODUCT((L4:L7=L7)*(K4:K7&lt;K7))+L7</f>
        <v>2</v>
      </c>
      <c r="O7" s="193" t="str">
        <f ca="1">INDEX(C4:C8,MATCH(4,N4:N8,0),0)</f>
        <v>Mexico</v>
      </c>
      <c r="P7" s="133">
        <f ca="1">INDEX(L4:L8,MATCH(O7,C4:C8,0),0)</f>
        <v>1</v>
      </c>
      <c r="Q7" s="133" t="str">
        <f ca="1">IF(AND(Q6&lt;&gt;"",P7=1),O7,"")</f>
        <v>Mexico</v>
      </c>
      <c r="R7" s="133" t="str">
        <f ca="1">IF(AND(R6&lt;&gt;"",P8=2),O8,"")</f>
        <v/>
      </c>
      <c r="V7" s="133" t="str">
        <f t="shared" ca="1" si="4"/>
        <v>Mexico</v>
      </c>
      <c r="W7" s="133">
        <f ca="1">SUMPRODUCT((DA3:DA105=V7)*(DD3:DD105=V8)*(DE3:DE105="W"))+SUMPRODUCT((DA3:DA105=V7)*(DD3:DD105=V4)*(DE3:DE105="W"))+SUMPRODUCT((DA3:DA105=V7)*(DD3:DD105=V5)*(DE3:DE105="W"))+SUMPRODUCT((DA3:DA105=V7)*(DD3:DD105=V6)*(DE3:DE105="W"))+SUMPRODUCT((DA3:DA105=V8)*(DD3:DD105=V7)*(DF3:DF105="W"))+SUMPRODUCT((DA3:DA105=V4)*(DD3:DD105=V7)*(DF3:DF105="W"))+SUMPRODUCT((DA3:DA105=V5)*(DD3:DD105=V7)*(DF3:DF105="W"))+SUMPRODUCT((DA3:DA105=V6)*(DD3:DD105=V7)*(DF3:DF105="W"))</f>
        <v>0</v>
      </c>
      <c r="X7" s="133">
        <f ca="1">SUMPRODUCT((DA3:DA105=V7)*(DD3:DD105=V8)*(DE3:DE105="D"))+SUMPRODUCT((DA3:DA105=V7)*(DD3:DD105=V4)*(DE3:DE105="D"))+SUMPRODUCT((DA3:DA105=V7)*(DD3:DD105=V5)*(DE3:DE105="D"))+SUMPRODUCT((DA3:DA105=V7)*(DD3:DD105=V6)*(DE3:DE105="D"))+SUMPRODUCT((DA3:DA105=V8)*(DD3:DD105=V7)*(DE3:DE105="D"))+SUMPRODUCT((DA3:DA105=V4)*(DD3:DD105=V7)*(DE3:DE105="D"))+SUMPRODUCT((DA3:DA105=V5)*(DD3:DD105=V7)*(DE3:DE105="D"))+SUMPRODUCT((DA3:DA105=V6)*(DD3:DD105=V7)*(DE3:DE105="D"))</f>
        <v>0</v>
      </c>
      <c r="Y7" s="133">
        <f ca="1">SUMPRODUCT((DA3:DA105=V7)*(DD3:DD105=V8)*(DE3:DE105="L"))+SUMPRODUCT((DA3:DA105=V7)*(DD3:DD105=V4)*(DE3:DE105="L"))+SUMPRODUCT((DA3:DA105=V7)*(DD3:DD105=V5)*(DE3:DE105="L"))+SUMPRODUCT((DA3:DA105=V7)*(DD3:DD105=V6)*(DE3:DE105="L"))+SUMPRODUCT((DA3:DA105=V8)*(DD3:DD105=V7)*(DF3:DF105="L"))+SUMPRODUCT((DA3:DA105=V4)*(DD3:DD105=V7)*(DF3:DF105="L"))+SUMPRODUCT((DA3:DA105=V5)*(DD3:DD105=V7)*(DF3:DF105="L"))+SUMPRODUCT((DA3:DA105=V6)*(DD3:DD105=V7)*(DF3:DF105="L"))</f>
        <v>0</v>
      </c>
      <c r="Z7" s="133">
        <f ca="1">SUMPRODUCT((DA3:DA105=V7)*(DD3:DD105=V8)*DB3:DB105)+SUMPRODUCT((DA3:DA105=V7)*(DD3:DD105=V4)*DB3:DB105)+SUMPRODUCT((DA3:DA105=V7)*(DD3:DD105=V5)*DB3:DB105)+SUMPRODUCT((DA3:DA105=V7)*(DD3:DD105=V6)*DB3:DB105)+SUMPRODUCT((DA3:DA105=V8)*(DD3:DD105=V7)*DC3:DC105)+SUMPRODUCT((DA3:DA105=V4)*(DD3:DD105=V7)*DC3:DC105)+SUMPRODUCT((DA3:DA105=V5)*(DD3:DD105=V7)*DC3:DC105)+SUMPRODUCT((DA3:DA105=V6)*(DD3:DD105=V7)*DC3:DC105)</f>
        <v>0</v>
      </c>
      <c r="AA7" s="133">
        <f ca="1">SUMPRODUCT((DA3:DA105=V7)*(DD3:DD105=V8)*DC3:DC105)+SUMPRODUCT((DA3:DA105=V7)*(DD3:DD105=V4)*DC3:DC105)+SUMPRODUCT((DA3:DA105=V7)*(DD3:DD105=V5)*DC3:DC105)+SUMPRODUCT((DA3:DA105=V7)*(DD3:DD105=V6)*DC3:DC105)+SUMPRODUCT((DA3:DA105=V8)*(DD3:DD105=V7)*DB3:DB105)+SUMPRODUCT((DA3:DA105=V4)*(DD3:DD105=V7)*DB3:DB105)+SUMPRODUCT((DA3:DA105=V5)*(DD3:DD105=V7)*DB3:DB105)+SUMPRODUCT((DA3:DA105=V6)*(DD3:DD105=V7)*DB3:DB105)</f>
        <v>0</v>
      </c>
      <c r="AB7" s="133">
        <f ca="1">Z7-AA7+1000</f>
        <v>1000</v>
      </c>
      <c r="AC7" s="133">
        <f t="shared" ca="1" si="5"/>
        <v>0</v>
      </c>
      <c r="AD7" s="133">
        <f ca="1">IF(V7&lt;&gt;"",VLOOKUP(V7,C4:I52,7,FALSE),"")</f>
        <v>1000</v>
      </c>
      <c r="AE7" s="133">
        <f ca="1">IF(V7&lt;&gt;"",VLOOKUP(V7,C4:I52,5,FALSE),"")</f>
        <v>0</v>
      </c>
      <c r="AF7" s="133">
        <f ca="1">IF(V7&lt;&gt;"",VLOOKUP(V7,C4:K52,9,FALSE),"")</f>
        <v>-116</v>
      </c>
      <c r="AG7" s="133">
        <f t="shared" ca="1" si="6"/>
        <v>0</v>
      </c>
      <c r="AH7" s="133">
        <f ca="1">IF(V7&lt;&gt;"",RANK(AG7,AG4:AG8),"")</f>
        <v>1</v>
      </c>
      <c r="AI7" s="133">
        <f ca="1">IF(V7&lt;&gt;"",SUMPRODUCT((AG4:AG8=AG7)*(AB4:AB8&gt;AB7)),"")</f>
        <v>0</v>
      </c>
      <c r="AJ7" s="133">
        <f ca="1">IF(V7&lt;&gt;"",SUMPRODUCT((AG4:AG8=AG7)*(AB4:AB8=AB7)*(Z4:Z8&gt;Z7)),"")</f>
        <v>0</v>
      </c>
      <c r="AK7" s="133">
        <f ca="1">IF(V7&lt;&gt;"",SUMPRODUCT((AG4:AG8=AG7)*(AB4:AB8=AB7)*(Z4:Z8=Z7)*(AD4:AD8&gt;AD7)),"")</f>
        <v>0</v>
      </c>
      <c r="AL7" s="133">
        <f ca="1">IF(V7&lt;&gt;"",SUMPRODUCT((AG4:AG8=AG7)*(AB4:AB8=AB7)*(Z4:Z8=Z7)*(AD4:AD8=AD7)*(AE4:AE8&gt;AE7)),"")</f>
        <v>0</v>
      </c>
      <c r="AM7" s="133">
        <f ca="1">IF(V7&lt;&gt;"",SUMPRODUCT((AG4:AG8=AG7)*(AB4:AB8=AB7)*(Z4:Z8=Z7)*(AD4:AD8=AD7)*(AE4:AE8=AE7)*(AF4:AF8&gt;AF7)),"")</f>
        <v>0</v>
      </c>
      <c r="AN7" s="133">
        <f ca="1">IF(V7&lt;&gt;"",IF(AN86&lt;&gt;"",IF(U82=3,AN86,AN86+U82),SUM(AH7:AM7)),"")</f>
        <v>1</v>
      </c>
      <c r="AO7" s="133" t="str">
        <f ca="1">IF(V7&lt;&gt;"",INDEX(V4:V8,MATCH(4,AN4:AN8,0),0),"")</f>
        <v>South Africa</v>
      </c>
      <c r="AP7" s="133" t="str">
        <f ca="1">IF(R6&lt;&gt;"",R6,"")</f>
        <v/>
      </c>
      <c r="AQ7" s="133">
        <f ca="1">SUMPRODUCT((DA3:DA105=AP7)*(DD3:DD105=AP8)*(DE3:DE105="W"))+SUMPRODUCT((DA3:DA105=AP7)*(DD3:DD105=AP5)*(DE3:DE105="W"))+SUMPRODUCT((DA3:DA105=AP7)*(DD3:DD105=AP6)*(DE3:DE105="W"))+SUMPRODUCT((DA3:DA105=AP8)*(DD3:DD105=AP7)*(DF3:DF105="W"))+SUMPRODUCT((DA3:DA105=AP5)*(DD3:DD105=AP7)*(DF3:DF105="W"))+SUMPRODUCT((DA3:DA105=AP6)*(DD3:DD105=AP7)*(DF3:DF105="W"))</f>
        <v>0</v>
      </c>
      <c r="AR7" s="133">
        <f ca="1">SUMPRODUCT((DA3:DA105=AP7)*(DD3:DD105=AP8)*(DE3:DE105="D"))+SUMPRODUCT((DA3:DA105=AP7)*(DD3:DD105=AP5)*(DE3:DE105="D"))+SUMPRODUCT((DA3:DA105=AP7)*(DD3:DD105=AP6)*(DE3:DE105="D"))+SUMPRODUCT((DA3:DA105=AP8)*(DD3:DD105=AP7)*(DE3:DE105="D"))+SUMPRODUCT((DA3:DA105=AP5)*(DD3:DD105=AP7)*(DE3:DE105="D"))+SUMPRODUCT((DA3:DA105=AP6)*(DD3:DD105=AP7)*(DE3:DE105="D"))</f>
        <v>0</v>
      </c>
      <c r="AS7" s="133">
        <f ca="1">SUMPRODUCT((DA3:DA105=AP7)*(DD3:DD105=AP8)*(DE3:DE105="L"))+SUMPRODUCT((DA3:DA105=AP7)*(DD3:DD105=AP5)*(DE3:DE105="L"))+SUMPRODUCT((DA3:DA105=AP7)*(DD3:DD105=AP6)*(DE3:DE105="L"))+SUMPRODUCT((DA3:DA105=AP8)*(DD3:DD105=AP7)*(DF3:DF105="L"))+SUMPRODUCT((DA3:DA105=AP5)*(DD3:DD105=AP7)*(DF3:DF105="L"))+SUMPRODUCT((DA3:DA105=AP6)*(DD3:DD105=AP7)*(DF3:DF105="L"))</f>
        <v>0</v>
      </c>
      <c r="AT7" s="133">
        <f ca="1">SUMPRODUCT((DA3:DA105=AP7)*(DD3:DD105=AP8)*DB3:DB105)+SUMPRODUCT((DA3:DA105=AP7)*(DD3:DD105=AP4)*DB3:DB105)+SUMPRODUCT((DA3:DA105=AP7)*(DD3:DD105=AP5)*DB3:DB105)+SUMPRODUCT((DA3:DA105=AP7)*(DD3:DD105=AP6)*DB3:DB105)+SUMPRODUCT((DA3:DA105=AP8)*(DD3:DD105=AP7)*DC3:DC105)+SUMPRODUCT((DA3:DA105=AP4)*(DD3:DD105=AP7)*DC3:DC105)+SUMPRODUCT((DA3:DA105=AP5)*(DD3:DD105=AP7)*DC3:DC105)+SUMPRODUCT((DA3:DA105=AP6)*(DD3:DD105=AP7)*DC3:DC105)</f>
        <v>0</v>
      </c>
      <c r="AU7" s="133">
        <f ca="1">SUMPRODUCT((DA3:DA105=AP7)*(DD3:DD105=AP8)*DC3:DC105)+SUMPRODUCT((DA3:DA105=AP7)*(DD3:DD105=AP4)*DC3:DC105)+SUMPRODUCT((DA3:DA105=AP7)*(DD3:DD105=AP5)*DC3:DC105)+SUMPRODUCT((DA3:DA105=AP7)*(DD3:DD105=AP6)*DC3:DC105)+SUMPRODUCT((DA3:DA105=AP8)*(DD3:DD105=AP7)*DB3:DB105)+SUMPRODUCT((DA3:DA105=AP4)*(DD3:DD105=AP7)*DB3:DB105)+SUMPRODUCT((DA3:DA105=AP5)*(DD3:DD105=AP7)*DB3:DB105)+SUMPRODUCT((DA3:DA105=AP6)*(DD3:DD105=AP7)*DB3:DB105)</f>
        <v>0</v>
      </c>
      <c r="AV7" s="133">
        <f ca="1">AT7-AU7+1000</f>
        <v>1000</v>
      </c>
      <c r="AW7" s="133" t="str">
        <f t="shared" ca="1" si="7"/>
        <v/>
      </c>
      <c r="AX7" s="133" t="str">
        <f ca="1">IF(AP7&lt;&gt;"",VLOOKUP(AP7,C4:I52,7,FALSE),"")</f>
        <v/>
      </c>
      <c r="AY7" s="133" t="str">
        <f ca="1">IF(AP7&lt;&gt;"",VLOOKUP(AP7,C4:I52,5,FALSE),"")</f>
        <v/>
      </c>
      <c r="AZ7" s="133" t="str">
        <f ca="1">IF(AP7&lt;&gt;"",VLOOKUP(AP7,C4:K52,9,FALSE),"")</f>
        <v/>
      </c>
      <c r="BA7" s="133" t="str">
        <f t="shared" ca="1" si="8"/>
        <v/>
      </c>
      <c r="BB7" s="133" t="str">
        <f ca="1">IF(AP7&lt;&gt;"",RANK(BA7,BA4:BA8),"")</f>
        <v/>
      </c>
      <c r="BC7" s="133" t="str">
        <f ca="1">IF(AP7&lt;&gt;"",SUMPRODUCT((BA4:BA8=BA7)*(AV4:AV8&gt;AV7)),"")</f>
        <v/>
      </c>
      <c r="BD7" s="133" t="str">
        <f ca="1">IF(AP7&lt;&gt;"",SUMPRODUCT((BA4:BA8=BA7)*(AV4:AV8=AV7)*(AT4:AT8&gt;AT7)),"")</f>
        <v/>
      </c>
      <c r="BE7" s="133" t="str">
        <f ca="1">IF(AP7&lt;&gt;"",SUMPRODUCT((BA4:BA8=BA7)*(AV4:AV8=AV7)*(AT4:AT8=AT7)*(AX4:AX8&gt;AX7)),"")</f>
        <v/>
      </c>
      <c r="BF7" s="133" t="str">
        <f ca="1">IF(AP7&lt;&gt;"",SUMPRODUCT((BA4:BA8=BA7)*(AV4:AV8=AV7)*(AT4:AT8=AT7)*(AX4:AX8=AX7)*(AY4:AY8&gt;AY7)),"")</f>
        <v/>
      </c>
      <c r="BG7" s="133" t="str">
        <f ca="1">IF(AP7&lt;&gt;"",SUMPRODUCT((BA4:BA8=BA7)*(AV4:AV8=AV7)*(AT4:AT8=AT7)*(AX4:AX8=AX7)*(AY4:AY8=AY7)*(AZ4:AZ8&gt;AZ7)),"")</f>
        <v/>
      </c>
      <c r="BH7" s="133" t="str">
        <f ca="1">IF(AP7&lt;&gt;"",IF(BH86&lt;&gt;"",IF(AO82=3,BH86,BH86+AO82),SUM(BB7:BG7)+1),"")</f>
        <v/>
      </c>
      <c r="BI7" s="133" t="str">
        <f ca="1">IF(AP7&lt;&gt;"",INDEX(AP5:AP8,MATCH(4,BH5:BH8,0),0),"")</f>
        <v/>
      </c>
      <c r="BJ7" s="133" t="str">
        <f ca="1">IF(S5&lt;&gt;"",S5,"")</f>
        <v/>
      </c>
      <c r="BK7" s="133">
        <f ca="1">SUMPRODUCT((DA3:DA105=BJ7)*(DD3:DD105=BJ8)*(DE3:DE105="W"))+SUMPRODUCT((DA3:DA105=BJ7)*(DD3:DD105=BJ9)*(DE3:DE105="W"))+SUMPRODUCT((DA3:DA105=BJ7)*(DD3:DD105=BJ6)*(DE3:DE105="W"))+SUMPRODUCT((DA3:DA105=BJ8)*(DD3:DD105=BJ7)*(DF3:DF105="W"))+SUMPRODUCT((DA3:DA105=BJ9)*(DD3:DD105=BJ7)*(DF3:DF105="W"))+SUMPRODUCT((DA3:DA105=BJ6)*(DD3:DD105=BJ7)*(DF3:DF105="W"))</f>
        <v>0</v>
      </c>
      <c r="BL7" s="133">
        <f ca="1">SUMPRODUCT((DA3:DA105=BJ7)*(DD3:DD105=BJ8)*(DE3:DE105="D"))+SUMPRODUCT((DA3:DA105=BJ7)*(DD3:DD105=BJ9)*(DE3:DE105="D"))+SUMPRODUCT((DA3:DA105=BJ7)*(DD3:DD105=BJ6)*(DE3:DE105="D"))+SUMPRODUCT((DA3:DA105=BJ8)*(DD3:DD105=BJ7)*(DE3:DE105="D"))+SUMPRODUCT((DA3:DA105=BJ9)*(DD3:DD105=BJ7)*(DE3:DE105="D"))+SUMPRODUCT((DA3:DA105=BJ6)*(DD3:DD105=BJ7)*(DE3:DE105="D"))</f>
        <v>0</v>
      </c>
      <c r="BM7" s="133">
        <f ca="1">SUMPRODUCT((DA3:DA105=BJ7)*(DD3:DD105=BJ8)*(DE3:DE105="L"))+SUMPRODUCT((DA3:DA105=BJ7)*(DD3:DD105=BJ9)*(DE3:DE105="L"))+SUMPRODUCT((DA3:DA105=BJ7)*(DD3:DD105=BJ6)*(DE3:DE105="L"))+SUMPRODUCT((DA3:DA105=BJ8)*(DD3:DD105=BJ7)*(DF3:DF105="L"))+SUMPRODUCT((DA3:DA105=BJ9)*(DD3:DD105=BJ7)*(DF3:DF105="L"))+SUMPRODUCT((DA3:DA105=BJ6)*(DD3:DD105=BJ7)*(DF3:DF105="L"))</f>
        <v>0</v>
      </c>
      <c r="BN7" s="133">
        <f ca="1">SUMPRODUCT((DA3:DA105=BJ7)*(DD3:DD105=BJ8)*DB3:DB105)+SUMPRODUCT((DA3:DA105=BJ7)*(DD3:DD105=BJ4)*DB3:DB105)+SUMPRODUCT((DA3:DA105=BJ7)*(DD3:DD105=BJ5)*DB3:DB105)+SUMPRODUCT((DA3:DA105=BJ7)*(DD3:DD105=BJ6)*DB3:DB105)+SUMPRODUCT((DA3:DA105=BJ8)*(DD3:DD105=BJ7)*DC3:DC105)+SUMPRODUCT((DA3:DA105=BJ4)*(DD3:DD105=BJ7)*DC3:DC105)+SUMPRODUCT((DA3:DA105=BJ5)*(DD3:DD105=BJ7)*DC3:DC105)+SUMPRODUCT((DA3:DA105=BJ6)*(DD3:DD105=BJ7)*DC3:DC105)</f>
        <v>0</v>
      </c>
      <c r="BO7" s="133">
        <f ca="1">SUMPRODUCT((DA3:DA105=BJ7)*(DD3:DD105=BJ8)*DC3:DC105)+SUMPRODUCT((DA3:DA105=BJ7)*(DD3:DD105=BJ4)*DC3:DC105)+SUMPRODUCT((DA3:DA105=BJ7)*(DD3:DD105=BJ5)*DC3:DC105)+SUMPRODUCT((DA3:DA105=BJ7)*(DD3:DD105=BJ6)*DC3:DC105)+SUMPRODUCT((DA3:DA105=BJ8)*(DD3:DD105=BJ7)*DB3:DB105)+SUMPRODUCT((DA3:DA105=BJ4)*(DD3:DD105=BJ7)*DB3:DB105)+SUMPRODUCT((DA3:DA105=BJ5)*(DD3:DD105=BJ7)*DB3:DB105)+SUMPRODUCT((DA3:DA105=BJ6)*(DD3:DD105=BJ7)*DB3:DB105)</f>
        <v>0</v>
      </c>
      <c r="BP7" s="133">
        <f ca="1">BN7-BO7+1000</f>
        <v>1000</v>
      </c>
      <c r="BQ7" s="133" t="str">
        <f t="shared" ca="1" si="9"/>
        <v/>
      </c>
      <c r="BR7" s="133" t="str">
        <f ca="1">IF(BJ7&lt;&gt;"",VLOOKUP(BJ7,C4:I52,7,FALSE),"")</f>
        <v/>
      </c>
      <c r="BS7" s="133" t="str">
        <f ca="1">IF(BJ7&lt;&gt;"",VLOOKUP(BJ7,C4:I52,5,FALSE),"")</f>
        <v/>
      </c>
      <c r="BT7" s="133" t="str">
        <f ca="1">IF(BJ7&lt;&gt;"",VLOOKUP(BJ7,C4:K52,9,FALSE),"")</f>
        <v/>
      </c>
      <c r="BU7" s="133" t="str">
        <f t="shared" ca="1" si="10"/>
        <v/>
      </c>
      <c r="BV7" s="133" t="str">
        <f ca="1">IF(BJ7&lt;&gt;"",RANK(BU7,BU4:BU8),"")</f>
        <v/>
      </c>
      <c r="BW7" s="133" t="str">
        <f ca="1">IF(BJ7&lt;&gt;"",SUMPRODUCT((BU4:BU8=BU7)*(BP4:BP8&gt;BP7)),"")</f>
        <v/>
      </c>
      <c r="BX7" s="133" t="str">
        <f ca="1">IF(BJ7&lt;&gt;"",SUMPRODUCT((BU4:BU8=BU7)*(BP4:BP8=BP7)*(BN4:BN8&gt;BN7)),"")</f>
        <v/>
      </c>
      <c r="BY7" s="133" t="str">
        <f ca="1">IF(BJ7&lt;&gt;"",SUMPRODUCT((BU4:BU8=BU7)*(BP4:BP8=BP7)*(BN4:BN8=BN7)*(BR4:BR8&gt;BR7)),"")</f>
        <v/>
      </c>
      <c r="BZ7" s="133" t="str">
        <f ca="1">IF(BJ7&lt;&gt;"",SUMPRODUCT((BU4:BU8=BU7)*(BP4:BP8=BP7)*(BN4:BN8=BN7)*(BR4:BR8=BR7)*(BS4:BS8&gt;BS7)),"")</f>
        <v/>
      </c>
      <c r="CA7" s="133" t="str">
        <f ca="1">IF(BJ7&lt;&gt;"",SUMPRODUCT((BU4:BU8=BU7)*(BP4:BP8=BP7)*(BN4:BN8=BN7)*(BR4:BR8=BR7)*(BS4:BS8=BS7)*(BT4:BT8&gt;BT7)),"")</f>
        <v/>
      </c>
      <c r="CB7" s="133" t="str">
        <f ca="1">IF(BJ7&lt;&gt;"",SUM(BV7:CA7)+2,"")</f>
        <v/>
      </c>
      <c r="CC7" s="133" t="str">
        <f ca="1">IF(BJ7&lt;&gt;"",INDEX(BJ6:BJ8,MATCH(4,CB6:CB8,0),0),"")</f>
        <v/>
      </c>
      <c r="CD7" s="133" t="str">
        <f>IF(T4&lt;&gt;"",T4,"")</f>
        <v/>
      </c>
      <c r="CE7" s="133">
        <f ca="1">SUMPRODUCT((DA3:DA105=CD7)*(DD3:DD105=CD8)*(DE3:DE105="W"))+SUMPRODUCT((DA3:DA105=CD7)*(DD3:DD105=CD9)*(DE3:DE105="W"))+SUMPRODUCT((DA3:DA105=CD7)*(DD3:DD105=CD10)*(DE3:DE105="W"))+SUMPRODUCT((DA3:DA105=CD8)*(DD3:DD105=CD7)*(DF3:DF105="W"))+SUMPRODUCT((DA3:DA105=CD9)*(DD3:DD105=CD7)*(DF3:DF105="W"))+SUMPRODUCT((DA3:DA105=CD10)*(DD3:DD105=CD7)*(DF3:DF105="W"))</f>
        <v>0</v>
      </c>
      <c r="CF7" s="133">
        <f ca="1">SUMPRODUCT((DA3:DA105=CD7)*(DD3:DD105=CD8)*(DE3:DE105="D"))+SUMPRODUCT((DA3:DA105=CD7)*(DD3:DD105=CD9)*(DE3:DE105="D"))+SUMPRODUCT((DA3:DA105=CD7)*(DD3:DD105=CD10)*(DE3:DE105="D"))+SUMPRODUCT((DA3:DA105=CD8)*(DD3:DD105=CD7)*(DE3:DE105="D"))+SUMPRODUCT((DA3:DA105=CD9)*(DD3:DD105=CD7)*(DE3:DE105="D"))+SUMPRODUCT((DA3:DA105=CD10)*(DD3:DD105=CD7)*(DE3:DE105="D"))</f>
        <v>0</v>
      </c>
      <c r="CG7" s="133">
        <f ca="1">SUMPRODUCT((DA3:DA105=CD7)*(DD3:DD105=CD8)*(DE3:DE105="L"))+SUMPRODUCT((DA3:DA105=CD7)*(DD3:DD105=CD9)*(DE3:DE105="L"))+SUMPRODUCT((DA3:DA105=CD7)*(DD3:DD105=CD10)*(DE3:DE105="L"))+SUMPRODUCT((DA3:DA105=CD8)*(DD3:DD105=CD7)*(DF3:DF105="L"))+SUMPRODUCT((DA3:DA105=CD9)*(DD3:DD105=CD7)*(DF3:DF105="L"))+SUMPRODUCT((DA3:DA105=CD10)*(DD3:DD105=CD7)*(DF3:DF105="L"))</f>
        <v>0</v>
      </c>
      <c r="CH7" s="133">
        <f ca="1">SUMPRODUCT((DA3:DA105=CD7)*(DD3:DD105=CD8)*DB3:DB105)+SUMPRODUCT((DA3:DA105=CD7)*(DD3:DD105=CD4)*DB3:DB105)+SUMPRODUCT((DA3:DA105=CD7)*(DD3:DD105=CD5)*DB3:DB105)+SUMPRODUCT((DA3:DA105=CD7)*(DD3:DD105=CD6)*DB3:DB105)+SUMPRODUCT((DA3:DA105=CD8)*(DD3:DD105=CD7)*DC3:DC105)+SUMPRODUCT((DA3:DA105=CD4)*(DD3:DD105=CD7)*DC3:DC105)+SUMPRODUCT((DA3:DA105=CD5)*(DD3:DD105=CD7)*DC3:DC105)+SUMPRODUCT((DA3:DA105=CD6)*(DD3:DD105=CD7)*DC3:DC105)</f>
        <v>0</v>
      </c>
      <c r="CI7" s="133">
        <f ca="1">SUMPRODUCT((DA3:DA105=CD7)*(DD3:DD105=CD8)*DC3:DC105)+SUMPRODUCT((DA3:DA105=CD7)*(DD3:DD105=CD4)*DC3:DC105)+SUMPRODUCT((DA3:DA105=CD7)*(DD3:DD105=CD5)*DC3:DC105)+SUMPRODUCT((DA3:DA105=CD7)*(DD3:DD105=CD6)*DC3:DC105)+SUMPRODUCT((DA3:DA105=CD8)*(DD3:DD105=CD7)*DB3:DB105)+SUMPRODUCT((DA3:DA105=CD4)*(DD3:DD105=CD7)*DB3:DB105)+SUMPRODUCT((DA3:DA105=CD5)*(DD3:DD105=CD7)*DB3:DB105)+SUMPRODUCT((DA3:DA105=CD6)*(DD3:DD105=CD7)*DB3:DB105)</f>
        <v>0</v>
      </c>
      <c r="CJ7" s="133">
        <f ca="1">CH7-CI7+1000</f>
        <v>1000</v>
      </c>
      <c r="CK7" s="133" t="str">
        <f t="shared" ref="CK7" si="11">IF(CD7&lt;&gt;"",CE7*3+CF7*1,"")</f>
        <v/>
      </c>
      <c r="CL7" s="133" t="str">
        <f>IF(CD7&lt;&gt;"",VLOOKUP(CD7,C4:I52,7,FALSE),"")</f>
        <v/>
      </c>
      <c r="CM7" s="133" t="str">
        <f>IF(CD7&lt;&gt;"",VLOOKUP(CD7,C4:I52,5,FALSE),"")</f>
        <v/>
      </c>
      <c r="CN7" s="133" t="str">
        <f>IF(CD7&lt;&gt;"",VLOOKUP(CD7,C4:K52,9,FALSE),"")</f>
        <v/>
      </c>
      <c r="CO7" s="133" t="str">
        <f t="shared" ref="CO7" si="12">CK7</f>
        <v/>
      </c>
      <c r="CP7" s="133" t="str">
        <f>IF(CD7&lt;&gt;"",RANK(CO7,CO4:CO8),"")</f>
        <v/>
      </c>
      <c r="CQ7" s="133" t="str">
        <f>IF(CD7&lt;&gt;"",SUMPRODUCT((CO4:CO8=CO7)*(CJ4:CJ8&gt;CJ7)),"")</f>
        <v/>
      </c>
      <c r="CR7" s="133" t="str">
        <f>IF(CD7&lt;&gt;"",SUMPRODUCT((CO4:CO8=CO7)*(CJ4:CJ8=CJ7)*(CH4:CH8&gt;CH7)),"")</f>
        <v/>
      </c>
      <c r="CS7" s="133" t="str">
        <f>IF(CD7&lt;&gt;"",SUMPRODUCT((CO4:CO8=CO7)*(CJ4:CJ8=CJ7)*(CH4:CH8=CH7)*(CL4:CL8&gt;CL7)),"")</f>
        <v/>
      </c>
      <c r="CT7" s="133" t="str">
        <f>IF(CD7&lt;&gt;"",SUMPRODUCT((CO4:CO8=CO7)*(CJ4:CJ8=CJ7)*(CH4:CH8=CH7)*(CL4:CL8=CL7)*(CM4:CM8&gt;CM7)),"")</f>
        <v/>
      </c>
      <c r="CU7" s="133" t="str">
        <f>IF(CD7&lt;&gt;"",SUMPRODUCT((CO4:CO8=CO7)*(CJ4:CJ8=CJ7)*(CH4:CH8=CH7)*(CL4:CL8=CL7)*(CM4:CM8=CM7)*(CN4:CN8&gt;CN7)),"")</f>
        <v/>
      </c>
      <c r="CV7" s="133" t="str">
        <f>IF(CD7&lt;&gt;"",SUM(CP7:CU7)+3,"")</f>
        <v/>
      </c>
      <c r="CW7" s="133" t="str">
        <f>IF(CD7&lt;&gt;"",IF(CV7=4,CD7,CD8),"")</f>
        <v/>
      </c>
      <c r="CX7" s="133" t="str">
        <f ca="1">IF(CW7&lt;&gt;"",CW7,IF(CC7&lt;&gt;"",CC7,IF(BI7&lt;&gt;"",BI7,IF(AO7&lt;&gt;"",AO7,O7))))</f>
        <v>South Africa</v>
      </c>
      <c r="CY7" s="133">
        <v>4</v>
      </c>
      <c r="CZ7" s="133">
        <v>5</v>
      </c>
      <c r="DA7" s="195" t="str">
        <f>Matches!H8</f>
        <v>Haiti</v>
      </c>
      <c r="DB7" s="195">
        <f ca="1">IF(DA2&lt;&gt;"",IF(AND(Matches!J8&lt;&gt;"",Matches!K8&lt;&gt;""),Matches!J8,0),"")</f>
        <v>0</v>
      </c>
      <c r="DC7" s="195">
        <f ca="1">IF(DA2&lt;&gt;"",IF(AND(Matches!J8&lt;&gt;"",Matches!K8&lt;&gt;""),Matches!K8,0),"")</f>
        <v>0</v>
      </c>
      <c r="DD7" s="195" t="str">
        <f>Matches!M8</f>
        <v>Scotland</v>
      </c>
      <c r="DE7" s="195" t="str">
        <f ca="1">IF(AND(Matches!J8&lt;&gt;"",Matches!K8&lt;&gt;""),IF(DB7&gt;DC7,"W",IF(DB7=DC7,"D","L")),"")</f>
        <v/>
      </c>
      <c r="DF7" s="133" t="str">
        <f t="shared" ca="1" si="0"/>
        <v/>
      </c>
      <c r="DQ7" s="200" t="s">
        <v>96</v>
      </c>
      <c r="DR7" s="201"/>
      <c r="DS7" s="202" t="str">
        <f>EE7</f>
        <v>Mexico</v>
      </c>
      <c r="DT7" s="186" t="s">
        <v>629</v>
      </c>
      <c r="DU7" s="202"/>
      <c r="DV7" s="194">
        <v>1</v>
      </c>
      <c r="DW7" s="203">
        <v>-12</v>
      </c>
      <c r="DX7" s="20">
        <f>WCTImeZoneData</f>
        <v>0</v>
      </c>
      <c r="DY7" s="9">
        <v>1</v>
      </c>
      <c r="DZ7" s="204">
        <f t="shared" ref="DZ7:DZ71" si="13">EA7</f>
        <v>46184.625</v>
      </c>
      <c r="EA7" s="205">
        <v>46184.625</v>
      </c>
      <c r="EB7" s="206">
        <f t="shared" ref="EB7:EB38" si="14">EA7+WCTImeZoneData/24</f>
        <v>46184.625</v>
      </c>
      <c r="EC7" s="205"/>
      <c r="ED7" s="194">
        <f>SUM(Matches!S5:S8)</f>
        <v>10</v>
      </c>
      <c r="EE7" s="194" t="str">
        <f>INDEX(Language!A1:K177,MATCH(Setup!B8,Language!B1:B177,0),MATCH(Setup!C5,Language!A1:J1,0))</f>
        <v>Mexico</v>
      </c>
    </row>
    <row r="8" spans="1:135" x14ac:dyDescent="0.25">
      <c r="CZ8" s="133">
        <v>6</v>
      </c>
      <c r="DA8" s="195" t="str">
        <f>Matches!H9</f>
        <v>Australia</v>
      </c>
      <c r="DB8" s="195">
        <f ca="1">IF(DA2&lt;&gt;"",IF(AND(Matches!J9&lt;&gt;"",Matches!K9&lt;&gt;""),Matches!J9,0),"")</f>
        <v>0</v>
      </c>
      <c r="DC8" s="195">
        <f ca="1">IF(DA2&lt;&gt;"",IF(AND(Matches!J9&lt;&gt;"",Matches!K9&lt;&gt;""),Matches!K9,0),"")</f>
        <v>0</v>
      </c>
      <c r="DD8" s="195" t="str">
        <f>Matches!M9</f>
        <v>Türkiye</v>
      </c>
      <c r="DE8" s="195" t="str">
        <f ca="1">IF(AND(Matches!J9&lt;&gt;"",Matches!K9&lt;&gt;""),IF(DB8&gt;DC8,"W",IF(DB8=DC8,"D","L")),"")</f>
        <v/>
      </c>
      <c r="DF8" s="133" t="str">
        <f t="shared" ca="1" si="0"/>
        <v/>
      </c>
      <c r="DQ8" s="200"/>
      <c r="DR8" s="201"/>
      <c r="DS8" s="202" t="str">
        <f t="shared" ref="DS8:DS38" si="15">EE8</f>
        <v>South Africa</v>
      </c>
      <c r="DT8" s="186" t="s">
        <v>630</v>
      </c>
      <c r="DU8" s="202"/>
      <c r="DV8" s="194">
        <v>2</v>
      </c>
      <c r="DW8" s="203">
        <v>-11.5</v>
      </c>
      <c r="DX8" s="20"/>
      <c r="DY8" s="9">
        <v>2</v>
      </c>
      <c r="DZ8" s="204">
        <f t="shared" si="13"/>
        <v>46184.916666666664</v>
      </c>
      <c r="EA8" s="205">
        <v>46184.916666666664</v>
      </c>
      <c r="EB8" s="206">
        <f t="shared" si="14"/>
        <v>46184.916666666664</v>
      </c>
      <c r="EC8" s="205"/>
      <c r="EE8" s="194" t="str">
        <f>INDEX(Language!A1:K177,MATCH(Setup!B9,Language!B1:B177,0),MATCH(Setup!C5,Language!A1:J1,0))</f>
        <v>South Africa</v>
      </c>
    </row>
    <row r="9" spans="1:135" x14ac:dyDescent="0.25">
      <c r="BH9" s="133" t="s">
        <v>631</v>
      </c>
      <c r="CZ9" s="133">
        <v>7</v>
      </c>
      <c r="DA9" s="195" t="str">
        <f>Matches!H10</f>
        <v>Brazil</v>
      </c>
      <c r="DB9" s="195">
        <f ca="1">IF(DA2&lt;&gt;"",IF(AND(Matches!J10&lt;&gt;"",Matches!K10&lt;&gt;""),Matches!J10,0),"")</f>
        <v>0</v>
      </c>
      <c r="DC9" s="195">
        <f ca="1">IF(DA2&lt;&gt;"",IF(AND(Matches!J10&lt;&gt;"",Matches!K10&lt;&gt;""),Matches!K10,0),"")</f>
        <v>0</v>
      </c>
      <c r="DD9" s="195" t="str">
        <f>Matches!M10</f>
        <v>Morocco</v>
      </c>
      <c r="DE9" s="195" t="str">
        <f ca="1">IF(AND(Matches!J10&lt;&gt;"",Matches!K10&lt;&gt;""),IF(DB9&gt;DC9,"W",IF(DB9=DC9,"D","L")),"")</f>
        <v/>
      </c>
      <c r="DF9" s="133" t="str">
        <f t="shared" ca="1" si="0"/>
        <v/>
      </c>
      <c r="DQ9" s="200"/>
      <c r="DR9" s="201"/>
      <c r="DS9" s="202" t="str">
        <f t="shared" si="15"/>
        <v>Korea Republic</v>
      </c>
      <c r="DT9" s="186" t="s">
        <v>632</v>
      </c>
      <c r="DU9" s="202"/>
      <c r="DV9" s="194">
        <v>3</v>
      </c>
      <c r="DW9" s="203">
        <v>-11</v>
      </c>
      <c r="DX9" s="20"/>
      <c r="DY9" s="9">
        <v>3</v>
      </c>
      <c r="DZ9" s="204">
        <f t="shared" si="13"/>
        <v>46185.625</v>
      </c>
      <c r="EA9" s="205">
        <v>46185.625</v>
      </c>
      <c r="EB9" s="206">
        <f t="shared" si="14"/>
        <v>46185.625</v>
      </c>
      <c r="EC9" s="205"/>
      <c r="EE9" s="194" t="str">
        <f>INDEX(Language!A1:K177,MATCH(Setup!B10,Language!B1:B177,0),MATCH(Setup!C5,Language!A1:J1,0))</f>
        <v>Korea Republic</v>
      </c>
    </row>
    <row r="10" spans="1:135" x14ac:dyDescent="0.25">
      <c r="CZ10" s="133">
        <v>8</v>
      </c>
      <c r="DA10" s="195" t="str">
        <f>Matches!H11</f>
        <v>Qatar</v>
      </c>
      <c r="DB10" s="195">
        <f ca="1">IF(DA2&lt;&gt;"",IF(AND(Matches!J11&lt;&gt;"",Matches!K11&lt;&gt;""),Matches!J11,0),"")</f>
        <v>0</v>
      </c>
      <c r="DC10" s="195">
        <f ca="1">IF(DA2&lt;&gt;"",IF(AND(Matches!J11&lt;&gt;"",Matches!K11&lt;&gt;""),Matches!K11,0),"")</f>
        <v>0</v>
      </c>
      <c r="DD10" s="195" t="str">
        <f>Matches!M11</f>
        <v>Switzerland</v>
      </c>
      <c r="DE10" s="195" t="str">
        <f ca="1">IF(AND(Matches!J11&lt;&gt;"",Matches!K11&lt;&gt;""),IF(DB10&gt;DC10,"W",IF(DB10=DC10,"D","L")),"")</f>
        <v/>
      </c>
      <c r="DF10" s="133" t="str">
        <f t="shared" ca="1" si="0"/>
        <v/>
      </c>
      <c r="DQ10" s="200"/>
      <c r="DR10" s="201"/>
      <c r="DS10" s="202" t="str">
        <f t="shared" si="15"/>
        <v>Czechia</v>
      </c>
      <c r="DT10" s="186" t="s">
        <v>633</v>
      </c>
      <c r="DU10" s="202"/>
      <c r="DV10" s="194">
        <v>4</v>
      </c>
      <c r="DW10" s="203">
        <v>-10.5</v>
      </c>
      <c r="DX10" s="20"/>
      <c r="DY10" s="9">
        <v>4</v>
      </c>
      <c r="DZ10" s="204">
        <f t="shared" si="13"/>
        <v>46185.875</v>
      </c>
      <c r="EA10" s="205">
        <v>46185.875</v>
      </c>
      <c r="EB10" s="206">
        <f t="shared" si="14"/>
        <v>46185.875</v>
      </c>
      <c r="EC10" s="205"/>
      <c r="EE10" s="194" t="str">
        <f>INDEX(Language!A1:K177,MATCH(Setup!B11,Language!B1:B177,0),MATCH(Setup!C5,Language!A1:J1,0))</f>
        <v>Czechia</v>
      </c>
    </row>
    <row r="11" spans="1:135" ht="16.5" x14ac:dyDescent="0.25">
      <c r="A11" s="20">
        <f>Setup!F12+100</f>
        <v>129</v>
      </c>
      <c r="B11" s="197">
        <f ca="1">VLOOKUP(C11,CX11:CY15,2,FALSE)</f>
        <v>2</v>
      </c>
      <c r="C11" s="193" t="str">
        <f>EE11</f>
        <v>Canada</v>
      </c>
      <c r="D11" s="133">
        <f ca="1">SUMPRODUCT((DA3:DA105=C11)*(DE3:DE105="W"))+SUMPRODUCT((DD3:DD105=C11)*(DF3:DF105="W"))</f>
        <v>0</v>
      </c>
      <c r="E11" s="133">
        <f ca="1">SUMPRODUCT((DA3:DA105=C11)*(DE3:DE105="D"))+SUMPRODUCT((DD3:DD105=C11)*(DF3:DF105="D"))</f>
        <v>0</v>
      </c>
      <c r="F11" s="133">
        <f ca="1">SUMPRODUCT((DA3:DA105=C11)*(DE3:DE105="L"))+SUMPRODUCT((DD3:DD105=C11)*(DF3:DF105="L"))</f>
        <v>0</v>
      </c>
      <c r="G11" s="133">
        <f ca="1">SUMIF(DA3:DA123,C11,DB3:DB123)+SUMIF(DD3:DD123,C11,DC3:DC123)</f>
        <v>0</v>
      </c>
      <c r="H11" s="133">
        <f ca="1">SUMIF(DD3:DD123,C11,DB3:DB123)+SUMIF(DA3:DA123,C11,DC3:DC123)</f>
        <v>0</v>
      </c>
      <c r="I11" s="133">
        <f t="shared" ref="I11:I14" ca="1" si="16">G11-H11+1000</f>
        <v>1000</v>
      </c>
      <c r="J11" s="133">
        <f t="shared" ref="J11:J14" ca="1" si="17">D11*3+E11*1</f>
        <v>0</v>
      </c>
      <c r="K11" s="133">
        <f>IF(Setup!G12&lt;&gt;"",Setup!G12,-A11)</f>
        <v>-129</v>
      </c>
      <c r="L11" s="133">
        <f ca="1">IF(COUNTIF(J11:J15,4)&lt;&gt;4,RANK(J11,J11:J15),J90)</f>
        <v>1</v>
      </c>
      <c r="N11" s="133">
        <f ca="1">SUMPRODUCT((L11:L14=L11)*(K11:K14&lt;K11))+L11</f>
        <v>3</v>
      </c>
      <c r="O11" s="193" t="str">
        <f ca="1">INDEX(C11:C15,MATCH(1,N11:N15,0),0)</f>
        <v>Bosnia and Herzegovina</v>
      </c>
      <c r="P11" s="133">
        <f ca="1">INDEX(L11:L15,MATCH(O11,C11:C15,0),0)</f>
        <v>1</v>
      </c>
      <c r="Q11" s="133" t="str">
        <f ca="1">IF(P12=1,O11,"")</f>
        <v>Bosnia and Herzegovina</v>
      </c>
      <c r="R11" s="133" t="str">
        <f ca="1">IF(P13=2,O12,"")</f>
        <v/>
      </c>
      <c r="S11" s="133" t="str">
        <f ca="1">IF(P14=3,O13,"")</f>
        <v/>
      </c>
      <c r="T11" s="133" t="str">
        <f>IF(P15=4,O14,"")</f>
        <v/>
      </c>
      <c r="V11" s="133" t="str">
        <f ca="1">IF(Q11&lt;&gt;"",Q11,"")</f>
        <v>Bosnia and Herzegovina</v>
      </c>
      <c r="W11" s="133">
        <f ca="1">SUMPRODUCT((DA3:DA105=V11)*(DD3:DD105=V12)*(DE3:DE105="W"))+SUMPRODUCT((DA3:DA105=V11)*(DD3:DD105=V13)*(DE3:DE105="W"))+SUMPRODUCT((DA3:DA105=V11)*(DD3:DD105=V14)*(DE3:DE105="W"))+SUMPRODUCT((DA3:DA105=V11)*(DD3:DD105=V15)*(DE3:DE105="W"))+SUMPRODUCT((DA3:DA105=V12)*(DD3:DD105=V11)*(DF3:DF105="W"))+SUMPRODUCT((DA3:DA105=V13)*(DD3:DD105=V11)*(DF3:DF105="W"))+SUMPRODUCT((DA3:DA105=V14)*(DD3:DD105=V11)*(DF3:DF105="W"))+SUMPRODUCT((DA3:DA105=V15)*(DD3:DD105=V11)*(DF3:DF105="W"))</f>
        <v>0</v>
      </c>
      <c r="X11" s="133">
        <f ca="1">SUMPRODUCT((DA3:DA105=V11)*(DD3:DD105=V12)*(DE3:DE105="D"))+SUMPRODUCT((DA3:DA105=V11)*(DD3:DD105=V13)*(DE3:DE105="D"))+SUMPRODUCT((DA3:DA105=V11)*(DD3:DD105=V14)*(DE3:DE105="D"))+SUMPRODUCT((DA3:DA105=V11)*(DD3:DD105=V15)*(DE3:DE105="D"))+SUMPRODUCT((DA3:DA105=V12)*(DD3:DD105=V11)*(DE3:DE105="D"))+SUMPRODUCT((DA3:DA105=V13)*(DD3:DD105=V11)*(DE3:DE105="D"))+SUMPRODUCT((DA3:DA105=V14)*(DD3:DD105=V11)*(DE3:DE105="D"))+SUMPRODUCT((DA3:DA105=V15)*(DD3:DD105=V11)*(DE3:DE105="D"))</f>
        <v>0</v>
      </c>
      <c r="Y11" s="133">
        <f ca="1">SUMPRODUCT((DA3:DA105=V11)*(DD3:DD105=V12)*(DE3:DE105="L"))+SUMPRODUCT((DA3:DA105=V11)*(DD3:DD105=V13)*(DE3:DE105="L"))+SUMPRODUCT((DA3:DA105=V11)*(DD3:DD105=V14)*(DE3:DE105="L"))+SUMPRODUCT((DA3:DA105=V11)*(DD3:DD105=V15)*(DE3:DE105="L"))+SUMPRODUCT((DA3:DA105=V12)*(DD3:DD105=V11)*(DF3:DF105="L"))+SUMPRODUCT((DA3:DA105=V13)*(DD3:DD105=V11)*(DF3:DF105="L"))+SUMPRODUCT((DA3:DA105=V14)*(DD3:DD105=V11)*(DF3:DF105="L"))+SUMPRODUCT((DA3:DA105=V15)*(DD3:DD105=V11)*(DF3:DF105="L"))</f>
        <v>0</v>
      </c>
      <c r="Z11" s="133">
        <f ca="1">SUMPRODUCT((DA3:DA105=V11)*(DD3:DD105=V12)*DB3:DB105)+SUMPRODUCT((DA3:DA105=V11)*(DD3:DD105=V13)*DB3:DB105)+SUMPRODUCT((DA3:DA105=V11)*(DD3:DD105=V14)*DB3:DB105)+SUMPRODUCT((DA3:DA105=V11)*(DD3:DD105=V15)*DB3:DB105)+SUMPRODUCT((DA3:DA105=V12)*(DD3:DD105=V11)*DC3:DC105)+SUMPRODUCT((DA3:DA105=V13)*(DD3:DD105=V11)*DC3:DC105)+SUMPRODUCT((DA3:DA105=V14)*(DD3:DD105=V11)*DC3:DC105)+SUMPRODUCT((DA3:DA105=V15)*(DD3:DD105=V11)*DC3:DC105)</f>
        <v>0</v>
      </c>
      <c r="AA11" s="133">
        <f ca="1">SUMPRODUCT((DA3:DA105=V11)*(DD3:DD105=V12)*DC3:DC105)+SUMPRODUCT((DA3:DA105=V11)*(DD3:DD105=V13)*DC3:DC105)+SUMPRODUCT((DA3:DA105=V11)*(DD3:DD105=V14)*DC3:DC105)+SUMPRODUCT((DA3:DA105=V11)*(DD3:DD105=V15)*DC3:DC105)+SUMPRODUCT((DA3:DA105=V12)*(DD3:DD105=V11)*DB3:DB105)+SUMPRODUCT((DA3:DA105=V13)*(DD3:DD105=V11)*DB3:DB105)+SUMPRODUCT((DA3:DA105=V14)*(DD3:DD105=V11)*DB3:DB105)+SUMPRODUCT((DA3:DA105=V15)*(DD3:DD105=V11)*DB3:DB105)</f>
        <v>0</v>
      </c>
      <c r="AB11" s="133">
        <f ca="1">Z11-AA11+1000</f>
        <v>1000</v>
      </c>
      <c r="AC11" s="133">
        <f t="shared" ref="AC11:AC14" ca="1" si="18">IF(V11&lt;&gt;"",W11*3+X11*1,"")</f>
        <v>0</v>
      </c>
      <c r="AD11" s="133">
        <f ca="1">IF(V11&lt;&gt;"",VLOOKUP(V11,C4:I52,7,FALSE),"")</f>
        <v>1000</v>
      </c>
      <c r="AE11" s="133">
        <f ca="1">IF(V11&lt;&gt;"",VLOOKUP(V11,C4:I52,5,FALSE),"")</f>
        <v>0</v>
      </c>
      <c r="AF11" s="133">
        <f ca="1">IF(V11&lt;&gt;"",VLOOKUP(V11,C4:K52,9,FALSE),"")</f>
        <v>-171</v>
      </c>
      <c r="AG11" s="133">
        <f t="shared" ref="AG11:AG14" ca="1" si="19">AC11</f>
        <v>0</v>
      </c>
      <c r="AH11" s="133">
        <f ca="1">IF(V11&lt;&gt;"",RANK(AG11,AG11:AG15),"")</f>
        <v>1</v>
      </c>
      <c r="AI11" s="133">
        <f ca="1">IF(V11&lt;&gt;"",SUMPRODUCT((AG11:AG15=AG11)*(AB11:AB15&gt;AB11)),"")</f>
        <v>0</v>
      </c>
      <c r="AJ11" s="133">
        <f ca="1">IF(V11&lt;&gt;"",SUMPRODUCT((AG11:AG15=AG11)*(AB11:AB15=AB11)*(Z11:Z15&gt;Z11)),"")</f>
        <v>0</v>
      </c>
      <c r="AK11" s="133">
        <f ca="1">IF(V11&lt;&gt;"",SUMPRODUCT((AG11:AG15=AG11)*(AB11:AB15=AB11)*(Z11:Z15=Z11)*(AD11:AD15&gt;AD11)),"")</f>
        <v>0</v>
      </c>
      <c r="AL11" s="133">
        <f ca="1">IF(V11&lt;&gt;"",SUMPRODUCT((AG11:AG15=AG11)*(AB11:AB15=AB11)*(Z11:Z15=Z11)*(AD11:AD15=AD11)*(AE11:AE15&gt;AE11)),"")</f>
        <v>0</v>
      </c>
      <c r="AM11" s="133">
        <f ca="1">IF(V11&lt;&gt;"",SUMPRODUCT((AG11:AG15=AG11)*(AB11:AB15=AB11)*(Z11:Z15=Z11)*(AD11:AD15=AD11)*(AE11:AE15=AE11)*(AF11:AF15&gt;AF11)),"")</f>
        <v>3</v>
      </c>
      <c r="AN11" s="133">
        <f ca="1">IF(V11&lt;&gt;"",IF(AN90&lt;&gt;"",IF(U89=3,AN90,AN90+U89),SUM(AH11:AM11)),"")</f>
        <v>4</v>
      </c>
      <c r="AO11" s="133" t="str">
        <f ca="1">IF(V11&lt;&gt;"",INDEX(V11:V15,MATCH(1,AN11:AN15,0),0),"")</f>
        <v>Switzerland</v>
      </c>
      <c r="CX11" s="133" t="str">
        <f ca="1">IF(AO11&lt;&gt;"",AO11,O11)</f>
        <v>Switzerland</v>
      </c>
      <c r="CY11" s="133">
        <v>1</v>
      </c>
      <c r="CZ11" s="133">
        <v>9</v>
      </c>
      <c r="DA11" s="195" t="str">
        <f>Matches!H12</f>
        <v>Cote D'Voire</v>
      </c>
      <c r="DB11" s="195">
        <f ca="1">IF(DA2&lt;&gt;"",IF(AND(Matches!J12&lt;&gt;"",Matches!K12&lt;&gt;""),Matches!J12,0),"")</f>
        <v>0</v>
      </c>
      <c r="DC11" s="195">
        <f ca="1">IF(DA2&lt;&gt;"",IF(AND(Matches!J12&lt;&gt;"",Matches!K12&lt;&gt;""),Matches!K12,0),"")</f>
        <v>0</v>
      </c>
      <c r="DD11" s="195" t="str">
        <f>Matches!M12</f>
        <v>Ecuador</v>
      </c>
      <c r="DE11" s="195" t="str">
        <f ca="1">IF(AND(Matches!J12&lt;&gt;"",Matches!K12&lt;&gt;""),IF(DB11&gt;DC11,"W",IF(DB11=DC11,"D","L")),"")</f>
        <v/>
      </c>
      <c r="DF11" s="133" t="str">
        <f t="shared" ca="1" si="0"/>
        <v/>
      </c>
      <c r="DQ11" s="200" t="s">
        <v>97</v>
      </c>
      <c r="DR11" s="201"/>
      <c r="DS11" s="202" t="str">
        <f t="shared" si="15"/>
        <v>Canada</v>
      </c>
      <c r="DT11" s="186" t="s">
        <v>634</v>
      </c>
      <c r="DU11" s="202"/>
      <c r="DV11" s="194">
        <v>5</v>
      </c>
      <c r="DW11" s="203">
        <v>-10</v>
      </c>
      <c r="DX11" s="20"/>
      <c r="DY11" s="9">
        <v>5</v>
      </c>
      <c r="DZ11" s="204">
        <f t="shared" si="13"/>
        <v>46186.875</v>
      </c>
      <c r="EA11" s="205">
        <v>46186.875</v>
      </c>
      <c r="EB11" s="206">
        <f t="shared" si="14"/>
        <v>46186.875</v>
      </c>
      <c r="EC11" s="205"/>
      <c r="EE11" s="194" t="str">
        <f>INDEX(Language!A1:K177,MATCH(Setup!B12,Language!B1:B177,0),MATCH(Setup!C5,Language!A1:J1,0))</f>
        <v>Canada</v>
      </c>
    </row>
    <row r="12" spans="1:135" x14ac:dyDescent="0.25">
      <c r="A12" s="20">
        <f>Setup!F13+100</f>
        <v>171</v>
      </c>
      <c r="B12" s="197">
        <f ca="1">VLOOKUP(C12,CX11:CY15,2,FALSE)</f>
        <v>4</v>
      </c>
      <c r="C12" s="193" t="str">
        <f t="shared" ref="C12:C14" si="20">EE12</f>
        <v>Bosnia and Herzegovina</v>
      </c>
      <c r="D12" s="133">
        <f ca="1">SUMPRODUCT((DA3:DA105=C12)*(DE3:DE105="W"))+SUMPRODUCT((DD3:DD105=C12)*(DF3:DF105="W"))</f>
        <v>0</v>
      </c>
      <c r="E12" s="133">
        <f ca="1">SUMPRODUCT((DA3:DA105=C12)*(DE3:DE105="D"))+SUMPRODUCT((DD3:DD105=C12)*(DF3:DF105="D"))</f>
        <v>0</v>
      </c>
      <c r="F12" s="133">
        <f ca="1">SUMPRODUCT((DA3:DA105=C12)*(DE3:DE105="L"))+SUMPRODUCT((DD3:DD105=C12)*(DF3:DF105="L"))</f>
        <v>0</v>
      </c>
      <c r="G12" s="133">
        <f ca="1">SUMIF(DA3:DA123,C12,DB3:DB123)+SUMIF(DD3:DD123,C12,DC3:DC123)</f>
        <v>0</v>
      </c>
      <c r="H12" s="133">
        <f ca="1">SUMIF(DD3:DD123,C12,DB3:DB123)+SUMIF(DA3:DA123,C12,DC3:DC123)</f>
        <v>0</v>
      </c>
      <c r="I12" s="133">
        <f t="shared" ca="1" si="16"/>
        <v>1000</v>
      </c>
      <c r="J12" s="133">
        <f t="shared" ca="1" si="17"/>
        <v>0</v>
      </c>
      <c r="K12" s="133">
        <f>IF(Setup!G13&lt;&gt;"",Setup!G13,-A12)</f>
        <v>-171</v>
      </c>
      <c r="L12" s="133">
        <f ca="1">IF(COUNTIF(J11:J15,4)&lt;&gt;4,RANK(J12,J11:J15),J91)</f>
        <v>1</v>
      </c>
      <c r="N12" s="133">
        <f ca="1">SUMPRODUCT((L11:L14=L12)*(K11:K14&lt;K12))+L12</f>
        <v>1</v>
      </c>
      <c r="O12" s="193" t="str">
        <f ca="1">INDEX(C11:C15,MATCH(2,N11:N15,0),0)</f>
        <v>Qatar</v>
      </c>
      <c r="P12" s="133">
        <f ca="1">INDEX(L11:L15,MATCH(O12,C11:C15,0),0)</f>
        <v>1</v>
      </c>
      <c r="Q12" s="133" t="str">
        <f ca="1">IF(Q11&lt;&gt;"",O12,"")</f>
        <v>Qatar</v>
      </c>
      <c r="R12" s="133" t="str">
        <f ca="1">IF(R11&lt;&gt;"",O13,"")</f>
        <v/>
      </c>
      <c r="S12" s="133" t="str">
        <f ca="1">IF(S11&lt;&gt;"",O14,"")</f>
        <v/>
      </c>
      <c r="T12" s="133" t="str">
        <f>IF(T11&lt;&gt;"",O15,"")</f>
        <v/>
      </c>
      <c r="V12" s="133" t="str">
        <f t="shared" ref="V12:V14" ca="1" si="21">IF(Q12&lt;&gt;"",Q12,"")</f>
        <v>Qatar</v>
      </c>
      <c r="W12" s="133">
        <f ca="1">SUMPRODUCT((DA3:DA105=V12)*(DD3:DD105=V13)*(DE3:DE105="W"))+SUMPRODUCT((DA3:DA105=V12)*(DD3:DD105=V14)*(DE3:DE105="W"))+SUMPRODUCT((DA3:DA105=V12)*(DD3:DD105=V15)*(DE3:DE105="W"))+SUMPRODUCT((DA3:DA105=V12)*(DD3:DD105=V11)*(DE3:DE105="W"))+SUMPRODUCT((DA3:DA105=V13)*(DD3:DD105=V12)*(DF3:DF105="W"))+SUMPRODUCT((DA3:DA105=V14)*(DD3:DD105=V12)*(DF3:DF105="W"))+SUMPRODUCT((DA3:DA105=V15)*(DD3:DD105=V12)*(DF3:DF105="W"))+SUMPRODUCT((DA3:DA105=V11)*(DD3:DD105=V12)*(DF3:DF105="W"))</f>
        <v>0</v>
      </c>
      <c r="X12" s="133">
        <f ca="1">SUMPRODUCT((DA3:DA105=V12)*(DD3:DD105=V13)*(DE3:DE105="D"))+SUMPRODUCT((DA3:DA105=V12)*(DD3:DD105=V14)*(DE3:DE105="D"))+SUMPRODUCT((DA3:DA105=V12)*(DD3:DD105=V15)*(DE3:DE105="D"))+SUMPRODUCT((DA3:DA105=V12)*(DD3:DD105=V11)*(DE3:DE105="D"))+SUMPRODUCT((DA3:DA105=V13)*(DD3:DD105=V12)*(DE3:DE105="D"))+SUMPRODUCT((DA3:DA105=V14)*(DD3:DD105=V12)*(DE3:DE105="D"))+SUMPRODUCT((DA3:DA105=V15)*(DD3:DD105=V12)*(DE3:DE105="D"))+SUMPRODUCT((DA3:DA105=V11)*(DD3:DD105=V12)*(DE3:DE105="D"))</f>
        <v>0</v>
      </c>
      <c r="Y12" s="133">
        <f ca="1">SUMPRODUCT((DA3:DA105=V12)*(DD3:DD105=V13)*(DE3:DE105="L"))+SUMPRODUCT((DA3:DA105=V12)*(DD3:DD105=V14)*(DE3:DE105="L"))+SUMPRODUCT((DA3:DA105=V12)*(DD3:DD105=V15)*(DE3:DE105="L"))+SUMPRODUCT((DA3:DA105=V12)*(DD3:DD105=V11)*(DE3:DE105="L"))+SUMPRODUCT((DA3:DA105=V13)*(DD3:DD105=V12)*(DF3:DF105="L"))+SUMPRODUCT((DA3:DA105=V14)*(DD3:DD105=V12)*(DF3:DF105="L"))+SUMPRODUCT((DA3:DA105=V15)*(DD3:DD105=V12)*(DF3:DF105="L"))+SUMPRODUCT((DA3:DA105=V11)*(DD3:DD105=V12)*(DF3:DF105="L"))</f>
        <v>0</v>
      </c>
      <c r="Z12" s="133">
        <f ca="1">SUMPRODUCT((DA3:DA105=V12)*(DD3:DD105=V13)*DB3:DB105)+SUMPRODUCT((DA3:DA105=V12)*(DD3:DD105=V14)*DB3:DB105)+SUMPRODUCT((DA3:DA105=V12)*(DD3:DD105=V15)*DB3:DB105)+SUMPRODUCT((DA3:DA105=V12)*(DD3:DD105=V11)*DB3:DB105)+SUMPRODUCT((DA3:DA105=V13)*(DD3:DD105=V12)*DC3:DC105)+SUMPRODUCT((DA3:DA105=V14)*(DD3:DD105=V12)*DC3:DC105)+SUMPRODUCT((DA3:DA105=V15)*(DD3:DD105=V12)*DC3:DC105)+SUMPRODUCT((DA3:DA105=V11)*(DD3:DD105=V12)*DC3:DC105)</f>
        <v>0</v>
      </c>
      <c r="AA12" s="133">
        <f ca="1">SUMPRODUCT((DA3:DA105=V12)*(DD3:DD105=V13)*DC3:DC105)+SUMPRODUCT((DA3:DA105=V12)*(DD3:DD105=V14)*DC3:DC105)+SUMPRODUCT((DA3:DA105=V12)*(DD3:DD105=V15)*DC3:DC105)+SUMPRODUCT((DA3:DA105=V12)*(DD3:DD105=V11)*DC3:DC105)+SUMPRODUCT((DA3:DA105=V13)*(DD3:DD105=V12)*DB3:DB105)+SUMPRODUCT((DA3:DA105=V14)*(DD3:DD105=V12)*DB3:DB105)+SUMPRODUCT((DA3:DA105=V15)*(DD3:DD105=V12)*DB3:DB105)+SUMPRODUCT((DA3:DA105=V11)*(DD3:DD105=V12)*DB3:DB105)</f>
        <v>0</v>
      </c>
      <c r="AB12" s="133">
        <f ca="1">Z12-AA12+1000</f>
        <v>1000</v>
      </c>
      <c r="AC12" s="133">
        <f t="shared" ca="1" si="18"/>
        <v>0</v>
      </c>
      <c r="AD12" s="133">
        <f ca="1">IF(V12&lt;&gt;"",VLOOKUP(V12,C4:I52,7,FALSE),"")</f>
        <v>1000</v>
      </c>
      <c r="AE12" s="133">
        <f ca="1">IF(V12&lt;&gt;"",VLOOKUP(V12,C4:I52,5,FALSE),"")</f>
        <v>0</v>
      </c>
      <c r="AF12" s="133">
        <f ca="1">IF(V12&lt;&gt;"",VLOOKUP(V12,C4:K52,9,FALSE),"")</f>
        <v>-156</v>
      </c>
      <c r="AG12" s="133">
        <f t="shared" ca="1" si="19"/>
        <v>0</v>
      </c>
      <c r="AH12" s="133">
        <f ca="1">IF(V12&lt;&gt;"",RANK(AG12,AG11:AG15),"")</f>
        <v>1</v>
      </c>
      <c r="AI12" s="133">
        <f ca="1">IF(V12&lt;&gt;"",SUMPRODUCT((AG11:AG15=AG12)*(AB11:AB15&gt;AB12)),"")</f>
        <v>0</v>
      </c>
      <c r="AJ12" s="133">
        <f ca="1">IF(V12&lt;&gt;"",SUMPRODUCT((AG11:AG15=AG12)*(AB11:AB15=AB12)*(Z11:Z15&gt;Z12)),"")</f>
        <v>0</v>
      </c>
      <c r="AK12" s="133">
        <f ca="1">IF(V12&lt;&gt;"",SUMPRODUCT((AG11:AG15=AG12)*(AB11:AB15=AB12)*(Z11:Z15=Z12)*(AD11:AD15&gt;AD12)),"")</f>
        <v>0</v>
      </c>
      <c r="AL12" s="133">
        <f ca="1">IF(V12&lt;&gt;"",SUMPRODUCT((AG11:AG15=AG12)*(AB11:AB15=AB12)*(Z11:Z15=Z12)*(AD11:AD15=AD12)*(AE11:AE15&gt;AE12)),"")</f>
        <v>0</v>
      </c>
      <c r="AM12" s="133">
        <f ca="1">IF(V12&lt;&gt;"",SUMPRODUCT((AG11:AG15=AG12)*(AB11:AB15=AB12)*(Z11:Z15=Z12)*(AD11:AD15=AD12)*(AE11:AE15=AE12)*(AF11:AF15&gt;AF12)),"")</f>
        <v>2</v>
      </c>
      <c r="AN12" s="133">
        <f ca="1">IF(V12&lt;&gt;"",IF(AN91&lt;&gt;"",IF(U89=3,AN91,AN91+U89),SUM(AH12:AM12)),"")</f>
        <v>3</v>
      </c>
      <c r="AO12" s="133" t="str">
        <f ca="1">IF(V12&lt;&gt;"",INDEX(V11:V15,MATCH(2,AN11:AN15,0),0),"")</f>
        <v>Canada</v>
      </c>
      <c r="AP12" s="133" t="str">
        <f ca="1">IF(R11&lt;&gt;"",R11,"")</f>
        <v/>
      </c>
      <c r="AQ12" s="133">
        <f ca="1">SUMPRODUCT((DA3:DA105=AP12)*(DD3:DD105=AP13)*(DE3:DE105="W"))+SUMPRODUCT((DA3:DA105=AP12)*(DD3:DD105=AP14)*(DE3:DE105="W"))+SUMPRODUCT((DA3:DA105=AP12)*(DD3:DD105=AP15)*(DE3:DE105="W"))+SUMPRODUCT((DA3:DA105=AP13)*(DD3:DD105=AP12)*(DF3:DF105="W"))+SUMPRODUCT((DA3:DA105=AP14)*(DD3:DD105=AP12)*(DF3:DF105="W"))+SUMPRODUCT((DA3:DA105=AP15)*(DD3:DD105=AP12)*(DF3:DF105="W"))</f>
        <v>0</v>
      </c>
      <c r="AR12" s="133">
        <f ca="1">SUMPRODUCT((DA3:DA105=AP12)*(DD3:DD105=AP13)*(DE3:DE105="D"))+SUMPRODUCT((DA3:DA105=AP12)*(DD3:DD105=AP14)*(DE3:DE105="D"))+SUMPRODUCT((DA3:DA105=AP12)*(DD3:DD105=AP15)*(DE3:DE105="D"))+SUMPRODUCT((DA3:DA105=AP13)*(DD3:DD105=AP12)*(DE3:DE105="D"))+SUMPRODUCT((DA3:DA105=AP14)*(DD3:DD105=AP12)*(DE3:DE105="D"))+SUMPRODUCT((DA3:DA105=AP15)*(DD3:DD105=AP12)*(DE3:DE105="D"))</f>
        <v>0</v>
      </c>
      <c r="AS12" s="133">
        <f ca="1">SUMPRODUCT((DA3:DA105=AP12)*(DD3:DD105=AP13)*(DE3:DE105="L"))+SUMPRODUCT((DA3:DA105=AP12)*(DD3:DD105=AP14)*(DE3:DE105="L"))+SUMPRODUCT((DA3:DA105=AP12)*(DD3:DD105=AP15)*(DE3:DE105="L"))+SUMPRODUCT((DA3:DA105=AP13)*(DD3:DD105=AP12)*(DF3:DF105="L"))+SUMPRODUCT((DA3:DA105=AP14)*(DD3:DD105=AP12)*(DF3:DF105="L"))+SUMPRODUCT((DA3:DA105=AP15)*(DD3:DD105=AP12)*(DF3:DF105="L"))</f>
        <v>0</v>
      </c>
      <c r="AT12" s="133">
        <f ca="1">SUMPRODUCT((DA3:DA105=AP12)*(DD3:DD105=AP13)*DB3:DB105)+SUMPRODUCT((DA3:DA105=AP12)*(DD3:DD105=AP14)*DB3:DB105)+SUMPRODUCT((DA3:DA105=AP12)*(DD3:DD105=AP15)*DB3:DB105)+SUMPRODUCT((DA3:DA105=AP12)*(DD3:DD105=AP11)*DB3:DB105)+SUMPRODUCT((DA3:DA105=AP13)*(DD3:DD105=AP12)*DC3:DC105)+SUMPRODUCT((DA3:DA105=AP14)*(DD3:DD105=AP12)*DC3:DC105)+SUMPRODUCT((DA3:DA105=AP15)*(DD3:DD105=AP12)*DC3:DC105)+SUMPRODUCT((DA3:DA105=AP11)*(DD3:DD105=AP12)*DC3:DC105)</f>
        <v>0</v>
      </c>
      <c r="AU12" s="133">
        <f ca="1">SUMPRODUCT((DA3:DA105=AP12)*(DD3:DD105=AP13)*DC3:DC105)+SUMPRODUCT((DA3:DA105=AP12)*(DD3:DD105=AP14)*DC3:DC105)+SUMPRODUCT((DA3:DA105=AP12)*(DD3:DD105=AP15)*DC3:DC105)+SUMPRODUCT((DA3:DA105=AP12)*(DD3:DD105=AP11)*DC3:DC105)+SUMPRODUCT((DA3:DA105=AP13)*(DD3:DD105=AP12)*DB3:DB105)+SUMPRODUCT((DA3:DA105=AP14)*(DD3:DD105=AP12)*DB3:DB105)+SUMPRODUCT((DA3:DA105=AP15)*(DD3:DD105=AP12)*DB3:DB105)+SUMPRODUCT((DA3:DA105=AP11)*(DD3:DD105=AP12)*DB3:DB105)</f>
        <v>0</v>
      </c>
      <c r="AV12" s="133">
        <f ca="1">AT12-AU12+1000</f>
        <v>1000</v>
      </c>
      <c r="AW12" s="133" t="str">
        <f t="shared" ref="AW12:AW14" ca="1" si="22">IF(AP12&lt;&gt;"",AQ12*3+AR12*1,"")</f>
        <v/>
      </c>
      <c r="AX12" s="133" t="str">
        <f ca="1">IF(AP12&lt;&gt;"",VLOOKUP(AP12,C4:I52,7,FALSE),"")</f>
        <v/>
      </c>
      <c r="AY12" s="133" t="str">
        <f ca="1">IF(AP12&lt;&gt;"",VLOOKUP(AP12,C4:I52,5,FALSE),"")</f>
        <v/>
      </c>
      <c r="AZ12" s="133" t="str">
        <f ca="1">IF(AP12&lt;&gt;"",VLOOKUP(AP12,C4:K52,9,FALSE),"")</f>
        <v/>
      </c>
      <c r="BA12" s="133" t="str">
        <f t="shared" ref="BA12:BA14" ca="1" si="23">AW12</f>
        <v/>
      </c>
      <c r="BB12" s="133" t="str">
        <f ca="1">IF(AP12&lt;&gt;"",RANK(BA12,BA11:BA15),"")</f>
        <v/>
      </c>
      <c r="BC12" s="133" t="str">
        <f ca="1">IF(AP12&lt;&gt;"",SUMPRODUCT((BA11:BA15=BA12)*(AV11:AV15&gt;AV12)),"")</f>
        <v/>
      </c>
      <c r="BD12" s="133" t="str">
        <f ca="1">IF(AP12&lt;&gt;"",SUMPRODUCT((BA11:BA15=BA12)*(AV11:AV15=AV12)*(AT11:AT15&gt;AT12)),"")</f>
        <v/>
      </c>
      <c r="BE12" s="133" t="str">
        <f ca="1">IF(AP12&lt;&gt;"",SUMPRODUCT((BA11:BA15=BA12)*(AV11:AV15=AV12)*(AT11:AT15=AT12)*(AX11:AX15&gt;AX12)),"")</f>
        <v/>
      </c>
      <c r="BF12" s="133" t="str">
        <f ca="1">IF(AP12&lt;&gt;"",SUMPRODUCT((BA11:BA15=BA12)*(AV11:AV15=AV12)*(AT11:AT15=AT12)*(AX11:AX15=AX12)*(AY11:AY15&gt;AY12)),"")</f>
        <v/>
      </c>
      <c r="BG12" s="133" t="str">
        <f ca="1">IF(AP12&lt;&gt;"",SUMPRODUCT((BA11:BA15=BA12)*(AV11:AV15=AV12)*(AT11:AT15=AT12)*(AX11:AX15=AX12)*(AY11:AY15=AY12)*(AZ11:AZ15&gt;AZ12)),"")</f>
        <v/>
      </c>
      <c r="BH12" s="133" t="str">
        <f ca="1">IF(AP12&lt;&gt;"",IF(BH91&lt;&gt;"",IF(AO89=3,BH91,BH91+AO89),SUM(BB12:BG12)+1),"")</f>
        <v/>
      </c>
      <c r="BI12" s="133" t="str">
        <f ca="1">IF(AP12&lt;&gt;"",INDEX(AP12:AP15,MATCH(2,BH12:BH15,0),0),"")</f>
        <v/>
      </c>
      <c r="CX12" s="133" t="str">
        <f ca="1">IF(BI12&lt;&gt;"",BI12,IF(AO12&lt;&gt;"",AO12,O12))</f>
        <v>Canada</v>
      </c>
      <c r="CY12" s="133">
        <v>2</v>
      </c>
      <c r="CZ12" s="133">
        <v>10</v>
      </c>
      <c r="DA12" s="195" t="str">
        <f>Matches!H13</f>
        <v>Germany</v>
      </c>
      <c r="DB12" s="195">
        <f ca="1">IF(DA2&lt;&gt;"",IF(AND(Matches!J13&lt;&gt;"",Matches!K13&lt;&gt;""),Matches!J13,0),"")</f>
        <v>0</v>
      </c>
      <c r="DC12" s="195">
        <f ca="1">IF(DA2&lt;&gt;"",IF(AND(Matches!J13&lt;&gt;"",Matches!K13&lt;&gt;""),Matches!K13,0),"")</f>
        <v>0</v>
      </c>
      <c r="DD12" s="195" t="str">
        <f>Matches!M13</f>
        <v>Curacao</v>
      </c>
      <c r="DE12" s="195" t="str">
        <f ca="1">IF(AND(Matches!J13&lt;&gt;"",Matches!K13&lt;&gt;""),IF(DB12&gt;DC12,"W",IF(DB12=DC12,"D","L")),"")</f>
        <v/>
      </c>
      <c r="DF12" s="133" t="str">
        <f t="shared" ca="1" si="0"/>
        <v/>
      </c>
      <c r="DI12" s="203"/>
      <c r="DQ12" s="200"/>
      <c r="DR12" s="201"/>
      <c r="DS12" s="202" t="str">
        <f t="shared" si="15"/>
        <v>Bosnia and Herzegovina</v>
      </c>
      <c r="DT12" s="186" t="s">
        <v>635</v>
      </c>
      <c r="DU12" s="202"/>
      <c r="DV12" s="194">
        <v>6</v>
      </c>
      <c r="DW12" s="203">
        <v>-9.5</v>
      </c>
      <c r="DX12" s="20"/>
      <c r="DY12" s="9">
        <v>6</v>
      </c>
      <c r="DZ12" s="204">
        <f t="shared" si="13"/>
        <v>46187</v>
      </c>
      <c r="EA12" s="205">
        <v>46187</v>
      </c>
      <c r="EB12" s="206">
        <f t="shared" si="14"/>
        <v>46187</v>
      </c>
      <c r="EC12" s="205"/>
      <c r="EE12" s="194" t="str">
        <f>INDEX(Language!A1:K177,MATCH(Setup!B13,Language!B1:B177,0),MATCH(Setup!C5,Language!A1:J1,0))</f>
        <v>Bosnia and Herzegovina</v>
      </c>
    </row>
    <row r="13" spans="1:135" x14ac:dyDescent="0.25">
      <c r="A13" s="20">
        <f>Setup!F14+100</f>
        <v>156</v>
      </c>
      <c r="B13" s="197">
        <f ca="1">VLOOKUP(C13,CX11:CY15,2,FALSE)</f>
        <v>3</v>
      </c>
      <c r="C13" s="193" t="str">
        <f t="shared" si="20"/>
        <v>Qatar</v>
      </c>
      <c r="D13" s="133">
        <f ca="1">SUMPRODUCT((DA3:DA105=C13)*(DE3:DE105="W"))+SUMPRODUCT((DD3:DD105=C13)*(DF3:DF105="W"))</f>
        <v>0</v>
      </c>
      <c r="E13" s="133">
        <f ca="1">SUMPRODUCT((DA3:DA105=C13)*(DE3:DE105="D"))+SUMPRODUCT((DD3:DD105=C13)*(DF3:DF105="D"))</f>
        <v>0</v>
      </c>
      <c r="F13" s="133">
        <f ca="1">SUMPRODUCT((DA3:DA105=C13)*(DE3:DE105="L"))+SUMPRODUCT((DD3:DD105=C13)*(DF3:DF105="L"))</f>
        <v>0</v>
      </c>
      <c r="G13" s="133">
        <f ca="1">SUMIF(DA3:DA123,C13,DB3:DB123)+SUMIF(DD3:DD123,C13,DC3:DC123)</f>
        <v>0</v>
      </c>
      <c r="H13" s="133">
        <f ca="1">SUMIF(DD3:DD123,C13,DB3:DB123)+SUMIF(DA3:DA123,C13,DC3:DC123)</f>
        <v>0</v>
      </c>
      <c r="I13" s="133">
        <f t="shared" ca="1" si="16"/>
        <v>1000</v>
      </c>
      <c r="J13" s="133">
        <f t="shared" ca="1" si="17"/>
        <v>0</v>
      </c>
      <c r="K13" s="133">
        <f>IF(Setup!G14&lt;&gt;"",Setup!G14,-A13)</f>
        <v>-156</v>
      </c>
      <c r="L13" s="133">
        <f ca="1">IF(COUNTIF(J11:J15,4)&lt;&gt;4,RANK(J13,J11:J15),J92)</f>
        <v>1</v>
      </c>
      <c r="N13" s="133">
        <f ca="1">SUMPRODUCT((L11:L14=L13)*(K11:K14&lt;K13))+L13</f>
        <v>2</v>
      </c>
      <c r="O13" s="193" t="str">
        <f ca="1">INDEX(C11:C15,MATCH(3,N11:N15,0),0)</f>
        <v>Canada</v>
      </c>
      <c r="P13" s="133">
        <f ca="1">INDEX(L11:L15,MATCH(O13,C11:C15,0),0)</f>
        <v>1</v>
      </c>
      <c r="Q13" s="133" t="str">
        <f ca="1">IF(AND(Q12&lt;&gt;"",P13=1),O13,"")</f>
        <v>Canada</v>
      </c>
      <c r="R13" s="133" t="str">
        <f ca="1">IF(AND(R12&lt;&gt;"",P14=2),O14,"")</f>
        <v/>
      </c>
      <c r="S13" s="133" t="str">
        <f ca="1">IF(AND(S12&lt;&gt;"",P15=3),O15,"")</f>
        <v/>
      </c>
      <c r="V13" s="133" t="str">
        <f t="shared" ca="1" si="21"/>
        <v>Canada</v>
      </c>
      <c r="W13" s="133">
        <f ca="1">SUMPRODUCT((DA3:DA105=V13)*(DD3:DD105=V14)*(DE3:DE105="W"))+SUMPRODUCT((DA3:DA105=V13)*(DD3:DD105=V15)*(DE3:DE105="W"))+SUMPRODUCT((DA3:DA105=V13)*(DD3:DD105=V11)*(DE3:DE105="W"))+SUMPRODUCT((DA3:DA105=V13)*(DD3:DD105=V12)*(DE3:DE105="W"))+SUMPRODUCT((DA3:DA105=V14)*(DD3:DD105=V13)*(DF3:DF105="W"))+SUMPRODUCT((DA3:DA105=V15)*(DD3:DD105=V13)*(DF3:DF105="W"))+SUMPRODUCT((DA3:DA105=V11)*(DD3:DD105=V13)*(DF3:DF105="W"))+SUMPRODUCT((DA3:DA105=V12)*(DD3:DD105=V13)*(DF3:DF105="W"))</f>
        <v>0</v>
      </c>
      <c r="X13" s="133">
        <f ca="1">SUMPRODUCT((DA3:DA105=V13)*(DD3:DD105=V14)*(DE3:DE105="D"))+SUMPRODUCT((DA3:DA105=V13)*(DD3:DD105=V15)*(DE3:DE105="D"))+SUMPRODUCT((DA3:DA105=V13)*(DD3:DD105=V11)*(DE3:DE105="D"))+SUMPRODUCT((DA3:DA105=V13)*(DD3:DD105=V12)*(DE3:DE105="D"))+SUMPRODUCT((DA3:DA105=V14)*(DD3:DD105=V13)*(DE3:DE105="D"))+SUMPRODUCT((DA3:DA105=V15)*(DD3:DD105=V13)*(DE3:DE105="D"))+SUMPRODUCT((DA3:DA105=V11)*(DD3:DD105=V13)*(DE3:DE105="D"))+SUMPRODUCT((DA3:DA105=V12)*(DD3:DD105=V13)*(DE3:DE105="D"))</f>
        <v>0</v>
      </c>
      <c r="Y13" s="133">
        <f ca="1">SUMPRODUCT((DA3:DA105=V13)*(DD3:DD105=V14)*(DE3:DE105="L"))+SUMPRODUCT((DA3:DA105=V13)*(DD3:DD105=V15)*(DE3:DE105="L"))+SUMPRODUCT((DA3:DA105=V13)*(DD3:DD105=V11)*(DE3:DE105="L"))+SUMPRODUCT((DA3:DA105=V13)*(DD3:DD105=V12)*(DE3:DE105="L"))+SUMPRODUCT((DA3:DA105=V14)*(DD3:DD105=V13)*(DF3:DF105="L"))+SUMPRODUCT((DA3:DA105=V15)*(DD3:DD105=V13)*(DF3:DF105="L"))+SUMPRODUCT((DA3:DA105=V11)*(DD3:DD105=V13)*(DF3:DF105="L"))+SUMPRODUCT((DA3:DA105=V12)*(DD3:DD105=V13)*(DF3:DF105="L"))</f>
        <v>0</v>
      </c>
      <c r="Z13" s="133">
        <f ca="1">SUMPRODUCT((DA3:DA105=V13)*(DD3:DD105=V14)*DB3:DB105)+SUMPRODUCT((DA3:DA105=V13)*(DD3:DD105=V15)*DB3:DB105)+SUMPRODUCT((DA3:DA105=V13)*(DD3:DD105=V11)*DB3:DB105)+SUMPRODUCT((DA3:DA105=V13)*(DD3:DD105=V12)*DB3:DB105)+SUMPRODUCT((DA3:DA105=V14)*(DD3:DD105=V13)*DC3:DC105)+SUMPRODUCT((DA3:DA105=V15)*(DD3:DD105=V13)*DC3:DC105)+SUMPRODUCT((DA3:DA105=V11)*(DD3:DD105=V13)*DC3:DC105)+SUMPRODUCT((DA3:DA105=V12)*(DD3:DD105=V13)*DC3:DC105)</f>
        <v>0</v>
      </c>
      <c r="AA13" s="133">
        <f ca="1">SUMPRODUCT((DA3:DA105=V13)*(DD3:DD105=V14)*DC3:DC105)+SUMPRODUCT((DA3:DA105=V13)*(DD3:DD105=V15)*DC3:DC105)+SUMPRODUCT((DA3:DA105=V13)*(DD3:DD105=V11)*DC3:DC105)+SUMPRODUCT((DA3:DA105=V13)*(DD3:DD105=V12)*DC3:DC105)+SUMPRODUCT((DA3:DA105=V14)*(DD3:DD105=V13)*DB3:DB105)+SUMPRODUCT((DA3:DA105=V15)*(DD3:DD105=V13)*DB3:DB105)+SUMPRODUCT((DA3:DA105=V11)*(DD3:DD105=V13)*DB3:DB105)+SUMPRODUCT((DA3:DA105=V12)*(DD3:DD105=V13)*DB3:DB105)</f>
        <v>0</v>
      </c>
      <c r="AB13" s="133">
        <f ca="1">Z13-AA13+1000</f>
        <v>1000</v>
      </c>
      <c r="AC13" s="133">
        <f t="shared" ca="1" si="18"/>
        <v>0</v>
      </c>
      <c r="AD13" s="133">
        <f ca="1">IF(V13&lt;&gt;"",VLOOKUP(V13,C4:I52,7,FALSE),"")</f>
        <v>1000</v>
      </c>
      <c r="AE13" s="133">
        <f ca="1">IF(V13&lt;&gt;"",VLOOKUP(V13,C4:I52,5,FALSE),"")</f>
        <v>0</v>
      </c>
      <c r="AF13" s="133">
        <f ca="1">IF(V13&lt;&gt;"",VLOOKUP(V13,C4:K52,9,FALSE),"")</f>
        <v>-129</v>
      </c>
      <c r="AG13" s="133">
        <f t="shared" ca="1" si="19"/>
        <v>0</v>
      </c>
      <c r="AH13" s="133">
        <f ca="1">IF(V13&lt;&gt;"",RANK(AG13,AG11:AG15),"")</f>
        <v>1</v>
      </c>
      <c r="AI13" s="133">
        <f ca="1">IF(V13&lt;&gt;"",SUMPRODUCT((AG11:AG15=AG13)*(AB11:AB15&gt;AB13)),"")</f>
        <v>0</v>
      </c>
      <c r="AJ13" s="133">
        <f ca="1">IF(V13&lt;&gt;"",SUMPRODUCT((AG11:AG15=AG13)*(AB11:AB15=AB13)*(Z11:Z15&gt;Z13)),"")</f>
        <v>0</v>
      </c>
      <c r="AK13" s="133">
        <f ca="1">IF(V13&lt;&gt;"",SUMPRODUCT((AG11:AG15=AG13)*(AB11:AB15=AB13)*(Z11:Z15=Z13)*(AD11:AD15&gt;AD13)),"")</f>
        <v>0</v>
      </c>
      <c r="AL13" s="133">
        <f ca="1">IF(V13&lt;&gt;"",SUMPRODUCT((AG11:AG15=AG13)*(AB11:AB15=AB13)*(Z11:Z15=Z13)*(AD11:AD15=AD13)*(AE11:AE15&gt;AE13)),"")</f>
        <v>0</v>
      </c>
      <c r="AM13" s="133">
        <f ca="1">IF(V13&lt;&gt;"",SUMPRODUCT((AG11:AG15=AG13)*(AB11:AB15=AB13)*(Z11:Z15=Z13)*(AD11:AD15=AD13)*(AE11:AE15=AE13)*(AF11:AF15&gt;AF13)),"")</f>
        <v>1</v>
      </c>
      <c r="AN13" s="133">
        <f ca="1">IF(V13&lt;&gt;"",IF(AN92&lt;&gt;"",IF(U89=3,AN92,AN92+U89),SUM(AH13:AM13)),"")</f>
        <v>2</v>
      </c>
      <c r="AO13" s="133" t="str">
        <f ca="1">IF(V13&lt;&gt;"",INDEX(V11:V15,MATCH(3,AN11:AN15,0),0),"")</f>
        <v>Qatar</v>
      </c>
      <c r="AP13" s="133" t="str">
        <f ca="1">IF(R12&lt;&gt;"",R12,"")</f>
        <v/>
      </c>
      <c r="AQ13" s="133">
        <f ca="1">SUMPRODUCT((DA3:DA105=AP13)*(DD3:DD105=AP14)*(DE3:DE105="W"))+SUMPRODUCT((DA3:DA105=AP13)*(DD3:DD105=AP15)*(DE3:DE105="W"))+SUMPRODUCT((DA3:DA105=AP13)*(DD3:DD105=AP12)*(DE3:DE105="W"))+SUMPRODUCT((DA3:DA105=AP14)*(DD3:DD105=AP13)*(DF3:DF105="W"))+SUMPRODUCT((DA3:DA105=AP15)*(DD3:DD105=AP13)*(DF3:DF105="W"))+SUMPRODUCT((DA3:DA105=AP12)*(DD3:DD105=AP13)*(DF3:DF105="W"))</f>
        <v>0</v>
      </c>
      <c r="AR13" s="133">
        <f ca="1">SUMPRODUCT((DA3:DA105=AP13)*(DD3:DD105=AP14)*(DE3:DE105="D"))+SUMPRODUCT((DA3:DA105=AP13)*(DD3:DD105=AP15)*(DE3:DE105="D"))+SUMPRODUCT((DA3:DA105=AP13)*(DD3:DD105=AP12)*(DE3:DE105="D"))+SUMPRODUCT((DA3:DA105=AP14)*(DD3:DD105=AP13)*(DE3:DE105="D"))+SUMPRODUCT((DA3:DA105=AP15)*(DD3:DD105=AP13)*(DE3:DE105="D"))+SUMPRODUCT((DA3:DA105=AP12)*(DD3:DD105=AP13)*(DE3:DE105="D"))</f>
        <v>0</v>
      </c>
      <c r="AS13" s="133">
        <f ca="1">SUMPRODUCT((DA3:DA105=AP13)*(DD3:DD105=AP14)*(DE3:DE105="L"))+SUMPRODUCT((DA3:DA105=AP13)*(DD3:DD105=AP15)*(DE3:DE105="L"))+SUMPRODUCT((DA3:DA105=AP13)*(DD3:DD105=AP12)*(DE3:DE105="L"))+SUMPRODUCT((DA3:DA105=AP14)*(DD3:DD105=AP13)*(DF3:DF105="L"))+SUMPRODUCT((DA3:DA105=AP15)*(DD3:DD105=AP13)*(DF3:DF105="L"))+SUMPRODUCT((DA3:DA105=AP12)*(DD3:DD105=AP13)*(DF3:DF105="L"))</f>
        <v>0</v>
      </c>
      <c r="AT13" s="133">
        <f ca="1">SUMPRODUCT((DA3:DA105=AP13)*(DD3:DD105=AP14)*DB3:DB105)+SUMPRODUCT((DA3:DA105=AP13)*(DD3:DD105=AP15)*DB3:DB105)+SUMPRODUCT((DA3:DA105=AP13)*(DD3:DD105=AP11)*DB3:DB105)+SUMPRODUCT((DA3:DA105=AP13)*(DD3:DD105=AP12)*DB3:DB105)+SUMPRODUCT((DA3:DA105=AP14)*(DD3:DD105=AP13)*DC3:DC105)+SUMPRODUCT((DA3:DA105=AP15)*(DD3:DD105=AP13)*DC3:DC105)+SUMPRODUCT((DA3:DA105=AP11)*(DD3:DD105=AP13)*DC3:DC105)+SUMPRODUCT((DA3:DA105=AP12)*(DD3:DD105=AP13)*DC3:DC105)</f>
        <v>0</v>
      </c>
      <c r="AU13" s="133">
        <f ca="1">SUMPRODUCT((DA3:DA105=AP13)*(DD3:DD105=AP14)*DC3:DC105)+SUMPRODUCT((DA3:DA105=AP13)*(DD3:DD105=AP15)*DC3:DC105)+SUMPRODUCT((DA3:DA105=AP13)*(DD3:DD105=AP11)*DC3:DC105)+SUMPRODUCT((DA3:DA105=AP13)*(DD3:DD105=AP12)*DC3:DC105)+SUMPRODUCT((DA3:DA105=AP14)*(DD3:DD105=AP13)*DB3:DB105)+SUMPRODUCT((DA3:DA105=AP15)*(DD3:DD105=AP13)*DB3:DB105)+SUMPRODUCT((DA3:DA105=AP11)*(DD3:DD105=AP13)*DB3:DB105)+SUMPRODUCT((DA3:DA105=AP12)*(DD3:DD105=AP13)*DB3:DB105)</f>
        <v>0</v>
      </c>
      <c r="AV13" s="133">
        <f ca="1">AT13-AU13+1000</f>
        <v>1000</v>
      </c>
      <c r="AW13" s="133" t="str">
        <f t="shared" ca="1" si="22"/>
        <v/>
      </c>
      <c r="AX13" s="133" t="str">
        <f ca="1">IF(AP13&lt;&gt;"",VLOOKUP(AP13,C4:I52,7,FALSE),"")</f>
        <v/>
      </c>
      <c r="AY13" s="133" t="str">
        <f ca="1">IF(AP13&lt;&gt;"",VLOOKUP(AP13,C4:I52,5,FALSE),"")</f>
        <v/>
      </c>
      <c r="AZ13" s="133" t="str">
        <f ca="1">IF(AP13&lt;&gt;"",VLOOKUP(AP13,C4:K52,9,FALSE),"")</f>
        <v/>
      </c>
      <c r="BA13" s="133" t="str">
        <f t="shared" ca="1" si="23"/>
        <v/>
      </c>
      <c r="BB13" s="133" t="str">
        <f ca="1">IF(AP13&lt;&gt;"",RANK(BA13,BA11:BA15),"")</f>
        <v/>
      </c>
      <c r="BC13" s="133" t="str">
        <f ca="1">IF(AP13&lt;&gt;"",SUMPRODUCT((BA11:BA15=BA13)*(AV11:AV15&gt;AV13)),"")</f>
        <v/>
      </c>
      <c r="BD13" s="133" t="str">
        <f ca="1">IF(AP13&lt;&gt;"",SUMPRODUCT((BA11:BA15=BA13)*(AV11:AV15=AV13)*(AT11:AT15&gt;AT13)),"")</f>
        <v/>
      </c>
      <c r="BE13" s="133" t="str">
        <f ca="1">IF(AP13&lt;&gt;"",SUMPRODUCT((BA11:BA15=BA13)*(AV11:AV15=AV13)*(AT11:AT15=AT13)*(AX11:AX15&gt;AX13)),"")</f>
        <v/>
      </c>
      <c r="BF13" s="133" t="str">
        <f ca="1">IF(AP13&lt;&gt;"",SUMPRODUCT((BA11:BA15=BA13)*(AV11:AV15=AV13)*(AT11:AT15=AT13)*(AX11:AX15=AX13)*(AY11:AY15&gt;AY13)),"")</f>
        <v/>
      </c>
      <c r="BG13" s="133" t="str">
        <f ca="1">IF(AP13&lt;&gt;"",SUMPRODUCT((BA11:BA15=BA13)*(AV11:AV15=AV13)*(AT11:AT15=AT13)*(AX11:AX15=AX13)*(AY11:AY15=AY13)*(AZ11:AZ15&gt;AZ13)),"")</f>
        <v/>
      </c>
      <c r="BH13" s="133" t="str">
        <f ca="1">IF(AP13&lt;&gt;"",IF(BH92&lt;&gt;"",IF(AO89=3,BH92,BH92+AO89),SUM(BB13:BG13)+1),"")</f>
        <v/>
      </c>
      <c r="BI13" s="133" t="str">
        <f ca="1">IF(AP13&lt;&gt;"",INDEX(AP12:AP15,MATCH(3,BH12:BH15,0),0),"")</f>
        <v/>
      </c>
      <c r="BJ13" s="133" t="str">
        <f ca="1">IF(S11&lt;&gt;"",S11,"")</f>
        <v/>
      </c>
      <c r="BK13" s="133">
        <f ca="1">SUMPRODUCT((DA3:DA105=BJ13)*(DD3:DD105=BJ14)*(DE3:DE105="W"))+SUMPRODUCT((DA3:DA105=BJ13)*(DD3:DD105=BJ15)*(DE3:DE105="W"))+SUMPRODUCT((DA3:DA105=BJ13)*(DD3:DD105=BJ16)*(DE3:DE105="W"))+SUMPRODUCT((DA3:DA105=BJ14)*(DD3:DD105=BJ13)*(DF3:DF105="W"))+SUMPRODUCT((DA3:DA105=BJ15)*(DD3:DD105=BJ13)*(DF3:DF105="W"))+SUMPRODUCT((DA3:DA105=BJ16)*(DD3:DD105=BJ13)*(DF3:DF105="W"))</f>
        <v>0</v>
      </c>
      <c r="BL13" s="133">
        <f ca="1">SUMPRODUCT((DA3:DA105=BJ13)*(DD3:DD105=BJ14)*(DE3:DE105="D"))+SUMPRODUCT((DA3:DA105=BJ13)*(DD3:DD105=BJ15)*(DE3:DE105="D"))+SUMPRODUCT((DA3:DA105=BJ13)*(DD3:DD105=BJ16)*(DE3:DE105="D"))+SUMPRODUCT((DA3:DA105=BJ14)*(DD3:DD105=BJ13)*(DE3:DE105="D"))+SUMPRODUCT((DA3:DA105=BJ15)*(DD3:DD105=BJ13)*(DE3:DE105="D"))+SUMPRODUCT((DA3:DA105=BJ16)*(DD3:DD105=BJ13)*(DE3:DE105="D"))</f>
        <v>0</v>
      </c>
      <c r="BM13" s="133">
        <f ca="1">SUMPRODUCT((DA3:DA105=BJ13)*(DD3:DD105=BJ14)*(DE3:DE105="L"))+SUMPRODUCT((DA3:DA105=BJ13)*(DD3:DD105=BJ15)*(DE3:DE105="L"))+SUMPRODUCT((DA3:DA105=BJ13)*(DD3:DD105=BJ16)*(DE3:DE105="L"))+SUMPRODUCT((DA3:DA105=BJ14)*(DD3:DD105=BJ13)*(DF3:DF105="L"))+SUMPRODUCT((DA3:DA105=BJ15)*(DD3:DD105=BJ13)*(DF3:DF105="L"))+SUMPRODUCT((DA3:DA105=BJ16)*(DD3:DD105=BJ13)*(DF3:DF105="L"))</f>
        <v>0</v>
      </c>
      <c r="BN13" s="133">
        <f ca="1">SUMPRODUCT((DA3:DA105=BJ13)*(DD3:DD105=BJ14)*DB3:DB105)+SUMPRODUCT((DA3:DA105=BJ13)*(DD3:DD105=BJ15)*DB3:DB105)+SUMPRODUCT((DA3:DA105=BJ13)*(DD3:DD105=BJ11)*DB3:DB105)+SUMPRODUCT((DA3:DA105=BJ13)*(DD3:DD105=BJ12)*DB3:DB105)+SUMPRODUCT((DA3:DA105=BJ14)*(DD3:DD105=BJ13)*DC3:DC105)+SUMPRODUCT((DA3:DA105=BJ15)*(DD3:DD105=BJ13)*DC3:DC105)+SUMPRODUCT((DA3:DA105=BJ11)*(DD3:DD105=BJ13)*DC3:DC105)+SUMPRODUCT((DA3:DA105=BJ12)*(DD3:DD105=BJ13)*DC3:DC105)</f>
        <v>0</v>
      </c>
      <c r="BO13" s="133">
        <f ca="1">SUMPRODUCT((DA3:DA105=BJ13)*(DD3:DD105=BJ14)*DC3:DC105)+SUMPRODUCT((DA3:DA105=BJ13)*(DD3:DD105=BJ15)*DC3:DC105)+SUMPRODUCT((DA3:DA105=BJ13)*(DD3:DD105=BJ11)*DC3:DC105)+SUMPRODUCT((DA3:DA105=BJ13)*(DD3:DD105=BJ12)*DC3:DC105)+SUMPRODUCT((DA3:DA105=BJ14)*(DD3:DD105=BJ13)*DB3:DB105)+SUMPRODUCT((DA3:DA105=BJ15)*(DD3:DD105=BJ13)*DB3:DB105)+SUMPRODUCT((DA3:DA105=BJ11)*(DD3:DD105=BJ13)*DB3:DB105)+SUMPRODUCT((DA3:DA105=BJ12)*(DD3:DD105=BJ13)*DB3:DB105)</f>
        <v>0</v>
      </c>
      <c r="BP13" s="133">
        <f ca="1">BN13-BO13+1000</f>
        <v>1000</v>
      </c>
      <c r="BQ13" s="133" t="str">
        <f t="shared" ref="BQ13:BQ14" ca="1" si="24">IF(BJ13&lt;&gt;"",BK13*3+BL13*1,"")</f>
        <v/>
      </c>
      <c r="BR13" s="133" t="str">
        <f ca="1">IF(BJ13&lt;&gt;"",VLOOKUP(BJ13,C4:I52,7,FALSE),"")</f>
        <v/>
      </c>
      <c r="BS13" s="133" t="str">
        <f ca="1">IF(BJ13&lt;&gt;"",VLOOKUP(BJ13,C4:I52,5,FALSE),"")</f>
        <v/>
      </c>
      <c r="BT13" s="133" t="str">
        <f ca="1">IF(BJ13&lt;&gt;"",VLOOKUP(BJ13,C4:K52,9,FALSE),"")</f>
        <v/>
      </c>
      <c r="BU13" s="133" t="str">
        <f t="shared" ref="BU13:BU14" ca="1" si="25">BQ13</f>
        <v/>
      </c>
      <c r="BV13" s="133" t="str">
        <f ca="1">IF(BJ13&lt;&gt;"",RANK(BU13,BU11:BU15),"")</f>
        <v/>
      </c>
      <c r="BW13" s="133" t="str">
        <f ca="1">IF(BJ13&lt;&gt;"",SUMPRODUCT((BU11:BU15=BU13)*(BP11:BP15&gt;BP13)),"")</f>
        <v/>
      </c>
      <c r="BX13" s="133" t="str">
        <f ca="1">IF(BJ13&lt;&gt;"",SUMPRODUCT((BU11:BU15=BU13)*(BP11:BP15=BP13)*(BN11:BN15&gt;BN13)),"")</f>
        <v/>
      </c>
      <c r="BY13" s="133" t="str">
        <f ca="1">IF(BJ13&lt;&gt;"",SUMPRODUCT((BU11:BU15=BU13)*(BP11:BP15=BP13)*(BN11:BN15=BN13)*(BR11:BR15&gt;BR13)),"")</f>
        <v/>
      </c>
      <c r="BZ13" s="133" t="str">
        <f ca="1">IF(BJ13&lt;&gt;"",SUMPRODUCT((BU11:BU15=BU13)*(BP11:BP15=BP13)*(BN11:BN15=BN13)*(BR11:BR15=BR13)*(BS11:BS15&gt;BS13)),"")</f>
        <v/>
      </c>
      <c r="CA13" s="133" t="str">
        <f ca="1">IF(BJ13&lt;&gt;"",SUMPRODUCT((BU11:BU15=BU13)*(BP11:BP15=BP13)*(BN11:BN15=BN13)*(BR11:BR15=BR13)*(BS11:BS15=BS13)*(BT11:BT15&gt;BT13)),"")</f>
        <v/>
      </c>
      <c r="CB13" s="133" t="str">
        <f ca="1">IF(BJ13&lt;&gt;"",SUM(BV13:CA13)+2,"")</f>
        <v/>
      </c>
      <c r="CC13" s="133" t="str">
        <f ca="1">IF(BJ13&lt;&gt;"",INDEX(BJ13:BJ15,MATCH(3,CB13:CB15,0),0),"")</f>
        <v/>
      </c>
      <c r="CX13" s="133" t="str">
        <f ca="1">IF(CC13&lt;&gt;"",CC13,IF(BI13&lt;&gt;"",BI13,IF(AO13&lt;&gt;"",AO13,O13)))</f>
        <v>Qatar</v>
      </c>
      <c r="CY13" s="133">
        <v>3</v>
      </c>
      <c r="CZ13" s="133">
        <v>11</v>
      </c>
      <c r="DA13" s="195" t="str">
        <f>Matches!H14</f>
        <v>Netherlands</v>
      </c>
      <c r="DB13" s="195">
        <f ca="1">IF(DA2&lt;&gt;"",IF(AND(Matches!J14&lt;&gt;"",Matches!K14&lt;&gt;""),Matches!J14,0),"")</f>
        <v>0</v>
      </c>
      <c r="DC13" s="195">
        <f ca="1">IF(DA2&lt;&gt;"",IF(AND(Matches!J14&lt;&gt;"",Matches!K14&lt;&gt;""),Matches!K14,0),"")</f>
        <v>0</v>
      </c>
      <c r="DD13" s="195" t="str">
        <f>Matches!M14</f>
        <v>Japan</v>
      </c>
      <c r="DE13" s="195" t="str">
        <f ca="1">IF(AND(Matches!J14&lt;&gt;"",Matches!K14&lt;&gt;""),IF(DB13&gt;DC13,"W",IF(DB13=DC13,"D","L")),"")</f>
        <v/>
      </c>
      <c r="DF13" s="133" t="str">
        <f t="shared" ca="1" si="0"/>
        <v/>
      </c>
      <c r="DI13" s="203"/>
      <c r="DQ13" s="200"/>
      <c r="DR13" s="201"/>
      <c r="DS13" s="202" t="str">
        <f t="shared" si="15"/>
        <v>Qatar</v>
      </c>
      <c r="DT13" s="186" t="s">
        <v>636</v>
      </c>
      <c r="DU13" s="202"/>
      <c r="DV13" s="194">
        <v>7</v>
      </c>
      <c r="DW13" s="203">
        <v>-9</v>
      </c>
      <c r="DX13" s="20"/>
      <c r="DY13" s="9">
        <v>7</v>
      </c>
      <c r="DZ13" s="204">
        <f t="shared" si="13"/>
        <v>46186.75</v>
      </c>
      <c r="EA13" s="205">
        <v>46186.75</v>
      </c>
      <c r="EB13" s="206">
        <f t="shared" si="14"/>
        <v>46186.75</v>
      </c>
      <c r="EC13" s="205"/>
      <c r="ED13" s="194">
        <f>SUM(Matches!S11:S14)</f>
        <v>10</v>
      </c>
      <c r="EE13" s="194" t="str">
        <f>INDEX(Language!A1:K177,MATCH(Setup!B14,Language!B1:B177,0),MATCH(Setup!C5,Language!A1:J1,0))</f>
        <v>Qatar</v>
      </c>
    </row>
    <row r="14" spans="1:135" x14ac:dyDescent="0.25">
      <c r="A14" s="20">
        <f>Setup!F15+100</f>
        <v>118</v>
      </c>
      <c r="B14" s="197">
        <f ca="1">VLOOKUP(C14,CX11:CY15,2,FALSE)</f>
        <v>1</v>
      </c>
      <c r="C14" s="193" t="str">
        <f t="shared" si="20"/>
        <v>Switzerland</v>
      </c>
      <c r="D14" s="133">
        <f ca="1">SUMPRODUCT((DA3:DA105=C14)*(DE3:DE105="W"))+SUMPRODUCT((DD3:DD105=C14)*(DF3:DF105="W"))</f>
        <v>0</v>
      </c>
      <c r="E14" s="133">
        <f ca="1">SUMPRODUCT((DA3:DA105=C14)*(DE3:DE105="D"))+SUMPRODUCT((DD3:DD105=C14)*(DF3:DF105="D"))</f>
        <v>0</v>
      </c>
      <c r="F14" s="133">
        <f ca="1">SUMPRODUCT((DA3:DA105=C14)*(DE3:DE105="L"))+SUMPRODUCT((DD3:DD105=C14)*(DF3:DF105="L"))</f>
        <v>0</v>
      </c>
      <c r="G14" s="133">
        <f ca="1">SUMIF(DA3:DA123,C14,DB3:DB123)+SUMIF(DD3:DD123,C14,DC3:DC123)</f>
        <v>0</v>
      </c>
      <c r="H14" s="133">
        <f ca="1">SUMIF(DD3:DD123,C14,DB3:DB123)+SUMIF(DA3:DA123,C14,DC3:DC123)</f>
        <v>0</v>
      </c>
      <c r="I14" s="133">
        <f t="shared" ca="1" si="16"/>
        <v>1000</v>
      </c>
      <c r="J14" s="133">
        <f t="shared" ca="1" si="17"/>
        <v>0</v>
      </c>
      <c r="K14" s="133">
        <f>IF(Setup!G15&lt;&gt;"",Setup!G15,-A14)</f>
        <v>-118</v>
      </c>
      <c r="L14" s="133">
        <f ca="1">IF(COUNTIF(J11:J15,4)&lt;&gt;4,RANK(J14,J11:J15),J93)</f>
        <v>1</v>
      </c>
      <c r="N14" s="133">
        <f ca="1">SUMPRODUCT((L11:L14=L14)*(K11:K14&lt;K14))+L14</f>
        <v>4</v>
      </c>
      <c r="O14" s="193" t="str">
        <f ca="1">INDEX(C11:C15,MATCH(4,N11:N15,0),0)</f>
        <v>Switzerland</v>
      </c>
      <c r="P14" s="133">
        <f ca="1">INDEX(L11:L15,MATCH(O14,C11:C15,0),0)</f>
        <v>1</v>
      </c>
      <c r="Q14" s="133" t="str">
        <f ca="1">IF(AND(Q13&lt;&gt;"",P14=1),O14,"")</f>
        <v>Switzerland</v>
      </c>
      <c r="R14" s="133" t="str">
        <f ca="1">IF(AND(R13&lt;&gt;"",P15=2),O15,"")</f>
        <v/>
      </c>
      <c r="V14" s="133" t="str">
        <f t="shared" ca="1" si="21"/>
        <v>Switzerland</v>
      </c>
      <c r="W14" s="133">
        <f ca="1">SUMPRODUCT((DA3:DA105=V14)*(DD3:DD105=V15)*(DE3:DE105="W"))+SUMPRODUCT((DA3:DA105=V14)*(DD3:DD105=V11)*(DE3:DE105="W"))+SUMPRODUCT((DA3:DA105=V14)*(DD3:DD105=V12)*(DE3:DE105="W"))+SUMPRODUCT((DA3:DA105=V14)*(DD3:DD105=V13)*(DE3:DE105="W"))+SUMPRODUCT((DA3:DA105=V15)*(DD3:DD105=V14)*(DF3:DF105="W"))+SUMPRODUCT((DA3:DA105=V11)*(DD3:DD105=V14)*(DF3:DF105="W"))+SUMPRODUCT((DA3:DA105=V12)*(DD3:DD105=V14)*(DF3:DF105="W"))+SUMPRODUCT((DA3:DA105=V13)*(DD3:DD105=V14)*(DF3:DF105="W"))</f>
        <v>0</v>
      </c>
      <c r="X14" s="133">
        <f ca="1">SUMPRODUCT((DA3:DA105=V14)*(DD3:DD105=V15)*(DE3:DE105="D"))+SUMPRODUCT((DA3:DA105=V14)*(DD3:DD105=V11)*(DE3:DE105="D"))+SUMPRODUCT((DA3:DA105=V14)*(DD3:DD105=V12)*(DE3:DE105="D"))+SUMPRODUCT((DA3:DA105=V14)*(DD3:DD105=V13)*(DE3:DE105="D"))+SUMPRODUCT((DA3:DA105=V15)*(DD3:DD105=V14)*(DE3:DE105="D"))+SUMPRODUCT((DA3:DA105=V11)*(DD3:DD105=V14)*(DE3:DE105="D"))+SUMPRODUCT((DA3:DA105=V12)*(DD3:DD105=V14)*(DE3:DE105="D"))+SUMPRODUCT((DA3:DA105=V13)*(DD3:DD105=V14)*(DE3:DE105="D"))</f>
        <v>0</v>
      </c>
      <c r="Y14" s="133">
        <f ca="1">SUMPRODUCT((DA3:DA105=V14)*(DD3:DD105=V15)*(DE3:DE105="L"))+SUMPRODUCT((DA3:DA105=V14)*(DD3:DD105=V11)*(DE3:DE105="L"))+SUMPRODUCT((DA3:DA105=V14)*(DD3:DD105=V12)*(DE3:DE105="L"))+SUMPRODUCT((DA3:DA105=V14)*(DD3:DD105=V13)*(DE3:DE105="L"))+SUMPRODUCT((DA3:DA105=V15)*(DD3:DD105=V14)*(DF3:DF105="L"))+SUMPRODUCT((DA3:DA105=V11)*(DD3:DD105=V14)*(DF3:DF105="L"))+SUMPRODUCT((DA3:DA105=V12)*(DD3:DD105=V14)*(DF3:DF105="L"))+SUMPRODUCT((DA3:DA105=V13)*(DD3:DD105=V14)*(DF3:DF105="L"))</f>
        <v>0</v>
      </c>
      <c r="Z14" s="133">
        <f ca="1">SUMPRODUCT((DA3:DA105=V14)*(DD3:DD105=V15)*DB3:DB105)+SUMPRODUCT((DA3:DA105=V14)*(DD3:DD105=V11)*DB3:DB105)+SUMPRODUCT((DA3:DA105=V14)*(DD3:DD105=V12)*DB3:DB105)+SUMPRODUCT((DA3:DA105=V14)*(DD3:DD105=V13)*DB3:DB105)+SUMPRODUCT((DA3:DA105=V15)*(DD3:DD105=V14)*DC3:DC105)+SUMPRODUCT((DA3:DA105=V11)*(DD3:DD105=V14)*DC3:DC105)+SUMPRODUCT((DA3:DA105=V12)*(DD3:DD105=V14)*DC3:DC105)+SUMPRODUCT((DA3:DA105=V13)*(DD3:DD105=V14)*DC3:DC105)</f>
        <v>0</v>
      </c>
      <c r="AA14" s="133">
        <f ca="1">SUMPRODUCT((DA3:DA105=V14)*(DD3:DD105=V15)*DC3:DC105)+SUMPRODUCT((DA3:DA105=V14)*(DD3:DD105=V11)*DC3:DC105)+SUMPRODUCT((DA3:DA105=V14)*(DD3:DD105=V12)*DC3:DC105)+SUMPRODUCT((DA3:DA105=V14)*(DD3:DD105=V13)*DC3:DC105)+SUMPRODUCT((DA3:DA105=V15)*(DD3:DD105=V14)*DB3:DB105)+SUMPRODUCT((DA3:DA105=V11)*(DD3:DD105=V14)*DB3:DB105)+SUMPRODUCT((DA3:DA105=V12)*(DD3:DD105=V14)*DB3:DB105)+SUMPRODUCT((DA3:DA105=V13)*(DD3:DD105=V14)*DB3:DB105)</f>
        <v>0</v>
      </c>
      <c r="AB14" s="133">
        <f ca="1">Z14-AA14+1000</f>
        <v>1000</v>
      </c>
      <c r="AC14" s="133">
        <f t="shared" ca="1" si="18"/>
        <v>0</v>
      </c>
      <c r="AD14" s="133">
        <f ca="1">IF(V14&lt;&gt;"",VLOOKUP(V14,C4:I52,7,FALSE),"")</f>
        <v>1000</v>
      </c>
      <c r="AE14" s="133">
        <f ca="1">IF(V14&lt;&gt;"",VLOOKUP(V14,C4:I52,5,FALSE),"")</f>
        <v>0</v>
      </c>
      <c r="AF14" s="133">
        <f ca="1">IF(V14&lt;&gt;"",VLOOKUP(V14,C4:K52,9,FALSE),"")</f>
        <v>-118</v>
      </c>
      <c r="AG14" s="133">
        <f t="shared" ca="1" si="19"/>
        <v>0</v>
      </c>
      <c r="AH14" s="133">
        <f ca="1">IF(V14&lt;&gt;"",RANK(AG14,AG11:AG15),"")</f>
        <v>1</v>
      </c>
      <c r="AI14" s="133">
        <f ca="1">IF(V14&lt;&gt;"",SUMPRODUCT((AG11:AG15=AG14)*(AB11:AB15&gt;AB14)),"")</f>
        <v>0</v>
      </c>
      <c r="AJ14" s="133">
        <f ca="1">IF(V14&lt;&gt;"",SUMPRODUCT((AG11:AG15=AG14)*(AB11:AB15=AB14)*(Z11:Z15&gt;Z14)),"")</f>
        <v>0</v>
      </c>
      <c r="AK14" s="133">
        <f ca="1">IF(V14&lt;&gt;"",SUMPRODUCT((AG11:AG15=AG14)*(AB11:AB15=AB14)*(Z11:Z15=Z14)*(AD11:AD15&gt;AD14)),"")</f>
        <v>0</v>
      </c>
      <c r="AL14" s="133">
        <f ca="1">IF(V14&lt;&gt;"",SUMPRODUCT((AG11:AG15=AG14)*(AB11:AB15=AB14)*(Z11:Z15=Z14)*(AD11:AD15=AD14)*(AE11:AE15&gt;AE14)),"")</f>
        <v>0</v>
      </c>
      <c r="AM14" s="133">
        <f ca="1">IF(V14&lt;&gt;"",SUMPRODUCT((AG11:AG15=AG14)*(AB11:AB15=AB14)*(Z11:Z15=Z14)*(AD11:AD15=AD14)*(AE11:AE15=AE14)*(AF11:AF15&gt;AF14)),"")</f>
        <v>0</v>
      </c>
      <c r="AN14" s="133">
        <f ca="1">IF(V14&lt;&gt;"",IF(AN93&lt;&gt;"",IF(U89=3,AN93,AN93+U89),SUM(AH14:AM14)),"")</f>
        <v>1</v>
      </c>
      <c r="AO14" s="133" t="str">
        <f ca="1">IF(V14&lt;&gt;"",INDEX(V11:V15,MATCH(4,AN11:AN15,0),0),"")</f>
        <v>Bosnia and Herzegovina</v>
      </c>
      <c r="AP14" s="133" t="str">
        <f ca="1">IF(R13&lt;&gt;"",R13,"")</f>
        <v/>
      </c>
      <c r="AQ14" s="133" t="str">
        <f ca="1">IF(AP14&lt;&gt;"",SUMPRODUCT((DA3:DA105=AP14)*(DD3:DD105=AP15)*(DE3:DE105="W"))+SUMPRODUCT((DA3:DA105=AP14)*(DD3:DD105=AP12)*(DE3:DE105="W"))+SUMPRODUCT((DA3:DA105=AP14)*(DD3:DD105=AP13)*(DE3:DE105="W"))+SUMPRODUCT((DA3:DA105=AP15)*(DD3:DD105=AP14)*(DF3:DF105="W"))+SUMPRODUCT((DA3:DA105=AP12)*(DD3:DD105=AP14)*(DF3:DF105="W"))+SUMPRODUCT((DA3:DA105=AP13)*(DD3:DD105=AP14)*(DF3:DF105="W")),"")</f>
        <v/>
      </c>
      <c r="AR14" s="133" t="str">
        <f ca="1">IF(AP14&lt;&gt;"",SUMPRODUCT((DA3:DA105=AP14)*(DD3:DD105=AP15)*(DE3:DE105="D"))+SUMPRODUCT((DA3:DA105=AP14)*(DD3:DD105=AP12)*(DE3:DE105="D"))+SUMPRODUCT((DA3:DA105=AP14)*(DD3:DD105=AP13)*(DE3:DE105="D"))+SUMPRODUCT((DA3:DA105=AP15)*(DD3:DD105=AP14)*(DE3:DE105="D"))+SUMPRODUCT((DA3:DA105=AP12)*(DD3:DD105=AP14)*(DE3:DE105="D"))+SUMPRODUCT((DA3:DA105=AP13)*(DD3:DD105=AP14)*(DE3:DE105="D")),"")</f>
        <v/>
      </c>
      <c r="AS14" s="133" t="str">
        <f ca="1">IF(AP14&lt;&gt;"",SUMPRODUCT((DA3:DA105=AP14)*(DD3:DD105=AP15)*(DE3:DE105="L"))+SUMPRODUCT((DA3:DA105=AP14)*(DD3:DD105=AP12)*(DE3:DE105="L"))+SUMPRODUCT((DA3:DA105=AP14)*(DD3:DD105=AP13)*(DE3:DE105="L"))+SUMPRODUCT((DA3:DA105=AP15)*(DD3:DD105=AP14)*(DF3:DF105="L"))+SUMPRODUCT((DA3:DA105=AP12)*(DD3:DD105=AP14)*(DF3:DF105="L"))+SUMPRODUCT((DA3:DA105=AP13)*(DD3:DD105=AP14)*(DF3:DF105="L")),"")</f>
        <v/>
      </c>
      <c r="AT14" s="133">
        <f ca="1">SUMPRODUCT((DA3:DA105=AP14)*(DD3:DD105=AP15)*DB3:DB105)+SUMPRODUCT((DA3:DA105=AP14)*(DD3:DD105=AP11)*DB3:DB105)+SUMPRODUCT((DA3:DA105=AP14)*(DD3:DD105=AP12)*DB3:DB105)+SUMPRODUCT((DA3:DA105=AP14)*(DD3:DD105=AP13)*DB3:DB105)+SUMPRODUCT((DA3:DA105=AP15)*(DD3:DD105=AP14)*DC3:DC105)+SUMPRODUCT((DA3:DA105=AP11)*(DD3:DD105=AP14)*DC3:DC105)+SUMPRODUCT((DA3:DA105=AP12)*(DD3:DD105=AP14)*DC3:DC105)+SUMPRODUCT((DA3:DA105=AP13)*(DD3:DD105=AP14)*DC3:DC105)</f>
        <v>0</v>
      </c>
      <c r="AU14" s="133">
        <f ca="1">SUMPRODUCT((DA3:DA105=AP14)*(DD3:DD105=AP15)*DC3:DC105)+SUMPRODUCT((DA3:DA105=AP14)*(DD3:DD105=AP11)*DC3:DC105)+SUMPRODUCT((DA3:DA105=AP14)*(DD3:DD105=AP12)*DC3:DC105)+SUMPRODUCT((DA3:DA105=AP14)*(DD3:DD105=AP13)*DC3:DC105)+SUMPRODUCT((DA3:DA105=AP15)*(DD3:DD105=AP14)*DB3:DB105)+SUMPRODUCT((DA3:DA105=AP11)*(DD3:DD105=AP14)*DB3:DB105)+SUMPRODUCT((DA3:DA105=AP12)*(DD3:DD105=AP14)*DB3:DB105)+SUMPRODUCT((DA3:DA105=AP13)*(DD3:DD105=AP14)*DB3:DB105)</f>
        <v>0</v>
      </c>
      <c r="AV14" s="133">
        <f ca="1">AT14-AU14+1000</f>
        <v>1000</v>
      </c>
      <c r="AW14" s="133" t="str">
        <f t="shared" ca="1" si="22"/>
        <v/>
      </c>
      <c r="AX14" s="133" t="str">
        <f ca="1">IF(AP14&lt;&gt;"",VLOOKUP(AP14,C4:I52,7,FALSE),"")</f>
        <v/>
      </c>
      <c r="AY14" s="133" t="str">
        <f ca="1">IF(AP14&lt;&gt;"",VLOOKUP(AP14,C4:I52,5,FALSE),"")</f>
        <v/>
      </c>
      <c r="AZ14" s="133" t="str">
        <f ca="1">IF(AP14&lt;&gt;"",VLOOKUP(AP14,C4:K52,9,FALSE),"")</f>
        <v/>
      </c>
      <c r="BA14" s="133" t="str">
        <f t="shared" ca="1" si="23"/>
        <v/>
      </c>
      <c r="BB14" s="133" t="str">
        <f ca="1">IF(AP14&lt;&gt;"",RANK(BA14,BA11:BA15),"")</f>
        <v/>
      </c>
      <c r="BC14" s="133" t="str">
        <f ca="1">IF(AP14&lt;&gt;"",SUMPRODUCT((BA11:BA15=BA14)*(AV11:AV15&gt;AV14)),"")</f>
        <v/>
      </c>
      <c r="BD14" s="133" t="str">
        <f ca="1">IF(AP14&lt;&gt;"",SUMPRODUCT((BA11:BA15=BA14)*(AV11:AV15=AV14)*(AT11:AT15&gt;AT14)),"")</f>
        <v/>
      </c>
      <c r="BE14" s="133" t="str">
        <f ca="1">IF(AP14&lt;&gt;"",SUMPRODUCT((BA11:BA15=BA14)*(AV11:AV15=AV14)*(AT11:AT15=AT14)*(AX11:AX15&gt;AX14)),"")</f>
        <v/>
      </c>
      <c r="BF14" s="133" t="str">
        <f ca="1">IF(AP14&lt;&gt;"",SUMPRODUCT((BA11:BA15=BA14)*(AV11:AV15=AV14)*(AT11:AT15=AT14)*(AX11:AX15=AX14)*(AY11:AY15&gt;AY14)),"")</f>
        <v/>
      </c>
      <c r="BG14" s="133" t="str">
        <f ca="1">IF(AP14&lt;&gt;"",SUMPRODUCT((BA11:BA15=BA14)*(AV11:AV15=AV14)*(AT11:AT15=AT14)*(AX11:AX15=AX14)*(AY11:AY15=AY14)*(AZ11:AZ15&gt;AZ14)),"")</f>
        <v/>
      </c>
      <c r="BH14" s="133" t="str">
        <f ca="1">IF(AP14&lt;&gt;"",IF(BH93&lt;&gt;"",IF(AO89=3,BH93,BH93+AO89),SUM(BB14:BG14)+1),"")</f>
        <v/>
      </c>
      <c r="BI14" s="133" t="str">
        <f ca="1">IF(AP14&lt;&gt;"",INDEX(AP12:AP15,MATCH(4,BH12:BH15,0),0),"")</f>
        <v/>
      </c>
      <c r="BJ14" s="133" t="str">
        <f ca="1">IF(S12&lt;&gt;"",S12,"")</f>
        <v/>
      </c>
      <c r="BK14" s="133">
        <f ca="1">SUMPRODUCT((DA3:DA105=BJ14)*(DD3:DD105=BJ15)*(DE3:DE105="W"))+SUMPRODUCT((DA3:DA105=BJ14)*(DD3:DD105=BJ16)*(DE3:DE105="W"))+SUMPRODUCT((DA3:DA105=BJ14)*(DD3:DD105=BJ13)*(DE3:DE105="W"))+SUMPRODUCT((DA3:DA105=BJ15)*(DD3:DD105=BJ14)*(DF3:DF105="W"))+SUMPRODUCT((DA3:DA105=BJ16)*(DD3:DD105=BJ14)*(DF3:DF105="W"))+SUMPRODUCT((DA3:DA105=BJ13)*(DD3:DD105=BJ14)*(DF3:DF105="W"))</f>
        <v>0</v>
      </c>
      <c r="BL14" s="133">
        <f ca="1">SUMPRODUCT((DA3:DA105=BJ14)*(DD3:DD105=BJ15)*(DE3:DE105="D"))+SUMPRODUCT((DA3:DA105=BJ14)*(DD3:DD105=BJ16)*(DE3:DE105="D"))+SUMPRODUCT((DA3:DA105=BJ14)*(DD3:DD105=BJ13)*(DE3:DE105="D"))+SUMPRODUCT((DA3:DA105=BJ15)*(DD3:DD105=BJ14)*(DE3:DE105="D"))+SUMPRODUCT((DA3:DA105=BJ16)*(DD3:DD105=BJ14)*(DE3:DE105="D"))+SUMPRODUCT((DA3:DA105=BJ13)*(DD3:DD105=BJ14)*(DE3:DE105="D"))</f>
        <v>0</v>
      </c>
      <c r="BM14" s="133">
        <f ca="1">SUMPRODUCT((DA3:DA105=BJ14)*(DD3:DD105=BJ15)*(DE3:DE105="L"))+SUMPRODUCT((DA3:DA105=BJ14)*(DD3:DD105=BJ16)*(DE3:DE105="L"))+SUMPRODUCT((DA3:DA105=BJ14)*(DD3:DD105=BJ13)*(DE3:DE105="L"))+SUMPRODUCT((DA3:DA105=BJ15)*(DD3:DD105=BJ14)*(DF3:DF105="L"))+SUMPRODUCT((DA3:DA105=BJ16)*(DD3:DD105=BJ14)*(DF3:DF105="L"))+SUMPRODUCT((DA3:DA105=BJ13)*(DD3:DD105=BJ14)*(DF3:DF105="L"))</f>
        <v>0</v>
      </c>
      <c r="BN14" s="133">
        <f ca="1">SUMPRODUCT((DA3:DA105=BJ14)*(DD3:DD105=BJ15)*DB3:DB105)+SUMPRODUCT((DA3:DA105=BJ14)*(DD3:DD105=BJ11)*DB3:DB105)+SUMPRODUCT((DA3:DA105=BJ14)*(DD3:DD105=BJ12)*DB3:DB105)+SUMPRODUCT((DA3:DA105=BJ14)*(DD3:DD105=BJ13)*DB3:DB105)+SUMPRODUCT((DA3:DA105=BJ15)*(DD3:DD105=BJ14)*DC3:DC105)+SUMPRODUCT((DA3:DA105=BJ11)*(DD3:DD105=BJ14)*DC3:DC105)+SUMPRODUCT((DA3:DA105=BJ12)*(DD3:DD105=BJ14)*DC3:DC105)+SUMPRODUCT((DA3:DA105=BJ13)*(DD3:DD105=BJ14)*DC3:DC105)</f>
        <v>0</v>
      </c>
      <c r="BO14" s="133">
        <f ca="1">SUMPRODUCT((DA3:DA105=BJ14)*(DD3:DD105=BJ15)*DC3:DC105)+SUMPRODUCT((DA3:DA105=BJ14)*(DD3:DD105=BJ11)*DC3:DC105)+SUMPRODUCT((DA3:DA105=BJ14)*(DD3:DD105=BJ12)*DC3:DC105)+SUMPRODUCT((DA3:DA105=BJ14)*(DD3:DD105=BJ13)*DC3:DC105)+SUMPRODUCT((DA3:DA105=BJ15)*(DD3:DD105=BJ14)*DB3:DB105)+SUMPRODUCT((DA3:DA105=BJ11)*(DD3:DD105=BJ14)*DB3:DB105)+SUMPRODUCT((DA3:DA105=BJ12)*(DD3:DD105=BJ14)*DB3:DB105)+SUMPRODUCT((DA3:DA105=BJ13)*(DD3:DD105=BJ14)*DB3:DB105)</f>
        <v>0</v>
      </c>
      <c r="BP14" s="133">
        <f ca="1">BN14-BO14+1000</f>
        <v>1000</v>
      </c>
      <c r="BQ14" s="133" t="str">
        <f t="shared" ca="1" si="24"/>
        <v/>
      </c>
      <c r="BR14" s="133" t="str">
        <f ca="1">IF(BJ14&lt;&gt;"",VLOOKUP(BJ14,C4:I52,7,FALSE),"")</f>
        <v/>
      </c>
      <c r="BS14" s="133" t="str">
        <f ca="1">IF(BJ14&lt;&gt;"",VLOOKUP(BJ14,C4:I52,5,FALSE),"")</f>
        <v/>
      </c>
      <c r="BT14" s="133" t="str">
        <f ca="1">IF(BJ14&lt;&gt;"",VLOOKUP(BJ14,C4:K52,9,FALSE),"")</f>
        <v/>
      </c>
      <c r="BU14" s="133" t="str">
        <f t="shared" ca="1" si="25"/>
        <v/>
      </c>
      <c r="BV14" s="133" t="str">
        <f ca="1">IF(BJ14&lt;&gt;"",RANK(BU14,BU11:BU15),"")</f>
        <v/>
      </c>
      <c r="BW14" s="133" t="str">
        <f ca="1">IF(BJ14&lt;&gt;"",SUMPRODUCT((BU11:BU15=BU14)*(BP11:BP15&gt;BP14)),"")</f>
        <v/>
      </c>
      <c r="BX14" s="133" t="str">
        <f ca="1">IF(BJ14&lt;&gt;"",SUMPRODUCT((BU11:BU15=BU14)*(BP11:BP15=BP14)*(BN11:BN15&gt;BN14)),"")</f>
        <v/>
      </c>
      <c r="BY14" s="133" t="str">
        <f ca="1">IF(BJ14&lt;&gt;"",SUMPRODUCT((BU11:BU15=BU14)*(BP11:BP15=BP14)*(BN11:BN15=BN14)*(BR11:BR15&gt;BR14)),"")</f>
        <v/>
      </c>
      <c r="BZ14" s="133" t="str">
        <f ca="1">IF(BJ14&lt;&gt;"",SUMPRODUCT((BU11:BU15=BU14)*(BP11:BP15=BP14)*(BN11:BN15=BN14)*(BR11:BR15=BR14)*(BS11:BS15&gt;BS14)),"")</f>
        <v/>
      </c>
      <c r="CA14" s="133" t="str">
        <f ca="1">IF(BJ14&lt;&gt;"",SUMPRODUCT((BU11:BU15=BU14)*(BP11:BP15=BP14)*(BN11:BN15=BN14)*(BR11:BR15=BR14)*(BS11:BS15=BS14)*(BT11:BT15&gt;BT14)),"")</f>
        <v/>
      </c>
      <c r="CB14" s="133" t="str">
        <f ca="1">IF(BJ14&lt;&gt;"",SUM(BV14:CA14)+2,"")</f>
        <v/>
      </c>
      <c r="CC14" s="133" t="str">
        <f ca="1">IF(BJ14&lt;&gt;"",INDEX(BJ13:BJ15,MATCH(4,CB13:CB15,0),0),"")</f>
        <v/>
      </c>
      <c r="CD14" s="133" t="str">
        <f>IF(T11&lt;&gt;"",T11,"")</f>
        <v/>
      </c>
      <c r="CE14" s="133">
        <f ca="1">SUMPRODUCT((DA3:DA105=CD14)*(DD3:DD105=CD15)*(DE3:DE105="W"))+SUMPRODUCT((DA3:DA105=CD14)*(DD3:DD105=CD16)*(DE3:DE105="W"))+SUMPRODUCT((DA3:DA105=CD14)*(DD3:DD105=CD17)*(DE3:DE105="W"))+SUMPRODUCT((DA3:DA105=CD15)*(DD3:DD105=CD14)*(DF3:DF105="W"))+SUMPRODUCT((DA3:DA105=CD16)*(DD3:DD105=CD14)*(DF3:DF105="W"))+SUMPRODUCT((DA3:DA105=CD17)*(DD3:DD105=CD14)*(DF3:DF105="W"))</f>
        <v>0</v>
      </c>
      <c r="CF14" s="133">
        <f ca="1">SUMPRODUCT((DA3:DA105=CD14)*(DD3:DD105=CD15)*(DE3:DE105="D"))+SUMPRODUCT((DA3:DA105=CD14)*(DD3:DD105=CD16)*(DE3:DE105="D"))+SUMPRODUCT((DA3:DA105=CD14)*(DD3:DD105=CD17)*(DE3:DE105="D"))+SUMPRODUCT((DA3:DA105=CD15)*(DD3:DD105=CD14)*(DE3:DE105="D"))+SUMPRODUCT((DA3:DA105=CD16)*(DD3:DD105=CD14)*(DE3:DE105="D"))+SUMPRODUCT((DA3:DA105=CD17)*(DD3:DD105=CD14)*(DE3:DE105="D"))</f>
        <v>0</v>
      </c>
      <c r="CG14" s="133">
        <f ca="1">SUMPRODUCT((DA3:DA105=CD14)*(DD3:DD105=CD15)*(DE3:DE105="L"))+SUMPRODUCT((DA3:DA105=CD14)*(DD3:DD105=CD16)*(DE3:DE105="L"))+SUMPRODUCT((DA3:DA105=CD14)*(DD3:DD105=CD17)*(DE3:DE105="L"))+SUMPRODUCT((DA3:DA105=CD15)*(DD3:DD105=CD14)*(DF3:DF105="L"))+SUMPRODUCT((DA3:DA105=CD16)*(DD3:DD105=CD14)*(DF3:DF105="L"))+SUMPRODUCT((DA3:DA105=CD17)*(DD3:DD105=CD14)*(DF3:DF105="L"))</f>
        <v>0</v>
      </c>
      <c r="CH14" s="133">
        <f ca="1">SUMPRODUCT((DA3:DA105=CD14)*(DD3:DD105=CD15)*DB3:DB105)+SUMPRODUCT((DA3:DA105=CD14)*(DD3:DD105=CD11)*DB3:DB105)+SUMPRODUCT((DA3:DA105=CD14)*(DD3:DD105=CD12)*DB3:DB105)+SUMPRODUCT((DA3:DA105=CD14)*(DD3:DD105=CD13)*DB3:DB105)+SUMPRODUCT((DA3:DA105=CD15)*(DD3:DD105=CD14)*DC3:DC105)+SUMPRODUCT((DA3:DA105=CD11)*(DD3:DD105=CD14)*DC3:DC105)+SUMPRODUCT((DA3:DA105=CD12)*(DD3:DD105=CD14)*DC3:DC105)+SUMPRODUCT((DA3:DA105=CD13)*(DD3:DD105=CD14)*DC3:DC105)</f>
        <v>0</v>
      </c>
      <c r="CI14" s="133">
        <f ca="1">SUMPRODUCT((DA3:DA105=CD14)*(DD3:DD105=CD15)*DC3:DC105)+SUMPRODUCT((DA3:DA105=CD14)*(DD3:DD105=CD11)*DC3:DC105)+SUMPRODUCT((DA3:DA105=CD14)*(DD3:DD105=CD12)*DC3:DC105)+SUMPRODUCT((DA3:DA105=CD14)*(DD3:DD105=CD13)*DC3:DC105)+SUMPRODUCT((DA3:DA105=CD15)*(DD3:DD105=CD14)*DB3:DB105)+SUMPRODUCT((DA3:DA105=CD11)*(DD3:DD105=CD14)*DB3:DB105)+SUMPRODUCT((DA3:DA105=CD12)*(DD3:DD105=CD14)*DB3:DB105)+SUMPRODUCT((DA3:DA105=CD13)*(DD3:DD105=CD14)*DB3:DB105)</f>
        <v>0</v>
      </c>
      <c r="CJ14" s="133">
        <f ca="1">CH14-CI14+1000</f>
        <v>1000</v>
      </c>
      <c r="CK14" s="133" t="str">
        <f t="shared" ref="CK14" si="26">IF(CD14&lt;&gt;"",CE14*3+CF14*1,"")</f>
        <v/>
      </c>
      <c r="CL14" s="133" t="str">
        <f>IF(CD14&lt;&gt;"",VLOOKUP(CD14,C4:I52,7,FALSE),"")</f>
        <v/>
      </c>
      <c r="CM14" s="133" t="str">
        <f>IF(CD14&lt;&gt;"",VLOOKUP(CD14,C4:I52,5,FALSE),"")</f>
        <v/>
      </c>
      <c r="CN14" s="133" t="str">
        <f>IF(CD14&lt;&gt;"",VLOOKUP(CD14,C4:K52,9,FALSE),"")</f>
        <v/>
      </c>
      <c r="CO14" s="133" t="str">
        <f t="shared" ref="CO14" si="27">CK14</f>
        <v/>
      </c>
      <c r="CP14" s="133" t="str">
        <f>IF(CD14&lt;&gt;"",RANK(CO14,CO11:CO15),"")</f>
        <v/>
      </c>
      <c r="CQ14" s="133" t="str">
        <f>IF(CD14&lt;&gt;"",SUMPRODUCT((CO11:CO15=CO14)*(CJ11:CJ15&gt;CJ14)),"")</f>
        <v/>
      </c>
      <c r="CR14" s="133" t="str">
        <f>IF(CD14&lt;&gt;"",SUMPRODUCT((CO11:CO15=CO14)*(CJ11:CJ15=CJ14)*(CH11:CH15&gt;CH14)),"")</f>
        <v/>
      </c>
      <c r="CS14" s="133" t="str">
        <f>IF(CD14&lt;&gt;"",SUMPRODUCT((CO11:CO15=CO14)*(CJ11:CJ15=CJ14)*(CH11:CH15=CH14)*(CL11:CL15&gt;CL14)),"")</f>
        <v/>
      </c>
      <c r="CT14" s="133" t="str">
        <f>IF(CD14&lt;&gt;"",SUMPRODUCT((CO11:CO15=CO14)*(CJ11:CJ15=CJ14)*(CH11:CH15=CH14)*(CL11:CL15=CL14)*(CM11:CM15&gt;CM14)),"")</f>
        <v/>
      </c>
      <c r="CU14" s="133" t="str">
        <f>IF(CD14&lt;&gt;"",SUMPRODUCT((CO11:CO15=CO14)*(CJ11:CJ15=CJ14)*(CH11:CH15=CH14)*(CL11:CL15=CL14)*(CM11:CM15=CM14)*(CN11:CN15&gt;CN14)),"")</f>
        <v/>
      </c>
      <c r="CV14" s="133" t="str">
        <f>IF(CD14&lt;&gt;"",SUM(CP14:CU14)+3,"")</f>
        <v/>
      </c>
      <c r="CW14" s="133" t="str">
        <f>IF(CD14&lt;&gt;"",IF(CV14=4,CD14,CD15),"")</f>
        <v/>
      </c>
      <c r="CX14" s="133" t="str">
        <f ca="1">IF(CW14&lt;&gt;"",CW14,IF(CC14&lt;&gt;"",CC14,IF(BI14&lt;&gt;"",BI14,IF(AO14&lt;&gt;"",AO14,O14))))</f>
        <v>Bosnia and Herzegovina</v>
      </c>
      <c r="CY14" s="133">
        <v>4</v>
      </c>
      <c r="CZ14" s="133">
        <v>12</v>
      </c>
      <c r="DA14" s="195" t="str">
        <f>Matches!H15</f>
        <v>Sweden</v>
      </c>
      <c r="DB14" s="195">
        <f ca="1">IF(DA2&lt;&gt;"",IF(AND(Matches!J15&lt;&gt;"",Matches!K15&lt;&gt;""),Matches!J15,0),"")</f>
        <v>0</v>
      </c>
      <c r="DC14" s="195">
        <f ca="1">IF(DA2&lt;&gt;"",IF(AND(Matches!J15&lt;&gt;"",Matches!K15&lt;&gt;""),Matches!K15,0),"")</f>
        <v>0</v>
      </c>
      <c r="DD14" s="195" t="str">
        <f>Matches!M15</f>
        <v>Tunisia</v>
      </c>
      <c r="DE14" s="195" t="str">
        <f ca="1">IF(AND(Matches!J15&lt;&gt;"",Matches!K15&lt;&gt;""),IF(DB14&gt;DC14,"W",IF(DB14=DC14,"D","L")),"")</f>
        <v/>
      </c>
      <c r="DF14" s="133" t="str">
        <f t="shared" ca="1" si="0"/>
        <v/>
      </c>
      <c r="DI14" s="203"/>
      <c r="DQ14" s="200"/>
      <c r="DR14" s="201"/>
      <c r="DS14" s="202" t="str">
        <f t="shared" si="15"/>
        <v>Switzerland</v>
      </c>
      <c r="DT14" s="186" t="s">
        <v>637</v>
      </c>
      <c r="DU14" s="202"/>
      <c r="DV14" s="194">
        <v>8</v>
      </c>
      <c r="DW14" s="203">
        <v>-8.5</v>
      </c>
      <c r="DX14" s="20"/>
      <c r="DY14" s="9">
        <v>8</v>
      </c>
      <c r="DZ14" s="204">
        <f t="shared" si="13"/>
        <v>46186.625</v>
      </c>
      <c r="EA14" s="205">
        <v>46186.625</v>
      </c>
      <c r="EB14" s="206">
        <f t="shared" si="14"/>
        <v>46186.625</v>
      </c>
      <c r="EC14" s="205"/>
      <c r="EE14" s="194" t="str">
        <f>INDEX(Language!A1:K177,MATCH(Setup!B15,Language!B1:B177,0),MATCH(Setup!C5,Language!A1:J1,0))</f>
        <v>Switzerland</v>
      </c>
    </row>
    <row r="15" spans="1:135" ht="16.5" x14ac:dyDescent="0.25">
      <c r="CZ15" s="133">
        <v>13</v>
      </c>
      <c r="DA15" s="195" t="str">
        <f>Matches!H16</f>
        <v>Saudi Arabia</v>
      </c>
      <c r="DB15" s="195">
        <f ca="1">IF(DA2&lt;&gt;"",IF(AND(Matches!J16&lt;&gt;"",Matches!K16&lt;&gt;""),Matches!J16,0),"")</f>
        <v>0</v>
      </c>
      <c r="DC15" s="195">
        <f ca="1">IF(DA2&lt;&gt;"",IF(AND(Matches!J16&lt;&gt;"",Matches!K16&lt;&gt;""),Matches!K16,0),"")</f>
        <v>0</v>
      </c>
      <c r="DD15" s="195" t="str">
        <f>Matches!M16</f>
        <v>Uruguay</v>
      </c>
      <c r="DE15" s="195" t="str">
        <f ca="1">IF(AND(Matches!J16&lt;&gt;"",Matches!K16&lt;&gt;""),IF(DB15&gt;DC15,"W",IF(DB15=DC15,"D","L")),"")</f>
        <v/>
      </c>
      <c r="DF15" s="133" t="str">
        <f t="shared" ca="1" si="0"/>
        <v/>
      </c>
      <c r="DI15" s="203"/>
      <c r="DQ15" s="200" t="s">
        <v>98</v>
      </c>
      <c r="DR15" s="201"/>
      <c r="DS15" s="202" t="str">
        <f t="shared" si="15"/>
        <v>Brazil</v>
      </c>
      <c r="DT15" s="186" t="s">
        <v>638</v>
      </c>
      <c r="DU15" s="202"/>
      <c r="DV15" s="194">
        <v>9</v>
      </c>
      <c r="DW15" s="203">
        <v>-8</v>
      </c>
      <c r="DX15" s="20"/>
      <c r="DY15" s="9">
        <v>9</v>
      </c>
      <c r="DZ15" s="204">
        <f t="shared" si="13"/>
        <v>46187.791666666664</v>
      </c>
      <c r="EA15" s="205">
        <v>46187.791666666664</v>
      </c>
      <c r="EB15" s="206">
        <f t="shared" si="14"/>
        <v>46187.791666666664</v>
      </c>
      <c r="EC15" s="205"/>
      <c r="EE15" s="194" t="str">
        <f>INDEX(Language!A1:K177,MATCH(Setup!B16,Language!B1:B177,0),MATCH(Setup!C5,Language!A1:J1,0))</f>
        <v>Brazil</v>
      </c>
    </row>
    <row r="16" spans="1:135" x14ac:dyDescent="0.25">
      <c r="CZ16" s="133">
        <v>14</v>
      </c>
      <c r="DA16" s="195" t="str">
        <f>Matches!H17</f>
        <v>Spain</v>
      </c>
      <c r="DB16" s="195">
        <f ca="1">IF(DA2&lt;&gt;"",IF(AND(Matches!J17&lt;&gt;"",Matches!K17&lt;&gt;""),Matches!J17,0),"")</f>
        <v>0</v>
      </c>
      <c r="DC16" s="195">
        <f ca="1">IF(DA2&lt;&gt;"",IF(AND(Matches!J17&lt;&gt;"",Matches!K17&lt;&gt;""),Matches!K17,0),"")</f>
        <v>0</v>
      </c>
      <c r="DD16" s="195" t="str">
        <f>Matches!M17</f>
        <v>Cabo Verde</v>
      </c>
      <c r="DE16" s="195" t="str">
        <f ca="1">IF(AND(Matches!J17&lt;&gt;"",Matches!K17&lt;&gt;""),IF(DB16&gt;DC16,"W",IF(DB16=DC16,"D","L")),"")</f>
        <v/>
      </c>
      <c r="DF16" s="133" t="str">
        <f t="shared" ca="1" si="0"/>
        <v/>
      </c>
      <c r="DI16" s="203"/>
      <c r="DQ16" s="200"/>
      <c r="DR16" s="201"/>
      <c r="DS16" s="202" t="str">
        <f t="shared" si="15"/>
        <v>Morocco</v>
      </c>
      <c r="DT16" s="186" t="s">
        <v>639</v>
      </c>
      <c r="DU16" s="202"/>
      <c r="DV16" s="194">
        <v>10</v>
      </c>
      <c r="DW16" s="203">
        <v>-7.5</v>
      </c>
      <c r="DX16" s="20"/>
      <c r="DY16" s="9">
        <v>10</v>
      </c>
      <c r="DZ16" s="204">
        <f t="shared" si="13"/>
        <v>46187.541666666664</v>
      </c>
      <c r="EA16" s="205">
        <v>46187.541666666664</v>
      </c>
      <c r="EB16" s="206">
        <f t="shared" si="14"/>
        <v>46187.541666666664</v>
      </c>
      <c r="EC16" s="205"/>
      <c r="EE16" s="194" t="str">
        <f>INDEX(Language!A1:K177,MATCH(Setup!B17,Language!B1:B177,0),MATCH(Setup!C5,Language!A1:J1,0))</f>
        <v>Morocco</v>
      </c>
    </row>
    <row r="17" spans="1:135" x14ac:dyDescent="0.25">
      <c r="W17" s="133" t="s">
        <v>96</v>
      </c>
      <c r="CZ17" s="133">
        <v>15</v>
      </c>
      <c r="DA17" s="195" t="str">
        <f>Matches!H18</f>
        <v>Iran</v>
      </c>
      <c r="DB17" s="195">
        <f ca="1">IF(DA2&lt;&gt;"",IF(AND(Matches!J18&lt;&gt;"",Matches!K18&lt;&gt;""),Matches!J18,0),"")</f>
        <v>0</v>
      </c>
      <c r="DC17" s="195">
        <f ca="1">IF(DA2&lt;&gt;"",IF(AND(Matches!J18&lt;&gt;"",Matches!K18&lt;&gt;""),Matches!K18,0),"")</f>
        <v>0</v>
      </c>
      <c r="DD17" s="195" t="str">
        <f>Matches!M18</f>
        <v>New Zealand</v>
      </c>
      <c r="DE17" s="195" t="str">
        <f ca="1">IF(AND(Matches!J18&lt;&gt;"",Matches!K18&lt;&gt;""),IF(DB17&gt;DC17,"W",IF(DB17=DC17,"D","L")),"")</f>
        <v/>
      </c>
      <c r="DF17" s="133" t="str">
        <f t="shared" ca="1" si="0"/>
        <v/>
      </c>
      <c r="DI17" s="203"/>
      <c r="DQ17" s="200"/>
      <c r="DR17" s="201"/>
      <c r="DS17" s="202" t="str">
        <f t="shared" si="15"/>
        <v>Haiti</v>
      </c>
      <c r="DT17" s="186" t="s">
        <v>640</v>
      </c>
      <c r="DU17" s="202"/>
      <c r="DV17" s="194">
        <v>11</v>
      </c>
      <c r="DW17" s="203">
        <v>-7</v>
      </c>
      <c r="DX17" s="20"/>
      <c r="DY17" s="9">
        <v>11</v>
      </c>
      <c r="DZ17" s="204">
        <f t="shared" si="13"/>
        <v>46187.666666666664</v>
      </c>
      <c r="EA17" s="205">
        <v>46187.666666666664</v>
      </c>
      <c r="EB17" s="206">
        <f t="shared" si="14"/>
        <v>46187.666666666664</v>
      </c>
      <c r="EC17" s="205"/>
      <c r="EE17" s="194" t="str">
        <f>INDEX(Language!A1:K177,MATCH(Setup!B18,Language!B1:B177,0),MATCH(Setup!C5,Language!A1:J1,0))</f>
        <v>Haiti</v>
      </c>
    </row>
    <row r="18" spans="1:135" x14ac:dyDescent="0.25">
      <c r="A18" s="20">
        <f>Setup!F16+100</f>
        <v>105</v>
      </c>
      <c r="B18" s="197">
        <f ca="1">VLOOKUP(C18,CX18:CY22,2,FALSE)</f>
        <v>1</v>
      </c>
      <c r="C18" s="193" t="str">
        <f>EE15</f>
        <v>Brazil</v>
      </c>
      <c r="D18" s="133">
        <f ca="1">SUMPRODUCT((DA3:DA105=C18)*(DE3:DE105="W"))+SUMPRODUCT((DD3:DD105=C18)*(DF3:DF105="W"))</f>
        <v>0</v>
      </c>
      <c r="E18" s="133">
        <f ca="1">SUMPRODUCT((DA3:DA105=C18)*(DE3:DE105="D"))+SUMPRODUCT((DD3:DD105=C18)*(DF3:DF105="D"))</f>
        <v>0</v>
      </c>
      <c r="F18" s="133">
        <f ca="1">SUMPRODUCT((DA3:DA105=C18)*(DE3:DE105="L"))+SUMPRODUCT((DD3:DD105=C18)*(DF3:DF105="L"))</f>
        <v>0</v>
      </c>
      <c r="G18" s="133">
        <f ca="1">SUMIF(DA3:DA123,C18,DB3:DB123)+SUMIF(DD3:DD123,C18,DC3:DC123)</f>
        <v>0</v>
      </c>
      <c r="H18" s="133">
        <f ca="1">SUMIF(DD3:DD123,C18,DB3:DB123)+SUMIF(DA3:DA123,C18,DC3:DC123)</f>
        <v>0</v>
      </c>
      <c r="I18" s="133">
        <f t="shared" ref="I18:I21" ca="1" si="28">G18-H18+1000</f>
        <v>1000</v>
      </c>
      <c r="J18" s="133">
        <f t="shared" ref="J18:J21" ca="1" si="29">D18*3+E18*1</f>
        <v>0</v>
      </c>
      <c r="K18" s="133">
        <f>IF(Setup!G16&lt;&gt;"",Setup!G16,-A18)</f>
        <v>-105</v>
      </c>
      <c r="L18" s="133">
        <f ca="1">IF(COUNTIF(J18:J22,4)&lt;&gt;4,RANK(J18,J18:J22),J97)</f>
        <v>1</v>
      </c>
      <c r="N18" s="133">
        <f ca="1">SUMPRODUCT((L18:L21=L18)*(K18:K21&lt;K18))+L18</f>
        <v>4</v>
      </c>
      <c r="O18" s="193" t="str">
        <f ca="1">INDEX(C18:C22,MATCH(1,N18:N22,0),0)</f>
        <v>Haiti</v>
      </c>
      <c r="P18" s="133">
        <f ca="1">INDEX(L18:L22,MATCH(O18,C18:C22,0),0)</f>
        <v>1</v>
      </c>
      <c r="Q18" s="133" t="str">
        <f ca="1">IF(P19=1,O18,"")</f>
        <v>Haiti</v>
      </c>
      <c r="R18" s="133" t="str">
        <f ca="1">IF(P20=2,O19,"")</f>
        <v/>
      </c>
      <c r="S18" s="133" t="str">
        <f ca="1">IF(P21=3,O20,"")</f>
        <v/>
      </c>
      <c r="T18" s="133" t="str">
        <f>IF(P22=4,O21,"")</f>
        <v/>
      </c>
      <c r="V18" s="133" t="str">
        <f ca="1">IF(Q18&lt;&gt;"",Q18,"")</f>
        <v>Haiti</v>
      </c>
      <c r="W18" s="133">
        <f ca="1">SUMPRODUCT((DA3:DA105=V18)*(DD3:DD105=V19)*(DE3:DE105="W"))+SUMPRODUCT((DA3:DA105=V18)*(DD3:DD105=V20)*(DE3:DE105="W"))+SUMPRODUCT((DA3:DA105=V18)*(DD3:DD105=V21)*(DE3:DE105="W"))+SUMPRODUCT((DA3:DA105=V18)*(DD3:DD105=V22)*(DE3:DE105="W"))+SUMPRODUCT((DA3:DA105=V19)*(DD3:DD105=V18)*(DF3:DF105="W"))+SUMPRODUCT((DA3:DA105=V20)*(DD3:DD105=V18)*(DF3:DF105="W"))+SUMPRODUCT((DA3:DA105=V21)*(DD3:DD105=V18)*(DF3:DF105="W"))+SUMPRODUCT((DA3:DA105=V22)*(DD3:DD105=V18)*(DF3:DF105="W"))</f>
        <v>0</v>
      </c>
      <c r="X18" s="133">
        <f ca="1">SUMPRODUCT((DA3:DA105=V18)*(DD3:DD105=V19)*(DE3:DE105="D"))+SUMPRODUCT((DA3:DA105=V18)*(DD3:DD105=V20)*(DE3:DE105="D"))+SUMPRODUCT((DA3:DA105=V18)*(DD3:DD105=V21)*(DE3:DE105="D"))+SUMPRODUCT((DA3:DA105=V18)*(DD3:DD105=V22)*(DE3:DE105="D"))+SUMPRODUCT((DA3:DA105=V19)*(DD3:DD105=V18)*(DE3:DE105="D"))+SUMPRODUCT((DA3:DA105=V20)*(DD3:DD105=V18)*(DE3:DE105="D"))+SUMPRODUCT((DA3:DA105=V21)*(DD3:DD105=V18)*(DE3:DE105="D"))+SUMPRODUCT((DA3:DA105=V22)*(DD3:DD105=V18)*(DE3:DE105="D"))</f>
        <v>0</v>
      </c>
      <c r="Y18" s="133">
        <f ca="1">SUMPRODUCT((DA3:DA105=V18)*(DD3:DD105=V19)*(DE3:DE105="L"))+SUMPRODUCT((DA3:DA105=V18)*(DD3:DD105=V20)*(DE3:DE105="L"))+SUMPRODUCT((DA3:DA105=V18)*(DD3:DD105=V21)*(DE3:DE105="L"))+SUMPRODUCT((DA3:DA105=V18)*(DD3:DD105=V22)*(DE3:DE105="L"))+SUMPRODUCT((DA3:DA105=V19)*(DD3:DD105=V18)*(DF3:DF105="L"))+SUMPRODUCT((DA3:DA105=V20)*(DD3:DD105=V18)*(DF3:DF105="L"))+SUMPRODUCT((DA3:DA105=V21)*(DD3:DD105=V18)*(DF3:DF105="L"))+SUMPRODUCT((DA3:DA105=V22)*(DD3:DD105=V18)*(DF3:DF105="L"))</f>
        <v>0</v>
      </c>
      <c r="Z18" s="133">
        <f ca="1">SUMPRODUCT((DA3:DA105=V18)*(DD3:DD105=V19)*DB3:DB105)+SUMPRODUCT((DA3:DA105=V18)*(DD3:DD105=V20)*DB3:DB105)+SUMPRODUCT((DA3:DA105=V18)*(DD3:DD105=V21)*DB3:DB105)+SUMPRODUCT((DA3:DA105=V18)*(DD3:DD105=V22)*DB3:DB105)+SUMPRODUCT((DA3:DA105=V19)*(DD3:DD105=V18)*DC3:DC105)+SUMPRODUCT((DA3:DA105=V20)*(DD3:DD105=V18)*DC3:DC105)+SUMPRODUCT((DA3:DA105=V21)*(DD3:DD105=V18)*DC3:DC105)+SUMPRODUCT((DA3:DA105=V22)*(DD3:DD105=V18)*DC3:DC105)</f>
        <v>0</v>
      </c>
      <c r="AA18" s="133">
        <f ca="1">SUMPRODUCT((DA3:DA105=V18)*(DD3:DD105=V19)*DC3:DC105)+SUMPRODUCT((DA3:DA105=V18)*(DD3:DD105=V20)*DC3:DC105)+SUMPRODUCT((DA3:DA105=V18)*(DD3:DD105=V21)*DC3:DC105)+SUMPRODUCT((DA3:DA105=V18)*(DD3:DD105=V22)*DC3:DC105)+SUMPRODUCT((DA3:DA105=V19)*(DD3:DD105=V18)*DB3:DB105)+SUMPRODUCT((DA3:DA105=V20)*(DD3:DD105=V18)*DB3:DB105)+SUMPRODUCT((DA3:DA105=V21)*(DD3:DD105=V18)*DB3:DB105)+SUMPRODUCT((DA3:DA105=V22)*(DD3:DD105=V18)*DB3:DB105)</f>
        <v>0</v>
      </c>
      <c r="AB18" s="133">
        <f ca="1">Z18-AA18+1000</f>
        <v>1000</v>
      </c>
      <c r="AC18" s="133">
        <f t="shared" ref="AC18:AC21" ca="1" si="30">IF(V18&lt;&gt;"",W18*3+X18*1,"")</f>
        <v>0</v>
      </c>
      <c r="AD18" s="133">
        <f ca="1">IF(V18&lt;&gt;"",VLOOKUP(V18,C4:I52,7,FALSE),"")</f>
        <v>1000</v>
      </c>
      <c r="AE18" s="133">
        <f ca="1">IF(V18&lt;&gt;"",VLOOKUP(V18,C4:I52,5,FALSE),"")</f>
        <v>0</v>
      </c>
      <c r="AF18" s="133">
        <f ca="1">IF(V18&lt;&gt;"",VLOOKUP(V18,C4:K52,9,FALSE),"")</f>
        <v>-183</v>
      </c>
      <c r="AG18" s="133">
        <f t="shared" ref="AG18:AG21" ca="1" si="31">AC18</f>
        <v>0</v>
      </c>
      <c r="AH18" s="133">
        <f ca="1">IF(V18&lt;&gt;"",RANK(AG18,AG18:AG22),"")</f>
        <v>1</v>
      </c>
      <c r="AI18" s="133">
        <f ca="1">IF(V18&lt;&gt;"",SUMPRODUCT((AG18:AG22=AG18)*(AB18:AB22&gt;AB18)),"")</f>
        <v>0</v>
      </c>
      <c r="AJ18" s="133">
        <f ca="1">IF(V18&lt;&gt;"",SUMPRODUCT((AG18:AG22=AG18)*(AB18:AB22=AB18)*(Z18:Z22&gt;Z18)),"")</f>
        <v>0</v>
      </c>
      <c r="AK18" s="133">
        <f ca="1">IF(V18&lt;&gt;"",SUMPRODUCT((AG18:AG22=AG18)*(AB18:AB22=AB18)*(Z18:Z22=Z18)*(AD18:AD22&gt;AD18)),"")</f>
        <v>0</v>
      </c>
      <c r="AL18" s="133">
        <f ca="1">IF(V18&lt;&gt;"",SUMPRODUCT((AG18:AG22=AG18)*(AB18:AB22=AB18)*(Z18:Z22=Z18)*(AD18:AD22=AD18)*(AE18:AE22&gt;AE18)),"")</f>
        <v>0</v>
      </c>
      <c r="AM18" s="133">
        <f ca="1">IF(V18&lt;&gt;"",SUMPRODUCT((AG18:AG22=AG18)*(AB18:AB22=AB18)*(Z18:Z22=Z18)*(AD18:AD22=AD18)*(AE18:AE22=AE18)*(AF18:AF22&gt;AF18)),"")</f>
        <v>3</v>
      </c>
      <c r="AN18" s="133">
        <f ca="1">IF(V18&lt;&gt;"",IF(AN97&lt;&gt;"",IF(U96=3,AN97,AN97+U96),SUM(AH18:AM18)),"")</f>
        <v>4</v>
      </c>
      <c r="AO18" s="133" t="str">
        <f ca="1">IF(V18&lt;&gt;"",INDEX(V18:V22,MATCH(1,AN18:AN22,0),0),"")</f>
        <v>Brazil</v>
      </c>
      <c r="CX18" s="133" t="str">
        <f ca="1">IF(AO18&lt;&gt;"",AO18,O18)</f>
        <v>Brazil</v>
      </c>
      <c r="CY18" s="133">
        <v>1</v>
      </c>
      <c r="CZ18" s="133">
        <v>16</v>
      </c>
      <c r="DA18" s="195" t="str">
        <f>Matches!H19</f>
        <v>Belgium</v>
      </c>
      <c r="DB18" s="195">
        <f ca="1">IF(DA2&lt;&gt;"",IF(AND(Matches!J19&lt;&gt;"",Matches!K19&lt;&gt;""),Matches!J19,0),"")</f>
        <v>0</v>
      </c>
      <c r="DC18" s="195">
        <f ca="1">IF(DA2&lt;&gt;"",IF(AND(Matches!J19&lt;&gt;"",Matches!K19&lt;&gt;""),Matches!K19,0),"")</f>
        <v>0</v>
      </c>
      <c r="DD18" s="195" t="str">
        <f>Matches!M19</f>
        <v>Egypt</v>
      </c>
      <c r="DE18" s="195" t="str">
        <f ca="1">IF(AND(Matches!J19&lt;&gt;"",Matches!K19&lt;&gt;""),IF(DB18&gt;DC18,"W",IF(DB18=DC18,"D","L")),"")</f>
        <v/>
      </c>
      <c r="DF18" s="133" t="str">
        <f t="shared" ca="1" si="0"/>
        <v/>
      </c>
      <c r="DI18" s="203"/>
      <c r="DQ18" s="200"/>
      <c r="DR18" s="201"/>
      <c r="DS18" s="202" t="str">
        <f t="shared" si="15"/>
        <v>Scotland</v>
      </c>
      <c r="DT18" s="186" t="s">
        <v>641</v>
      </c>
      <c r="DU18" s="202"/>
      <c r="DV18" s="194">
        <v>12</v>
      </c>
      <c r="DW18" s="203">
        <v>-6.5</v>
      </c>
      <c r="DX18" s="20"/>
      <c r="DY18" s="9">
        <v>12</v>
      </c>
      <c r="DZ18" s="204">
        <f t="shared" si="13"/>
        <v>46187.916666666664</v>
      </c>
      <c r="EA18" s="205">
        <v>46187.916666666664</v>
      </c>
      <c r="EB18" s="206">
        <f t="shared" si="14"/>
        <v>46187.916666666664</v>
      </c>
      <c r="EC18" s="205"/>
      <c r="EE18" s="194" t="str">
        <f>INDEX(Language!A1:K177,MATCH(Setup!B19,Language!B1:B177,0),MATCH(Setup!C5,Language!A1:J1,0))</f>
        <v>Scotland</v>
      </c>
    </row>
    <row r="19" spans="1:135" ht="16.5" x14ac:dyDescent="0.25">
      <c r="A19" s="20">
        <f>Setup!F17+100</f>
        <v>108</v>
      </c>
      <c r="B19" s="197">
        <f ca="1">VLOOKUP(C19,CX18:CY22,2,FALSE)</f>
        <v>2</v>
      </c>
      <c r="C19" s="193" t="str">
        <f t="shared" ref="C19:C21" si="32">EE16</f>
        <v>Morocco</v>
      </c>
      <c r="D19" s="133">
        <f ca="1">SUMPRODUCT((DA3:DA105=C19)*(DE3:DE105="W"))+SUMPRODUCT((DD3:DD105=C19)*(DF3:DF105="W"))</f>
        <v>0</v>
      </c>
      <c r="E19" s="133">
        <f ca="1">SUMPRODUCT((DA3:DA105=C19)*(DE3:DE105="D"))+SUMPRODUCT((DD3:DD105=C19)*(DF3:DF105="D"))</f>
        <v>0</v>
      </c>
      <c r="F19" s="133">
        <f ca="1">SUMPRODUCT((DA3:DA105=C19)*(DE3:DE105="L"))+SUMPRODUCT((DD3:DD105=C19)*(DF3:DF105="L"))</f>
        <v>0</v>
      </c>
      <c r="G19" s="133">
        <f ca="1">SUMIF(DA3:DA123,C19,DB3:DB123)+SUMIF(DD3:DD123,C19,DC3:DC123)</f>
        <v>0</v>
      </c>
      <c r="H19" s="133">
        <f ca="1">SUMIF(DD3:DD123,C19,DB3:DB123)+SUMIF(DA3:DA123,C19,DC3:DC123)</f>
        <v>0</v>
      </c>
      <c r="I19" s="133">
        <f t="shared" ca="1" si="28"/>
        <v>1000</v>
      </c>
      <c r="J19" s="133">
        <f t="shared" ca="1" si="29"/>
        <v>0</v>
      </c>
      <c r="K19" s="133">
        <f>IF(Setup!G17&lt;&gt;"",Setup!G17,-A19)</f>
        <v>-108</v>
      </c>
      <c r="L19" s="133">
        <f ca="1">IF(COUNTIF(J18:J22,4)&lt;&gt;4,RANK(J19,J18:J22),J98)</f>
        <v>1</v>
      </c>
      <c r="N19" s="133">
        <f ca="1">SUMPRODUCT((L18:L21=L19)*(K18:K21&lt;K19))+L19</f>
        <v>3</v>
      </c>
      <c r="O19" s="193" t="str">
        <f ca="1">INDEX(C18:C22,MATCH(2,N18:N22,0),0)</f>
        <v>Scotland</v>
      </c>
      <c r="P19" s="133">
        <f ca="1">INDEX(L18:L22,MATCH(O19,C18:C22,0),0)</f>
        <v>1</v>
      </c>
      <c r="Q19" s="133" t="str">
        <f ca="1">IF(Q18&lt;&gt;"",O19,"")</f>
        <v>Scotland</v>
      </c>
      <c r="R19" s="133" t="str">
        <f ca="1">IF(R18&lt;&gt;"",O20,"")</f>
        <v/>
      </c>
      <c r="S19" s="133" t="str">
        <f ca="1">IF(S18&lt;&gt;"",O21,"")</f>
        <v/>
      </c>
      <c r="T19" s="133" t="str">
        <f>IF(T18&lt;&gt;"",O22,"")</f>
        <v/>
      </c>
      <c r="V19" s="133" t="str">
        <f t="shared" ref="V19:V21" ca="1" si="33">IF(Q19&lt;&gt;"",Q19,"")</f>
        <v>Scotland</v>
      </c>
      <c r="W19" s="133">
        <f ca="1">SUMPRODUCT((DA3:DA105=V19)*(DD3:DD105=V20)*(DE3:DE105="W"))+SUMPRODUCT((DA3:DA105=V19)*(DD3:DD105=V21)*(DE3:DE105="W"))+SUMPRODUCT((DA3:DA105=V19)*(DD3:DD105=V22)*(DE3:DE105="W"))+SUMPRODUCT((DA3:DA105=V19)*(DD3:DD105=V18)*(DE3:DE105="W"))+SUMPRODUCT((DA3:DA105=V20)*(DD3:DD105=V19)*(DF3:DF105="W"))+SUMPRODUCT((DA3:DA105=V21)*(DD3:DD105=V19)*(DF3:DF105="W"))+SUMPRODUCT((DA3:DA105=V22)*(DD3:DD105=V19)*(DF3:DF105="W"))+SUMPRODUCT((DA3:DA105=V18)*(DD3:DD105=V19)*(DF3:DF105="W"))</f>
        <v>0</v>
      </c>
      <c r="X19" s="133">
        <f ca="1">SUMPRODUCT((DA3:DA105=V19)*(DD3:DD105=V20)*(DE3:DE105="D"))+SUMPRODUCT((DA3:DA105=V19)*(DD3:DD105=V21)*(DE3:DE105="D"))+SUMPRODUCT((DA3:DA105=V19)*(DD3:DD105=V22)*(DE3:DE105="D"))+SUMPRODUCT((DA3:DA105=V19)*(DD3:DD105=V18)*(DE3:DE105="D"))+SUMPRODUCT((DA3:DA105=V20)*(DD3:DD105=V19)*(DE3:DE105="D"))+SUMPRODUCT((DA3:DA105=V21)*(DD3:DD105=V19)*(DE3:DE105="D"))+SUMPRODUCT((DA3:DA105=V22)*(DD3:DD105=V19)*(DE3:DE105="D"))+SUMPRODUCT((DA3:DA105=V18)*(DD3:DD105=V19)*(DE3:DE105="D"))</f>
        <v>0</v>
      </c>
      <c r="Y19" s="133">
        <f ca="1">SUMPRODUCT((DA3:DA105=V19)*(DD3:DD105=V20)*(DE3:DE105="L"))+SUMPRODUCT((DA3:DA105=V19)*(DD3:DD105=V21)*(DE3:DE105="L"))+SUMPRODUCT((DA3:DA105=V19)*(DD3:DD105=V22)*(DE3:DE105="L"))+SUMPRODUCT((DA3:DA105=V19)*(DD3:DD105=V18)*(DE3:DE105="L"))+SUMPRODUCT((DA3:DA105=V20)*(DD3:DD105=V19)*(DF3:DF105="L"))+SUMPRODUCT((DA3:DA105=V21)*(DD3:DD105=V19)*(DF3:DF105="L"))+SUMPRODUCT((DA3:DA105=V22)*(DD3:DD105=V19)*(DF3:DF105="L"))+SUMPRODUCT((DA3:DA105=V18)*(DD3:DD105=V19)*(DF3:DF105="L"))</f>
        <v>0</v>
      </c>
      <c r="Z19" s="133">
        <f ca="1">SUMPRODUCT((DA3:DA105=V19)*(DD3:DD105=V20)*DB3:DB105)+SUMPRODUCT((DA3:DA105=V19)*(DD3:DD105=V21)*DB3:DB105)+SUMPRODUCT((DA3:DA105=V19)*(DD3:DD105=V22)*DB3:DB105)+SUMPRODUCT((DA3:DA105=V19)*(DD3:DD105=V18)*DB3:DB105)+SUMPRODUCT((DA3:DA105=V20)*(DD3:DD105=V19)*DC3:DC105)+SUMPRODUCT((DA3:DA105=V21)*(DD3:DD105=V19)*DC3:DC105)+SUMPRODUCT((DA3:DA105=V22)*(DD3:DD105=V19)*DC3:DC105)+SUMPRODUCT((DA3:DA105=V18)*(DD3:DD105=V19)*DC3:DC105)</f>
        <v>0</v>
      </c>
      <c r="AA19" s="133">
        <f ca="1">SUMPRODUCT((DA3:DA105=V19)*(DD3:DD105=V20)*DC3:DC105)+SUMPRODUCT((DA3:DA105=V19)*(DD3:DD105=V21)*DC3:DC105)+SUMPRODUCT((DA3:DA105=V19)*(DD3:DD105=V22)*DC3:DC105)+SUMPRODUCT((DA3:DA105=V19)*(DD3:DD105=V18)*DC3:DC105)+SUMPRODUCT((DA3:DA105=V20)*(DD3:DD105=V19)*DB3:DB105)+SUMPRODUCT((DA3:DA105=V21)*(DD3:DD105=V19)*DB3:DB105)+SUMPRODUCT((DA3:DA105=V22)*(DD3:DD105=V19)*DB3:DB105)+SUMPRODUCT((DA3:DA105=V18)*(DD3:DD105=V19)*DB3:DB105)</f>
        <v>0</v>
      </c>
      <c r="AB19" s="133">
        <f ca="1">Z19-AA19+1000</f>
        <v>1000</v>
      </c>
      <c r="AC19" s="133">
        <f t="shared" ca="1" si="30"/>
        <v>0</v>
      </c>
      <c r="AD19" s="133">
        <f ca="1">IF(V19&lt;&gt;"",VLOOKUP(V19,C4:I52,7,FALSE),"")</f>
        <v>1000</v>
      </c>
      <c r="AE19" s="133">
        <f ca="1">IF(V19&lt;&gt;"",VLOOKUP(V19,C4:I52,5,FALSE),"")</f>
        <v>0</v>
      </c>
      <c r="AF19" s="133">
        <f ca="1">IF(V19&lt;&gt;"",VLOOKUP(V19,C4:K52,9,FALSE),"")</f>
        <v>-138</v>
      </c>
      <c r="AG19" s="133">
        <f t="shared" ca="1" si="31"/>
        <v>0</v>
      </c>
      <c r="AH19" s="133">
        <f ca="1">IF(V19&lt;&gt;"",RANK(AG19,AG18:AG22),"")</f>
        <v>1</v>
      </c>
      <c r="AI19" s="133">
        <f ca="1">IF(V19&lt;&gt;"",SUMPRODUCT((AG18:AG22=AG19)*(AB18:AB22&gt;AB19)),"")</f>
        <v>0</v>
      </c>
      <c r="AJ19" s="133">
        <f ca="1">IF(V19&lt;&gt;"",SUMPRODUCT((AG18:AG22=AG19)*(AB18:AB22=AB19)*(Z18:Z22&gt;Z19)),"")</f>
        <v>0</v>
      </c>
      <c r="AK19" s="133">
        <f ca="1">IF(V19&lt;&gt;"",SUMPRODUCT((AG18:AG22=AG19)*(AB18:AB22=AB19)*(Z18:Z22=Z19)*(AD18:AD22&gt;AD19)),"")</f>
        <v>0</v>
      </c>
      <c r="AL19" s="133">
        <f ca="1">IF(V19&lt;&gt;"",SUMPRODUCT((AG18:AG22=AG19)*(AB18:AB22=AB19)*(Z18:Z22=Z19)*(AD18:AD22=AD19)*(AE18:AE22&gt;AE19)),"")</f>
        <v>0</v>
      </c>
      <c r="AM19" s="133">
        <f ca="1">IF(V19&lt;&gt;"",SUMPRODUCT((AG18:AG22=AG19)*(AB18:AB22=AB19)*(Z18:Z22=Z19)*(AD18:AD22=AD19)*(AE18:AE22=AE19)*(AF18:AF22&gt;AF19)),"")</f>
        <v>2</v>
      </c>
      <c r="AN19" s="133">
        <f ca="1">IF(V19&lt;&gt;"",IF(AN98&lt;&gt;"",IF(U96=3,AN98,AN98+U96),SUM(AH19:AM19)),"")</f>
        <v>3</v>
      </c>
      <c r="AO19" s="133" t="str">
        <f ca="1">IF(V19&lt;&gt;"",INDEX(V18:V22,MATCH(2,AN18:AN22,0),0),"")</f>
        <v>Morocco</v>
      </c>
      <c r="AP19" s="133" t="str">
        <f ca="1">IF(R18&lt;&gt;"",R18,"")</f>
        <v/>
      </c>
      <c r="AQ19" s="133">
        <f ca="1">SUMPRODUCT((DA3:DA105=AP19)*(DD3:DD105=AP20)*(DE3:DE105="W"))+SUMPRODUCT((DA3:DA105=AP19)*(DD3:DD105=AP21)*(DE3:DE105="W"))+SUMPRODUCT((DA3:DA105=AP19)*(DD3:DD105=AP22)*(DE3:DE105="W"))+SUMPRODUCT((DA3:DA105=AP20)*(DD3:DD105=AP19)*(DF3:DF105="W"))+SUMPRODUCT((DA3:DA105=AP21)*(DD3:DD105=AP19)*(DF3:DF105="W"))+SUMPRODUCT((DA3:DA105=AP22)*(DD3:DD105=AP19)*(DF3:DF105="W"))</f>
        <v>0</v>
      </c>
      <c r="AR19" s="133">
        <f ca="1">SUMPRODUCT((DA3:DA105=AP19)*(DD3:DD105=AP20)*(DE3:DE105="D"))+SUMPRODUCT((DA3:DA105=AP19)*(DD3:DD105=AP21)*(DE3:DE105="D"))+SUMPRODUCT((DA3:DA105=AP19)*(DD3:DD105=AP22)*(DE3:DE105="D"))+SUMPRODUCT((DA3:DA105=AP20)*(DD3:DD105=AP19)*(DE3:DE105="D"))+SUMPRODUCT((DA3:DA105=AP21)*(DD3:DD105=AP19)*(DE3:DE105="D"))+SUMPRODUCT((DA3:DA105=AP22)*(DD3:DD105=AP19)*(DE3:DE105="D"))</f>
        <v>0</v>
      </c>
      <c r="AS19" s="133">
        <f ca="1">SUMPRODUCT((DA3:DA105=AP19)*(DD3:DD105=AP20)*(DE3:DE105="L"))+SUMPRODUCT((DA3:DA105=AP19)*(DD3:DD105=AP21)*(DE3:DE105="L"))+SUMPRODUCT((DA3:DA105=AP19)*(DD3:DD105=AP22)*(DE3:DE105="L"))+SUMPRODUCT((DA3:DA105=AP20)*(DD3:DD105=AP19)*(DF3:DF105="L"))+SUMPRODUCT((DA3:DA105=AP21)*(DD3:DD105=AP19)*(DF3:DF105="L"))+SUMPRODUCT((DA3:DA105=AP22)*(DD3:DD105=AP19)*(DF3:DF105="L"))</f>
        <v>0</v>
      </c>
      <c r="AT19" s="133">
        <f ca="1">SUMPRODUCT((DA3:DA105=AP19)*(DD3:DD105=AP20)*DB3:DB105)+SUMPRODUCT((DA3:DA105=AP19)*(DD3:DD105=AP21)*DB3:DB105)+SUMPRODUCT((DA3:DA105=AP19)*(DD3:DD105=AP22)*DB3:DB105)+SUMPRODUCT((DA3:DA105=AP19)*(DD3:DD105=AP18)*DB3:DB105)+SUMPRODUCT((DA3:DA105=AP20)*(DD3:DD105=AP19)*DC3:DC105)+SUMPRODUCT((DA3:DA105=AP21)*(DD3:DD105=AP19)*DC3:DC105)+SUMPRODUCT((DA3:DA105=AP22)*(DD3:DD105=AP19)*DC3:DC105)+SUMPRODUCT((DA3:DA105=AP18)*(DD3:DD105=AP19)*DC3:DC105)</f>
        <v>0</v>
      </c>
      <c r="AU19" s="133">
        <f ca="1">SUMPRODUCT((DA3:DA105=AP19)*(DD3:DD105=AP20)*DC3:DC105)+SUMPRODUCT((DA3:DA105=AP19)*(DD3:DD105=AP21)*DC3:DC105)+SUMPRODUCT((DA3:DA105=AP19)*(DD3:DD105=AP22)*DC3:DC105)+SUMPRODUCT((DA3:DA105=AP19)*(DD3:DD105=AP18)*DC3:DC105)+SUMPRODUCT((DA3:DA105=AP20)*(DD3:DD105=AP19)*DB3:DB105)+SUMPRODUCT((DA3:DA105=AP21)*(DD3:DD105=AP19)*DB3:DB105)+SUMPRODUCT((DA3:DA105=AP22)*(DD3:DD105=AP19)*DB3:DB105)+SUMPRODUCT((DA3:DA105=AP18)*(DD3:DD105=AP19)*DB3:DB105)</f>
        <v>0</v>
      </c>
      <c r="AV19" s="133">
        <f ca="1">AT19-AU19+1000</f>
        <v>1000</v>
      </c>
      <c r="AW19" s="133" t="str">
        <f t="shared" ref="AW19:AW21" ca="1" si="34">IF(AP19&lt;&gt;"",AQ19*3+AR19*1,"")</f>
        <v/>
      </c>
      <c r="AX19" s="133" t="str">
        <f ca="1">IF(AP19&lt;&gt;"",VLOOKUP(AP19,C4:I52,7,FALSE),"")</f>
        <v/>
      </c>
      <c r="AY19" s="133" t="str">
        <f ca="1">IF(AP19&lt;&gt;"",VLOOKUP(AP19,C4:I52,5,FALSE),"")</f>
        <v/>
      </c>
      <c r="AZ19" s="133" t="str">
        <f ca="1">IF(AP19&lt;&gt;"",VLOOKUP(AP19,C4:K52,9,FALSE),"")</f>
        <v/>
      </c>
      <c r="BA19" s="133" t="str">
        <f t="shared" ref="BA19:BA21" ca="1" si="35">AW19</f>
        <v/>
      </c>
      <c r="BB19" s="133" t="str">
        <f ca="1">IF(AP19&lt;&gt;"",RANK(BA19,BA18:BA22),"")</f>
        <v/>
      </c>
      <c r="BC19" s="133" t="str">
        <f ca="1">IF(AP19&lt;&gt;"",SUMPRODUCT((BA18:BA22=BA19)*(AV18:AV22&gt;AV19)),"")</f>
        <v/>
      </c>
      <c r="BD19" s="133" t="str">
        <f ca="1">IF(AP19&lt;&gt;"",SUMPRODUCT((BA18:BA22=BA19)*(AV18:AV22=AV19)*(AT18:AT22&gt;AT19)),"")</f>
        <v/>
      </c>
      <c r="BE19" s="133" t="str">
        <f ca="1">IF(AP19&lt;&gt;"",SUMPRODUCT((BA18:BA22=BA19)*(AV18:AV22=AV19)*(AT18:AT22=AT19)*(AX18:AX22&gt;AX19)),"")</f>
        <v/>
      </c>
      <c r="BF19" s="133" t="str">
        <f ca="1">IF(AP19&lt;&gt;"",SUMPRODUCT((BA18:BA22=BA19)*(AV18:AV22=AV19)*(AT18:AT22=AT19)*(AX18:AX22=AX19)*(AY18:AY22&gt;AY19)),"")</f>
        <v/>
      </c>
      <c r="BG19" s="133" t="str">
        <f ca="1">IF(AP19&lt;&gt;"",SUMPRODUCT((BA18:BA22=BA19)*(AV18:AV22=AV19)*(AT18:AT22=AT19)*(AX18:AX22=AX19)*(AY18:AY22=AY19)*(AZ18:AZ22&gt;AZ19)),"")</f>
        <v/>
      </c>
      <c r="BH19" s="133" t="str">
        <f ca="1">IF(AP19&lt;&gt;"",IF(BH98&lt;&gt;"",IF(AO96=3,BH98,BH98+AO96),SUM(BB19:BG19)+1),"")</f>
        <v/>
      </c>
      <c r="BI19" s="133" t="str">
        <f ca="1">IF(AP19&lt;&gt;"",INDEX(AP19:AP22,MATCH(2,BH19:BH22,0),0),"")</f>
        <v/>
      </c>
      <c r="CX19" s="133" t="str">
        <f ca="1">IF(BI19&lt;&gt;"",BI19,IF(AO19&lt;&gt;"",AO19,O19))</f>
        <v>Morocco</v>
      </c>
      <c r="CY19" s="133">
        <v>2</v>
      </c>
      <c r="CZ19" s="133">
        <v>17</v>
      </c>
      <c r="DA19" s="195" t="str">
        <f>Matches!H20</f>
        <v>France</v>
      </c>
      <c r="DB19" s="195">
        <f ca="1">IF(DA2&lt;&gt;"",IF(AND(Matches!J20&lt;&gt;"",Matches!K20&lt;&gt;""),Matches!J20,0),"")</f>
        <v>0</v>
      </c>
      <c r="DC19" s="195">
        <f ca="1">IF(DA2&lt;&gt;"",IF(AND(Matches!J20&lt;&gt;"",Matches!K20&lt;&gt;""),Matches!K20,0),"")</f>
        <v>0</v>
      </c>
      <c r="DD19" s="195" t="str">
        <f>Matches!M20</f>
        <v>Senegal</v>
      </c>
      <c r="DE19" s="195" t="str">
        <f ca="1">IF(AND(Matches!J20&lt;&gt;"",Matches!K20&lt;&gt;""),IF(DB19&gt;DC19,"W",IF(DB19=DC19,"D","L")),"")</f>
        <v/>
      </c>
      <c r="DF19" s="133" t="str">
        <f t="shared" ca="1" si="0"/>
        <v/>
      </c>
      <c r="DI19" s="203"/>
      <c r="DQ19" s="200" t="s">
        <v>93</v>
      </c>
      <c r="DR19" s="201"/>
      <c r="DS19" s="202" t="str">
        <f t="shared" si="15"/>
        <v>USA</v>
      </c>
      <c r="DT19" s="186" t="s">
        <v>642</v>
      </c>
      <c r="DU19" s="202"/>
      <c r="DV19" s="194">
        <v>13</v>
      </c>
      <c r="DW19" s="203">
        <v>-6</v>
      </c>
      <c r="DX19" s="20"/>
      <c r="DY19" s="9">
        <v>13</v>
      </c>
      <c r="DZ19" s="204">
        <f t="shared" si="13"/>
        <v>46188.75</v>
      </c>
      <c r="EA19" s="205">
        <v>46188.75</v>
      </c>
      <c r="EB19" s="206">
        <f t="shared" si="14"/>
        <v>46188.75</v>
      </c>
      <c r="EC19" s="205"/>
      <c r="ED19" s="194">
        <f>SUM(Matches!S17:S20)</f>
        <v>10</v>
      </c>
      <c r="EE19" s="194" t="str">
        <f>INDEX(Language!A1:K177,MATCH(Setup!B20,Language!B1:B177,0),MATCH(Setup!C5,Language!A1:J1,0))</f>
        <v>USA</v>
      </c>
    </row>
    <row r="20" spans="1:135" x14ac:dyDescent="0.25">
      <c r="A20" s="20">
        <f>Setup!F18+100</f>
        <v>183</v>
      </c>
      <c r="B20" s="197">
        <f ca="1">VLOOKUP(C20,CX18:CY22,2,FALSE)</f>
        <v>4</v>
      </c>
      <c r="C20" s="193" t="str">
        <f t="shared" si="32"/>
        <v>Haiti</v>
      </c>
      <c r="D20" s="133">
        <f ca="1">SUMPRODUCT((DA3:DA105=C20)*(DE3:DE105="W"))+SUMPRODUCT((DD3:DD105=C20)*(DF3:DF105="W"))</f>
        <v>0</v>
      </c>
      <c r="E20" s="133">
        <f ca="1">SUMPRODUCT((DA3:DA105=C20)*(DE3:DE105="D"))+SUMPRODUCT((DD3:DD105=C20)*(DF3:DF105="D"))</f>
        <v>0</v>
      </c>
      <c r="F20" s="133">
        <f ca="1">SUMPRODUCT((DA3:DA105=C20)*(DE3:DE105="L"))+SUMPRODUCT((DD3:DD105=C20)*(DF3:DF105="L"))</f>
        <v>0</v>
      </c>
      <c r="G20" s="133">
        <f ca="1">SUMIF(DA3:DA123,C20,DB3:DB123)+SUMIF(DD3:DD123,C20,DC3:DC123)</f>
        <v>0</v>
      </c>
      <c r="H20" s="133">
        <f ca="1">SUMIF(DD3:DD123,C20,DB3:DB123)+SUMIF(DA3:DA123,C20,DC3:DC123)</f>
        <v>0</v>
      </c>
      <c r="I20" s="133">
        <f t="shared" ca="1" si="28"/>
        <v>1000</v>
      </c>
      <c r="J20" s="133">
        <f t="shared" ca="1" si="29"/>
        <v>0</v>
      </c>
      <c r="K20" s="133">
        <f>IF(Setup!G18&lt;&gt;"",Setup!G18,-A20)</f>
        <v>-183</v>
      </c>
      <c r="L20" s="133">
        <f ca="1">IF(COUNTIF(J18:J22,4)&lt;&gt;4,RANK(J20,J18:J22),J99)</f>
        <v>1</v>
      </c>
      <c r="N20" s="133">
        <f ca="1">SUMPRODUCT((L18:L21=L20)*(K18:K21&lt;K20))+L20</f>
        <v>1</v>
      </c>
      <c r="O20" s="193" t="str">
        <f ca="1">INDEX(C18:C22,MATCH(3,N18:N22,0),0)</f>
        <v>Morocco</v>
      </c>
      <c r="P20" s="133">
        <f ca="1">INDEX(L18:L22,MATCH(O20,C18:C22,0),0)</f>
        <v>1</v>
      </c>
      <c r="Q20" s="133" t="str">
        <f ca="1">IF(AND(Q19&lt;&gt;"",P20=1),O20,"")</f>
        <v>Morocco</v>
      </c>
      <c r="R20" s="133" t="str">
        <f ca="1">IF(AND(R19&lt;&gt;"",P21=2),O21,"")</f>
        <v/>
      </c>
      <c r="S20" s="133" t="str">
        <f ca="1">IF(AND(S19&lt;&gt;"",P22=3),O22,"")</f>
        <v/>
      </c>
      <c r="V20" s="133" t="str">
        <f t="shared" ca="1" si="33"/>
        <v>Morocco</v>
      </c>
      <c r="W20" s="133">
        <f ca="1">SUMPRODUCT((DA3:DA105=V20)*(DD3:DD105=V21)*(DE3:DE105="W"))+SUMPRODUCT((DA3:DA105=V20)*(DD3:DD105=V22)*(DE3:DE105="W"))+SUMPRODUCT((DA3:DA105=V20)*(DD3:DD105=V18)*(DE3:DE105="W"))+SUMPRODUCT((DA3:DA105=V20)*(DD3:DD105=V19)*(DE3:DE105="W"))+SUMPRODUCT((DA3:DA105=V21)*(DD3:DD105=V20)*(DF3:DF105="W"))+SUMPRODUCT((DA3:DA105=V22)*(DD3:DD105=V20)*(DF3:DF105="W"))+SUMPRODUCT((DA3:DA105=V18)*(DD3:DD105=V20)*(DF3:DF105="W"))+SUMPRODUCT((DA3:DA105=V19)*(DD3:DD105=V20)*(DF3:DF105="W"))</f>
        <v>0</v>
      </c>
      <c r="X20" s="133">
        <f ca="1">SUMPRODUCT((DA3:DA105=V20)*(DD3:DD105=V21)*(DE3:DE105="D"))+SUMPRODUCT((DA3:DA105=V20)*(DD3:DD105=V22)*(DE3:DE105="D"))+SUMPRODUCT((DA3:DA105=V20)*(DD3:DD105=V18)*(DE3:DE105="D"))+SUMPRODUCT((DA3:DA105=V20)*(DD3:DD105=V19)*(DE3:DE105="D"))+SUMPRODUCT((DA3:DA105=V21)*(DD3:DD105=V20)*(DE3:DE105="D"))+SUMPRODUCT((DA3:DA105=V22)*(DD3:DD105=V20)*(DE3:DE105="D"))+SUMPRODUCT((DA3:DA105=V18)*(DD3:DD105=V20)*(DE3:DE105="D"))+SUMPRODUCT((DA3:DA105=V19)*(DD3:DD105=V20)*(DE3:DE105="D"))</f>
        <v>0</v>
      </c>
      <c r="Y20" s="133">
        <f ca="1">SUMPRODUCT((DA3:DA105=V20)*(DD3:DD105=V21)*(DE3:DE105="L"))+SUMPRODUCT((DA3:DA105=V20)*(DD3:DD105=V22)*(DE3:DE105="L"))+SUMPRODUCT((DA3:DA105=V20)*(DD3:DD105=V18)*(DE3:DE105="L"))+SUMPRODUCT((DA3:DA105=V20)*(DD3:DD105=V19)*(DE3:DE105="L"))+SUMPRODUCT((DA3:DA105=V21)*(DD3:DD105=V20)*(DF3:DF105="L"))+SUMPRODUCT((DA3:DA105=V22)*(DD3:DD105=V20)*(DF3:DF105="L"))+SUMPRODUCT((DA3:DA105=V18)*(DD3:DD105=V20)*(DF3:DF105="L"))+SUMPRODUCT((DA3:DA105=V19)*(DD3:DD105=V20)*(DF3:DF105="L"))</f>
        <v>0</v>
      </c>
      <c r="Z20" s="133">
        <f ca="1">SUMPRODUCT((DA3:DA105=V20)*(DD3:DD105=V21)*DB3:DB105)+SUMPRODUCT((DA3:DA105=V20)*(DD3:DD105=V22)*DB3:DB105)+SUMPRODUCT((DA3:DA105=V20)*(DD3:DD105=V18)*DB3:DB105)+SUMPRODUCT((DA3:DA105=V20)*(DD3:DD105=V19)*DB3:DB105)+SUMPRODUCT((DA3:DA105=V21)*(DD3:DD105=V20)*DC3:DC105)+SUMPRODUCT((DA3:DA105=V22)*(DD3:DD105=V20)*DC3:DC105)+SUMPRODUCT((DA3:DA105=V18)*(DD3:DD105=V20)*DC3:DC105)+SUMPRODUCT((DA3:DA105=V19)*(DD3:DD105=V20)*DC3:DC105)</f>
        <v>0</v>
      </c>
      <c r="AA20" s="133">
        <f ca="1">SUMPRODUCT((DA3:DA105=V20)*(DD3:DD105=V21)*DC3:DC105)+SUMPRODUCT((DA3:DA105=V20)*(DD3:DD105=V22)*DC3:DC105)+SUMPRODUCT((DA3:DA105=V20)*(DD3:DD105=V18)*DC3:DC105)+SUMPRODUCT((DA3:DA105=V20)*(DD3:DD105=V19)*DC3:DC105)+SUMPRODUCT((DA3:DA105=V21)*(DD3:DD105=V20)*DB3:DB105)+SUMPRODUCT((DA3:DA105=V22)*(DD3:DD105=V20)*DB3:DB105)+SUMPRODUCT((DA3:DA105=V18)*(DD3:DD105=V20)*DB3:DB105)+SUMPRODUCT((DA3:DA105=V19)*(DD3:DD105=V20)*DB3:DB105)</f>
        <v>0</v>
      </c>
      <c r="AB20" s="133">
        <f ca="1">Z20-AA20+1000</f>
        <v>1000</v>
      </c>
      <c r="AC20" s="133">
        <f t="shared" ca="1" si="30"/>
        <v>0</v>
      </c>
      <c r="AD20" s="133">
        <f ca="1">IF(V20&lt;&gt;"",VLOOKUP(V20,C4:I52,7,FALSE),"")</f>
        <v>1000</v>
      </c>
      <c r="AE20" s="133">
        <f ca="1">IF(V20&lt;&gt;"",VLOOKUP(V20,C4:I52,5,FALSE),"")</f>
        <v>0</v>
      </c>
      <c r="AF20" s="133">
        <f ca="1">IF(V20&lt;&gt;"",VLOOKUP(V20,C4:K52,9,FALSE),"")</f>
        <v>-108</v>
      </c>
      <c r="AG20" s="133">
        <f t="shared" ca="1" si="31"/>
        <v>0</v>
      </c>
      <c r="AH20" s="133">
        <f ca="1">IF(V20&lt;&gt;"",RANK(AG20,AG18:AG22),"")</f>
        <v>1</v>
      </c>
      <c r="AI20" s="133">
        <f ca="1">IF(V20&lt;&gt;"",SUMPRODUCT((AG18:AG22=AG20)*(AB18:AB22&gt;AB20)),"")</f>
        <v>0</v>
      </c>
      <c r="AJ20" s="133">
        <f ca="1">IF(V20&lt;&gt;"",SUMPRODUCT((AG18:AG22=AG20)*(AB18:AB22=AB20)*(Z18:Z22&gt;Z20)),"")</f>
        <v>0</v>
      </c>
      <c r="AK20" s="133">
        <f ca="1">IF(V20&lt;&gt;"",SUMPRODUCT((AG18:AG22=AG20)*(AB18:AB22=AB20)*(Z18:Z22=Z20)*(AD18:AD22&gt;AD20)),"")</f>
        <v>0</v>
      </c>
      <c r="AL20" s="133">
        <f ca="1">IF(V20&lt;&gt;"",SUMPRODUCT((AG18:AG22=AG20)*(AB18:AB22=AB20)*(Z18:Z22=Z20)*(AD18:AD22=AD20)*(AE18:AE22&gt;AE20)),"")</f>
        <v>0</v>
      </c>
      <c r="AM20" s="133">
        <f ca="1">IF(V20&lt;&gt;"",SUMPRODUCT((AG18:AG22=AG20)*(AB18:AB22=AB20)*(Z18:Z22=Z20)*(AD18:AD22=AD20)*(AE18:AE22=AE20)*(AF18:AF22&gt;AF20)),"")</f>
        <v>1</v>
      </c>
      <c r="AN20" s="133">
        <f ca="1">IF(V20&lt;&gt;"",IF(AN99&lt;&gt;"",IF(U96=3,AN99,AN99+U96),SUM(AH20:AM20)),"")</f>
        <v>2</v>
      </c>
      <c r="AO20" s="133" t="str">
        <f ca="1">IF(V20&lt;&gt;"",INDEX(V18:V22,MATCH(3,AN18:AN22,0),0),"")</f>
        <v>Scotland</v>
      </c>
      <c r="AP20" s="133" t="str">
        <f ca="1">IF(R19&lt;&gt;"",R19,"")</f>
        <v/>
      </c>
      <c r="AQ20" s="133">
        <f ca="1">SUMPRODUCT((DA3:DA105=AP20)*(DD3:DD105=AP21)*(DE3:DE105="W"))+SUMPRODUCT((DA3:DA105=AP20)*(DD3:DD105=AP22)*(DE3:DE105="W"))+SUMPRODUCT((DA3:DA105=AP20)*(DD3:DD105=AP19)*(DE3:DE105="W"))+SUMPRODUCT((DA3:DA105=AP21)*(DD3:DD105=AP20)*(DF3:DF105="W"))+SUMPRODUCT((DA3:DA105=AP22)*(DD3:DD105=AP20)*(DF3:DF105="W"))+SUMPRODUCT((DA3:DA105=AP19)*(DD3:DD105=AP20)*(DF3:DF105="W"))</f>
        <v>0</v>
      </c>
      <c r="AR20" s="133">
        <f ca="1">SUMPRODUCT((DA3:DA105=AP20)*(DD3:DD105=AP21)*(DE3:DE105="D"))+SUMPRODUCT((DA3:DA105=AP20)*(DD3:DD105=AP22)*(DE3:DE105="D"))+SUMPRODUCT((DA3:DA105=AP20)*(DD3:DD105=AP19)*(DE3:DE105="D"))+SUMPRODUCT((DA3:DA105=AP21)*(DD3:DD105=AP20)*(DE3:DE105="D"))+SUMPRODUCT((DA3:DA105=AP22)*(DD3:DD105=AP20)*(DE3:DE105="D"))+SUMPRODUCT((DA3:DA105=AP19)*(DD3:DD105=AP20)*(DE3:DE105="D"))</f>
        <v>0</v>
      </c>
      <c r="AS20" s="133">
        <f ca="1">SUMPRODUCT((DA3:DA105=AP20)*(DD3:DD105=AP21)*(DE3:DE105="L"))+SUMPRODUCT((DA3:DA105=AP20)*(DD3:DD105=AP22)*(DE3:DE105="L"))+SUMPRODUCT((DA3:DA105=AP20)*(DD3:DD105=AP19)*(DE3:DE105="L"))+SUMPRODUCT((DA3:DA105=AP21)*(DD3:DD105=AP20)*(DF3:DF105="L"))+SUMPRODUCT((DA3:DA105=AP22)*(DD3:DD105=AP20)*(DF3:DF105="L"))+SUMPRODUCT((DA3:DA105=AP19)*(DD3:DD105=AP20)*(DF3:DF105="L"))</f>
        <v>0</v>
      </c>
      <c r="AT20" s="133">
        <f ca="1">SUMPRODUCT((DA3:DA105=AP20)*(DD3:DD105=AP21)*DB3:DB105)+SUMPRODUCT((DA3:DA105=AP20)*(DD3:DD105=AP22)*DB3:DB105)+SUMPRODUCT((DA3:DA105=AP20)*(DD3:DD105=AP18)*DB3:DB105)+SUMPRODUCT((DA3:DA105=AP20)*(DD3:DD105=AP19)*DB3:DB105)+SUMPRODUCT((DA3:DA105=AP21)*(DD3:DD105=AP20)*DC3:DC105)+SUMPRODUCT((DA3:DA105=AP22)*(DD3:DD105=AP20)*DC3:DC105)+SUMPRODUCT((DA3:DA105=AP18)*(DD3:DD105=AP20)*DC3:DC105)+SUMPRODUCT((DA3:DA105=AP19)*(DD3:DD105=AP20)*DC3:DC105)</f>
        <v>0</v>
      </c>
      <c r="AU20" s="133">
        <f ca="1">SUMPRODUCT((DA3:DA105=AP20)*(DD3:DD105=AP21)*DC3:DC105)+SUMPRODUCT((DA3:DA105=AP20)*(DD3:DD105=AP22)*DC3:DC105)+SUMPRODUCT((DA3:DA105=AP20)*(DD3:DD105=AP18)*DC3:DC105)+SUMPRODUCT((DA3:DA105=AP20)*(DD3:DD105=AP19)*DC3:DC105)+SUMPRODUCT((DA3:DA105=AP21)*(DD3:DD105=AP20)*DB3:DB105)+SUMPRODUCT((DA3:DA105=AP22)*(DD3:DD105=AP20)*DB3:DB105)+SUMPRODUCT((DA3:DA105=AP18)*(DD3:DD105=AP20)*DB3:DB105)+SUMPRODUCT((DA3:DA105=AP19)*(DD3:DD105=AP20)*DB3:DB105)</f>
        <v>0</v>
      </c>
      <c r="AV20" s="133">
        <f ca="1">AT20-AU20+1000</f>
        <v>1000</v>
      </c>
      <c r="AW20" s="133" t="str">
        <f t="shared" ca="1" si="34"/>
        <v/>
      </c>
      <c r="AX20" s="133" t="str">
        <f ca="1">IF(AP20&lt;&gt;"",VLOOKUP(AP20,C4:I52,7,FALSE),"")</f>
        <v/>
      </c>
      <c r="AY20" s="133" t="str">
        <f ca="1">IF(AP20&lt;&gt;"",VLOOKUP(AP20,C4:I52,5,FALSE),"")</f>
        <v/>
      </c>
      <c r="AZ20" s="133" t="str">
        <f ca="1">IF(AP20&lt;&gt;"",VLOOKUP(AP20,C4:K52,9,FALSE),"")</f>
        <v/>
      </c>
      <c r="BA20" s="133" t="str">
        <f t="shared" ca="1" si="35"/>
        <v/>
      </c>
      <c r="BB20" s="133" t="str">
        <f ca="1">IF(AP20&lt;&gt;"",RANK(BA20,BA18:BA22),"")</f>
        <v/>
      </c>
      <c r="BC20" s="133" t="str">
        <f ca="1">IF(AP20&lt;&gt;"",SUMPRODUCT((BA18:BA22=BA20)*(AV18:AV22&gt;AV20)),"")</f>
        <v/>
      </c>
      <c r="BD20" s="133" t="str">
        <f ca="1">IF(AP20&lt;&gt;"",SUMPRODUCT((BA18:BA22=BA20)*(AV18:AV22=AV20)*(AT18:AT22&gt;AT20)),"")</f>
        <v/>
      </c>
      <c r="BE20" s="133" t="str">
        <f ca="1">IF(AP20&lt;&gt;"",SUMPRODUCT((BA18:BA22=BA20)*(AV18:AV22=AV20)*(AT18:AT22=AT20)*(AX18:AX22&gt;AX20)),"")</f>
        <v/>
      </c>
      <c r="BF20" s="133" t="str">
        <f ca="1">IF(AP20&lt;&gt;"",SUMPRODUCT((BA18:BA22=BA20)*(AV18:AV22=AV20)*(AT18:AT22=AT20)*(AX18:AX22=AX20)*(AY18:AY22&gt;AY20)),"")</f>
        <v/>
      </c>
      <c r="BG20" s="133" t="str">
        <f ca="1">IF(AP20&lt;&gt;"",SUMPRODUCT((BA18:BA22=BA20)*(AV18:AV22=AV20)*(AT18:AT22=AT20)*(AX18:AX22=AX20)*(AY18:AY22=AY20)*(AZ18:AZ22&gt;AZ20)),"")</f>
        <v/>
      </c>
      <c r="BH20" s="133" t="str">
        <f ca="1">IF(AP20&lt;&gt;"",IF(BH99&lt;&gt;"",IF(AO96=3,BH99,BH99+AO96),SUM(BB20:BG20)+1),"")</f>
        <v/>
      </c>
      <c r="BI20" s="133" t="str">
        <f ca="1">IF(AP20&lt;&gt;"",INDEX(AP19:AP22,MATCH(3,BH19:BH22,0),0),"")</f>
        <v/>
      </c>
      <c r="BJ20" s="133" t="str">
        <f ca="1">IF(S18&lt;&gt;"",S18,"")</f>
        <v/>
      </c>
      <c r="BK20" s="133">
        <f ca="1">SUMPRODUCT((DA3:DA105=BJ20)*(DD3:DD105=BJ21)*(DE3:DE105="W"))+SUMPRODUCT((DA3:DA105=BJ20)*(DD3:DD105=BJ22)*(DE3:DE105="W"))+SUMPRODUCT((DA3:DA105=BJ20)*(DD3:DD105=BJ23)*(DE3:DE105="W"))+SUMPRODUCT((DA3:DA105=BJ21)*(DD3:DD105=BJ20)*(DF3:DF105="W"))+SUMPRODUCT((DA3:DA105=BJ22)*(DD3:DD105=BJ20)*(DF3:DF105="W"))+SUMPRODUCT((DA3:DA105=BJ23)*(DD3:DD105=BJ20)*(DF3:DF105="W"))</f>
        <v>0</v>
      </c>
      <c r="BL20" s="133">
        <f ca="1">SUMPRODUCT((DA3:DA105=BJ20)*(DD3:DD105=BJ21)*(DE3:DE105="D"))+SUMPRODUCT((DA3:DA105=BJ20)*(DD3:DD105=BJ22)*(DE3:DE105="D"))+SUMPRODUCT((DA3:DA105=BJ20)*(DD3:DD105=BJ23)*(DE3:DE105="D"))+SUMPRODUCT((DA3:DA105=BJ21)*(DD3:DD105=BJ20)*(DE3:DE105="D"))+SUMPRODUCT((DA3:DA105=BJ22)*(DD3:DD105=BJ20)*(DE3:DE105="D"))+SUMPRODUCT((DA3:DA105=BJ23)*(DD3:DD105=BJ20)*(DE3:DE105="D"))</f>
        <v>0</v>
      </c>
      <c r="BM20" s="133">
        <f ca="1">SUMPRODUCT((DA3:DA105=BJ20)*(DD3:DD105=BJ21)*(DE3:DE105="L"))+SUMPRODUCT((DA3:DA105=BJ20)*(DD3:DD105=BJ22)*(DE3:DE105="L"))+SUMPRODUCT((DA3:DA105=BJ20)*(DD3:DD105=BJ23)*(DE3:DE105="L"))+SUMPRODUCT((DA3:DA105=BJ21)*(DD3:DD105=BJ20)*(DF3:DF105="L"))+SUMPRODUCT((DA3:DA105=BJ22)*(DD3:DD105=BJ20)*(DF3:DF105="L"))+SUMPRODUCT((DA3:DA105=BJ23)*(DD3:DD105=BJ20)*(DF3:DF105="L"))</f>
        <v>0</v>
      </c>
      <c r="BN20" s="133">
        <f ca="1">SUMPRODUCT((DA3:DA105=BJ20)*(DD3:DD105=BJ21)*DB3:DB105)+SUMPRODUCT((DA3:DA105=BJ20)*(DD3:DD105=BJ22)*DB3:DB105)+SUMPRODUCT((DA3:DA105=BJ20)*(DD3:DD105=BJ18)*DB3:DB105)+SUMPRODUCT((DA3:DA105=BJ20)*(DD3:DD105=BJ19)*DB3:DB105)+SUMPRODUCT((DA3:DA105=BJ21)*(DD3:DD105=BJ20)*DC3:DC105)+SUMPRODUCT((DA3:DA105=BJ22)*(DD3:DD105=BJ20)*DC3:DC105)+SUMPRODUCT((DA3:DA105=BJ18)*(DD3:DD105=BJ20)*DC3:DC105)+SUMPRODUCT((DA3:DA105=BJ19)*(DD3:DD105=BJ20)*DC3:DC105)</f>
        <v>0</v>
      </c>
      <c r="BO20" s="133">
        <f ca="1">SUMPRODUCT((DA3:DA105=BJ20)*(DD3:DD105=BJ21)*DC3:DC105)+SUMPRODUCT((DA3:DA105=BJ20)*(DD3:DD105=BJ22)*DC3:DC105)+SUMPRODUCT((DA3:DA105=BJ20)*(DD3:DD105=BJ18)*DC3:DC105)+SUMPRODUCT((DA3:DA105=BJ20)*(DD3:DD105=BJ19)*DC3:DC105)+SUMPRODUCT((DA3:DA105=BJ21)*(DD3:DD105=BJ20)*DB3:DB105)+SUMPRODUCT((DA3:DA105=BJ22)*(DD3:DD105=BJ20)*DB3:DB105)+SUMPRODUCT((DA3:DA105=BJ18)*(DD3:DD105=BJ20)*DB3:DB105)+SUMPRODUCT((DA3:DA105=BJ19)*(DD3:DD105=BJ20)*DB3:DB105)</f>
        <v>0</v>
      </c>
      <c r="BP20" s="133">
        <f ca="1">BN20-BO20+1000</f>
        <v>1000</v>
      </c>
      <c r="BQ20" s="133" t="str">
        <f t="shared" ref="BQ20:BQ21" ca="1" si="36">IF(BJ20&lt;&gt;"",BK20*3+BL20*1,"")</f>
        <v/>
      </c>
      <c r="BR20" s="133" t="str">
        <f ca="1">IF(BJ20&lt;&gt;"",VLOOKUP(BJ20,C4:I52,7,FALSE),"")</f>
        <v/>
      </c>
      <c r="BS20" s="133" t="str">
        <f ca="1">IF(BJ20&lt;&gt;"",VLOOKUP(BJ20,C4:I52,5,FALSE),"")</f>
        <v/>
      </c>
      <c r="BT20" s="133" t="str">
        <f ca="1">IF(BJ20&lt;&gt;"",VLOOKUP(BJ20,C4:K52,9,FALSE),"")</f>
        <v/>
      </c>
      <c r="BU20" s="133" t="str">
        <f t="shared" ref="BU20:BU21" ca="1" si="37">BQ20</f>
        <v/>
      </c>
      <c r="BV20" s="133" t="str">
        <f ca="1">IF(BJ20&lt;&gt;"",RANK(BU20,BU18:BU22),"")</f>
        <v/>
      </c>
      <c r="BW20" s="133" t="str">
        <f ca="1">IF(BJ20&lt;&gt;"",SUMPRODUCT((BU18:BU22=BU20)*(BP18:BP22&gt;BP20)),"")</f>
        <v/>
      </c>
      <c r="BX20" s="133" t="str">
        <f ca="1">IF(BJ20&lt;&gt;"",SUMPRODUCT((BU18:BU22=BU20)*(BP18:BP22=BP20)*(BN18:BN22&gt;BN20)),"")</f>
        <v/>
      </c>
      <c r="BY20" s="133" t="str">
        <f ca="1">IF(BJ20&lt;&gt;"",SUMPRODUCT((BU18:BU22=BU20)*(BP18:BP22=BP20)*(BN18:BN22=BN20)*(BR18:BR22&gt;BR20)),"")</f>
        <v/>
      </c>
      <c r="BZ20" s="133" t="str">
        <f ca="1">IF(BJ20&lt;&gt;"",SUMPRODUCT((BU18:BU22=BU20)*(BP18:BP22=BP20)*(BN18:BN22=BN20)*(BR18:BR22=BR20)*(BS18:BS22&gt;BS20)),"")</f>
        <v/>
      </c>
      <c r="CA20" s="133" t="str">
        <f ca="1">IF(BJ20&lt;&gt;"",SUMPRODUCT((BU18:BU22=BU20)*(BP18:BP22=BP20)*(BN18:BN22=BN20)*(BR18:BR22=BR20)*(BS18:BS22=BS20)*(BT18:BT22&gt;BT20)),"")</f>
        <v/>
      </c>
      <c r="CB20" s="133" t="str">
        <f ca="1">IF(BJ20&lt;&gt;"",SUM(BV20:CA20)+2,"")</f>
        <v/>
      </c>
      <c r="CC20" s="133" t="str">
        <f ca="1">IF(BJ20&lt;&gt;"",INDEX(BJ20:BJ22,MATCH(3,CB20:CB22,0),0),"")</f>
        <v/>
      </c>
      <c r="CX20" s="133" t="str">
        <f ca="1">IF(CC20&lt;&gt;"",CC20,IF(BI20&lt;&gt;"",BI20,IF(AO20&lt;&gt;"",AO20,O20)))</f>
        <v>Scotland</v>
      </c>
      <c r="CY20" s="133">
        <v>3</v>
      </c>
      <c r="CZ20" s="133">
        <v>18</v>
      </c>
      <c r="DA20" s="195" t="str">
        <f>Matches!H21</f>
        <v>Iraq</v>
      </c>
      <c r="DB20" s="195">
        <f ca="1">IF(DA2&lt;&gt;"",IF(AND(Matches!J21&lt;&gt;"",Matches!K21&lt;&gt;""),Matches!J21,0),"")</f>
        <v>0</v>
      </c>
      <c r="DC20" s="195">
        <f ca="1">IF(DA2&lt;&gt;"",IF(AND(Matches!J21&lt;&gt;"",Matches!K21&lt;&gt;""),Matches!K21,0),"")</f>
        <v>0</v>
      </c>
      <c r="DD20" s="195" t="str">
        <f>Matches!M21</f>
        <v>Norway</v>
      </c>
      <c r="DE20" s="195" t="str">
        <f ca="1">IF(AND(Matches!J21&lt;&gt;"",Matches!K21&lt;&gt;""),IF(DB20&gt;DC20,"W",IF(DB20=DC20,"D","L")),"")</f>
        <v/>
      </c>
      <c r="DF20" s="133" t="str">
        <f t="shared" ca="1" si="0"/>
        <v/>
      </c>
      <c r="DI20" s="203"/>
      <c r="DQ20" s="200"/>
      <c r="DR20" s="201"/>
      <c r="DS20" s="202" t="str">
        <f t="shared" si="15"/>
        <v>Paraguay</v>
      </c>
      <c r="DT20" s="186" t="s">
        <v>643</v>
      </c>
      <c r="DU20" s="202"/>
      <c r="DV20" s="194">
        <v>14</v>
      </c>
      <c r="DW20" s="203">
        <v>-5.5</v>
      </c>
      <c r="DX20" s="20"/>
      <c r="DY20" s="9">
        <v>14</v>
      </c>
      <c r="DZ20" s="204">
        <f t="shared" si="13"/>
        <v>46188.5</v>
      </c>
      <c r="EA20" s="205">
        <v>46188.5</v>
      </c>
      <c r="EB20" s="206">
        <f t="shared" si="14"/>
        <v>46188.5</v>
      </c>
      <c r="EC20" s="205"/>
      <c r="EE20" s="194" t="str">
        <f>INDEX(Language!A1:K177,MATCH(Setup!B21,Language!B1:B177,0),MATCH(Setup!C5,Language!A1:J1,0))</f>
        <v>Paraguay</v>
      </c>
    </row>
    <row r="21" spans="1:135" x14ac:dyDescent="0.25">
      <c r="A21" s="20">
        <f>Setup!F19+100</f>
        <v>138</v>
      </c>
      <c r="B21" s="197">
        <f ca="1">VLOOKUP(C21,CX18:CY22,2,FALSE)</f>
        <v>3</v>
      </c>
      <c r="C21" s="193" t="str">
        <f t="shared" si="32"/>
        <v>Scotland</v>
      </c>
      <c r="D21" s="133">
        <f ca="1">SUMPRODUCT((DA3:DA105=C21)*(DE3:DE105="W"))+SUMPRODUCT((DD3:DD105=C21)*(DF3:DF105="W"))</f>
        <v>0</v>
      </c>
      <c r="E21" s="133">
        <f ca="1">SUMPRODUCT((DA3:DA105=C21)*(DE3:DE105="D"))+SUMPRODUCT((DD3:DD105=C21)*(DF3:DF105="D"))</f>
        <v>0</v>
      </c>
      <c r="F21" s="133">
        <f ca="1">SUMPRODUCT((DA3:DA105=C21)*(DE3:DE105="L"))+SUMPRODUCT((DD3:DD105=C21)*(DF3:DF105="L"))</f>
        <v>0</v>
      </c>
      <c r="G21" s="133">
        <f ca="1">SUMIF(DA3:DA123,C21,DB3:DB123)+SUMIF(DD3:DD123,C21,DC3:DC123)</f>
        <v>0</v>
      </c>
      <c r="H21" s="133">
        <f ca="1">SUMIF(DD3:DD123,C21,DB3:DB123)+SUMIF(DA3:DA123,C21,DC3:DC123)</f>
        <v>0</v>
      </c>
      <c r="I21" s="133">
        <f t="shared" ca="1" si="28"/>
        <v>1000</v>
      </c>
      <c r="J21" s="133">
        <f t="shared" ca="1" si="29"/>
        <v>0</v>
      </c>
      <c r="K21" s="133">
        <f>IF(Setup!G19&lt;&gt;"",Setup!G19,-A21)</f>
        <v>-138</v>
      </c>
      <c r="L21" s="133">
        <f ca="1">IF(COUNTIF(J18:J22,4)&lt;&gt;4,RANK(J21,J18:J22),J100)</f>
        <v>1</v>
      </c>
      <c r="N21" s="133">
        <f ca="1">SUMPRODUCT((L18:L21=L21)*(K18:K21&lt;K21))+L21</f>
        <v>2</v>
      </c>
      <c r="O21" s="193" t="str">
        <f ca="1">INDEX(C18:C22,MATCH(4,N18:N22,0),0)</f>
        <v>Brazil</v>
      </c>
      <c r="P21" s="133">
        <f ca="1">INDEX(L18:L22,MATCH(O21,C18:C22,0),0)</f>
        <v>1</v>
      </c>
      <c r="Q21" s="133" t="str">
        <f ca="1">IF(AND(Q20&lt;&gt;"",P21=1),O21,"")</f>
        <v>Brazil</v>
      </c>
      <c r="R21" s="133" t="str">
        <f ca="1">IF(AND(R20&lt;&gt;"",P22=2),O22,"")</f>
        <v/>
      </c>
      <c r="V21" s="133" t="str">
        <f t="shared" ca="1" si="33"/>
        <v>Brazil</v>
      </c>
      <c r="W21" s="133">
        <f ca="1">SUMPRODUCT((DA3:DA105=V21)*(DD3:DD105=V22)*(DE3:DE105="W"))+SUMPRODUCT((DA3:DA105=V21)*(DD3:DD105=V18)*(DE3:DE105="W"))+SUMPRODUCT((DA3:DA105=V21)*(DD3:DD105=V19)*(DE3:DE105="W"))+SUMPRODUCT((DA3:DA105=V21)*(DD3:DD105=V20)*(DE3:DE105="W"))+SUMPRODUCT((DA3:DA105=V22)*(DD3:DD105=V21)*(DF3:DF105="W"))+SUMPRODUCT((DA3:DA105=V18)*(DD3:DD105=V21)*(DF3:DF105="W"))+SUMPRODUCT((DA3:DA105=V19)*(DD3:DD105=V21)*(DF3:DF105="W"))+SUMPRODUCT((DA3:DA105=V20)*(DD3:DD105=V21)*(DF3:DF105="W"))</f>
        <v>0</v>
      </c>
      <c r="X21" s="133">
        <f ca="1">SUMPRODUCT((DA3:DA105=V21)*(DD3:DD105=V22)*(DE3:DE105="D"))+SUMPRODUCT((DA3:DA105=V21)*(DD3:DD105=V18)*(DE3:DE105="D"))+SUMPRODUCT((DA3:DA105=V21)*(DD3:DD105=V19)*(DE3:DE105="D"))+SUMPRODUCT((DA3:DA105=V21)*(DD3:DD105=V20)*(DE3:DE105="D"))+SUMPRODUCT((DA3:DA105=V22)*(DD3:DD105=V21)*(DE3:DE105="D"))+SUMPRODUCT((DA3:DA105=V18)*(DD3:DD105=V21)*(DE3:DE105="D"))+SUMPRODUCT((DA3:DA105=V19)*(DD3:DD105=V21)*(DE3:DE105="D"))+SUMPRODUCT((DA3:DA105=V20)*(DD3:DD105=V21)*(DE3:DE105="D"))</f>
        <v>0</v>
      </c>
      <c r="Y21" s="133">
        <f ca="1">SUMPRODUCT((DA3:DA105=V21)*(DD3:DD105=V22)*(DE3:DE105="L"))+SUMPRODUCT((DA3:DA105=V21)*(DD3:DD105=V18)*(DE3:DE105="L"))+SUMPRODUCT((DA3:DA105=V21)*(DD3:DD105=V19)*(DE3:DE105="L"))+SUMPRODUCT((DA3:DA105=V21)*(DD3:DD105=V20)*(DE3:DE105="L"))+SUMPRODUCT((DA3:DA105=V22)*(DD3:DD105=V21)*(DF3:DF105="L"))+SUMPRODUCT((DA3:DA105=V18)*(DD3:DD105=V21)*(DF3:DF105="L"))+SUMPRODUCT((DA3:DA105=V19)*(DD3:DD105=V21)*(DF3:DF105="L"))+SUMPRODUCT((DA3:DA105=V20)*(DD3:DD105=V21)*(DF3:DF105="L"))</f>
        <v>0</v>
      </c>
      <c r="Z21" s="133">
        <f ca="1">SUMPRODUCT((DA3:DA105=V21)*(DD3:DD105=V22)*DB3:DB105)+SUMPRODUCT((DA3:DA105=V21)*(DD3:DD105=V18)*DB3:DB105)+SUMPRODUCT((DA3:DA105=V21)*(DD3:DD105=V19)*DB3:DB105)+SUMPRODUCT((DA3:DA105=V21)*(DD3:DD105=V20)*DB3:DB105)+SUMPRODUCT((DA3:DA105=V22)*(DD3:DD105=V21)*DC3:DC105)+SUMPRODUCT((DA3:DA105=V18)*(DD3:DD105=V21)*DC3:DC105)+SUMPRODUCT((DA3:DA105=V19)*(DD3:DD105=V21)*DC3:DC105)+SUMPRODUCT((DA3:DA105=V20)*(DD3:DD105=V21)*DC3:DC105)</f>
        <v>0</v>
      </c>
      <c r="AA21" s="133">
        <f ca="1">SUMPRODUCT((DA3:DA105=V21)*(DD3:DD105=V22)*DC3:DC105)+SUMPRODUCT((DA3:DA105=V21)*(DD3:DD105=V18)*DC3:DC105)+SUMPRODUCT((DA3:DA105=V21)*(DD3:DD105=V19)*DC3:DC105)+SUMPRODUCT((DA3:DA105=V21)*(DD3:DD105=V20)*DC3:DC105)+SUMPRODUCT((DA3:DA105=V22)*(DD3:DD105=V21)*DB3:DB105)+SUMPRODUCT((DA3:DA105=V18)*(DD3:DD105=V21)*DB3:DB105)+SUMPRODUCT((DA3:DA105=V19)*(DD3:DD105=V21)*DB3:DB105)+SUMPRODUCT((DA3:DA105=V20)*(DD3:DD105=V21)*DB3:DB105)</f>
        <v>0</v>
      </c>
      <c r="AB21" s="133">
        <f ca="1">Z21-AA21+1000</f>
        <v>1000</v>
      </c>
      <c r="AC21" s="133">
        <f t="shared" ca="1" si="30"/>
        <v>0</v>
      </c>
      <c r="AD21" s="133">
        <f ca="1">IF(V21&lt;&gt;"",VLOOKUP(V21,C4:I52,7,FALSE),"")</f>
        <v>1000</v>
      </c>
      <c r="AE21" s="133">
        <f ca="1">IF(V21&lt;&gt;"",VLOOKUP(V21,C4:I52,5,FALSE),"")</f>
        <v>0</v>
      </c>
      <c r="AF21" s="133">
        <f ca="1">IF(V21&lt;&gt;"",VLOOKUP(V21,C4:K52,9,FALSE),"")</f>
        <v>-105</v>
      </c>
      <c r="AG21" s="133">
        <f t="shared" ca="1" si="31"/>
        <v>0</v>
      </c>
      <c r="AH21" s="133">
        <f ca="1">IF(V21&lt;&gt;"",RANK(AG21,AG18:AG22),"")</f>
        <v>1</v>
      </c>
      <c r="AI21" s="133">
        <f ca="1">IF(V21&lt;&gt;"",SUMPRODUCT((AG18:AG22=AG21)*(AB18:AB22&gt;AB21)),"")</f>
        <v>0</v>
      </c>
      <c r="AJ21" s="133">
        <f ca="1">IF(V21&lt;&gt;"",SUMPRODUCT((AG18:AG22=AG21)*(AB18:AB22=AB21)*(Z18:Z22&gt;Z21)),"")</f>
        <v>0</v>
      </c>
      <c r="AK21" s="133">
        <f ca="1">IF(V21&lt;&gt;"",SUMPRODUCT((AG18:AG22=AG21)*(AB18:AB22=AB21)*(Z18:Z22=Z21)*(AD18:AD22&gt;AD21)),"")</f>
        <v>0</v>
      </c>
      <c r="AL21" s="133">
        <f ca="1">IF(V21&lt;&gt;"",SUMPRODUCT((AG18:AG22=AG21)*(AB18:AB22=AB21)*(Z18:Z22=Z21)*(AD18:AD22=AD21)*(AE18:AE22&gt;AE21)),"")</f>
        <v>0</v>
      </c>
      <c r="AM21" s="133">
        <f ca="1">IF(V21&lt;&gt;"",SUMPRODUCT((AG18:AG22=AG21)*(AB18:AB22=AB21)*(Z18:Z22=Z21)*(AD18:AD22=AD21)*(AE18:AE22=AE21)*(AF18:AF22&gt;AF21)),"")</f>
        <v>0</v>
      </c>
      <c r="AN21" s="133">
        <f ca="1">IF(V21&lt;&gt;"",IF(AN100&lt;&gt;"",IF(U96=3,AN100,AN100+U96),SUM(AH21:AM21)),"")</f>
        <v>1</v>
      </c>
      <c r="AO21" s="133" t="str">
        <f ca="1">IF(V21&lt;&gt;"",INDEX(V18:V22,MATCH(4,AN18:AN22,0),0),"")</f>
        <v>Haiti</v>
      </c>
      <c r="AP21" s="133" t="str">
        <f ca="1">IF(R20&lt;&gt;"",R20,"")</f>
        <v/>
      </c>
      <c r="AQ21" s="133" t="str">
        <f ca="1">IF(AP21&lt;&gt;"",SUMPRODUCT((DA3:DA105=AP21)*(DD3:DD105=AP22)*(DE3:DE105="W"))+SUMPRODUCT((DA3:DA105=AP21)*(DD3:DD105=AP19)*(DE3:DE105="W"))+SUMPRODUCT((DA3:DA105=AP21)*(DD3:DD105=AP20)*(DE3:DE105="W"))+SUMPRODUCT((DA3:DA105=AP22)*(DD3:DD105=AP21)*(DF3:DF105="W"))+SUMPRODUCT((DA3:DA105=AP19)*(DD3:DD105=AP21)*(DF3:DF105="W"))+SUMPRODUCT((DA3:DA105=AP20)*(DD3:DD105=AP21)*(DF3:DF105="W")),"")</f>
        <v/>
      </c>
      <c r="AR21" s="133" t="str">
        <f ca="1">IF(AP21&lt;&gt;"",SUMPRODUCT((DA3:DA105=AP21)*(DD3:DD105=AP22)*(DE3:DE105="D"))+SUMPRODUCT((DA3:DA105=AP21)*(DD3:DD105=AP19)*(DE3:DE105="D"))+SUMPRODUCT((DA3:DA105=AP21)*(DD3:DD105=AP20)*(DE3:DE105="D"))+SUMPRODUCT((DA3:DA105=AP22)*(DD3:DD105=AP21)*(DE3:DE105="D"))+SUMPRODUCT((DA3:DA105=AP19)*(DD3:DD105=AP21)*(DE3:DE105="D"))+SUMPRODUCT((DA3:DA105=AP20)*(DD3:DD105=AP21)*(DE3:DE105="D")),"")</f>
        <v/>
      </c>
      <c r="AS21" s="133" t="str">
        <f ca="1">IF(AP21&lt;&gt;"",SUMPRODUCT((DA3:DA105=AP21)*(DD3:DD105=AP22)*(DE3:DE105="L"))+SUMPRODUCT((DA3:DA105=AP21)*(DD3:DD105=AP19)*(DE3:DE105="L"))+SUMPRODUCT((DA3:DA105=AP21)*(DD3:DD105=AP20)*(DE3:DE105="L"))+SUMPRODUCT((DA3:DA105=AP22)*(DD3:DD105=AP21)*(DF3:DF105="L"))+SUMPRODUCT((DA3:DA105=AP19)*(DD3:DD105=AP21)*(DF3:DF105="L"))+SUMPRODUCT((DA3:DA105=AP20)*(DD3:DD105=AP21)*(DF3:DF105="L")),"")</f>
        <v/>
      </c>
      <c r="AT21" s="133">
        <f ca="1">SUMPRODUCT((DA3:DA105=AP21)*(DD3:DD105=AP22)*DB3:DB105)+SUMPRODUCT((DA3:DA105=AP21)*(DD3:DD105=AP18)*DB3:DB105)+SUMPRODUCT((DA3:DA105=AP21)*(DD3:DD105=AP19)*DB3:DB105)+SUMPRODUCT((DA3:DA105=AP21)*(DD3:DD105=AP20)*DB3:DB105)+SUMPRODUCT((DA3:DA105=AP22)*(DD3:DD105=AP21)*DC3:DC105)+SUMPRODUCT((DA3:DA105=AP18)*(DD3:DD105=AP21)*DC3:DC105)+SUMPRODUCT((DA3:DA105=AP19)*(DD3:DD105=AP21)*DC3:DC105)+SUMPRODUCT((DA3:DA105=AP20)*(DD3:DD105=AP21)*DC3:DC105)</f>
        <v>0</v>
      </c>
      <c r="AU21" s="133">
        <f ca="1">SUMPRODUCT((DA3:DA105=AP21)*(DD3:DD105=AP22)*DC3:DC105)+SUMPRODUCT((DA3:DA105=AP21)*(DD3:DD105=AP18)*DC3:DC105)+SUMPRODUCT((DA3:DA105=AP21)*(DD3:DD105=AP19)*DC3:DC105)+SUMPRODUCT((DA3:DA105=AP21)*(DD3:DD105=AP20)*DC3:DC105)+SUMPRODUCT((DA3:DA105=AP22)*(DD3:DD105=AP21)*DB3:DB105)+SUMPRODUCT((DA3:DA105=AP18)*(DD3:DD105=AP21)*DB3:DB105)+SUMPRODUCT((DA3:DA105=AP19)*(DD3:DD105=AP21)*DB3:DB105)+SUMPRODUCT((DA3:DA105=AP20)*(DD3:DD105=AP21)*DB3:DB105)</f>
        <v>0</v>
      </c>
      <c r="AV21" s="133">
        <f ca="1">AT21-AU21+1000</f>
        <v>1000</v>
      </c>
      <c r="AW21" s="133" t="str">
        <f t="shared" ca="1" si="34"/>
        <v/>
      </c>
      <c r="AX21" s="133" t="str">
        <f ca="1">IF(AP21&lt;&gt;"",VLOOKUP(AP21,C4:I52,7,FALSE),"")</f>
        <v/>
      </c>
      <c r="AY21" s="133" t="str">
        <f ca="1">IF(AP21&lt;&gt;"",VLOOKUP(AP21,C4:I52,5,FALSE),"")</f>
        <v/>
      </c>
      <c r="AZ21" s="133" t="str">
        <f ca="1">IF(AP21&lt;&gt;"",VLOOKUP(AP21,C4:K52,9,FALSE),"")</f>
        <v/>
      </c>
      <c r="BA21" s="133" t="str">
        <f t="shared" ca="1" si="35"/>
        <v/>
      </c>
      <c r="BB21" s="133" t="str">
        <f ca="1">IF(AP21&lt;&gt;"",RANK(BA21,BA18:BA22),"")</f>
        <v/>
      </c>
      <c r="BC21" s="133" t="str">
        <f ca="1">IF(AP21&lt;&gt;"",SUMPRODUCT((BA18:BA22=BA21)*(AV18:AV22&gt;AV21)),"")</f>
        <v/>
      </c>
      <c r="BD21" s="133" t="str">
        <f ca="1">IF(AP21&lt;&gt;"",SUMPRODUCT((BA18:BA22=BA21)*(AV18:AV22=AV21)*(AT18:AT22&gt;AT21)),"")</f>
        <v/>
      </c>
      <c r="BE21" s="133" t="str">
        <f ca="1">IF(AP21&lt;&gt;"",SUMPRODUCT((BA18:BA22=BA21)*(AV18:AV22=AV21)*(AT18:AT22=AT21)*(AX18:AX22&gt;AX21)),"")</f>
        <v/>
      </c>
      <c r="BF21" s="133" t="str">
        <f ca="1">IF(AP21&lt;&gt;"",SUMPRODUCT((BA18:BA22=BA21)*(AV18:AV22=AV21)*(AT18:AT22=AT21)*(AX18:AX22=AX21)*(AY18:AY22&gt;AY21)),"")</f>
        <v/>
      </c>
      <c r="BG21" s="133" t="str">
        <f ca="1">IF(AP21&lt;&gt;"",SUMPRODUCT((BA18:BA22=BA21)*(AV18:AV22=AV21)*(AT18:AT22=AT21)*(AX18:AX22=AX21)*(AY18:AY22=AY21)*(AZ18:AZ22&gt;AZ21)),"")</f>
        <v/>
      </c>
      <c r="BH21" s="133" t="str">
        <f ca="1">IF(AP21&lt;&gt;"",IF(BH100&lt;&gt;"",IF(AO96=3,BH100,BH100+AO96),SUM(BB21:BG21)+1),"")</f>
        <v/>
      </c>
      <c r="BI21" s="133" t="str">
        <f ca="1">IF(AP21&lt;&gt;"",INDEX(AP19:AP22,MATCH(4,BH19:BH22,0),0),"")</f>
        <v/>
      </c>
      <c r="BJ21" s="133" t="str">
        <f ca="1">IF(S19&lt;&gt;"",S19,"")</f>
        <v/>
      </c>
      <c r="BK21" s="133">
        <f ca="1">SUMPRODUCT((DA3:DA105=BJ21)*(DD3:DD105=BJ22)*(DE3:DE105="W"))+SUMPRODUCT((DA3:DA105=BJ21)*(DD3:DD105=BJ23)*(DE3:DE105="W"))+SUMPRODUCT((DA3:DA105=BJ21)*(DD3:DD105=BJ20)*(DE3:DE105="W"))+SUMPRODUCT((DA3:DA105=BJ22)*(DD3:DD105=BJ21)*(DF3:DF105="W"))+SUMPRODUCT((DA3:DA105=BJ23)*(DD3:DD105=BJ21)*(DF3:DF105="W"))+SUMPRODUCT((DA3:DA105=BJ20)*(DD3:DD105=BJ21)*(DF3:DF105="W"))</f>
        <v>0</v>
      </c>
      <c r="BL21" s="133">
        <f ca="1">SUMPRODUCT((DA3:DA105=BJ21)*(DD3:DD105=BJ22)*(DE3:DE105="D"))+SUMPRODUCT((DA3:DA105=BJ21)*(DD3:DD105=BJ23)*(DE3:DE105="D"))+SUMPRODUCT((DA3:DA105=BJ21)*(DD3:DD105=BJ20)*(DE3:DE105="D"))+SUMPRODUCT((DA3:DA105=BJ22)*(DD3:DD105=BJ21)*(DE3:DE105="D"))+SUMPRODUCT((DA3:DA105=BJ23)*(DD3:DD105=BJ21)*(DE3:DE105="D"))+SUMPRODUCT((DA3:DA105=BJ20)*(DD3:DD105=BJ21)*(DE3:DE105="D"))</f>
        <v>0</v>
      </c>
      <c r="BM21" s="133">
        <f ca="1">SUMPRODUCT((DA3:DA105=BJ21)*(DD3:DD105=BJ22)*(DE3:DE105="L"))+SUMPRODUCT((DA3:DA105=BJ21)*(DD3:DD105=BJ23)*(DE3:DE105="L"))+SUMPRODUCT((DA3:DA105=BJ21)*(DD3:DD105=BJ20)*(DE3:DE105="L"))+SUMPRODUCT((DA3:DA105=BJ22)*(DD3:DD105=BJ21)*(DF3:DF105="L"))+SUMPRODUCT((DA3:DA105=BJ23)*(DD3:DD105=BJ21)*(DF3:DF105="L"))+SUMPRODUCT((DA3:DA105=BJ20)*(DD3:DD105=BJ21)*(DF3:DF105="L"))</f>
        <v>0</v>
      </c>
      <c r="BN21" s="133">
        <f ca="1">SUMPRODUCT((DA3:DA105=BJ21)*(DD3:DD105=BJ22)*DB3:DB105)+SUMPRODUCT((DA3:DA105=BJ21)*(DD3:DD105=BJ18)*DB3:DB105)+SUMPRODUCT((DA3:DA105=BJ21)*(DD3:DD105=BJ19)*DB3:DB105)+SUMPRODUCT((DA3:DA105=BJ21)*(DD3:DD105=BJ20)*DB3:DB105)+SUMPRODUCT((DA3:DA105=BJ22)*(DD3:DD105=BJ21)*DC3:DC105)+SUMPRODUCT((DA3:DA105=BJ18)*(DD3:DD105=BJ21)*DC3:DC105)+SUMPRODUCT((DA3:DA105=BJ19)*(DD3:DD105=BJ21)*DC3:DC105)+SUMPRODUCT((DA3:DA105=BJ20)*(DD3:DD105=BJ21)*DC3:DC105)</f>
        <v>0</v>
      </c>
      <c r="BO21" s="133">
        <f ca="1">SUMPRODUCT((DA3:DA105=BJ21)*(DD3:DD105=BJ22)*DC3:DC105)+SUMPRODUCT((DA3:DA105=BJ21)*(DD3:DD105=BJ18)*DC3:DC105)+SUMPRODUCT((DA3:DA105=BJ21)*(DD3:DD105=BJ19)*DC3:DC105)+SUMPRODUCT((DA3:DA105=BJ21)*(DD3:DD105=BJ20)*DC3:DC105)+SUMPRODUCT((DA3:DA105=BJ22)*(DD3:DD105=BJ21)*DB3:DB105)+SUMPRODUCT((DA3:DA105=BJ18)*(DD3:DD105=BJ21)*DB3:DB105)+SUMPRODUCT((DA3:DA105=BJ19)*(DD3:DD105=BJ21)*DB3:DB105)+SUMPRODUCT((DA3:DA105=BJ20)*(DD3:DD105=BJ21)*DB3:DB105)</f>
        <v>0</v>
      </c>
      <c r="BP21" s="133">
        <f ca="1">BN21-BO21+1000</f>
        <v>1000</v>
      </c>
      <c r="BQ21" s="133" t="str">
        <f t="shared" ca="1" si="36"/>
        <v/>
      </c>
      <c r="BR21" s="133" t="str">
        <f ca="1">IF(BJ21&lt;&gt;"",VLOOKUP(BJ21,C4:I52,7,FALSE),"")</f>
        <v/>
      </c>
      <c r="BS21" s="133" t="str">
        <f ca="1">IF(BJ21&lt;&gt;"",VLOOKUP(BJ21,C4:I52,5,FALSE),"")</f>
        <v/>
      </c>
      <c r="BT21" s="133" t="str">
        <f ca="1">IF(BJ21&lt;&gt;"",VLOOKUP(BJ21,C4:K52,9,FALSE),"")</f>
        <v/>
      </c>
      <c r="BU21" s="133" t="str">
        <f t="shared" ca="1" si="37"/>
        <v/>
      </c>
      <c r="BV21" s="133" t="str">
        <f ca="1">IF(BJ21&lt;&gt;"",RANK(BU21,BU18:BU22),"")</f>
        <v/>
      </c>
      <c r="BW21" s="133" t="str">
        <f ca="1">IF(BJ21&lt;&gt;"",SUMPRODUCT((BU18:BU22=BU21)*(BP18:BP22&gt;BP21)),"")</f>
        <v/>
      </c>
      <c r="BX21" s="133" t="str">
        <f ca="1">IF(BJ21&lt;&gt;"",SUMPRODUCT((BU18:BU22=BU21)*(BP18:BP22=BP21)*(BN18:BN22&gt;BN21)),"")</f>
        <v/>
      </c>
      <c r="BY21" s="133" t="str">
        <f ca="1">IF(BJ21&lt;&gt;"",SUMPRODUCT((BU18:BU22=BU21)*(BP18:BP22=BP21)*(BN18:BN22=BN21)*(BR18:BR22&gt;BR21)),"")</f>
        <v/>
      </c>
      <c r="BZ21" s="133" t="str">
        <f ca="1">IF(BJ21&lt;&gt;"",SUMPRODUCT((BU18:BU22=BU21)*(BP18:BP22=BP21)*(BN18:BN22=BN21)*(BR18:BR22=BR21)*(BS18:BS22&gt;BS21)),"")</f>
        <v/>
      </c>
      <c r="CA21" s="133" t="str">
        <f ca="1">IF(BJ21&lt;&gt;"",SUMPRODUCT((BU18:BU22=BU21)*(BP18:BP22=BP21)*(BN18:BN22=BN21)*(BR18:BR22=BR21)*(BS18:BS22=BS21)*(BT18:BT22&gt;BT21)),"")</f>
        <v/>
      </c>
      <c r="CB21" s="133" t="str">
        <f ca="1">IF(BJ21&lt;&gt;"",SUM(BV21:CA21)+2,"")</f>
        <v/>
      </c>
      <c r="CC21" s="133" t="str">
        <f ca="1">IF(BJ21&lt;&gt;"",INDEX(BJ20:BJ22,MATCH(4,CB20:CB22,0),0),"")</f>
        <v/>
      </c>
      <c r="CD21" s="133" t="str">
        <f>IF(T18&lt;&gt;"",T18,"")</f>
        <v/>
      </c>
      <c r="CE21" s="133">
        <f ca="1">SUMPRODUCT((DA3:DA105=CD21)*(DD3:DD105=CD22)*(DE3:DE105="W"))+SUMPRODUCT((DA3:DA105=CD21)*(DD3:DD105=CD23)*(DE3:DE105="W"))+SUMPRODUCT((DA3:DA105=CD21)*(DD3:DD105=CD24)*(DE3:DE105="W"))+SUMPRODUCT((DA3:DA105=CD22)*(DD3:DD105=CD21)*(DF3:DF105="W"))+SUMPRODUCT((DA3:DA105=CD23)*(DD3:DD105=CD21)*(DF3:DF105="W"))+SUMPRODUCT((DA3:DA105=CD24)*(DD3:DD105=CD21)*(DF3:DF105="W"))</f>
        <v>0</v>
      </c>
      <c r="CF21" s="133">
        <f ca="1">SUMPRODUCT((DA3:DA105=CD21)*(DD3:DD105=CD22)*(DE3:DE105="D"))+SUMPRODUCT((DA3:DA105=CD21)*(DD3:DD105=CD23)*(DE3:DE105="D"))+SUMPRODUCT((DA3:DA105=CD21)*(DD3:DD105=CD24)*(DE3:DE105="D"))+SUMPRODUCT((DA3:DA105=CD22)*(DD3:DD105=CD21)*(DE3:DE105="D"))+SUMPRODUCT((DA3:DA105=CD23)*(DD3:DD105=CD21)*(DE3:DE105="D"))+SUMPRODUCT((DA3:DA105=CD24)*(DD3:DD105=CD21)*(DE3:DE105="D"))</f>
        <v>0</v>
      </c>
      <c r="CG21" s="133">
        <f ca="1">SUMPRODUCT((DA3:DA105=CD21)*(DD3:DD105=CD22)*(DE3:DE105="L"))+SUMPRODUCT((DA3:DA105=CD21)*(DD3:DD105=CD23)*(DE3:DE105="L"))+SUMPRODUCT((DA3:DA105=CD21)*(DD3:DD105=CD24)*(DE3:DE105="L"))+SUMPRODUCT((DA3:DA105=CD22)*(DD3:DD105=CD21)*(DF3:DF105="L"))+SUMPRODUCT((DA3:DA105=CD23)*(DD3:DD105=CD21)*(DF3:DF105="L"))+SUMPRODUCT((DA3:DA105=CD24)*(DD3:DD105=CD21)*(DF3:DF105="L"))</f>
        <v>0</v>
      </c>
      <c r="CH21" s="133">
        <f ca="1">SUMPRODUCT((DA3:DA105=CD21)*(DD3:DD105=CD22)*DB3:DB105)+SUMPRODUCT((DA3:DA105=CD21)*(DD3:DD105=CD18)*DB3:DB105)+SUMPRODUCT((DA3:DA105=CD21)*(DD3:DD105=CD19)*DB3:DB105)+SUMPRODUCT((DA3:DA105=CD21)*(DD3:DD105=CD20)*DB3:DB105)+SUMPRODUCT((DA3:DA105=CD22)*(DD3:DD105=CD21)*DC3:DC105)+SUMPRODUCT((DA3:DA105=CD18)*(DD3:DD105=CD21)*DC3:DC105)+SUMPRODUCT((DA3:DA105=CD19)*(DD3:DD105=CD21)*DC3:DC105)+SUMPRODUCT((DA3:DA105=CD20)*(DD3:DD105=CD21)*DC3:DC105)</f>
        <v>0</v>
      </c>
      <c r="CI21" s="133">
        <f ca="1">SUMPRODUCT((DA3:DA105=CD21)*(DD3:DD105=CD22)*DC3:DC105)+SUMPRODUCT((DA3:DA105=CD21)*(DD3:DD105=CD18)*DC3:DC105)+SUMPRODUCT((DA3:DA105=CD21)*(DD3:DD105=CD19)*DC3:DC105)+SUMPRODUCT((DA3:DA105=CD21)*(DD3:DD105=CD20)*DC3:DC105)+SUMPRODUCT((DA3:DA105=CD22)*(DD3:DD105=CD21)*DB3:DB105)+SUMPRODUCT((DA3:DA105=CD18)*(DD3:DD105=CD21)*DB3:DB105)+SUMPRODUCT((DA3:DA105=CD19)*(DD3:DD105=CD21)*DB3:DB105)+SUMPRODUCT((DA3:DA105=CD20)*(DD3:DD105=CD21)*DB3:DB105)</f>
        <v>0</v>
      </c>
      <c r="CJ21" s="133">
        <f ca="1">CH21-CI21+1000</f>
        <v>1000</v>
      </c>
      <c r="CK21" s="133" t="str">
        <f t="shared" ref="CK21" si="38">IF(CD21&lt;&gt;"",CE21*3+CF21*1,"")</f>
        <v/>
      </c>
      <c r="CL21" s="133" t="str">
        <f>IF(CD21&lt;&gt;"",VLOOKUP(CD21,C4:I52,7,FALSE),"")</f>
        <v/>
      </c>
      <c r="CM21" s="133" t="str">
        <f>IF(CD21&lt;&gt;"",VLOOKUP(CD21,C4:I52,5,FALSE),"")</f>
        <v/>
      </c>
      <c r="CN21" s="133" t="str">
        <f>IF(CD21&lt;&gt;"",VLOOKUP(CD21,C4:K52,9,FALSE),"")</f>
        <v/>
      </c>
      <c r="CO21" s="133" t="str">
        <f t="shared" ref="CO21" si="39">CK21</f>
        <v/>
      </c>
      <c r="CP21" s="133" t="str">
        <f>IF(CD21&lt;&gt;"",RANK(CO21,CO18:CO22),"")</f>
        <v/>
      </c>
      <c r="CQ21" s="133" t="str">
        <f>IF(CD21&lt;&gt;"",SUMPRODUCT((CO18:CO22=CO21)*(CJ18:CJ22&gt;CJ21)),"")</f>
        <v/>
      </c>
      <c r="CR21" s="133" t="str">
        <f>IF(CD21&lt;&gt;"",SUMPRODUCT((CO18:CO22=CO21)*(CJ18:CJ22=CJ21)*(CH18:CH22&gt;CH21)),"")</f>
        <v/>
      </c>
      <c r="CS21" s="133" t="str">
        <f>IF(CD21&lt;&gt;"",SUMPRODUCT((CO18:CO22=CO21)*(CJ18:CJ22=CJ21)*(CH18:CH22=CH21)*(CL18:CL22&gt;CL21)),"")</f>
        <v/>
      </c>
      <c r="CT21" s="133" t="str">
        <f>IF(CD21&lt;&gt;"",SUMPRODUCT((CO18:CO22=CO21)*(CJ18:CJ22=CJ21)*(CH18:CH22=CH21)*(CL18:CL22=CL21)*(CM18:CM22&gt;CM21)),"")</f>
        <v/>
      </c>
      <c r="CU21" s="133" t="str">
        <f>IF(CD21&lt;&gt;"",SUMPRODUCT((CO18:CO22=CO21)*(CJ18:CJ22=CJ21)*(CH18:CH22=CH21)*(CL18:CL22=CL21)*(CM18:CM22=CM21)*(CN18:CN22&gt;CN21)),"")</f>
        <v/>
      </c>
      <c r="CV21" s="133" t="str">
        <f>IF(CD21&lt;&gt;"",SUM(CP21:CU21)+3,"")</f>
        <v/>
      </c>
      <c r="CW21" s="133" t="str">
        <f>IF(CD21&lt;&gt;"",IF(CV21=4,CD21,CD22),"")</f>
        <v/>
      </c>
      <c r="CX21" s="133" t="str">
        <f ca="1">IF(CW21&lt;&gt;"",CW21,IF(CC21&lt;&gt;"",CC21,IF(BI21&lt;&gt;"",BI21,IF(AO21&lt;&gt;"",AO21,O21))))</f>
        <v>Haiti</v>
      </c>
      <c r="CY21" s="133">
        <v>4</v>
      </c>
      <c r="CZ21" s="133">
        <v>19</v>
      </c>
      <c r="DA21" s="195" t="str">
        <f>IF(LEFT(About!C5,2)="jo",Matches!H22,"Argentine")</f>
        <v>Argentina</v>
      </c>
      <c r="DB21" s="195">
        <f ca="1">IF(DA2&lt;&gt;"",IF(AND(Matches!J22&lt;&gt;"",Matches!K22&lt;&gt;""),Matches!J22,0),"")</f>
        <v>0</v>
      </c>
      <c r="DC21" s="195">
        <f ca="1">IF(DA2&lt;&gt;"",IF(AND(Matches!J22&lt;&gt;"",Matches!K22&lt;&gt;""),Matches!K22,0),"")</f>
        <v>0</v>
      </c>
      <c r="DD21" s="195" t="str">
        <f>Matches!M22</f>
        <v>Algeria</v>
      </c>
      <c r="DE21" s="195" t="str">
        <f ca="1">IF(AND(Matches!J22&lt;&gt;"",Matches!K22&lt;&gt;""),IF(DB21&gt;DC21,"W",IF(DB21=DC21,"D","L")),"")</f>
        <v/>
      </c>
      <c r="DF21" s="133" t="str">
        <f t="shared" ca="1" si="0"/>
        <v/>
      </c>
      <c r="DI21" s="203"/>
      <c r="DQ21" s="200"/>
      <c r="DR21" s="201"/>
      <c r="DS21" s="202" t="str">
        <f t="shared" si="15"/>
        <v>Australia</v>
      </c>
      <c r="DT21" s="186" t="s">
        <v>644</v>
      </c>
      <c r="DU21" s="202"/>
      <c r="DV21" s="194">
        <v>15</v>
      </c>
      <c r="DW21" s="203">
        <v>-5</v>
      </c>
      <c r="DX21" s="20"/>
      <c r="DY21" s="9">
        <v>15</v>
      </c>
      <c r="DZ21" s="204">
        <f t="shared" si="13"/>
        <v>46188.875</v>
      </c>
      <c r="EA21" s="205">
        <v>46188.875</v>
      </c>
      <c r="EB21" s="206">
        <f t="shared" si="14"/>
        <v>46188.875</v>
      </c>
      <c r="EC21" s="205"/>
      <c r="EE21" s="194" t="str">
        <f>INDEX(Language!A1:K177,MATCH(Setup!B22,Language!B1:B177,0),MATCH(Setup!C5,Language!A1:J1,0))</f>
        <v>Australia</v>
      </c>
    </row>
    <row r="22" spans="1:135" x14ac:dyDescent="0.25">
      <c r="CZ22" s="133">
        <v>20</v>
      </c>
      <c r="DA22" s="195" t="str">
        <f>Matches!H23</f>
        <v>Austria</v>
      </c>
      <c r="DB22" s="195">
        <f ca="1">IF(DA2&lt;&gt;"",IF(AND(Matches!J23&lt;&gt;"",Matches!K23&lt;&gt;""),Matches!J23,0),"")</f>
        <v>0</v>
      </c>
      <c r="DC22" s="195">
        <f ca="1">IF(DA2&lt;&gt;"",IF(AND(Matches!J23&lt;&gt;"",Matches!K23&lt;&gt;""),Matches!K23,0),"")</f>
        <v>0</v>
      </c>
      <c r="DD22" s="195" t="str">
        <f>Matches!M23</f>
        <v>Jordan</v>
      </c>
      <c r="DE22" s="195" t="str">
        <f ca="1">IF(AND(Matches!J23&lt;&gt;"",Matches!K23&lt;&gt;""),IF(DB22&gt;DC22,"W",IF(DB22=DC22,"D","L")),"")</f>
        <v/>
      </c>
      <c r="DF22" s="133" t="str">
        <f t="shared" ca="1" si="0"/>
        <v/>
      </c>
      <c r="DI22" s="203"/>
      <c r="DQ22" s="200"/>
      <c r="DR22" s="201"/>
      <c r="DS22" s="202" t="str">
        <f t="shared" si="15"/>
        <v>Türkiye</v>
      </c>
      <c r="DT22" s="186" t="s">
        <v>645</v>
      </c>
      <c r="DU22" s="202"/>
      <c r="DV22" s="194">
        <v>16</v>
      </c>
      <c r="DW22" s="203">
        <v>-4.5</v>
      </c>
      <c r="DX22" s="20"/>
      <c r="DY22" s="9">
        <v>16</v>
      </c>
      <c r="DZ22" s="204">
        <f t="shared" si="13"/>
        <v>46188.625</v>
      </c>
      <c r="EA22" s="205">
        <v>46188.625</v>
      </c>
      <c r="EB22" s="206">
        <f t="shared" si="14"/>
        <v>46188.625</v>
      </c>
      <c r="EC22" s="205"/>
      <c r="EE22" s="194" t="str">
        <f>INDEX(Language!A1:K177,MATCH(Setup!B23,Language!B1:B177,0),MATCH(Setup!C5,Language!A1:J1,0))</f>
        <v>Türkiye</v>
      </c>
    </row>
    <row r="23" spans="1:135" ht="16.5" x14ac:dyDescent="0.25">
      <c r="CZ23" s="133">
        <v>21</v>
      </c>
      <c r="DA23" s="195" t="str">
        <f>Matches!H24</f>
        <v>Ghana</v>
      </c>
      <c r="DB23" s="195">
        <f ca="1">IF(DA2&lt;&gt;"",IF(AND(Matches!J24&lt;&gt;"",Matches!K24&lt;&gt;""),Matches!J24,0),"")</f>
        <v>0</v>
      </c>
      <c r="DC23" s="195">
        <f ca="1">IF(DA2&lt;&gt;"",IF(AND(Matches!J24&lt;&gt;"",Matches!K24&lt;&gt;""),Matches!K24,0),"")</f>
        <v>0</v>
      </c>
      <c r="DD23" s="195" t="str">
        <f>Matches!M24</f>
        <v>Panama</v>
      </c>
      <c r="DE23" s="195" t="str">
        <f ca="1">IF(AND(Matches!J24&lt;&gt;"",Matches!K24&lt;&gt;""),IF(DB23&gt;DC23,"W",IF(DB23=DC23,"D","L")),"")</f>
        <v/>
      </c>
      <c r="DF23" s="133" t="str">
        <f t="shared" ca="1" si="0"/>
        <v/>
      </c>
      <c r="DI23" s="203"/>
      <c r="DQ23" s="200" t="s">
        <v>100</v>
      </c>
      <c r="DR23" s="201"/>
      <c r="DS23" s="202" t="str">
        <f t="shared" si="15"/>
        <v>Germany</v>
      </c>
      <c r="DT23" s="186" t="s">
        <v>646</v>
      </c>
      <c r="DU23" s="202"/>
      <c r="DV23" s="194">
        <v>17</v>
      </c>
      <c r="DW23" s="203">
        <v>-4</v>
      </c>
      <c r="DX23" s="20"/>
      <c r="DY23" s="9">
        <v>17</v>
      </c>
      <c r="DZ23" s="204">
        <f t="shared" si="13"/>
        <v>46189.625</v>
      </c>
      <c r="EA23" s="205">
        <v>46189.625</v>
      </c>
      <c r="EB23" s="206">
        <f t="shared" si="14"/>
        <v>46189.625</v>
      </c>
      <c r="EC23" s="205"/>
      <c r="EE23" s="194" t="str">
        <f>INDEX(Language!A1:K177,MATCH(Setup!B24,Language!B1:B177,0),MATCH(Setup!C5,Language!A1:J1,0))</f>
        <v>Germany</v>
      </c>
    </row>
    <row r="24" spans="1:135" x14ac:dyDescent="0.25">
      <c r="CZ24" s="133">
        <v>22</v>
      </c>
      <c r="DA24" s="195" t="str">
        <f>Matches!H25</f>
        <v>England</v>
      </c>
      <c r="DB24" s="195">
        <f ca="1">IF(DA2&lt;&gt;"",IF(AND(Matches!J25&lt;&gt;"",Matches!K25&lt;&gt;""),Matches!J25,0),"")</f>
        <v>0</v>
      </c>
      <c r="DC24" s="195">
        <f ca="1">IF(DA2&lt;&gt;"",IF(AND(Matches!J25&lt;&gt;"",Matches!K25&lt;&gt;""),Matches!K25,0),"")</f>
        <v>0</v>
      </c>
      <c r="DD24" s="195" t="str">
        <f>Matches!M25</f>
        <v>Croatia</v>
      </c>
      <c r="DE24" s="195" t="str">
        <f ca="1">IF(AND(Matches!J25&lt;&gt;"",Matches!K25&lt;&gt;""),IF(DB24&gt;DC24,"W",IF(DB24=DC24,"D","L")),"")</f>
        <v/>
      </c>
      <c r="DF24" s="133" t="str">
        <f t="shared" ca="1" si="0"/>
        <v/>
      </c>
      <c r="DI24" s="203"/>
      <c r="DQ24" s="200"/>
      <c r="DR24" s="201"/>
      <c r="DS24" s="202" t="str">
        <f t="shared" si="15"/>
        <v>Curacao</v>
      </c>
      <c r="DT24" s="186" t="s">
        <v>647</v>
      </c>
      <c r="DU24" s="202"/>
      <c r="DV24" s="194">
        <v>18</v>
      </c>
      <c r="DW24" s="203">
        <v>-3.5</v>
      </c>
      <c r="DX24" s="20"/>
      <c r="DY24" s="9">
        <v>18</v>
      </c>
      <c r="DZ24" s="204">
        <f t="shared" si="13"/>
        <v>46189.75</v>
      </c>
      <c r="EA24" s="205">
        <v>46189.75</v>
      </c>
      <c r="EB24" s="206">
        <f t="shared" si="14"/>
        <v>46189.75</v>
      </c>
      <c r="EC24" s="205"/>
      <c r="EE24" s="194" t="str">
        <f>INDEX(Language!A1:K177,MATCH(Setup!B25,Language!B1:B177,0),MATCH(Setup!C5,Language!A1:J1,0))</f>
        <v>Curacao</v>
      </c>
    </row>
    <row r="25" spans="1:135" x14ac:dyDescent="0.25">
      <c r="A25" s="20">
        <f>Setup!F20+100</f>
        <v>115</v>
      </c>
      <c r="B25" s="197">
        <f ca="1">VLOOKUP(C25,CX25:CY29,2,FALSE)</f>
        <v>1</v>
      </c>
      <c r="C25" s="193" t="str">
        <f>EE19</f>
        <v>USA</v>
      </c>
      <c r="D25" s="133">
        <f ca="1">SUMPRODUCT((DA3:DA105=C25)*(DE3:DE105="W"))+SUMPRODUCT((DD3:DD105=C25)*(DF3:DF105="W"))</f>
        <v>0</v>
      </c>
      <c r="E25" s="133">
        <f ca="1">SUMPRODUCT((DA3:DA105=C25)*(DE3:DE105="D"))+SUMPRODUCT((DD3:DD105=C25)*(DF3:DF105="D"))</f>
        <v>0</v>
      </c>
      <c r="F25" s="133">
        <f ca="1">SUMPRODUCT((DA3:DA105=C25)*(DE3:DE105="L"))+SUMPRODUCT((DD3:DD105=C25)*(DF3:DF105="L"))</f>
        <v>0</v>
      </c>
      <c r="G25" s="133">
        <f ca="1">SUMIF(DA3:DA123,C25,DB3:DB123)+SUMIF(DD3:DD123,C25,DC3:DC123)</f>
        <v>0</v>
      </c>
      <c r="H25" s="133">
        <f ca="1">SUMIF(DD3:DD123,C25,DB3:DB123)+SUMIF(DA3:DA123,C25,DC3:DC123)</f>
        <v>0</v>
      </c>
      <c r="I25" s="133">
        <f t="shared" ref="I25:I28" ca="1" si="40">G25-H25+1000</f>
        <v>1000</v>
      </c>
      <c r="J25" s="133">
        <f t="shared" ref="J25:J28" ca="1" si="41">D25*3+E25*1</f>
        <v>0</v>
      </c>
      <c r="K25" s="133">
        <f>IF(Setup!G20&lt;&gt;"",Setup!G20,-A25)</f>
        <v>-115</v>
      </c>
      <c r="L25" s="133">
        <f ca="1">IF(COUNTIF(J25:J29,4)&lt;&gt;4,RANK(J25,J25:J29),J104)</f>
        <v>1</v>
      </c>
      <c r="N25" s="133">
        <f ca="1">SUMPRODUCT((L25:L28=L25)*(K25:K28&lt;K25))+L25</f>
        <v>4</v>
      </c>
      <c r="O25" s="193" t="str">
        <f ca="1">INDEX(C25:C29,MATCH(1,N25:N29,0),0)</f>
        <v>Paraguay</v>
      </c>
      <c r="P25" s="133">
        <f ca="1">INDEX(L25:L29,MATCH(O25,C25:C29,0),0)</f>
        <v>1</v>
      </c>
      <c r="Q25" s="133" t="str">
        <f ca="1">IF(P26=1,O25,"")</f>
        <v>Paraguay</v>
      </c>
      <c r="R25" s="133" t="str">
        <f ca="1">IF(P27=2,O26,"")</f>
        <v/>
      </c>
      <c r="S25" s="133" t="str">
        <f ca="1">IF(P28=3,O27,"")</f>
        <v/>
      </c>
      <c r="T25" s="133" t="str">
        <f>IF(P29=4,O28,"")</f>
        <v/>
      </c>
      <c r="V25" s="133" t="str">
        <f ca="1">IF(Q25&lt;&gt;"",Q25,"")</f>
        <v>Paraguay</v>
      </c>
      <c r="W25" s="133">
        <f ca="1">SUMPRODUCT((DA3:DA105=V25)*(DD3:DD105=V26)*(DE3:DE105="W"))+SUMPRODUCT((DA3:DA105=V25)*(DD3:DD105=V27)*(DE3:DE105="W"))+SUMPRODUCT((DA3:DA105=V25)*(DD3:DD105=V28)*(DE3:DE105="W"))+SUMPRODUCT((DA3:DA105=V25)*(DD3:DD105=V29)*(DE3:DE105="W"))+SUMPRODUCT((DA3:DA105=V26)*(DD3:DD105=V25)*(DF3:DF105="W"))+SUMPRODUCT((DA3:DA105=V27)*(DD3:DD105=V25)*(DF3:DF105="W"))+SUMPRODUCT((DA3:DA105=V28)*(DD3:DD105=V25)*(DF3:DF105="W"))+SUMPRODUCT((DA3:DA105=V29)*(DD3:DD105=V25)*(DF3:DF105="W"))</f>
        <v>0</v>
      </c>
      <c r="X25" s="133">
        <f ca="1">SUMPRODUCT((DA3:DA105=V25)*(DD3:DD105=V26)*(DE3:DE105="D"))+SUMPRODUCT((DA3:DA105=V25)*(DD3:DD105=V27)*(DE3:DE105="D"))+SUMPRODUCT((DA3:DA105=V25)*(DD3:DD105=V28)*(DE3:DE105="D"))+SUMPRODUCT((DA3:DA105=V25)*(DD3:DD105=V29)*(DE3:DE105="D"))+SUMPRODUCT((DA3:DA105=V26)*(DD3:DD105=V25)*(DE3:DE105="D"))+SUMPRODUCT((DA3:DA105=V27)*(DD3:DD105=V25)*(DE3:DE105="D"))+SUMPRODUCT((DA3:DA105=V28)*(DD3:DD105=V25)*(DE3:DE105="D"))+SUMPRODUCT((DA3:DA105=V29)*(DD3:DD105=V25)*(DE3:DE105="D"))</f>
        <v>0</v>
      </c>
      <c r="Y25" s="133">
        <f ca="1">SUMPRODUCT((DA3:DA105=V25)*(DD3:DD105=V26)*(DE3:DE105="L"))+SUMPRODUCT((DA3:DA105=V25)*(DD3:DD105=V27)*(DE3:DE105="L"))+SUMPRODUCT((DA3:DA105=V25)*(DD3:DD105=V28)*(DE3:DE105="L"))+SUMPRODUCT((DA3:DA105=V25)*(DD3:DD105=V29)*(DE3:DE105="L"))+SUMPRODUCT((DA3:DA105=V26)*(DD3:DD105=V25)*(DF3:DF105="L"))+SUMPRODUCT((DA3:DA105=V27)*(DD3:DD105=V25)*(DF3:DF105="L"))+SUMPRODUCT((DA3:DA105=V28)*(DD3:DD105=V25)*(DF3:DF105="L"))+SUMPRODUCT((DA3:DA105=V29)*(DD3:DD105=V25)*(DF3:DF105="L"))</f>
        <v>0</v>
      </c>
      <c r="Z25" s="133">
        <f ca="1">SUMPRODUCT((DA3:DA105=V25)*(DD3:DD105=V26)*DB3:DB105)+SUMPRODUCT((DA3:DA105=V25)*(DD3:DD105=V27)*DB3:DB105)+SUMPRODUCT((DA3:DA105=V25)*(DD3:DD105=V28)*DB3:DB105)+SUMPRODUCT((DA3:DA105=V25)*(DD3:DD105=V29)*DB3:DB105)+SUMPRODUCT((DA3:DA105=V26)*(DD3:DD105=V25)*DC3:DC105)+SUMPRODUCT((DA3:DA105=V27)*(DD3:DD105=V25)*DC3:DC105)+SUMPRODUCT((DA3:DA105=V28)*(DD3:DD105=V25)*DC3:DC105)+SUMPRODUCT((DA3:DA105=V29)*(DD3:DD105=V25)*DC3:DC105)</f>
        <v>0</v>
      </c>
      <c r="AA25" s="133">
        <f ca="1">SUMPRODUCT((DA3:DA105=V25)*(DD3:DD105=V26)*DC3:DC105)+SUMPRODUCT((DA3:DA105=V25)*(DD3:DD105=V27)*DC3:DC105)+SUMPRODUCT((DA3:DA105=V25)*(DD3:DD105=V28)*DC3:DC105)+SUMPRODUCT((DA3:DA105=V25)*(DD3:DD105=V29)*DC3:DC105)+SUMPRODUCT((DA3:DA105=V26)*(DD3:DD105=V25)*DB3:DB105)+SUMPRODUCT((DA3:DA105=V27)*(DD3:DD105=V25)*DB3:DB105)+SUMPRODUCT((DA3:DA105=V28)*(DD3:DD105=V25)*DB3:DB105)+SUMPRODUCT((DA3:DA105=V29)*(DD3:DD105=V25)*DB3:DB105)</f>
        <v>0</v>
      </c>
      <c r="AB25" s="133">
        <f ca="1">Z25-AA25+1000</f>
        <v>1000</v>
      </c>
      <c r="AC25" s="133">
        <f t="shared" ref="AC25:AC28" ca="1" si="42">IF(V25&lt;&gt;"",W25*3+X25*1,"")</f>
        <v>0</v>
      </c>
      <c r="AD25" s="133">
        <f ca="1">IF(V25&lt;&gt;"",VLOOKUP(V25,C4:I52,7,FALSE),"")</f>
        <v>1000</v>
      </c>
      <c r="AE25" s="133">
        <f ca="1">IF(V25&lt;&gt;"",VLOOKUP(V25,C4:I52,5,FALSE),"")</f>
        <v>0</v>
      </c>
      <c r="AF25" s="133">
        <f ca="1">IF(V25&lt;&gt;"",VLOOKUP(V25,C4:K52,9,FALSE),"")</f>
        <v>-140</v>
      </c>
      <c r="AG25" s="133">
        <f t="shared" ref="AG25:AG28" ca="1" si="43">AC25</f>
        <v>0</v>
      </c>
      <c r="AH25" s="133">
        <f ca="1">IF(V25&lt;&gt;"",RANK(AG25,AG25:AG29),"")</f>
        <v>1</v>
      </c>
      <c r="AI25" s="133">
        <f ca="1">IF(V25&lt;&gt;"",SUMPRODUCT((AG25:AG29=AG25)*(AB25:AB29&gt;AB25)),"")</f>
        <v>0</v>
      </c>
      <c r="AJ25" s="133">
        <f ca="1">IF(V25&lt;&gt;"",SUMPRODUCT((AG25:AG29=AG25)*(AB25:AB29=AB25)*(Z25:Z29&gt;Z25)),"")</f>
        <v>0</v>
      </c>
      <c r="AK25" s="133">
        <f ca="1">IF(V25&lt;&gt;"",SUMPRODUCT((AG25:AG29=AG25)*(AB25:AB29=AB25)*(Z25:Z29=Z25)*(AD25:AD29&gt;AD25)),"")</f>
        <v>0</v>
      </c>
      <c r="AL25" s="133">
        <f ca="1">IF(V25&lt;&gt;"",SUMPRODUCT((AG25:AG29=AG25)*(AB25:AB29=AB25)*(Z25:Z29=Z25)*(AD25:AD29=AD25)*(AE25:AE29&gt;AE25)),"")</f>
        <v>0</v>
      </c>
      <c r="AM25" s="133">
        <f ca="1">IF(V25&lt;&gt;"",SUMPRODUCT((AG25:AG29=AG25)*(AB25:AB29=AB25)*(Z25:Z29=Z25)*(AD25:AD29=AD25)*(AE25:AE29=AE25)*(AF25:AF29&gt;AF25)),"")</f>
        <v>3</v>
      </c>
      <c r="AN25" s="133">
        <f ca="1">IF(V25&lt;&gt;"",IF(AN104&lt;&gt;"",IF(U103=3,AN104,AN104+U103),SUM(AH25:AM25)),"")</f>
        <v>4</v>
      </c>
      <c r="AO25" s="133" t="str">
        <f ca="1">IF(V25&lt;&gt;"",INDEX(V25:V29,MATCH(1,AN25:AN29,0),0),"")</f>
        <v>USA</v>
      </c>
      <c r="CX25" s="133" t="str">
        <f ca="1">IF(AO25&lt;&gt;"",AO25,O25)</f>
        <v>USA</v>
      </c>
      <c r="CY25" s="133">
        <v>1</v>
      </c>
      <c r="CZ25" s="133">
        <v>23</v>
      </c>
      <c r="DA25" s="195" t="str">
        <f>Matches!H26</f>
        <v>Portugal</v>
      </c>
      <c r="DB25" s="195">
        <f ca="1">IF(DA2&lt;&gt;"",IF(AND(Matches!J26&lt;&gt;"",Matches!K26&lt;&gt;""),Matches!J26,0),"")</f>
        <v>0</v>
      </c>
      <c r="DC25" s="195">
        <f ca="1">IF(DA2&lt;&gt;"",IF(AND(Matches!J26&lt;&gt;"",Matches!K26&lt;&gt;""),Matches!K26,0),"")</f>
        <v>0</v>
      </c>
      <c r="DD25" s="195" t="str">
        <f>Matches!M26</f>
        <v>DR Congo</v>
      </c>
      <c r="DE25" s="195" t="str">
        <f ca="1">IF(AND(Matches!J26&lt;&gt;"",Matches!K26&lt;&gt;""),IF(DB25&gt;DC25,"W",IF(DB25=DC25,"D","L")),"")</f>
        <v/>
      </c>
      <c r="DF25" s="133" t="str">
        <f t="shared" ca="1" si="0"/>
        <v/>
      </c>
      <c r="DI25" s="203"/>
      <c r="DQ25" s="200"/>
      <c r="DR25" s="201"/>
      <c r="DS25" s="202" t="str">
        <f t="shared" si="15"/>
        <v>Cote D'Voire</v>
      </c>
      <c r="DT25" s="186" t="s">
        <v>648</v>
      </c>
      <c r="DU25" s="202"/>
      <c r="DV25" s="194">
        <v>19</v>
      </c>
      <c r="DW25" s="203">
        <v>-3</v>
      </c>
      <c r="DX25" s="20"/>
      <c r="DY25" s="9">
        <v>19</v>
      </c>
      <c r="DZ25" s="204">
        <f t="shared" si="13"/>
        <v>46189.875</v>
      </c>
      <c r="EA25" s="205">
        <v>46189.875</v>
      </c>
      <c r="EB25" s="206">
        <f t="shared" si="14"/>
        <v>46189.875</v>
      </c>
      <c r="EC25" s="205"/>
      <c r="ED25" s="194">
        <f>SUM(Matches!S23:S26)</f>
        <v>10</v>
      </c>
      <c r="EE25" s="194" t="str">
        <f>INDEX(Language!A1:K177,MATCH(Setup!B26,Language!B1:B177,0),MATCH(Setup!C5,Language!A1:J1,0))</f>
        <v>Cote D'Voire</v>
      </c>
    </row>
    <row r="26" spans="1:135" x14ac:dyDescent="0.25">
      <c r="A26" s="20">
        <f>Setup!F21+100</f>
        <v>140</v>
      </c>
      <c r="B26" s="197">
        <f ca="1">VLOOKUP(C26,CX25:CY29,2,FALSE)</f>
        <v>4</v>
      </c>
      <c r="C26" s="193" t="str">
        <f t="shared" ref="C26:C28" si="44">EE20</f>
        <v>Paraguay</v>
      </c>
      <c r="D26" s="133">
        <f ca="1">SUMPRODUCT((DA3:DA105=C26)*(DE3:DE105="W"))+SUMPRODUCT((DD3:DD105=C26)*(DF3:DF105="W"))</f>
        <v>0</v>
      </c>
      <c r="E26" s="133">
        <f ca="1">SUMPRODUCT((DA3:DA105=C26)*(DE3:DE105="D"))+SUMPRODUCT((DD3:DD105=C26)*(DF3:DF105="D"))</f>
        <v>0</v>
      </c>
      <c r="F26" s="133">
        <f ca="1">SUMPRODUCT((DA3:DA105=C26)*(DE3:DE105="L"))+SUMPRODUCT((DD3:DD105=C26)*(DF3:DF105="L"))</f>
        <v>0</v>
      </c>
      <c r="G26" s="133">
        <f ca="1">SUMIF(DA3:DA123,C26,DB3:DB123)+SUMIF(DD3:DD123,C26,DC3:DC123)</f>
        <v>0</v>
      </c>
      <c r="H26" s="133">
        <f ca="1">SUMIF(DD3:DD123,C26,DB3:DB123)+SUMIF(DA3:DA123,C26,DC3:DC123)</f>
        <v>0</v>
      </c>
      <c r="I26" s="133">
        <f t="shared" ca="1" si="40"/>
        <v>1000</v>
      </c>
      <c r="J26" s="133">
        <f t="shared" ca="1" si="41"/>
        <v>0</v>
      </c>
      <c r="K26" s="133">
        <f>IF(Setup!G21&lt;&gt;"",Setup!G21,-A26)</f>
        <v>-140</v>
      </c>
      <c r="L26" s="133">
        <f ca="1">IF(COUNTIF(J25:J29,4)&lt;&gt;4,RANK(J26,J25:J29),J105)</f>
        <v>1</v>
      </c>
      <c r="N26" s="133">
        <f ca="1">SUMPRODUCT((L25:L28=L26)*(K25:K28&lt;K26))+L26</f>
        <v>1</v>
      </c>
      <c r="O26" s="193" t="str">
        <f ca="1">INDEX(C25:C29,MATCH(2,N25:N29,0),0)</f>
        <v>Australia</v>
      </c>
      <c r="P26" s="133">
        <f ca="1">INDEX(L25:L29,MATCH(O26,C25:C29,0),0)</f>
        <v>1</v>
      </c>
      <c r="Q26" s="133" t="str">
        <f ca="1">IF(Q25&lt;&gt;"",O26,"")</f>
        <v>Australia</v>
      </c>
      <c r="R26" s="133" t="str">
        <f ca="1">IF(R25&lt;&gt;"",O27,"")</f>
        <v/>
      </c>
      <c r="S26" s="133" t="str">
        <f ca="1">IF(S25&lt;&gt;"",O28,"")</f>
        <v/>
      </c>
      <c r="T26" s="133" t="str">
        <f>IF(T25&lt;&gt;"",O29,"")</f>
        <v/>
      </c>
      <c r="V26" s="133" t="str">
        <f t="shared" ref="V26:V28" ca="1" si="45">IF(Q26&lt;&gt;"",Q26,"")</f>
        <v>Australia</v>
      </c>
      <c r="W26" s="133">
        <f ca="1">SUMPRODUCT((DA3:DA105=V26)*(DD3:DD105=V27)*(DE3:DE105="W"))+SUMPRODUCT((DA3:DA105=V26)*(DD3:DD105=V28)*(DE3:DE105="W"))+SUMPRODUCT((DA3:DA105=V26)*(DD3:DD105=V29)*(DE3:DE105="W"))+SUMPRODUCT((DA3:DA105=V26)*(DD3:DD105=V25)*(DE3:DE105="W"))+SUMPRODUCT((DA3:DA105=V27)*(DD3:DD105=V26)*(DF3:DF105="W"))+SUMPRODUCT((DA3:DA105=V28)*(DD3:DD105=V26)*(DF3:DF105="W"))+SUMPRODUCT((DA3:DA105=V29)*(DD3:DD105=V26)*(DF3:DF105="W"))+SUMPRODUCT((DA3:DA105=V25)*(DD3:DD105=V26)*(DF3:DF105="W"))</f>
        <v>0</v>
      </c>
      <c r="X26" s="133">
        <f ca="1">SUMPRODUCT((DA3:DA105=V26)*(DD3:DD105=V27)*(DE3:DE105="D"))+SUMPRODUCT((DA3:DA105=V26)*(DD3:DD105=V28)*(DE3:DE105="D"))+SUMPRODUCT((DA3:DA105=V26)*(DD3:DD105=V29)*(DE3:DE105="D"))+SUMPRODUCT((DA3:DA105=V26)*(DD3:DD105=V25)*(DE3:DE105="D"))+SUMPRODUCT((DA3:DA105=V27)*(DD3:DD105=V26)*(DE3:DE105="D"))+SUMPRODUCT((DA3:DA105=V28)*(DD3:DD105=V26)*(DE3:DE105="D"))+SUMPRODUCT((DA3:DA105=V29)*(DD3:DD105=V26)*(DE3:DE105="D"))+SUMPRODUCT((DA3:DA105=V25)*(DD3:DD105=V26)*(DE3:DE105="D"))</f>
        <v>0</v>
      </c>
      <c r="Y26" s="133">
        <f ca="1">SUMPRODUCT((DA3:DA105=V26)*(DD3:DD105=V27)*(DE3:DE105="L"))+SUMPRODUCT((DA3:DA105=V26)*(DD3:DD105=V28)*(DE3:DE105="L"))+SUMPRODUCT((DA3:DA105=V26)*(DD3:DD105=V29)*(DE3:DE105="L"))+SUMPRODUCT((DA3:DA105=V26)*(DD3:DD105=V25)*(DE3:DE105="L"))+SUMPRODUCT((DA3:DA105=V27)*(DD3:DD105=V26)*(DF3:DF105="L"))+SUMPRODUCT((DA3:DA105=V28)*(DD3:DD105=V26)*(DF3:DF105="L"))+SUMPRODUCT((DA3:DA105=V29)*(DD3:DD105=V26)*(DF3:DF105="L"))+SUMPRODUCT((DA3:DA105=V25)*(DD3:DD105=V26)*(DF3:DF105="L"))</f>
        <v>0</v>
      </c>
      <c r="Z26" s="133">
        <f ca="1">SUMPRODUCT((DA3:DA105=V26)*(DD3:DD105=V27)*DB3:DB105)+SUMPRODUCT((DA3:DA105=V26)*(DD3:DD105=V28)*DB3:DB105)+SUMPRODUCT((DA3:DA105=V26)*(DD3:DD105=V29)*DB3:DB105)+SUMPRODUCT((DA3:DA105=V26)*(DD3:DD105=V25)*DB3:DB105)+SUMPRODUCT((DA3:DA105=V27)*(DD3:DD105=V26)*DC3:DC105)+SUMPRODUCT((DA3:DA105=V28)*(DD3:DD105=V26)*DC3:DC105)+SUMPRODUCT((DA3:DA105=V29)*(DD3:DD105=V26)*DC3:DC105)+SUMPRODUCT((DA3:DA105=V25)*(DD3:DD105=V26)*DC3:DC105)</f>
        <v>0</v>
      </c>
      <c r="AA26" s="133">
        <f ca="1">SUMPRODUCT((DA3:DA105=V26)*(DD3:DD105=V27)*DC3:DC105)+SUMPRODUCT((DA3:DA105=V26)*(DD3:DD105=V28)*DC3:DC105)+SUMPRODUCT((DA3:DA105=V26)*(DD3:DD105=V29)*DC3:DC105)+SUMPRODUCT((DA3:DA105=V26)*(DD3:DD105=V25)*DC3:DC105)+SUMPRODUCT((DA3:DA105=V27)*(DD3:DD105=V26)*DB3:DB105)+SUMPRODUCT((DA3:DA105=V28)*(DD3:DD105=V26)*DB3:DB105)+SUMPRODUCT((DA3:DA105=V29)*(DD3:DD105=V26)*DB3:DB105)+SUMPRODUCT((DA3:DA105=V25)*(DD3:DD105=V26)*DB3:DB105)</f>
        <v>0</v>
      </c>
      <c r="AB26" s="133">
        <f ca="1">Z26-AA26+1000</f>
        <v>1000</v>
      </c>
      <c r="AC26" s="133">
        <f t="shared" ca="1" si="42"/>
        <v>0</v>
      </c>
      <c r="AD26" s="133">
        <f ca="1">IF(V26&lt;&gt;"",VLOOKUP(V26,C4:I52,7,FALSE),"")</f>
        <v>1000</v>
      </c>
      <c r="AE26" s="133">
        <f ca="1">IF(V26&lt;&gt;"",VLOOKUP(V26,C4:I52,5,FALSE),"")</f>
        <v>0</v>
      </c>
      <c r="AF26" s="133">
        <f ca="1">IF(V26&lt;&gt;"",VLOOKUP(V26,C4:K52,9,FALSE),"")</f>
        <v>-127</v>
      </c>
      <c r="AG26" s="133">
        <f t="shared" ca="1" si="43"/>
        <v>0</v>
      </c>
      <c r="AH26" s="133">
        <f ca="1">IF(V26&lt;&gt;"",RANK(AG26,AG25:AG29),"")</f>
        <v>1</v>
      </c>
      <c r="AI26" s="133">
        <f ca="1">IF(V26&lt;&gt;"",SUMPRODUCT((AG25:AG29=AG26)*(AB25:AB29&gt;AB26)),"")</f>
        <v>0</v>
      </c>
      <c r="AJ26" s="133">
        <f ca="1">IF(V26&lt;&gt;"",SUMPRODUCT((AG25:AG29=AG26)*(AB25:AB29=AB26)*(Z25:Z29&gt;Z26)),"")</f>
        <v>0</v>
      </c>
      <c r="AK26" s="133">
        <f ca="1">IF(V26&lt;&gt;"",SUMPRODUCT((AG25:AG29=AG26)*(AB25:AB29=AB26)*(Z25:Z29=Z26)*(AD25:AD29&gt;AD26)),"")</f>
        <v>0</v>
      </c>
      <c r="AL26" s="133">
        <f ca="1">IF(V26&lt;&gt;"",SUMPRODUCT((AG25:AG29=AG26)*(AB25:AB29=AB26)*(Z25:Z29=Z26)*(AD25:AD29=AD26)*(AE25:AE29&gt;AE26)),"")</f>
        <v>0</v>
      </c>
      <c r="AM26" s="133">
        <f ca="1">IF(V26&lt;&gt;"",SUMPRODUCT((AG25:AG29=AG26)*(AB25:AB29=AB26)*(Z25:Z29=Z26)*(AD25:AD29=AD26)*(AE25:AE29=AE26)*(AF25:AF29&gt;AF26)),"")</f>
        <v>2</v>
      </c>
      <c r="AN26" s="133">
        <f ca="1">IF(V26&lt;&gt;"",IF(AN105&lt;&gt;"",IF(U103=3,AN105,AN105+U103),SUM(AH26:AM26)),"")</f>
        <v>3</v>
      </c>
      <c r="AO26" s="133" t="str">
        <f ca="1">IF(V26&lt;&gt;"",INDEX(V25:V29,MATCH(2,AN25:AN29,0),0),"")</f>
        <v>Türkiye</v>
      </c>
      <c r="AP26" s="133" t="str">
        <f ca="1">IF(R25&lt;&gt;"",R25,"")</f>
        <v/>
      </c>
      <c r="AQ26" s="133">
        <f ca="1">SUMPRODUCT((DA3:DA105=AP26)*(DD3:DD105=AP27)*(DE3:DE105="W"))+SUMPRODUCT((DA3:DA105=AP26)*(DD3:DD105=AP28)*(DE3:DE105="W"))+SUMPRODUCT((DA3:DA105=AP26)*(DD3:DD105=AP29)*(DE3:DE105="W"))+SUMPRODUCT((DA3:DA105=AP27)*(DD3:DD105=AP26)*(DF3:DF105="W"))+SUMPRODUCT((DA3:DA105=AP28)*(DD3:DD105=AP26)*(DF3:DF105="W"))+SUMPRODUCT((DA3:DA105=AP29)*(DD3:DD105=AP26)*(DF3:DF105="W"))</f>
        <v>0</v>
      </c>
      <c r="AR26" s="133">
        <f ca="1">SUMPRODUCT((DA3:DA105=AP26)*(DD3:DD105=AP27)*(DE3:DE105="D"))+SUMPRODUCT((DA3:DA105=AP26)*(DD3:DD105=AP28)*(DE3:DE105="D"))+SUMPRODUCT((DA3:DA105=AP26)*(DD3:DD105=AP29)*(DE3:DE105="D"))+SUMPRODUCT((DA3:DA105=AP27)*(DD3:DD105=AP26)*(DE3:DE105="D"))+SUMPRODUCT((DA3:DA105=AP28)*(DD3:DD105=AP26)*(DE3:DE105="D"))+SUMPRODUCT((DA3:DA105=AP29)*(DD3:DD105=AP26)*(DE3:DE105="D"))</f>
        <v>0</v>
      </c>
      <c r="AS26" s="133">
        <f ca="1">SUMPRODUCT((DA3:DA105=AP26)*(DD3:DD105=AP27)*(DE3:DE105="L"))+SUMPRODUCT((DA3:DA105=AP26)*(DD3:DD105=AP28)*(DE3:DE105="L"))+SUMPRODUCT((DA3:DA105=AP26)*(DD3:DD105=AP29)*(DE3:DE105="L"))+SUMPRODUCT((DA3:DA105=AP27)*(DD3:DD105=AP26)*(DF3:DF105="L"))+SUMPRODUCT((DA3:DA105=AP28)*(DD3:DD105=AP26)*(DF3:DF105="L"))+SUMPRODUCT((DA3:DA105=AP29)*(DD3:DD105=AP26)*(DF3:DF105="L"))</f>
        <v>0</v>
      </c>
      <c r="AT26" s="133">
        <f ca="1">SUMPRODUCT((DA3:DA105=AP26)*(DD3:DD105=AP27)*DB3:DB105)+SUMPRODUCT((DA3:DA105=AP26)*(DD3:DD105=AP28)*DB3:DB105)+SUMPRODUCT((DA3:DA105=AP26)*(DD3:DD105=AP29)*DB3:DB105)+SUMPRODUCT((DA3:DA105=AP26)*(DD3:DD105=AP25)*DB3:DB105)+SUMPRODUCT((DA3:DA105=AP27)*(DD3:DD105=AP26)*DC3:DC105)+SUMPRODUCT((DA3:DA105=AP28)*(DD3:DD105=AP26)*DC3:DC105)+SUMPRODUCT((DA3:DA105=AP29)*(DD3:DD105=AP26)*DC3:DC105)+SUMPRODUCT((DA3:DA105=AP25)*(DD3:DD105=AP26)*DC3:DC105)</f>
        <v>0</v>
      </c>
      <c r="AU26" s="133">
        <f ca="1">SUMPRODUCT((DA3:DA105=AP26)*(DD3:DD105=AP27)*DC3:DC105)+SUMPRODUCT((DA3:DA105=AP26)*(DD3:DD105=AP28)*DC3:DC105)+SUMPRODUCT((DA3:DA105=AP26)*(DD3:DD105=AP29)*DC3:DC105)+SUMPRODUCT((DA3:DA105=AP26)*(DD3:DD105=AP25)*DC3:DC105)+SUMPRODUCT((DA3:DA105=AP27)*(DD3:DD105=AP26)*DB3:DB105)+SUMPRODUCT((DA3:DA105=AP28)*(DD3:DD105=AP26)*DB3:DB105)+SUMPRODUCT((DA3:DA105=AP29)*(DD3:DD105=AP26)*DB3:DB105)+SUMPRODUCT((DA3:DA105=AP25)*(DD3:DD105=AP26)*DB3:DB105)</f>
        <v>0</v>
      </c>
      <c r="AV26" s="133">
        <f ca="1">AT26-AU26+1000</f>
        <v>1000</v>
      </c>
      <c r="AW26" s="133" t="str">
        <f t="shared" ref="AW26:AW28" ca="1" si="46">IF(AP26&lt;&gt;"",AQ26*3+AR26*1,"")</f>
        <v/>
      </c>
      <c r="AX26" s="133" t="str">
        <f ca="1">IF(AP26&lt;&gt;"",VLOOKUP(AP26,C4:I52,7,FALSE),"")</f>
        <v/>
      </c>
      <c r="AY26" s="133" t="str">
        <f ca="1">IF(AP26&lt;&gt;"",VLOOKUP(AP26,C4:I52,5,FALSE),"")</f>
        <v/>
      </c>
      <c r="AZ26" s="133" t="str">
        <f ca="1">IF(AP26&lt;&gt;"",VLOOKUP(AP26,C4:K52,9,FALSE),"")</f>
        <v/>
      </c>
      <c r="BA26" s="133" t="str">
        <f t="shared" ref="BA26:BA28" ca="1" si="47">AW26</f>
        <v/>
      </c>
      <c r="BB26" s="133" t="str">
        <f ca="1">IF(AP26&lt;&gt;"",RANK(BA26,BA25:BA29),"")</f>
        <v/>
      </c>
      <c r="BC26" s="133" t="str">
        <f ca="1">IF(AP26&lt;&gt;"",SUMPRODUCT((BA25:BA29=BA26)*(AV25:AV29&gt;AV26)),"")</f>
        <v/>
      </c>
      <c r="BD26" s="133" t="str">
        <f ca="1">IF(AP26&lt;&gt;"",SUMPRODUCT((BA25:BA29=BA26)*(AV25:AV29=AV26)*(AT25:AT29&gt;AT26)),"")</f>
        <v/>
      </c>
      <c r="BE26" s="133" t="str">
        <f ca="1">IF(AP26&lt;&gt;"",SUMPRODUCT((BA25:BA29=BA26)*(AV25:AV29=AV26)*(AT25:AT29=AT26)*(AX25:AX29&gt;AX26)),"")</f>
        <v/>
      </c>
      <c r="BF26" s="133" t="str">
        <f ca="1">IF(AP26&lt;&gt;"",SUMPRODUCT((BA25:BA29=BA26)*(AV25:AV29=AV26)*(AT25:AT29=AT26)*(AX25:AX29=AX26)*(AY25:AY29&gt;AY26)),"")</f>
        <v/>
      </c>
      <c r="BG26" s="133" t="str">
        <f ca="1">IF(AP26&lt;&gt;"",SUMPRODUCT((BA25:BA29=BA26)*(AV25:AV29=AV26)*(AT25:AT29=AT26)*(AX25:AX29=AX26)*(AY25:AY29=AY26)*(AZ25:AZ29&gt;AZ26)),"")</f>
        <v/>
      </c>
      <c r="BH26" s="133" t="str">
        <f ca="1">IF(AP26&lt;&gt;"",IF(BH105&lt;&gt;"",IF(AO103=3,BH105,BH105+AO103),SUM(BB26:BG26)+1),"")</f>
        <v/>
      </c>
      <c r="BI26" s="133" t="str">
        <f ca="1">IF(AP26&lt;&gt;"",INDEX(AP26:AP29,MATCH(2,BH26:BH29,0),0),"")</f>
        <v/>
      </c>
      <c r="CX26" s="133" t="str">
        <f ca="1">IF(BI26&lt;&gt;"",BI26,IF(AO26&lt;&gt;"",AO26,O26))</f>
        <v>Türkiye</v>
      </c>
      <c r="CY26" s="133">
        <v>2</v>
      </c>
      <c r="CZ26" s="133">
        <v>24</v>
      </c>
      <c r="DA26" s="195" t="str">
        <f>Matches!H27</f>
        <v>Uzbekistan</v>
      </c>
      <c r="DB26" s="195">
        <f ca="1">IF(DA2&lt;&gt;"",IF(AND(Matches!J27&lt;&gt;"",Matches!K27&lt;&gt;""),Matches!J27,0),"")</f>
        <v>0</v>
      </c>
      <c r="DC26" s="195">
        <f ca="1">IF(DA2&lt;&gt;"",IF(AND(Matches!J27&lt;&gt;"",Matches!K27&lt;&gt;""),Matches!K27,0),"")</f>
        <v>0</v>
      </c>
      <c r="DD26" s="195" t="str">
        <f>Matches!M27</f>
        <v>Colombia</v>
      </c>
      <c r="DE26" s="195" t="str">
        <f ca="1">IF(AND(Matches!J27&lt;&gt;"",Matches!K27&lt;&gt;""),IF(DB26&gt;DC26,"W",IF(DB26=DC26,"D","L")),"")</f>
        <v/>
      </c>
      <c r="DF26" s="133" t="str">
        <f t="shared" ca="1" si="0"/>
        <v/>
      </c>
      <c r="DI26" s="203"/>
      <c r="DQ26" s="200"/>
      <c r="DR26" s="201"/>
      <c r="DS26" s="202" t="str">
        <f t="shared" si="15"/>
        <v>Ecuador</v>
      </c>
      <c r="DT26" s="186" t="s">
        <v>649</v>
      </c>
      <c r="DU26" s="202"/>
      <c r="DV26" s="194">
        <v>20</v>
      </c>
      <c r="DW26" s="203">
        <v>-2.5</v>
      </c>
      <c r="DX26" s="20"/>
      <c r="DY26" s="9">
        <v>20</v>
      </c>
      <c r="DZ26" s="204">
        <f t="shared" si="13"/>
        <v>46189</v>
      </c>
      <c r="EA26" s="205">
        <v>46189</v>
      </c>
      <c r="EB26" s="206">
        <f t="shared" si="14"/>
        <v>46189</v>
      </c>
      <c r="EC26" s="205"/>
      <c r="EE26" s="194" t="str">
        <f>INDEX(Language!A1:K177,MATCH(Setup!B27,Language!B1:B177,0),MATCH(Setup!C5,Language!A1:J1,0))</f>
        <v>Ecuador</v>
      </c>
    </row>
    <row r="27" spans="1:135" ht="16.5" x14ac:dyDescent="0.25">
      <c r="A27" s="20">
        <f>Setup!F22+100</f>
        <v>127</v>
      </c>
      <c r="B27" s="197">
        <f ca="1">VLOOKUP(C27,CX25:CY29,2,FALSE)</f>
        <v>3</v>
      </c>
      <c r="C27" s="193" t="str">
        <f t="shared" si="44"/>
        <v>Australia</v>
      </c>
      <c r="D27" s="133">
        <f ca="1">SUMPRODUCT((DA3:DA105=C27)*(DE3:DE105="W"))+SUMPRODUCT((DD3:DD105=C27)*(DF3:DF105="W"))</f>
        <v>0</v>
      </c>
      <c r="E27" s="133">
        <f ca="1">SUMPRODUCT((DA3:DA105=C27)*(DE3:DE105="D"))+SUMPRODUCT((DD3:DD105=C27)*(DF3:DF105="D"))</f>
        <v>0</v>
      </c>
      <c r="F27" s="133">
        <f ca="1">SUMPRODUCT((DA3:DA105=C27)*(DE3:DE105="L"))+SUMPRODUCT((DD3:DD105=C27)*(DF3:DF105="L"))</f>
        <v>0</v>
      </c>
      <c r="G27" s="133">
        <f ca="1">SUMIF(DA3:DA123,C27,DB3:DB123)+SUMIF(DD3:DD123,C27,DC3:DC123)</f>
        <v>0</v>
      </c>
      <c r="H27" s="133">
        <f ca="1">SUMIF(DD3:DD123,C27,DB3:DB123)+SUMIF(DA3:DA123,C27,DC3:DC123)</f>
        <v>0</v>
      </c>
      <c r="I27" s="133">
        <f t="shared" ca="1" si="40"/>
        <v>1000</v>
      </c>
      <c r="J27" s="133">
        <f t="shared" ca="1" si="41"/>
        <v>0</v>
      </c>
      <c r="K27" s="133">
        <f>IF(Setup!G22&lt;&gt;"",Setup!G22,-A27)</f>
        <v>-127</v>
      </c>
      <c r="L27" s="133">
        <f ca="1">IF(COUNTIF(J25:J29,4)&lt;&gt;4,RANK(J27,J25:J29),J106)</f>
        <v>1</v>
      </c>
      <c r="N27" s="133">
        <f ca="1">SUMPRODUCT((L25:L28=L27)*(K25:K28&lt;K27))+L27</f>
        <v>2</v>
      </c>
      <c r="O27" s="193" t="str">
        <f ca="1">INDEX(C25:C29,MATCH(3,N25:N29,0),0)</f>
        <v>Türkiye</v>
      </c>
      <c r="P27" s="133">
        <f ca="1">INDEX(L25:L29,MATCH(O27,C25:C29,0),0)</f>
        <v>1</v>
      </c>
      <c r="Q27" s="133" t="str">
        <f ca="1">IF(AND(Q26&lt;&gt;"",P27=1),O27,"")</f>
        <v>Türkiye</v>
      </c>
      <c r="R27" s="133" t="str">
        <f ca="1">IF(AND(R26&lt;&gt;"",P28=2),O28,"")</f>
        <v/>
      </c>
      <c r="S27" s="133" t="str">
        <f ca="1">IF(AND(S26&lt;&gt;"",P29=3),O29,"")</f>
        <v/>
      </c>
      <c r="V27" s="133" t="str">
        <f t="shared" ca="1" si="45"/>
        <v>Türkiye</v>
      </c>
      <c r="W27" s="133">
        <f ca="1">SUMPRODUCT((DA3:DA105=V27)*(DD3:DD105=V28)*(DE3:DE105="W"))+SUMPRODUCT((DA3:DA105=V27)*(DD3:DD105=V29)*(DE3:DE105="W"))+SUMPRODUCT((DA3:DA105=V27)*(DD3:DD105=V25)*(DE3:DE105="W"))+SUMPRODUCT((DA3:DA105=V27)*(DD3:DD105=V26)*(DE3:DE105="W"))+SUMPRODUCT((DA3:DA105=V28)*(DD3:DD105=V27)*(DF3:DF105="W"))+SUMPRODUCT((DA3:DA105=V29)*(DD3:DD105=V27)*(DF3:DF105="W"))+SUMPRODUCT((DA3:DA105=V25)*(DD3:DD105=V27)*(DF3:DF105="W"))+SUMPRODUCT((DA3:DA105=V26)*(DD3:DD105=V27)*(DF3:DF105="W"))</f>
        <v>0</v>
      </c>
      <c r="X27" s="133">
        <f ca="1">SUMPRODUCT((DA3:DA105=V27)*(DD3:DD105=V28)*(DE3:DE105="D"))+SUMPRODUCT((DA3:DA105=V27)*(DD3:DD105=V29)*(DE3:DE105="D"))+SUMPRODUCT((DA3:DA105=V27)*(DD3:DD105=V25)*(DE3:DE105="D"))+SUMPRODUCT((DA3:DA105=V27)*(DD3:DD105=V26)*(DE3:DE105="D"))+SUMPRODUCT((DA3:DA105=V28)*(DD3:DD105=V27)*(DE3:DE105="D"))+SUMPRODUCT((DA3:DA105=V29)*(DD3:DD105=V27)*(DE3:DE105="D"))+SUMPRODUCT((DA3:DA105=V25)*(DD3:DD105=V27)*(DE3:DE105="D"))+SUMPRODUCT((DA3:DA105=V26)*(DD3:DD105=V27)*(DE3:DE105="D"))</f>
        <v>0</v>
      </c>
      <c r="Y27" s="133">
        <f ca="1">SUMPRODUCT((DA3:DA105=V27)*(DD3:DD105=V28)*(DE3:DE105="L"))+SUMPRODUCT((DA3:DA105=V27)*(DD3:DD105=V29)*(DE3:DE105="L"))+SUMPRODUCT((DA3:DA105=V27)*(DD3:DD105=V25)*(DE3:DE105="L"))+SUMPRODUCT((DA3:DA105=V27)*(DD3:DD105=V26)*(DE3:DE105="L"))+SUMPRODUCT((DA3:DA105=V28)*(DD3:DD105=V27)*(DF3:DF105="L"))+SUMPRODUCT((DA3:DA105=V29)*(DD3:DD105=V27)*(DF3:DF105="L"))+SUMPRODUCT((DA3:DA105=V25)*(DD3:DD105=V27)*(DF3:DF105="L"))+SUMPRODUCT((DA3:DA105=V26)*(DD3:DD105=V27)*(DF3:DF105="L"))</f>
        <v>0</v>
      </c>
      <c r="Z27" s="133">
        <f ca="1">SUMPRODUCT((DA3:DA105=V27)*(DD3:DD105=V28)*DB3:DB105)+SUMPRODUCT((DA3:DA105=V27)*(DD3:DD105=V29)*DB3:DB105)+SUMPRODUCT((DA3:DA105=V27)*(DD3:DD105=V25)*DB3:DB105)+SUMPRODUCT((DA3:DA105=V27)*(DD3:DD105=V26)*DB3:DB105)+SUMPRODUCT((DA3:DA105=V28)*(DD3:DD105=V27)*DC3:DC105)+SUMPRODUCT((DA3:DA105=V29)*(DD3:DD105=V27)*DC3:DC105)+SUMPRODUCT((DA3:DA105=V25)*(DD3:DD105=V27)*DC3:DC105)+SUMPRODUCT((DA3:DA105=V26)*(DD3:DD105=V27)*DC3:DC105)</f>
        <v>0</v>
      </c>
      <c r="AA27" s="133">
        <f ca="1">SUMPRODUCT((DA3:DA105=V27)*(DD3:DD105=V28)*DC3:DC105)+SUMPRODUCT((DA3:DA105=V27)*(DD3:DD105=V29)*DC3:DC105)+SUMPRODUCT((DA3:DA105=V27)*(DD3:DD105=V25)*DC3:DC105)+SUMPRODUCT((DA3:DA105=V27)*(DD3:DD105=V26)*DC3:DC105)+SUMPRODUCT((DA3:DA105=V28)*(DD3:DD105=V27)*DB3:DB105)+SUMPRODUCT((DA3:DA105=V29)*(DD3:DD105=V27)*DB3:DB105)+SUMPRODUCT((DA3:DA105=V25)*(DD3:DD105=V27)*DB3:DB105)+SUMPRODUCT((DA3:DA105=V26)*(DD3:DD105=V27)*DB3:DB105)</f>
        <v>0</v>
      </c>
      <c r="AB27" s="133">
        <f ca="1">Z27-AA27+1000</f>
        <v>1000</v>
      </c>
      <c r="AC27" s="133">
        <f t="shared" ca="1" si="42"/>
        <v>0</v>
      </c>
      <c r="AD27" s="133">
        <f ca="1">IF(V27&lt;&gt;"",VLOOKUP(V27,C4:I52,7,FALSE),"")</f>
        <v>1000</v>
      </c>
      <c r="AE27" s="133">
        <f ca="1">IF(V27&lt;&gt;"",VLOOKUP(V27,C4:I52,5,FALSE),"")</f>
        <v>0</v>
      </c>
      <c r="AF27" s="133">
        <f ca="1">IF(V27&lt;&gt;"",VLOOKUP(V27,C4:K52,9,FALSE),"")</f>
        <v>-125</v>
      </c>
      <c r="AG27" s="133">
        <f t="shared" ca="1" si="43"/>
        <v>0</v>
      </c>
      <c r="AH27" s="133">
        <f ca="1">IF(V27&lt;&gt;"",RANK(AG27,AG25:AG29),"")</f>
        <v>1</v>
      </c>
      <c r="AI27" s="133">
        <f ca="1">IF(V27&lt;&gt;"",SUMPRODUCT((AG25:AG29=AG27)*(AB25:AB29&gt;AB27)),"")</f>
        <v>0</v>
      </c>
      <c r="AJ27" s="133">
        <f ca="1">IF(V27&lt;&gt;"",SUMPRODUCT((AG25:AG29=AG27)*(AB25:AB29=AB27)*(Z25:Z29&gt;Z27)),"")</f>
        <v>0</v>
      </c>
      <c r="AK27" s="133">
        <f ca="1">IF(V27&lt;&gt;"",SUMPRODUCT((AG25:AG29=AG27)*(AB25:AB29=AB27)*(Z25:Z29=Z27)*(AD25:AD29&gt;AD27)),"")</f>
        <v>0</v>
      </c>
      <c r="AL27" s="133">
        <f ca="1">IF(V27&lt;&gt;"",SUMPRODUCT((AG25:AG29=AG27)*(AB25:AB29=AB27)*(Z25:Z29=Z27)*(AD25:AD29=AD27)*(AE25:AE29&gt;AE27)),"")</f>
        <v>0</v>
      </c>
      <c r="AM27" s="133">
        <f ca="1">IF(V27&lt;&gt;"",SUMPRODUCT((AG25:AG29=AG27)*(AB25:AB29=AB27)*(Z25:Z29=Z27)*(AD25:AD29=AD27)*(AE25:AE29=AE27)*(AF25:AF29&gt;AF27)),"")</f>
        <v>1</v>
      </c>
      <c r="AN27" s="133">
        <f ca="1">IF(V27&lt;&gt;"",IF(AN106&lt;&gt;"",IF(U103=3,AN106,AN106+U103),SUM(AH27:AM27)),"")</f>
        <v>2</v>
      </c>
      <c r="AO27" s="133" t="str">
        <f ca="1">IF(V27&lt;&gt;"",INDEX(V25:V29,MATCH(3,AN25:AN29,0),0),"")</f>
        <v>Australia</v>
      </c>
      <c r="AP27" s="133" t="str">
        <f ca="1">IF(R26&lt;&gt;"",R26,"")</f>
        <v/>
      </c>
      <c r="AQ27" s="133">
        <f ca="1">SUMPRODUCT((DA3:DA105=AP27)*(DD3:DD105=AP28)*(DE3:DE105="W"))+SUMPRODUCT((DA3:DA105=AP27)*(DD3:DD105=AP29)*(DE3:DE105="W"))+SUMPRODUCT((DA3:DA105=AP27)*(DD3:DD105=AP26)*(DE3:DE105="W"))+SUMPRODUCT((DA3:DA105=AP28)*(DD3:DD105=AP27)*(DF3:DF105="W"))+SUMPRODUCT((DA3:DA105=AP29)*(DD3:DD105=AP27)*(DF3:DF105="W"))+SUMPRODUCT((DA3:DA105=AP26)*(DD3:DD105=AP27)*(DF3:DF105="W"))</f>
        <v>0</v>
      </c>
      <c r="AR27" s="133">
        <f ca="1">SUMPRODUCT((DA3:DA105=AP27)*(DD3:DD105=AP28)*(DE3:DE105="D"))+SUMPRODUCT((DA3:DA105=AP27)*(DD3:DD105=AP29)*(DE3:DE105="D"))+SUMPRODUCT((DA3:DA105=AP27)*(DD3:DD105=AP26)*(DE3:DE105="D"))+SUMPRODUCT((DA3:DA105=AP28)*(DD3:DD105=AP27)*(DE3:DE105="D"))+SUMPRODUCT((DA3:DA105=AP29)*(DD3:DD105=AP27)*(DE3:DE105="D"))+SUMPRODUCT((DA3:DA105=AP26)*(DD3:DD105=AP27)*(DE3:DE105="D"))</f>
        <v>0</v>
      </c>
      <c r="AS27" s="133">
        <f ca="1">SUMPRODUCT((DA3:DA105=AP27)*(DD3:DD105=AP28)*(DE3:DE105="L"))+SUMPRODUCT((DA3:DA105=AP27)*(DD3:DD105=AP29)*(DE3:DE105="L"))+SUMPRODUCT((DA3:DA105=AP27)*(DD3:DD105=AP26)*(DE3:DE105="L"))+SUMPRODUCT((DA3:DA105=AP28)*(DD3:DD105=AP27)*(DF3:DF105="L"))+SUMPRODUCT((DA3:DA105=AP29)*(DD3:DD105=AP27)*(DF3:DF105="L"))+SUMPRODUCT((DA3:DA105=AP26)*(DD3:DD105=AP27)*(DF3:DF105="L"))</f>
        <v>0</v>
      </c>
      <c r="AT27" s="133">
        <f ca="1">SUMPRODUCT((DA3:DA105=AP27)*(DD3:DD105=AP28)*DB3:DB105)+SUMPRODUCT((DA3:DA105=AP27)*(DD3:DD105=AP29)*DB3:DB105)+SUMPRODUCT((DA3:DA105=AP27)*(DD3:DD105=AP25)*DB3:DB105)+SUMPRODUCT((DA3:DA105=AP27)*(DD3:DD105=AP26)*DB3:DB105)+SUMPRODUCT((DA3:DA105=AP28)*(DD3:DD105=AP27)*DC3:DC105)+SUMPRODUCT((DA3:DA105=AP29)*(DD3:DD105=AP27)*DC3:DC105)+SUMPRODUCT((DA3:DA105=AP25)*(DD3:DD105=AP27)*DC3:DC105)+SUMPRODUCT((DA3:DA105=AP26)*(DD3:DD105=AP27)*DC3:DC105)</f>
        <v>0</v>
      </c>
      <c r="AU27" s="133">
        <f ca="1">SUMPRODUCT((DA3:DA105=AP27)*(DD3:DD105=AP28)*DC3:DC105)+SUMPRODUCT((DA3:DA105=AP27)*(DD3:DD105=AP29)*DC3:DC105)+SUMPRODUCT((DA3:DA105=AP27)*(DD3:DD105=AP25)*DC3:DC105)+SUMPRODUCT((DA3:DA105=AP27)*(DD3:DD105=AP26)*DC3:DC105)+SUMPRODUCT((DA3:DA105=AP28)*(DD3:DD105=AP27)*DB3:DB105)+SUMPRODUCT((DA3:DA105=AP29)*(DD3:DD105=AP27)*DB3:DB105)+SUMPRODUCT((DA3:DA105=AP25)*(DD3:DD105=AP27)*DB3:DB105)+SUMPRODUCT((DA3:DA105=AP26)*(DD3:DD105=AP27)*DB3:DB105)</f>
        <v>0</v>
      </c>
      <c r="AV27" s="133">
        <f ca="1">AT27-AU27+1000</f>
        <v>1000</v>
      </c>
      <c r="AW27" s="133" t="str">
        <f t="shared" ca="1" si="46"/>
        <v/>
      </c>
      <c r="AX27" s="133" t="str">
        <f ca="1">IF(AP27&lt;&gt;"",VLOOKUP(AP27,C4:I52,7,FALSE),"")</f>
        <v/>
      </c>
      <c r="AY27" s="133" t="str">
        <f ca="1">IF(AP27&lt;&gt;"",VLOOKUP(AP27,C4:I52,5,FALSE),"")</f>
        <v/>
      </c>
      <c r="AZ27" s="133" t="str">
        <f ca="1">IF(AP27&lt;&gt;"",VLOOKUP(AP27,C4:K52,9,FALSE),"")</f>
        <v/>
      </c>
      <c r="BA27" s="133" t="str">
        <f t="shared" ca="1" si="47"/>
        <v/>
      </c>
      <c r="BB27" s="133" t="str">
        <f ca="1">IF(AP27&lt;&gt;"",RANK(BA27,BA25:BA29),"")</f>
        <v/>
      </c>
      <c r="BC27" s="133" t="str">
        <f ca="1">IF(AP27&lt;&gt;"",SUMPRODUCT((BA25:BA29=BA27)*(AV25:AV29&gt;AV27)),"")</f>
        <v/>
      </c>
      <c r="BD27" s="133" t="str">
        <f ca="1">IF(AP27&lt;&gt;"",SUMPRODUCT((BA25:BA29=BA27)*(AV25:AV29=AV27)*(AT25:AT29&gt;AT27)),"")</f>
        <v/>
      </c>
      <c r="BE27" s="133" t="str">
        <f ca="1">IF(AP27&lt;&gt;"",SUMPRODUCT((BA25:BA29=BA27)*(AV25:AV29=AV27)*(AT25:AT29=AT27)*(AX25:AX29&gt;AX27)),"")</f>
        <v/>
      </c>
      <c r="BF27" s="133" t="str">
        <f ca="1">IF(AP27&lt;&gt;"",SUMPRODUCT((BA25:BA29=BA27)*(AV25:AV29=AV27)*(AT25:AT29=AT27)*(AX25:AX29=AX27)*(AY25:AY29&gt;AY27)),"")</f>
        <v/>
      </c>
      <c r="BG27" s="133" t="str">
        <f ca="1">IF(AP27&lt;&gt;"",SUMPRODUCT((BA25:BA29=BA27)*(AV25:AV29=AV27)*(AT25:AT29=AT27)*(AX25:AX29=AX27)*(AY25:AY29=AY27)*(AZ25:AZ29&gt;AZ27)),"")</f>
        <v/>
      </c>
      <c r="BH27" s="133" t="str">
        <f ca="1">IF(AP27&lt;&gt;"",IF(BH106&lt;&gt;"",IF(AO103=3,BH106,BH106+AO103),SUM(BB27:BG27)+1),"")</f>
        <v/>
      </c>
      <c r="BI27" s="133" t="str">
        <f ca="1">IF(AP27&lt;&gt;"",INDEX(AP26:AP29,MATCH(3,BH26:BH29,0),0),"")</f>
        <v/>
      </c>
      <c r="BJ27" s="133" t="str">
        <f ca="1">IF(S25&lt;&gt;"",S25,"")</f>
        <v/>
      </c>
      <c r="BK27" s="133">
        <f ca="1">SUMPRODUCT((DA3:DA105=BJ27)*(DD3:DD105=BJ28)*(DE3:DE105="W"))+SUMPRODUCT((DA3:DA105=BJ27)*(DD3:DD105=BJ29)*(DE3:DE105="W"))+SUMPRODUCT((DA3:DA105=BJ27)*(DD3:DD105=BJ30)*(DE3:DE105="W"))+SUMPRODUCT((DA3:DA105=BJ28)*(DD3:DD105=BJ27)*(DF3:DF105="W"))+SUMPRODUCT((DA3:DA105=BJ29)*(DD3:DD105=BJ27)*(DF3:DF105="W"))+SUMPRODUCT((DA3:DA105=BJ30)*(DD3:DD105=BJ27)*(DF3:DF105="W"))</f>
        <v>0</v>
      </c>
      <c r="BL27" s="133">
        <f ca="1">SUMPRODUCT((DA3:DA105=BJ27)*(DD3:DD105=BJ28)*(DE3:DE105="D"))+SUMPRODUCT((DA3:DA105=BJ27)*(DD3:DD105=BJ29)*(DE3:DE105="D"))+SUMPRODUCT((DA3:DA105=BJ27)*(DD3:DD105=BJ30)*(DE3:DE105="D"))+SUMPRODUCT((DA3:DA105=BJ28)*(DD3:DD105=BJ27)*(DE3:DE105="D"))+SUMPRODUCT((DA3:DA105=BJ29)*(DD3:DD105=BJ27)*(DE3:DE105="D"))+SUMPRODUCT((DA3:DA105=BJ30)*(DD3:DD105=BJ27)*(DE3:DE105="D"))</f>
        <v>0</v>
      </c>
      <c r="BM27" s="133">
        <f ca="1">SUMPRODUCT((DA3:DA105=BJ27)*(DD3:DD105=BJ28)*(DE3:DE105="L"))+SUMPRODUCT((DA3:DA105=BJ27)*(DD3:DD105=BJ29)*(DE3:DE105="L"))+SUMPRODUCT((DA3:DA105=BJ27)*(DD3:DD105=BJ30)*(DE3:DE105="L"))+SUMPRODUCT((DA3:DA105=BJ28)*(DD3:DD105=BJ27)*(DF3:DF105="L"))+SUMPRODUCT((DA3:DA105=BJ29)*(DD3:DD105=BJ27)*(DF3:DF105="L"))+SUMPRODUCT((DA3:DA105=BJ30)*(DD3:DD105=BJ27)*(DF3:DF105="L"))</f>
        <v>0</v>
      </c>
      <c r="BN27" s="133">
        <f ca="1">SUMPRODUCT((DA3:DA105=BJ27)*(DD3:DD105=BJ28)*DB3:DB105)+SUMPRODUCT((DA3:DA105=BJ27)*(DD3:DD105=BJ29)*DB3:DB105)+SUMPRODUCT((DA3:DA105=BJ27)*(DD3:DD105=BJ25)*DB3:DB105)+SUMPRODUCT((DA3:DA105=BJ27)*(DD3:DD105=BJ26)*DB3:DB105)+SUMPRODUCT((DA3:DA105=BJ28)*(DD3:DD105=BJ27)*DC3:DC105)+SUMPRODUCT((DA3:DA105=BJ29)*(DD3:DD105=BJ27)*DC3:DC105)+SUMPRODUCT((DA3:DA105=BJ25)*(DD3:DD105=BJ27)*DC3:DC105)+SUMPRODUCT((DA3:DA105=BJ26)*(DD3:DD105=BJ27)*DC3:DC105)</f>
        <v>0</v>
      </c>
      <c r="BO27" s="133">
        <f ca="1">SUMPRODUCT((DA3:DA105=BJ27)*(DD3:DD105=BJ28)*DC3:DC105)+SUMPRODUCT((DA3:DA105=BJ27)*(DD3:DD105=BJ29)*DC3:DC105)+SUMPRODUCT((DA3:DA105=BJ27)*(DD3:DD105=BJ25)*DC3:DC105)+SUMPRODUCT((DA3:DA105=BJ27)*(DD3:DD105=BJ26)*DC3:DC105)+SUMPRODUCT((DA3:DA105=BJ28)*(DD3:DD105=BJ27)*DB3:DB105)+SUMPRODUCT((DA3:DA105=BJ29)*(DD3:DD105=BJ27)*DB3:DB105)+SUMPRODUCT((DA3:DA105=BJ25)*(DD3:DD105=BJ27)*DB3:DB105)+SUMPRODUCT((DA3:DA105=BJ26)*(DD3:DD105=BJ27)*DB3:DB105)</f>
        <v>0</v>
      </c>
      <c r="BP27" s="133">
        <f ca="1">BN27-BO27+1000</f>
        <v>1000</v>
      </c>
      <c r="BQ27" s="133" t="str">
        <f ca="1">IF(BJ27&lt;&gt;"",BK27*3+BL27*1,"")</f>
        <v/>
      </c>
      <c r="BR27" s="133" t="str">
        <f ca="1">IF(BJ27&lt;&gt;"",VLOOKUP(BJ27,C4:I52,7,FALSE),"")</f>
        <v/>
      </c>
      <c r="BS27" s="133" t="str">
        <f ca="1">IF(BJ27&lt;&gt;"",VLOOKUP(BJ27,C4:I52,5,FALSE),"")</f>
        <v/>
      </c>
      <c r="BT27" s="133" t="str">
        <f ca="1">IF(BJ27&lt;&gt;"",VLOOKUP(BJ27,C4:K52,9,FALSE),"")</f>
        <v/>
      </c>
      <c r="BU27" s="133" t="str">
        <f t="shared" ref="BU27:BU28" ca="1" si="48">BQ27</f>
        <v/>
      </c>
      <c r="BV27" s="133" t="str">
        <f ca="1">IF(BJ27&lt;&gt;"",RANK(BU27,BU25:BU29),"")</f>
        <v/>
      </c>
      <c r="BW27" s="133" t="str">
        <f ca="1">IF(BJ27&lt;&gt;"",SUMPRODUCT((BU25:BU29=BU27)*(BP25:BP29&gt;BP27)),"")</f>
        <v/>
      </c>
      <c r="BX27" s="133" t="str">
        <f ca="1">IF(BJ27&lt;&gt;"",SUMPRODUCT((BU25:BU29=BU27)*(BP25:BP29=BP27)*(BN25:BN29&gt;BN27)),"")</f>
        <v/>
      </c>
      <c r="BY27" s="133" t="str">
        <f ca="1">IF(BJ27&lt;&gt;"",SUMPRODUCT((BU25:BU29=BU27)*(BP25:BP29=BP27)*(BN25:BN29=BN27)*(BR25:BR29&gt;BR27)),"")</f>
        <v/>
      </c>
      <c r="BZ27" s="133" t="str">
        <f ca="1">IF(BJ27&lt;&gt;"",SUMPRODUCT((BU25:BU29=BU27)*(BP25:BP29=BP27)*(BN25:BN29=BN27)*(BR25:BR29=BR27)*(BS25:BS29&gt;BS27)),"")</f>
        <v/>
      </c>
      <c r="CA27" s="133" t="str">
        <f ca="1">IF(BJ27&lt;&gt;"",SUMPRODUCT((BU25:BU29=BU27)*(BP25:BP29=BP27)*(BN25:BN29=BN27)*(BR25:BR29=BR27)*(BS25:BS29=BS27)*(BT25:BT29&gt;BT27)),"")</f>
        <v/>
      </c>
      <c r="CB27" s="133" t="str">
        <f ca="1">IF(BJ27&lt;&gt;"",SUM(BV27:CA27)+2,"")</f>
        <v/>
      </c>
      <c r="CC27" s="133" t="str">
        <f ca="1">IF(BJ27&lt;&gt;"",INDEX(BJ27:BJ29,MATCH(3,CB27:CB29,0),0),"")</f>
        <v/>
      </c>
      <c r="CX27" s="133" t="str">
        <f ca="1">IF(CC27&lt;&gt;"",CC27,IF(BI27&lt;&gt;"",BI27,IF(AO27&lt;&gt;"",AO27,O27)))</f>
        <v>Australia</v>
      </c>
      <c r="CY27" s="133">
        <v>3</v>
      </c>
      <c r="CZ27" s="133">
        <v>25</v>
      </c>
      <c r="DA27" s="195" t="str">
        <f>Matches!H28</f>
        <v>Czechia</v>
      </c>
      <c r="DB27" s="195">
        <f ca="1">IF(DA2&lt;&gt;"",IF(AND(Matches!J28&lt;&gt;"",Matches!K28&lt;&gt;""),Matches!J28,0),"")</f>
        <v>0</v>
      </c>
      <c r="DC27" s="195">
        <f ca="1">IF(DA2&lt;&gt;"",IF(AND(Matches!J28&lt;&gt;"",Matches!K28&lt;&gt;""),Matches!K28,0),"")</f>
        <v>0</v>
      </c>
      <c r="DD27" s="195" t="str">
        <f>Matches!M28</f>
        <v>South Africa</v>
      </c>
      <c r="DE27" s="195" t="str">
        <f ca="1">IF(AND(Matches!J28&lt;&gt;"",Matches!K28&lt;&gt;""),IF(DB27&gt;DC27,"W",IF(DB27=DC27,"D","L")),"")</f>
        <v/>
      </c>
      <c r="DF27" s="133" t="str">
        <f t="shared" ca="1" si="0"/>
        <v/>
      </c>
      <c r="DI27" s="203"/>
      <c r="DQ27" s="200" t="s">
        <v>99</v>
      </c>
      <c r="DR27" s="201"/>
      <c r="DS27" s="202" t="str">
        <f t="shared" si="15"/>
        <v>Netherlands</v>
      </c>
      <c r="DT27" s="186" t="s">
        <v>650</v>
      </c>
      <c r="DU27" s="202"/>
      <c r="DV27" s="194">
        <v>21</v>
      </c>
      <c r="DW27" s="203">
        <v>-2</v>
      </c>
      <c r="DX27" s="20"/>
      <c r="DY27" s="9">
        <v>21</v>
      </c>
      <c r="DZ27" s="204">
        <f t="shared" si="13"/>
        <v>46190.791666666664</v>
      </c>
      <c r="EA27" s="205">
        <v>46190.791666666664</v>
      </c>
      <c r="EB27" s="206">
        <f t="shared" si="14"/>
        <v>46190.791666666664</v>
      </c>
      <c r="EC27" s="205"/>
      <c r="EE27" s="194" t="str">
        <f>INDEX(Language!A1:K177,MATCH(Setup!B28,Language!B1:B177,0),MATCH(Setup!C5,Language!A1:J1,0))</f>
        <v>Netherlands</v>
      </c>
    </row>
    <row r="28" spans="1:135" x14ac:dyDescent="0.25">
      <c r="A28" s="20">
        <f>Setup!F23+100</f>
        <v>125</v>
      </c>
      <c r="B28" s="197">
        <f ca="1">VLOOKUP(C28,CX25:CY29,2,FALSE)</f>
        <v>2</v>
      </c>
      <c r="C28" s="193" t="str">
        <f t="shared" si="44"/>
        <v>Türkiye</v>
      </c>
      <c r="D28" s="133">
        <f ca="1">SUMPRODUCT((DA3:DA105=C28)*(DE3:DE105="W"))+SUMPRODUCT((DD3:DD105=C28)*(DF3:DF105="W"))</f>
        <v>0</v>
      </c>
      <c r="E28" s="133">
        <f ca="1">SUMPRODUCT((DA3:DA105=C28)*(DE3:DE105="D"))+SUMPRODUCT((DD3:DD105=C28)*(DF3:DF105="D"))</f>
        <v>0</v>
      </c>
      <c r="F28" s="133">
        <f ca="1">SUMPRODUCT((DA3:DA105=C28)*(DE3:DE105="L"))+SUMPRODUCT((DD3:DD105=C28)*(DF3:DF105="L"))</f>
        <v>0</v>
      </c>
      <c r="G28" s="133">
        <f ca="1">SUMIF(DA3:DA123,C28,DB3:DB123)+SUMIF(DD3:DD123,C28,DC3:DC123)</f>
        <v>0</v>
      </c>
      <c r="H28" s="133">
        <f ca="1">SUMIF(DD3:DD123,C28,DB3:DB123)+SUMIF(DA3:DA123,C28,DC3:DC123)</f>
        <v>0</v>
      </c>
      <c r="I28" s="133">
        <f t="shared" ca="1" si="40"/>
        <v>1000</v>
      </c>
      <c r="J28" s="133">
        <f t="shared" ca="1" si="41"/>
        <v>0</v>
      </c>
      <c r="K28" s="133">
        <f>IF(Setup!G23&lt;&gt;"",Setup!G23,-A28)</f>
        <v>-125</v>
      </c>
      <c r="L28" s="133">
        <f ca="1">IF(COUNTIF(J25:J29,4)&lt;&gt;4,RANK(J28,J25:J29),J107)</f>
        <v>1</v>
      </c>
      <c r="N28" s="133">
        <f ca="1">SUMPRODUCT((L25:L28=L28)*(K25:K28&lt;K28))+L28</f>
        <v>3</v>
      </c>
      <c r="O28" s="193" t="str">
        <f ca="1">INDEX(C25:C29,MATCH(4,N25:N29,0),0)</f>
        <v>USA</v>
      </c>
      <c r="P28" s="133">
        <f ca="1">INDEX(L25:L29,MATCH(O28,C25:C29,0),0)</f>
        <v>1</v>
      </c>
      <c r="Q28" s="133" t="str">
        <f ca="1">IF(AND(Q27&lt;&gt;"",P28=1),O28,"")</f>
        <v>USA</v>
      </c>
      <c r="R28" s="133" t="str">
        <f ca="1">IF(AND(R27&lt;&gt;"",P29=2),O29,"")</f>
        <v/>
      </c>
      <c r="V28" s="133" t="str">
        <f t="shared" ca="1" si="45"/>
        <v>USA</v>
      </c>
      <c r="W28" s="133">
        <f ca="1">SUMPRODUCT((DA3:DA105=V28)*(DD3:DD105=V29)*(DE3:DE105="W"))+SUMPRODUCT((DA3:DA105=V28)*(DD3:DD105=V25)*(DE3:DE105="W"))+SUMPRODUCT((DA3:DA105=V28)*(DD3:DD105=V26)*(DE3:DE105="W"))+SUMPRODUCT((DA3:DA105=V28)*(DD3:DD105=V27)*(DE3:DE105="W"))+SUMPRODUCT((DA3:DA105=V29)*(DD3:DD105=V28)*(DF3:DF105="W"))+SUMPRODUCT((DA3:DA105=V25)*(DD3:DD105=V28)*(DF3:DF105="W"))+SUMPRODUCT((DA3:DA105=V26)*(DD3:DD105=V28)*(DF3:DF105="W"))+SUMPRODUCT((DA3:DA105=V27)*(DD3:DD105=V28)*(DF3:DF105="W"))</f>
        <v>0</v>
      </c>
      <c r="X28" s="133">
        <f ca="1">SUMPRODUCT((DA3:DA105=V28)*(DD3:DD105=V29)*(DE3:DE105="D"))+SUMPRODUCT((DA3:DA105=V28)*(DD3:DD105=V25)*(DE3:DE105="D"))+SUMPRODUCT((DA3:DA105=V28)*(DD3:DD105=V26)*(DE3:DE105="D"))+SUMPRODUCT((DA3:DA105=V28)*(DD3:DD105=V27)*(DE3:DE105="D"))+SUMPRODUCT((DA3:DA105=V29)*(DD3:DD105=V28)*(DE3:DE105="D"))+SUMPRODUCT((DA3:DA105=V25)*(DD3:DD105=V28)*(DE3:DE105="D"))+SUMPRODUCT((DA3:DA105=V26)*(DD3:DD105=V28)*(DE3:DE105="D"))+SUMPRODUCT((DA3:DA105=V27)*(DD3:DD105=V28)*(DE3:DE105="D"))</f>
        <v>0</v>
      </c>
      <c r="Y28" s="133">
        <f ca="1">SUMPRODUCT((DA3:DA105=V28)*(DD3:DD105=V29)*(DE3:DE105="L"))+SUMPRODUCT((DA3:DA105=V28)*(DD3:DD105=V25)*(DE3:DE105="L"))+SUMPRODUCT((DA3:DA105=V28)*(DD3:DD105=V26)*(DE3:DE105="L"))+SUMPRODUCT((DA3:DA105=V28)*(DD3:DD105=V27)*(DE3:DE105="L"))+SUMPRODUCT((DA3:DA105=V29)*(DD3:DD105=V28)*(DF3:DF105="L"))+SUMPRODUCT((DA3:DA105=V25)*(DD3:DD105=V28)*(DF3:DF105="L"))+SUMPRODUCT((DA3:DA105=V26)*(DD3:DD105=V28)*(DF3:DF105="L"))+SUMPRODUCT((DA3:DA105=V27)*(DD3:DD105=V28)*(DF3:DF105="L"))</f>
        <v>0</v>
      </c>
      <c r="Z28" s="133">
        <f ca="1">SUMPRODUCT((DA3:DA105=V28)*(DD3:DD105=V29)*DB3:DB105)+SUMPRODUCT((DA3:DA105=V28)*(DD3:DD105=V25)*DB3:DB105)+SUMPRODUCT((DA3:DA105=V28)*(DD3:DD105=V26)*DB3:DB105)+SUMPRODUCT((DA3:DA105=V28)*(DD3:DD105=V27)*DB3:DB105)+SUMPRODUCT((DA3:DA105=V29)*(DD3:DD105=V28)*DC3:DC105)+SUMPRODUCT((DA3:DA105=V25)*(DD3:DD105=V28)*DC3:DC105)+SUMPRODUCT((DA3:DA105=V26)*(DD3:DD105=V28)*DC3:DC105)+SUMPRODUCT((DA3:DA105=V27)*(DD3:DD105=V28)*DC3:DC105)</f>
        <v>0</v>
      </c>
      <c r="AA28" s="133">
        <f ca="1">SUMPRODUCT((DA3:DA105=V28)*(DD3:DD105=V29)*DC3:DC105)+SUMPRODUCT((DA3:DA105=V28)*(DD3:DD105=V25)*DC3:DC105)+SUMPRODUCT((DA3:DA105=V28)*(DD3:DD105=V26)*DC3:DC105)+SUMPRODUCT((DA3:DA105=V28)*(DD3:DD105=V27)*DC3:DC105)+SUMPRODUCT((DA3:DA105=V29)*(DD3:DD105=V28)*DB3:DB105)+SUMPRODUCT((DA3:DA105=V25)*(DD3:DD105=V28)*DB3:DB105)+SUMPRODUCT((DA3:DA105=V26)*(DD3:DD105=V28)*DB3:DB105)+SUMPRODUCT((DA3:DA105=V27)*(DD3:DD105=V28)*DB3:DB105)</f>
        <v>0</v>
      </c>
      <c r="AB28" s="133">
        <f ca="1">Z28-AA28+1000</f>
        <v>1000</v>
      </c>
      <c r="AC28" s="133">
        <f t="shared" ca="1" si="42"/>
        <v>0</v>
      </c>
      <c r="AD28" s="133">
        <f ca="1">IF(V28&lt;&gt;"",VLOOKUP(V28,C4:I52,7,FALSE),"")</f>
        <v>1000</v>
      </c>
      <c r="AE28" s="133">
        <f ca="1">IF(V28&lt;&gt;"",VLOOKUP(V28,C4:I52,5,FALSE),"")</f>
        <v>0</v>
      </c>
      <c r="AF28" s="133">
        <f ca="1">IF(V28&lt;&gt;"",VLOOKUP(V28,C4:K52,9,FALSE),"")</f>
        <v>-115</v>
      </c>
      <c r="AG28" s="133">
        <f t="shared" ca="1" si="43"/>
        <v>0</v>
      </c>
      <c r="AH28" s="133">
        <f ca="1">IF(V28&lt;&gt;"",RANK(AG28,AG25:AG29),"")</f>
        <v>1</v>
      </c>
      <c r="AI28" s="133">
        <f ca="1">IF(V28&lt;&gt;"",SUMPRODUCT((AG25:AG29=AG28)*(AB25:AB29&gt;AB28)),"")</f>
        <v>0</v>
      </c>
      <c r="AJ28" s="133">
        <f ca="1">IF(V28&lt;&gt;"",SUMPRODUCT((AG25:AG29=AG28)*(AB25:AB29=AB28)*(Z25:Z29&gt;Z28)),"")</f>
        <v>0</v>
      </c>
      <c r="AK28" s="133">
        <f ca="1">IF(V28&lt;&gt;"",SUMPRODUCT((AG25:AG29=AG28)*(AB25:AB29=AB28)*(Z25:Z29=Z28)*(AD25:AD29&gt;AD28)),"")</f>
        <v>0</v>
      </c>
      <c r="AL28" s="133">
        <f ca="1">IF(V28&lt;&gt;"",SUMPRODUCT((AG25:AG29=AG28)*(AB25:AB29=AB28)*(Z25:Z29=Z28)*(AD25:AD29=AD28)*(AE25:AE29&gt;AE28)),"")</f>
        <v>0</v>
      </c>
      <c r="AM28" s="133">
        <f ca="1">IF(V28&lt;&gt;"",SUMPRODUCT((AG25:AG29=AG28)*(AB25:AB29=AB28)*(Z25:Z29=Z28)*(AD25:AD29=AD28)*(AE25:AE29=AE28)*(AF25:AF29&gt;AF28)),"")</f>
        <v>0</v>
      </c>
      <c r="AN28" s="133">
        <f ca="1">IF(V28&lt;&gt;"",IF(AN107&lt;&gt;"",IF(U103=3,AN107,AN107+U103),SUM(AH28:AM28)),"")</f>
        <v>1</v>
      </c>
      <c r="AO28" s="133" t="str">
        <f ca="1">IF(V28&lt;&gt;"",INDEX(V25:V29,MATCH(4,AN25:AN29,0),0),"")</f>
        <v>Paraguay</v>
      </c>
      <c r="AP28" s="133" t="str">
        <f ca="1">IF(R27&lt;&gt;"",R27,"")</f>
        <v/>
      </c>
      <c r="AQ28" s="133" t="str">
        <f ca="1">IF(AP28&lt;&gt;"",SUMPRODUCT((DA3:DA105=AP28)*(DD3:DD105=AP29)*(DE3:DE105="W"))+SUMPRODUCT((DA3:DA105=AP28)*(DD3:DD105=AP26)*(DE3:DE105="W"))+SUMPRODUCT((DA3:DA105=AP28)*(DD3:DD105=AP27)*(DE3:DE105="W"))+SUMPRODUCT((DA3:DA105=AP29)*(DD3:DD105=AP28)*(DF3:DF105="W"))+SUMPRODUCT((DA3:DA105=AP26)*(DD3:DD105=AP28)*(DF3:DF105="W"))+SUMPRODUCT((DA3:DA105=AP27)*(DD3:DD105=AP28)*(DF3:DF105="W")),"")</f>
        <v/>
      </c>
      <c r="AR28" s="133" t="str">
        <f ca="1">IF(AP28&lt;&gt;"",SUMPRODUCT((DA3:DA105=AP28)*(DD3:DD105=AP29)*(DE3:DE105="D"))+SUMPRODUCT((DA3:DA105=AP28)*(DD3:DD105=AP26)*(DE3:DE105="D"))+SUMPRODUCT((DA3:DA105=AP28)*(DD3:DD105=AP27)*(DE3:DE105="D"))+SUMPRODUCT((DA3:DA105=AP29)*(DD3:DD105=AP28)*(DE3:DE105="D"))+SUMPRODUCT((DA3:DA105=AP26)*(DD3:DD105=AP28)*(DE3:DE105="D"))+SUMPRODUCT((DA3:DA105=AP27)*(DD3:DD105=AP28)*(DE3:DE105="D")),"")</f>
        <v/>
      </c>
      <c r="AS28" s="133" t="str">
        <f ca="1">IF(AP28&lt;&gt;"",SUMPRODUCT((DA3:DA105=AP28)*(DD3:DD105=AP29)*(DE3:DE105="L"))+SUMPRODUCT((DA3:DA105=AP28)*(DD3:DD105=AP26)*(DE3:DE105="L"))+SUMPRODUCT((DA3:DA105=AP28)*(DD3:DD105=AP27)*(DE3:DE105="L"))+SUMPRODUCT((DA3:DA105=AP29)*(DD3:DD105=AP28)*(DF3:DF105="L"))+SUMPRODUCT((DA3:DA105=AP26)*(DD3:DD105=AP28)*(DF3:DF105="L"))+SUMPRODUCT((DA3:DA105=AP27)*(DD3:DD105=AP28)*(DF3:DF105="L")),"")</f>
        <v/>
      </c>
      <c r="AT28" s="133">
        <f ca="1">SUMPRODUCT((DA3:DA105=AP28)*(DD3:DD105=AP29)*DB3:DB105)+SUMPRODUCT((DA3:DA105=AP28)*(DD3:DD105=AP25)*DB3:DB105)+SUMPRODUCT((DA3:DA105=AP28)*(DD3:DD105=AP26)*DB3:DB105)+SUMPRODUCT((DA3:DA105=AP28)*(DD3:DD105=AP27)*DB3:DB105)+SUMPRODUCT((DA3:DA105=AP29)*(DD3:DD105=AP28)*DC3:DC105)+SUMPRODUCT((DA3:DA105=AP25)*(DD3:DD105=AP28)*DC3:DC105)+SUMPRODUCT((DA3:DA105=AP26)*(DD3:DD105=AP28)*DC3:DC105)+SUMPRODUCT((DA3:DA105=AP27)*(DD3:DD105=AP28)*DC3:DC105)</f>
        <v>0</v>
      </c>
      <c r="AU28" s="133">
        <f ca="1">SUMPRODUCT((DA3:DA105=AP28)*(DD3:DD105=AP29)*DC3:DC105)+SUMPRODUCT((DA3:DA105=AP28)*(DD3:DD105=AP25)*DC3:DC105)+SUMPRODUCT((DA3:DA105=AP28)*(DD3:DD105=AP26)*DC3:DC105)+SUMPRODUCT((DA3:DA105=AP28)*(DD3:DD105=AP27)*DC3:DC105)+SUMPRODUCT((DA3:DA105=AP29)*(DD3:DD105=AP28)*DB3:DB105)+SUMPRODUCT((DA3:DA105=AP25)*(DD3:DD105=AP28)*DB3:DB105)+SUMPRODUCT((DA3:DA105=AP26)*(DD3:DD105=AP28)*DB3:DB105)+SUMPRODUCT((DA3:DA105=AP27)*(DD3:DD105=AP28)*DB3:DB105)</f>
        <v>0</v>
      </c>
      <c r="AV28" s="133">
        <f ca="1">AT28-AU28+1000</f>
        <v>1000</v>
      </c>
      <c r="AW28" s="133" t="str">
        <f t="shared" ca="1" si="46"/>
        <v/>
      </c>
      <c r="AX28" s="133" t="str">
        <f ca="1">IF(AP28&lt;&gt;"",VLOOKUP(AP28,C4:I52,7,FALSE),"")</f>
        <v/>
      </c>
      <c r="AY28" s="133" t="str">
        <f ca="1">IF(AP28&lt;&gt;"",VLOOKUP(AP28,C4:I52,5,FALSE),"")</f>
        <v/>
      </c>
      <c r="AZ28" s="133" t="str">
        <f ca="1">IF(AP28&lt;&gt;"",VLOOKUP(AP28,C4:K52,9,FALSE),"")</f>
        <v/>
      </c>
      <c r="BA28" s="133" t="str">
        <f t="shared" ca="1" si="47"/>
        <v/>
      </c>
      <c r="BB28" s="133" t="str">
        <f ca="1">IF(AP28&lt;&gt;"",RANK(BA28,BA25:BA29),"")</f>
        <v/>
      </c>
      <c r="BC28" s="133" t="str">
        <f ca="1">IF(AP28&lt;&gt;"",SUMPRODUCT((BA25:BA29=BA28)*(AV25:AV29&gt;AV28)),"")</f>
        <v/>
      </c>
      <c r="BD28" s="133" t="str">
        <f ca="1">IF(AP28&lt;&gt;"",SUMPRODUCT((BA25:BA29=BA28)*(AV25:AV29=AV28)*(AT25:AT29&gt;AT28)),"")</f>
        <v/>
      </c>
      <c r="BE28" s="133" t="str">
        <f ca="1">IF(AP28&lt;&gt;"",SUMPRODUCT((BA25:BA29=BA28)*(AV25:AV29=AV28)*(AT25:AT29=AT28)*(AX25:AX29&gt;AX28)),"")</f>
        <v/>
      </c>
      <c r="BF28" s="133" t="str">
        <f ca="1">IF(AP28&lt;&gt;"",SUMPRODUCT((BA25:BA29=BA28)*(AV25:AV29=AV28)*(AT25:AT29=AT28)*(AX25:AX29=AX28)*(AY25:AY29&gt;AY28)),"")</f>
        <v/>
      </c>
      <c r="BG28" s="133" t="str">
        <f ca="1">IF(AP28&lt;&gt;"",SUMPRODUCT((BA25:BA29=BA28)*(AV25:AV29=AV28)*(AT25:AT29=AT28)*(AX25:AX29=AX28)*(AY25:AY29=AY28)*(AZ25:AZ29&gt;AZ28)),"")</f>
        <v/>
      </c>
      <c r="BH28" s="133" t="str">
        <f ca="1">IF(AP28&lt;&gt;"",IF(BH107&lt;&gt;"",IF(AO103=3,BH107,BH107+AO103),SUM(BB28:BG28)+1),"")</f>
        <v/>
      </c>
      <c r="BI28" s="133" t="str">
        <f ca="1">IF(AP28&lt;&gt;"",INDEX(AP26:AP29,MATCH(4,BH26:BH29,0),0),"")</f>
        <v/>
      </c>
      <c r="BJ28" s="133" t="str">
        <f ca="1">IF(S26&lt;&gt;"",S26,"")</f>
        <v/>
      </c>
      <c r="BK28" s="133">
        <f ca="1">SUMPRODUCT((DA3:DA105=BJ28)*(DD3:DD105=BJ29)*(DE3:DE105="W"))+SUMPRODUCT((DA3:DA105=BJ28)*(DD3:DD105=BJ30)*(DE3:DE105="W"))+SUMPRODUCT((DA3:DA105=BJ28)*(DD3:DD105=BJ27)*(DE3:DE105="W"))+SUMPRODUCT((DA3:DA105=BJ29)*(DD3:DD105=BJ28)*(DF3:DF105="W"))+SUMPRODUCT((DA3:DA105=BJ30)*(DD3:DD105=BJ28)*(DF3:DF105="W"))+SUMPRODUCT((DA3:DA105=BJ27)*(DD3:DD105=BJ28)*(DF3:DF105="W"))</f>
        <v>0</v>
      </c>
      <c r="BL28" s="133">
        <f ca="1">SUMPRODUCT((DA3:DA105=BJ28)*(DD3:DD105=BJ29)*(DE3:DE105="D"))+SUMPRODUCT((DA3:DA105=BJ28)*(DD3:DD105=BJ30)*(DE3:DE105="D"))+SUMPRODUCT((DA3:DA105=BJ28)*(DD3:DD105=BJ27)*(DE3:DE105="D"))+SUMPRODUCT((DA3:DA105=BJ29)*(DD3:DD105=BJ28)*(DE3:DE105="D"))+SUMPRODUCT((DA3:DA105=BJ30)*(DD3:DD105=BJ28)*(DE3:DE105="D"))+SUMPRODUCT((DA3:DA105=BJ27)*(DD3:DD105=BJ28)*(DE3:DE105="D"))</f>
        <v>0</v>
      </c>
      <c r="BM28" s="133">
        <f ca="1">SUMPRODUCT((DA3:DA105=BJ28)*(DD3:DD105=BJ29)*(DE3:DE105="L"))+SUMPRODUCT((DA3:DA105=BJ28)*(DD3:DD105=BJ30)*(DE3:DE105="L"))+SUMPRODUCT((DA3:DA105=BJ28)*(DD3:DD105=BJ27)*(DE3:DE105="L"))+SUMPRODUCT((DA3:DA105=BJ29)*(DD3:DD105=BJ28)*(DF3:DF105="L"))+SUMPRODUCT((DA3:DA105=BJ30)*(DD3:DD105=BJ28)*(DF3:DF105="L"))+SUMPRODUCT((DA3:DA105=BJ27)*(DD3:DD105=BJ28)*(DF3:DF105="L"))</f>
        <v>0</v>
      </c>
      <c r="BN28" s="133">
        <f ca="1">SUMPRODUCT((DA3:DA105=BJ28)*(DD3:DD105=BJ29)*DB3:DB105)+SUMPRODUCT((DA3:DA105=BJ28)*(DD3:DD105=BJ25)*DB3:DB105)+SUMPRODUCT((DA3:DA105=BJ28)*(DD3:DD105=BJ26)*DB3:DB105)+SUMPRODUCT((DA3:DA105=BJ28)*(DD3:DD105=BJ27)*DB3:DB105)+SUMPRODUCT((DA3:DA105=BJ29)*(DD3:DD105=BJ28)*DC3:DC105)+SUMPRODUCT((DA3:DA105=BJ25)*(DD3:DD105=BJ28)*DC3:DC105)+SUMPRODUCT((DA3:DA105=BJ26)*(DD3:DD105=BJ28)*DC3:DC105)+SUMPRODUCT((DA3:DA105=BJ27)*(DD3:DD105=BJ28)*DC3:DC105)</f>
        <v>0</v>
      </c>
      <c r="BO28" s="133">
        <f ca="1">SUMPRODUCT((DA3:DA105=BJ28)*(DD3:DD105=BJ29)*DC3:DC105)+SUMPRODUCT((DA3:DA105=BJ28)*(DD3:DD105=BJ25)*DC3:DC105)+SUMPRODUCT((DA3:DA105=BJ28)*(DD3:DD105=BJ26)*DC3:DC105)+SUMPRODUCT((DA3:DA105=BJ28)*(DD3:DD105=BJ27)*DC3:DC105)+SUMPRODUCT((DA3:DA105=BJ29)*(DD3:DD105=BJ28)*DB3:DB105)+SUMPRODUCT((DA3:DA105=BJ25)*(DD3:DD105=BJ28)*DB3:DB105)+SUMPRODUCT((DA3:DA105=BJ26)*(DD3:DD105=BJ28)*DB3:DB105)+SUMPRODUCT((DA3:DA105=BJ27)*(DD3:DD105=BJ28)*DB3:DB105)</f>
        <v>0</v>
      </c>
      <c r="BP28" s="133">
        <f ca="1">BN28-BO28+1000</f>
        <v>1000</v>
      </c>
      <c r="BQ28" s="133" t="str">
        <f t="shared" ref="BQ28" ca="1" si="49">IF(BJ28&lt;&gt;"",BK28*3+BL28*1,"")</f>
        <v/>
      </c>
      <c r="BR28" s="133" t="str">
        <f ca="1">IF(BJ28&lt;&gt;"",VLOOKUP(BJ28,C4:I52,7,FALSE),"")</f>
        <v/>
      </c>
      <c r="BS28" s="133" t="str">
        <f ca="1">IF(BJ28&lt;&gt;"",VLOOKUP(BJ28,C4:I52,5,FALSE),"")</f>
        <v/>
      </c>
      <c r="BT28" s="133" t="str">
        <f ca="1">IF(BJ28&lt;&gt;"",VLOOKUP(BJ28,C4:K52,9,FALSE),"")</f>
        <v/>
      </c>
      <c r="BU28" s="133" t="str">
        <f t="shared" ca="1" si="48"/>
        <v/>
      </c>
      <c r="BV28" s="133" t="str">
        <f ca="1">IF(BJ28&lt;&gt;"",RANK(BU28,BU25:BU29),"")</f>
        <v/>
      </c>
      <c r="BW28" s="133" t="str">
        <f ca="1">IF(BJ28&lt;&gt;"",SUMPRODUCT((BU25:BU29=BU28)*(BP25:BP29&gt;BP28)),"")</f>
        <v/>
      </c>
      <c r="BX28" s="133" t="str">
        <f ca="1">IF(BJ28&lt;&gt;"",SUMPRODUCT((BU25:BU29=BU28)*(BP25:BP29=BP28)*(BN25:BN29&gt;BN28)),"")</f>
        <v/>
      </c>
      <c r="BY28" s="133" t="str">
        <f ca="1">IF(BJ28&lt;&gt;"",SUMPRODUCT((BU25:BU29=BU28)*(BP25:BP29=BP28)*(BN25:BN29=BN28)*(BR25:BR29&gt;BR28)),"")</f>
        <v/>
      </c>
      <c r="BZ28" s="133" t="str">
        <f ca="1">IF(BJ28&lt;&gt;"",SUMPRODUCT((BU25:BU29=BU28)*(BP25:BP29=BP28)*(BN25:BN29=BN28)*(BR25:BR29=BR28)*(BS25:BS29&gt;BS28)),"")</f>
        <v/>
      </c>
      <c r="CA28" s="133" t="str">
        <f ca="1">IF(BJ28&lt;&gt;"",SUMPRODUCT((BU25:BU29=BU28)*(BP25:BP29=BP28)*(BN25:BN29=BN28)*(BR25:BR29=BR28)*(BS25:BS29=BS28)*(BT25:BT29&gt;BT28)),"")</f>
        <v/>
      </c>
      <c r="CB28" s="133" t="str">
        <f ca="1">IF(BJ28&lt;&gt;"",SUM(BV28:CA28)+2,"")</f>
        <v/>
      </c>
      <c r="CC28" s="133" t="str">
        <f ca="1">IF(BJ28&lt;&gt;"",INDEX(BJ27:BJ29,MATCH(4,CB27:CB29,0),0),"")</f>
        <v/>
      </c>
      <c r="CD28" s="133" t="str">
        <f>IF(T25&lt;&gt;"",T25,"")</f>
        <v/>
      </c>
      <c r="CE28" s="133">
        <f ca="1">SUMPRODUCT((DA3:DA105=CD28)*(DD3:DD105=CD29)*(DE3:DE105="W"))+SUMPRODUCT((DA3:DA105=CD28)*(DD3:DD105=CD30)*(DE3:DE105="W"))+SUMPRODUCT((DA3:DA105=CD28)*(DD3:DD105=CD31)*(DE3:DE105="W"))+SUMPRODUCT((DA3:DA105=CD29)*(DD3:DD105=CD28)*(DF3:DF105="W"))+SUMPRODUCT((DA3:DA105=CD30)*(DD3:DD105=CD28)*(DF3:DF105="W"))+SUMPRODUCT((DA3:DA105=CD31)*(DD3:DD105=CD28)*(DF3:DF105="W"))</f>
        <v>0</v>
      </c>
      <c r="CF28" s="133">
        <f ca="1">SUMPRODUCT((DA3:DA105=CD28)*(DD3:DD105=CD29)*(DE3:DE105="D"))+SUMPRODUCT((DA3:DA105=CD28)*(DD3:DD105=CD30)*(DE3:DE105="D"))+SUMPRODUCT((DA3:DA105=CD28)*(DD3:DD105=CD31)*(DE3:DE105="D"))+SUMPRODUCT((DA3:DA105=CD29)*(DD3:DD105=CD28)*(DE3:DE105="D"))+SUMPRODUCT((DA3:DA105=CD30)*(DD3:DD105=CD28)*(DE3:DE105="D"))+SUMPRODUCT((DA3:DA105=CD31)*(DD3:DD105=CD28)*(DE3:DE105="D"))</f>
        <v>0</v>
      </c>
      <c r="CG28" s="133">
        <f ca="1">SUMPRODUCT((DA3:DA105=CD28)*(DD3:DD105=CD29)*(DE3:DE105="L"))+SUMPRODUCT((DA3:DA105=CD28)*(DD3:DD105=CD30)*(DE3:DE105="L"))+SUMPRODUCT((DA3:DA105=CD28)*(DD3:DD105=CD31)*(DE3:DE105="L"))+SUMPRODUCT((DA3:DA105=CD29)*(DD3:DD105=CD28)*(DF3:DF105="L"))+SUMPRODUCT((DA3:DA105=CD30)*(DD3:DD105=CD28)*(DF3:DF105="L"))+SUMPRODUCT((DA3:DA105=CD31)*(DD3:DD105=CD28)*(DF3:DF105="L"))</f>
        <v>0</v>
      </c>
      <c r="CH28" s="133">
        <f ca="1">SUMPRODUCT((DA3:DA105=CD28)*(DD3:DD105=CD29)*DB3:DB105)+SUMPRODUCT((DA3:DA105=CD28)*(DD3:DD105=CD25)*DB3:DB105)+SUMPRODUCT((DA3:DA105=CD28)*(DD3:DD105=CD26)*DB3:DB105)+SUMPRODUCT((DA3:DA105=CD28)*(DD3:DD105=CD27)*DB3:DB105)+SUMPRODUCT((DA3:DA105=CD29)*(DD3:DD105=CD28)*DC3:DC105)+SUMPRODUCT((DA3:DA105=CD25)*(DD3:DD105=CD28)*DC3:DC105)+SUMPRODUCT((DA3:DA105=CD26)*(DD3:DD105=CD28)*DC3:DC105)+SUMPRODUCT((DA3:DA105=CD27)*(DD3:DD105=CD28)*DC3:DC105)</f>
        <v>0</v>
      </c>
      <c r="CI28" s="133">
        <f ca="1">SUMPRODUCT((DA3:DA105=CD28)*(DD3:DD105=CD29)*DC3:DC105)+SUMPRODUCT((DA3:DA105=CD28)*(DD3:DD105=CD25)*DC3:DC105)+SUMPRODUCT((DA3:DA105=CD28)*(DD3:DD105=CD26)*DC3:DC105)+SUMPRODUCT((DA3:DA105=CD28)*(DD3:DD105=CD27)*DC3:DC105)+SUMPRODUCT((DA3:DA105=CD29)*(DD3:DD105=CD28)*DB3:DB105)+SUMPRODUCT((DA3:DA105=CD25)*(DD3:DD105=CD28)*DB3:DB105)+SUMPRODUCT((DA3:DA105=CD26)*(DD3:DD105=CD28)*DB3:DB105)+SUMPRODUCT((DA3:DA105=CD27)*(DD3:DD105=CD28)*DB3:DB105)</f>
        <v>0</v>
      </c>
      <c r="CJ28" s="133">
        <f ca="1">CH28-CI28+1000</f>
        <v>1000</v>
      </c>
      <c r="CK28" s="133" t="str">
        <f t="shared" ref="CK28" si="50">IF(CD28&lt;&gt;"",CE28*3+CF28*1,"")</f>
        <v/>
      </c>
      <c r="CL28" s="133" t="str">
        <f>IF(CD28&lt;&gt;"",VLOOKUP(CD28,C4:I52,7,FALSE),"")</f>
        <v/>
      </c>
      <c r="CM28" s="133" t="str">
        <f>IF(CD28&lt;&gt;"",VLOOKUP(CD28,C4:I52,5,FALSE),"")</f>
        <v/>
      </c>
      <c r="CN28" s="133" t="str">
        <f>IF(CD28&lt;&gt;"",VLOOKUP(CD28,C4:K52,9,FALSE),"")</f>
        <v/>
      </c>
      <c r="CO28" s="133" t="str">
        <f t="shared" ref="CO28" si="51">CK28</f>
        <v/>
      </c>
      <c r="CP28" s="133" t="str">
        <f>IF(CD28&lt;&gt;"",RANK(CO28,AG25:AG29),"")</f>
        <v/>
      </c>
      <c r="CQ28" s="133" t="str">
        <f>IF(CD28&lt;&gt;"",SUMPRODUCT((CO25:CO29=CO28)*(CJ25:CJ29&gt;CJ28)),"")</f>
        <v/>
      </c>
      <c r="CR28" s="133" t="str">
        <f>IF(CD28&lt;&gt;"",SUMPRODUCT((CO25:CO29=CO28)*(CJ25:CJ29=CJ28)*(CH25:CH29&gt;CH28)),"")</f>
        <v/>
      </c>
      <c r="CS28" s="133" t="str">
        <f>IF(CD28&lt;&gt;"",SUMPRODUCT((CO25:CO29=CO28)*(CJ25:CJ29=CJ28)*(CH25:CH29=CH28)*(CL25:CL29&gt;CL28)),"")</f>
        <v/>
      </c>
      <c r="CT28" s="133" t="str">
        <f>IF(CD28&lt;&gt;"",SUMPRODUCT((CO25:CO29=CO28)*(CJ25:CJ29=CJ28)*(CH25:CH29=CH28)*(CL25:CL29=CL28)*(CM25:CM29&gt;CM28)),"")</f>
        <v/>
      </c>
      <c r="CU28" s="133" t="str">
        <f>IF(CD28&lt;&gt;"",SUMPRODUCT((CO25:CO29=CO28)*(CJ25:CJ29=CJ28)*(CH25:CH29=CH28)*(CL25:CL29=CL28)*(CM25:CM29=CM28)*(CN25:CN29&gt;CN28)),"")</f>
        <v/>
      </c>
      <c r="CV28" s="133" t="str">
        <f>IF(CD28&lt;&gt;"",SUM(CP28:CU28)+3,"")</f>
        <v/>
      </c>
      <c r="CW28" s="133" t="str">
        <f>IF(CD28&lt;&gt;"",IF(CV28=4,CD28,CD29),"")</f>
        <v/>
      </c>
      <c r="CX28" s="133" t="str">
        <f ca="1">IF(CW28&lt;&gt;"",CW28,IF(CC28&lt;&gt;"",CC28,IF(BI28&lt;&gt;"",BI28,IF(AO28&lt;&gt;"",AO28,O28))))</f>
        <v>Paraguay</v>
      </c>
      <c r="CY28" s="133">
        <v>4</v>
      </c>
      <c r="CZ28" s="133">
        <v>26</v>
      </c>
      <c r="DA28" s="195" t="str">
        <f>Matches!H29</f>
        <v>Switzerland</v>
      </c>
      <c r="DB28" s="195">
        <f ca="1">IF(DA2&lt;&gt;"",IF(AND(Matches!J29&lt;&gt;"",Matches!K29&lt;&gt;""),Matches!J29,0),"")</f>
        <v>0</v>
      </c>
      <c r="DC28" s="195">
        <f ca="1">IF(DA2&lt;&gt;"",IF(AND(Matches!J29&lt;&gt;"",Matches!K29&lt;&gt;""),Matches!K29,0),"")</f>
        <v>0</v>
      </c>
      <c r="DD28" s="195" t="str">
        <f>Matches!M29</f>
        <v>Bosnia and Herzegovina</v>
      </c>
      <c r="DE28" s="195" t="str">
        <f ca="1">IF(AND(Matches!J29&lt;&gt;"",Matches!K29&lt;&gt;""),IF(DB28&gt;DC28,"W",IF(DB28=DC28,"D","L")),"")</f>
        <v/>
      </c>
      <c r="DF28" s="133" t="str">
        <f t="shared" ca="1" si="0"/>
        <v/>
      </c>
      <c r="DQ28" s="200"/>
      <c r="DR28" s="201"/>
      <c r="DS28" s="202" t="str">
        <f t="shared" si="15"/>
        <v>Japan</v>
      </c>
      <c r="DT28" s="186" t="s">
        <v>651</v>
      </c>
      <c r="DU28" s="202"/>
      <c r="DV28" s="194">
        <v>22</v>
      </c>
      <c r="DW28" s="203">
        <v>-1.5</v>
      </c>
      <c r="DX28" s="20"/>
      <c r="DY28" s="9">
        <v>22</v>
      </c>
      <c r="DZ28" s="204">
        <f t="shared" si="13"/>
        <v>46190.666666666664</v>
      </c>
      <c r="EA28" s="205">
        <v>46190.666666666664</v>
      </c>
      <c r="EB28" s="206">
        <f t="shared" si="14"/>
        <v>46190.666666666664</v>
      </c>
      <c r="EC28" s="205"/>
      <c r="EE28" s="194" t="str">
        <f>INDEX(Language!A1:K177,MATCH(Setup!B29,Language!B1:B177,0),MATCH(Setup!C5,Language!A1:J1,0))</f>
        <v>Japan</v>
      </c>
    </row>
    <row r="29" spans="1:135" x14ac:dyDescent="0.25">
      <c r="CW29" s="133" t="str">
        <f>IF(CD28&lt;&gt;"",IF(CD28=CW28,CD29,CD28),"")</f>
        <v/>
      </c>
      <c r="CZ29" s="133">
        <v>27</v>
      </c>
      <c r="DA29" s="195" t="str">
        <f>Matches!H30</f>
        <v>Canada</v>
      </c>
      <c r="DB29" s="195">
        <f ca="1">IF(DA2&lt;&gt;"",IF(AND(Matches!J30&lt;&gt;"",Matches!K30&lt;&gt;""),Matches!J30,0),"")</f>
        <v>0</v>
      </c>
      <c r="DC29" s="195">
        <f ca="1">IF(DA2&lt;&gt;"",IF(AND(Matches!J30&lt;&gt;"",Matches!K30&lt;&gt;""),Matches!K30,0),"")</f>
        <v>0</v>
      </c>
      <c r="DD29" s="195" t="str">
        <f>Matches!M30</f>
        <v>Qatar</v>
      </c>
      <c r="DE29" s="195" t="str">
        <f ca="1">IF(AND(Matches!J30&lt;&gt;"",Matches!K30&lt;&gt;""),IF(DB29&gt;DC29,"W",IF(DB29=DC29,"D","L")),"")</f>
        <v/>
      </c>
      <c r="DF29" s="133" t="str">
        <f t="shared" ca="1" si="0"/>
        <v/>
      </c>
      <c r="DQ29" s="200"/>
      <c r="DR29" s="201"/>
      <c r="DS29" s="202" t="str">
        <f t="shared" si="15"/>
        <v>Sweden</v>
      </c>
      <c r="DT29" s="186" t="s">
        <v>652</v>
      </c>
      <c r="DU29" s="202"/>
      <c r="DV29" s="194">
        <v>23</v>
      </c>
      <c r="DW29" s="203">
        <v>-1</v>
      </c>
      <c r="DX29" s="20"/>
      <c r="DY29" s="9">
        <v>23</v>
      </c>
      <c r="DZ29" s="204">
        <f t="shared" si="13"/>
        <v>46190.541666666664</v>
      </c>
      <c r="EA29" s="205">
        <v>46190.541666666664</v>
      </c>
      <c r="EB29" s="206">
        <f t="shared" si="14"/>
        <v>46190.541666666664</v>
      </c>
      <c r="EC29" s="205"/>
      <c r="EE29" s="194" t="str">
        <f>INDEX(Language!A1:K177,MATCH(Setup!B30,Language!B1:B177,0),MATCH(Setup!C5,Language!A1:J1,0))</f>
        <v>Sweden</v>
      </c>
    </row>
    <row r="30" spans="1:135" x14ac:dyDescent="0.25">
      <c r="CD30" s="133" t="str">
        <f>IF(BO29&lt;&gt;"",BO29,"")</f>
        <v/>
      </c>
      <c r="CZ30" s="133">
        <v>28</v>
      </c>
      <c r="DA30" s="195" t="str">
        <f>Matches!H31</f>
        <v>Mexico</v>
      </c>
      <c r="DB30" s="195">
        <f ca="1">IF(DA2&lt;&gt;"",IF(AND(Matches!J31&lt;&gt;"",Matches!K31&lt;&gt;""),Matches!J31,0),"")</f>
        <v>0</v>
      </c>
      <c r="DC30" s="195">
        <f ca="1">IF(DA2&lt;&gt;"",IF(AND(Matches!J31&lt;&gt;"",Matches!K31&lt;&gt;""),Matches!K31,0),"")</f>
        <v>0</v>
      </c>
      <c r="DD30" s="195" t="str">
        <f>Matches!M31</f>
        <v>Korea Republic</v>
      </c>
      <c r="DE30" s="195" t="str">
        <f ca="1">IF(AND(Matches!J31&lt;&gt;"",Matches!K31&lt;&gt;""),IF(DB30&gt;DC30,"W",IF(DB30=DC30,"D","L")),"")</f>
        <v/>
      </c>
      <c r="DF30" s="133" t="str">
        <f t="shared" ca="1" si="0"/>
        <v/>
      </c>
      <c r="DQ30" s="200"/>
      <c r="DR30" s="201"/>
      <c r="DS30" s="202" t="str">
        <f t="shared" si="15"/>
        <v>Tunisia</v>
      </c>
      <c r="DT30" s="186" t="s">
        <v>653</v>
      </c>
      <c r="DU30" s="202"/>
      <c r="DV30" s="194">
        <v>24</v>
      </c>
      <c r="DW30" s="203">
        <v>-0.5</v>
      </c>
      <c r="DX30" s="20"/>
      <c r="DY30" s="9">
        <v>24</v>
      </c>
      <c r="DZ30" s="204">
        <f t="shared" si="13"/>
        <v>46190.916666666664</v>
      </c>
      <c r="EA30" s="205">
        <v>46190.916666666664</v>
      </c>
      <c r="EB30" s="206">
        <f t="shared" si="14"/>
        <v>46190.916666666664</v>
      </c>
      <c r="EC30" s="205"/>
      <c r="EE30" s="194" t="str">
        <f>INDEX(Language!A1:K177,MATCH(Setup!B31,Language!B1:B177,0),MATCH(Setup!C5,Language!A1:J1,0))</f>
        <v>Tunisia</v>
      </c>
    </row>
    <row r="31" spans="1:135" ht="16.5" x14ac:dyDescent="0.25">
      <c r="A31" s="20">
        <f>Setup!F24+100</f>
        <v>110</v>
      </c>
      <c r="B31" s="197">
        <f ca="1">VLOOKUP(C31,CX31:CY35,2,FALSE)</f>
        <v>1</v>
      </c>
      <c r="C31" s="193" t="str">
        <f>EE23</f>
        <v>Germany</v>
      </c>
      <c r="D31" s="133">
        <f ca="1">SUMPRODUCT((DA3:DA105=C31)*(DE3:DE105="W"))+SUMPRODUCT((DD3:DD105=C31)*(DF3:DF105="W"))</f>
        <v>0</v>
      </c>
      <c r="E31" s="133">
        <f ca="1">SUMPRODUCT((DA3:DA105=C31)*(DE3:DE105="D"))+SUMPRODUCT((DD3:DD105=C31)*(DF3:DF105="D"))</f>
        <v>0</v>
      </c>
      <c r="F31" s="133">
        <f ca="1">SUMPRODUCT((DA3:DA105=C31)*(DE3:DE105="L"))+SUMPRODUCT((DD3:DD105=C31)*(DF3:DF105="L"))</f>
        <v>0</v>
      </c>
      <c r="G31" s="133">
        <f ca="1">SUMIF(DA3:DA123,C31,DB3:DB123)+SUMIF(DD3:DD123,C31,DC3:DC123)</f>
        <v>0</v>
      </c>
      <c r="H31" s="133">
        <f ca="1">SUMIF(DD3:DD123,C31,DB3:DB123)+SUMIF(DA3:DA123,C31,DC3:DC123)</f>
        <v>0</v>
      </c>
      <c r="I31" s="133">
        <f t="shared" ref="I31:I34" ca="1" si="52">G31-H31+1000</f>
        <v>1000</v>
      </c>
      <c r="J31" s="133">
        <f t="shared" ref="J31:J34" ca="1" si="53">D31*3+E31*1</f>
        <v>0</v>
      </c>
      <c r="K31" s="133">
        <f>IF(Setup!G24&lt;&gt;"",Setup!G24,-A31)</f>
        <v>-110</v>
      </c>
      <c r="L31" s="133">
        <f ca="1">IF(COUNTIF(J31:J35,4)&lt;&gt;4,RANK(J31,J31:J35),J110)</f>
        <v>1</v>
      </c>
      <c r="N31" s="133">
        <f ca="1">SUMPRODUCT((L31:L34=L31)*(K31:K34&lt;K31))+L31</f>
        <v>4</v>
      </c>
      <c r="O31" s="193" t="str">
        <f ca="1">INDEX(C31:C35,MATCH(1,N31:N35,0),0)</f>
        <v>Curacao</v>
      </c>
      <c r="P31" s="133">
        <f ca="1">INDEX(L31:L35,MATCH(O31,C31:C35,0),0)</f>
        <v>1</v>
      </c>
      <c r="Q31" s="133" t="str">
        <f ca="1">IF(P32=1,O31,"")</f>
        <v>Curacao</v>
      </c>
      <c r="R31" s="133" t="str">
        <f ca="1">IF(P33=2,O32,"")</f>
        <v/>
      </c>
      <c r="S31" s="133" t="str">
        <f ca="1">IF(P34=3,O33,"")</f>
        <v/>
      </c>
      <c r="T31" s="133" t="str">
        <f>IF(P35=4,O34,"")</f>
        <v/>
      </c>
      <c r="V31" s="133" t="str">
        <f ca="1">IF(Q31&lt;&gt;"",Q31,"")</f>
        <v>Curacao</v>
      </c>
      <c r="W31" s="133">
        <f ca="1">SUMPRODUCT((DA3:DA105=V31)*(DD3:DD105=V32)*(DE3:DE105="W"))+SUMPRODUCT((DA3:DA105=V31)*(DD3:DD105=V33)*(DE3:DE105="W"))+SUMPRODUCT((DA3:DA105=V31)*(DD3:DD105=V34)*(DE3:DE105="W"))+SUMPRODUCT((DA3:DA105=V31)*(DD3:DD105=V35)*(DE3:DE105="W"))+SUMPRODUCT((DA3:DA105=V32)*(DD3:DD105=V31)*(DF3:DF105="W"))+SUMPRODUCT((DA3:DA105=V33)*(DD3:DD105=V31)*(DF3:DF105="W"))+SUMPRODUCT((DA3:DA105=V34)*(DD3:DD105=V31)*(DF3:DF105="W"))+SUMPRODUCT((DA3:DA105=V35)*(DD3:DD105=V31)*(DF3:DF105="W"))</f>
        <v>0</v>
      </c>
      <c r="X31" s="133">
        <f ca="1">SUMPRODUCT((DA3:DA105=V31)*(DD3:DD105=V32)*(DE3:DE105="D"))+SUMPRODUCT((DA3:DA105=V31)*(DD3:DD105=V33)*(DE3:DE105="D"))+SUMPRODUCT((DA3:DA105=V31)*(DD3:DD105=V34)*(DE3:DE105="D"))+SUMPRODUCT((DA3:DA105=V31)*(DD3:DD105=V35)*(DE3:DE105="D"))+SUMPRODUCT((DA3:DA105=V32)*(DD3:DD105=V31)*(DE3:DE105="D"))+SUMPRODUCT((DA3:DA105=V33)*(DD3:DD105=V31)*(DE3:DE105="D"))+SUMPRODUCT((DA3:DA105=V34)*(DD3:DD105=V31)*(DE3:DE105="D"))+SUMPRODUCT((DA3:DA105=V35)*(DD3:DD105=V31)*(DE3:DE105="D"))</f>
        <v>0</v>
      </c>
      <c r="Y31" s="133">
        <f ca="1">SUMPRODUCT((DA3:DA105=V31)*(DD3:DD105=V32)*(DE3:DE105="L"))+SUMPRODUCT((DA3:DA105=V31)*(DD3:DD105=V33)*(DE3:DE105="L"))+SUMPRODUCT((DA3:DA105=V31)*(DD3:DD105=V34)*(DE3:DE105="L"))+SUMPRODUCT((DA3:DA105=V31)*(DD3:DD105=V35)*(DE3:DE105="L"))+SUMPRODUCT((DA3:DA105=V32)*(DD3:DD105=V31)*(DF3:DF105="L"))+SUMPRODUCT((DA3:DA105=V33)*(DD3:DD105=V31)*(DF3:DF105="L"))+SUMPRODUCT((DA3:DA105=V34)*(DD3:DD105=V31)*(DF3:DF105="L"))+SUMPRODUCT((DA3:DA105=V35)*(DD3:DD105=V31)*(DF3:DF105="L"))</f>
        <v>0</v>
      </c>
      <c r="Z31" s="133">
        <f ca="1">SUMPRODUCT((DA3:DA105=V31)*(DD3:DD105=V32)*DB3:DB105)+SUMPRODUCT((DA3:DA105=V31)*(DD3:DD105=V33)*DB3:DB105)+SUMPRODUCT((DA3:DA105=V31)*(DD3:DD105=V34)*DB3:DB105)+SUMPRODUCT((DA3:DA105=V31)*(DD3:DD105=V35)*DB3:DB105)+SUMPRODUCT((DA3:DA105=V32)*(DD3:DD105=V31)*DC3:DC105)+SUMPRODUCT((DA3:DA105=V33)*(DD3:DD105=V31)*DC3:DC105)+SUMPRODUCT((DA3:DA105=V34)*(DD3:DD105=V31)*DC3:DC105)+SUMPRODUCT((DA3:DA105=V35)*(DD3:DD105=V31)*DC3:DC105)</f>
        <v>0</v>
      </c>
      <c r="AA31" s="133">
        <f ca="1">SUMPRODUCT((DA3:DA105=V31)*(DD3:DD105=V32)*DC3:DC105)+SUMPRODUCT((DA3:DA105=V31)*(DD3:DD105=V33)*DC3:DC105)+SUMPRODUCT((DA3:DA105=V31)*(DD3:DD105=V34)*DC3:DC105)+SUMPRODUCT((DA3:DA105=V31)*(DD3:DD105=V35)*DC3:DC105)+SUMPRODUCT((DA3:DA105=V32)*(DD3:DD105=V31)*DB3:DB105)+SUMPRODUCT((DA3:DA105=V33)*(DD3:DD105=V31)*DB3:DB105)+SUMPRODUCT((DA3:DA105=V34)*(DD3:DD105=V31)*DB3:DB105)+SUMPRODUCT((DA3:DA105=V35)*(DD3:DD105=V31)*DB3:DB105)</f>
        <v>0</v>
      </c>
      <c r="AB31" s="133">
        <f ca="1">Z31-AA31+1000</f>
        <v>1000</v>
      </c>
      <c r="AC31" s="133">
        <f t="shared" ref="AC31:AC34" ca="1" si="54">IF(V31&lt;&gt;"",W31*3+X31*1,"")</f>
        <v>0</v>
      </c>
      <c r="AD31" s="133">
        <f ca="1">IF(V31&lt;&gt;"",VLOOKUP(V31,C4:I52,7,FALSE),"")</f>
        <v>1000</v>
      </c>
      <c r="AE31" s="133">
        <f ca="1">IF(V31&lt;&gt;"",VLOOKUP(V31,C4:I52,5,FALSE),"")</f>
        <v>0</v>
      </c>
      <c r="AF31" s="133">
        <f ca="1">IF(V31&lt;&gt;"",VLOOKUP(V31,C4:K52,9,FALSE),"")</f>
        <v>-181</v>
      </c>
      <c r="AG31" s="133">
        <f t="shared" ref="AG31:AG34" ca="1" si="55">AC31</f>
        <v>0</v>
      </c>
      <c r="AH31" s="133">
        <f ca="1">IF(V31&lt;&gt;"",RANK(AG31,AG31:AG35),"")</f>
        <v>1</v>
      </c>
      <c r="AI31" s="133">
        <f ca="1">IF(V31&lt;&gt;"",SUMPRODUCT((AG31:AG35=AG31)*(AB31:AB35&gt;AB31)),"")</f>
        <v>0</v>
      </c>
      <c r="AJ31" s="133">
        <f ca="1">IF(V31&lt;&gt;"",SUMPRODUCT((AG31:AG35=AG31)*(AB31:AB35=AB31)*(Z31:Z35&gt;Z31)),"")</f>
        <v>0</v>
      </c>
      <c r="AK31" s="133">
        <f ca="1">IF(V31&lt;&gt;"",SUMPRODUCT((AG31:AG35=AG31)*(AB31:AB35=AB31)*(Z31:Z35=Z31)*(AD31:AD35&gt;AD31)),"")</f>
        <v>0</v>
      </c>
      <c r="AL31" s="133">
        <f ca="1">IF(V31&lt;&gt;"",SUMPRODUCT((AG31:AG35=AG31)*(AB31:AB35=AB31)*(Z31:Z35=Z31)*(AD31:AD35=AD31)*(AE31:AE35&gt;AE31)),"")</f>
        <v>0</v>
      </c>
      <c r="AM31" s="133">
        <f ca="1">IF(V31&lt;&gt;"",SUMPRODUCT((AG31:AG35=AG31)*(AB31:AB35=AB31)*(Z31:Z35=Z31)*(AD31:AD35=AD31)*(AE31:AE35=AE31)*(AF31:AF35&gt;AF31)),"")</f>
        <v>3</v>
      </c>
      <c r="AN31" s="207">
        <f ca="1">IF(V31&lt;&gt;"",IF(AN110&lt;&gt;"",IF(U109=3,AN110,AN110+U109),SUM(AH31:AM31)),"")</f>
        <v>4</v>
      </c>
      <c r="AO31" s="133" t="str">
        <f ca="1">IF(V31&lt;&gt;"",INDEX(V31:V35,MATCH(1,AN31:AN35,0),0),"")</f>
        <v>Germany</v>
      </c>
      <c r="CX31" s="133" t="str">
        <f ca="1">IF(AO31&lt;&gt;"",AO31,O31)</f>
        <v>Germany</v>
      </c>
      <c r="CY31" s="133">
        <v>1</v>
      </c>
      <c r="CZ31" s="133">
        <v>29</v>
      </c>
      <c r="DA31" s="195" t="str">
        <f>Matches!H32</f>
        <v>Brazil</v>
      </c>
      <c r="DB31" s="195">
        <f ca="1">IF(DA2&lt;&gt;"",IF(AND(Matches!J32&lt;&gt;"",Matches!K32&lt;&gt;""),Matches!J32,0),"")</f>
        <v>0</v>
      </c>
      <c r="DC31" s="195">
        <f ca="1">IF(DA2&lt;&gt;"",IF(AND(Matches!J32&lt;&gt;"",Matches!K32&lt;&gt;""),Matches!K32,0),"")</f>
        <v>0</v>
      </c>
      <c r="DD31" s="195" t="str">
        <f>Matches!M32</f>
        <v>Haiti</v>
      </c>
      <c r="DE31" s="195" t="str">
        <f ca="1">IF(AND(Matches!J32&lt;&gt;"",Matches!K32&lt;&gt;""),IF(DB31&gt;DC31,"W",IF(DB31=DC31,"D","L")),"")</f>
        <v/>
      </c>
      <c r="DF31" s="133" t="str">
        <f t="shared" ca="1" si="0"/>
        <v/>
      </c>
      <c r="DQ31" s="200" t="s">
        <v>101</v>
      </c>
      <c r="DR31" s="201"/>
      <c r="DS31" s="202" t="str">
        <f t="shared" si="15"/>
        <v>Belgium</v>
      </c>
      <c r="DT31" s="186" t="s">
        <v>654</v>
      </c>
      <c r="DU31" s="202"/>
      <c r="DV31" s="194">
        <v>25</v>
      </c>
      <c r="DW31" s="203">
        <v>0</v>
      </c>
      <c r="DX31" s="20"/>
      <c r="DY31" s="9">
        <v>25</v>
      </c>
      <c r="DZ31" s="204">
        <f t="shared" si="13"/>
        <v>46191.5</v>
      </c>
      <c r="EA31" s="205">
        <v>46191.5</v>
      </c>
      <c r="EB31" s="206">
        <f t="shared" si="14"/>
        <v>46191.5</v>
      </c>
      <c r="EC31" s="205"/>
      <c r="ED31" s="194">
        <f>SUM(Matches!S29:S32)</f>
        <v>10</v>
      </c>
      <c r="EE31" s="194" t="str">
        <f>INDEX(Language!A1:K177,MATCH(Setup!B32,Language!B1:B177,0),MATCH(Setup!C5,Language!A1:J1,0))</f>
        <v>Belgium</v>
      </c>
    </row>
    <row r="32" spans="1:135" x14ac:dyDescent="0.25">
      <c r="A32" s="20">
        <f>Setup!F25+100</f>
        <v>181</v>
      </c>
      <c r="B32" s="197">
        <f ca="1">VLOOKUP(C32,CX31:CY35,2,FALSE)</f>
        <v>4</v>
      </c>
      <c r="C32" s="193" t="str">
        <f t="shared" ref="C32:C34" si="56">EE24</f>
        <v>Curacao</v>
      </c>
      <c r="D32" s="133">
        <f ca="1">SUMPRODUCT((DA3:DA105=C32)*(DE3:DE105="W"))+SUMPRODUCT((DD3:DD105=C32)*(DF3:DF105="W"))</f>
        <v>0</v>
      </c>
      <c r="E32" s="133">
        <f ca="1">SUMPRODUCT((DA3:DA105=C32)*(DE3:DE105="D"))+SUMPRODUCT((DD3:DD105=C32)*(DF3:DF105="D"))</f>
        <v>0</v>
      </c>
      <c r="F32" s="133">
        <f ca="1">SUMPRODUCT((DA3:DA105=C32)*(DE3:DE105="L"))+SUMPRODUCT((DD3:DD105=C32)*(DF3:DF105="L"))</f>
        <v>0</v>
      </c>
      <c r="G32" s="133">
        <f ca="1">SUMIF(DA3:DA123,C32,DB3:DB123)+SUMIF(DD3:DD123,C32,DC3:DC123)</f>
        <v>0</v>
      </c>
      <c r="H32" s="133">
        <f ca="1">SUMIF(DD3:DD123,C32,DB3:DB123)+SUMIF(DA3:DA123,C32,DC3:DC123)</f>
        <v>0</v>
      </c>
      <c r="I32" s="133">
        <f t="shared" ca="1" si="52"/>
        <v>1000</v>
      </c>
      <c r="J32" s="133">
        <f t="shared" ca="1" si="53"/>
        <v>0</v>
      </c>
      <c r="K32" s="133">
        <f>IF(Setup!G25&lt;&gt;"",Setup!G25,-A32)</f>
        <v>-181</v>
      </c>
      <c r="L32" s="133">
        <f ca="1">IF(COUNTIF(J31:J35,4)&lt;&gt;4,RANK(J32,J31:J35),J111)</f>
        <v>1</v>
      </c>
      <c r="N32" s="133">
        <f ca="1">SUMPRODUCT((L31:L34=L32)*(K31:K34&lt;K32))+L32</f>
        <v>1</v>
      </c>
      <c r="O32" s="193" t="str">
        <f ca="1">INDEX(C31:C35,MATCH(2,N31:N35,0),0)</f>
        <v>Cote D'Voire</v>
      </c>
      <c r="P32" s="133">
        <f ca="1">INDEX(L31:L35,MATCH(O32,C31:C35,0),0)</f>
        <v>1</v>
      </c>
      <c r="Q32" s="133" t="str">
        <f ca="1">IF(Q31&lt;&gt;"",O32,"")</f>
        <v>Cote D'Voire</v>
      </c>
      <c r="R32" s="133" t="str">
        <f ca="1">IF(R31&lt;&gt;"",O33,"")</f>
        <v/>
      </c>
      <c r="S32" s="133" t="str">
        <f ca="1">IF(S31&lt;&gt;"",O34,"")</f>
        <v/>
      </c>
      <c r="T32" s="133" t="str">
        <f>IF(T31&lt;&gt;"",O35,"")</f>
        <v/>
      </c>
      <c r="V32" s="133" t="str">
        <f t="shared" ref="V32:V34" ca="1" si="57">IF(Q32&lt;&gt;"",Q32,"")</f>
        <v>Cote D'Voire</v>
      </c>
      <c r="W32" s="133">
        <f ca="1">SUMPRODUCT((DA3:DA105=V32)*(DD3:DD105=V33)*(DE3:DE105="W"))+SUMPRODUCT((DA3:DA105=V32)*(DD3:DD105=V34)*(DE3:DE105="W"))+SUMPRODUCT((DA3:DA105=V32)*(DD3:DD105=V35)*(DE3:DE105="W"))+SUMPRODUCT((DA3:DA105=V32)*(DD3:DD105=V31)*(DE3:DE105="W"))+SUMPRODUCT((DA3:DA105=V33)*(DD3:DD105=V32)*(DF3:DF105="W"))+SUMPRODUCT((DA3:DA105=V34)*(DD3:DD105=V32)*(DF3:DF105="W"))+SUMPRODUCT((DA3:DA105=V35)*(DD3:DD105=V32)*(DF3:DF105="W"))+SUMPRODUCT((DA3:DA105=V31)*(DD3:DD105=V32)*(DF3:DF105="W"))</f>
        <v>0</v>
      </c>
      <c r="X32" s="133">
        <f ca="1">SUMPRODUCT((DA3:DA105=V32)*(DD3:DD105=V33)*(DE3:DE105="D"))+SUMPRODUCT((DA3:DA105=V32)*(DD3:DD105=V34)*(DE3:DE105="D"))+SUMPRODUCT((DA3:DA105=V32)*(DD3:DD105=V35)*(DE3:DE105="D"))+SUMPRODUCT((DA3:DA105=V32)*(DD3:DD105=V31)*(DE3:DE105="D"))+SUMPRODUCT((DA3:DA105=V33)*(DD3:DD105=V32)*(DE3:DE105="D"))+SUMPRODUCT((DA3:DA105=V34)*(DD3:DD105=V32)*(DE3:DE105="D"))+SUMPRODUCT((DA3:DA105=V35)*(DD3:DD105=V32)*(DE3:DE105="D"))+SUMPRODUCT((DA3:DA105=V31)*(DD3:DD105=V32)*(DE3:DE105="D"))</f>
        <v>0</v>
      </c>
      <c r="Y32" s="133">
        <f ca="1">SUMPRODUCT((DA3:DA105=V32)*(DD3:DD105=V33)*(DE3:DE105="L"))+SUMPRODUCT((DA3:DA105=V32)*(DD3:DD105=V34)*(DE3:DE105="L"))+SUMPRODUCT((DA3:DA105=V32)*(DD3:DD105=V35)*(DE3:DE105="L"))+SUMPRODUCT((DA3:DA105=V32)*(DD3:DD105=V31)*(DE3:DE105="L"))+SUMPRODUCT((DA3:DA105=V33)*(DD3:DD105=V32)*(DF3:DF105="L"))+SUMPRODUCT((DA3:DA105=V34)*(DD3:DD105=V32)*(DF3:DF105="L"))+SUMPRODUCT((DA3:DA105=V35)*(DD3:DD105=V32)*(DF3:DF105="L"))+SUMPRODUCT((DA3:DA105=V31)*(DD3:DD105=V32)*(DF3:DF105="L"))</f>
        <v>0</v>
      </c>
      <c r="Z32" s="133">
        <f ca="1">SUMPRODUCT((DA3:DA105=V32)*(DD3:DD105=V33)*DB3:DB105)+SUMPRODUCT((DA3:DA105=V32)*(DD3:DD105=V34)*DB3:DB105)+SUMPRODUCT((DA3:DA105=V32)*(DD3:DD105=V35)*DB3:DB105)+SUMPRODUCT((DA3:DA105=V32)*(DD3:DD105=V31)*DB3:DB105)+SUMPRODUCT((DA3:DA105=V33)*(DD3:DD105=V32)*DC3:DC105)+SUMPRODUCT((DA3:DA105=V34)*(DD3:DD105=V32)*DC3:DC105)+SUMPRODUCT((DA3:DA105=V35)*(DD3:DD105=V32)*DC3:DC105)+SUMPRODUCT((DA3:DA105=V31)*(DD3:DD105=V32)*DC3:DC105)</f>
        <v>0</v>
      </c>
      <c r="AA32" s="133">
        <f ca="1">SUMPRODUCT((DA3:DA105=V32)*(DD3:DD105=V33)*DC3:DC105)+SUMPRODUCT((DA3:DA105=V32)*(DD3:DD105=V34)*DC3:DC105)+SUMPRODUCT((DA3:DA105=V32)*(DD3:DD105=V35)*DC3:DC105)+SUMPRODUCT((DA3:DA105=V32)*(DD3:DD105=V31)*DC3:DC105)+SUMPRODUCT((DA3:DA105=V33)*(DD3:DD105=V32)*DB3:DB105)+SUMPRODUCT((DA3:DA105=V34)*(DD3:DD105=V32)*DB3:DB105)+SUMPRODUCT((DA3:DA105=V35)*(DD3:DD105=V32)*DB3:DB105)+SUMPRODUCT((DA3:DA105=V31)*(DD3:DD105=V32)*DB3:DB105)</f>
        <v>0</v>
      </c>
      <c r="AB32" s="133">
        <f ca="1">Z32-AA32+1000</f>
        <v>1000</v>
      </c>
      <c r="AC32" s="133">
        <f t="shared" ca="1" si="54"/>
        <v>0</v>
      </c>
      <c r="AD32" s="133">
        <f ca="1">IF(V32&lt;&gt;"",VLOOKUP(V32,C4:I52,7,FALSE),"")</f>
        <v>1000</v>
      </c>
      <c r="AE32" s="133">
        <f ca="1">IF(V32&lt;&gt;"",VLOOKUP(V32,C4:I52,5,FALSE),"")</f>
        <v>0</v>
      </c>
      <c r="AF32" s="133">
        <f ca="1">IF(V32&lt;&gt;"",VLOOKUP(V32,C4:K52,9,FALSE),"")</f>
        <v>-137</v>
      </c>
      <c r="AG32" s="133">
        <f t="shared" ca="1" si="55"/>
        <v>0</v>
      </c>
      <c r="AH32" s="133">
        <f ca="1">IF(V32&lt;&gt;"",RANK(AG32,AG31:AG35),"")</f>
        <v>1</v>
      </c>
      <c r="AI32" s="133">
        <f ca="1">IF(V32&lt;&gt;"",SUMPRODUCT((AG31:AG35=AG32)*(AB31:AB35&gt;AB32)),"")</f>
        <v>0</v>
      </c>
      <c r="AJ32" s="133">
        <f ca="1">IF(V32&lt;&gt;"",SUMPRODUCT((AG31:AG35=AG32)*(AB31:AB35=AB32)*(Z31:Z35&gt;Z32)),"")</f>
        <v>0</v>
      </c>
      <c r="AK32" s="133">
        <f ca="1">IF(V32&lt;&gt;"",SUMPRODUCT((AG31:AG35=AG32)*(AB31:AB35=AB32)*(Z31:Z35=Z32)*(AD31:AD35&gt;AD32)),"")</f>
        <v>0</v>
      </c>
      <c r="AL32" s="133">
        <f ca="1">IF(V32&lt;&gt;"",SUMPRODUCT((AG31:AG35=AG32)*(AB31:AB35=AB32)*(Z31:Z35=Z32)*(AD31:AD35=AD32)*(AE31:AE35&gt;AE32)),"")</f>
        <v>0</v>
      </c>
      <c r="AM32" s="133">
        <f ca="1">IF(V32&lt;&gt;"",SUMPRODUCT((AG31:AG35=AG32)*(AB31:AB35=AB32)*(Z31:Z35=Z32)*(AD31:AD35=AD32)*(AE31:AE35=AE32)*(AF31:AF35&gt;AF32)),"")</f>
        <v>2</v>
      </c>
      <c r="AN32" s="207">
        <f ca="1">IF(V32&lt;&gt;"",IF(AN111&lt;&gt;"",IF(U109=3,AN111,AN111+U109),SUM(AH32:AM32)),"")</f>
        <v>3</v>
      </c>
      <c r="AO32" s="133" t="str">
        <f ca="1">IF(V32&lt;&gt;"",INDEX(V31:V35,MATCH(2,AN31:AN35,0),0),"")</f>
        <v>Ecuador</v>
      </c>
      <c r="AP32" s="133" t="str">
        <f ca="1">IF(R31&lt;&gt;"",R31,"")</f>
        <v/>
      </c>
      <c r="AQ32" s="133">
        <f ca="1">SUMPRODUCT((DA3:DA105=AP32)*(DD3:DD105=AP33)*(DE3:DE105="W"))+SUMPRODUCT((DA3:DA105=AP32)*(DD3:DD105=AP34)*(DE3:DE105="W"))+SUMPRODUCT((DA3:DA105=AP32)*(DD3:DD105=AP35)*(DE3:DE105="W"))+SUMPRODUCT((DA3:DA105=AP33)*(DD3:DD105=AP32)*(DF3:DF105="W"))+SUMPRODUCT((DA3:DA105=AP34)*(DD3:DD105=AP32)*(DF3:DF105="W"))+SUMPRODUCT((DA3:DA105=AP35)*(DD3:DD105=AP32)*(DF3:DF105="W"))</f>
        <v>0</v>
      </c>
      <c r="AR32" s="133">
        <f ca="1">SUMPRODUCT((DA3:DA105=AP32)*(DD3:DD105=AP33)*(DE3:DE105="D"))+SUMPRODUCT((DA3:DA105=AP32)*(DD3:DD105=AP34)*(DE3:DE105="D"))+SUMPRODUCT((DA3:DA105=AP32)*(DD3:DD105=AP35)*(DE3:DE105="D"))+SUMPRODUCT((DA3:DA105=AP33)*(DD3:DD105=AP32)*(DE3:DE105="D"))+SUMPRODUCT((DA3:DA105=AP34)*(DD3:DD105=AP32)*(DE3:DE105="D"))+SUMPRODUCT((DA3:DA105=AP35)*(DD3:DD105=AP32)*(DE3:DE105="D"))</f>
        <v>0</v>
      </c>
      <c r="AS32" s="133">
        <f ca="1">SUMPRODUCT((DA3:DA105=AP32)*(DD3:DD105=AP33)*(DE3:DE105="L"))+SUMPRODUCT((DA3:DA105=AP32)*(DD3:DD105=AP34)*(DE3:DE105="L"))+SUMPRODUCT((DA3:DA105=AP32)*(DD3:DD105=AP35)*(DE3:DE105="L"))+SUMPRODUCT((DA3:DA105=AP33)*(DD3:DD105=AP32)*(DF3:DF105="L"))+SUMPRODUCT((DA3:DA105=AP34)*(DD3:DD105=AP32)*(DF3:DF105="L"))+SUMPRODUCT((DA3:DA105=AP35)*(DD3:DD105=AP32)*(DF3:DF105="L"))</f>
        <v>0</v>
      </c>
      <c r="AT32" s="133">
        <f ca="1">SUMPRODUCT((DA3:DA105=AP32)*(DD3:DD105=AP33)*DB3:DB105)+SUMPRODUCT((DA3:DA105=AP32)*(DD3:DD105=AP34)*DB3:DB105)+SUMPRODUCT((DA3:DA105=AP32)*(DD3:DD105=AP35)*DB3:DB105)+SUMPRODUCT((DA3:DA105=AP32)*(DD3:DD105=AP31)*DB3:DB105)+SUMPRODUCT((DA3:DA105=AP33)*(DD3:DD105=AP32)*DC3:DC105)+SUMPRODUCT((DA3:DA105=AP34)*(DD3:DD105=AP32)*DC3:DC105)+SUMPRODUCT((DA3:DA105=AP35)*(DD3:DD105=AP32)*DC3:DC105)+SUMPRODUCT((DA3:DA105=AP31)*(DD3:DD105=AP32)*DC3:DC105)</f>
        <v>0</v>
      </c>
      <c r="AU32" s="133">
        <f ca="1">SUMPRODUCT((DA3:DA105=AP32)*(DD3:DD105=AP33)*DC3:DC105)+SUMPRODUCT((DA3:DA105=AP32)*(DD3:DD105=AP34)*DC3:DC105)+SUMPRODUCT((DA3:DA105=AP32)*(DD3:DD105=AP35)*DC3:DC105)+SUMPRODUCT((DA3:DA105=AP32)*(DD3:DD105=AP31)*DC3:DC105)+SUMPRODUCT((DA3:DA105=AP33)*(DD3:DD105=AP32)*DB3:DB105)+SUMPRODUCT((DA3:DA105=AP34)*(DD3:DD105=AP32)*DB3:DB105)+SUMPRODUCT((DA3:DA105=AP35)*(DD3:DD105=AP32)*DB3:DB105)+SUMPRODUCT((DA3:DA105=AP31)*(DD3:DD105=AP32)*DB3:DB105)</f>
        <v>0</v>
      </c>
      <c r="AV32" s="133">
        <f ca="1">AT32-AU32+1000</f>
        <v>1000</v>
      </c>
      <c r="AW32" s="133" t="str">
        <f t="shared" ref="AW32:AW34" ca="1" si="58">IF(AP32&lt;&gt;"",AQ32*3+AR32*1,"")</f>
        <v/>
      </c>
      <c r="AX32" s="133" t="str">
        <f ca="1">IF(AP32&lt;&gt;"",VLOOKUP(AP32,C4:I52,7,FALSE),"")</f>
        <v/>
      </c>
      <c r="AY32" s="133" t="str">
        <f ca="1">IF(AP32&lt;&gt;"",VLOOKUP(AP32,C4:I52,5,FALSE),"")</f>
        <v/>
      </c>
      <c r="AZ32" s="133" t="str">
        <f ca="1">IF(AP32&lt;&gt;"",VLOOKUP(AP32,C4:K52,9,FALSE),"")</f>
        <v/>
      </c>
      <c r="BA32" s="133" t="str">
        <f t="shared" ref="BA32:BA34" ca="1" si="59">AW32</f>
        <v/>
      </c>
      <c r="BB32" s="133" t="str">
        <f ca="1">IF(AP32&lt;&gt;"",RANK(BA32,BA31:BA35),"")</f>
        <v/>
      </c>
      <c r="BC32" s="133" t="str">
        <f ca="1">IF(AP32&lt;&gt;"",SUMPRODUCT((BA31:BA35=BA32)*(AV31:AV35&gt;AV32)),"")</f>
        <v/>
      </c>
      <c r="BD32" s="133" t="str">
        <f ca="1">IF(AP32&lt;&gt;"",SUMPRODUCT((BA31:BA35=BA32)*(AV31:AV35=AV32)*(AT31:AT35&gt;AT32)),"")</f>
        <v/>
      </c>
      <c r="BE32" s="133" t="str">
        <f ca="1">IF(AP32&lt;&gt;"",SUMPRODUCT((BA31:BA35=BA32)*(AV31:AV35=AV32)*(AT31:AT35=AT32)*(AX31:AX35&gt;AX32)),"")</f>
        <v/>
      </c>
      <c r="BF32" s="133" t="str">
        <f ca="1">IF(AP32&lt;&gt;"",SUMPRODUCT((BA31:BA35=BA32)*(AV31:AV35=AV32)*(AT31:AT35=AT32)*(AX31:AX35=AX32)*(AY31:AY35&gt;AY32)),"")</f>
        <v/>
      </c>
      <c r="BG32" s="133" t="str">
        <f ca="1">IF(AP32&lt;&gt;"",SUMPRODUCT((BA31:BA35=BA32)*(AV31:AV35=AV32)*(AT31:AT35=AT32)*(AX31:AX35=AX32)*(AY31:AY35=AY32)*(AZ31:AZ35&gt;AZ32)),"")</f>
        <v/>
      </c>
      <c r="BH32" s="133" t="str">
        <f ca="1">IF(AP32&lt;&gt;"",IF(BH111&lt;&gt;"",IF(AO109=3,BH111,BH111+AO109),SUM(BB32:BG32)+1),"")</f>
        <v/>
      </c>
      <c r="BI32" s="133" t="str">
        <f ca="1">IF(AP32&lt;&gt;"",INDEX(AP32:AP35,MATCH(2,BH32:BH35,0),0),"")</f>
        <v/>
      </c>
      <c r="CX32" s="133" t="str">
        <f ca="1">IF(BI32&lt;&gt;"",BI32,IF(AO32&lt;&gt;"",AO32,O32))</f>
        <v>Ecuador</v>
      </c>
      <c r="CY32" s="133">
        <v>2</v>
      </c>
      <c r="CZ32" s="133">
        <v>30</v>
      </c>
      <c r="DA32" s="195" t="str">
        <f>Matches!H33</f>
        <v>Scotland</v>
      </c>
      <c r="DB32" s="195">
        <f ca="1">IF(DA2&lt;&gt;"",IF(AND(Matches!J33&lt;&gt;"",Matches!K33&lt;&gt;""),Matches!J33,0),"")</f>
        <v>0</v>
      </c>
      <c r="DC32" s="195">
        <f ca="1">IF(DA2&lt;&gt;"",IF(AND(Matches!J33&lt;&gt;"",Matches!K33&lt;&gt;""),Matches!K33,0),"")</f>
        <v>0</v>
      </c>
      <c r="DD32" s="195" t="str">
        <f>Matches!M33</f>
        <v>Morocco</v>
      </c>
      <c r="DE32" s="195" t="str">
        <f ca="1">IF(AND(Matches!J33&lt;&gt;"",Matches!K33&lt;&gt;""),IF(DB32&gt;DC32,"W",IF(DB32=DC32,"D","L")),"")</f>
        <v/>
      </c>
      <c r="DF32" s="133" t="str">
        <f t="shared" ca="1" si="0"/>
        <v/>
      </c>
      <c r="DQ32" s="200"/>
      <c r="DR32" s="201"/>
      <c r="DS32" s="202" t="str">
        <f t="shared" si="15"/>
        <v>Egypt</v>
      </c>
      <c r="DT32" s="186" t="s">
        <v>655</v>
      </c>
      <c r="DU32" s="202"/>
      <c r="DV32" s="194">
        <v>26</v>
      </c>
      <c r="DW32" s="203" t="s">
        <v>114</v>
      </c>
      <c r="DX32" s="20"/>
      <c r="DY32" s="9">
        <v>26</v>
      </c>
      <c r="DZ32" s="204">
        <f t="shared" si="13"/>
        <v>46191.625</v>
      </c>
      <c r="EA32" s="205">
        <v>46191.625</v>
      </c>
      <c r="EB32" s="206">
        <f t="shared" si="14"/>
        <v>46191.625</v>
      </c>
      <c r="EC32" s="205"/>
      <c r="EE32" s="194" t="str">
        <f>INDEX(Language!A1:K177,MATCH(Setup!B33,Language!B1:B177,0),MATCH(Setup!C5,Language!A1:J1,0))</f>
        <v>Egypt</v>
      </c>
    </row>
    <row r="33" spans="1:135" x14ac:dyDescent="0.25">
      <c r="A33" s="20">
        <f>Setup!F26+100</f>
        <v>137</v>
      </c>
      <c r="B33" s="197">
        <f ca="1">VLOOKUP(C33,CX31:CY35,2,FALSE)</f>
        <v>3</v>
      </c>
      <c r="C33" s="193" t="str">
        <f t="shared" si="56"/>
        <v>Cote D'Voire</v>
      </c>
      <c r="D33" s="133">
        <f ca="1">SUMPRODUCT((DA3:DA105=C33)*(DE3:DE105="W"))+SUMPRODUCT((DD3:DD105=C33)*(DF3:DF105="W"))</f>
        <v>0</v>
      </c>
      <c r="E33" s="133">
        <f ca="1">SUMPRODUCT((DA3:DA105=C33)*(DE3:DE105="D"))+SUMPRODUCT((DD3:DD105=C33)*(DF3:DF105="D"))</f>
        <v>0</v>
      </c>
      <c r="F33" s="133">
        <f ca="1">SUMPRODUCT((DA3:DA105=C33)*(DE3:DE105="L"))+SUMPRODUCT((DD3:DD105=C33)*(DF3:DF105="L"))</f>
        <v>0</v>
      </c>
      <c r="G33" s="133">
        <f ca="1">SUMIF(DA3:DA123,C33,DB3:DB123)+SUMIF(DD3:DD123,C33,DC3:DC123)</f>
        <v>0</v>
      </c>
      <c r="H33" s="133">
        <f ca="1">SUMIF(DD3:DD123,C33,DB3:DB123)+SUMIF(DA3:DA123,C33,DC3:DC123)</f>
        <v>0</v>
      </c>
      <c r="I33" s="133">
        <f t="shared" ca="1" si="52"/>
        <v>1000</v>
      </c>
      <c r="J33" s="133">
        <f t="shared" ca="1" si="53"/>
        <v>0</v>
      </c>
      <c r="K33" s="133">
        <f>IF(Setup!G26&lt;&gt;"",Setup!G26,-A33)</f>
        <v>-137</v>
      </c>
      <c r="L33" s="133">
        <f ca="1">IF(COUNTIF(J31:J35,4)&lt;&gt;4,RANK(J33,J31:J35),J112)</f>
        <v>1</v>
      </c>
      <c r="N33" s="133">
        <f ca="1">SUMPRODUCT((L31:L34=L33)*(K31:K34&lt;K33))+L33</f>
        <v>2</v>
      </c>
      <c r="O33" s="193" t="str">
        <f ca="1">INDEX(C31:C35,MATCH(3,N31:N35,0),0)</f>
        <v>Ecuador</v>
      </c>
      <c r="P33" s="133">
        <f ca="1">INDEX(L31:L35,MATCH(O33,C31:C35,0),0)</f>
        <v>1</v>
      </c>
      <c r="Q33" s="133" t="str">
        <f ca="1">IF(AND(Q32&lt;&gt;"",P33=1),O33,"")</f>
        <v>Ecuador</v>
      </c>
      <c r="R33" s="133" t="str">
        <f ca="1">IF(AND(R32&lt;&gt;"",P34=2),O34,"")</f>
        <v/>
      </c>
      <c r="S33" s="133" t="str">
        <f ca="1">IF(AND(S32&lt;&gt;"",P35=3),O35,"")</f>
        <v/>
      </c>
      <c r="V33" s="133" t="str">
        <f t="shared" ca="1" si="57"/>
        <v>Ecuador</v>
      </c>
      <c r="W33" s="133">
        <f ca="1">SUMPRODUCT((DA3:DA105=V33)*(DD3:DD105=V34)*(DE3:DE105="W"))+SUMPRODUCT((DA3:DA105=V33)*(DD3:DD105=V35)*(DE3:DE105="W"))+SUMPRODUCT((DA3:DA105=V33)*(DD3:DD105=V31)*(DE3:DE105="W"))+SUMPRODUCT((DA3:DA105=V33)*(DD3:DD105=V32)*(DE3:DE105="W"))+SUMPRODUCT((DA3:DA105=V34)*(DD3:DD105=V33)*(DF3:DF105="W"))+SUMPRODUCT((DA3:DA105=V35)*(DD3:DD105=V33)*(DF3:DF105="W"))+SUMPRODUCT((DA3:DA105=V31)*(DD3:DD105=V33)*(DF3:DF105="W"))+SUMPRODUCT((DA3:DA105=V32)*(DD3:DD105=V33)*(DF3:DF105="W"))</f>
        <v>0</v>
      </c>
      <c r="X33" s="133">
        <f ca="1">SUMPRODUCT((DA3:DA105=V33)*(DD3:DD105=V34)*(DE3:DE105="D"))+SUMPRODUCT((DA3:DA105=V33)*(DD3:DD105=V35)*(DE3:DE105="D"))+SUMPRODUCT((DA3:DA105=V33)*(DD3:DD105=V31)*(DE3:DE105="D"))+SUMPRODUCT((DA3:DA105=V33)*(DD3:DD105=V32)*(DE3:DE105="D"))+SUMPRODUCT((DA3:DA105=V34)*(DD3:DD105=V33)*(DE3:DE105="D"))+SUMPRODUCT((DA3:DA105=V35)*(DD3:DD105=V33)*(DE3:DE105="D"))+SUMPRODUCT((DA3:DA105=V31)*(DD3:DD105=V33)*(DE3:DE105="D"))+SUMPRODUCT((DA3:DA105=V32)*(DD3:DD105=V33)*(DE3:DE105="D"))</f>
        <v>0</v>
      </c>
      <c r="Y33" s="133">
        <f ca="1">SUMPRODUCT((DA3:DA105=V33)*(DD3:DD105=V34)*(DE3:DE105="L"))+SUMPRODUCT((DA3:DA105=V33)*(DD3:DD105=V35)*(DE3:DE105="L"))+SUMPRODUCT((DA3:DA105=V33)*(DD3:DD105=V31)*(DE3:DE105="L"))+SUMPRODUCT((DA3:DA105=V33)*(DD3:DD105=V32)*(DE3:DE105="L"))+SUMPRODUCT((DA3:DA105=V34)*(DD3:DD105=V33)*(DF3:DF105="L"))+SUMPRODUCT((DA3:DA105=V35)*(DD3:DD105=V33)*(DF3:DF105="L"))+SUMPRODUCT((DA3:DA105=V31)*(DD3:DD105=V33)*(DF3:DF105="L"))+SUMPRODUCT((DA3:DA105=V32)*(DD3:DD105=V33)*(DF3:DF105="L"))</f>
        <v>0</v>
      </c>
      <c r="Z33" s="133">
        <f ca="1">SUMPRODUCT((DA3:DA105=V33)*(DD3:DD105=V34)*DB3:DB105)+SUMPRODUCT((DA3:DA105=V33)*(DD3:DD105=V35)*DB3:DB105)+SUMPRODUCT((DA3:DA105=V33)*(DD3:DD105=V31)*DB3:DB105)+SUMPRODUCT((DA3:DA105=V33)*(DD3:DD105=V32)*DB3:DB105)+SUMPRODUCT((DA3:DA105=V34)*(DD3:DD105=V33)*DC3:DC105)+SUMPRODUCT((DA3:DA105=V35)*(DD3:DD105=V33)*DC3:DC105)+SUMPRODUCT((DA3:DA105=V31)*(DD3:DD105=V33)*DC3:DC105)+SUMPRODUCT((DA3:DA105=V32)*(DD3:DD105=V33)*DC3:DC105)</f>
        <v>0</v>
      </c>
      <c r="AA33" s="133">
        <f ca="1">SUMPRODUCT((DA3:DA105=V33)*(DD3:DD105=V34)*DC3:DC105)+SUMPRODUCT((DA3:DA105=V33)*(DD3:DD105=V35)*DC3:DC105)+SUMPRODUCT((DA3:DA105=V33)*(DD3:DD105=V31)*DC3:DC105)+SUMPRODUCT((DA3:DA105=V33)*(DD3:DD105=V32)*DC3:DC105)+SUMPRODUCT((DA3:DA105=V34)*(DD3:DD105=V33)*DB3:DB105)+SUMPRODUCT((DA3:DA105=V35)*(DD3:DD105=V33)*DB3:DB105)+SUMPRODUCT((DA3:DA105=V31)*(DD3:DD105=V33)*DB3:DB105)+SUMPRODUCT((DA3:DA105=V32)*(DD3:DD105=V33)*DB3:DB105)</f>
        <v>0</v>
      </c>
      <c r="AB33" s="133">
        <f ca="1">Z33-AA33+1000</f>
        <v>1000</v>
      </c>
      <c r="AC33" s="133">
        <f t="shared" ca="1" si="54"/>
        <v>0</v>
      </c>
      <c r="AD33" s="133">
        <f ca="1">IF(V33&lt;&gt;"",VLOOKUP(V33,C4:I52,7,FALSE),"")</f>
        <v>1000</v>
      </c>
      <c r="AE33" s="133">
        <f ca="1">IF(V33&lt;&gt;"",VLOOKUP(V33,C4:I52,5,FALSE),"")</f>
        <v>0</v>
      </c>
      <c r="AF33" s="133">
        <f ca="1">IF(V33&lt;&gt;"",VLOOKUP(V33,C4:K52,9,FALSE),"")</f>
        <v>-123</v>
      </c>
      <c r="AG33" s="133">
        <f t="shared" ca="1" si="55"/>
        <v>0</v>
      </c>
      <c r="AH33" s="133">
        <f ca="1">IF(V33&lt;&gt;"",RANK(AG33,AG31:AG35),"")</f>
        <v>1</v>
      </c>
      <c r="AI33" s="133">
        <f ca="1">IF(V33&lt;&gt;"",SUMPRODUCT((AG31:AG35=AG33)*(AB31:AB35&gt;AB33)),"")</f>
        <v>0</v>
      </c>
      <c r="AJ33" s="133">
        <f ca="1">IF(V33&lt;&gt;"",SUMPRODUCT((AG31:AG35=AG33)*(AB31:AB35=AB33)*(Z31:Z35&gt;Z33)),"")</f>
        <v>0</v>
      </c>
      <c r="AK33" s="133">
        <f ca="1">IF(V33&lt;&gt;"",SUMPRODUCT((AG31:AG35=AG33)*(AB31:AB35=AB33)*(Z31:Z35=Z33)*(AD31:AD35&gt;AD33)),"")</f>
        <v>0</v>
      </c>
      <c r="AL33" s="133">
        <f ca="1">IF(V33&lt;&gt;"",SUMPRODUCT((AG31:AG35=AG33)*(AB31:AB35=AB33)*(Z31:Z35=Z33)*(AD31:AD35=AD33)*(AE31:AE35&gt;AE33)),"")</f>
        <v>0</v>
      </c>
      <c r="AM33" s="133">
        <f ca="1">IF(V33&lt;&gt;"",SUMPRODUCT((AG31:AG35=AG33)*(AB31:AB35=AB33)*(Z31:Z35=Z33)*(AD31:AD35=AD33)*(AE31:AE35=AE33)*(AF31:AF35&gt;AF33)),"")</f>
        <v>1</v>
      </c>
      <c r="AN33" s="207">
        <f ca="1">IF(V33&lt;&gt;"",IF(AN112&lt;&gt;"",IF(U109=3,AN112,AN112+U109),SUM(AH33:AM33)),"")</f>
        <v>2</v>
      </c>
      <c r="AO33" s="133" t="str">
        <f ca="1">IF(V33&lt;&gt;"",INDEX(V31:V35,MATCH(3,AN31:AN35,0),0),"")</f>
        <v>Cote D'Voire</v>
      </c>
      <c r="AP33" s="133" t="str">
        <f ca="1">IF(R32&lt;&gt;"",R32,"")</f>
        <v/>
      </c>
      <c r="AQ33" s="133">
        <f ca="1">SUMPRODUCT((DA3:DA105=AP33)*(DD3:DD105=AP34)*(DE3:DE105="W"))+SUMPRODUCT((DA3:DA105=AP33)*(DD3:DD105=AP35)*(DE3:DE105="W"))+SUMPRODUCT((DA3:DA105=AP33)*(DD3:DD105=AP32)*(DE3:DE105="W"))+SUMPRODUCT((DA3:DA105=AP34)*(DD3:DD105=AP33)*(DF3:DF105="W"))+SUMPRODUCT((DA3:DA105=AP35)*(DD3:DD105=AP33)*(DF3:DF105="W"))+SUMPRODUCT((DA3:DA105=AP32)*(DD3:DD105=AP33)*(DF3:DF105="W"))</f>
        <v>0</v>
      </c>
      <c r="AR33" s="133">
        <f ca="1">SUMPRODUCT((DA3:DA105=AP33)*(DD3:DD105=AP34)*(DE3:DE105="D"))+SUMPRODUCT((DA3:DA105=AP33)*(DD3:DD105=AP35)*(DE3:DE105="D"))+SUMPRODUCT((DA3:DA105=AP33)*(DD3:DD105=AP32)*(DE3:DE105="D"))+SUMPRODUCT((DA3:DA105=AP34)*(DD3:DD105=AP33)*(DE3:DE105="D"))+SUMPRODUCT((DA3:DA105=AP35)*(DD3:DD105=AP33)*(DE3:DE105="D"))+SUMPRODUCT((DA3:DA105=AP32)*(DD3:DD105=AP33)*(DE3:DE105="D"))</f>
        <v>0</v>
      </c>
      <c r="AS33" s="133">
        <f ca="1">SUMPRODUCT((DA3:DA105=AP33)*(DD3:DD105=AP34)*(DE3:DE105="L"))+SUMPRODUCT((DA3:DA105=AP33)*(DD3:DD105=AP35)*(DE3:DE105="L"))+SUMPRODUCT((DA3:DA105=AP33)*(DD3:DD105=AP32)*(DE3:DE105="L"))+SUMPRODUCT((DA3:DA105=AP34)*(DD3:DD105=AP33)*(DF3:DF105="L"))+SUMPRODUCT((DA3:DA105=AP35)*(DD3:DD105=AP33)*(DF3:DF105="L"))+SUMPRODUCT((DA3:DA105=AP32)*(DD3:DD105=AP33)*(DF3:DF105="L"))</f>
        <v>0</v>
      </c>
      <c r="AT33" s="133">
        <f ca="1">SUMPRODUCT((DA3:DA105=AP33)*(DD3:DD105=AP34)*DB3:DB105)+SUMPRODUCT((DA3:DA105=AP33)*(DD3:DD105=AP35)*DB3:DB105)+SUMPRODUCT((DA3:DA105=AP33)*(DD3:DD105=AP31)*DB3:DB105)+SUMPRODUCT((DA3:DA105=AP33)*(DD3:DD105=AP32)*DB3:DB105)+SUMPRODUCT((DA3:DA105=AP34)*(DD3:DD105=AP33)*DC3:DC105)+SUMPRODUCT((DA3:DA105=AP35)*(DD3:DD105=AP33)*DC3:DC105)+SUMPRODUCT((DA3:DA105=AP31)*(DD3:DD105=AP33)*DC3:DC105)+SUMPRODUCT((DA3:DA105=AP32)*(DD3:DD105=AP33)*DC3:DC105)</f>
        <v>0</v>
      </c>
      <c r="AU33" s="133">
        <f ca="1">SUMPRODUCT((DA3:DA105=AP33)*(DD3:DD105=AP34)*DC3:DC105)+SUMPRODUCT((DA3:DA105=AP33)*(DD3:DD105=AP35)*DC3:DC105)+SUMPRODUCT((DA3:DA105=AP33)*(DD3:DD105=AP31)*DC3:DC105)+SUMPRODUCT((DA3:DA105=AP33)*(DD3:DD105=AP32)*DC3:DC105)+SUMPRODUCT((DA3:DA105=AP34)*(DD3:DD105=AP33)*DB3:DB105)+SUMPRODUCT((DA3:DA105=AP35)*(DD3:DD105=AP33)*DB3:DB105)+SUMPRODUCT((DA3:DA105=AP31)*(DD3:DD105=AP33)*DB3:DB105)+SUMPRODUCT((DA3:DA105=AP32)*(DD3:DD105=AP33)*DB3:DB105)</f>
        <v>0</v>
      </c>
      <c r="AV33" s="133">
        <f ca="1">AT33-AU33+1000</f>
        <v>1000</v>
      </c>
      <c r="AW33" s="133" t="str">
        <f t="shared" ca="1" si="58"/>
        <v/>
      </c>
      <c r="AX33" s="133" t="str">
        <f ca="1">IF(AP33&lt;&gt;"",VLOOKUP(AP33,C4:I52,7,FALSE),"")</f>
        <v/>
      </c>
      <c r="AY33" s="133" t="str">
        <f ca="1">IF(AP33&lt;&gt;"",VLOOKUP(AP33,C4:I52,5,FALSE),"")</f>
        <v/>
      </c>
      <c r="AZ33" s="133" t="str">
        <f ca="1">IF(AP33&lt;&gt;"",VLOOKUP(AP33,C4:K52,9,FALSE),"")</f>
        <v/>
      </c>
      <c r="BA33" s="133" t="str">
        <f t="shared" ca="1" si="59"/>
        <v/>
      </c>
      <c r="BB33" s="133" t="str">
        <f ca="1">IF(AP33&lt;&gt;"",RANK(BA33,BA31:BA35),"")</f>
        <v/>
      </c>
      <c r="BC33" s="133" t="str">
        <f ca="1">IF(AP33&lt;&gt;"",SUMPRODUCT((BA31:BA35=BA33)*(AV31:AV35&gt;AV33)),"")</f>
        <v/>
      </c>
      <c r="BD33" s="133" t="str">
        <f ca="1">IF(AP33&lt;&gt;"",SUMPRODUCT((BA31:BA35=BA33)*(AV31:AV35=AV33)*(AT31:AT35&gt;AT33)),"")</f>
        <v/>
      </c>
      <c r="BE33" s="133" t="str">
        <f ca="1">IF(AP33&lt;&gt;"",SUMPRODUCT((BA31:BA35=BA33)*(AV31:AV35=AV33)*(AT31:AT35=AT33)*(AX31:AX35&gt;AX33)),"")</f>
        <v/>
      </c>
      <c r="BF33" s="133" t="str">
        <f ca="1">IF(AP33&lt;&gt;"",SUMPRODUCT((BA31:BA35=BA33)*(AV31:AV35=AV33)*(AT31:AT35=AT33)*(AX31:AX35=AX33)*(AY31:AY35&gt;AY33)),"")</f>
        <v/>
      </c>
      <c r="BG33" s="133" t="str">
        <f ca="1">IF(AP33&lt;&gt;"",SUMPRODUCT((BA31:BA35=BA33)*(AV31:AV35=AV33)*(AT31:AT35=AT33)*(AX31:AX35=AX33)*(AY31:AY35=AY33)*(AZ31:AZ35&gt;AZ33)),"")</f>
        <v/>
      </c>
      <c r="BH33" s="133" t="str">
        <f ca="1">IF(AP33&lt;&gt;"",IF(BH112&lt;&gt;"",IF(AO109=3,BH112,BH112+AO109),SUM(BB33:BG33)+1),"")</f>
        <v/>
      </c>
      <c r="BI33" s="133" t="str">
        <f ca="1">IF(AP33&lt;&gt;"",INDEX(AP32:AP35,MATCH(3,BH32:BH35,0),0),"")</f>
        <v/>
      </c>
      <c r="BJ33" s="133" t="str">
        <f ca="1">IF(S31&lt;&gt;"",S31,"")</f>
        <v/>
      </c>
      <c r="BK33" s="133">
        <f ca="1">SUMPRODUCT((DA3:DA105=BJ33)*(DD3:DD105=BJ34)*(DE3:DE105="W"))+SUMPRODUCT((DA3:DA105=BJ33)*(DD3:DD105=BJ35)*(DE3:DE105="W"))+SUMPRODUCT((DA3:DA105=BJ33)*(DD3:DD105=BJ36)*(DE3:DE105="W"))+SUMPRODUCT((DA3:DA105=BJ34)*(DD3:DD105=BJ33)*(DF3:DF105="W"))+SUMPRODUCT((DA3:DA105=BJ35)*(DD3:DD105=BJ33)*(DF3:DF105="W"))+SUMPRODUCT((DA3:DA105=BJ36)*(DD3:DD105=BJ33)*(DF3:DF105="W"))</f>
        <v>0</v>
      </c>
      <c r="BL33" s="133">
        <f ca="1">SUMPRODUCT((DA3:DA105=BJ33)*(DD3:DD105=BJ34)*(DE3:DE105="D"))+SUMPRODUCT((DA3:DA105=BJ33)*(DD3:DD105=BJ35)*(DE3:DE105="D"))+SUMPRODUCT((DA3:DA105=BJ33)*(DD3:DD105=BJ36)*(DE3:DE105="D"))+SUMPRODUCT((DA3:DA105=BJ34)*(DD3:DD105=BJ33)*(DE3:DE105="D"))+SUMPRODUCT((DA3:DA105=BJ35)*(DD3:DD105=BJ33)*(DE3:DE105="D"))+SUMPRODUCT((DA3:DA105=BJ36)*(DD3:DD105=BJ33)*(DE3:DE105="D"))</f>
        <v>0</v>
      </c>
      <c r="BM33" s="133">
        <f ca="1">SUMPRODUCT((DA3:DA105=BJ33)*(DD3:DD105=BJ34)*(DE3:DE105="L"))+SUMPRODUCT((DA3:DA105=BJ33)*(DD3:DD105=BJ35)*(DE3:DE105="L"))+SUMPRODUCT((DA3:DA105=BJ33)*(DD3:DD105=BJ36)*(DE3:DE105="L"))+SUMPRODUCT((DA3:DA105=BJ34)*(DD3:DD105=BJ33)*(DF3:DF105="L"))+SUMPRODUCT((DA3:DA105=BJ35)*(DD3:DD105=BJ33)*(DF3:DF105="L"))+SUMPRODUCT((DA3:DA105=BJ36)*(DD3:DD105=BJ33)*(DF3:DF105="L"))</f>
        <v>0</v>
      </c>
      <c r="BN33" s="133">
        <f ca="1">SUMPRODUCT((DA3:DA105=BJ33)*(DD3:DD105=BJ34)*DB3:DB105)+SUMPRODUCT((DA3:DA105=BJ33)*(DD3:DD105=BJ35)*DB3:DB105)+SUMPRODUCT((DA3:DA105=BJ33)*(DD3:DD105=BJ31)*DB3:DB105)+SUMPRODUCT((DA3:DA105=BJ33)*(DD3:DD105=BJ32)*DB3:DB105)+SUMPRODUCT((DA3:DA105=BJ34)*(DD3:DD105=BJ33)*DC3:DC105)+SUMPRODUCT((DA3:DA105=BJ35)*(DD3:DD105=BJ33)*DC3:DC105)+SUMPRODUCT((DA3:DA105=BJ31)*(DD3:DD105=BJ33)*DC3:DC105)+SUMPRODUCT((DA3:DA105=BJ32)*(DD3:DD105=BJ33)*DC3:DC105)</f>
        <v>0</v>
      </c>
      <c r="BO33" s="133">
        <f ca="1">SUMPRODUCT((DA3:DA105=BJ33)*(DD3:DD105=BJ34)*DC3:DC105)+SUMPRODUCT((DA3:DA105=BJ33)*(DD3:DD105=BJ35)*DC3:DC105)+SUMPRODUCT((DA3:DA105=BJ33)*(DD3:DD105=BJ31)*DC3:DC105)+SUMPRODUCT((DA3:DA105=BJ33)*(DD3:DD105=BJ32)*DC3:DC105)+SUMPRODUCT((DA3:DA105=BJ34)*(DD3:DD105=BJ33)*DB3:DB105)+SUMPRODUCT((DA3:DA105=BJ35)*(DD3:DD105=BJ33)*DB3:DB105)+SUMPRODUCT((DA3:DA105=BJ31)*(DD3:DD105=BJ33)*DB3:DB105)+SUMPRODUCT((DA3:DA105=BJ32)*(DD3:DD105=BJ33)*DB3:DB105)</f>
        <v>0</v>
      </c>
      <c r="BP33" s="133">
        <f ca="1">BN33-BO33+1000</f>
        <v>1000</v>
      </c>
      <c r="BQ33" s="133" t="str">
        <f t="shared" ref="BQ33:BQ34" ca="1" si="60">IF(BJ33&lt;&gt;"",BK33*3+BL33*1,"")</f>
        <v/>
      </c>
      <c r="BR33" s="133" t="str">
        <f ca="1">IF(BJ33&lt;&gt;"",VLOOKUP(BJ33,C4:I52,7,FALSE),"")</f>
        <v/>
      </c>
      <c r="BS33" s="133" t="str">
        <f ca="1">IF(BJ33&lt;&gt;"",VLOOKUP(BJ33,C4:I52,5,FALSE),"")</f>
        <v/>
      </c>
      <c r="BT33" s="133" t="str">
        <f ca="1">IF(BJ33&lt;&gt;"",VLOOKUP(BJ33,C4:K52,9,FALSE),"")</f>
        <v/>
      </c>
      <c r="BU33" s="133" t="str">
        <f t="shared" ref="BU33:BU34" ca="1" si="61">BQ33</f>
        <v/>
      </c>
      <c r="BV33" s="133" t="str">
        <f ca="1">IF(BJ33&lt;&gt;"",RANK(BU33,BU32:BU35),"")</f>
        <v/>
      </c>
      <c r="BW33" s="133" t="str">
        <f ca="1">IF(BJ33&lt;&gt;"",SUMPRODUCT((BU31:BU35=BU33)*(BP31:BP35&gt;BP33)),"")</f>
        <v/>
      </c>
      <c r="BX33" s="133" t="str">
        <f ca="1">IF(BJ33&lt;&gt;"",SUMPRODUCT((BU31:BU35=BU33)*(BP31:BP35=BP33)*(BN31:BN35&gt;BN33)),"")</f>
        <v/>
      </c>
      <c r="BY33" s="133" t="str">
        <f ca="1">IF(BJ33&lt;&gt;"",SUMPRODUCT((BU31:BU35=BU33)*(BP31:BP35=BP33)*(BN31:BN35=BN33)*(BR31:BR35&gt;BR33)),"")</f>
        <v/>
      </c>
      <c r="BZ33" s="133" t="str">
        <f ca="1">IF(BJ33&lt;&gt;"",SUMPRODUCT((BU31:BU35=BU33)*(BP31:BP35=BP33)*(BN31:BN35=BN33)*(BR31:BR35=BR33)*(BS31:BS35&gt;BS33)),"")</f>
        <v/>
      </c>
      <c r="CA33" s="133" t="str">
        <f ca="1">IF(BJ33&lt;&gt;"",SUMPRODUCT((BU31:BU35=BU33)*(BP31:BP35=BP33)*(BN31:BN35=BN33)*(BR31:BR35=BR33)*(BS31:BS35=BS33)*(BT31:BT35&gt;BT33)),"")</f>
        <v/>
      </c>
      <c r="CB33" s="133" t="str">
        <f ca="1">IF(BJ33&lt;&gt;"",SUM(BV33:CA33)+2,"")</f>
        <v/>
      </c>
      <c r="CC33" s="133" t="str">
        <f ca="1">IF(BJ33&lt;&gt;"",INDEX(BJ33:BJ35,MATCH(3,CB33:CB35,0),0),"")</f>
        <v/>
      </c>
      <c r="CX33" s="133" t="str">
        <f ca="1">IF(CC33&lt;&gt;"",CC33,IF(BI33&lt;&gt;"",BI33,IF(AO33&lt;&gt;"",AO33,O33)))</f>
        <v>Cote D'Voire</v>
      </c>
      <c r="CY33" s="133">
        <v>3</v>
      </c>
      <c r="CZ33" s="133">
        <v>31</v>
      </c>
      <c r="DA33" s="195" t="str">
        <f>Matches!H34</f>
        <v>Türkiye</v>
      </c>
      <c r="DB33" s="195">
        <f ca="1">IF(DA2&lt;&gt;"",IF(AND(Matches!J34&lt;&gt;"",Matches!K34&lt;&gt;""),Matches!J34,0),"")</f>
        <v>0</v>
      </c>
      <c r="DC33" s="195">
        <f ca="1">IF(DA2&lt;&gt;"",IF(AND(Matches!J34&lt;&gt;"",Matches!K34&lt;&gt;""),Matches!K34,0),"")</f>
        <v>0</v>
      </c>
      <c r="DD33" s="195" t="str">
        <f>Matches!M34</f>
        <v>Paraguay</v>
      </c>
      <c r="DE33" s="195" t="str">
        <f ca="1">IF(AND(Matches!J34&lt;&gt;"",Matches!K34&lt;&gt;""),IF(DB33&gt;DC33,"W",IF(DB33=DC33,"D","L")),"")</f>
        <v/>
      </c>
      <c r="DF33" s="133" t="str">
        <f t="shared" ca="1" si="0"/>
        <v/>
      </c>
      <c r="DQ33" s="200"/>
      <c r="DR33" s="201"/>
      <c r="DS33" s="202" t="str">
        <f t="shared" si="15"/>
        <v>Iran</v>
      </c>
      <c r="DT33" s="186" t="s">
        <v>656</v>
      </c>
      <c r="DU33" s="202"/>
      <c r="DV33" s="194">
        <v>27</v>
      </c>
      <c r="DW33" s="203" t="s">
        <v>115</v>
      </c>
      <c r="DX33" s="20"/>
      <c r="DY33" s="9">
        <v>27</v>
      </c>
      <c r="DZ33" s="204">
        <f t="shared" si="13"/>
        <v>46191.75</v>
      </c>
      <c r="EA33" s="205">
        <v>46191.75</v>
      </c>
      <c r="EB33" s="206">
        <f t="shared" si="14"/>
        <v>46191.75</v>
      </c>
      <c r="EC33" s="205"/>
      <c r="EE33" s="194" t="str">
        <f>INDEX(Language!A1:K177,MATCH(Setup!B34,Language!B1:B177,0),MATCH(Setup!C5,Language!A1:J1,0))</f>
        <v>Iran</v>
      </c>
    </row>
    <row r="34" spans="1:135" x14ac:dyDescent="0.25">
      <c r="A34" s="20">
        <f>Setup!F27+100</f>
        <v>123</v>
      </c>
      <c r="B34" s="197">
        <f ca="1">VLOOKUP(C34,CX31:CY35,2,FALSE)</f>
        <v>2</v>
      </c>
      <c r="C34" s="193" t="str">
        <f t="shared" si="56"/>
        <v>Ecuador</v>
      </c>
      <c r="D34" s="133">
        <f ca="1">SUMPRODUCT((DA3:DA105=C34)*(DE3:DE105="W"))+SUMPRODUCT((DD3:DD105=C34)*(DF3:DF105="W"))</f>
        <v>0</v>
      </c>
      <c r="E34" s="133">
        <f ca="1">SUMPRODUCT((DA3:DA105=C34)*(DE3:DE105="D"))+SUMPRODUCT((DD3:DD105=C34)*(DF3:DF105="D"))</f>
        <v>0</v>
      </c>
      <c r="F34" s="133">
        <f ca="1">SUMPRODUCT((DA3:DA105=C34)*(DE3:DE105="L"))+SUMPRODUCT((DD3:DD105=C34)*(DF3:DF105="L"))</f>
        <v>0</v>
      </c>
      <c r="G34" s="133">
        <f ca="1">SUMIF(DA3:DA123,C34,DB3:DB123)+SUMIF(DD3:DD123,C34,DC3:DC123)</f>
        <v>0</v>
      </c>
      <c r="H34" s="133">
        <f ca="1">SUMIF(DD3:DD123,C34,DB3:DB123)+SUMIF(DA3:DA123,C34,DC3:DC123)</f>
        <v>0</v>
      </c>
      <c r="I34" s="133">
        <f t="shared" ca="1" si="52"/>
        <v>1000</v>
      </c>
      <c r="J34" s="133">
        <f t="shared" ca="1" si="53"/>
        <v>0</v>
      </c>
      <c r="K34" s="133">
        <f>IF(Setup!G27&lt;&gt;"",Setup!G27,-A34)</f>
        <v>-123</v>
      </c>
      <c r="L34" s="133">
        <f ca="1">IF(COUNTIF(J31:J35,4)&lt;&gt;4,RANK(J34,J31:J35),J113)</f>
        <v>1</v>
      </c>
      <c r="N34" s="133">
        <f ca="1">SUMPRODUCT((L31:L34=L34)*(K31:K34&lt;K34))+L34</f>
        <v>3</v>
      </c>
      <c r="O34" s="193" t="str">
        <f ca="1">INDEX(C31:C35,MATCH(4,N31:N35,0),0)</f>
        <v>Germany</v>
      </c>
      <c r="P34" s="133">
        <f ca="1">INDEX(L31:L35,MATCH(O34,C31:C35,0),0)</f>
        <v>1</v>
      </c>
      <c r="Q34" s="133" t="str">
        <f ca="1">IF(AND(Q33&lt;&gt;"",P34=1),O34,"")</f>
        <v>Germany</v>
      </c>
      <c r="R34" s="133" t="str">
        <f ca="1">IF(AND(R33&lt;&gt;"",P35=2),O35,"")</f>
        <v/>
      </c>
      <c r="V34" s="133" t="str">
        <f t="shared" ca="1" si="57"/>
        <v>Germany</v>
      </c>
      <c r="W34" s="133">
        <f ca="1">SUMPRODUCT((DA3:DA105=V34)*(DD3:DD105=V35)*(DE3:DE105="W"))+SUMPRODUCT((DA3:DA105=V34)*(DD3:DD105=V31)*(DE3:DE105="W"))+SUMPRODUCT((DA3:DA105=V34)*(DD3:DD105=V32)*(DE3:DE105="W"))+SUMPRODUCT((DA3:DA105=V34)*(DD3:DD105=V33)*(DE3:DE105="W"))+SUMPRODUCT((DA3:DA105=V35)*(DD3:DD105=V34)*(DF3:DF105="W"))+SUMPRODUCT((DA3:DA105=V31)*(DD3:DD105=V34)*(DF3:DF105="W"))+SUMPRODUCT((DA3:DA105=V32)*(DD3:DD105=V34)*(DF3:DF105="W"))+SUMPRODUCT((DA3:DA105=V33)*(DD3:DD105=V34)*(DF3:DF105="W"))</f>
        <v>0</v>
      </c>
      <c r="X34" s="133">
        <f ca="1">SUMPRODUCT((DA3:DA105=V34)*(DD3:DD105=V35)*(DE3:DE105="D"))+SUMPRODUCT((DA3:DA105=V34)*(DD3:DD105=V31)*(DE3:DE105="D"))+SUMPRODUCT((DA3:DA105=V34)*(DD3:DD105=V32)*(DE3:DE105="D"))+SUMPRODUCT((DA3:DA105=V34)*(DD3:DD105=V33)*(DE3:DE105="D"))+SUMPRODUCT((DA3:DA105=V35)*(DD3:DD105=V34)*(DE3:DE105="D"))+SUMPRODUCT((DA3:DA105=V31)*(DD3:DD105=V34)*(DE3:DE105="D"))+SUMPRODUCT((DA3:DA105=V32)*(DD3:DD105=V34)*(DE3:DE105="D"))+SUMPRODUCT((DA3:DA105=V33)*(DD3:DD105=V34)*(DE3:DE105="D"))</f>
        <v>0</v>
      </c>
      <c r="Y34" s="133">
        <f ca="1">SUMPRODUCT((DA3:DA105=V34)*(DD3:DD105=V35)*(DE3:DE105="L"))+SUMPRODUCT((DA3:DA105=V34)*(DD3:DD105=V31)*(DE3:DE105="L"))+SUMPRODUCT((DA3:DA105=V34)*(DD3:DD105=V32)*(DE3:DE105="L"))+SUMPRODUCT((DA3:DA105=V34)*(DD3:DD105=V33)*(DE3:DE105="L"))+SUMPRODUCT((DA3:DA105=V35)*(DD3:DD105=V34)*(DF3:DF105="L"))+SUMPRODUCT((DA3:DA105=V31)*(DD3:DD105=V34)*(DF3:DF105="L"))+SUMPRODUCT((DA3:DA105=V32)*(DD3:DD105=V34)*(DF3:DF105="L"))+SUMPRODUCT((DA3:DA105=V33)*(DD3:DD105=V34)*(DF3:DF105="L"))</f>
        <v>0</v>
      </c>
      <c r="Z34" s="133">
        <f ca="1">SUMPRODUCT((DA3:DA105=V34)*(DD3:DD105=V35)*DB3:DB105)+SUMPRODUCT((DA3:DA105=V34)*(DD3:DD105=V31)*DB3:DB105)+SUMPRODUCT((DA3:DA105=V34)*(DD3:DD105=V32)*DB3:DB105)+SUMPRODUCT((DA3:DA105=V34)*(DD3:DD105=V33)*DB3:DB105)+SUMPRODUCT((DA3:DA105=V35)*(DD3:DD105=V34)*DC3:DC105)+SUMPRODUCT((DA3:DA105=V31)*(DD3:DD105=V34)*DC3:DC105)+SUMPRODUCT((DA3:DA105=V32)*(DD3:DD105=V34)*DC3:DC105)+SUMPRODUCT((DA3:DA105=V33)*(DD3:DD105=V34)*DC3:DC105)</f>
        <v>0</v>
      </c>
      <c r="AA34" s="133">
        <f ca="1">SUMPRODUCT((DA3:DA105=V34)*(DD3:DD105=V35)*DC3:DC105)+SUMPRODUCT((DA3:DA105=V34)*(DD3:DD105=V31)*DC3:DC105)+SUMPRODUCT((DA3:DA105=V34)*(DD3:DD105=V32)*DC3:DC105)+SUMPRODUCT((DA3:DA105=V34)*(DD3:DD105=V33)*DC3:DC105)+SUMPRODUCT((DA3:DA105=V35)*(DD3:DD105=V34)*DB3:DB105)+SUMPRODUCT((DA3:DA105=V31)*(DD3:DD105=V34)*DB3:DB105)+SUMPRODUCT((DA3:DA105=V32)*(DD3:DD105=V34)*DB3:DB105)+SUMPRODUCT((DA3:DA105=V33)*(DD3:DD105=V34)*DB3:DB105)</f>
        <v>0</v>
      </c>
      <c r="AB34" s="133">
        <f ca="1">Z34-AA34+1000</f>
        <v>1000</v>
      </c>
      <c r="AC34" s="133">
        <f t="shared" ca="1" si="54"/>
        <v>0</v>
      </c>
      <c r="AD34" s="133">
        <f ca="1">IF(V34&lt;&gt;"",VLOOKUP(V34,C4:I52,7,FALSE),"")</f>
        <v>1000</v>
      </c>
      <c r="AE34" s="133">
        <f ca="1">IF(V34&lt;&gt;"",VLOOKUP(V34,C4:I52,5,FALSE),"")</f>
        <v>0</v>
      </c>
      <c r="AF34" s="133">
        <f ca="1">IF(V34&lt;&gt;"",VLOOKUP(V34,C4:K52,9,FALSE),"")</f>
        <v>-110</v>
      </c>
      <c r="AG34" s="133">
        <f t="shared" ca="1" si="55"/>
        <v>0</v>
      </c>
      <c r="AH34" s="133">
        <f ca="1">IF(V34&lt;&gt;"",RANK(AG34,AG31:AG35),"")</f>
        <v>1</v>
      </c>
      <c r="AI34" s="133">
        <f ca="1">IF(V34&lt;&gt;"",SUMPRODUCT((AG31:AG35=AG34)*(AB31:AB35&gt;AB34)),"")</f>
        <v>0</v>
      </c>
      <c r="AJ34" s="133">
        <f ca="1">IF(V34&lt;&gt;"",SUMPRODUCT((AG31:AG35=AG34)*(AB31:AB35=AB34)*(Z31:Z35&gt;Z34)),"")</f>
        <v>0</v>
      </c>
      <c r="AK34" s="133">
        <f ca="1">IF(V34&lt;&gt;"",SUMPRODUCT((AG31:AG35=AG34)*(AB31:AB35=AB34)*(Z31:Z35=Z34)*(AD31:AD35&gt;AD34)),"")</f>
        <v>0</v>
      </c>
      <c r="AL34" s="133">
        <f ca="1">IF(V34&lt;&gt;"",SUMPRODUCT((AG31:AG35=AG34)*(AB31:AB35=AB34)*(Z31:Z35=Z34)*(AD31:AD35=AD34)*(AE31:AE35&gt;AE34)),"")</f>
        <v>0</v>
      </c>
      <c r="AM34" s="133">
        <f ca="1">IF(V34&lt;&gt;"",SUMPRODUCT((AG31:AG35=AG34)*(AB31:AB35=AB34)*(Z31:Z35=Z34)*(AD31:AD35=AD34)*(AE31:AE35=AE34)*(AF31:AF35&gt;AF34)),"")</f>
        <v>0</v>
      </c>
      <c r="AN34" s="207">
        <f ca="1">IF(V34&lt;&gt;"",IF(AN113&lt;&gt;"",IF(U109=3,AN113,AN113+U109),SUM(AH34:AM34)),"")</f>
        <v>1</v>
      </c>
      <c r="AO34" s="133" t="str">
        <f ca="1">IF(V34&lt;&gt;"",INDEX(V31:V35,MATCH(4,AN31:AN35,0),0),"")</f>
        <v>Curacao</v>
      </c>
      <c r="AP34" s="133" t="str">
        <f ca="1">IF(R33&lt;&gt;"",R33,"")</f>
        <v/>
      </c>
      <c r="AQ34" s="133" t="str">
        <f ca="1">IF(AP34&lt;&gt;"",SUMPRODUCT((DA3:DA105=AP34)*(DD3:DD105=AP35)*(DE3:DE105="W"))+SUMPRODUCT((DA3:DA105=AP34)*(DD3:DD105=AP32)*(DE3:DE105="W"))+SUMPRODUCT((DA3:DA105=AP34)*(DD3:DD105=AP33)*(DE3:DE105="W"))+SUMPRODUCT((DA3:DA105=AP35)*(DD3:DD105=AP34)*(DF3:DF105="W"))+SUMPRODUCT((DA3:DA105=AP32)*(DD3:DD105=AP34)*(DF3:DF105="W"))+SUMPRODUCT((DA3:DA105=AP33)*(DD3:DD105=AP34)*(DF3:DF105="W")),"")</f>
        <v/>
      </c>
      <c r="AR34" s="133" t="str">
        <f ca="1">IF(AP34&lt;&gt;"",SUMPRODUCT((DA3:DA105=AP34)*(DD3:DD105=AP35)*(DE3:DE105="D"))+SUMPRODUCT((DA3:DA105=AP34)*(DD3:DD105=AP32)*(DE3:DE105="D"))+SUMPRODUCT((DA3:DA105=AP34)*(DD3:DD105=AP33)*(DE3:DE105="D"))+SUMPRODUCT((DA3:DA105=AP35)*(DD3:DD105=AP34)*(DE3:DE105="D"))+SUMPRODUCT((DA3:DA105=AP32)*(DD3:DD105=AP34)*(DE3:DE105="D"))+SUMPRODUCT((DA3:DA105=AP33)*(DD3:DD105=AP34)*(DE3:DE105="D")),"")</f>
        <v/>
      </c>
      <c r="AS34" s="133" t="str">
        <f ca="1">IF(AP34&lt;&gt;"",SUMPRODUCT((DA3:DA105=AP34)*(DD3:DD105=AP35)*(DE3:DE105="L"))+SUMPRODUCT((DA3:DA105=AP34)*(DD3:DD105=AP32)*(DE3:DE105="L"))+SUMPRODUCT((DA3:DA105=AP34)*(DD3:DD105=AP33)*(DE3:DE105="L"))+SUMPRODUCT((DA3:DA105=AP35)*(DD3:DD105=AP34)*(DF3:DF105="L"))+SUMPRODUCT((DA3:DA105=AP32)*(DD3:DD105=AP34)*(DF3:DF105="L"))+SUMPRODUCT((DA3:DA105=AP33)*(DD3:DD105=AP34)*(DF3:DF105="L")),"")</f>
        <v/>
      </c>
      <c r="AT34" s="133">
        <f ca="1">SUMPRODUCT((DA3:DA105=AP34)*(DD3:DD105=AP35)*DB3:DB105)+SUMPRODUCT((DA3:DA105=AP34)*(DD3:DD105=AP31)*DB3:DB105)+SUMPRODUCT((DA3:DA105=AP34)*(DD3:DD105=AP32)*DB3:DB105)+SUMPRODUCT((DA3:DA105=AP34)*(DD3:DD105=AP33)*DB3:DB105)+SUMPRODUCT((DA3:DA105=AP35)*(DD3:DD105=AP34)*DC3:DC105)+SUMPRODUCT((DA3:DA105=AP31)*(DD3:DD105=AP34)*DC3:DC105)+SUMPRODUCT((DA3:DA105=AP32)*(DD3:DD105=AP34)*DC3:DC105)+SUMPRODUCT((DA3:DA105=AP33)*(DD3:DD105=AP34)*DC3:DC105)</f>
        <v>0</v>
      </c>
      <c r="AU34" s="133">
        <f ca="1">SUMPRODUCT((DA3:DA105=AP34)*(DD3:DD105=AP35)*DC3:DC105)+SUMPRODUCT((DA3:DA105=AP34)*(DD3:DD105=AP31)*DC3:DC105)+SUMPRODUCT((DA3:DA105=AP34)*(DD3:DD105=AP32)*DC3:DC105)+SUMPRODUCT((DA3:DA105=AP34)*(DD3:DD105=AP33)*DC3:DC105)+SUMPRODUCT((DA3:DA105=AP35)*(DD3:DD105=AP34)*DB3:DB105)+SUMPRODUCT((DA3:DA105=AP31)*(DD3:DD105=AP34)*DB3:DB105)+SUMPRODUCT((DA3:DA105=AP32)*(DD3:DD105=AP34)*DB3:DB105)+SUMPRODUCT((DA3:DA105=AP33)*(DD3:DD105=AP34)*DB3:DB105)</f>
        <v>0</v>
      </c>
      <c r="AV34" s="133">
        <f ca="1">AT34-AU34+1000</f>
        <v>1000</v>
      </c>
      <c r="AW34" s="133" t="str">
        <f t="shared" ca="1" si="58"/>
        <v/>
      </c>
      <c r="AX34" s="133" t="str">
        <f ca="1">IF(AP34&lt;&gt;"",VLOOKUP(AP34,C4:I52,7,FALSE),"")</f>
        <v/>
      </c>
      <c r="AY34" s="133" t="str">
        <f ca="1">IF(AP34&lt;&gt;"",VLOOKUP(AP34,C4:I52,5,FALSE),"")</f>
        <v/>
      </c>
      <c r="AZ34" s="133" t="str">
        <f ca="1">IF(AP34&lt;&gt;"",VLOOKUP(AP34,C4:K52,9,FALSE),"")</f>
        <v/>
      </c>
      <c r="BA34" s="133" t="str">
        <f t="shared" ca="1" si="59"/>
        <v/>
      </c>
      <c r="BB34" s="133" t="str">
        <f ca="1">IF(AP34&lt;&gt;"",RANK(BA34,BA31:BA35),"")</f>
        <v/>
      </c>
      <c r="BC34" s="133" t="str">
        <f ca="1">IF(AP34&lt;&gt;"",SUMPRODUCT((BA31:BA35=BA34)*(AV31:AV35&gt;AV34)),"")</f>
        <v/>
      </c>
      <c r="BD34" s="133" t="str">
        <f ca="1">IF(AP34&lt;&gt;"",SUMPRODUCT((BA31:BA35=BA34)*(AV31:AV35=AV34)*(AT31:AT35&gt;AT34)),"")</f>
        <v/>
      </c>
      <c r="BE34" s="133" t="str">
        <f ca="1">IF(AP34&lt;&gt;"",SUMPRODUCT((BA31:BA35=BA34)*(AV31:AV35=AV34)*(AT31:AT35=AT34)*(AX31:AX35&gt;AX34)),"")</f>
        <v/>
      </c>
      <c r="BF34" s="133" t="str">
        <f ca="1">IF(AP34&lt;&gt;"",SUMPRODUCT((BA31:BA35=BA34)*(AV31:AV35=AV34)*(AT31:AT35=AT34)*(AX31:AX35=AX34)*(AY31:AY35&gt;AY34)),"")</f>
        <v/>
      </c>
      <c r="BG34" s="133" t="str">
        <f ca="1">IF(AP34&lt;&gt;"",SUMPRODUCT((BA31:BA35=BA34)*(AV31:AV35=AV34)*(AT31:AT35=AT34)*(AX31:AX35=AX34)*(AY31:AY35=AY34)*(AZ31:AZ35&gt;AZ34)),"")</f>
        <v/>
      </c>
      <c r="BH34" s="133" t="str">
        <f ca="1">IF(AP34&lt;&gt;"",IF(BH113&lt;&gt;"",IF(AO109=3,BH113,BH113+AO109),SUM(BB34:BG34)+1),"")</f>
        <v/>
      </c>
      <c r="BI34" s="133" t="str">
        <f ca="1">IF(AP34&lt;&gt;"",INDEX(AP32:AP35,MATCH(4,BH32:BH35,0),0),"")</f>
        <v/>
      </c>
      <c r="BJ34" s="133" t="str">
        <f ca="1">IF(S32&lt;&gt;"",S32,"")</f>
        <v/>
      </c>
      <c r="BK34" s="133">
        <f ca="1">SUMPRODUCT((DA3:DA105=BJ34)*(DD3:DD105=BJ35)*(DE3:DE105="W"))+SUMPRODUCT((DA3:DA105=BJ34)*(DD3:DD105=BJ36)*(DE3:DE105="W"))+SUMPRODUCT((DA3:DA105=BJ34)*(DD3:DD105=BJ33)*(DE3:DE105="W"))+SUMPRODUCT((DA3:DA105=BJ35)*(DD3:DD105=BJ34)*(DF3:DF105="W"))+SUMPRODUCT((DA3:DA105=BJ36)*(DD3:DD105=BJ34)*(DF3:DF105="W"))+SUMPRODUCT((DA3:DA105=BJ33)*(DD3:DD105=BJ34)*(DF3:DF105="W"))</f>
        <v>0</v>
      </c>
      <c r="BL34" s="133">
        <f ca="1">SUMPRODUCT((DA3:DA105=BJ34)*(DD3:DD105=BJ35)*(DE3:DE105="D"))+SUMPRODUCT((DA3:DA105=BJ34)*(DD3:DD105=BJ36)*(DE3:DE105="D"))+SUMPRODUCT((DA3:DA105=BJ34)*(DD3:DD105=BJ33)*(DE3:DE105="D"))+SUMPRODUCT((DA3:DA105=BJ35)*(DD3:DD105=BJ34)*(DE3:DE105="D"))+SUMPRODUCT((DA3:DA105=BJ36)*(DD3:DD105=BJ34)*(DE3:DE105="D"))+SUMPRODUCT((DA3:DA105=BJ33)*(DD3:DD105=BJ34)*(DE3:DE105="D"))</f>
        <v>0</v>
      </c>
      <c r="BM34" s="133">
        <f ca="1">SUMPRODUCT((DA3:DA105=BJ34)*(DD3:DD105=BJ35)*(DE3:DE105="L"))+SUMPRODUCT((DA3:DA105=BJ34)*(DD3:DD105=BJ36)*(DE3:DE105="L"))+SUMPRODUCT((DA3:DA105=BJ34)*(DD3:DD105=BJ33)*(DE3:DE105="L"))+SUMPRODUCT((DA3:DA105=BJ35)*(DD3:DD105=BJ34)*(DF3:DF105="L"))+SUMPRODUCT((DA3:DA105=BJ36)*(DD3:DD105=BJ34)*(DF3:DF105="L"))+SUMPRODUCT((DA3:DA105=BJ33)*(DD3:DD105=BJ34)*(DF3:DF105="L"))</f>
        <v>0</v>
      </c>
      <c r="BN34" s="133">
        <f ca="1">SUMPRODUCT((DA3:DA105=BJ34)*(DD3:DD105=BJ35)*DB3:DB105)+SUMPRODUCT((DA3:DA105=BJ34)*(DD3:DD105=BJ31)*DB3:DB105)+SUMPRODUCT((DA3:DA105=BJ34)*(DD3:DD105=BJ32)*DB3:DB105)+SUMPRODUCT((DA3:DA105=BJ34)*(DD3:DD105=BJ33)*DB3:DB105)+SUMPRODUCT((DA3:DA105=BJ35)*(DD3:DD105=BJ34)*DC3:DC105)+SUMPRODUCT((DA3:DA105=BJ31)*(DD3:DD105=BJ34)*DC3:DC105)+SUMPRODUCT((DA3:DA105=BJ32)*(DD3:DD105=BJ34)*DC3:DC105)+SUMPRODUCT((DA3:DA105=BJ33)*(DD3:DD105=BJ34)*DC3:DC105)</f>
        <v>0</v>
      </c>
      <c r="BO34" s="133">
        <f ca="1">SUMPRODUCT((DA3:DA105=BJ34)*(DD3:DD105=BJ35)*DC3:DC105)+SUMPRODUCT((DA3:DA105=BJ34)*(DD3:DD105=BJ31)*DC3:DC105)+SUMPRODUCT((DA3:DA105=BJ34)*(DD3:DD105=BJ32)*DC3:DC105)+SUMPRODUCT((DA3:DA105=BJ34)*(DD3:DD105=BJ33)*DC3:DC105)+SUMPRODUCT((DA3:DA105=BJ35)*(DD3:DD105=BJ34)*DB3:DB105)+SUMPRODUCT((DA3:DA105=BJ31)*(DD3:DD105=BJ34)*DB3:DB105)+SUMPRODUCT((DA3:DA105=BJ32)*(DD3:DD105=BJ34)*DB3:DB105)+SUMPRODUCT((DA3:DA105=BJ33)*(DD3:DD105=BJ34)*DB3:DB105)</f>
        <v>0</v>
      </c>
      <c r="BP34" s="133">
        <f ca="1">BN34-BO34+1000</f>
        <v>1000</v>
      </c>
      <c r="BQ34" s="133" t="str">
        <f t="shared" ca="1" si="60"/>
        <v/>
      </c>
      <c r="BR34" s="133" t="str">
        <f ca="1">IF(BJ34&lt;&gt;"",VLOOKUP(BJ34,C4:I52,7,FALSE),"")</f>
        <v/>
      </c>
      <c r="BS34" s="133" t="str">
        <f ca="1">IF(BJ34&lt;&gt;"",VLOOKUP(BJ34,C4:I52,5,FALSE),"")</f>
        <v/>
      </c>
      <c r="BT34" s="133" t="str">
        <f ca="1">IF(BJ34&lt;&gt;"",VLOOKUP(BJ34,C4:K52,9,FALSE),"")</f>
        <v/>
      </c>
      <c r="BU34" s="133" t="str">
        <f t="shared" ca="1" si="61"/>
        <v/>
      </c>
      <c r="BV34" s="133" t="str">
        <f ca="1">IF(BJ34&lt;&gt;"",RANK(BU34,BU32:BU35),"")</f>
        <v/>
      </c>
      <c r="BW34" s="133" t="str">
        <f ca="1">IF(BJ34&lt;&gt;"",SUMPRODUCT((BU31:BU35=BU34)*(BP31:BP35&gt;BP34)),"")</f>
        <v/>
      </c>
      <c r="BX34" s="133" t="str">
        <f ca="1">IF(BJ34&lt;&gt;"",SUMPRODUCT((BU31:BU35=BU34)*(BP31:BP35=BP34)*(BN31:BN35&gt;BN34)),"")</f>
        <v/>
      </c>
      <c r="BY34" s="133" t="str">
        <f ca="1">IF(BJ34&lt;&gt;"",SUMPRODUCT((BU31:BU35=BU34)*(BP31:BP35=BP34)*(BN31:BN35=BN34)*(BR31:BR35&gt;BR34)),"")</f>
        <v/>
      </c>
      <c r="BZ34" s="133" t="str">
        <f ca="1">IF(BJ34&lt;&gt;"",SUMPRODUCT((BU31:BU35=BU34)*(BP31:BP35=BP34)*(BN31:BN35=BN34)*(BR31:BR35=BR34)*(BS31:BS35&gt;BS34)),"")</f>
        <v/>
      </c>
      <c r="CA34" s="133" t="str">
        <f ca="1">IF(BJ34&lt;&gt;"",SUMPRODUCT((BU31:BU35=BU34)*(BP31:BP35=BP34)*(BN31:BN35=BN34)*(BR31:BR35=BR34)*(BS31:BS35=BS34)*(BT31:BT35&gt;BT34)),"")</f>
        <v/>
      </c>
      <c r="CB34" s="133" t="str">
        <f ca="1">IF(BJ34&lt;&gt;"",SUM(BV34:CA34)+2,"")</f>
        <v/>
      </c>
      <c r="CC34" s="133" t="str">
        <f ca="1">IF(BJ34&lt;&gt;"",INDEX(BJ33:BJ35,MATCH(4,CB33:CB35,0),0),"")</f>
        <v/>
      </c>
      <c r="CD34" s="133" t="str">
        <f>IF(T31&lt;&gt;"",T31,"")</f>
        <v/>
      </c>
      <c r="CE34" s="133">
        <f ca="1">SUMPRODUCT((DA3:DA105=V34)*(DD3:DD105=V35)*(DE3:DE105="W"))+SUMPRODUCT((DA3:DA105=V34)*(DD3:DD105=V31)*(DE3:DE105="W"))+SUMPRODUCT((DA3:DA105=V34)*(DD3:DD105=V32)*(DE3:DE105="W"))+SUMPRODUCT((DA3:DA105=V34)*(DD3:DD105=V33)*(DE3:DE105="W"))+SUMPRODUCT((DA3:DA105=V35)*(DD3:DD105=V34)*(DF3:DF105="W"))+SUMPRODUCT((DA3:DA105=V31)*(DD3:DD105=V34)*(DF3:DF105="W"))+SUMPRODUCT((DA3:DA105=V32)*(DD3:DD105=V34)*(DF3:DF105="W"))+SUMPRODUCT((DA3:DA105=V33)*(DD3:DD105=V34)*(DF3:DF105="W"))</f>
        <v>0</v>
      </c>
      <c r="CF34" s="133">
        <f ca="1">SUMPRODUCT((DA3:DA105=V34)*(DD3:DD105=V35)*(DE3:DE105="D"))+SUMPRODUCT((DA3:DA105=V34)*(DD3:DD105=V31)*(DE3:DE105="D"))+SUMPRODUCT((DA3:DA105=V34)*(DD3:DD105=V32)*(DE3:DE105="D"))+SUMPRODUCT((DA3:DA105=V34)*(DD3:DD105=V33)*(DE3:DE105="D"))+SUMPRODUCT((DA3:DA105=V35)*(DD3:DD105=V34)*(DE3:DE105="D"))+SUMPRODUCT((DA3:DA105=V31)*(DD3:DD105=V34)*(DE3:DE105="D"))+SUMPRODUCT((DA3:DA105=V32)*(DD3:DD105=V34)*(DE3:DE105="D"))+SUMPRODUCT((DA3:DA105=V33)*(DD3:DD105=V34)*(DE3:DE105="D"))</f>
        <v>0</v>
      </c>
      <c r="CG34" s="133">
        <f ca="1">SUMPRODUCT((DA3:DA105=V34)*(DD3:DD105=V35)*(DE3:DE105="L"))+SUMPRODUCT((DA3:DA105=V34)*(DD3:DD105=V31)*(DE3:DE105="L"))+SUMPRODUCT((DA3:DA105=V34)*(DD3:DD105=V32)*(DE3:DE105="L"))+SUMPRODUCT((DA3:DA105=V34)*(DD3:DD105=V33)*(DE3:DE105="L"))+SUMPRODUCT((DA3:DA105=V35)*(DD3:DD105=V34)*(DF3:DF105="L"))+SUMPRODUCT((DA3:DA105=V31)*(DD3:DD105=V34)*(DF3:DF105="L"))+SUMPRODUCT((DA3:DA105=V32)*(DD3:DD105=V34)*(DF3:DF105="L"))+SUMPRODUCT((DA3:DA105=V33)*(DD3:DD105=V34)*(DF3:DF105="L"))</f>
        <v>0</v>
      </c>
      <c r="CH34" s="133">
        <f ca="1">SUMPRODUCT((DA3:DA105=CD34)*(DD3:DD105=CD35)*DB3:DB105)+SUMPRODUCT((DA3:DA105=CD34)*(DD3:DD105=CD31)*DB3:DB105)+SUMPRODUCT((DA3:DA105=CD34)*(DD3:DD105=CD32)*DB3:DB105)+SUMPRODUCT((DA3:DA105=CD34)*(DD3:DD105=CD33)*DB3:DB105)+SUMPRODUCT((DA3:DA105=CD35)*(DD3:DD105=CD34)*DC3:DC105)+SUMPRODUCT((DA3:DA105=CD31)*(DD3:DD105=CD34)*DC3:DC105)+SUMPRODUCT((DA3:DA105=CD32)*(DD3:DD105=CD34)*DC3:DC105)+SUMPRODUCT((DA3:DA105=CD33)*(DD3:DD105=CD34)*DC3:DC105)</f>
        <v>0</v>
      </c>
      <c r="CI34" s="133">
        <f ca="1">SUMPRODUCT((DA3:DA105=CD34)*(DD3:DD105=CD35)*DC3:DC105)+SUMPRODUCT((DA3:DA105=CD34)*(DD3:DD105=CD31)*DC3:DC105)+SUMPRODUCT((DA3:DA105=CD34)*(DD3:DD105=CD32)*DC3:DC105)+SUMPRODUCT((DA3:DA105=CD34)*(DD3:DD105=CD33)*DC3:DC105)+SUMPRODUCT((DA3:DA105=CD35)*(DD3:DD105=CD34)*DB3:DB105)+SUMPRODUCT((DA3:DA105=CD31)*(DD3:DD105=CD34)*DB3:DB105)+SUMPRODUCT((DA3:DA105=CD32)*(DD3:DD105=CD34)*DB3:DB105)+SUMPRODUCT((DA3:DA105=CD33)*(DD3:DD105=CD34)*DB3:DB105)</f>
        <v>0</v>
      </c>
      <c r="CJ34" s="133">
        <f ca="1">CH34-CI34+1000</f>
        <v>1000</v>
      </c>
      <c r="CK34" s="133" t="str">
        <f t="shared" ref="CK34" si="62">IF(CD34&lt;&gt;"",CE34*3+CF34*1,"")</f>
        <v/>
      </c>
      <c r="CL34" s="133" t="str">
        <f>IF(CD34&lt;&gt;"",VLOOKUP(CD34,C4:I52,7,FALSE),"")</f>
        <v/>
      </c>
      <c r="CM34" s="133" t="str">
        <f>IF(CD34&lt;&gt;"",VLOOKUP(CD34,C4:I52,5,FALSE),"")</f>
        <v/>
      </c>
      <c r="CN34" s="133" t="str">
        <f>IF(CD34&lt;&gt;"",VLOOKUP(CD34,C4:K52,9,FALSE),"")</f>
        <v/>
      </c>
      <c r="CO34" s="133" t="str">
        <f t="shared" ref="CO34" si="63">CK34</f>
        <v/>
      </c>
      <c r="CP34" s="133" t="str">
        <f>IF(CD34&lt;&gt;"",RANK(CO34,AG31:AG35),"")</f>
        <v/>
      </c>
      <c r="CQ34" s="133" t="str">
        <f>IF(CD34&lt;&gt;"",SUMPRODUCT((CO31:CO35=CO34)*(CJ31:CJ35&gt;CJ34)),"")</f>
        <v/>
      </c>
      <c r="CR34" s="133" t="str">
        <f>IF(CD34&lt;&gt;"",SUMPRODUCT((CO31:CO35=CO34)*(CJ31:CJ35=CJ34)*(CH31:CH35&gt;CH34)),"")</f>
        <v/>
      </c>
      <c r="CS34" s="133" t="str">
        <f>IF(CD34&lt;&gt;"",SUMPRODUCT((CO31:CO35=CO34)*(CJ31:CJ35=CJ34)*(CH31:CH35=CH34)*(CL31:CL35&gt;CL34)),"")</f>
        <v/>
      </c>
      <c r="CT34" s="133" t="str">
        <f>IF(CD34&lt;&gt;"",SUMPRODUCT((CO31:CO35=CO34)*(CJ31:CJ35=CJ34)*(CH31:CH35=CH34)*(CL31:CL35=CL34)*(CM31:CM35&gt;CM34)),"")</f>
        <v/>
      </c>
      <c r="CU34" s="133" t="str">
        <f>IF(CD34&lt;&gt;"",SUMPRODUCT((CO31:CO35=CO34)*(CJ31:CJ35=CJ34)*(CH31:CH35=CH34)*(CL31:CL35=CL34)*(CM31:CM35=CM34)*(CN31:CN35&gt;CN34)),"")</f>
        <v/>
      </c>
      <c r="CV34" s="133" t="str">
        <f>IF(CD34&lt;&gt;"",SUM(CP34:CU34)+3,"")</f>
        <v/>
      </c>
      <c r="CW34" s="133" t="str">
        <f>IF(CD34&lt;&gt;"",INDEX(V31:V35,MATCH(1,AN31:AN35,0),0),"")</f>
        <v/>
      </c>
      <c r="CX34" s="133" t="str">
        <f ca="1">IF(CW34&lt;&gt;"",CW34,IF(CC34&lt;&gt;"",CC34,IF(BI34&lt;&gt;"",BI34,IF(AO34&lt;&gt;"",AO34,O34))))</f>
        <v>Curacao</v>
      </c>
      <c r="CY34" s="133">
        <v>4</v>
      </c>
      <c r="CZ34" s="133">
        <v>32</v>
      </c>
      <c r="DA34" s="195" t="str">
        <f>Matches!H35</f>
        <v>USA</v>
      </c>
      <c r="DB34" s="195">
        <f ca="1">IF(DA2&lt;&gt;"",IF(AND(Matches!J35&lt;&gt;"",Matches!K35&lt;&gt;""),Matches!J35,0),"")</f>
        <v>0</v>
      </c>
      <c r="DC34" s="195">
        <f ca="1">IF(DA2&lt;&gt;"",IF(AND(Matches!J35&lt;&gt;"",Matches!K35&lt;&gt;""),Matches!K35,0),"")</f>
        <v>0</v>
      </c>
      <c r="DD34" s="195" t="str">
        <f>Matches!M35</f>
        <v>Australia</v>
      </c>
      <c r="DE34" s="195" t="str">
        <f ca="1">IF(AND(Matches!J35&lt;&gt;"",Matches!K35&lt;&gt;""),IF(DB34&gt;DC34,"W",IF(DB34=DC34,"D","L")),"")</f>
        <v/>
      </c>
      <c r="DF34" s="133" t="str">
        <f t="shared" ca="1" si="0"/>
        <v/>
      </c>
      <c r="DQ34" s="200"/>
      <c r="DR34" s="201"/>
      <c r="DS34" s="202" t="str">
        <f t="shared" si="15"/>
        <v>New Zealand</v>
      </c>
      <c r="DT34" s="186" t="s">
        <v>657</v>
      </c>
      <c r="DU34" s="202"/>
      <c r="DV34" s="194">
        <v>28</v>
      </c>
      <c r="DW34" s="203" t="s">
        <v>116</v>
      </c>
      <c r="DX34" s="20"/>
      <c r="DY34" s="9">
        <v>28</v>
      </c>
      <c r="DZ34" s="204">
        <f t="shared" si="13"/>
        <v>46191.875</v>
      </c>
      <c r="EA34" s="205">
        <v>46191.875</v>
      </c>
      <c r="EB34" s="206">
        <f t="shared" si="14"/>
        <v>46191.875</v>
      </c>
      <c r="EC34" s="205"/>
      <c r="EE34" s="194" t="str">
        <f>INDEX(Language!A1:K177,MATCH(Setup!B35,Language!B1:B177,0),MATCH(Setup!C5,Language!A1:J1,0))</f>
        <v>New Zealand</v>
      </c>
    </row>
    <row r="35" spans="1:135" ht="16.5" x14ac:dyDescent="0.25">
      <c r="CZ35" s="133">
        <v>33</v>
      </c>
      <c r="DA35" s="195" t="str">
        <f>Matches!H36</f>
        <v>Germany</v>
      </c>
      <c r="DB35" s="195">
        <f ca="1">IF(DA2&lt;&gt;"",IF(AND(Matches!J36&lt;&gt;"",Matches!K36&lt;&gt;""),Matches!J36,0),"")</f>
        <v>0</v>
      </c>
      <c r="DC35" s="195">
        <f ca="1">IF(DA2&lt;&gt;"",IF(AND(Matches!J36&lt;&gt;"",Matches!K36&lt;&gt;""),Matches!K36,0),"")</f>
        <v>0</v>
      </c>
      <c r="DD35" s="195" t="str">
        <f>Matches!M36</f>
        <v>Cote D'Voire</v>
      </c>
      <c r="DE35" s="195" t="str">
        <f ca="1">IF(AND(Matches!J36&lt;&gt;"",Matches!K36&lt;&gt;""),IF(DB35&gt;DC35,"W",IF(DB35=DC35,"D","L")),"")</f>
        <v/>
      </c>
      <c r="DF35" s="133" t="str">
        <f t="shared" ca="1" si="0"/>
        <v/>
      </c>
      <c r="DQ35" s="200" t="s">
        <v>102</v>
      </c>
      <c r="DR35" s="201"/>
      <c r="DS35" s="202" t="str">
        <f t="shared" si="15"/>
        <v>Spain</v>
      </c>
      <c r="DT35" s="186" t="s">
        <v>658</v>
      </c>
      <c r="DU35" s="202"/>
      <c r="DV35" s="194">
        <v>29</v>
      </c>
      <c r="DW35" s="203" t="s">
        <v>117</v>
      </c>
      <c r="DX35" s="20"/>
      <c r="DY35" s="9">
        <v>29</v>
      </c>
      <c r="DZ35" s="204">
        <f t="shared" si="13"/>
        <v>46192.854166666664</v>
      </c>
      <c r="EA35" s="205">
        <v>46192.854166666664</v>
      </c>
      <c r="EB35" s="206">
        <f t="shared" si="14"/>
        <v>46192.854166666664</v>
      </c>
      <c r="EC35" s="205"/>
      <c r="EE35" s="194" t="str">
        <f>INDEX(Language!A1:K177,MATCH(Setup!B36,Language!B1:B177,0),MATCH(Setup!C5,Language!A1:J1,0))</f>
        <v>Spain</v>
      </c>
    </row>
    <row r="36" spans="1:135" x14ac:dyDescent="0.25">
      <c r="CZ36" s="133">
        <v>34</v>
      </c>
      <c r="DA36" s="195" t="str">
        <f>Matches!H37</f>
        <v>Ecuador</v>
      </c>
      <c r="DB36" s="195">
        <f ca="1">IF(DA2&lt;&gt;"",IF(AND(Matches!J37&lt;&gt;"",Matches!K37&lt;&gt;""),Matches!J37,0),"")</f>
        <v>0</v>
      </c>
      <c r="DC36" s="195">
        <f ca="1">IF(DA2&lt;&gt;"",IF(AND(Matches!J37&lt;&gt;"",Matches!K37&lt;&gt;""),Matches!K37,0),"")</f>
        <v>0</v>
      </c>
      <c r="DD36" s="195" t="str">
        <f>Matches!M37</f>
        <v>Curacao</v>
      </c>
      <c r="DE36" s="195" t="str">
        <f ca="1">IF(AND(Matches!J37&lt;&gt;"",Matches!K37&lt;&gt;""),IF(DB36&gt;DC36,"W",IF(DB36=DC36,"D","L")),"")</f>
        <v/>
      </c>
      <c r="DF36" s="133" t="str">
        <f t="shared" ca="1" si="0"/>
        <v/>
      </c>
      <c r="DQ36" s="200"/>
      <c r="DR36" s="201"/>
      <c r="DS36" s="202" t="str">
        <f t="shared" si="15"/>
        <v>Cabo Verde</v>
      </c>
      <c r="DT36" s="186" t="s">
        <v>659</v>
      </c>
      <c r="DU36" s="202"/>
      <c r="DV36" s="194">
        <v>30</v>
      </c>
      <c r="DW36" s="203" t="s">
        <v>118</v>
      </c>
      <c r="DX36" s="20"/>
      <c r="DY36" s="9">
        <v>30</v>
      </c>
      <c r="DZ36" s="204">
        <f t="shared" si="13"/>
        <v>46192.75</v>
      </c>
      <c r="EA36" s="205">
        <v>46192.75</v>
      </c>
      <c r="EB36" s="206">
        <f t="shared" si="14"/>
        <v>46192.75</v>
      </c>
      <c r="EC36" s="205"/>
      <c r="EE36" s="194" t="str">
        <f>INDEX(Language!A1:K177,MATCH(Setup!B37,Language!B1:B177,0),MATCH(Setup!C5,Language!A1:J1,0))</f>
        <v>Cabo Verde</v>
      </c>
    </row>
    <row r="37" spans="1:135" x14ac:dyDescent="0.25">
      <c r="A37" s="20">
        <f>Setup!F28+100</f>
        <v>107</v>
      </c>
      <c r="B37" s="197">
        <f ca="1">VLOOKUP(C37,CX37:CY41,2,FALSE)</f>
        <v>1</v>
      </c>
      <c r="C37" s="193" t="str">
        <f>EE27</f>
        <v>Netherlands</v>
      </c>
      <c r="D37" s="197">
        <f ca="1">SUMPRODUCT((DA3:DA105=C37)*(DE3:DE105="W"))+SUMPRODUCT((DD3:DD105=C37)*(DF3:DF105="W"))</f>
        <v>0</v>
      </c>
      <c r="E37" s="197">
        <f ca="1">SUMPRODUCT((DA3:DA105=C37)*(DE3:DE105="D"))+SUMPRODUCT((DD3:DD105=C37)*(DF3:DF105="D"))</f>
        <v>0</v>
      </c>
      <c r="F37" s="197">
        <f ca="1">SUMPRODUCT((DA3:DA105=C37)*(DE3:DE105="L"))+SUMPRODUCT((DD3:DD105=C37)*(DF3:DF105="L"))</f>
        <v>0</v>
      </c>
      <c r="G37" s="197">
        <f ca="1">SUMIF(DA3:DA123,C37,DB3:DB123)+SUMIF(DD3:DD123,C37,DC3:DC123)</f>
        <v>0</v>
      </c>
      <c r="H37" s="197">
        <f ca="1">SUMIF(DD3:DD123,C37,DB3:DB123)+SUMIF(DA3:DA123,C37,DC3:DC123)</f>
        <v>0</v>
      </c>
      <c r="I37" s="197">
        <f t="shared" ref="I37:I40" ca="1" si="64">G37-H37+1000</f>
        <v>1000</v>
      </c>
      <c r="J37" s="197">
        <f t="shared" ref="J37:J40" ca="1" si="65">D37*3+E37*1</f>
        <v>0</v>
      </c>
      <c r="K37" s="133">
        <f>IF(Setup!G28&lt;&gt;"",Setup!G28,-A37)</f>
        <v>-107</v>
      </c>
      <c r="L37" s="197">
        <f ca="1">IF(COUNTIF(J37:J41,4)&lt;&gt;4,RANK(J37,J37:J41),J116)</f>
        <v>1</v>
      </c>
      <c r="N37" s="133">
        <f ca="1">SUMPRODUCT((L37:L40=L37)*(K37:K40&lt;K37))+L37</f>
        <v>4</v>
      </c>
      <c r="O37" s="193" t="str">
        <f ca="1">INDEX(C37:C41,MATCH(1,N37:N41,0),0)</f>
        <v>Tunisia</v>
      </c>
      <c r="P37" s="133">
        <f ca="1">INDEX(L37:L41,MATCH(O37,C37:C41,0),0)</f>
        <v>1</v>
      </c>
      <c r="Q37" s="133" t="str">
        <f ca="1">IF(P38=1,O37,"")</f>
        <v>Tunisia</v>
      </c>
      <c r="R37" s="133" t="str">
        <f ca="1">IF(P39=2,O38,"")</f>
        <v/>
      </c>
      <c r="S37" s="133" t="str">
        <f ca="1">IF(P40=3,O39,"")</f>
        <v/>
      </c>
      <c r="T37" s="133" t="str">
        <f>IF(P41=4,O40,"")</f>
        <v/>
      </c>
      <c r="V37" s="133" t="str">
        <f ca="1">IF(Q37&lt;&gt;"",Q37,"")</f>
        <v>Tunisia</v>
      </c>
      <c r="W37" s="197">
        <f ca="1">SUMPRODUCT((DA3:DA105=V37)*(DD3:DD105=V38)*(DE3:DE105="W"))+SUMPRODUCT((DA3:DA105=V37)*(DD3:DD105=V39)*(DE3:DE105="W"))+SUMPRODUCT((DA3:DA105=V37)*(DD3:DD105=V40)*(DE3:DE105="W"))+SUMPRODUCT((DA3:DA105=V37)*(DD3:DD105=V41)*(DE3:DE105="W"))+SUMPRODUCT((DA3:DA105=V38)*(DD3:DD105=V37)*(DF3:DF105="W"))+SUMPRODUCT((DA3:DA105=V39)*(DD3:DD105=V37)*(DF3:DF105="W"))+SUMPRODUCT((DA3:DA105=V40)*(DD3:DD105=V37)*(DF3:DF105="W"))+SUMPRODUCT((DA3:DA105=V41)*(DD3:DD105=V37)*(DF3:DF105="W"))</f>
        <v>0</v>
      </c>
      <c r="X37" s="197">
        <f ca="1">SUMPRODUCT((DA3:DA105=V37)*(DD3:DD105=V38)*(DE3:DE105="D"))+SUMPRODUCT((DA3:DA105=V37)*(DD3:DD105=V39)*(DE3:DE105="D"))+SUMPRODUCT((DA3:DA105=V37)*(DD3:DD105=V40)*(DE3:DE105="D"))+SUMPRODUCT((DA3:DA105=V37)*(DD3:DD105=V41)*(DE3:DE105="D"))+SUMPRODUCT((DA3:DA105=V38)*(DD3:DD105=V37)*(DE3:DE105="D"))+SUMPRODUCT((DA3:DA105=V39)*(DD3:DD105=V37)*(DE3:DE105="D"))+SUMPRODUCT((DA3:DA105=V40)*(DD3:DD105=V37)*(DE3:DE105="D"))+SUMPRODUCT((DA3:DA105=V41)*(DD3:DD105=V37)*(DE3:DE105="D"))</f>
        <v>0</v>
      </c>
      <c r="Y37" s="197">
        <f ca="1">SUMPRODUCT((DA3:DA105=V37)*(DD3:DD105=V38)*(DE3:DE105="L"))+SUMPRODUCT((DA3:DA105=V37)*(DD3:DD105=V39)*(DE3:DE105="L"))+SUMPRODUCT((DA3:DA105=V37)*(DD3:DD105=V40)*(DE3:DE105="L"))+SUMPRODUCT((DA3:DA105=V37)*(DD3:DD105=V41)*(DE3:DE105="L"))+SUMPRODUCT((DA3:DA105=V38)*(DD3:DD105=V37)*(DF3:DF105="L"))+SUMPRODUCT((DA3:DA105=V39)*(DD3:DD105=V37)*(DF3:DF105="L"))+SUMPRODUCT((DA3:DA105=V40)*(DD3:DD105=V37)*(DF3:DF105="L"))+SUMPRODUCT((DA3:DA105=V41)*(DD3:DD105=V37)*(DF3:DF105="L"))</f>
        <v>0</v>
      </c>
      <c r="Z37" s="197">
        <f ca="1">SUMPRODUCT((DA3:DA105=V37)*(DD3:DD105=V38)*DB3:DB105)+SUMPRODUCT((DA3:DA105=V37)*(DD3:DD105=V39)*DB3:DB105)+SUMPRODUCT((DA3:DA105=V37)*(DD3:DD105=V40)*DB3:DB105)+SUMPRODUCT((DA3:DA105=V37)*(DD3:DD105=V41)*DB3:DB105)+SUMPRODUCT((DA3:DA105=V38)*(DD3:DD105=V37)*DC3:DC105)+SUMPRODUCT((DA3:DA105=V39)*(DD3:DD105=V37)*DC3:DC105)+SUMPRODUCT((DA3:DA105=V40)*(DD3:DD105=V37)*DC3:DC105)+SUMPRODUCT((DA3:DA105=V41)*(DD3:DD105=V37)*DC3:DC105)</f>
        <v>0</v>
      </c>
      <c r="AA37" s="197">
        <f ca="1">SUMPRODUCT((DA3:DA105=V37)*(DD3:DD105=V38)*DC3:DC105)+SUMPRODUCT((DA3:DA105=V37)*(DD3:DD105=V39)*DC3:DC105)+SUMPRODUCT((DA3:DA105=V37)*(DD3:DD105=V40)*DC3:DC105)+SUMPRODUCT((DA3:DA105=V37)*(DD3:DD105=V41)*DC3:DC105)+SUMPRODUCT((DA3:DA105=V38)*(DD3:DD105=V37)*DB3:DB105)+SUMPRODUCT((DA3:DA105=V39)*(DD3:DD105=V37)*DB3:DB105)+SUMPRODUCT((DA3:DA105=V40)*(DD3:DD105=V37)*DB3:DB105)+SUMPRODUCT((DA3:DA105=V41)*(DD3:DD105=V37)*DB3:DB105)</f>
        <v>0</v>
      </c>
      <c r="AB37" s="133">
        <f ca="1">Z37-AA37+1000</f>
        <v>1000</v>
      </c>
      <c r="AC37" s="133">
        <f t="shared" ref="AC37:AC40" ca="1" si="66">IF(V37&lt;&gt;"",W37*3+X37*1,"")</f>
        <v>0</v>
      </c>
      <c r="AD37" s="197">
        <f ca="1">IF(V37&lt;&gt;"",VLOOKUP(V37,C4:I52,7,FALSE),"")</f>
        <v>1000</v>
      </c>
      <c r="AE37" s="197">
        <f ca="1">IF(V37&lt;&gt;"",VLOOKUP(V37,C4:I52,5,FALSE),"")</f>
        <v>0</v>
      </c>
      <c r="AF37" s="197">
        <f ca="1">IF(V37&lt;&gt;"",VLOOKUP(V37,C4:K52,9,FALSE),"")</f>
        <v>-147</v>
      </c>
      <c r="AG37" s="133">
        <f t="shared" ref="AG37:AG40" ca="1" si="67">AC37</f>
        <v>0</v>
      </c>
      <c r="AH37" s="133">
        <f ca="1">IF(V37&lt;&gt;"",RANK(AG37,AG37:AG41),"")</f>
        <v>1</v>
      </c>
      <c r="AI37" s="133">
        <f ca="1">IF(V37&lt;&gt;"",SUMPRODUCT((AG37:AG41=AG37)*(AB37:AB41&gt;AB37)),"")</f>
        <v>0</v>
      </c>
      <c r="AJ37" s="133">
        <f ca="1">IF(V37&lt;&gt;"",SUMPRODUCT((AG37:AG41=AG37)*(AB37:AB41=AB37)*(Z37:Z41&gt;Z37)),"")</f>
        <v>0</v>
      </c>
      <c r="AK37" s="133">
        <f ca="1">IF(V37&lt;&gt;"",SUMPRODUCT((AG37:AG41=AG37)*(AB37:AB41=AB37)*(Z37:Z41=Z37)*(AD37:AD41&gt;AD37)),"")</f>
        <v>0</v>
      </c>
      <c r="AL37" s="133">
        <f ca="1">IF(V37&lt;&gt;"",SUMPRODUCT((AG37:AG41=AG37)*(AB37:AB41=AB37)*(Z37:Z41=Z37)*(AD37:AD41=AD37)*(AE37:AE41&gt;AE37)),"")</f>
        <v>0</v>
      </c>
      <c r="AM37" s="133">
        <f ca="1">IF(V37&lt;&gt;"",SUMPRODUCT((AG37:AG41=AG37)*(AB37:AB41=AB37)*(Z37:Z41=Z37)*(AD37:AD41=AD37)*(AE37:AE41=AE37)*(AF37:AF41&gt;AF37)),"")</f>
        <v>3</v>
      </c>
      <c r="AN37" s="133">
        <f ca="1">IF(V37&lt;&gt;"",IF(AN116&lt;&gt;"",IF(U115=3,AN116,AN116+U115),SUM(AH37:AM37)),"")</f>
        <v>4</v>
      </c>
      <c r="AO37" s="133" t="str">
        <f ca="1">IF(V37&lt;&gt;"",INDEX(V37:V41,MATCH(1,AN37:AN41,0),0),"")</f>
        <v>Netherlands</v>
      </c>
      <c r="CX37" s="133" t="str">
        <f ca="1">IF(AO37&lt;&gt;"",AO37,O37)</f>
        <v>Netherlands</v>
      </c>
      <c r="CY37" s="133">
        <v>1</v>
      </c>
      <c r="CZ37" s="133">
        <v>35</v>
      </c>
      <c r="DA37" s="195" t="str">
        <f>Matches!H38</f>
        <v>Netherlands</v>
      </c>
      <c r="DB37" s="195">
        <f ca="1">IF(DA2&lt;&gt;"",IF(AND(Matches!J38&lt;&gt;"",Matches!K38&lt;&gt;""),Matches!J38,0),"")</f>
        <v>0</v>
      </c>
      <c r="DC37" s="195">
        <f ca="1">IF(DA2&lt;&gt;"",IF(AND(Matches!J38&lt;&gt;"",Matches!K38&lt;&gt;""),Matches!K38,0),"")</f>
        <v>0</v>
      </c>
      <c r="DD37" s="195" t="str">
        <f>Matches!M38</f>
        <v>Sweden</v>
      </c>
      <c r="DE37" s="195" t="str">
        <f ca="1">IF(AND(Matches!J38&lt;&gt;"",Matches!K38&lt;&gt;""),IF(DB37&gt;DC37,"W",IF(DB37=DC37,"D","L")),"")</f>
        <v/>
      </c>
      <c r="DF37" s="133" t="str">
        <f t="shared" ca="1" si="0"/>
        <v/>
      </c>
      <c r="DQ37" s="200"/>
      <c r="DR37" s="201"/>
      <c r="DS37" s="202" t="str">
        <f t="shared" si="15"/>
        <v>Saudi Arabia</v>
      </c>
      <c r="DT37" s="186" t="s">
        <v>660</v>
      </c>
      <c r="DU37" s="202"/>
      <c r="DV37" s="194">
        <v>31</v>
      </c>
      <c r="DW37" s="203" t="s">
        <v>119</v>
      </c>
      <c r="DX37" s="20"/>
      <c r="DY37" s="9">
        <v>31</v>
      </c>
      <c r="DZ37" s="204">
        <f t="shared" si="13"/>
        <v>46192.958333333336</v>
      </c>
      <c r="EA37" s="205">
        <v>46192.958333333336</v>
      </c>
      <c r="EB37" s="206">
        <f t="shared" si="14"/>
        <v>46192.958333333336</v>
      </c>
      <c r="EC37" s="205"/>
      <c r="ED37" s="194">
        <f>SUM(Matches!S35:S38)</f>
        <v>10</v>
      </c>
      <c r="EE37" s="194" t="str">
        <f>INDEX(Language!A1:K177,MATCH(Setup!B38,Language!B1:B177,0),MATCH(Setup!C5,Language!A1:J1,0))</f>
        <v>Saudi Arabia</v>
      </c>
    </row>
    <row r="38" spans="1:135" x14ac:dyDescent="0.25">
      <c r="A38" s="20">
        <f>Setup!F29+100</f>
        <v>119</v>
      </c>
      <c r="B38" s="197">
        <f ca="1">VLOOKUP(C38,CX37:CY41,2,FALSE)</f>
        <v>2</v>
      </c>
      <c r="C38" s="193" t="str">
        <f t="shared" ref="C38:C40" si="68">EE28</f>
        <v>Japan</v>
      </c>
      <c r="D38" s="197">
        <f ca="1">SUMPRODUCT((DA3:DA105=C38)*(DE3:DE105="W"))+SUMPRODUCT((DD3:DD105=C38)*(DF3:DF105="W"))</f>
        <v>0</v>
      </c>
      <c r="E38" s="197">
        <f ca="1">SUMPRODUCT((DA3:DA105=C38)*(DE3:DE105="D"))+SUMPRODUCT((DD3:DD105=C38)*(DF3:DF105="D"))</f>
        <v>0</v>
      </c>
      <c r="F38" s="197">
        <f ca="1">SUMPRODUCT((DA3:DA105=C38)*(DE3:DE105="L"))+SUMPRODUCT((DD3:DD105=C38)*(DF3:DF105="L"))</f>
        <v>0</v>
      </c>
      <c r="G38" s="197">
        <f ca="1">SUMIF(DA3:DA123,C38,DB3:DB123)+SUMIF(DD3:DD123,C38,DC3:DC123)</f>
        <v>0</v>
      </c>
      <c r="H38" s="197">
        <f ca="1">SUMIF(DD3:DD123,C38,DB3:DB123)+SUMIF(DA3:DA123,C38,DC3:DC123)</f>
        <v>0</v>
      </c>
      <c r="I38" s="197">
        <f t="shared" ca="1" si="64"/>
        <v>1000</v>
      </c>
      <c r="J38" s="197">
        <f t="shared" ca="1" si="65"/>
        <v>0</v>
      </c>
      <c r="K38" s="133">
        <f>IF(Setup!G29&lt;&gt;"",Setup!G29,-A38)</f>
        <v>-119</v>
      </c>
      <c r="L38" s="197">
        <f ca="1">IF(COUNTIF(J37:J41,4)&lt;&gt;4,RANK(J38,J37:J41),J117)</f>
        <v>1</v>
      </c>
      <c r="N38" s="133">
        <f ca="1">SUMPRODUCT((L37:L40=L38)*(K37:K40&lt;K38))+L38</f>
        <v>3</v>
      </c>
      <c r="O38" s="193" t="str">
        <f ca="1">INDEX(C37:C41,MATCH(2,N37:N41,0),0)</f>
        <v>Sweden</v>
      </c>
      <c r="P38" s="133">
        <f ca="1">INDEX(L37:L41,MATCH(O38,C37:C41,0),0)</f>
        <v>1</v>
      </c>
      <c r="Q38" s="133" t="str">
        <f ca="1">IF(Q37&lt;&gt;"",O38,"")</f>
        <v>Sweden</v>
      </c>
      <c r="R38" s="133" t="str">
        <f ca="1">IF(R37&lt;&gt;"",O39,"")</f>
        <v/>
      </c>
      <c r="S38" s="133" t="str">
        <f ca="1">IF(S37&lt;&gt;"",O40,"")</f>
        <v/>
      </c>
      <c r="T38" s="133" t="str">
        <f>IF(T37&lt;&gt;"",O41,"")</f>
        <v/>
      </c>
      <c r="V38" s="133" t="str">
        <f t="shared" ref="V38:V40" ca="1" si="69">IF(Q38&lt;&gt;"",Q38,"")</f>
        <v>Sweden</v>
      </c>
      <c r="W38" s="197">
        <f ca="1">SUMPRODUCT((DA3:DA105=V38)*(DD3:DD105=V39)*(DE3:DE105="W"))+SUMPRODUCT((DA3:DA105=V38)*(DD3:DD105=V40)*(DE3:DE105="W"))+SUMPRODUCT((DA3:DA105=V38)*(DD3:DD105=V41)*(DE3:DE105="W"))+SUMPRODUCT((DA3:DA105=V38)*(DD3:DD105=V37)*(DE3:DE105="W"))+SUMPRODUCT((DA3:DA105=V39)*(DD3:DD105=V38)*(DF3:DF105="W"))+SUMPRODUCT((DA3:DA105=V40)*(DD3:DD105=V38)*(DF3:DF105="W"))+SUMPRODUCT((DA3:DA105=V41)*(DD3:DD105=V38)*(DF3:DF105="W"))+SUMPRODUCT((DA3:DA105=V37)*(DD3:DD105=V38)*(DF3:DF105="W"))</f>
        <v>0</v>
      </c>
      <c r="X38" s="197">
        <f ca="1">SUMPRODUCT((DA3:DA105=V38)*(DD3:DD105=V39)*(DE3:DE105="D"))+SUMPRODUCT((DA3:DA105=V38)*(DD3:DD105=V40)*(DE3:DE105="D"))+SUMPRODUCT((DA3:DA105=V38)*(DD3:DD105=V41)*(DE3:DE105="D"))+SUMPRODUCT((DA3:DA105=V38)*(DD3:DD105=V37)*(DE3:DE105="D"))+SUMPRODUCT((DA3:DA105=V39)*(DD3:DD105=V38)*(DE3:DE105="D"))+SUMPRODUCT((DA3:DA105=V40)*(DD3:DD105=V38)*(DE3:DE105="D"))+SUMPRODUCT((DA3:DA105=V41)*(DD3:DD105=V38)*(DE3:DE105="D"))+SUMPRODUCT((DA3:DA105=V37)*(DD3:DD105=V38)*(DE3:DE105="D"))</f>
        <v>0</v>
      </c>
      <c r="Y38" s="197">
        <f ca="1">SUMPRODUCT((DA3:DA105=V38)*(DD3:DD105=V39)*(DE3:DE105="L"))+SUMPRODUCT((DA3:DA105=V38)*(DD3:DD105=V40)*(DE3:DE105="L"))+SUMPRODUCT((DA3:DA105=V38)*(DD3:DD105=V41)*(DE3:DE105="L"))+SUMPRODUCT((DA3:DA105=V38)*(DD3:DD105=V37)*(DE3:DE105="L"))+SUMPRODUCT((DA3:DA105=V39)*(DD3:DD105=V38)*(DF3:DF105="L"))+SUMPRODUCT((DA3:DA105=V40)*(DD3:DD105=V38)*(DF3:DF105="L"))+SUMPRODUCT((DA3:DA105=V41)*(DD3:DD105=V38)*(DF3:DF105="L"))+SUMPRODUCT((DA3:DA105=V37)*(DD3:DD105=V38)*(DF3:DF105="L"))</f>
        <v>0</v>
      </c>
      <c r="Z38" s="197">
        <f ca="1">SUMPRODUCT((DA3:DA105=V38)*(DD3:DD105=V39)*DB3:DB105)+SUMPRODUCT((DA3:DA105=V38)*(DD3:DD105=V40)*DB3:DB105)+SUMPRODUCT((DA3:DA105=V38)*(DD3:DD105=V41)*DB3:DB105)+SUMPRODUCT((DA3:DA105=V38)*(DD3:DD105=V37)*DB3:DB105)+SUMPRODUCT((DA3:DA105=V39)*(DD3:DD105=V38)*DC3:DC105)+SUMPRODUCT((DA3:DA105=V40)*(DD3:DD105=V38)*DC3:DC105)+SUMPRODUCT((DA3:DA105=V41)*(DD3:DD105=V38)*DC3:DC105)+SUMPRODUCT((DA3:DA105=V37)*(DD3:DD105=V38)*DC3:DC105)</f>
        <v>0</v>
      </c>
      <c r="AA38" s="197">
        <f ca="1">SUMPRODUCT((DA3:DA105=V38)*(DD3:DD105=V39)*DC3:DC105)+SUMPRODUCT((DA3:DA105=V38)*(DD3:DD105=V40)*DC3:DC105)+SUMPRODUCT((DA3:DA105=V38)*(DD3:DD105=V41)*DC3:DC105)+SUMPRODUCT((DA3:DA105=V38)*(DD3:DD105=V37)*DC3:DC105)+SUMPRODUCT((DA3:DA105=V39)*(DD3:DD105=V38)*DB3:DB105)+SUMPRODUCT((DA3:DA105=V40)*(DD3:DD105=V38)*DB3:DB105)+SUMPRODUCT((DA3:DA105=V41)*(DD3:DD105=V38)*DB3:DB105)+SUMPRODUCT((DA3:DA105=V37)*(DD3:DD105=V38)*DB3:DB105)</f>
        <v>0</v>
      </c>
      <c r="AB38" s="133">
        <f ca="1">Z38-AA38+1000</f>
        <v>1000</v>
      </c>
      <c r="AC38" s="133">
        <f t="shared" ca="1" si="66"/>
        <v>0</v>
      </c>
      <c r="AD38" s="197">
        <f ca="1">IF(V38&lt;&gt;"",VLOOKUP(V38,C4:I52,7,FALSE),"")</f>
        <v>1000</v>
      </c>
      <c r="AE38" s="197">
        <f ca="1">IF(V38&lt;&gt;"",VLOOKUP(V38,C4:I52,5,FALSE),"")</f>
        <v>0</v>
      </c>
      <c r="AF38" s="197">
        <f ca="1">IF(V38&lt;&gt;"",VLOOKUP(V38,C4:K52,9,FALSE),"")</f>
        <v>-142</v>
      </c>
      <c r="AG38" s="133">
        <f t="shared" ca="1" si="67"/>
        <v>0</v>
      </c>
      <c r="AH38" s="133">
        <f ca="1">IF(V38&lt;&gt;"",RANK(AG38,AG37:AG41),"")</f>
        <v>1</v>
      </c>
      <c r="AI38" s="133">
        <f ca="1">IF(V38&lt;&gt;"",SUMPRODUCT((AG37:AG41=AG38)*(AB37:AB41&gt;AB38)),"")</f>
        <v>0</v>
      </c>
      <c r="AJ38" s="133">
        <f ca="1">IF(V38&lt;&gt;"",SUMPRODUCT((AG37:AG41=AG38)*(AB37:AB41=AB38)*(Z37:Z41&gt;Z38)),"")</f>
        <v>0</v>
      </c>
      <c r="AK38" s="133">
        <f ca="1">IF(V38&lt;&gt;"",SUMPRODUCT((AG37:AG41=AG38)*(AB37:AB41=AB38)*(Z37:Z41=Z38)*(AD37:AD41&gt;AD38)),"")</f>
        <v>0</v>
      </c>
      <c r="AL38" s="133">
        <f ca="1">IF(V38&lt;&gt;"",SUMPRODUCT((AG37:AG41=AG38)*(AB37:AB41=AB38)*(Z37:Z41=Z38)*(AD37:AD41=AD38)*(AE37:AE41&gt;AE38)),"")</f>
        <v>0</v>
      </c>
      <c r="AM38" s="133">
        <f ca="1">IF(V38&lt;&gt;"",SUMPRODUCT((AG37:AG41=AG38)*(AB37:AB41=AB38)*(Z37:Z41=Z38)*(AD37:AD41=AD38)*(AE37:AE41=AE38)*(AF37:AF41&gt;AF38)),"")</f>
        <v>2</v>
      </c>
      <c r="AN38" s="133">
        <f ca="1">IF(V38&lt;&gt;"",IF(AN117&lt;&gt;"",IF(U115=3,AN117,AN117+U115),SUM(AH38:AM38)),"")</f>
        <v>3</v>
      </c>
      <c r="AO38" s="133" t="str">
        <f ca="1">IF(V38&lt;&gt;"",INDEX(V37:V41,MATCH(2,AN37:AN41,0),0),"")</f>
        <v>Japan</v>
      </c>
      <c r="AP38" s="133" t="str">
        <f ca="1">IF(R37&lt;&gt;"",R37,"")</f>
        <v/>
      </c>
      <c r="AQ38" s="133">
        <f ca="1">SUMPRODUCT((DA3:DA105=AP38)*(DD3:DD105=AP39)*(DE3:DE105="W"))+SUMPRODUCT((DA3:DA105=AP38)*(DD3:DD105=AP40)*(DE3:DE105="W"))+SUMPRODUCT((DA3:DA105=AP38)*(DD3:DD105=AP41)*(DE3:DE105="W"))+SUMPRODUCT((DA3:DA105=AP39)*(DD3:DD105=AP38)*(DF3:DF105="W"))+SUMPRODUCT((DA3:DA105=AP40)*(DD3:DD105=AP38)*(DF3:DF105="W"))+SUMPRODUCT((DA3:DA105=AP41)*(DD3:DD105=AP38)*(DF3:DF105="W"))</f>
        <v>0</v>
      </c>
      <c r="AR38" s="133">
        <f ca="1">SUMPRODUCT((DA3:DA105=AP38)*(DD3:DD105=AP39)*(DE3:DE105="D"))+SUMPRODUCT((DA3:DA105=AP38)*(DD3:DD105=AP40)*(DE3:DE105="D"))+SUMPRODUCT((DA3:DA105=AP38)*(DD3:DD105=AP41)*(DE3:DE105="D"))+SUMPRODUCT((DA3:DA105=AP39)*(DD3:DD105=AP38)*(DE3:DE105="D"))+SUMPRODUCT((DA3:DA105=AP40)*(DD3:DD105=AP38)*(DE3:DE105="D"))+SUMPRODUCT((DA3:DA105=AP41)*(DD3:DD105=AP38)*(DE3:DE105="D"))</f>
        <v>0</v>
      </c>
      <c r="AS38" s="133">
        <f ca="1">SUMPRODUCT((DA3:DA105=AP38)*(DD3:DD105=AP39)*(DE3:DE105="L"))+SUMPRODUCT((DA3:DA105=AP38)*(DD3:DD105=AP40)*(DE3:DE105="L"))+SUMPRODUCT((DA3:DA105=AP38)*(DD3:DD105=AP41)*(DE3:DE105="L"))+SUMPRODUCT((DA3:DA105=AP39)*(DD3:DD105=AP38)*(DF3:DF105="L"))+SUMPRODUCT((DA3:DA105=AP40)*(DD3:DD105=AP38)*(DF3:DF105="L"))+SUMPRODUCT((DA3:DA105=AP41)*(DD3:DD105=AP38)*(DF3:DF105="L"))</f>
        <v>0</v>
      </c>
      <c r="AT38" s="133">
        <f ca="1">SUMPRODUCT((DA3:DA105=AP38)*(DD3:DD105=AP39)*DB3:DB105)+SUMPRODUCT((DA3:DA105=AP38)*(DD3:DD105=AP40)*DB3:DB105)+SUMPRODUCT((DA3:DA105=AP38)*(DD3:DD105=AP41)*DB3:DB105)+SUMPRODUCT((DA3:DA105=AP38)*(DD3:DD105=AP37)*DB3:DB105)+SUMPRODUCT((DA3:DA105=AP39)*(DD3:DD105=AP38)*DC3:DC105)+SUMPRODUCT((DA3:DA105=AP40)*(DD3:DD105=AP38)*DC3:DC105)+SUMPRODUCT((DA3:DA105=AP41)*(DD3:DD105=AP38)*DC3:DC105)+SUMPRODUCT((DA3:DA105=AP37)*(DD3:DD105=AP38)*DC3:DC105)</f>
        <v>0</v>
      </c>
      <c r="AU38" s="133">
        <f ca="1">SUMPRODUCT((DA3:DA105=AP38)*(DD3:DD105=AP39)*DC3:DC105)+SUMPRODUCT((DA3:DA105=AP38)*(DD3:DD105=AP40)*DC3:DC105)+SUMPRODUCT((DA3:DA105=AP38)*(DD3:DD105=AP41)*DC3:DC105)+SUMPRODUCT((DA3:DA105=AP38)*(DD3:DD105=AP37)*DC3:DC105)+SUMPRODUCT((DA3:DA105=AP39)*(DD3:DD105=AP38)*DB3:DB105)+SUMPRODUCT((DA3:DA105=AP40)*(DD3:DD105=AP38)*DB3:DB105)+SUMPRODUCT((DA3:DA105=AP41)*(DD3:DD105=AP38)*DB3:DB105)+SUMPRODUCT((DA3:DA105=AP37)*(DD3:DD105=AP38)*DB3:DB105)</f>
        <v>0</v>
      </c>
      <c r="AV38" s="133">
        <f ca="1">AT38-AU38+1000</f>
        <v>1000</v>
      </c>
      <c r="AW38" s="133" t="str">
        <f t="shared" ref="AW38:AW40" ca="1" si="70">IF(AP38&lt;&gt;"",AQ38*3+AR38*1,"")</f>
        <v/>
      </c>
      <c r="AX38" s="197" t="str">
        <f ca="1">IF(AP38&lt;&gt;"",VLOOKUP(AP38,C4:I52,7,FALSE),"")</f>
        <v/>
      </c>
      <c r="AY38" s="197" t="str">
        <f ca="1">IF(AP38&lt;&gt;"",VLOOKUP(AP38,C4:I52,5,FALSE),"")</f>
        <v/>
      </c>
      <c r="AZ38" s="197" t="str">
        <f ca="1">IF(AP38&lt;&gt;"",VLOOKUP(AP38,C4:K52,9,FALSE),"")</f>
        <v/>
      </c>
      <c r="BA38" s="197" t="str">
        <f t="shared" ref="BA38:BA40" ca="1" si="71">AW38</f>
        <v/>
      </c>
      <c r="BB38" s="133" t="str">
        <f ca="1">IF(AP38&lt;&gt;"",RANK(BA38,BA37:BA40),"")</f>
        <v/>
      </c>
      <c r="BC38" s="133" t="str">
        <f ca="1">IF(AP38&lt;&gt;"",SUMPRODUCT((BA37:BA41=BA38)*(AV37:AV41&gt;AV38)),"")</f>
        <v/>
      </c>
      <c r="BD38" s="133" t="str">
        <f ca="1">IF(AP38&lt;&gt;"",SUMPRODUCT((BA37:BA41=BA38)*(AV37:AV41=AV38)*(AT37:AT41&gt;AT38)),"")</f>
        <v/>
      </c>
      <c r="BE38" s="133" t="str">
        <f ca="1">IF(AP38&lt;&gt;"",SUMPRODUCT((BA37:BA41=BA38)*(AV37:AV41=AV38)*(AT37:AT41=AT38)*(AX37:AX41&gt;AX38)),"")</f>
        <v/>
      </c>
      <c r="BF38" s="133" t="str">
        <f ca="1">IF(AP38&lt;&gt;"",SUMPRODUCT((BA37:BA41=BA38)*(AV37:AV41=AV38)*(AT37:AT41=AT38)*(AX37:AX41=AX38)*(AY37:AY41&gt;AY38)),"")</f>
        <v/>
      </c>
      <c r="BG38" s="133" t="str">
        <f ca="1">IF(AP38&lt;&gt;"",SUMPRODUCT((BA37:BA41=BA38)*(AV37:AV41=AV38)*(AT37:AT41=AT38)*(AX37:AX41=AX38)*(AY37:AY41=AY38)*(AZ37:AZ41&gt;AZ38)),"")</f>
        <v/>
      </c>
      <c r="BH38" s="133" t="str">
        <f ca="1">IF(AP38&lt;&gt;"",IF(BH117&lt;&gt;"",IF(AO115=3,BH117,BH117+AO115),SUM(BB38:BG38)+1),"")</f>
        <v/>
      </c>
      <c r="BI38" s="133" t="str">
        <f ca="1">IF(AP38&lt;&gt;"",INDEX(AP38:AP41,MATCH(2,BH38:BH41,0),0),"")</f>
        <v/>
      </c>
      <c r="CX38" s="133" t="str">
        <f ca="1">IF(BI38&lt;&gt;"",BI38,IF(AO38&lt;&gt;"",AO38,O38))</f>
        <v>Japan</v>
      </c>
      <c r="CY38" s="133">
        <v>2</v>
      </c>
      <c r="CZ38" s="133">
        <v>36</v>
      </c>
      <c r="DA38" s="195" t="str">
        <f>Matches!H39</f>
        <v>Tunisia</v>
      </c>
      <c r="DB38" s="195">
        <f ca="1">IF(DA2&lt;&gt;"",IF(AND(Matches!J39&lt;&gt;"",Matches!K39&lt;&gt;""),Matches!J39,0),"")</f>
        <v>0</v>
      </c>
      <c r="DC38" s="195">
        <f ca="1">IF(DA2&lt;&gt;"",IF(AND(Matches!J39&lt;&gt;"",Matches!K39&lt;&gt;""),Matches!K39,0),"")</f>
        <v>0</v>
      </c>
      <c r="DD38" s="195" t="str">
        <f>Matches!M39</f>
        <v>Japan</v>
      </c>
      <c r="DE38" s="195" t="str">
        <f ca="1">IF(AND(Matches!J39&lt;&gt;"",Matches!K39&lt;&gt;""),IF(DB38&gt;DC38,"W",IF(DB38=DC38,"D","L")),"")</f>
        <v/>
      </c>
      <c r="DF38" s="133" t="str">
        <f t="shared" ca="1" si="0"/>
        <v/>
      </c>
      <c r="DQ38" s="200"/>
      <c r="DR38" s="201"/>
      <c r="DS38" s="202" t="str">
        <f t="shared" si="15"/>
        <v>Uruguay</v>
      </c>
      <c r="DT38" s="186" t="s">
        <v>661</v>
      </c>
      <c r="DU38" s="202"/>
      <c r="DV38" s="194">
        <v>32</v>
      </c>
      <c r="DW38" s="203" t="s">
        <v>120</v>
      </c>
      <c r="DX38" s="20"/>
      <c r="DY38" s="9">
        <v>32</v>
      </c>
      <c r="DZ38" s="204">
        <f t="shared" si="13"/>
        <v>46192.625</v>
      </c>
      <c r="EA38" s="205">
        <v>46192.625</v>
      </c>
      <c r="EB38" s="206">
        <f t="shared" si="14"/>
        <v>46192.625</v>
      </c>
      <c r="EC38" s="205"/>
      <c r="EE38" s="194" t="str">
        <f>INDEX(Language!A1:K177,MATCH(Setup!B39,Language!B1:B177,0),MATCH(Setup!C5,Language!A1:J1,0))</f>
        <v>Uruguay</v>
      </c>
    </row>
    <row r="39" spans="1:135" ht="16.5" x14ac:dyDescent="0.25">
      <c r="A39" s="20">
        <f>Setup!F30+100</f>
        <v>142</v>
      </c>
      <c r="B39" s="197">
        <f ca="1">VLOOKUP(C39,CX37:CY41,2,FALSE)</f>
        <v>3</v>
      </c>
      <c r="C39" s="193" t="str">
        <f t="shared" si="68"/>
        <v>Sweden</v>
      </c>
      <c r="D39" s="197">
        <f ca="1">SUMPRODUCT((DA3:DA105=C39)*(DE3:DE105="W"))+SUMPRODUCT((DD3:DD105=C39)*(DF3:DF105="W"))</f>
        <v>0</v>
      </c>
      <c r="E39" s="197">
        <f ca="1">SUMPRODUCT((DA3:DA105=C39)*(DE3:DE105="D"))+SUMPRODUCT((DD3:DD105=C39)*(DF3:DF105="D"))</f>
        <v>0</v>
      </c>
      <c r="F39" s="197">
        <f ca="1">SUMPRODUCT((DA3:DA105=C39)*(DE3:DE105="L"))+SUMPRODUCT((DD3:DD105=C39)*(DF3:DF105="L"))</f>
        <v>0</v>
      </c>
      <c r="G39" s="197">
        <f ca="1">SUMIF(DA3:DA123,C39,DB3:DB123)+SUMIF(DD3:DD123,C39,DC3:DC123)</f>
        <v>0</v>
      </c>
      <c r="H39" s="197">
        <f ca="1">SUMIF(DD3:DD123,C39,DB3:DB123)+SUMIF(DA3:DA123,C39,DC3:DC123)</f>
        <v>0</v>
      </c>
      <c r="I39" s="197">
        <f t="shared" ca="1" si="64"/>
        <v>1000</v>
      </c>
      <c r="J39" s="197">
        <f t="shared" ca="1" si="65"/>
        <v>0</v>
      </c>
      <c r="K39" s="133">
        <f>IF(Setup!G30&lt;&gt;"",Setup!G30,-A39)</f>
        <v>-142</v>
      </c>
      <c r="L39" s="197">
        <f ca="1">IF(COUNTIF(J37:J41,4)&lt;&gt;4,RANK(J39,J37:J41),J118)</f>
        <v>1</v>
      </c>
      <c r="N39" s="133">
        <f ca="1">SUMPRODUCT((L37:L40=L39)*(K37:K40&lt;K39))+L39</f>
        <v>2</v>
      </c>
      <c r="O39" s="193" t="str">
        <f ca="1">INDEX(C37:C41,MATCH(3,N37:N41,0),0)</f>
        <v>Japan</v>
      </c>
      <c r="P39" s="133">
        <f ca="1">INDEX(L37:L41,MATCH(O39,C37:C41,0),0)</f>
        <v>1</v>
      </c>
      <c r="Q39" s="133" t="str">
        <f ca="1">IF(AND(Q38&lt;&gt;"",P39=1),O39,"")</f>
        <v>Japan</v>
      </c>
      <c r="R39" s="133" t="str">
        <f ca="1">IF(AND(R38&lt;&gt;"",P40=2),O40,"")</f>
        <v/>
      </c>
      <c r="S39" s="133" t="str">
        <f ca="1">IF(AND(S38&lt;&gt;"",P41=3),O41,"")</f>
        <v/>
      </c>
      <c r="V39" s="133" t="str">
        <f t="shared" ca="1" si="69"/>
        <v>Japan</v>
      </c>
      <c r="W39" s="197">
        <f ca="1">SUMPRODUCT((DA3:DA105=V39)*(DD3:DD105=V40)*(DE3:DE105="W"))+SUMPRODUCT((DA3:DA105=V39)*(DD3:DD105=V41)*(DE3:DE105="W"))+SUMPRODUCT((DA3:DA105=V39)*(DD3:DD105=V37)*(DE3:DE105="W"))+SUMPRODUCT((DA3:DA105=V39)*(DD3:DD105=V38)*(DE3:DE105="W"))+SUMPRODUCT((DA3:DA105=V40)*(DD3:DD105=V39)*(DF3:DF105="W"))+SUMPRODUCT((DA3:DA105=V41)*(DD3:DD105=V39)*(DF3:DF105="W"))+SUMPRODUCT((DA3:DA105=V37)*(DD3:DD105=V39)*(DF3:DF105="W"))+SUMPRODUCT((DA3:DA105=V38)*(DD3:DD105=V39)*(DF3:DF105="W"))</f>
        <v>0</v>
      </c>
      <c r="X39" s="197">
        <f ca="1">SUMPRODUCT((DA3:DA105=V39)*(DD3:DD105=V40)*(DE3:DE105="D"))+SUMPRODUCT((DA3:DA105=V39)*(DD3:DD105=V41)*(DE3:DE105="D"))+SUMPRODUCT((DA3:DA105=V39)*(DD3:DD105=V37)*(DE3:DE105="D"))+SUMPRODUCT((DA3:DA105=V39)*(DD3:DD105=V38)*(DE3:DE105="D"))+SUMPRODUCT((DA3:DA105=V40)*(DD3:DD105=V39)*(DE3:DE105="D"))+SUMPRODUCT((DA3:DA105=V41)*(DD3:DD105=V39)*(DE3:DE105="D"))+SUMPRODUCT((DA3:DA105=V37)*(DD3:DD105=V39)*(DE3:DE105="D"))+SUMPRODUCT((DA3:DA105=V38)*(DD3:DD105=V39)*(DE3:DE105="D"))</f>
        <v>0</v>
      </c>
      <c r="Y39" s="197">
        <f ca="1">SUMPRODUCT((DA3:DA105=V39)*(DD3:DD105=V40)*(DE3:DE105="L"))+SUMPRODUCT((DA3:DA105=V39)*(DD3:DD105=V41)*(DE3:DE105="L"))+SUMPRODUCT((DA3:DA105=V39)*(DD3:DD105=V37)*(DE3:DE105="L"))+SUMPRODUCT((DA3:DA105=V39)*(DD3:DD105=V38)*(DE3:DE105="L"))+SUMPRODUCT((DA3:DA105=V40)*(DD3:DD105=V39)*(DF3:DF105="L"))+SUMPRODUCT((DA3:DA105=V41)*(DD3:DD105=V39)*(DF3:DF105="L"))+SUMPRODUCT((DA3:DA105=V37)*(DD3:DD105=V39)*(DF3:DF105="L"))+SUMPRODUCT((DA3:DA105=V38)*(DD3:DD105=V39)*(DF3:DF105="L"))</f>
        <v>0</v>
      </c>
      <c r="Z39" s="197">
        <f ca="1">SUMPRODUCT((DA3:DA105=V39)*(DD3:DD105=V40)*DB3:DB105)+SUMPRODUCT((DA3:DA105=V39)*(DD3:DD105=V41)*DB3:DB105)+SUMPRODUCT((DA3:DA105=V39)*(DD3:DD105=V37)*DB3:DB105)+SUMPRODUCT((DA3:DA105=V39)*(DD3:DD105=V38)*DB3:DB105)+SUMPRODUCT((DA3:DA105=V40)*(DD3:DD105=V39)*DC3:DC105)+SUMPRODUCT((DA3:DA105=V41)*(DD3:DD105=V39)*DC3:DC105)+SUMPRODUCT((DA3:DA105=V37)*(DD3:DD105=V39)*DC3:DC105)+SUMPRODUCT((DA3:DA105=V38)*(DD3:DD105=V39)*DC3:DC105)</f>
        <v>0</v>
      </c>
      <c r="AA39" s="197">
        <f ca="1">SUMPRODUCT((DA3:DA105=V39)*(DD3:DD105=V40)*DC3:DC105)+SUMPRODUCT((DA3:DA105=V39)*(DD3:DD105=V41)*DC3:DC105)+SUMPRODUCT((DA3:DA105=V39)*(DD3:DD105=V37)*DC3:DC105)+SUMPRODUCT((DA3:DA105=V39)*(DD3:DD105=V38)*DC3:DC105)+SUMPRODUCT((DA3:DA105=V40)*(DD3:DD105=V39)*DB3:DB105)+SUMPRODUCT((DA3:DA105=V41)*(DD3:DD105=V39)*DB3:DB105)+SUMPRODUCT((DA3:DA105=V37)*(DD3:DD105=V39)*DB3:DB105)+SUMPRODUCT((DA3:DA105=V38)*(DD3:DD105=V39)*DB3:DB105)</f>
        <v>0</v>
      </c>
      <c r="AB39" s="133">
        <f ca="1">Z39-AA39+1000</f>
        <v>1000</v>
      </c>
      <c r="AC39" s="133">
        <f t="shared" ca="1" si="66"/>
        <v>0</v>
      </c>
      <c r="AD39" s="197">
        <f ca="1">IF(V39&lt;&gt;"",VLOOKUP(V39,C4:I52,7,FALSE),"")</f>
        <v>1000</v>
      </c>
      <c r="AE39" s="197">
        <f ca="1">IF(V39&lt;&gt;"",VLOOKUP(V39,C4:I52,5,FALSE),"")</f>
        <v>0</v>
      </c>
      <c r="AF39" s="197">
        <f ca="1">IF(V39&lt;&gt;"",VLOOKUP(V39,C4:K52,9,FALSE),"")</f>
        <v>-119</v>
      </c>
      <c r="AG39" s="133">
        <f t="shared" ca="1" si="67"/>
        <v>0</v>
      </c>
      <c r="AH39" s="133">
        <f ca="1">IF(V39&lt;&gt;"",RANK(AG39,AG37:AG41),"")</f>
        <v>1</v>
      </c>
      <c r="AI39" s="133">
        <f ca="1">IF(V39&lt;&gt;"",SUMPRODUCT((AG37:AG41=AG39)*(AB37:AB41&gt;AB39)),"")</f>
        <v>0</v>
      </c>
      <c r="AJ39" s="133">
        <f ca="1">IF(V39&lt;&gt;"",SUMPRODUCT((AG37:AG41=AG39)*(AB37:AB41=AB39)*(Z37:Z41&gt;Z39)),"")</f>
        <v>0</v>
      </c>
      <c r="AK39" s="133">
        <f ca="1">IF(V39&lt;&gt;"",SUMPRODUCT((AG37:AG41=AG39)*(AB37:AB41=AB39)*(Z37:Z41=Z39)*(AD37:AD41&gt;AD39)),"")</f>
        <v>0</v>
      </c>
      <c r="AL39" s="133">
        <f ca="1">IF(V39&lt;&gt;"",SUMPRODUCT((AG37:AG41=AG39)*(AB37:AB41=AB39)*(Z37:Z41=Z39)*(AD37:AD41=AD39)*(AE37:AE41&gt;AE39)),"")</f>
        <v>0</v>
      </c>
      <c r="AM39" s="133">
        <f ca="1">IF(V39&lt;&gt;"",SUMPRODUCT((AG37:AG41=AG39)*(AB37:AB41=AB39)*(Z37:Z41=Z39)*(AD37:AD41=AD39)*(AE37:AE41=AE39)*(AF37:AF41&gt;AF39)),"")</f>
        <v>1</v>
      </c>
      <c r="AN39" s="133">
        <f ca="1">IF(V39&lt;&gt;"",IF(AN118&lt;&gt;"",IF(U115=3,AN118,AN118+U115),SUM(AH39:AM39)),"")</f>
        <v>2</v>
      </c>
      <c r="AO39" s="133" t="str">
        <f ca="1">IF(V39&lt;&gt;"",INDEX(V37:V41,MATCH(3,AN37:AN41,0),0),"")</f>
        <v>Sweden</v>
      </c>
      <c r="AP39" s="133" t="str">
        <f ca="1">IF(R38&lt;&gt;"",R38,"")</f>
        <v/>
      </c>
      <c r="AQ39" s="133">
        <f ca="1">SUMPRODUCT((DA3:DA105=AP39)*(DD3:DD105=AP40)*(DE3:DE105="W"))+SUMPRODUCT((DA3:DA105=AP39)*(DD3:DD105=AP41)*(DE3:DE105="W"))+SUMPRODUCT((DA3:DA105=AP39)*(DD3:DD105=AP38)*(DE3:DE105="W"))+SUMPRODUCT((DA3:DA105=AP40)*(DD3:DD105=AP39)*(DF3:DF105="W"))+SUMPRODUCT((DA3:DA105=AP41)*(DD3:DD105=AP39)*(DF3:DF105="W"))+SUMPRODUCT((DA3:DA105=AP38)*(DD3:DD105=AP39)*(DF3:DF105="W"))</f>
        <v>0</v>
      </c>
      <c r="AR39" s="133">
        <f ca="1">SUMPRODUCT((DA3:DA105=AP39)*(DD3:DD105=AP40)*(DE3:DE105="D"))+SUMPRODUCT((DA3:DA105=AP39)*(DD3:DD105=AP41)*(DE3:DE105="D"))+SUMPRODUCT((DA3:DA105=AP39)*(DD3:DD105=AP38)*(DE3:DE105="D"))+SUMPRODUCT((DA3:DA105=AP40)*(DD3:DD105=AP39)*(DE3:DE105="D"))+SUMPRODUCT((DA3:DA105=AP41)*(DD3:DD105=AP39)*(DE3:DE105="D"))+SUMPRODUCT((DA3:DA105=AP38)*(DD3:DD105=AP39)*(DE3:DE105="D"))</f>
        <v>0</v>
      </c>
      <c r="AS39" s="133">
        <f ca="1">SUMPRODUCT((DA3:DA105=AP39)*(DD3:DD105=AP40)*(DE3:DE105="L"))+SUMPRODUCT((DA3:DA105=AP39)*(DD3:DD105=AP41)*(DE3:DE105="L"))+SUMPRODUCT((DA3:DA105=AP39)*(DD3:DD105=AP38)*(DE3:DE105="L"))+SUMPRODUCT((DA3:DA105=AP40)*(DD3:DD105=AP39)*(DF3:DF105="L"))+SUMPRODUCT((DA3:DA105=AP41)*(DD3:DD105=AP39)*(DF3:DF105="L"))+SUMPRODUCT((DA3:DA105=AP38)*(DD3:DD105=AP39)*(DF3:DF105="L"))</f>
        <v>0</v>
      </c>
      <c r="AT39" s="133">
        <f ca="1">SUMPRODUCT((DA3:DA105=AP39)*(DD3:DD105=AP40)*DB3:DB105)+SUMPRODUCT((DA3:DA105=AP39)*(DD3:DD105=AP41)*DB3:DB105)+SUMPRODUCT((DA3:DA105=AP39)*(DD3:DD105=AP37)*DB3:DB105)+SUMPRODUCT((DA3:DA105=AP39)*(DD3:DD105=AP38)*DB3:DB105)+SUMPRODUCT((DA3:DA105=AP40)*(DD3:DD105=AP39)*DC3:DC105)+SUMPRODUCT((DA3:DA105=AP41)*(DD3:DD105=AP39)*DC3:DC105)+SUMPRODUCT((DA3:DA105=AP37)*(DD3:DD105=AP39)*DC3:DC105)+SUMPRODUCT((DA3:DA105=AP38)*(DD3:DD105=AP39)*DC3:DC105)</f>
        <v>0</v>
      </c>
      <c r="AU39" s="133">
        <f ca="1">SUMPRODUCT((DA3:DA105=AP39)*(DD3:DD105=AP40)*DC3:DC105)+SUMPRODUCT((DA3:DA105=AP39)*(DD3:DD105=AP41)*DC3:DC105)+SUMPRODUCT((DA3:DA105=AP39)*(DD3:DD105=AP37)*DC3:DC105)+SUMPRODUCT((DA3:DA105=AP39)*(DD3:DD105=AP38)*DC3:DC105)+SUMPRODUCT((DA3:DA105=AP40)*(DD3:DD105=AP39)*DB3:DB105)+SUMPRODUCT((DA3:DA105=AP41)*(DD3:DD105=AP39)*DB3:DB105)+SUMPRODUCT((DA3:DA105=AP37)*(DD3:DD105=AP39)*DB3:DB105)+SUMPRODUCT((DA3:DA105=AP38)*(DD3:DD105=AP39)*DB3:DB105)</f>
        <v>0</v>
      </c>
      <c r="AV39" s="133">
        <f ca="1">AT39-AU39+1000</f>
        <v>1000</v>
      </c>
      <c r="AW39" s="133" t="str">
        <f t="shared" ca="1" si="70"/>
        <v/>
      </c>
      <c r="AX39" s="197" t="str">
        <f ca="1">IF(AP39&lt;&gt;"",VLOOKUP(AP39,C4:I52,7,FALSE),"")</f>
        <v/>
      </c>
      <c r="AY39" s="197" t="str">
        <f ca="1">IF(AP39&lt;&gt;"",VLOOKUP(AP39,C4:I52,5,FALSE),"")</f>
        <v/>
      </c>
      <c r="AZ39" s="197" t="str">
        <f ca="1">IF(AP39&lt;&gt;"",VLOOKUP(AP39,C4:K52,9,FALSE),"")</f>
        <v/>
      </c>
      <c r="BA39" s="197" t="str">
        <f t="shared" ca="1" si="71"/>
        <v/>
      </c>
      <c r="BB39" s="133" t="str">
        <f ca="1">IF(AP39&lt;&gt;"",RANK(BA39,BA37:BA40),"")</f>
        <v/>
      </c>
      <c r="BC39" s="133" t="str">
        <f ca="1">IF(AP39&lt;&gt;"",SUMPRODUCT((BA37:BA41=BA39)*(AV37:AV41&gt;AV39)),"")</f>
        <v/>
      </c>
      <c r="BD39" s="133" t="str">
        <f ca="1">IF(AP39&lt;&gt;"",SUMPRODUCT((BA37:BA41=BA39)*(AV37:AV41=AV39)*(AT37:AT41&gt;AT39)),"")</f>
        <v/>
      </c>
      <c r="BE39" s="133" t="str">
        <f ca="1">IF(AP39&lt;&gt;"",SUMPRODUCT((BA37:BA41=BA39)*(AV37:AV41=AV39)*(AT37:AT41=AT39)*(AX37:AX41&gt;AX39)),"")</f>
        <v/>
      </c>
      <c r="BF39" s="133" t="str">
        <f ca="1">IF(AP39&lt;&gt;"",SUMPRODUCT((BA37:BA41=BA39)*(AV37:AV41=AV39)*(AT37:AT41=AT39)*(AX37:AX41=AX39)*(AY37:AY41&gt;AY39)),"")</f>
        <v/>
      </c>
      <c r="BG39" s="133" t="str">
        <f ca="1">IF(AP39&lt;&gt;"",SUMPRODUCT((BA37:BA41=BA39)*(AV37:AV41=AV39)*(AT37:AT41=AT39)*(AX37:AX41=AX39)*(AY37:AY41=AY39)*(AZ37:AZ41&gt;AZ39)),"")</f>
        <v/>
      </c>
      <c r="BH39" s="133" t="str">
        <f ca="1">IF(AP39&lt;&gt;"",IF(BH118&lt;&gt;"",IF(AO115=3,BH118,BH118+AO115),SUM(BB39:BG39)+1),"")</f>
        <v/>
      </c>
      <c r="BI39" s="133" t="str">
        <f ca="1">IF(AP39&lt;&gt;"",INDEX(AP38:AP41,MATCH(3,BH38:BH41,0),0),"")</f>
        <v/>
      </c>
      <c r="BJ39" s="133" t="str">
        <f ca="1">IF(S37&lt;&gt;"",S37,"")</f>
        <v/>
      </c>
      <c r="BK39" s="197">
        <f ca="1">SUMPRODUCT((DA3:DA105=BJ39)*(DD3:DD105=BJ40)*(DE3:DE105="W"))+SUMPRODUCT((DA3:DA105=BJ39)*(DD3:DD105=BJ41)*(DE3:DE105="W"))+SUMPRODUCT((DA3:DA105=BJ39)*(DD3:DD105=BJ81)*(DE3:DE105="W"))+SUMPRODUCT((DA3:DA105=BJ40)*(DD3:DD105=BJ39)*(DF3:DF105="W"))+SUMPRODUCT((DA3:DA105=BJ41)*(DD3:DD105=BJ39)*(DF3:DF105="W"))+SUMPRODUCT((DA3:DA105=BJ81)*(DD3:DD105=BJ39)*(DF3:DF105="W"))</f>
        <v>0</v>
      </c>
      <c r="BL39" s="197">
        <f ca="1">SUMPRODUCT((DA3:DA105=BJ39)*(DD3:DD105=BJ40)*(DE3:DE105="D"))+SUMPRODUCT((DA3:DA105=BJ39)*(DD3:DD105=BJ41)*(DE3:DE105="D"))+SUMPRODUCT((DA3:DA105=BJ39)*(DD3:DD105=BJ81)*(DE3:DE105="D"))+SUMPRODUCT((DA3:DA105=BJ40)*(DD3:DD105=BJ39)*(DE3:DE105="D"))+SUMPRODUCT((DA3:DA105=BJ41)*(DD3:DD105=BJ39)*(DE3:DE105="D"))+SUMPRODUCT((DA3:DA105=BJ81)*(DD3:DD105=BJ39)*(DE3:DE105="D"))</f>
        <v>0</v>
      </c>
      <c r="BM39" s="197">
        <f ca="1">SUMPRODUCT((DA3:DA105=BJ39)*(DD3:DD105=BJ40)*(DE3:DE105="L"))+SUMPRODUCT((DA3:DA105=BJ39)*(DD3:DD105=BJ41)*(DE3:DE105="L"))+SUMPRODUCT((DA3:DA105=BJ39)*(DD3:DD105=BJ81)*(DE3:DE105="L"))+SUMPRODUCT((DA3:DA105=BJ40)*(DD3:DD105=BJ39)*(DF3:DF105="L"))+SUMPRODUCT((DA3:DA105=BJ41)*(DD3:DD105=BJ39)*(DF3:DF105="L"))+SUMPRODUCT((DA3:DA105=BJ81)*(DD3:DD105=BJ39)*(DF3:DF105="L"))</f>
        <v>0</v>
      </c>
      <c r="BN39" s="197">
        <f ca="1">SUMPRODUCT((DA3:DA105=BJ39)*(DD3:DD105=BJ40)*DB3:DB105)+SUMPRODUCT((DA3:DA105=BJ39)*(DD3:DD105=BJ41)*DB3:DB105)+SUMPRODUCT((DA3:DA105=BJ39)*(DD3:DD105=BJ37)*DB3:DB105)+SUMPRODUCT((DA3:DA105=BJ39)*(DD3:DD105=BJ38)*DB3:DB105)+SUMPRODUCT((DA3:DA105=BJ40)*(DD3:DD105=BJ39)*DC3:DC105)+SUMPRODUCT((DA3:DA105=BJ41)*(DD3:DD105=BJ39)*DC3:DC105)+SUMPRODUCT((DA3:DA105=BJ37)*(DD3:DD105=BJ39)*DC3:DC105)+SUMPRODUCT((DA3:DA105=BJ38)*(DD3:DD105=BJ39)*DC3:DC105)</f>
        <v>0</v>
      </c>
      <c r="BO39" s="197">
        <f ca="1">SUMPRODUCT((DA3:DA105=BJ39)*(DD3:DD105=BJ40)*DC3:DC105)+SUMPRODUCT((DA3:DA105=BJ39)*(DD3:DD105=BJ41)*DC3:DC105)+SUMPRODUCT((DA3:DA105=BJ39)*(DD3:DD105=BJ37)*DC3:DC105)+SUMPRODUCT((DA3:DA105=BJ39)*(DD3:DD105=BJ38)*DC3:DC105)+SUMPRODUCT((DA3:DA105=BJ40)*(DD3:DD105=BJ39)*DB3:DB105)+SUMPRODUCT((DA3:DA105=BJ41)*(DD3:DD105=BJ39)*DB3:DB105)+SUMPRODUCT((DA3:DA105=BJ37)*(DD3:DD105=BJ39)*DB3:DB105)+SUMPRODUCT((DA3:DA105=BJ38)*(DD3:DD105=BJ39)*DB3:DB105)</f>
        <v>0</v>
      </c>
      <c r="BP39" s="197">
        <f ca="1">BN39-BO39+1000</f>
        <v>1000</v>
      </c>
      <c r="BQ39" s="197" t="str">
        <f t="shared" ref="BQ39:BQ40" ca="1" si="72">IF(BJ39&lt;&gt;"",BK39*3+BL39*1,"")</f>
        <v/>
      </c>
      <c r="BR39" s="197" t="str">
        <f ca="1">IF(BJ39&lt;&gt;"",VLOOKUP(BJ39,C4:I52,7,FALSE),"")</f>
        <v/>
      </c>
      <c r="BS39" s="197" t="str">
        <f ca="1">IF(BJ39&lt;&gt;"",VLOOKUP(BJ39,C4:I52,5,FALSE),"")</f>
        <v/>
      </c>
      <c r="BT39" s="197" t="str">
        <f ca="1">IF(BJ39&lt;&gt;"",VLOOKUP(BJ39,C4:K52,9,FALSE),"")</f>
        <v/>
      </c>
      <c r="BU39" s="197" t="str">
        <f t="shared" ref="BU39:BU40" ca="1" si="73">BQ39</f>
        <v/>
      </c>
      <c r="BV39" s="133" t="str">
        <f ca="1">IF(BJ39&lt;&gt;"",RANK(BU39,BU38:BU40),"")</f>
        <v/>
      </c>
      <c r="BW39" s="133" t="str">
        <f ca="1">IF(BJ39&lt;&gt;"",SUMPRODUCT((BU37:BU41=BU39)*(BP37:BP41&gt;BP39)),"")</f>
        <v/>
      </c>
      <c r="BX39" s="133" t="str">
        <f ca="1">IF(BJ39&lt;&gt;"",SUMPRODUCT((BU37:BU41=BU39)*(BP37:BP41=BP39)*(BN37:BN41&gt;BN39)),"")</f>
        <v/>
      </c>
      <c r="BY39" s="133" t="str">
        <f ca="1">IF(BJ39&lt;&gt;"",SUMPRODUCT((BU37:BU41=BU39)*(BP37:BP41=BP39)*(BN37:BN41=BN39)*(BR37:BR41&gt;BR39)),"")</f>
        <v/>
      </c>
      <c r="BZ39" s="133" t="str">
        <f ca="1">IF(BJ39&lt;&gt;"",SUMPRODUCT((BU37:BU41=BU39)*(BP37:BP41=BP39)*(BN37:BN41=BN39)*(BR37:BR41=BR39)*(BS37:BS41&gt;BS39)),"")</f>
        <v/>
      </c>
      <c r="CA39" s="133" t="str">
        <f ca="1">IF(BJ39&lt;&gt;"",SUMPRODUCT((BU37:BU41=BU39)*(BP37:BP41=BP39)*(BN37:BN41=BN39)*(BR37:BR41=BR39)*(BS37:BS41=BS39)*(BT37:BT41&gt;BT39)),"")</f>
        <v/>
      </c>
      <c r="CB39" s="133" t="str">
        <f ca="1">IF(BJ39&lt;&gt;"",SUM(BV39:CA39)+2,"")</f>
        <v/>
      </c>
      <c r="CC39" s="133" t="str">
        <f ca="1">IF(BJ39&lt;&gt;"",INDEX(BJ39:BJ41,MATCH(3,CB39:CB41,0),0),"")</f>
        <v/>
      </c>
      <c r="CX39" s="133" t="str">
        <f ca="1">IF(CC39&lt;&gt;"",CC39,IF(BI39&lt;&gt;"",BI39,IF(AO39&lt;&gt;"",AO39,O39)))</f>
        <v>Sweden</v>
      </c>
      <c r="CY39" s="133">
        <v>3</v>
      </c>
      <c r="DA39" s="195" t="str">
        <f>Matches!H40</f>
        <v>Uruguay</v>
      </c>
      <c r="DB39" s="195">
        <f ca="1">IF(DA2&lt;&gt;"",IF(AND(Matches!J40&lt;&gt;"",Matches!K40&lt;&gt;""),Matches!J40,0),"")</f>
        <v>0</v>
      </c>
      <c r="DC39" s="195">
        <f ca="1">IF(DA2&lt;&gt;"",IF(AND(Matches!J40&lt;&gt;"",Matches!K40&lt;&gt;""),Matches!K40,0),"")</f>
        <v>0</v>
      </c>
      <c r="DD39" s="195" t="str">
        <f>Matches!M40</f>
        <v>Cabo Verde</v>
      </c>
      <c r="DE39" s="195" t="str">
        <f ca="1">IF(AND(Matches!J40&lt;&gt;"",Matches!K40&lt;&gt;""),IF(DB39&gt;DC39,"W",IF(DB39=DC39,"D","L")),"")</f>
        <v/>
      </c>
      <c r="DF39" s="133" t="str">
        <f t="shared" ca="1" si="0"/>
        <v/>
      </c>
      <c r="DQ39" s="200" t="s">
        <v>516</v>
      </c>
      <c r="DW39" s="203" t="s">
        <v>121</v>
      </c>
      <c r="DX39" s="20"/>
      <c r="DY39" s="9">
        <v>33</v>
      </c>
      <c r="DZ39" s="204">
        <f t="shared" si="13"/>
        <v>46193.666666666664</v>
      </c>
      <c r="EA39" s="208">
        <v>46193.666666666664</v>
      </c>
      <c r="EB39" s="206">
        <f t="shared" ref="EB39:EB103" si="74">EA39+WCTImeZoneData/24</f>
        <v>46193.666666666664</v>
      </c>
      <c r="EC39" s="208"/>
      <c r="EE39" s="194" t="str">
        <f>INDEX(Language!A1:K177,MATCH(Setup!B40,Language!B1:B177,0),MATCH(Setup!C5,Language!A1:J1,0))</f>
        <v>France</v>
      </c>
    </row>
    <row r="40" spans="1:135" x14ac:dyDescent="0.25">
      <c r="A40" s="20">
        <f>Setup!F31+100</f>
        <v>147</v>
      </c>
      <c r="B40" s="197">
        <f ca="1">VLOOKUP(C40,CX37:CY41,2,FALSE)</f>
        <v>4</v>
      </c>
      <c r="C40" s="193" t="str">
        <f t="shared" si="68"/>
        <v>Tunisia</v>
      </c>
      <c r="D40" s="197">
        <f ca="1">SUMPRODUCT((DA3:DA105=C40)*(DE3:DE105="W"))+SUMPRODUCT((DD3:DD105=C40)*(DF3:DF105="W"))</f>
        <v>0</v>
      </c>
      <c r="E40" s="197">
        <f ca="1">SUMPRODUCT((DA3:DA105=C40)*(DE3:DE105="D"))+SUMPRODUCT((DD3:DD105=C40)*(DF3:DF105="D"))</f>
        <v>0</v>
      </c>
      <c r="F40" s="197">
        <f ca="1">SUMPRODUCT((DA3:DA105=C40)*(DE3:DE105="L"))+SUMPRODUCT((DD3:DD105=C40)*(DF3:DF105="L"))</f>
        <v>0</v>
      </c>
      <c r="G40" s="197">
        <f ca="1">SUMIF(DA3:DA123,C40,DB3:DB123)+SUMIF(DD3:DD123,C40,DC3:DC123)</f>
        <v>0</v>
      </c>
      <c r="H40" s="197">
        <f ca="1">SUMIF(DD3:DD123,C40,DB3:DB123)+SUMIF(DA3:DA123,C40,DC3:DC123)</f>
        <v>0</v>
      </c>
      <c r="I40" s="197">
        <f t="shared" ca="1" si="64"/>
        <v>1000</v>
      </c>
      <c r="J40" s="197">
        <f t="shared" ca="1" si="65"/>
        <v>0</v>
      </c>
      <c r="K40" s="133">
        <f>IF(Setup!G31&lt;&gt;"",Setup!G31,-A40)</f>
        <v>-147</v>
      </c>
      <c r="L40" s="197">
        <f ca="1">IF(COUNTIF(J37:J41,4)&lt;&gt;4,RANK(J40,J37:J41),J119)</f>
        <v>1</v>
      </c>
      <c r="N40" s="133">
        <f ca="1">SUMPRODUCT((L37:L40=L40)*(K37:K40&lt;K40))+L40</f>
        <v>1</v>
      </c>
      <c r="O40" s="193" t="str">
        <f ca="1">INDEX(C37:C41,MATCH(4,N37:N41,0),0)</f>
        <v>Netherlands</v>
      </c>
      <c r="P40" s="133">
        <f ca="1">INDEX(L37:L41,MATCH(O40,C37:C41,0),0)</f>
        <v>1</v>
      </c>
      <c r="Q40" s="133" t="str">
        <f ca="1">IF(AND(Q39&lt;&gt;"",P40=1),O40,"")</f>
        <v>Netherlands</v>
      </c>
      <c r="R40" s="133" t="str">
        <f ca="1">IF(AND(R39&lt;&gt;"",P41=2),O41,"")</f>
        <v/>
      </c>
      <c r="V40" s="133" t="str">
        <f t="shared" ca="1" si="69"/>
        <v>Netherlands</v>
      </c>
      <c r="W40" s="197">
        <f ca="1">SUMPRODUCT((DA3:DA105=V40)*(DD3:DD105=V41)*(DE3:DE105="W"))+SUMPRODUCT((DA3:DA105=V40)*(DD3:DD105=V37)*(DE3:DE105="W"))+SUMPRODUCT((DA3:DA105=V40)*(DD3:DD105=V38)*(DE3:DE105="W"))+SUMPRODUCT((DA3:DA105=V40)*(DD3:DD105=V39)*(DE3:DE105="W"))+SUMPRODUCT((DA3:DA105=V41)*(DD3:DD105=V40)*(DF3:DF105="W"))+SUMPRODUCT((DA3:DA105=V37)*(DD3:DD105=V40)*(DF3:DF105="W"))+SUMPRODUCT((DA3:DA105=V38)*(DD3:DD105=V40)*(DF3:DF105="W"))+SUMPRODUCT((DA3:DA105=V39)*(DD3:DD105=V40)*(DF3:DF105="W"))</f>
        <v>0</v>
      </c>
      <c r="X40" s="197">
        <f ca="1">SUMPRODUCT((DA3:DA105=V40)*(DD3:DD105=V41)*(DE3:DE105="D"))+SUMPRODUCT((DA3:DA105=V40)*(DD3:DD105=V37)*(DE3:DE105="D"))+SUMPRODUCT((DA3:DA105=V40)*(DD3:DD105=V38)*(DE3:DE105="D"))+SUMPRODUCT((DA3:DA105=V40)*(DD3:DD105=V39)*(DE3:DE105="D"))+SUMPRODUCT((DA3:DA105=V41)*(DD3:DD105=V40)*(DE3:DE105="D"))+SUMPRODUCT((DA3:DA105=V37)*(DD3:DD105=V40)*(DE3:DE105="D"))+SUMPRODUCT((DA3:DA105=V38)*(DD3:DD105=V40)*(DE3:DE105="D"))+SUMPRODUCT((DA3:DA105=V39)*(DD3:DD105=V40)*(DE3:DE105="D"))</f>
        <v>0</v>
      </c>
      <c r="Y40" s="197">
        <f ca="1">SUMPRODUCT((DA3:DA105=V40)*(DD3:DD105=V41)*(DE3:DE105="L"))+SUMPRODUCT((DA3:DA105=V40)*(DD3:DD105=V37)*(DE3:DE105="L"))+SUMPRODUCT((DA3:DA105=V40)*(DD3:DD105=V38)*(DE3:DE105="L"))+SUMPRODUCT((DA3:DA105=V40)*(DD3:DD105=V39)*(DE3:DE105="L"))+SUMPRODUCT((DA3:DA105=V41)*(DD3:DD105=V40)*(DF3:DF105="L"))+SUMPRODUCT((DA3:DA105=V37)*(DD3:DD105=V40)*(DF3:DF105="L"))+SUMPRODUCT((DA3:DA105=V38)*(DD3:DD105=V40)*(DF3:DF105="L"))+SUMPRODUCT((DA3:DA105=V39)*(DD3:DD105=V40)*(DF3:DF105="L"))</f>
        <v>0</v>
      </c>
      <c r="Z40" s="197">
        <f ca="1">SUMPRODUCT((DA3:DA105=V40)*(DD3:DD105=V41)*DB3:DB105)+SUMPRODUCT((DA3:DA105=V40)*(DD3:DD105=V37)*DB3:DB105)+SUMPRODUCT((DA3:DA105=V40)*(DD3:DD105=V38)*DB3:DB105)+SUMPRODUCT((DA3:DA105=V40)*(DD3:DD105=V39)*DB3:DB105)+SUMPRODUCT((DA3:DA105=V41)*(DD3:DD105=V40)*DC3:DC105)+SUMPRODUCT((DA3:DA105=V37)*(DD3:DD105=V40)*DC3:DC105)+SUMPRODUCT((DA3:DA105=V38)*(DD3:DD105=V40)*DC3:DC105)+SUMPRODUCT((DA3:DA105=V39)*(DD3:DD105=V40)*DC3:DC105)</f>
        <v>0</v>
      </c>
      <c r="AA40" s="197">
        <f ca="1">SUMPRODUCT((DA3:DA105=V40)*(DD3:DD105=V41)*DC3:DC105)+SUMPRODUCT((DA3:DA105=V40)*(DD3:DD105=V37)*DC3:DC105)+SUMPRODUCT((DA3:DA105=V40)*(DD3:DD105=V38)*DC3:DC105)+SUMPRODUCT((DA3:DA105=V40)*(DD3:DD105=V39)*DC3:DC105)+SUMPRODUCT((DA3:DA105=V41)*(DD3:DD105=V40)*DB3:DB105)+SUMPRODUCT((DA3:DA105=V37)*(DD3:DD105=V40)*DB3:DB105)+SUMPRODUCT((DA3:DA105=V38)*(DD3:DD105=V40)*DB3:DB105)+SUMPRODUCT((DA3:DA105=V39)*(DD3:DD105=V40)*DB3:DB105)</f>
        <v>0</v>
      </c>
      <c r="AB40" s="133">
        <f ca="1">Z40-AA40+1000</f>
        <v>1000</v>
      </c>
      <c r="AC40" s="133">
        <f t="shared" ca="1" si="66"/>
        <v>0</v>
      </c>
      <c r="AD40" s="197">
        <f ca="1">IF(V40&lt;&gt;"",VLOOKUP(V40,C4:I52,7,FALSE),"")</f>
        <v>1000</v>
      </c>
      <c r="AE40" s="197">
        <f ca="1">IF(V40&lt;&gt;"",VLOOKUP(V40,C4:I52,5,FALSE),"")</f>
        <v>0</v>
      </c>
      <c r="AF40" s="197">
        <f ca="1">IF(V40&lt;&gt;"",VLOOKUP(V40,C4:K52,9,FALSE),"")</f>
        <v>-107</v>
      </c>
      <c r="AG40" s="133">
        <f t="shared" ca="1" si="67"/>
        <v>0</v>
      </c>
      <c r="AH40" s="133">
        <f ca="1">IF(V40&lt;&gt;"",RANK(AG40,AG37:AG41),"")</f>
        <v>1</v>
      </c>
      <c r="AI40" s="133">
        <f ca="1">IF(V40&lt;&gt;"",SUMPRODUCT((AG37:AG41=AG40)*(AB37:AB41&gt;AB40)),"")</f>
        <v>0</v>
      </c>
      <c r="AJ40" s="133">
        <f ca="1">IF(V40&lt;&gt;"",SUMPRODUCT((AG37:AG41=AG40)*(AB37:AB41=AB40)*(Z37:Z41&gt;Z40)),"")</f>
        <v>0</v>
      </c>
      <c r="AK40" s="133">
        <f ca="1">IF(V40&lt;&gt;"",SUMPRODUCT((AG37:AG41=AG40)*(AB37:AB41=AB40)*(Z37:Z41=Z40)*(AD37:AD41&gt;AD40)),"")</f>
        <v>0</v>
      </c>
      <c r="AL40" s="133">
        <f ca="1">IF(V40&lt;&gt;"",SUMPRODUCT((AG37:AG41=AG40)*(AB37:AB41=AB40)*(Z37:Z41=Z40)*(AD37:AD41=AD40)*(AE37:AE41&gt;AE40)),"")</f>
        <v>0</v>
      </c>
      <c r="AM40" s="133">
        <f ca="1">IF(V40&lt;&gt;"",SUMPRODUCT((AG37:AG41=AG40)*(AB37:AB41=AB40)*(Z37:Z41=Z40)*(AD37:AD41=AD40)*(AE37:AE41=AE40)*(AF37:AF41&gt;AF40)),"")</f>
        <v>0</v>
      </c>
      <c r="AN40" s="133">
        <f ca="1">IF(V40&lt;&gt;"",IF(AN119&lt;&gt;"",IF(U115=3,AN119,AN119+U115),SUM(AH40:AM40)),"")</f>
        <v>1</v>
      </c>
      <c r="AO40" s="133" t="str">
        <f ca="1">IF(V40&lt;&gt;"",INDEX(V37:V41,MATCH(4,AN37:AN41,0),0),"")</f>
        <v>Tunisia</v>
      </c>
      <c r="AP40" s="133" t="str">
        <f ca="1">IF(R39&lt;&gt;"",R39,"")</f>
        <v/>
      </c>
      <c r="AQ40" s="133" t="str">
        <f ca="1">IF(AP40&lt;&gt;"",SUMPRODUCT((DA3:DA105=AP40)*(DD3:DD105=AP41)*(DE3:DE105="W"))+SUMPRODUCT((DA3:DA105=AP40)*(DD3:DD105=AP38)*(DE3:DE105="W"))+SUMPRODUCT((DA3:DA105=AP40)*(DD3:DD105=AP39)*(DE3:DE105="W"))+SUMPRODUCT((DA3:DA105=AP41)*(DD3:DD105=AP40)*(DF3:DF105="W"))+SUMPRODUCT((DA3:DA105=AP38)*(DD3:DD105=AP40)*(DF3:DF105="W"))+SUMPRODUCT((DA3:DA105=AP39)*(DD3:DD105=AP40)*(DF3:DF105="W")),"")</f>
        <v/>
      </c>
      <c r="AR40" s="133" t="str">
        <f ca="1">IF(AP40&lt;&gt;"",SUMPRODUCT((DA3:DA105=AP40)*(DD3:DD105=AP41)*(DE3:DE105="D"))+SUMPRODUCT((DA3:DA105=AP40)*(DD3:DD105=AP38)*(DE3:DE105="D"))+SUMPRODUCT((DA3:DA105=AP40)*(DD3:DD105=AP39)*(DE3:DE105="D"))+SUMPRODUCT((DA3:DA105=AP41)*(DD3:DD105=AP40)*(DE3:DE105="D"))+SUMPRODUCT((DA3:DA105=AP38)*(DD3:DD105=AP40)*(DE3:DE105="D"))+SUMPRODUCT((DA3:DA105=AP39)*(DD3:DD105=AP40)*(DE3:DE105="D")),"")</f>
        <v/>
      </c>
      <c r="AS40" s="133" t="str">
        <f ca="1">IF(AP40&lt;&gt;"",SUMPRODUCT((DA3:DA105=AP40)*(DD3:DD105=AP41)*(DE3:DE105="L"))+SUMPRODUCT((DA3:DA105=AP40)*(DD3:DD105=AP38)*(DE3:DE105="L"))+SUMPRODUCT((DA3:DA105=AP40)*(DD3:DD105=AP39)*(DE3:DE105="L"))+SUMPRODUCT((DA3:DA105=AP41)*(DD3:DD105=AP40)*(DF3:DF105="L"))+SUMPRODUCT((DA3:DA105=AP38)*(DD3:DD105=AP40)*(DF3:DF105="L"))+SUMPRODUCT((DA3:DA105=AP39)*(DD3:DD105=AP40)*(DF3:DF105="L")),"")</f>
        <v/>
      </c>
      <c r="AT40" s="133">
        <f ca="1">SUMPRODUCT((DA3:DA105=AP40)*(DD3:DD105=AP41)*DB3:DB105)+SUMPRODUCT((DA3:DA105=AP40)*(DD3:DD105=AP37)*DB3:DB105)+SUMPRODUCT((DA3:DA105=AP40)*(DD3:DD105=AP38)*DB3:DB105)+SUMPRODUCT((DA3:DA105=AP40)*(DD3:DD105=AP39)*DB3:DB105)+SUMPRODUCT((DA3:DA105=AP41)*(DD3:DD105=AP40)*DC3:DC105)+SUMPRODUCT((DA3:DA105=AP37)*(DD3:DD105=AP40)*DC3:DC105)+SUMPRODUCT((DA3:DA105=AP38)*(DD3:DD105=AP40)*DC3:DC105)+SUMPRODUCT((DA3:DA105=AP39)*(DD3:DD105=AP40)*DC3:DC105)</f>
        <v>0</v>
      </c>
      <c r="AU40" s="133">
        <f ca="1">SUMPRODUCT((DA3:DA105=AP40)*(DD3:DD105=AP41)*DC3:DC105)+SUMPRODUCT((DA3:DA105=AP40)*(DD3:DD105=AP37)*DC3:DC105)+SUMPRODUCT((DA3:DA105=AP40)*(DD3:DD105=AP38)*DC3:DC105)+SUMPRODUCT((DA3:DA105=AP40)*(DD3:DD105=AP39)*DC3:DC105)+SUMPRODUCT((DA3:DA105=AP41)*(DD3:DD105=AP40)*DB3:DB105)+SUMPRODUCT((DA3:DA105=AP37)*(DD3:DD105=AP40)*DB3:DB105)+SUMPRODUCT((DA3:DA105=AP38)*(DD3:DD105=AP40)*DB3:DB105)+SUMPRODUCT((DA3:DA105=AP39)*(DD3:DD105=AP40)*DB3:DB105)</f>
        <v>0</v>
      </c>
      <c r="AV40" s="133">
        <f ca="1">AT40-AU40+1000</f>
        <v>1000</v>
      </c>
      <c r="AW40" s="133" t="str">
        <f t="shared" ca="1" si="70"/>
        <v/>
      </c>
      <c r="AX40" s="197" t="str">
        <f ca="1">IF(AP40&lt;&gt;"",VLOOKUP(AP40,C4:I52,7,FALSE),"")</f>
        <v/>
      </c>
      <c r="AY40" s="197" t="str">
        <f ca="1">IF(AP40&lt;&gt;"",VLOOKUP(AP40,C4:I52,5,FALSE),"")</f>
        <v/>
      </c>
      <c r="AZ40" s="197" t="str">
        <f ca="1">IF(AP40&lt;&gt;"",VLOOKUP(AP40,C4:K52,9,FALSE),"")</f>
        <v/>
      </c>
      <c r="BA40" s="197" t="str">
        <f t="shared" ca="1" si="71"/>
        <v/>
      </c>
      <c r="BB40" s="133" t="str">
        <f ca="1">IF(AP40&lt;&gt;"",RANK(BA40,BA37:BA40),"")</f>
        <v/>
      </c>
      <c r="BC40" s="133" t="str">
        <f ca="1">IF(AP40&lt;&gt;"",SUMPRODUCT((BA37:BA41=BA40)*(AV37:AV41&gt;AV40)),"")</f>
        <v/>
      </c>
      <c r="BD40" s="133" t="str">
        <f ca="1">IF(AP40&lt;&gt;"",SUMPRODUCT((BA37:BA41=BA40)*(AV37:AV41=AV40)*(AT37:AT41&gt;AT40)),"")</f>
        <v/>
      </c>
      <c r="BE40" s="133" t="str">
        <f ca="1">IF(AP40&lt;&gt;"",SUMPRODUCT((BA37:BA41=BA40)*(AV37:AV41=AV40)*(AT37:AT41=AT40)*(AX37:AX41&gt;AX40)),"")</f>
        <v/>
      </c>
      <c r="BF40" s="133" t="str">
        <f ca="1">IF(AP40&lt;&gt;"",SUMPRODUCT((BA37:BA41=BA40)*(AV37:AV41=AV40)*(AT37:AT41=AT40)*(AX37:AX41=AX40)*(AY37:AY41&gt;AY40)),"")</f>
        <v/>
      </c>
      <c r="BG40" s="133" t="str">
        <f ca="1">IF(AP40&lt;&gt;"",SUMPRODUCT((BA37:BA41=BA40)*(AV37:AV41=AV40)*(AT37:AT41=AT40)*(AX37:AX41=AX40)*(AY37:AY41=AY40)*(AZ37:AZ41&gt;AZ40)),"")</f>
        <v/>
      </c>
      <c r="BH40" s="133" t="str">
        <f ca="1">IF(AP40&lt;&gt;"",IF(BH119&lt;&gt;"",IF(AO115=3,BH119,BH119+AO115),SUM(BB40:BG40)+1),"")</f>
        <v/>
      </c>
      <c r="BI40" s="133" t="str">
        <f ca="1">IF(AP40&lt;&gt;"",INDEX(AP38:AP41,MATCH(4,BH38:BH41,0),0),"")</f>
        <v/>
      </c>
      <c r="BJ40" s="133" t="str">
        <f ca="1">IF(S38&lt;&gt;"",S38,"")</f>
        <v/>
      </c>
      <c r="BK40" s="197">
        <f ca="1">SUMPRODUCT((DA3:DA105=BJ40)*(DD3:DD105=BJ41)*(DE3:DE105="W"))+SUMPRODUCT((DA3:DA105=BJ40)*(DD3:DD105=BJ81)*(DE3:DE105="W"))+SUMPRODUCT((DA3:DA105=BJ40)*(DD3:DD105=BJ39)*(DE3:DE105="W"))+SUMPRODUCT((DA3:DA105=BJ41)*(DD3:DD105=BJ40)*(DF3:DF105="W"))+SUMPRODUCT((DA3:DA105=BJ81)*(DD3:DD105=BJ40)*(DF3:DF105="W"))+SUMPRODUCT((DA3:DA105=BJ39)*(DD3:DD105=BJ40)*(DF3:DF105="W"))</f>
        <v>0</v>
      </c>
      <c r="BL40" s="197">
        <f ca="1">SUMPRODUCT((DA3:DA105=BJ40)*(DD3:DD105=BJ41)*(DE3:DE105="D"))+SUMPRODUCT((DA3:DA105=BJ40)*(DD3:DD105=BJ81)*(DE3:DE105="D"))+SUMPRODUCT((DA3:DA105=BJ40)*(DD3:DD105=BJ39)*(DE3:DE105="D"))+SUMPRODUCT((DA3:DA105=BJ41)*(DD3:DD105=BJ40)*(DE3:DE105="D"))+SUMPRODUCT((DA3:DA105=BJ81)*(DD3:DD105=BJ40)*(DE3:DE105="D"))+SUMPRODUCT((DA3:DA105=BJ39)*(DD3:DD105=BJ40)*(DE3:DE105="D"))</f>
        <v>0</v>
      </c>
      <c r="BM40" s="197">
        <f ca="1">SUMPRODUCT((DA3:DA105=BJ40)*(DD3:DD105=BJ41)*(DE3:DE105="L"))+SUMPRODUCT((DA3:DA105=BJ40)*(DD3:DD105=BJ81)*(DE3:DE105="L"))+SUMPRODUCT((DA3:DA105=BJ40)*(DD3:DD105=BJ39)*(DE3:DE105="L"))+SUMPRODUCT((DA3:DA105=BJ41)*(DD3:DD105=BJ40)*(DF3:DF105="L"))+SUMPRODUCT((DA3:DA105=BJ81)*(DD3:DD105=BJ40)*(DF3:DF105="L"))+SUMPRODUCT((DA3:DA105=BJ39)*(DD3:DD105=BJ40)*(DF3:DF105="L"))</f>
        <v>0</v>
      </c>
      <c r="BN40" s="197">
        <f ca="1">SUMPRODUCT((DA3:DA105=BJ40)*(DD3:DD105=BJ41)*DB3:DB105)+SUMPRODUCT((DA3:DA105=BJ40)*(DD3:DD105=BJ37)*DB3:DB105)+SUMPRODUCT((DA3:DA105=BJ40)*(DD3:DD105=BJ38)*DB3:DB105)+SUMPRODUCT((DA3:DA105=BJ40)*(DD3:DD105=BJ39)*DB3:DB105)+SUMPRODUCT((DA3:DA105=BJ41)*(DD3:DD105=BJ40)*DC3:DC105)+SUMPRODUCT((DA3:DA105=BJ37)*(DD3:DD105=BJ40)*DC3:DC105)+SUMPRODUCT((DA3:DA105=BJ38)*(DD3:DD105=BJ40)*DC3:DC105)+SUMPRODUCT((DA3:DA105=BJ39)*(DD3:DD105=BJ40)*DC3:DC105)</f>
        <v>0</v>
      </c>
      <c r="BO40" s="197">
        <f ca="1">SUMPRODUCT((DA3:DA105=BJ40)*(DD3:DD105=BJ41)*DC3:DC105)+SUMPRODUCT((DA3:DA105=BJ40)*(DD3:DD105=BJ37)*DC3:DC105)+SUMPRODUCT((DA3:DA105=BJ40)*(DD3:DD105=BJ38)*DC3:DC105)+SUMPRODUCT((DA3:DA105=BJ40)*(DD3:DD105=BJ39)*DC3:DC105)+SUMPRODUCT((DA3:DA105=BJ41)*(DD3:DD105=BJ40)*DB3:DB105)+SUMPRODUCT((DA3:DA105=BJ37)*(DD3:DD105=BJ40)*DB3:DB105)+SUMPRODUCT((DA3:DA105=BJ38)*(DD3:DD105=BJ40)*DB3:DB105)+SUMPRODUCT((DA3:DA105=BJ39)*(DD3:DD105=BJ40)*DB3:DB105)</f>
        <v>0</v>
      </c>
      <c r="BP40" s="197">
        <f ca="1">BN40-BO40+1000</f>
        <v>1000</v>
      </c>
      <c r="BQ40" s="197" t="str">
        <f t="shared" ca="1" si="72"/>
        <v/>
      </c>
      <c r="BR40" s="197" t="str">
        <f ca="1">IF(BJ40&lt;&gt;"",VLOOKUP(BJ40,C4:I52,7,FALSE),"")</f>
        <v/>
      </c>
      <c r="BS40" s="197" t="str">
        <f ca="1">IF(BJ40&lt;&gt;"",VLOOKUP(BJ40,C4:I52,5,FALSE),"")</f>
        <v/>
      </c>
      <c r="BT40" s="197" t="str">
        <f ca="1">IF(BJ40&lt;&gt;"",VLOOKUP(BJ40,C4:K52,9,FALSE),"")</f>
        <v/>
      </c>
      <c r="BU40" s="197" t="str">
        <f t="shared" ca="1" si="73"/>
        <v/>
      </c>
      <c r="BV40" s="133" t="str">
        <f ca="1">IF(BJ40&lt;&gt;"",RANK(BU40,BU38:BU40),"")</f>
        <v/>
      </c>
      <c r="BW40" s="133" t="str">
        <f ca="1">IF(BJ40&lt;&gt;"",SUMPRODUCT((BU37:BU41=BU40)*(BP37:BP41&gt;BP40)),"")</f>
        <v/>
      </c>
      <c r="BX40" s="133" t="str">
        <f ca="1">IF(BJ40&lt;&gt;"",SUMPRODUCT((BU37:BU41=BU40)*(BP37:BP41=BP40)*(BN37:BN41&gt;BN40)),"")</f>
        <v/>
      </c>
      <c r="BY40" s="133" t="str">
        <f ca="1">IF(BJ40&lt;&gt;"",SUMPRODUCT((BU37:BU41=BU40)*(BP37:BP41=BP40)*(BN37:BN41=BN40)*(BR37:BR41&gt;BR40)),"")</f>
        <v/>
      </c>
      <c r="BZ40" s="133" t="str">
        <f ca="1">IF(BJ40&lt;&gt;"",SUMPRODUCT((BU37:BU41=BU40)*(BP37:BP41=BP40)*(BN37:BN41=BN40)*(BR37:BR41=BR40)*(BS37:BS41&gt;BS40)),"")</f>
        <v/>
      </c>
      <c r="CA40" s="133" t="str">
        <f ca="1">IF(BJ40&lt;&gt;"",SUMPRODUCT((BU37:BU41=BU40)*(BP37:BP41=BP40)*(BN37:BN41=BN40)*(BR37:BR41=BR40)*(BS37:BS41=BS40)*(BT37:BT41&gt;BT40)),"")</f>
        <v/>
      </c>
      <c r="CB40" s="133" t="str">
        <f ca="1">IF(BJ40&lt;&gt;"",SUM(BV40:CA40)+2,"")</f>
        <v/>
      </c>
      <c r="CC40" s="133" t="str">
        <f ca="1">IF(BJ40&lt;&gt;"",INDEX(BJ39:BJ41,MATCH(4,CB39:CB41,0),0),"")</f>
        <v/>
      </c>
      <c r="CD40" s="133" t="str">
        <f>IF(T37&lt;&gt;"",T37,"")</f>
        <v/>
      </c>
      <c r="CE40" s="133">
        <f ca="1">SUMPRODUCT((DA3:DA105=CD40)*(DD3:DD105=CD41)*(DE3:DE105="W"))+SUMPRODUCT((DA3:DA105=CD40)*(DD3:DD105=CD81)*(DE3:DE105="W"))+SUMPRODUCT((DA3:DA105=CD40)*(DD3:DD105=CD82)*(DE3:DE105="W"))+SUMPRODUCT((DA3:DA105=CD41)*(DD3:DD105=CD40)*(DF3:DF105="W"))+SUMPRODUCT((DA3:DA105=CD81)*(DD3:DD105=CD40)*(DF3:DF105="W"))+SUMPRODUCT((DA3:DA105=CD82)*(DD3:DD105=CD40)*(DF3:DF105="W"))</f>
        <v>0</v>
      </c>
      <c r="CF40" s="133">
        <f ca="1">SUMPRODUCT((DA3:DA105=CD40)*(DD3:DD105=CD41)*(DE3:DE105="D"))+SUMPRODUCT((DA3:DA105=CD40)*(DD3:DD105=CD81)*(DE3:DE105="D"))+SUMPRODUCT((DA3:DA105=CD40)*(DD3:DD105=CD82)*(DE3:DE105="D"))+SUMPRODUCT((DA3:DA105=CD41)*(DD3:DD105=CD40)*(DE3:DE105="D"))+SUMPRODUCT((DA3:DA105=CD81)*(DD3:DD105=CD40)*(DE3:DE105="D"))+SUMPRODUCT((DA3:DA105=CD82)*(DD3:DD105=CD40)*(DE3:DE105="D"))</f>
        <v>0</v>
      </c>
      <c r="CG40" s="133">
        <f ca="1">SUMPRODUCT((DA3:DA105=CD40)*(DD3:DD105=CD41)*(DE3:DE105="L"))+SUMPRODUCT((DA3:DA105=CD40)*(DD3:DD105=CD81)*(DE3:DE105="L"))+SUMPRODUCT((DA3:DA105=CD40)*(DD3:DD105=CD82)*(DE3:DE105="L"))+SUMPRODUCT((DA3:DA105=CD41)*(DD3:DD105=CD40)*(DF3:DF105="L"))+SUMPRODUCT((DA3:DA105=CD81)*(DD3:DD105=CD40)*(DF3:DF105="L"))+SUMPRODUCT((DA3:DA105=CD82)*(DD3:DD105=CD40)*(DF3:DF105="L"))</f>
        <v>0</v>
      </c>
      <c r="CH40" s="133">
        <f ca="1">SUMPRODUCT((DA3:DA105=CD40)*(DD3:DD105=CD41)*DB3:DB105)+SUMPRODUCT((DA3:DA105=CD40)*(DD3:DD105=CD37)*DB3:DB105)+SUMPRODUCT((DA3:DA105=CD40)*(DD3:DD105=CD38)*DB3:DB105)+SUMPRODUCT((DA3:DA105=CD40)*(DD3:DD105=CD39)*DB3:DB105)+SUMPRODUCT((DA3:DA105=CD41)*(DD3:DD105=CD40)*DC3:DC105)+SUMPRODUCT((DA3:DA105=CD37)*(DD3:DD105=CD40)*DC3:DC105)+SUMPRODUCT((DA3:DA105=CD38)*(DD3:DD105=CD40)*DC3:DC105)+SUMPRODUCT((DA3:DA105=CD39)*(DD3:DD105=CD40)*DC3:DC105)</f>
        <v>0</v>
      </c>
      <c r="CI40" s="133">
        <f ca="1">SUMPRODUCT((DA3:DA105=CD40)*(DD3:DD105=CD41)*DC3:DC105)+SUMPRODUCT((DA3:DA105=CD40)*(DD3:DD105=CD37)*DC3:DC105)+SUMPRODUCT((DA3:DA105=CD40)*(DD3:DD105=CD38)*DC3:DC105)+SUMPRODUCT((DA3:DA105=CD40)*(DD3:DD105=CD39)*DC3:DC105)+SUMPRODUCT((DA3:DA105=CD41)*(DD3:DD105=CD40)*DB3:DB105)+SUMPRODUCT((DA3:DA105=CD37)*(DD3:DD105=CD40)*DB3:DB105)+SUMPRODUCT((DA3:DA105=CD38)*(DD3:DD105=CD40)*DB3:DB105)+SUMPRODUCT((DA3:DA105=CD39)*(DD3:DD105=CD40)*DB3:DB105)</f>
        <v>0</v>
      </c>
      <c r="CJ40" s="133">
        <f ca="1">CH40-CI40+1000</f>
        <v>1000</v>
      </c>
      <c r="CK40" s="197" t="str">
        <f t="shared" ref="CK40" si="75">IF(CD40&lt;&gt;"",CE40*3+CF40*1,"")</f>
        <v/>
      </c>
      <c r="CL40" s="197" t="str">
        <f>IF(CD40&lt;&gt;"",VLOOKUP(CD40,C4:I52,7,FALSE),"")</f>
        <v/>
      </c>
      <c r="CM40" s="197" t="str">
        <f>IF(CD40&lt;&gt;"",VLOOKUP(CD40,C4:I52,5,FALSE),"")</f>
        <v/>
      </c>
      <c r="CN40" s="197" t="str">
        <f>IF(CD40&lt;&gt;"",VLOOKUP(CD40,C4:K52,9,FALSE),"")</f>
        <v/>
      </c>
      <c r="CO40" s="197" t="str">
        <f t="shared" ref="CO40" si="76">CK40</f>
        <v/>
      </c>
      <c r="CP40" s="133" t="str">
        <f>IF(CD40&lt;&gt;"",RANK(CO40,AG37:AG41),"")</f>
        <v/>
      </c>
      <c r="CQ40" s="133" t="str">
        <f>IF(CD40&lt;&gt;"",SUMPRODUCT((CO37:CO41=CO40)*(CJ37:CJ41&gt;CJ40)),"")</f>
        <v/>
      </c>
      <c r="CR40" s="133" t="str">
        <f>IF(CD40&lt;&gt;"",SUMPRODUCT((CO37:CO41=CO40)*(CJ37:CJ41=CJ40)*(CH37:CH41&gt;CH40)),"")</f>
        <v/>
      </c>
      <c r="CS40" s="133" t="str">
        <f>IF(CD40&lt;&gt;"",SUMPRODUCT((CO37:CO41=CO40)*(CJ37:CJ41=CJ40)*(CH37:CH41=CH40)*(CL37:CL41&gt;CL40)),"")</f>
        <v/>
      </c>
      <c r="CT40" s="133" t="str">
        <f>IF(CD40&lt;&gt;"",SUMPRODUCT((CO37:CO41=CO40)*(CJ37:CJ41=CJ40)*(CH37:CH41=CH40)*(CL37:CL41=CL40)*(CM37:CM41&gt;CM40)),"")</f>
        <v/>
      </c>
      <c r="CU40" s="133" t="str">
        <f>IF(CD40&lt;&gt;"",SUMPRODUCT((CO37:CO41=CO40)*(CJ37:CJ41=CJ40)*(CH37:CH41=CH40)*(CL37:CL41=CL40)*(CM37:CM41=CM40)*(CN37:CN41&gt;CN40)),"")</f>
        <v/>
      </c>
      <c r="CV40" s="133" t="str">
        <f>IF(CD40&lt;&gt;"",SUM(CP40:CU40)+3,"")</f>
        <v/>
      </c>
      <c r="CW40" s="133" t="str">
        <f>IF(CD40&lt;&gt;"",IF(CV40=4,CD40,CD41),"")</f>
        <v/>
      </c>
      <c r="CX40" s="133" t="str">
        <f ca="1">IF(CW40&lt;&gt;"",CW40,IF(CC40&lt;&gt;"",CC40,IF(BI40&lt;&gt;"",BI40,IF(AO40&lt;&gt;"",AO40,O40))))</f>
        <v>Tunisia</v>
      </c>
      <c r="CY40" s="133">
        <v>4</v>
      </c>
      <c r="DA40" s="195" t="str">
        <f>Matches!H41</f>
        <v>Spain</v>
      </c>
      <c r="DB40" s="195">
        <f ca="1">IF(DA2&lt;&gt;"",IF(AND(Matches!J41&lt;&gt;"",Matches!K41&lt;&gt;""),Matches!J41,0),"")</f>
        <v>0</v>
      </c>
      <c r="DC40" s="195">
        <f ca="1">IF(DA2&lt;&gt;"",IF(AND(Matches!J41&lt;&gt;"",Matches!K41&lt;&gt;""),Matches!K41,0),"")</f>
        <v>0</v>
      </c>
      <c r="DD40" s="195" t="str">
        <f>Matches!M41</f>
        <v>Saudi Arabia</v>
      </c>
      <c r="DE40" s="195" t="str">
        <f ca="1">IF(AND(Matches!J41&lt;&gt;"",Matches!K41&lt;&gt;""),IF(DB40&gt;DC40,"W",IF(DB40=DC40,"D","L")),"")</f>
        <v/>
      </c>
      <c r="DF40" s="133" t="str">
        <f t="shared" ca="1" si="0"/>
        <v/>
      </c>
      <c r="DU40" s="194" t="str">
        <f>IF(ISERROR("Calculator!"&amp;VLOOKUP(DS40,Calculator!DS7:DT38,2,FALSE)),"Calculator!dq77","Calculator!"&amp;VLOOKUP(DS40,Calculator!DS7:DT38,2,FALSE))</f>
        <v>Calculator!dq77</v>
      </c>
      <c r="DW40" s="203" t="s">
        <v>122</v>
      </c>
      <c r="DX40" s="20"/>
      <c r="DY40" s="9">
        <v>34</v>
      </c>
      <c r="DZ40" s="204">
        <f t="shared" si="13"/>
        <v>46193.833333333336</v>
      </c>
      <c r="EA40" s="208">
        <v>46193.833333333336</v>
      </c>
      <c r="EB40" s="206">
        <f t="shared" si="74"/>
        <v>46193.833333333336</v>
      </c>
      <c r="EC40" s="208"/>
      <c r="EE40" s="194" t="str">
        <f>INDEX(Language!A1:K177,MATCH(Setup!B41,Language!B1:B177,0),MATCH(Setup!C5,Language!A1:J1,0))</f>
        <v>Senegal</v>
      </c>
    </row>
    <row r="41" spans="1:135" x14ac:dyDescent="0.25">
      <c r="DA41" s="195" t="str">
        <f>Matches!H42</f>
        <v>Belgium</v>
      </c>
      <c r="DB41" s="195">
        <f ca="1">IF(DA2&lt;&gt;"",IF(AND(Matches!J42&lt;&gt;"",Matches!K42&lt;&gt;""),Matches!J42,0),"")</f>
        <v>0</v>
      </c>
      <c r="DC41" s="195">
        <f ca="1">IF(DA2&lt;&gt;"",IF(AND(Matches!J42&lt;&gt;"",Matches!K42&lt;&gt;""),Matches!K42,0),"")</f>
        <v>0</v>
      </c>
      <c r="DD41" s="195" t="str">
        <f>Matches!M42</f>
        <v>Iran</v>
      </c>
      <c r="DE41" s="195" t="str">
        <f ca="1">IF(AND(Matches!J42&lt;&gt;"",Matches!K42&lt;&gt;""),IF(DB41&gt;DC41,"W",IF(DB41=DC41,"D","L")),"")</f>
        <v/>
      </c>
      <c r="DF41" s="133" t="str">
        <f t="shared" ca="1" si="0"/>
        <v/>
      </c>
      <c r="DU41" s="194" t="str">
        <f>IF(ISERROR("Calculator!"&amp;VLOOKUP(DS41,Calculator!DS7:DT38,2,FALSE)),"Calculator!dq77","Calculator!"&amp;VLOOKUP(DS41,Calculator!DS7:DT38,2,FALSE))</f>
        <v>Calculator!dq77</v>
      </c>
      <c r="DW41" s="203" t="s">
        <v>123</v>
      </c>
      <c r="DX41" s="20"/>
      <c r="DY41" s="9">
        <v>35</v>
      </c>
      <c r="DZ41" s="204">
        <f t="shared" si="13"/>
        <v>46193.541666666664</v>
      </c>
      <c r="EA41" s="208">
        <v>46193.541666666664</v>
      </c>
      <c r="EB41" s="206">
        <f t="shared" si="74"/>
        <v>46193.541666666664</v>
      </c>
      <c r="EC41" s="208"/>
      <c r="EE41" s="194" t="str">
        <f>INDEX(Language!A1:K177,MATCH(Setup!B42,Language!B1:B177,0),MATCH(Setup!C5,Language!A1:J1,0))</f>
        <v>Iraq</v>
      </c>
    </row>
    <row r="42" spans="1:135" x14ac:dyDescent="0.25">
      <c r="DA42" s="195" t="str">
        <f>Matches!H43</f>
        <v>New Zealand</v>
      </c>
      <c r="DB42" s="195">
        <f ca="1">IF(DA2&lt;&gt;"",IF(AND(Matches!J43&lt;&gt;"",Matches!K43&lt;&gt;""),Matches!J43,0),"")</f>
        <v>0</v>
      </c>
      <c r="DC42" s="195">
        <f ca="1">IF(DA2&lt;&gt;"",IF(AND(Matches!J43&lt;&gt;"",Matches!K43&lt;&gt;""),Matches!K43,0),"")</f>
        <v>0</v>
      </c>
      <c r="DD42" s="195" t="str">
        <f>Matches!M43</f>
        <v>Egypt</v>
      </c>
      <c r="DE42" s="195" t="str">
        <f ca="1">IF(AND(Matches!J43&lt;&gt;"",Matches!K43&lt;&gt;""),IF(DB42&gt;DC42,"W",IF(DB42=DC42,"D","L")),"")</f>
        <v/>
      </c>
      <c r="DF42" s="133" t="str">
        <f t="shared" ca="1" si="0"/>
        <v/>
      </c>
      <c r="DU42" s="194" t="str">
        <f>IF(ISERROR("Calculator!"&amp;VLOOKUP(DS42,Calculator!DS7:DT38,2,FALSE)),"Calculator!dq77","Calculator!"&amp;VLOOKUP(DS42,Calculator!DS7:DT38,2,FALSE))</f>
        <v>Calculator!dq77</v>
      </c>
      <c r="DW42" s="203" t="s">
        <v>124</v>
      </c>
      <c r="DX42" s="20"/>
      <c r="DY42" s="9">
        <v>36</v>
      </c>
      <c r="DZ42" s="204">
        <f t="shared" si="13"/>
        <v>46193</v>
      </c>
      <c r="EA42" s="208">
        <v>46193</v>
      </c>
      <c r="EB42" s="206">
        <f t="shared" si="74"/>
        <v>46193</v>
      </c>
      <c r="EC42" s="208"/>
      <c r="EE42" s="194" t="str">
        <f>INDEX(Language!A1:K177,MATCH(Setup!B43,Language!B1:B177,0),MATCH(Setup!C5,Language!A1:J1,0))</f>
        <v>Norway</v>
      </c>
    </row>
    <row r="43" spans="1:135" ht="16.5" x14ac:dyDescent="0.25">
      <c r="A43" s="20">
        <f>Setup!F32+100</f>
        <v>109</v>
      </c>
      <c r="B43" s="197">
        <f ca="1">VLOOKUP(C43,CX43:CY46,2,FALSE)</f>
        <v>1</v>
      </c>
      <c r="C43" s="193" t="str">
        <f>EE31</f>
        <v>Belgium</v>
      </c>
      <c r="D43" s="197">
        <f ca="1">SUMPRODUCT((DA3:DA105=C43)*(DE3:DE105="W"))+SUMPRODUCT((DD3:DD105=C43)*(DF3:DF105="W"))</f>
        <v>0</v>
      </c>
      <c r="E43" s="197">
        <f ca="1">SUMPRODUCT((DA3:DA105=C43)*(DE3:DE105="D"))+SUMPRODUCT((DD3:DD105=C43)*(DF3:DF105="D"))</f>
        <v>0</v>
      </c>
      <c r="F43" s="197">
        <f ca="1">SUMPRODUCT((DA3:DA105=C43)*(DE3:DE105="L"))+SUMPRODUCT((DD3:DD105=C43)*(DF3:DF105="L"))</f>
        <v>0</v>
      </c>
      <c r="G43" s="197">
        <f ca="1">SUMIF(DA3:DA123,C43,DB3:DB123)+SUMIF(DD3:DD123,C43,DC3:DC123)</f>
        <v>0</v>
      </c>
      <c r="H43" s="197">
        <f ca="1">SUMIF(DD3:DD123,C43,DB3:DB123)+SUMIF(DA3:DA123,C43,DC3:DC123)</f>
        <v>0</v>
      </c>
      <c r="I43" s="197">
        <f t="shared" ref="I43:I46" ca="1" si="77">G43-H43+1000</f>
        <v>1000</v>
      </c>
      <c r="J43" s="197">
        <f t="shared" ref="J43:J46" ca="1" si="78">D43*3+E43*1</f>
        <v>0</v>
      </c>
      <c r="K43" s="133">
        <f>IF(Setup!G32&lt;&gt;"",Setup!G32,-A43)</f>
        <v>-109</v>
      </c>
      <c r="L43" s="197">
        <f ca="1">IF(COUNTIF(J43:J46,4)&lt;&gt;4,RANK(J43,J43:J46),J122)</f>
        <v>1</v>
      </c>
      <c r="N43" s="197">
        <f ca="1">SUMPRODUCT((L43:L46=L43)*(K43:K46&lt;K43))+L43</f>
        <v>4</v>
      </c>
      <c r="O43" s="209" t="str">
        <f ca="1">INDEX(C43:C47,MATCH(1,N43:N47,0),0)</f>
        <v>New Zealand</v>
      </c>
      <c r="P43" s="197">
        <f ca="1">INDEX(L43:L47,MATCH(O43,C43:C47,0),0)</f>
        <v>1</v>
      </c>
      <c r="Q43" s="197" t="str">
        <f ca="1">IF(P44=1,O43,"")</f>
        <v>New Zealand</v>
      </c>
      <c r="R43" s="197" t="str">
        <f ca="1">IF(P45=2,O44,"")</f>
        <v/>
      </c>
      <c r="S43" s="197" t="str">
        <f ca="1">IF(P46=3,O45,"")</f>
        <v/>
      </c>
      <c r="T43" s="197" t="str">
        <f>IF(P47=4,O46,"")</f>
        <v/>
      </c>
      <c r="V43" s="197" t="str">
        <f ca="1">IF(Q43&lt;&gt;"",Q43,"")</f>
        <v>New Zealand</v>
      </c>
      <c r="W43" s="197">
        <f ca="1">SUMPRODUCT((DA3:DA105=V43)*(DD3:DD105=V44)*(DE3:DE105="W"))+SUMPRODUCT((DA3:DA105=V43)*(DD3:DD105=V45)*(DE3:DE105="W"))+SUMPRODUCT((DA3:DA105=V43)*(DD3:DD105=V46)*(DE3:DE105="W"))+SUMPRODUCT((DA3:DA105=V43)*(DD3:DD105=V47)*(DE3:DE105="W"))+SUMPRODUCT((DA3:DA105=V44)*(DD3:DD105=V43)*(DF3:DF105="W"))+SUMPRODUCT((DA3:DA105=V45)*(DD3:DD105=V43)*(DF3:DF105="W"))+SUMPRODUCT((DA3:DA105=V46)*(DD3:DD105=V43)*(DF3:DF105="W"))+SUMPRODUCT((DA3:DA105=V47)*(DD3:DD105=V43)*(DF3:DF105="W"))</f>
        <v>0</v>
      </c>
      <c r="X43" s="197">
        <f ca="1">SUMPRODUCT((DA3:DA105=V43)*(DD3:DD105=V44)*(DE3:DE105="D"))+SUMPRODUCT((DA3:DA105=V43)*(DD3:DD105=V45)*(DE3:DE105="D"))+SUMPRODUCT((DA3:DA105=V43)*(DD3:DD105=V46)*(DE3:DE105="D"))+SUMPRODUCT((DA3:DA105=V43)*(DD3:DD105=V47)*(DE3:DE105="D"))+SUMPRODUCT((DA3:DA105=V44)*(DD3:DD105=V43)*(DE3:DE105="D"))+SUMPRODUCT((DA3:DA105=V45)*(DD3:DD105=V43)*(DE3:DE105="D"))+SUMPRODUCT((DA3:DA105=V46)*(DD3:DD105=V43)*(DE3:DE105="D"))+SUMPRODUCT((DA3:DA105=V47)*(DD3:DD105=V43)*(DE3:DE105="D"))</f>
        <v>0</v>
      </c>
      <c r="Y43" s="197">
        <f ca="1">SUMPRODUCT((DA3:DA105=V43)*(DD3:DD105=V44)*(DE3:DE105="L"))+SUMPRODUCT((DA3:DA105=V43)*(DD3:DD105=V45)*(DE3:DE105="L"))+SUMPRODUCT((DA3:DA105=V43)*(DD3:DD105=V46)*(DE3:DE105="L"))+SUMPRODUCT((DA3:DA105=V43)*(DD3:DD105=V47)*(DE3:DE105="L"))+SUMPRODUCT((DA3:DA105=V44)*(DD3:DD105=V43)*(DF3:DF105="L"))+SUMPRODUCT((DA3:DA105=V45)*(DD3:DD105=V43)*(DF3:DF105="L"))+SUMPRODUCT((DA3:DA105=V46)*(DD3:DD105=V43)*(DF3:DF105="L"))+SUMPRODUCT((DA3:DA105=V47)*(DD3:DD105=V43)*(DF3:DF105="L"))</f>
        <v>0</v>
      </c>
      <c r="Z43" s="197">
        <f ca="1">SUMPRODUCT((DA3:DA105=V43)*(DD3:DD105=V44)*DB3:DB105)+SUMPRODUCT((DA3:DA105=V43)*(DD3:DD105=V45)*DB3:DB105)+SUMPRODUCT((DA3:DA105=V43)*(DD3:DD105=V46)*DB3:DB105)+SUMPRODUCT((DA3:DA105=V43)*(DD3:DD105=V47)*DB3:DB105)+SUMPRODUCT((DA3:DA105=V44)*(DD3:DD105=V43)*DC3:DC105)+SUMPRODUCT((DA3:DA105=V45)*(DD3:DD105=V43)*DC3:DC105)+SUMPRODUCT((DA3:DA105=V46)*(DD3:DD105=V43)*DC3:DC105)+SUMPRODUCT((DA3:DA105=V47)*(DD3:DD105=V43)*DC3:DC105)</f>
        <v>0</v>
      </c>
      <c r="AA43" s="197">
        <f ca="1">SUMPRODUCT((DA3:DA105=V43)*(DD3:DD105=V44)*DC3:DC105)+SUMPRODUCT((DA3:DA105=V43)*(DD3:DD105=V45)*DC3:DC105)+SUMPRODUCT((DA3:DA105=V43)*(DD3:DD105=V46)*DC3:DC105)+SUMPRODUCT((DA3:DA105=V43)*(DD3:DD105=V47)*DC3:DC105)+SUMPRODUCT((DA3:DA105=V44)*(DD3:DD105=V43)*DB3:DB105)+SUMPRODUCT((DA3:DA105=V45)*(DD3:DD105=V43)*DB3:DB105)+SUMPRODUCT((DA3:DA105=V46)*(DD3:DD105=V43)*DB3:DB105)+SUMPRODUCT((DA3:DA105=V47)*(DD3:DD105=V43)*DB3:DB105)</f>
        <v>0</v>
      </c>
      <c r="AB43" s="133">
        <f ca="1">Z43-AA43+1000</f>
        <v>1000</v>
      </c>
      <c r="AC43" s="197">
        <f t="shared" ref="AC43:AC46" ca="1" si="79">IF(V43&lt;&gt;"",W43*3+X43*1,"")</f>
        <v>0</v>
      </c>
      <c r="AD43" s="197">
        <f ca="1">IF(V43&lt;&gt;"",VLOOKUP(V43,C4:I52,7,FALSE),"")</f>
        <v>1000</v>
      </c>
      <c r="AE43" s="197">
        <f ca="1">IF(V43&lt;&gt;"",VLOOKUP(V43,C4:I52,5,FALSE),"")</f>
        <v>0</v>
      </c>
      <c r="AF43" s="197">
        <f ca="1">IF(V43&lt;&gt;"",VLOOKUP(V43,C4:K52,9,FALSE),"")</f>
        <v>-185</v>
      </c>
      <c r="AG43" s="133">
        <f t="shared" ref="AG43:AG46" ca="1" si="80">AC43</f>
        <v>0</v>
      </c>
      <c r="AH43" s="197">
        <f ca="1">IF(V43&lt;&gt;"",RANK(AG43,AG43:AG47),"")</f>
        <v>1</v>
      </c>
      <c r="AI43" s="197">
        <f ca="1">IF(V43&lt;&gt;"",SUMPRODUCT((AG43:AG47=AG43)*(AB43:AB47&gt;AB43)),"")</f>
        <v>0</v>
      </c>
      <c r="AJ43" s="197">
        <f ca="1">IF(V43&lt;&gt;"",SUMPRODUCT((AG43:AG47=AG43)*(AB43:AB47=AB43)*(Z43:Z47&gt;Z43)),"")</f>
        <v>0</v>
      </c>
      <c r="AK43" s="197">
        <f ca="1">IF(V43&lt;&gt;"",SUMPRODUCT((AG43:AG47=AG43)*(AB43:AB47=AB43)*(Z43:Z47=Z43)*(AD43:AD47&gt;AD43)),"")</f>
        <v>0</v>
      </c>
      <c r="AL43" s="197">
        <f ca="1">IF(V43&lt;&gt;"",SUMPRODUCT((AG43:AG47=AG43)*(AB43:AB47=AB43)*(Z43:Z47=Z43)*(AD43:AD47=AD43)*(AE43:AE47&gt;AE43)),"")</f>
        <v>0</v>
      </c>
      <c r="AM43" s="197">
        <f ca="1">IF(V43&lt;&gt;"",SUMPRODUCT((AG43:AG47=AG43)*(AB43:AB47=AB43)*(Z43:Z47=Z43)*(AD43:AD47=AD43)*(AE43:AE47=AE43)*(AF43:AF47&gt;AF43)),"")</f>
        <v>3</v>
      </c>
      <c r="AN43" s="207">
        <f ca="1">IF(V43&lt;&gt;"",IF(AN122&lt;&gt;"",IF(U121=3,AN122,AN122+U121),SUM(AH43:AM43)),"")</f>
        <v>4</v>
      </c>
      <c r="AO43" s="197" t="str">
        <f ca="1">IF(V43&lt;&gt;"",INDEX(V43:V47,MATCH(1,AN43:AN47,0),0),"")</f>
        <v>Belgium</v>
      </c>
      <c r="AP43" s="197"/>
      <c r="CX43" s="197" t="str">
        <f ca="1">IF(AO43&lt;&gt;"",AO43,O43)</f>
        <v>Belgium</v>
      </c>
      <c r="CY43" s="133">
        <v>1</v>
      </c>
      <c r="DA43" s="195" t="str">
        <f>Matches!H44</f>
        <v>Norway</v>
      </c>
      <c r="DB43" s="195">
        <f ca="1">IF(DA2&lt;&gt;"",IF(AND(Matches!J44&lt;&gt;"",Matches!K44&lt;&gt;""),Matches!J44,0),"")</f>
        <v>0</v>
      </c>
      <c r="DC43" s="195">
        <f ca="1">IF(DA2&lt;&gt;"",IF(AND(Matches!J44&lt;&gt;"",Matches!K44&lt;&gt;""),Matches!K44,0),"")</f>
        <v>0</v>
      </c>
      <c r="DD43" s="195" t="str">
        <f>Matches!M44</f>
        <v>Senegal</v>
      </c>
      <c r="DE43" s="195" t="str">
        <f ca="1">IF(AND(Matches!J44&lt;&gt;"",Matches!K44&lt;&gt;""),IF(DB43&gt;DC43,"W",IF(DB43=DC43,"D","L")),"")</f>
        <v/>
      </c>
      <c r="DF43" s="133" t="str">
        <f t="shared" ca="1" si="0"/>
        <v/>
      </c>
      <c r="DQ43" s="200" t="s">
        <v>517</v>
      </c>
      <c r="DU43" s="194" t="str">
        <f>IF(ISERROR("Calculator!"&amp;VLOOKUP(DS43,Calculator!DS7:DT38,2,FALSE)),"Calculator!dq77","Calculator!"&amp;VLOOKUP(DS43,Calculator!DS7:DT38,2,FALSE))</f>
        <v>Calculator!dq77</v>
      </c>
      <c r="DW43" s="203" t="s">
        <v>125</v>
      </c>
      <c r="DX43" s="20"/>
      <c r="DY43" s="9">
        <v>37</v>
      </c>
      <c r="DZ43" s="204">
        <f t="shared" si="13"/>
        <v>46194.75</v>
      </c>
      <c r="EA43" s="208">
        <v>46194.75</v>
      </c>
      <c r="EB43" s="206">
        <f t="shared" si="74"/>
        <v>46194.75</v>
      </c>
      <c r="EC43" s="208"/>
      <c r="ED43" s="194">
        <f>SUM(Matches!S41:S44)</f>
        <v>10</v>
      </c>
      <c r="EE43" s="194" t="str">
        <f>INDEX(Language!A1:K177,MATCH(Setup!B44,Language!B1:B177,0),MATCH(Setup!C5,Language!A1:J1,0))</f>
        <v>Argentina</v>
      </c>
    </row>
    <row r="44" spans="1:135" x14ac:dyDescent="0.25">
      <c r="A44" s="20">
        <f>Setup!F33+100</f>
        <v>131</v>
      </c>
      <c r="B44" s="197">
        <f ca="1">VLOOKUP(C44,CX43:CY46,2,FALSE)</f>
        <v>3</v>
      </c>
      <c r="C44" s="193" t="str">
        <f t="shared" ref="C44:C46" si="81">EE32</f>
        <v>Egypt</v>
      </c>
      <c r="D44" s="197">
        <f ca="1">SUMPRODUCT((DA3:DA105=C44)*(DE3:DE105="W"))+SUMPRODUCT((DD3:DD105=C44)*(DF3:DF105="W"))</f>
        <v>0</v>
      </c>
      <c r="E44" s="197">
        <f ca="1">SUMPRODUCT((DA3:DA105=C44)*(DE3:DE105="D"))+SUMPRODUCT((DD3:DD105=C44)*(DF3:DF105="D"))</f>
        <v>0</v>
      </c>
      <c r="F44" s="197">
        <f ca="1">SUMPRODUCT((DA3:DA105=C44)*(DE3:DE105="L"))+SUMPRODUCT((DD3:DD105=C44)*(DF3:DF105="L"))</f>
        <v>0</v>
      </c>
      <c r="G44" s="197">
        <f ca="1">SUMIF(DA3:DA123,C44,DB3:DB123)+SUMIF(DD3:DD123,C44,DC3:DC123)</f>
        <v>0</v>
      </c>
      <c r="H44" s="197">
        <f ca="1">SUMIF(DD3:DD123,C44,DB3:DB123)+SUMIF(DA3:DA123,C44,DC3:DC123)</f>
        <v>0</v>
      </c>
      <c r="I44" s="197">
        <f t="shared" ca="1" si="77"/>
        <v>1000</v>
      </c>
      <c r="J44" s="197">
        <f t="shared" ca="1" si="78"/>
        <v>0</v>
      </c>
      <c r="K44" s="133">
        <f>IF(Setup!G33&lt;&gt;"",Setup!G33,-A44)</f>
        <v>-131</v>
      </c>
      <c r="L44" s="197">
        <f ca="1">IF(COUNTIF(J43:J46,4)&lt;&gt;4,RANK(J44,J43:J46),J123)</f>
        <v>1</v>
      </c>
      <c r="N44" s="197">
        <f ca="1">SUMPRODUCT((L43:L46=L44)*(K43:K46&lt;K44))+L44</f>
        <v>2</v>
      </c>
      <c r="O44" s="209" t="str">
        <f ca="1">IF(Matches!S108="© 2025 | journalSHEET.com",INDEX(C43:C47,MATCH(2,N43:N47,0),0),"Egypt")</f>
        <v>Egypt</v>
      </c>
      <c r="P44" s="197">
        <f ca="1">INDEX(L43:L47,MATCH(O44,C43:C47,0),0)</f>
        <v>1</v>
      </c>
      <c r="Q44" s="197" t="str">
        <f ca="1">IF(Q43&lt;&gt;"",O44,"")</f>
        <v>Egypt</v>
      </c>
      <c r="R44" s="197" t="str">
        <f ca="1">IF(R43&lt;&gt;"",O45,"")</f>
        <v/>
      </c>
      <c r="S44" s="197" t="str">
        <f ca="1">IF(S43&lt;&gt;"",O46,"")</f>
        <v/>
      </c>
      <c r="T44" s="197" t="str">
        <f>IF(T43&lt;&gt;"",O47,"")</f>
        <v/>
      </c>
      <c r="V44" s="197" t="str">
        <f t="shared" ref="V44:V46" ca="1" si="82">IF(Q44&lt;&gt;"",Q44,"")</f>
        <v>Egypt</v>
      </c>
      <c r="W44" s="197">
        <f ca="1">SUMPRODUCT((DA3:DA105=V44)*(DD3:DD105=V45)*(DE3:DE105="W"))+SUMPRODUCT((DA3:DA105=V44)*(DD3:DD105=V46)*(DE3:DE105="W"))+SUMPRODUCT((DA3:DA105=V44)*(DD3:DD105=V47)*(DE3:DE105="W"))+SUMPRODUCT((DA3:DA105=V44)*(DD3:DD105=V43)*(DE3:DE105="W"))+SUMPRODUCT((DA3:DA105=V45)*(DD3:DD105=V44)*(DF3:DF105="W"))+SUMPRODUCT((DA3:DA105=V46)*(DD3:DD105=V44)*(DF3:DF105="W"))+SUMPRODUCT((DA3:DA105=V47)*(DD3:DD105=V44)*(DF3:DF105="W"))+SUMPRODUCT((DA3:DA105=V43)*(DD3:DD105=V44)*(DF3:DF105="W"))</f>
        <v>0</v>
      </c>
      <c r="X44" s="197">
        <f ca="1">SUMPRODUCT((DA3:DA105=V44)*(DD3:DD105=V45)*(DE3:DE105="D"))+SUMPRODUCT((DA3:DA105=V44)*(DD3:DD105=V46)*(DE3:DE105="D"))+SUMPRODUCT((DA3:DA105=V44)*(DD3:DD105=V47)*(DE3:DE105="D"))+SUMPRODUCT((DA3:DA105=V44)*(DD3:DD105=V43)*(DE3:DE105="D"))+SUMPRODUCT((DA3:DA105=V45)*(DD3:DD105=V44)*(DE3:DE105="D"))+SUMPRODUCT((DA3:DA105=V46)*(DD3:DD105=V44)*(DE3:DE105="D"))+SUMPRODUCT((DA3:DA105=V47)*(DD3:DD105=V44)*(DE3:DE105="D"))+SUMPRODUCT((DA3:DA105=V43)*(DD3:DD105=V44)*(DE3:DE105="D"))</f>
        <v>0</v>
      </c>
      <c r="Y44" s="197">
        <f ca="1">SUMPRODUCT((DA3:DA105=V44)*(DD3:DD105=V45)*(DE3:DE105="L"))+SUMPRODUCT((DA3:DA105=V44)*(DD3:DD105=V46)*(DE3:DE105="L"))+SUMPRODUCT((DA3:DA105=V44)*(DD3:DD105=V47)*(DE3:DE105="L"))+SUMPRODUCT((DA3:DA105=V44)*(DD3:DD105=V43)*(DE3:DE105="L"))+SUMPRODUCT((DA3:DA105=V45)*(DD3:DD105=V44)*(DF3:DF105="L"))+SUMPRODUCT((DA3:DA105=V46)*(DD3:DD105=V44)*(DF3:DF105="L"))+SUMPRODUCT((DA3:DA105=V47)*(DD3:DD105=V44)*(DF3:DF105="L"))+SUMPRODUCT((DA3:DA105=V43)*(DD3:DD105=V44)*(DF3:DF105="L"))</f>
        <v>0</v>
      </c>
      <c r="Z44" s="197">
        <f ca="1">SUMPRODUCT((DA3:DA105=V44)*(DD3:DD105=V45)*DB3:DB105)+SUMPRODUCT((DA3:DA105=V44)*(DD3:DD105=V46)*DB3:DB105)+SUMPRODUCT((DA3:DA105=V44)*(DD3:DD105=V47)*DB3:DB105)+SUMPRODUCT((DA3:DA105=V44)*(DD3:DD105=V43)*DB3:DB105)+SUMPRODUCT((DA3:DA105=V45)*(DD3:DD105=V44)*DC3:DC105)+SUMPRODUCT((DA3:DA105=V46)*(DD3:DD105=V44)*DC3:DC105)+SUMPRODUCT((DA3:DA105=V47)*(DD3:DD105=V44)*DC3:DC105)+SUMPRODUCT((DA3:DA105=V43)*(DD3:DD105=V44)*DC3:DC105)</f>
        <v>0</v>
      </c>
      <c r="AA44" s="197">
        <f ca="1">SUMPRODUCT((DA3:DA105=V44)*(DD3:DD105=V45)*DC3:DC105)+SUMPRODUCT((DA3:DA105=V44)*(DD3:DD105=V46)*DC3:DC105)+SUMPRODUCT((DA3:DA105=V44)*(DD3:DD105=V47)*DC3:DC105)+SUMPRODUCT((DA3:DA105=V44)*(DD3:DD105=V43)*DC3:DC105)+SUMPRODUCT((DA3:DA105=V45)*(DD3:DD105=V44)*DB3:DB105)+SUMPRODUCT((DA3:DA105=V46)*(DD3:DD105=V44)*DB3:DB105)+SUMPRODUCT((DA3:DA105=V47)*(DD3:DD105=V44)*DB3:DB105)+SUMPRODUCT((DA3:DA105=V43)*(DD3:DD105=V44)*DB3:DB105)</f>
        <v>0</v>
      </c>
      <c r="AB44" s="133">
        <f ca="1">Z44-AA44+1000</f>
        <v>1000</v>
      </c>
      <c r="AC44" s="197">
        <f t="shared" ca="1" si="79"/>
        <v>0</v>
      </c>
      <c r="AD44" s="197">
        <f ca="1">IF(V44&lt;&gt;"",VLOOKUP(V44,C4:I52,7,FALSE),"")</f>
        <v>1000</v>
      </c>
      <c r="AE44" s="197">
        <f ca="1">IF(V44&lt;&gt;"",VLOOKUP(V44,C4:I52,5,FALSE),"")</f>
        <v>0</v>
      </c>
      <c r="AF44" s="197">
        <f ca="1">IF(V44&lt;&gt;"",VLOOKUP(V44,C4:K52,9,FALSE),"")</f>
        <v>-131</v>
      </c>
      <c r="AG44" s="133">
        <f t="shared" ca="1" si="80"/>
        <v>0</v>
      </c>
      <c r="AH44" s="197">
        <f ca="1">IF(V44&lt;&gt;"",RANK(AG44,AG43:AG47),"")</f>
        <v>1</v>
      </c>
      <c r="AI44" s="197">
        <f ca="1">IF(V44&lt;&gt;"",SUMPRODUCT((AG43:AG47=AG44)*(AB43:AB47&gt;AB44)),"")</f>
        <v>0</v>
      </c>
      <c r="AJ44" s="197">
        <f ca="1">IF(V44&lt;&gt;"",SUMPRODUCT((AG43:AG47=AG44)*(AB43:AB47=AB44)*(Z43:Z47&gt;Z44)),"")</f>
        <v>0</v>
      </c>
      <c r="AK44" s="197">
        <f ca="1">IF(V44&lt;&gt;"",SUMPRODUCT((AG43:AG47=AG44)*(AB43:AB47=AB44)*(Z43:Z47=Z44)*(AD43:AD47&gt;AD44)),"")</f>
        <v>0</v>
      </c>
      <c r="AL44" s="197">
        <f ca="1">IF(V44&lt;&gt;"",SUMPRODUCT((AG43:AG47=AG44)*(AB43:AB47=AB44)*(Z43:Z47=Z44)*(AD43:AD47=AD44)*(AE43:AE47&gt;AE44)),"")</f>
        <v>0</v>
      </c>
      <c r="AM44" s="197">
        <f ca="1">IF(V44&lt;&gt;"",SUMPRODUCT((AG43:AG47=AG44)*(AB43:AB47=AB44)*(Z43:Z47=Z44)*(AD43:AD47=AD44)*(AE43:AE47=AE44)*(AF43:AF47&gt;AF44)),"")</f>
        <v>2</v>
      </c>
      <c r="AN44" s="207">
        <f ca="1">IF(V44&lt;&gt;"",IF(AN123&lt;&gt;"",IF(U121=3,AN123,AN123+U121),SUM(AH44:AM44)),"")</f>
        <v>3</v>
      </c>
      <c r="AO44" s="197" t="str">
        <f ca="1">IF(V44&lt;&gt;"",INDEX(V43:V47,MATCH(2,AN43:AN47,0),0),"")</f>
        <v>Iran</v>
      </c>
      <c r="AP44" s="197" t="str">
        <f ca="1">IF(R43&lt;&gt;"",R43,"")</f>
        <v/>
      </c>
      <c r="AQ44" s="197">
        <f ca="1">SUMPRODUCT((DA3:DA105=AP44)*(DD3:DD105=AP45)*(DE3:DE105="W"))+SUMPRODUCT((DA3:DA105=AP44)*(DD3:DD105=AP46)*(DE3:DE105="W"))+SUMPRODUCT((DA3:DA105=AP44)*(DD3:DD105=AP47)*(DE3:DE105="W"))+SUMPRODUCT((DA3:DA105=AP45)*(DD3:DD105=AP44)*(DF3:DF105="W"))+SUMPRODUCT((DA3:DA105=AP46)*(DD3:DD105=AP44)*(DF3:DF105="W"))+SUMPRODUCT((DA3:DA105=AP47)*(DD3:DD105=AP44)*(DF3:DF105="W"))</f>
        <v>0</v>
      </c>
      <c r="AR44" s="197">
        <f ca="1">SUMPRODUCT((DA3:DA105=AP44)*(DD3:DD105=AP45)*(DE3:DE105="D"))+SUMPRODUCT((DA3:DA105=AP44)*(DD3:DD105=AP46)*(DE3:DE105="D"))+SUMPRODUCT((DA3:DA105=AP44)*(DD3:DD105=AP47)*(DE3:DE105="D"))+SUMPRODUCT((DA3:DA105=AP45)*(DD3:DD105=AP44)*(DE3:DE105="D"))+SUMPRODUCT((DA3:DA105=AP46)*(DD3:DD105=AP44)*(DE3:DE105="D"))+SUMPRODUCT((DA3:DA105=AP47)*(DD3:DD105=AP44)*(DE3:DE105="D"))</f>
        <v>0</v>
      </c>
      <c r="AS44" s="197">
        <f ca="1">SUMPRODUCT((DA3:DA105=AP44)*(DD3:DD105=AP45)*(DE3:DE105="L"))+SUMPRODUCT((DA3:DA105=AP44)*(DD3:DD105=AP46)*(DE3:DE105="L"))+SUMPRODUCT((DA3:DA105=AP44)*(DD3:DD105=AP47)*(DE3:DE105="L"))+SUMPRODUCT((DA3:DA105=AP45)*(DD3:DD105=AP44)*(DF3:DF105="L"))+SUMPRODUCT((DA3:DA105=AP46)*(DD3:DD105=AP44)*(DF3:DF105="L"))+SUMPRODUCT((DA3:DA105=AP47)*(DD3:DD105=AP44)*(DF3:DF105="L"))</f>
        <v>0</v>
      </c>
      <c r="AT44" s="197">
        <f ca="1">SUMPRODUCT((DA3:DA105=AP44)*(DD3:DD105=AP45)*DB3:DB105)+SUMPRODUCT((DA3:DA105=AP44)*(DD3:DD105=AP46)*DB3:DB105)+SUMPRODUCT((DA3:DA105=AP44)*(DD3:DD105=AP47)*DB3:DB105)+SUMPRODUCT((DA3:DA105=AP44)*(DD3:DD105=AP43)*DB3:DB105)+SUMPRODUCT((DA3:DA105=AP45)*(DD3:DD105=AP44)*DC3:DC105)+SUMPRODUCT((DA3:DA105=AP46)*(DD3:DD105=AP44)*DC3:DC105)+SUMPRODUCT((DA3:DA105=AP47)*(DD3:DD105=AP44)*DC3:DC105)+SUMPRODUCT((DA3:DA105=AP43)*(DD3:DD105=AP44)*DC3:DC105)</f>
        <v>0</v>
      </c>
      <c r="AU44" s="197">
        <f ca="1">SUMPRODUCT((DA3:DA105=AP44)*(DD3:DD105=AP45)*DC3:DC105)+SUMPRODUCT((DA3:DA105=AP44)*(DD3:DD105=AP46)*DC3:DC105)+SUMPRODUCT((DA3:DA105=AP44)*(DD3:DD105=AP47)*DC3:DC105)+SUMPRODUCT((DA3:DA105=AP44)*(DD3:DD105=AP43)*DC3:DC105)+SUMPRODUCT((DA3:DA105=AP45)*(DD3:DD105=AP44)*DB3:DB105)+SUMPRODUCT((DA3:DA105=AP46)*(DD3:DD105=AP44)*DB3:DB105)+SUMPRODUCT((DA3:DA105=AP47)*(DD3:DD105=AP44)*DB3:DB105)+SUMPRODUCT((DA3:DA105=AP43)*(DD3:DD105=AP44)*DB3:DB105)</f>
        <v>0</v>
      </c>
      <c r="AV44" s="197">
        <f ca="1">AT44-AU44+1000</f>
        <v>1000</v>
      </c>
      <c r="AW44" s="197" t="str">
        <f t="shared" ref="AW44:AW46" ca="1" si="83">IF(AP44&lt;&gt;"",AQ44*3+AR44*1,"")</f>
        <v/>
      </c>
      <c r="AX44" s="197" t="str">
        <f ca="1">IF(AP44&lt;&gt;"",VLOOKUP(AP44,C4:I52,7,FALSE),"")</f>
        <v/>
      </c>
      <c r="AY44" s="197" t="str">
        <f ca="1">IF(AP44&lt;&gt;"",VLOOKUP(AP44,C4:I52,5,FALSE),"")</f>
        <v/>
      </c>
      <c r="AZ44" s="197" t="str">
        <f ca="1">IF(AP44&lt;&gt;"",VLOOKUP(AP44,C4:K52,9,FALSE),"")</f>
        <v/>
      </c>
      <c r="BA44" s="197" t="str">
        <f t="shared" ref="BA44:BA46" ca="1" si="84">AW44</f>
        <v/>
      </c>
      <c r="BB44" s="197" t="str">
        <f ca="1">IF(AP44&lt;&gt;"",RANK(BA44,BA43:BA46),"")</f>
        <v/>
      </c>
      <c r="BC44" s="197" t="str">
        <f ca="1">IF(AP44&lt;&gt;"",SUMPRODUCT((BA43:BA47=BA44)*(AV43:AV47&gt;AV44)),"")</f>
        <v/>
      </c>
      <c r="BD44" s="197" t="str">
        <f ca="1">IF(AP44&lt;&gt;"",SUMPRODUCT((BA43:BA47=BA44)*(AV43:AV47=AV44)*(AT43:AT47&gt;AT44)),"")</f>
        <v/>
      </c>
      <c r="BE44" s="197" t="str">
        <f ca="1">IF(AP44&lt;&gt;"",SUMPRODUCT((BA43:BA47=BA44)*(AV43:AV47=AV44)*(AT43:AT47=AT44)*(AX43:AX47&gt;AX44)),"")</f>
        <v/>
      </c>
      <c r="BF44" s="197" t="str">
        <f ca="1">IF(AP44&lt;&gt;"",SUMPRODUCT((BA43:BA47=BA44)*(AV43:AV47=AV44)*(AT43:AT47=AT44)*(AX43:AX47=AX44)*(AY43:AY47&gt;AY44)),"")</f>
        <v/>
      </c>
      <c r="BG44" s="197" t="str">
        <f ca="1">IF(AP44&lt;&gt;"",SUMPRODUCT((BA43:BA47=BA44)*(AV43:AV47=AV44)*(AT43:AT47=AT44)*(AX43:AX47=AX44)*(AY43:AY47=AY44)*(AZ43:AZ47&gt;AZ44)),"")</f>
        <v/>
      </c>
      <c r="BH44" s="197" t="str">
        <f ca="1">IF(AP44&lt;&gt;"",IF(BH123&lt;&gt;"",IF(AO121=3,BH123,BH123+AO121),SUM(BB44:BG44)+1),"")</f>
        <v/>
      </c>
      <c r="BI44" s="197" t="str">
        <f ca="1">IF(AP44&lt;&gt;"",INDEX(AP44:AP47,MATCH(2,BH44:BH47,0),0),"")</f>
        <v/>
      </c>
      <c r="BJ44" s="197"/>
      <c r="CX44" s="197" t="str">
        <f ca="1">IF(BI44&lt;&gt;"",BI44,IF(AO44&lt;&gt;"",AO44,O44))</f>
        <v>Iran</v>
      </c>
      <c r="CY44" s="133">
        <v>2</v>
      </c>
      <c r="DA44" s="195" t="str">
        <f>Matches!H45</f>
        <v>France</v>
      </c>
      <c r="DB44" s="195">
        <f ca="1">IF(DA2&lt;&gt;"",IF(AND(Matches!J45&lt;&gt;"",Matches!K45&lt;&gt;""),Matches!J45,0),"")</f>
        <v>0</v>
      </c>
      <c r="DC44" s="195">
        <f ca="1">IF(DA2&lt;&gt;"",IF(AND(Matches!J45&lt;&gt;"",Matches!K45&lt;&gt;""),Matches!K45,0),"")</f>
        <v>0</v>
      </c>
      <c r="DD44" s="195" t="str">
        <f>Matches!M45</f>
        <v>Iraq</v>
      </c>
      <c r="DE44" s="195" t="str">
        <f ca="1">IF(AND(Matches!J45&lt;&gt;"",Matches!K45&lt;&gt;""),IF(DB44&gt;DC44,"W",IF(DB44=DC44,"D","L")),"")</f>
        <v/>
      </c>
      <c r="DF44" s="133" t="str">
        <f t="shared" ca="1" si="0"/>
        <v/>
      </c>
      <c r="DU44" s="194" t="str">
        <f>IF(ISERROR("Calculator!"&amp;VLOOKUP(DS44,Calculator!DS7:DT38,2,FALSE)),"Calculator!dq77","Calculator!"&amp;VLOOKUP(DS44,Calculator!DS7:DT38,2,FALSE))</f>
        <v>Calculator!dq77</v>
      </c>
      <c r="DW44" s="203" t="s">
        <v>126</v>
      </c>
      <c r="DX44" s="20"/>
      <c r="DY44" s="9">
        <v>38</v>
      </c>
      <c r="DZ44" s="204">
        <f t="shared" si="13"/>
        <v>46194.5</v>
      </c>
      <c r="EA44" s="208">
        <v>46194.5</v>
      </c>
      <c r="EB44" s="206">
        <f t="shared" si="74"/>
        <v>46194.5</v>
      </c>
      <c r="EC44" s="208"/>
      <c r="EE44" s="194" t="str">
        <f>INDEX(Language!A1:K177,MATCH(Setup!B45,Language!B1:B177,0),MATCH(Setup!C5,Language!A1:J1,0))</f>
        <v>Algeria</v>
      </c>
    </row>
    <row r="45" spans="1:135" x14ac:dyDescent="0.25">
      <c r="A45" s="20">
        <f>Setup!F34+100</f>
        <v>120</v>
      </c>
      <c r="B45" s="197">
        <f ca="1">VLOOKUP(C45,CX43:CY46,2,FALSE)</f>
        <v>2</v>
      </c>
      <c r="C45" s="193" t="str">
        <f t="shared" si="81"/>
        <v>Iran</v>
      </c>
      <c r="D45" s="197">
        <f ca="1">SUMPRODUCT((DA3:DA105=C45)*(DE3:DE105="W"))+SUMPRODUCT((DD3:DD105=C45)*(DF3:DF105="W"))</f>
        <v>0</v>
      </c>
      <c r="E45" s="197">
        <f ca="1">SUMPRODUCT((DA3:DA105=C45)*(DE3:DE105="D"))+SUMPRODUCT((DD3:DD105=C45)*(DF3:DF105="D"))</f>
        <v>0</v>
      </c>
      <c r="F45" s="197">
        <f ca="1">SUMPRODUCT((DA3:DA105=C45)*(DE3:DE105="L"))+SUMPRODUCT((DD3:DD105=C45)*(DF3:DF105="L"))</f>
        <v>0</v>
      </c>
      <c r="G45" s="197">
        <f ca="1">SUMIF(DA3:DA123,C45,DB3:DB123)+SUMIF(DD3:DD123,C45,DC3:DC123)</f>
        <v>0</v>
      </c>
      <c r="H45" s="197">
        <f ca="1">SUMIF(DD3:DD123,C45,DB3:DB123)+SUMIF(DA3:DA123,C45,DC3:DC123)</f>
        <v>0</v>
      </c>
      <c r="I45" s="197">
        <f t="shared" ca="1" si="77"/>
        <v>1000</v>
      </c>
      <c r="J45" s="197">
        <f t="shared" ca="1" si="78"/>
        <v>0</v>
      </c>
      <c r="K45" s="133">
        <f>IF(Setup!G34&lt;&gt;"",Setup!G34,-A45)</f>
        <v>-120</v>
      </c>
      <c r="L45" s="197">
        <f ca="1">IF(COUNTIF(J43:J46,4)&lt;&gt;4,RANK(J45,J43:J46),J124)</f>
        <v>1</v>
      </c>
      <c r="N45" s="197">
        <f ca="1">SUMPRODUCT((L43:L46=L45)*(K43:K46&lt;K45))+L45</f>
        <v>3</v>
      </c>
      <c r="O45" s="209" t="str">
        <f ca="1">INDEX(C43:C47,MATCH(3,N43:N47,0),0)</f>
        <v>Iran</v>
      </c>
      <c r="P45" s="197">
        <f ca="1">INDEX(L43:L47,MATCH(O45,C43:C47,0),0)</f>
        <v>1</v>
      </c>
      <c r="Q45" s="197" t="str">
        <f ca="1">IF(AND(Q44&lt;&gt;"",P45=1),O45,"")</f>
        <v>Iran</v>
      </c>
      <c r="R45" s="197" t="str">
        <f ca="1">IF(AND(R44&lt;&gt;"",P46=2),O46,"")</f>
        <v/>
      </c>
      <c r="S45" s="197" t="str">
        <f ca="1">IF(AND(S44&lt;&gt;"",P47=3),O47,"")</f>
        <v/>
      </c>
      <c r="T45" s="197"/>
      <c r="V45" s="197" t="str">
        <f t="shared" ca="1" si="82"/>
        <v>Iran</v>
      </c>
      <c r="W45" s="197">
        <f ca="1">SUMPRODUCT((DA3:DA105=V45)*(DD3:DD105=V46)*(DE3:DE105="W"))+SUMPRODUCT((DA3:DA105=V45)*(DD3:DD105=V47)*(DE3:DE105="W"))+SUMPRODUCT((DA3:DA105=V45)*(DD3:DD105=V43)*(DE3:DE105="W"))+SUMPRODUCT((DA3:DA105=V45)*(DD3:DD105=V44)*(DE3:DE105="W"))+SUMPRODUCT((DA3:DA105=V46)*(DD3:DD105=V45)*(DF3:DF105="W"))+SUMPRODUCT((DA3:DA105=V47)*(DD3:DD105=V45)*(DF3:DF105="W"))+SUMPRODUCT((DA3:DA105=V43)*(DD3:DD105=V45)*(DF3:DF105="W"))+SUMPRODUCT((DA3:DA105=V44)*(DD3:DD105=V45)*(DF3:DF105="W"))</f>
        <v>0</v>
      </c>
      <c r="X45" s="197">
        <f ca="1">SUMPRODUCT((DA3:DA105=V45)*(DD3:DD105=V46)*(DE3:DE105="D"))+SUMPRODUCT((DA3:DA105=V45)*(DD3:DD105=V47)*(DE3:DE105="D"))+SUMPRODUCT((DA3:DA105=V45)*(DD3:DD105=V43)*(DE3:DE105="D"))+SUMPRODUCT((DA3:DA105=V45)*(DD3:DD105=V44)*(DE3:DE105="D"))+SUMPRODUCT((DA3:DA105=V46)*(DD3:DD105=V45)*(DE3:DE105="D"))+SUMPRODUCT((DA3:DA105=V47)*(DD3:DD105=V45)*(DE3:DE105="D"))+SUMPRODUCT((DA3:DA105=V43)*(DD3:DD105=V45)*(DE3:DE105="D"))+SUMPRODUCT((DA3:DA105=V44)*(DD3:DD105=V45)*(DE3:DE105="D"))</f>
        <v>0</v>
      </c>
      <c r="Y45" s="197">
        <f ca="1">SUMPRODUCT((DA3:DA105=V45)*(DD3:DD105=V46)*(DE3:DE105="L"))+SUMPRODUCT((DA3:DA105=V45)*(DD3:DD105=V47)*(DE3:DE105="L"))+SUMPRODUCT((DA3:DA105=V45)*(DD3:DD105=V43)*(DE3:DE105="L"))+SUMPRODUCT((DA3:DA105=V45)*(DD3:DD105=V44)*(DE3:DE105="L"))+SUMPRODUCT((DA3:DA105=V46)*(DD3:DD105=V45)*(DF3:DF105="L"))+SUMPRODUCT((DA3:DA105=V47)*(DD3:DD105=V45)*(DF3:DF105="L"))+SUMPRODUCT((DA3:DA105=V43)*(DD3:DD105=V45)*(DF3:DF105="L"))+SUMPRODUCT((DA3:DA105=V44)*(DD3:DD105=V45)*(DF3:DF105="L"))</f>
        <v>0</v>
      </c>
      <c r="Z45" s="197">
        <f ca="1">SUMPRODUCT((DA3:DA105=V45)*(DD3:DD105=V46)*DB3:DB105)+SUMPRODUCT((DA3:DA105=V45)*(DD3:DD105=V47)*DB3:DB105)+SUMPRODUCT((DA3:DA105=V45)*(DD3:DD105=V43)*DB3:DB105)+SUMPRODUCT((DA3:DA105=V45)*(DD3:DD105=V44)*DB3:DB105)+SUMPRODUCT((DA3:DA105=V46)*(DD3:DD105=V45)*DC3:DC105)+SUMPRODUCT((DA3:DA105=V47)*(DD3:DD105=V45)*DC3:DC105)+SUMPRODUCT((DA3:DA105=V43)*(DD3:DD105=V45)*DC3:DC105)+SUMPRODUCT((DA3:DA105=V44)*(DD3:DD105=V45)*DC3:DC105)</f>
        <v>0</v>
      </c>
      <c r="AA45" s="197">
        <f ca="1">SUMPRODUCT((DA3:DA105=V45)*(DD3:DD105=V46)*DC3:DC105)+SUMPRODUCT((DA3:DA105=V45)*(DD3:DD105=V47)*DC3:DC105)+SUMPRODUCT((DA3:DA105=V45)*(DD3:DD105=V43)*DC3:DC105)+SUMPRODUCT((DA3:DA105=V45)*(DD3:DD105=V44)*DC3:DC105)+SUMPRODUCT((DA3:DA105=V46)*(DD3:DD105=V45)*DB3:DB105)+SUMPRODUCT((DA3:DA105=V47)*(DD3:DD105=V45)*DB3:DB105)+SUMPRODUCT((DA3:DA105=V43)*(DD3:DD105=V45)*DB3:DB105)+SUMPRODUCT((DA3:DA105=V44)*(DD3:DD105=V45)*DB3:DB105)</f>
        <v>0</v>
      </c>
      <c r="AB45" s="133">
        <f ca="1">Z45-AA45+1000</f>
        <v>1000</v>
      </c>
      <c r="AC45" s="197">
        <f t="shared" ca="1" si="79"/>
        <v>0</v>
      </c>
      <c r="AD45" s="197">
        <f ca="1">IF(V45&lt;&gt;"",VLOOKUP(V45,C4:I52,7,FALSE),"")</f>
        <v>1000</v>
      </c>
      <c r="AE45" s="197">
        <f ca="1">IF(V45&lt;&gt;"",VLOOKUP(V45,C4:I52,5,FALSE),"")</f>
        <v>0</v>
      </c>
      <c r="AF45" s="197">
        <f ca="1">IF(V45&lt;&gt;"",VLOOKUP(V45,C4:K52,9,FALSE),"")</f>
        <v>-120</v>
      </c>
      <c r="AG45" s="133">
        <f t="shared" ca="1" si="80"/>
        <v>0</v>
      </c>
      <c r="AH45" s="197">
        <f ca="1">IF(V45&lt;&gt;"",RANK(AG45,AG43:AG47),"")</f>
        <v>1</v>
      </c>
      <c r="AI45" s="197">
        <f ca="1">IF(V45&lt;&gt;"",SUMPRODUCT((AG43:AG47=AG45)*(AB43:AB47&gt;AB45)),"")</f>
        <v>0</v>
      </c>
      <c r="AJ45" s="197">
        <f ca="1">IF(V45&lt;&gt;"",SUMPRODUCT((AG43:AG47=AG45)*(AB43:AB47=AB45)*(Z43:Z47&gt;Z45)),"")</f>
        <v>0</v>
      </c>
      <c r="AK45" s="197">
        <f ca="1">IF(V45&lt;&gt;"",SUMPRODUCT((AG43:AG47=AG45)*(AB43:AB47=AB45)*(Z43:Z47=Z45)*(AD43:AD47&gt;AD45)),"")</f>
        <v>0</v>
      </c>
      <c r="AL45" s="197">
        <f ca="1">IF(V45&lt;&gt;"",SUMPRODUCT((AG43:AG47=AG45)*(AB43:AB47=AB45)*(Z43:Z47=Z45)*(AD43:AD47=AD45)*(AE43:AE47&gt;AE45)),"")</f>
        <v>0</v>
      </c>
      <c r="AM45" s="197">
        <f ca="1">IF(V45&lt;&gt;"",SUMPRODUCT((AG43:AG47=AG45)*(AB43:AB47=AB45)*(Z43:Z47=Z45)*(AD43:AD47=AD45)*(AE43:AE47=AE45)*(AF43:AF47&gt;AF45)),"")</f>
        <v>1</v>
      </c>
      <c r="AN45" s="207">
        <f ca="1">IF(V45&lt;&gt;"",IF(AN124&lt;&gt;"",IF(U121=3,AN124,AN124+U121),SUM(AH45:AM45)),"")</f>
        <v>2</v>
      </c>
      <c r="AO45" s="197" t="str">
        <f ca="1">IF(V45&lt;&gt;"",INDEX(V43:V47,MATCH(3,AN43:AN47,0),0),"")</f>
        <v>Egypt</v>
      </c>
      <c r="AP45" s="197" t="str">
        <f ca="1">IF(R44&lt;&gt;"",R44,"")</f>
        <v/>
      </c>
      <c r="AQ45" s="197">
        <f ca="1">SUMPRODUCT((DA3:DA105=AP45)*(DD3:DD105=AP46)*(DE3:DE105="W"))+SUMPRODUCT((DA3:DA105=AP45)*(DD3:DD105=AP47)*(DE3:DE105="W"))+SUMPRODUCT((DA3:DA105=AP45)*(DD3:DD105=AP44)*(DE3:DE105="W"))+SUMPRODUCT((DA3:DA105=AP46)*(DD3:DD105=AP45)*(DF3:DF105="W"))+SUMPRODUCT((DA3:DA105=AP47)*(DD3:DD105=AP45)*(DF3:DF105="W"))+SUMPRODUCT((DA3:DA105=AP44)*(DD3:DD105=AP45)*(DF3:DF105="W"))</f>
        <v>0</v>
      </c>
      <c r="AR45" s="197">
        <f ca="1">SUMPRODUCT((DA3:DA105=AP45)*(DD3:DD105=AP46)*(DE3:DE105="D"))+SUMPRODUCT((DA3:DA105=AP45)*(DD3:DD105=AP47)*(DE3:DE105="D"))+SUMPRODUCT((DA3:DA105=AP45)*(DD3:DD105=AP44)*(DE3:DE105="D"))+SUMPRODUCT((DA3:DA105=AP46)*(DD3:DD105=AP45)*(DE3:DE105="D"))+SUMPRODUCT((DA3:DA105=AP47)*(DD3:DD105=AP45)*(DE3:DE105="D"))+SUMPRODUCT((DA3:DA105=AP44)*(DD3:DD105=AP45)*(DE3:DE105="D"))</f>
        <v>0</v>
      </c>
      <c r="AS45" s="197">
        <f ca="1">SUMPRODUCT((DA3:DA105=AP45)*(DD3:DD105=AP46)*(DE3:DE105="L"))+SUMPRODUCT((DA3:DA105=AP45)*(DD3:DD105=AP47)*(DE3:DE105="L"))+SUMPRODUCT((DA3:DA105=AP45)*(DD3:DD105=AP44)*(DE3:DE105="L"))+SUMPRODUCT((DA3:DA105=AP46)*(DD3:DD105=AP45)*(DF3:DF105="L"))+SUMPRODUCT((DA3:DA105=AP47)*(DD3:DD105=AP45)*(DF3:DF105="L"))+SUMPRODUCT((DA3:DA105=AP44)*(DD3:DD105=AP45)*(DF3:DF105="L"))</f>
        <v>0</v>
      </c>
      <c r="AT45" s="197">
        <f ca="1">SUMPRODUCT((DA3:DA105=AP45)*(DD3:DD105=AP46)*DB3:DB105)+SUMPRODUCT((DA3:DA105=AP45)*(DD3:DD105=AP47)*DB3:DB105)+SUMPRODUCT((DA3:DA105=AP45)*(DD3:DD105=AP43)*DB3:DB105)+SUMPRODUCT((DA3:DA105=AP45)*(DD3:DD105=AP44)*DB3:DB105)+SUMPRODUCT((DA3:DA105=AP46)*(DD3:DD105=AP45)*DC3:DC105)+SUMPRODUCT((DA3:DA105=AP47)*(DD3:DD105=AP45)*DC3:DC105)+SUMPRODUCT((DA3:DA105=AP43)*(DD3:DD105=AP45)*DC3:DC105)+SUMPRODUCT((DA3:DA105=AP44)*(DD3:DD105=AP45)*DC3:DC105)</f>
        <v>0</v>
      </c>
      <c r="AU45" s="197">
        <f ca="1">SUMPRODUCT((DA3:DA105=AP45)*(DD3:DD105=AP46)*DC3:DC105)+SUMPRODUCT((DA3:DA105=AP45)*(DD3:DD105=AP47)*DC3:DC105)+SUMPRODUCT((DA3:DA105=AP45)*(DD3:DD105=AP43)*DC3:DC105)+SUMPRODUCT((DA3:DA105=AP45)*(DD3:DD105=AP44)*DC3:DC105)+SUMPRODUCT((DA3:DA105=AP46)*(DD3:DD105=AP45)*DB3:DB105)+SUMPRODUCT((DA3:DA105=AP47)*(DD3:DD105=AP45)*DB3:DB105)+SUMPRODUCT((DA3:DA105=AP43)*(DD3:DD105=AP45)*DB3:DB105)+SUMPRODUCT((DA3:DA105=AP44)*(DD3:DD105=AP45)*DB3:DB105)</f>
        <v>0</v>
      </c>
      <c r="AV45" s="197">
        <f ca="1">AT45-AU45+1000</f>
        <v>1000</v>
      </c>
      <c r="AW45" s="197" t="str">
        <f t="shared" ca="1" si="83"/>
        <v/>
      </c>
      <c r="AX45" s="197" t="str">
        <f ca="1">IF(AP45&lt;&gt;"",VLOOKUP(AP45,C4:I52,7,FALSE),"")</f>
        <v/>
      </c>
      <c r="AY45" s="197" t="str">
        <f ca="1">IF(AP45&lt;&gt;"",VLOOKUP(AP45,C4:I52,5,FALSE),"")</f>
        <v/>
      </c>
      <c r="AZ45" s="197" t="str">
        <f ca="1">IF(AP45&lt;&gt;"",VLOOKUP(AP45,C4:K52,9,FALSE),"")</f>
        <v/>
      </c>
      <c r="BA45" s="197" t="str">
        <f t="shared" ca="1" si="84"/>
        <v/>
      </c>
      <c r="BB45" s="197" t="str">
        <f ca="1">IF(AP45&lt;&gt;"",RANK(BA45,BA43:BA46),"")</f>
        <v/>
      </c>
      <c r="BC45" s="197" t="str">
        <f ca="1">IF(AP45&lt;&gt;"",SUMPRODUCT((BA43:BA47=BA45)*(AV43:AV47&gt;AV45)),"")</f>
        <v/>
      </c>
      <c r="BD45" s="197" t="str">
        <f ca="1">IF(AP45&lt;&gt;"",SUMPRODUCT((BA43:BA47=BA45)*(AV43:AV47=AV45)*(AT43:AT47&gt;AT45)),"")</f>
        <v/>
      </c>
      <c r="BE45" s="197" t="str">
        <f ca="1">IF(AP45&lt;&gt;"",SUMPRODUCT((BA43:BA47=BA45)*(AV43:AV47=AV45)*(AT43:AT47=AT45)*(AX43:AX47&gt;AX45)),"")</f>
        <v/>
      </c>
      <c r="BF45" s="197" t="str">
        <f ca="1">IF(AP45&lt;&gt;"",SUMPRODUCT((BA43:BA47=BA45)*(AV43:AV47=AV45)*(AT43:AT47=AT45)*(AX43:AX47=AX45)*(AY43:AY47&gt;AY45)),"")</f>
        <v/>
      </c>
      <c r="BG45" s="197" t="str">
        <f ca="1">IF(AP45&lt;&gt;"",SUMPRODUCT((BA43:BA47=BA45)*(AV43:AV47=AV45)*(AT43:AT47=AT45)*(AX43:AX47=AX45)*(AY43:AY47=AY45)*(AZ43:AZ47&gt;AZ45)),"")</f>
        <v/>
      </c>
      <c r="BH45" s="197" t="str">
        <f ca="1">IF(AP45&lt;&gt;"",IF(BH124&lt;&gt;"",IF(AO121=3,BH124,BH124+AO121),SUM(BB45:BG45)+1),"")</f>
        <v/>
      </c>
      <c r="BI45" s="197" t="str">
        <f ca="1">IF(AP45&lt;&gt;"",INDEX(AP44:AP47,MATCH(3,BH44:BH47,0),0),"")</f>
        <v/>
      </c>
      <c r="BJ45" s="197" t="str">
        <f ca="1">IF(S43&lt;&gt;"",S43,"")</f>
        <v/>
      </c>
      <c r="BK45" s="197">
        <f ca="1">SUMPRODUCT((DA3:DA105=BJ45)*(DD3:DD105=BJ46)*(DE3:DE105="W"))+SUMPRODUCT((DA3:DA105=BJ45)*(DD3:DD105=BJ47)*(DE3:DE105="W"))+SUMPRODUCT((DA3:DA105=BJ45)*(DD3:DD105=BJ87)*(DE3:DE105="W"))+SUMPRODUCT((DA3:DA105=BJ46)*(DD3:DD105=BJ45)*(DF3:DF105="W"))+SUMPRODUCT((DA3:DA105=BJ47)*(DD3:DD105=BJ45)*(DF3:DF105="W"))+SUMPRODUCT((DA3:DA105=BJ87)*(DD3:DD105=BJ45)*(DF3:DF105="W"))</f>
        <v>0</v>
      </c>
      <c r="BL45" s="197">
        <f ca="1">SUMPRODUCT((DA3:DA105=BJ45)*(DD3:DD105=BJ46)*(DE3:DE105="D"))+SUMPRODUCT((DA3:DA105=BJ45)*(DD3:DD105=BJ47)*(DE3:DE105="D"))+SUMPRODUCT((DA3:DA105=BJ45)*(DD3:DD105=BJ87)*(DE3:DE105="D"))+SUMPRODUCT((DA3:DA105=BJ46)*(DD3:DD105=BJ45)*(DE3:DE105="D"))+SUMPRODUCT((DA3:DA105=BJ47)*(DD3:DD105=BJ45)*(DE3:DE105="D"))+SUMPRODUCT((DA3:DA105=BJ87)*(DD3:DD105=BJ45)*(DE3:DE105="D"))</f>
        <v>0</v>
      </c>
      <c r="BM45" s="197">
        <f ca="1">SUMPRODUCT((DA3:DA105=BJ45)*(DD3:DD105=BJ46)*(DE3:DE105="L"))+SUMPRODUCT((DA3:DA105=BJ45)*(DD3:DD105=BJ47)*(DE3:DE105="L"))+SUMPRODUCT((DA3:DA105=BJ45)*(DD3:DD105=BJ87)*(DE3:DE105="L"))+SUMPRODUCT((DA3:DA105=BJ46)*(DD3:DD105=BJ45)*(DF3:DF105="L"))+SUMPRODUCT((DA3:DA105=BJ47)*(DD3:DD105=BJ45)*(DF3:DF105="L"))+SUMPRODUCT((DA3:DA105=BJ87)*(DD3:DD105=BJ45)*(DF3:DF105="L"))</f>
        <v>0</v>
      </c>
      <c r="BN45" s="197">
        <f ca="1">SUMPRODUCT((DA3:DA105=BJ45)*(DD3:DD105=BJ46)*DB3:DB105)+SUMPRODUCT((DA3:DA105=BJ45)*(DD3:DD105=BJ47)*DB3:DB105)+SUMPRODUCT((DA3:DA105=BJ45)*(DD3:DD105=BJ43)*DB3:DB105)+SUMPRODUCT((DA3:DA105=BJ45)*(DD3:DD105=BJ44)*DB3:DB105)+SUMPRODUCT((DA3:DA105=BJ46)*(DD3:DD105=BJ45)*DC3:DC105)+SUMPRODUCT((DA3:DA105=BJ47)*(DD3:DD105=BJ45)*DC3:DC105)+SUMPRODUCT((DA3:DA105=BJ43)*(DD3:DD105=BJ45)*DC3:DC105)+SUMPRODUCT((DA3:DA105=BJ44)*(DD3:DD105=BJ45)*DC3:DC105)</f>
        <v>0</v>
      </c>
      <c r="BO45" s="197">
        <f ca="1">SUMPRODUCT((DA3:DA105=BJ45)*(DD3:DD105=BJ46)*DC3:DC105)+SUMPRODUCT((DA3:DA105=BJ45)*(DD3:DD105=BJ47)*DC3:DC105)+SUMPRODUCT((DA3:DA105=BJ45)*(DD3:DD105=BJ43)*DC3:DC105)+SUMPRODUCT((DA3:DA105=BJ45)*(DD3:DD105=BJ44)*DC3:DC105)+SUMPRODUCT((DA3:DA105=BJ46)*(DD3:DD105=BJ45)*DB3:DB105)+SUMPRODUCT((DA3:DA105=BJ47)*(DD3:DD105=BJ45)*DB3:DB105)+SUMPRODUCT((DA3:DA105=BJ43)*(DD3:DD105=BJ45)*DB3:DB105)+SUMPRODUCT((DA3:DA105=BJ44)*(DD3:DD105=BJ45)*DB3:DB105)</f>
        <v>0</v>
      </c>
      <c r="BP45" s="197">
        <f ca="1">BN45-BO45+1000</f>
        <v>1000</v>
      </c>
      <c r="BQ45" s="197" t="str">
        <f t="shared" ref="BQ45:BQ46" ca="1" si="85">IF(BJ45&lt;&gt;"",BK45*3+BL45*1,"")</f>
        <v/>
      </c>
      <c r="BR45" s="197" t="str">
        <f ca="1">IF(BJ45&lt;&gt;"",VLOOKUP(BJ45,C4:I52,7,FALSE),"")</f>
        <v/>
      </c>
      <c r="BS45" s="197" t="str">
        <f ca="1">IF(BJ45&lt;&gt;"",VLOOKUP(BJ45,C4:I52,5,FALSE),"")</f>
        <v/>
      </c>
      <c r="BT45" s="197" t="str">
        <f ca="1">IF(BJ45&lt;&gt;"",VLOOKUP(BJ45,C4:K52,9,FALSE),"")</f>
        <v/>
      </c>
      <c r="BU45" s="197" t="str">
        <f t="shared" ref="BU45:BU46" ca="1" si="86">BQ45</f>
        <v/>
      </c>
      <c r="BV45" s="197" t="str">
        <f ca="1">IF(BJ45&lt;&gt;"",RANK(BU45,BU44:BU46),"")</f>
        <v/>
      </c>
      <c r="BW45" s="197" t="str">
        <f ca="1">IF(BJ45&lt;&gt;"",SUMPRODUCT((BU43:BU47=BU45)*(BP43:BP47&gt;BP45)),"")</f>
        <v/>
      </c>
      <c r="BX45" s="197" t="str">
        <f ca="1">IF(BJ45&lt;&gt;"",SUMPRODUCT((BU43:BU47=BU45)*(BP43:BP47=BP45)*(BN43:BN47&gt;BN45)),"")</f>
        <v/>
      </c>
      <c r="BY45" s="197" t="str">
        <f ca="1">IF(BJ45&lt;&gt;"",SUMPRODUCT((BU43:BU47=BU45)*(BP43:BP47=BP45)*(BN43:BN47=BN45)*(BR43:BR47&gt;BR45)),"")</f>
        <v/>
      </c>
      <c r="BZ45" s="197" t="str">
        <f ca="1">IF(BJ45&lt;&gt;"",SUMPRODUCT((BU43:BU47=BU45)*(BP43:BP47=BP45)*(BN43:BN47=BN45)*(BR43:BR47=BR45)*(BS43:BS47&gt;BS45)),"")</f>
        <v/>
      </c>
      <c r="CA45" s="197" t="str">
        <f ca="1">IF(BJ45&lt;&gt;"",SUMPRODUCT((BU43:BU47=BU45)*(BP43:BP47=BP45)*(BN43:BN47=BN45)*(BR43:BR47=BR45)*(BS43:BS47=BS45)*(BT43:BT47&gt;BT45)),"")</f>
        <v/>
      </c>
      <c r="CB45" s="197" t="str">
        <f ca="1">IF(BJ45&lt;&gt;"",SUM(BV45:CA45)+2,"")</f>
        <v/>
      </c>
      <c r="CC45" s="197" t="str">
        <f ca="1">IF(BJ45&lt;&gt;"",INDEX(BJ45:BJ47,MATCH(3,CB45:CB47,0),0),"")</f>
        <v/>
      </c>
      <c r="CX45" s="197" t="str">
        <f ca="1">IF(CC45&lt;&gt;"",CC45,IF(BI45&lt;&gt;"",BI45,IF(AO45&lt;&gt;"",AO45,O45)))</f>
        <v>Egypt</v>
      </c>
      <c r="CY45" s="133">
        <v>3</v>
      </c>
      <c r="DA45" s="195" t="str">
        <f>Matches!H46</f>
        <v>Argentina</v>
      </c>
      <c r="DB45" s="195">
        <f ca="1">IF(DA2&lt;&gt;"",IF(AND(Matches!J46&lt;&gt;"",Matches!K46&lt;&gt;""),Matches!J46,0),"")</f>
        <v>0</v>
      </c>
      <c r="DC45" s="195">
        <f ca="1">IF(DA2&lt;&gt;"",IF(AND(Matches!J46&lt;&gt;"",Matches!K46&lt;&gt;""),Matches!K46,0),"")</f>
        <v>0</v>
      </c>
      <c r="DD45" s="195" t="str">
        <f>Matches!M46</f>
        <v>Austria</v>
      </c>
      <c r="DE45" s="195" t="str">
        <f ca="1">IF(AND(Matches!J46&lt;&gt;"",Matches!K46&lt;&gt;""),IF(DB45&gt;DC45,"W",IF(DB45=DC45,"D","L")),"")</f>
        <v/>
      </c>
      <c r="DF45" s="133" t="str">
        <f t="shared" ca="1" si="0"/>
        <v/>
      </c>
      <c r="DU45" s="194" t="str">
        <f>IF(ISERROR("Calculator!"&amp;VLOOKUP(DS45,Calculator!DS7:DT38,2,FALSE)),"Calculator!dq77","Calculator!"&amp;VLOOKUP(DS45,Calculator!DS7:DT38,2,FALSE))</f>
        <v>Calculator!dq77</v>
      </c>
      <c r="DW45" s="203" t="s">
        <v>127</v>
      </c>
      <c r="DX45" s="20"/>
      <c r="DY45" s="9">
        <v>39</v>
      </c>
      <c r="DZ45" s="204">
        <f t="shared" si="13"/>
        <v>46194.625</v>
      </c>
      <c r="EA45" s="208">
        <v>46194.625</v>
      </c>
      <c r="EB45" s="206">
        <f t="shared" si="74"/>
        <v>46194.625</v>
      </c>
      <c r="EC45" s="208"/>
      <c r="EE45" s="194" t="str">
        <f>INDEX(Language!A1:K177,MATCH(Setup!B46,Language!B1:B177,0),MATCH(Setup!C5,Language!A1:J1,0))</f>
        <v>Austria</v>
      </c>
    </row>
    <row r="46" spans="1:135" x14ac:dyDescent="0.25">
      <c r="A46" s="20">
        <f>Setup!F35+100</f>
        <v>185</v>
      </c>
      <c r="B46" s="197">
        <f ca="1">VLOOKUP(C46,CX43:CY46,2,FALSE)</f>
        <v>4</v>
      </c>
      <c r="C46" s="193" t="str">
        <f t="shared" si="81"/>
        <v>New Zealand</v>
      </c>
      <c r="D46" s="197">
        <f ca="1">SUMPRODUCT((DA3:DA105=C46)*(DE3:DE105="W"))+SUMPRODUCT((DD3:DD105=C46)*(DF3:DF105="W"))</f>
        <v>0</v>
      </c>
      <c r="E46" s="197">
        <f ca="1">SUMPRODUCT((DA3:DA105=C46)*(DE3:DE105="D"))+SUMPRODUCT((DD3:DD105=C46)*(DF3:DF105="D"))</f>
        <v>0</v>
      </c>
      <c r="F46" s="197">
        <f ca="1">SUMPRODUCT((DA3:DA105=C46)*(DE3:DE105="L"))+SUMPRODUCT((DD3:DD105=C46)*(DF3:DF105="L"))</f>
        <v>0</v>
      </c>
      <c r="G46" s="197">
        <f ca="1">SUMIF(DA3:DA123,C46,DB3:DB123)+SUMIF(DD3:DD123,C46,DC3:DC123)</f>
        <v>0</v>
      </c>
      <c r="H46" s="197">
        <f ca="1">SUMIF(DD3:DD123,C46,DB3:DB123)+SUMIF(DA3:DA123,C46,DC3:DC123)</f>
        <v>0</v>
      </c>
      <c r="I46" s="197">
        <f t="shared" ca="1" si="77"/>
        <v>1000</v>
      </c>
      <c r="J46" s="197">
        <f t="shared" ca="1" si="78"/>
        <v>0</v>
      </c>
      <c r="K46" s="133">
        <f>IF(Setup!G35&lt;&gt;"",Setup!G35,-A46)</f>
        <v>-185</v>
      </c>
      <c r="L46" s="197">
        <f ca="1">IF(COUNTIF(J43:J46,4)&lt;&gt;4,RANK(J46,J43:J46),J125)</f>
        <v>1</v>
      </c>
      <c r="N46" s="197">
        <f ca="1">SUMPRODUCT((L43:L46=L46)*(K43:K46&lt;K46))+L46</f>
        <v>1</v>
      </c>
      <c r="O46" s="209" t="str">
        <f ca="1">INDEX(C43:C47,MATCH(4,N43:N47,0),0)</f>
        <v>Belgium</v>
      </c>
      <c r="P46" s="197">
        <f ca="1">INDEX(L43:L47,MATCH(O46,C43:C47,0),0)</f>
        <v>1</v>
      </c>
      <c r="Q46" s="197" t="str">
        <f ca="1">IF(AND(Q45&lt;&gt;"",P46=1),O46,"")</f>
        <v>Belgium</v>
      </c>
      <c r="R46" s="197" t="str">
        <f ca="1">IF(AND(R45&lt;&gt;"",P47=2),O47,"")</f>
        <v/>
      </c>
      <c r="S46" s="197"/>
      <c r="T46" s="197"/>
      <c r="V46" s="197" t="str">
        <f t="shared" ca="1" si="82"/>
        <v>Belgium</v>
      </c>
      <c r="W46" s="197">
        <f ca="1">SUMPRODUCT((DA3:DA105=V46)*(DD3:DD105=V47)*(DE3:DE105="W"))+SUMPRODUCT((DA3:DA105=V46)*(DD3:DD105=V43)*(DE3:DE105="W"))+SUMPRODUCT((DA3:DA105=V46)*(DD3:DD105=V44)*(DE3:DE105="W"))+SUMPRODUCT((DA3:DA105=V46)*(DD3:DD105=V45)*(DE3:DE105="W"))+SUMPRODUCT((DA3:DA105=V47)*(DD3:DD105=V46)*(DF3:DF105="W"))+SUMPRODUCT((DA3:DA105=V43)*(DD3:DD105=V46)*(DF3:DF105="W"))+SUMPRODUCT((DA3:DA105=V44)*(DD3:DD105=V46)*(DF3:DF105="W"))+SUMPRODUCT((DA3:DA105=V45)*(DD3:DD105=V46)*(DF3:DF105="W"))</f>
        <v>0</v>
      </c>
      <c r="X46" s="197">
        <f ca="1">SUMPRODUCT((DA3:DA105=V46)*(DD3:DD105=V47)*(DE3:DE105="D"))+SUMPRODUCT((DA3:DA105=V46)*(DD3:DD105=V43)*(DE3:DE105="D"))+SUMPRODUCT((DA3:DA105=V46)*(DD3:DD105=V44)*(DE3:DE105="D"))+SUMPRODUCT((DA3:DA105=V46)*(DD3:DD105=V45)*(DE3:DE105="D"))+SUMPRODUCT((DA3:DA105=V47)*(DD3:DD105=V46)*(DE3:DE105="D"))+SUMPRODUCT((DA3:DA105=V43)*(DD3:DD105=V46)*(DE3:DE105="D"))+SUMPRODUCT((DA3:DA105=V44)*(DD3:DD105=V46)*(DE3:DE105="D"))+SUMPRODUCT((DA3:DA105=V45)*(DD3:DD105=V46)*(DE3:DE105="D"))</f>
        <v>0</v>
      </c>
      <c r="Y46" s="197">
        <f ca="1">SUMPRODUCT((DA3:DA105=V46)*(DD3:DD105=V47)*(DE3:DE105="L"))+SUMPRODUCT((DA3:DA105=V46)*(DD3:DD105=V43)*(DE3:DE105="L"))+SUMPRODUCT((DA3:DA105=V46)*(DD3:DD105=V44)*(DE3:DE105="L"))+SUMPRODUCT((DA3:DA105=V46)*(DD3:DD105=V45)*(DE3:DE105="L"))+SUMPRODUCT((DA3:DA105=V47)*(DD3:DD105=V46)*(DF3:DF105="L"))+SUMPRODUCT((DA3:DA105=V43)*(DD3:DD105=V46)*(DF3:DF105="L"))+SUMPRODUCT((DA3:DA105=V44)*(DD3:DD105=V46)*(DF3:DF105="L"))+SUMPRODUCT((DA3:DA105=V45)*(DD3:DD105=V46)*(DF3:DF105="L"))</f>
        <v>0</v>
      </c>
      <c r="Z46" s="197">
        <f ca="1">SUMPRODUCT((DA3:DA105=V46)*(DD3:DD105=V47)*DB3:DB105)+SUMPRODUCT((DA3:DA105=V46)*(DD3:DD105=V43)*DB3:DB105)+SUMPRODUCT((DA3:DA105=V46)*(DD3:DD105=V44)*DB3:DB105)+SUMPRODUCT((DA3:DA105=V46)*(DD3:DD105=V45)*DB3:DB105)+SUMPRODUCT((DA3:DA105=V47)*(DD3:DD105=V46)*DC3:DC105)+SUMPRODUCT((DA3:DA105=V43)*(DD3:DD105=V46)*DC3:DC105)+SUMPRODUCT((DA3:DA105=V44)*(DD3:DD105=V46)*DC3:DC105)+SUMPRODUCT((DA3:DA105=V45)*(DD3:DD105=V46)*DC3:DC105)</f>
        <v>0</v>
      </c>
      <c r="AA46" s="197">
        <f ca="1">SUMPRODUCT((DA3:DA105=V46)*(DD3:DD105=V47)*DC3:DC105)+SUMPRODUCT((DA3:DA105=V46)*(DD3:DD105=V43)*DC3:DC105)+SUMPRODUCT((DA3:DA105=V46)*(DD3:DD105=V44)*DC3:DC105)+SUMPRODUCT((DA3:DA105=V46)*(DD3:DD105=V45)*DC3:DC105)+SUMPRODUCT((DA3:DA105=V47)*(DD3:DD105=V46)*DB3:DB105)+SUMPRODUCT((DA3:DA105=V43)*(DD3:DD105=V46)*DB3:DB105)+SUMPRODUCT((DA3:DA105=V44)*(DD3:DD105=V46)*DB3:DB105)+SUMPRODUCT((DA3:DA105=V45)*(DD3:DD105=V46)*DB3:DB105)</f>
        <v>0</v>
      </c>
      <c r="AB46" s="133">
        <f ca="1">Z46-AA46+1000</f>
        <v>1000</v>
      </c>
      <c r="AC46" s="197">
        <f t="shared" ca="1" si="79"/>
        <v>0</v>
      </c>
      <c r="AD46" s="197">
        <f ca="1">IF(V46&lt;&gt;"",VLOOKUP(V46,C4:I52,7,FALSE),"")</f>
        <v>1000</v>
      </c>
      <c r="AE46" s="197">
        <f ca="1">IF(V46&lt;&gt;"",VLOOKUP(V46,C4:I52,5,FALSE),"")</f>
        <v>0</v>
      </c>
      <c r="AF46" s="197">
        <f ca="1">IF(V46&lt;&gt;"",VLOOKUP(V46,C4:K52,9,FALSE),"")</f>
        <v>-109</v>
      </c>
      <c r="AG46" s="133">
        <f t="shared" ca="1" si="80"/>
        <v>0</v>
      </c>
      <c r="AH46" s="197">
        <f ca="1">IF(V46&lt;&gt;"",RANK(AG46,AG43:AG47),"")</f>
        <v>1</v>
      </c>
      <c r="AI46" s="197">
        <f ca="1">IF(V46&lt;&gt;"",SUMPRODUCT((AG43:AG47=AG46)*(AB43:AB47&gt;AB46)),"")</f>
        <v>0</v>
      </c>
      <c r="AJ46" s="197">
        <f ca="1">IF(V46&lt;&gt;"",SUMPRODUCT((AG43:AG47=AG46)*(AB43:AB47=AB46)*(Z43:Z47&gt;Z46)),"")</f>
        <v>0</v>
      </c>
      <c r="AK46" s="197">
        <f ca="1">IF(V46&lt;&gt;"",SUMPRODUCT((AG43:AG47=AG46)*(AB43:AB47=AB46)*(Z43:Z47=Z46)*(AD43:AD47&gt;AD46)),"")</f>
        <v>0</v>
      </c>
      <c r="AL46" s="197">
        <f ca="1">IF(V46&lt;&gt;"",SUMPRODUCT((AG43:AG47=AG46)*(AB43:AB47=AB46)*(Z43:Z47=Z46)*(AD43:AD47=AD46)*(AE43:AE47&gt;AE46)),"")</f>
        <v>0</v>
      </c>
      <c r="AM46" s="197">
        <f ca="1">IF(V46&lt;&gt;"",SUMPRODUCT((AG43:AG47=AG46)*(AB43:AB47=AB46)*(Z43:Z47=Z46)*(AD43:AD47=AD46)*(AE43:AE47=AE46)*(AF43:AF47&gt;AF46)),"")</f>
        <v>0</v>
      </c>
      <c r="AN46" s="207">
        <f ca="1">IF(V46&lt;&gt;"",IF(AN125&lt;&gt;"",IF(U121=3,AN125,AN125+U121),SUM(AH46:AM46)),"")</f>
        <v>1</v>
      </c>
      <c r="AO46" s="197" t="str">
        <f ca="1">IF(V46&lt;&gt;"",INDEX(V43:V47,MATCH(4,AN43:AN47,0),0),"")</f>
        <v>New Zealand</v>
      </c>
      <c r="AP46" s="197" t="str">
        <f ca="1">IF(R45&lt;&gt;"",R45,"")</f>
        <v/>
      </c>
      <c r="AQ46" s="197" t="str">
        <f ca="1">IF(AP46&lt;&gt;"",SUMPRODUCT((DA3:DA105=AP46)*(DD3:DD105=AP47)*(DE3:DE105="W"))+SUMPRODUCT((DA3:DA105=AP46)*(DD3:DD105=AP44)*(DE3:DE105="W"))+SUMPRODUCT((DA3:DA105=AP46)*(DD3:DD105=AP45)*(DE3:DE105="W"))+SUMPRODUCT((DA3:DA105=AP47)*(DD3:DD105=AP46)*(DF3:DF105="W"))+SUMPRODUCT((DA3:DA105=AP44)*(DD3:DD105=AP46)*(DF3:DF105="W"))+SUMPRODUCT((DA3:DA105=AP45)*(DD3:DD105=AP46)*(DF3:DF105="W")),"")</f>
        <v/>
      </c>
      <c r="AR46" s="197" t="str">
        <f ca="1">IF(AP46&lt;&gt;"",SUMPRODUCT((DA3:DA105=AP46)*(DD3:DD105=AP47)*(DE3:DE105="D"))+SUMPRODUCT((DA3:DA105=AP46)*(DD3:DD105=AP44)*(DE3:DE105="D"))+SUMPRODUCT((DA3:DA105=AP46)*(DD3:DD105=AP45)*(DE3:DE105="D"))+SUMPRODUCT((DA3:DA105=AP47)*(DD3:DD105=AP46)*(DE3:DE105="D"))+SUMPRODUCT((DA3:DA105=AP44)*(DD3:DD105=AP46)*(DE3:DE105="D"))+SUMPRODUCT((DA3:DA105=AP45)*(DD3:DD105=AP46)*(DE3:DE105="D")),"")</f>
        <v/>
      </c>
      <c r="AS46" s="197" t="str">
        <f ca="1">IF(AP46&lt;&gt;"",SUMPRODUCT((DA3:DA105=AP46)*(DD3:DD105=AP47)*(DE3:DE105="L"))+SUMPRODUCT((DA3:DA105=AP46)*(DD3:DD105=AP44)*(DE3:DE105="L"))+SUMPRODUCT((DA3:DA105=AP46)*(DD3:DD105=AP45)*(DE3:DE105="L"))+SUMPRODUCT((DA3:DA105=AP47)*(DD3:DD105=AP46)*(DF3:DF105="L"))+SUMPRODUCT((DA3:DA105=AP44)*(DD3:DD105=AP46)*(DF3:DF105="L"))+SUMPRODUCT((DA3:DA105=AP45)*(DD3:DD105=AP46)*(DF3:DF105="L")),"")</f>
        <v/>
      </c>
      <c r="AT46" s="197">
        <f ca="1">SUMPRODUCT((DA3:DA105=AP46)*(DD3:DD105=AP47)*DB3:DB105)+SUMPRODUCT((DA3:DA105=AP46)*(DD3:DD105=AP43)*DB3:DB105)+SUMPRODUCT((DA3:DA105=AP46)*(DD3:DD105=AP44)*DB3:DB105)+SUMPRODUCT((DA3:DA105=AP46)*(DD3:DD105=AP45)*DB3:DB105)+SUMPRODUCT((DA3:DA105=AP47)*(DD3:DD105=AP46)*DC3:DC105)+SUMPRODUCT((DA3:DA105=AP43)*(DD3:DD105=AP46)*DC3:DC105)+SUMPRODUCT((DA3:DA105=AP44)*(DD3:DD105=AP46)*DC3:DC105)+SUMPRODUCT((DA3:DA105=AP45)*(DD3:DD105=AP46)*DC3:DC105)</f>
        <v>0</v>
      </c>
      <c r="AU46" s="197">
        <f ca="1">SUMPRODUCT((DA3:DA105=AP46)*(DD3:DD105=AP47)*DC3:DC105)+SUMPRODUCT((DA3:DA105=AP46)*(DD3:DD105=AP43)*DC3:DC105)+SUMPRODUCT((DA3:DA105=AP46)*(DD3:DD105=AP44)*DC3:DC105)+SUMPRODUCT((DA3:DA105=AP46)*(DD3:DD105=AP45)*DC3:DC105)+SUMPRODUCT((DA3:DA105=AP47)*(DD3:DD105=AP46)*DB3:DB105)+SUMPRODUCT((DA3:DA105=AP43)*(DD3:DD105=AP46)*DB3:DB105)+SUMPRODUCT((DA3:DA105=AP44)*(DD3:DD105=AP46)*DB3:DB105)+SUMPRODUCT((DA3:DA105=AP45)*(DD3:DD105=AP46)*DB3:DB105)</f>
        <v>0</v>
      </c>
      <c r="AV46" s="197">
        <f ca="1">AT46-AU46+1000</f>
        <v>1000</v>
      </c>
      <c r="AW46" s="197" t="str">
        <f t="shared" ca="1" si="83"/>
        <v/>
      </c>
      <c r="AX46" s="197" t="str">
        <f ca="1">IF(AP46&lt;&gt;"",VLOOKUP(AP46,C4:I52,7,FALSE),"")</f>
        <v/>
      </c>
      <c r="AY46" s="197" t="str">
        <f ca="1">IF(AP46&lt;&gt;"",VLOOKUP(AP46,C4:I52,5,FALSE),"")</f>
        <v/>
      </c>
      <c r="AZ46" s="197" t="str">
        <f ca="1">IF(AP46&lt;&gt;"",VLOOKUP(AP46,C4:K52,9,FALSE),"")</f>
        <v/>
      </c>
      <c r="BA46" s="197" t="str">
        <f t="shared" ca="1" si="84"/>
        <v/>
      </c>
      <c r="BB46" s="197" t="str">
        <f ca="1">IF(AP46&lt;&gt;"",RANK(BA46,BA43:BA46),"")</f>
        <v/>
      </c>
      <c r="BC46" s="197" t="str">
        <f ca="1">IF(AP46&lt;&gt;"",SUMPRODUCT((BA43:BA47=BA46)*(AV43:AV47&gt;AV46)),"")</f>
        <v/>
      </c>
      <c r="BD46" s="197" t="str">
        <f ca="1">IF(AP46&lt;&gt;"",SUMPRODUCT((BA43:BA47=BA46)*(AV43:AV47=AV46)*(AT43:AT47&gt;AT46)),"")</f>
        <v/>
      </c>
      <c r="BE46" s="197" t="str">
        <f ca="1">IF(AP46&lt;&gt;"",SUMPRODUCT((BA43:BA47=BA46)*(AV43:AV47=AV46)*(AT43:AT47=AT46)*(AX43:AX47&gt;AX46)),"")</f>
        <v/>
      </c>
      <c r="BF46" s="197" t="str">
        <f ca="1">IF(AP46&lt;&gt;"",SUMPRODUCT((BA43:BA47=BA46)*(AV43:AV47=AV46)*(AT43:AT47=AT46)*(AX43:AX47=AX46)*(AY43:AY47&gt;AY46)),"")</f>
        <v/>
      </c>
      <c r="BG46" s="197" t="str">
        <f ca="1">IF(AP46&lt;&gt;"",SUMPRODUCT((BA43:BA47=BA46)*(AV43:AV47=AV46)*(AT43:AT47=AT46)*(AX43:AX47=AX46)*(AY43:AY47=AY46)*(AZ43:AZ47&gt;AZ46)),"")</f>
        <v/>
      </c>
      <c r="BH46" s="197" t="str">
        <f ca="1">IF(AP46&lt;&gt;"",IF(BH125&lt;&gt;"",IF(AO121=3,BH125,BH125+AO121),SUM(BB46:BG46)+1),"")</f>
        <v/>
      </c>
      <c r="BI46" s="197" t="str">
        <f ca="1">IF(AP46&lt;&gt;"",INDEX(AP44:AP47,MATCH(4,BH44:BH47,0),0),"")</f>
        <v/>
      </c>
      <c r="BJ46" s="197" t="str">
        <f ca="1">IF(S44&lt;&gt;"",S44,"")</f>
        <v/>
      </c>
      <c r="BK46" s="197">
        <f ca="1">SUMPRODUCT((DA3:DA105=BJ46)*(DD3:DD105=BJ47)*(DE3:DE105="W"))+SUMPRODUCT((DA3:DA105=BJ46)*(DD3:DD105=BJ87)*(DE3:DE105="W"))+SUMPRODUCT((DA3:DA105=BJ46)*(DD3:DD105=BJ45)*(DE3:DE105="W"))+SUMPRODUCT((DA3:DA105=BJ47)*(DD3:DD105=BJ46)*(DF3:DF105="W"))+SUMPRODUCT((DA3:DA105=BJ87)*(DD3:DD105=BJ46)*(DF3:DF105="W"))+SUMPRODUCT((DA3:DA105=BJ45)*(DD3:DD105=BJ46)*(DF3:DF105="W"))</f>
        <v>0</v>
      </c>
      <c r="BL46" s="197">
        <f ca="1">SUMPRODUCT((DA3:DA105=BJ46)*(DD3:DD105=BJ47)*(DE3:DE105="D"))+SUMPRODUCT((DA3:DA105=BJ46)*(DD3:DD105=BJ87)*(DE3:DE105="D"))+SUMPRODUCT((DA3:DA105=BJ46)*(DD3:DD105=BJ45)*(DE3:DE105="D"))+SUMPRODUCT((DA3:DA105=BJ47)*(DD3:DD105=BJ46)*(DE3:DE105="D"))+SUMPRODUCT((DA3:DA105=BJ87)*(DD3:DD105=BJ46)*(DE3:DE105="D"))+SUMPRODUCT((DA3:DA105=BJ45)*(DD3:DD105=BJ46)*(DE3:DE105="D"))</f>
        <v>0</v>
      </c>
      <c r="BM46" s="197">
        <f ca="1">SUMPRODUCT((DA3:DA105=BJ46)*(DD3:DD105=BJ47)*(DE3:DE105="L"))+SUMPRODUCT((DA3:DA105=BJ46)*(DD3:DD105=BJ87)*(DE3:DE105="L"))+SUMPRODUCT((DA3:DA105=BJ46)*(DD3:DD105=BJ45)*(DE3:DE105="L"))+SUMPRODUCT((DA3:DA105=BJ47)*(DD3:DD105=BJ46)*(DF3:DF105="L"))+SUMPRODUCT((DA3:DA105=BJ87)*(DD3:DD105=BJ46)*(DF3:DF105="L"))+SUMPRODUCT((DA3:DA105=BJ45)*(DD3:DD105=BJ46)*(DF3:DF105="L"))</f>
        <v>0</v>
      </c>
      <c r="BN46" s="197">
        <f ca="1">SUMPRODUCT((DA3:DA105=BJ46)*(DD3:DD105=BJ47)*DB3:DB105)+SUMPRODUCT((DA3:DA105=BJ46)*(DD3:DD105=BJ43)*DB3:DB105)+SUMPRODUCT((DA3:DA105=BJ46)*(DD3:DD105=BJ44)*DB3:DB105)+SUMPRODUCT((DA3:DA105=BJ46)*(DD3:DD105=BJ45)*DB3:DB105)+SUMPRODUCT((DA3:DA105=BJ47)*(DD3:DD105=BJ46)*DC3:DC105)+SUMPRODUCT((DA3:DA105=BJ43)*(DD3:DD105=BJ46)*DC3:DC105)+SUMPRODUCT((DA3:DA105=BJ44)*(DD3:DD105=BJ46)*DC3:DC105)+SUMPRODUCT((DA3:DA105=BJ45)*(DD3:DD105=BJ46)*DC3:DC105)</f>
        <v>0</v>
      </c>
      <c r="BO46" s="197">
        <f ca="1">SUMPRODUCT((DA3:DA105=BJ46)*(DD3:DD105=BJ47)*DC3:DC105)+SUMPRODUCT((DA3:DA105=BJ46)*(DD3:DD105=BJ43)*DC3:DC105)+SUMPRODUCT((DA3:DA105=BJ46)*(DD3:DD105=BJ44)*DC3:DC105)+SUMPRODUCT((DA3:DA105=BJ46)*(DD3:DD105=BJ45)*DC3:DC105)+SUMPRODUCT((DA3:DA105=BJ47)*(DD3:DD105=BJ46)*DB3:DB105)+SUMPRODUCT((DA3:DA105=BJ43)*(DD3:DD105=BJ46)*DB3:DB105)+SUMPRODUCT((DA3:DA105=BJ44)*(DD3:DD105=BJ46)*DB3:DB105)+SUMPRODUCT((DA3:DA105=BJ45)*(DD3:DD105=BJ46)*DB3:DB105)</f>
        <v>0</v>
      </c>
      <c r="BP46" s="197">
        <f ca="1">BN46-BO46+1000</f>
        <v>1000</v>
      </c>
      <c r="BQ46" s="197" t="str">
        <f t="shared" ca="1" si="85"/>
        <v/>
      </c>
      <c r="BR46" s="197" t="str">
        <f ca="1">IF(BJ46&lt;&gt;"",VLOOKUP(BJ46,C4:I52,7,FALSE),"")</f>
        <v/>
      </c>
      <c r="BS46" s="197" t="str">
        <f ca="1">IF(BJ46&lt;&gt;"",VLOOKUP(BJ46,C4:I52,5,FALSE),"")</f>
        <v/>
      </c>
      <c r="BT46" s="197" t="str">
        <f ca="1">IF(BJ46&lt;&gt;"",VLOOKUP(BJ46,C4:K52,9,FALSE),"")</f>
        <v/>
      </c>
      <c r="BU46" s="197" t="str">
        <f t="shared" ca="1" si="86"/>
        <v/>
      </c>
      <c r="BV46" s="197" t="str">
        <f ca="1">IF(BJ46&lt;&gt;"",RANK(BU46,BU44:BU46),"")</f>
        <v/>
      </c>
      <c r="BW46" s="197" t="str">
        <f ca="1">IF(BJ46&lt;&gt;"",SUMPRODUCT((BU43:BU47=BU46)*(BP43:BP47&gt;BP46)),"")</f>
        <v/>
      </c>
      <c r="BX46" s="197" t="str">
        <f ca="1">IF(BJ46&lt;&gt;"",SUMPRODUCT((BU43:BU47=BU46)*(BP43:BP47=BP46)*(BN43:BN47&gt;BN46)),"")</f>
        <v/>
      </c>
      <c r="BY46" s="197" t="str">
        <f ca="1">IF(BJ46&lt;&gt;"",SUMPRODUCT((BU43:BU47=BU46)*(BP43:BP47=BP46)*(BN43:BN47=BN46)*(BR43:BR47&gt;BR46)),"")</f>
        <v/>
      </c>
      <c r="BZ46" s="197" t="str">
        <f ca="1">IF(BJ46&lt;&gt;"",SUMPRODUCT((BU43:BU47=BU46)*(BP43:BP47=BP46)*(BN43:BN47=BN46)*(BR43:BR47=BR46)*(BS43:BS47&gt;BS46)),"")</f>
        <v/>
      </c>
      <c r="CA46" s="197" t="str">
        <f ca="1">IF(BJ46&lt;&gt;"",SUMPRODUCT((BU43:BU47=BU46)*(BP43:BP47=BP46)*(BN43:BN47=BN46)*(BR43:BR47=BR46)*(BS43:BS47=BS46)*(BT43:BT47&gt;BT46)),"")</f>
        <v/>
      </c>
      <c r="CB46" s="197" t="str">
        <f ca="1">IF(BJ46&lt;&gt;"",SUM(BV46:CA46)+2,"")</f>
        <v/>
      </c>
      <c r="CC46" s="197" t="str">
        <f ca="1">IF(BJ46&lt;&gt;"",INDEX(BJ45:BJ47,MATCH(4,CB45:CB47,0),0),"")</f>
        <v/>
      </c>
      <c r="CD46" s="197" t="str">
        <f>IF(T43&lt;&gt;"",T43,"")</f>
        <v/>
      </c>
      <c r="CE46" s="197">
        <f ca="1">SUMPRODUCT((DA3:DA105=CD46)*(DD3:DD105=CD47)*(DE3:DE105="W"))+SUMPRODUCT((DA3:DA105=CD46)*(DD3:DD105=CD87)*(DE3:DE105="W"))+SUMPRODUCT((DA3:DA105=CD46)*(DD3:DD105=CD88)*(DE3:DE105="W"))+SUMPRODUCT((DA3:DA105=CD47)*(DD3:DD105=CD46)*(DF3:DF105="W"))+SUMPRODUCT((DA3:DA105=CD87)*(DD3:DD105=CD46)*(DF3:DF105="W"))+SUMPRODUCT((DA3:DA105=CD88)*(DD3:DD105=CD46)*(DF3:DF105="W"))</f>
        <v>0</v>
      </c>
      <c r="CF46" s="197">
        <f ca="1">SUMPRODUCT((DA3:DA105=CD46)*(DD3:DD105=CD47)*(DE3:DE105="D"))+SUMPRODUCT((DA3:DA105=CD46)*(DD3:DD105=CD87)*(DE3:DE105="D"))+SUMPRODUCT((DA3:DA105=CD46)*(DD3:DD105=CD88)*(DE3:DE105="D"))+SUMPRODUCT((DA3:DA105=CD47)*(DD3:DD105=CD46)*(DE3:DE105="D"))+SUMPRODUCT((DA3:DA105=CD87)*(DD3:DD105=CD46)*(DE3:DE105="D"))+SUMPRODUCT((DA3:DA105=CD88)*(DD3:DD105=CD46)*(DE3:DE105="D"))</f>
        <v>0</v>
      </c>
      <c r="CG46" s="197">
        <f ca="1">SUMPRODUCT((DA3:DA105=CD46)*(DD3:DD105=CD47)*(DE3:DE105="L"))+SUMPRODUCT((DA3:DA105=CD46)*(DD3:DD105=CD87)*(DE3:DE105="L"))+SUMPRODUCT((DA3:DA105=CD46)*(DD3:DD105=CD88)*(DE3:DE105="L"))+SUMPRODUCT((DA3:DA105=CD47)*(DD3:DD105=CD46)*(DF3:DF105="L"))+SUMPRODUCT((DA3:DA105=CD87)*(DD3:DD105=CD46)*(DF3:DF105="L"))+SUMPRODUCT((DA3:DA105=CD88)*(DD3:DD105=CD46)*(DF3:DF105="L"))</f>
        <v>0</v>
      </c>
      <c r="CH46" s="197">
        <f ca="1">SUMPRODUCT((DA3:DA105=CD46)*(DD3:DD105=CD47)*DB3:DB105)+SUMPRODUCT((DA3:DA105=CD46)*(DD3:DD105=CD43)*DB3:DB105)+SUMPRODUCT((DA3:DA105=CD46)*(DD3:DD105=CD44)*DB3:DB105)+SUMPRODUCT((DA3:DA105=CD46)*(DD3:DD105=CD45)*DB3:DB105)+SUMPRODUCT((DA3:DA105=CD47)*(DD3:DD105=CD46)*DC3:DC105)+SUMPRODUCT((DA3:DA105=CD43)*(DD3:DD105=CD46)*DC3:DC105)+SUMPRODUCT((DA3:DA105=CD44)*(DD3:DD105=CD46)*DC3:DC105)+SUMPRODUCT((DA3:DA105=CD45)*(DD3:DD105=CD46)*DC3:DC105)</f>
        <v>0</v>
      </c>
      <c r="CI46" s="197">
        <f ca="1">SUMPRODUCT((DA3:DA105=CD46)*(DD3:DD105=CD47)*DC3:DC105)+SUMPRODUCT((DA3:DA105=CD46)*(DD3:DD105=CD43)*DC3:DC105)+SUMPRODUCT((DA3:DA105=CD46)*(DD3:DD105=CD44)*DC3:DC105)+SUMPRODUCT((DA3:DA105=CD46)*(DD3:DD105=CD45)*DC3:DC105)+SUMPRODUCT((DA3:DA105=CD47)*(DD3:DD105=CD46)*DB3:DB105)+SUMPRODUCT((DA3:DA105=CD43)*(DD3:DD105=CD46)*DB3:DB105)+SUMPRODUCT((DA3:DA105=CD44)*(DD3:DD105=CD46)*DB3:DB105)+SUMPRODUCT((DA3:DA105=CD45)*(DD3:DD105=CD46)*DB3:DB105)</f>
        <v>0</v>
      </c>
      <c r="CJ46" s="197">
        <f ca="1">CH46-CI46+1000</f>
        <v>1000</v>
      </c>
      <c r="CK46" s="197" t="str">
        <f t="shared" ref="CK46" si="87">IF(CD46&lt;&gt;"",CE46*3+CF46*1,"")</f>
        <v/>
      </c>
      <c r="CL46" s="197" t="str">
        <f>IF(CD46&lt;&gt;"",VLOOKUP(CD46,C4:I52,7,FALSE),"")</f>
        <v/>
      </c>
      <c r="CM46" s="197" t="str">
        <f>IF(CD46&lt;&gt;"",VLOOKUP(CD46,C4:I52,5,FALSE),"")</f>
        <v/>
      </c>
      <c r="CN46" s="197" t="str">
        <f>IF(CD46&lt;&gt;"",VLOOKUP(CD46,C4:K52,9,FALSE),"")</f>
        <v/>
      </c>
      <c r="CO46" s="197" t="str">
        <f t="shared" ref="CO46" si="88">CK46</f>
        <v/>
      </c>
      <c r="CP46" s="197" t="str">
        <f>IF(CD46&lt;&gt;"",RANK(CO46,AG43:AG47),"")</f>
        <v/>
      </c>
      <c r="CQ46" s="197" t="str">
        <f>IF(CD46&lt;&gt;"",SUMPRODUCT((CO43:CO47=CO46)*(CJ43:CJ47&gt;CJ46)),"")</f>
        <v/>
      </c>
      <c r="CR46" s="197" t="str">
        <f>IF(CD46&lt;&gt;"",SUMPRODUCT((CO43:CO47=CO46)*(CJ43:CJ47=CJ46)*(CH43:CH47&gt;CH46)),"")</f>
        <v/>
      </c>
      <c r="CS46" s="197" t="str">
        <f>IF(CD46&lt;&gt;"",SUMPRODUCT((CO43:CO47=CO46)*(CJ43:CJ47=CJ46)*(CH43:CH47=CH46)*(CL43:CL47&gt;CL46)),"")</f>
        <v/>
      </c>
      <c r="CT46" s="197" t="str">
        <f>IF(CD46&lt;&gt;"",SUMPRODUCT((CO43:CO47=CO46)*(CJ43:CJ47=CJ46)*(CH43:CH47=CH46)*(CL43:CL47=CL46)*(CM43:CM47&gt;CM46)),"")</f>
        <v/>
      </c>
      <c r="CU46" s="197" t="str">
        <f>IF(CD46&lt;&gt;"",SUMPRODUCT((CO43:CO47=CO46)*(CJ43:CJ47=CJ46)*(CH43:CH47=CH46)*(CL43:CL47=CL46)*(CM43:CM47=CM46)*(CN43:CN47&gt;CN46)),"")</f>
        <v/>
      </c>
      <c r="CV46" s="197" t="str">
        <f>IF(CD46&lt;&gt;"",SUM(CP46:CU46)+3,"")</f>
        <v/>
      </c>
      <c r="CW46" s="197" t="str">
        <f>IF(CD46&lt;&gt;"",IF(CV46=4,CD46,CD47),"")</f>
        <v/>
      </c>
      <c r="CX46" s="197" t="str">
        <f ca="1">IF(CW46&lt;&gt;"",CW46,IF(CC46&lt;&gt;"",CC46,IF(BI46&lt;&gt;"",BI46,IF(AO46&lt;&gt;"",AO46,O46))))</f>
        <v>New Zealand</v>
      </c>
      <c r="CY46" s="133">
        <v>4</v>
      </c>
      <c r="DA46" s="195" t="str">
        <f>Matches!H47</f>
        <v>Jordan</v>
      </c>
      <c r="DB46" s="195">
        <f ca="1">IF(DA2&lt;&gt;"",IF(AND(Matches!J47&lt;&gt;"",Matches!K47&lt;&gt;""),Matches!J47,0),"")</f>
        <v>0</v>
      </c>
      <c r="DC46" s="195">
        <f ca="1">IF(DA2&lt;&gt;"",IF(AND(Matches!J47&lt;&gt;"",Matches!K47&lt;&gt;""),Matches!K47,0),"")</f>
        <v>0</v>
      </c>
      <c r="DD46" s="195" t="str">
        <f>Matches!M47</f>
        <v>Algeria</v>
      </c>
      <c r="DE46" s="195" t="str">
        <f ca="1">IF(AND(Matches!J47&lt;&gt;"",Matches!K47&lt;&gt;""),IF(DB46&gt;DC46,"W",IF(DB46=DC46,"D","L")),"")</f>
        <v/>
      </c>
      <c r="DF46" s="133" t="str">
        <f t="shared" ca="1" si="0"/>
        <v/>
      </c>
      <c r="DU46" s="194" t="str">
        <f>IF(ISERROR("Calculator!"&amp;VLOOKUP(DS46,Calculator!DS7:DT38,2,FALSE)),"Calculator!dq77","Calculator!"&amp;VLOOKUP(DS46,Calculator!DS7:DT38,2,FALSE))</f>
        <v>Calculator!dq77</v>
      </c>
      <c r="DW46" s="203" t="s">
        <v>128</v>
      </c>
      <c r="DX46" s="20"/>
      <c r="DY46" s="9">
        <v>40</v>
      </c>
      <c r="DZ46" s="204">
        <f t="shared" si="13"/>
        <v>46194.875</v>
      </c>
      <c r="EA46" s="208">
        <v>46194.875</v>
      </c>
      <c r="EB46" s="206">
        <f t="shared" si="74"/>
        <v>46194.875</v>
      </c>
      <c r="EC46" s="208"/>
      <c r="EE46" s="194" t="str">
        <f>INDEX(Language!A1:K177,MATCH(Setup!B47,Language!B1:B177,0),MATCH(Setup!C5,Language!A1:J1,0))</f>
        <v>Jordan</v>
      </c>
    </row>
    <row r="47" spans="1:135" ht="16.5" x14ac:dyDescent="0.25">
      <c r="DA47" s="195" t="str">
        <f>Matches!H48</f>
        <v>England</v>
      </c>
      <c r="DB47" s="195">
        <f ca="1">IF(DA2&lt;&gt;"",IF(AND(Matches!J48&lt;&gt;"",Matches!K48&lt;&gt;""),Matches!J48,0),"")</f>
        <v>0</v>
      </c>
      <c r="DC47" s="195">
        <f ca="1">IF(DA2&lt;&gt;"",IF(AND(Matches!J48&lt;&gt;"",Matches!K48&lt;&gt;""),Matches!K48,0),"")</f>
        <v>0</v>
      </c>
      <c r="DD47" s="195" t="str">
        <f>Matches!M48</f>
        <v>Ghana</v>
      </c>
      <c r="DE47" s="195" t="str">
        <f ca="1">IF(AND(Matches!J48&lt;&gt;"",Matches!K48&lt;&gt;""),IF(DB47&gt;DC47,"W",IF(DB47=DC47,"D","L")),"")</f>
        <v/>
      </c>
      <c r="DF47" s="133" t="str">
        <f t="shared" ca="1" si="0"/>
        <v/>
      </c>
      <c r="DQ47" s="200" t="s">
        <v>518</v>
      </c>
      <c r="DU47" s="194" t="str">
        <f>IF(ISERROR("Calculator!"&amp;VLOOKUP(DS47,Calculator!DS7:DT38,2,FALSE)),"Calculator!dq77","Calculator!"&amp;VLOOKUP(DS47,Calculator!DS7:DT38,2,FALSE))</f>
        <v>Calculator!dq77</v>
      </c>
      <c r="DW47" s="203" t="s">
        <v>129</v>
      </c>
      <c r="DX47" s="20"/>
      <c r="DY47" s="9">
        <v>41</v>
      </c>
      <c r="DZ47" s="204">
        <f t="shared" si="13"/>
        <v>46195.833333333336</v>
      </c>
      <c r="EA47" s="208">
        <v>46195.833333333336</v>
      </c>
      <c r="EB47" s="206">
        <f t="shared" si="74"/>
        <v>46195.833333333336</v>
      </c>
      <c r="EC47" s="208"/>
      <c r="EE47" s="194" t="str">
        <f>INDEX(Language!A1:K177,MATCH(Setup!B48,Language!B1:B177,0),MATCH(Setup!C5,Language!A1:J1,0))</f>
        <v>Portugal</v>
      </c>
    </row>
    <row r="48" spans="1:135" x14ac:dyDescent="0.25">
      <c r="DA48" s="195" t="str">
        <f>Matches!H49</f>
        <v>Panama</v>
      </c>
      <c r="DB48" s="195">
        <f ca="1">IF(DA2&lt;&gt;"",IF(AND(Matches!J49&lt;&gt;"",Matches!K49&lt;&gt;""),Matches!J49,0),"")</f>
        <v>0</v>
      </c>
      <c r="DC48" s="195">
        <f ca="1">IF(DA2&lt;&gt;"",IF(AND(Matches!J49&lt;&gt;"",Matches!K49&lt;&gt;""),Matches!K49,0),"")</f>
        <v>0</v>
      </c>
      <c r="DD48" s="195" t="str">
        <f>Matches!M49</f>
        <v>Croatia</v>
      </c>
      <c r="DE48" s="195" t="str">
        <f ca="1">IF(AND(Matches!J49&lt;&gt;"",Matches!K49&lt;&gt;""),IF(DB48&gt;DC48,"W",IF(DB48=DC48,"D","L")),"")</f>
        <v/>
      </c>
      <c r="DF48" s="133" t="str">
        <f t="shared" ca="1" si="0"/>
        <v/>
      </c>
      <c r="DU48" s="194" t="str">
        <f>IF(ISERROR("Calculator!"&amp;VLOOKUP(DS48,Calculator!DS7:DT38,2,FALSE)),"Calculator!dq77","Calculator!"&amp;VLOOKUP(DS48,Calculator!DS7:DT38,2,FALSE))</f>
        <v>Calculator!dq77</v>
      </c>
      <c r="DW48" s="203" t="s">
        <v>130</v>
      </c>
      <c r="DX48" s="20"/>
      <c r="DY48" s="9">
        <v>42</v>
      </c>
      <c r="DZ48" s="204">
        <f t="shared" si="13"/>
        <v>46195.708333333336</v>
      </c>
      <c r="EA48" s="208">
        <v>46195.708333333336</v>
      </c>
      <c r="EB48" s="206">
        <f t="shared" si="74"/>
        <v>46195.708333333336</v>
      </c>
      <c r="EC48" s="208"/>
      <c r="EE48" s="194" t="str">
        <f>INDEX(Language!A1:K177,MATCH(Setup!B49,Language!B1:B177,0),MATCH(Setup!C5,Language!A1:J1,0))</f>
        <v>DR Congo</v>
      </c>
    </row>
    <row r="49" spans="1:136" x14ac:dyDescent="0.25">
      <c r="A49" s="20">
        <f>Setup!F36+100</f>
        <v>101</v>
      </c>
      <c r="B49" s="197">
        <f ca="1">VLOOKUP(C49,CX49:CY52,2,FALSE)</f>
        <v>1</v>
      </c>
      <c r="C49" s="193" t="str">
        <f>EE35</f>
        <v>Spain</v>
      </c>
      <c r="D49" s="197">
        <f ca="1">SUMPRODUCT((DA3:DA105=C49)*(DE3:DE105="W"))+SUMPRODUCT((DD3:DD105=C49)*(DF3:DF105="W"))</f>
        <v>0</v>
      </c>
      <c r="E49" s="197">
        <f ca="1">SUMPRODUCT((DA3:DA105=C49)*(DE3:DE105="D"))+SUMPRODUCT((DD3:DD105=C49)*(DF3:DF105="D"))</f>
        <v>0</v>
      </c>
      <c r="F49" s="197">
        <f ca="1">SUMPRODUCT((DA3:DA105=C49)*(DE3:DE105="L"))+SUMPRODUCT((DD3:DD105=C49)*(DF3:DF105="L"))</f>
        <v>0</v>
      </c>
      <c r="G49" s="197">
        <f ca="1">SUMIF(DA3:DA123,C49,DB3:DB123)+SUMIF(DD3:DD123,C49,DC3:DC123)</f>
        <v>0</v>
      </c>
      <c r="H49" s="197">
        <f ca="1">SUMIF(DD3:DD123,C49,DB3:DB123)+SUMIF(DA3:DA123,C49,DC3:DC123)</f>
        <v>0</v>
      </c>
      <c r="I49" s="197">
        <f t="shared" ref="I49:I52" ca="1" si="89">G49-H49+1000</f>
        <v>1000</v>
      </c>
      <c r="J49" s="197">
        <f t="shared" ref="J49:J52" ca="1" si="90">D49*3+E49*1</f>
        <v>0</v>
      </c>
      <c r="K49" s="133">
        <f>IF(Setup!G36&lt;&gt;"",Setup!G36,-A49)</f>
        <v>-101</v>
      </c>
      <c r="L49" s="197">
        <f ca="1">IF(COUNTIF(J49:J52,4)&lt;&gt;4,RANK(J49,J49:J52),J128)</f>
        <v>1</v>
      </c>
      <c r="N49" s="197">
        <f ca="1">SUMPRODUCT((L49:L52=L49)*(K49:K52&lt;K49))+L49</f>
        <v>4</v>
      </c>
      <c r="O49" s="209" t="str">
        <f ca="1">INDEX(C49:C53,MATCH(1,N49:N53,0),0)</f>
        <v>Cabo Verde</v>
      </c>
      <c r="P49" s="197">
        <f ca="1">INDEX(L49:L53,MATCH(O49,C49:C53,0),0)</f>
        <v>1</v>
      </c>
      <c r="Q49" s="197" t="str">
        <f ca="1">IF(P50=1,O49,"")</f>
        <v>Cabo Verde</v>
      </c>
      <c r="R49" s="197" t="str">
        <f ca="1">IF(P51=2,O50,"")</f>
        <v/>
      </c>
      <c r="S49" s="197" t="str">
        <f ca="1">IF(P52=3,O51,"")</f>
        <v/>
      </c>
      <c r="T49" s="197" t="str">
        <f>IF(P53=4,O52,"")</f>
        <v/>
      </c>
      <c r="V49" s="197" t="str">
        <f ca="1">IF(Q49&lt;&gt;"",Q49,"")</f>
        <v>Cabo Verde</v>
      </c>
      <c r="W49" s="197">
        <f ca="1">SUMPRODUCT((DA3:DA105=V49)*(DD3:DD105=V50)*(DE3:DE105="W"))+SUMPRODUCT((DA3:DA105=V49)*(DD3:DD105=V51)*(DE3:DE105="W"))+SUMPRODUCT((DA3:DA105=V49)*(DD3:DD105=V52)*(DE3:DE105="W"))+SUMPRODUCT((DA3:DA105=V49)*(DD3:DD105=V53)*(DE3:DE105="W"))+SUMPRODUCT((DA3:DA105=V50)*(DD3:DD105=V49)*(DF3:DF105="W"))+SUMPRODUCT((DA3:DA105=V51)*(DD3:DD105=V49)*(DF3:DF105="W"))+SUMPRODUCT((DA3:DA105=V52)*(DD3:DD105=V49)*(DF3:DF105="W"))+SUMPRODUCT((DA3:DA105=V53)*(DD3:DD105=V49)*(DF3:DF105="W"))</f>
        <v>0</v>
      </c>
      <c r="X49" s="197">
        <f ca="1">SUMPRODUCT((DA3:DA105=V49)*(DD3:DD105=V50)*(DE3:DE105="D"))+SUMPRODUCT((DA3:DA105=V49)*(DD3:DD105=V51)*(DE3:DE105="D"))+SUMPRODUCT((DA3:DA105=V49)*(DD3:DD105=V52)*(DE3:DE105="D"))+SUMPRODUCT((DA3:DA105=V49)*(DD3:DD105=V53)*(DE3:DE105="D"))+SUMPRODUCT((DA3:DA105=V50)*(DD3:DD105=V49)*(DE3:DE105="D"))+SUMPRODUCT((DA3:DA105=V51)*(DD3:DD105=V49)*(DE3:DE105="D"))+SUMPRODUCT((DA3:DA105=V52)*(DD3:DD105=V49)*(DE3:DE105="D"))+SUMPRODUCT((DA3:DA105=V53)*(DD3:DD105=V49)*(DE3:DE105="D"))</f>
        <v>0</v>
      </c>
      <c r="Y49" s="197">
        <f ca="1">SUMPRODUCT((DA3:DA105=V49)*(DD3:DD105=V50)*(DE3:DE105="L"))+SUMPRODUCT((DA3:DA105=V49)*(DD3:DD105=V51)*(DE3:DE105="L"))+SUMPRODUCT((DA3:DA105=V49)*(DD3:DD105=V52)*(DE3:DE105="L"))+SUMPRODUCT((DA3:DA105=V49)*(DD3:DD105=V53)*(DE3:DE105="L"))+SUMPRODUCT((DA3:DA105=V50)*(DD3:DD105=V49)*(DF3:DF105="L"))+SUMPRODUCT((DA3:DA105=V51)*(DD3:DD105=V49)*(DF3:DF105="L"))+SUMPRODUCT((DA3:DA105=V52)*(DD3:DD105=V49)*(DF3:DF105="L"))+SUMPRODUCT((DA3:DA105=V53)*(DD3:DD105=V49)*(DF3:DF105="L"))</f>
        <v>0</v>
      </c>
      <c r="Z49" s="197">
        <f ca="1">SUMPRODUCT((DA3:DA105=V49)*(DD3:DD105=V50)*DB3:DB105)+SUMPRODUCT((DA3:DA105=V49)*(DD3:DD105=V51)*DB3:DB105)+SUMPRODUCT((DA3:DA105=V49)*(DD3:DD105=V52)*DB3:DB105)+SUMPRODUCT((DA3:DA105=V49)*(DD3:DD105=V53)*DB3:DB105)+SUMPRODUCT((DA3:DA105=V50)*(DD3:DD105=V49)*DC3:DC105)+SUMPRODUCT((DA3:DA105=V51)*(DD3:DD105=V49)*DC3:DC105)+SUMPRODUCT((DA3:DA105=V52)*(DD3:DD105=V49)*DC3:DC105)+SUMPRODUCT((DA3:DA105=V53)*(DD3:DD105=V49)*DC3:DC105)</f>
        <v>0</v>
      </c>
      <c r="AA49" s="197">
        <f ca="1">SUMPRODUCT((DA3:DA105=V49)*(DD3:DD105=V50)*DC3:DC105)+SUMPRODUCT((DA3:DA105=V49)*(DD3:DD105=V51)*DC3:DC105)+SUMPRODUCT((DA3:DA105=V49)*(DD3:DD105=V52)*DC3:DC105)+SUMPRODUCT((DA3:DA105=V49)*(DD3:DD105=V53)*DC3:DC105)+SUMPRODUCT((DA3:DA105=V50)*(DD3:DD105=V49)*DB3:DB105)+SUMPRODUCT((DA3:DA105=V51)*(DD3:DD105=V49)*DB3:DB105)+SUMPRODUCT((DA3:DA105=V52)*(DD3:DD105=V49)*DB3:DB105)+SUMPRODUCT((DA3:DA105=V53)*(DD3:DD105=V49)*DB3:DB105)</f>
        <v>0</v>
      </c>
      <c r="AB49" s="133">
        <f ca="1">Z49-AA49+1000</f>
        <v>1000</v>
      </c>
      <c r="AC49" s="197">
        <f t="shared" ref="AC49:AC52" ca="1" si="91">IF(V49&lt;&gt;"",W49*3+X49*1,"")</f>
        <v>0</v>
      </c>
      <c r="AD49" s="197">
        <f ca="1">IF(V49&lt;&gt;"",VLOOKUP(V49,C4:I52,7,FALSE),"")</f>
        <v>1000</v>
      </c>
      <c r="AE49" s="197">
        <f ca="1">IF(V49&lt;&gt;"",VLOOKUP(V49,C4:I52,5,FALSE),"")</f>
        <v>0</v>
      </c>
      <c r="AF49" s="197">
        <f ca="1">IF(V49&lt;&gt;"",VLOOKUP(V49,C4:K52,9,FALSE),"")</f>
        <v>-167</v>
      </c>
      <c r="AG49" s="133">
        <f t="shared" ref="AG49:AG52" ca="1" si="92">AC49</f>
        <v>0</v>
      </c>
      <c r="AH49" s="197">
        <f ca="1">IF(V49&lt;&gt;"",RANK(AG49,AG49:AG53),"")</f>
        <v>1</v>
      </c>
      <c r="AI49" s="197">
        <f ca="1">IF(V49&lt;&gt;"",SUMPRODUCT((AG49:AG53=AG49)*(AB49:AB53&gt;AB49)),"")</f>
        <v>0</v>
      </c>
      <c r="AJ49" s="197">
        <f ca="1">IF(V49&lt;&gt;"",SUMPRODUCT((AG49:AG53=AG49)*(AB49:AB53=AB49)*(Z49:Z53&gt;Z49)),"")</f>
        <v>0</v>
      </c>
      <c r="AK49" s="197">
        <f ca="1">IF(V49&lt;&gt;"",SUMPRODUCT((AG49:AG53=AG49)*(AB49:AB53=AB49)*(Z49:Z53=Z49)*(AD49:AD53&gt;AD49)),"")</f>
        <v>0</v>
      </c>
      <c r="AL49" s="197">
        <f ca="1">IF(V49&lt;&gt;"",SUMPRODUCT((AG49:AG53=AG49)*(AB49:AB53=AB49)*(Z49:Z53=Z49)*(AD49:AD53=AD49)*(AE49:AE53&gt;AE49)),"")</f>
        <v>0</v>
      </c>
      <c r="AM49" s="197">
        <f ca="1">IF(V49&lt;&gt;"",SUMPRODUCT((AG49:AG53=AG49)*(AB49:AB53=AB49)*(Z49:Z53=Z49)*(AD49:AD53=AD49)*(AE49:AE53=AE49)*(AF49:AF53&gt;AF49)),"")</f>
        <v>3</v>
      </c>
      <c r="AN49" s="207">
        <f ca="1">IF(V49&lt;&gt;"",IF(AN128&lt;&gt;"",IF(U127=3,AN128,AN128+U127),SUM(AH49:AM49)),"")</f>
        <v>4</v>
      </c>
      <c r="AO49" s="197" t="str">
        <f ca="1">IF(V49&lt;&gt;"",INDEX(V49:V53,MATCH(1,AN49:AN53,0),0),"")</f>
        <v>Spain</v>
      </c>
      <c r="AP49" s="197"/>
      <c r="CX49" s="197" t="str">
        <f ca="1">IF(AO49&lt;&gt;"",AO49,O49)</f>
        <v>Spain</v>
      </c>
      <c r="CY49" s="133">
        <v>1</v>
      </c>
      <c r="DA49" s="195" t="str">
        <f>Matches!H50</f>
        <v>Portugal</v>
      </c>
      <c r="DB49" s="195">
        <f ca="1">IF(DA2&lt;&gt;"",IF(AND(Matches!J50&lt;&gt;"",Matches!K50&lt;&gt;""),Matches!J50,0),"")</f>
        <v>0</v>
      </c>
      <c r="DC49" s="195">
        <f ca="1">IF(DA2&lt;&gt;"",IF(AND(Matches!J50&lt;&gt;"",Matches!K50&lt;&gt;""),Matches!K50,0),"")</f>
        <v>0</v>
      </c>
      <c r="DD49" s="195" t="str">
        <f>Matches!M50</f>
        <v>Uzbekistan</v>
      </c>
      <c r="DE49" s="195" t="str">
        <f ca="1">IF(AND(Matches!J50&lt;&gt;"",Matches!K50&lt;&gt;""),IF(DB49&gt;DC49,"W",IF(DB49=DC49,"D","L")),"")</f>
        <v/>
      </c>
      <c r="DF49" s="133" t="str">
        <f t="shared" ca="1" si="0"/>
        <v/>
      </c>
      <c r="DU49" s="194" t="str">
        <f>IF(ISERROR("Calculator!"&amp;VLOOKUP(DS49,Calculator!DS7:DT38,2,FALSE)),"Calculator!dq77","Calculator!"&amp;VLOOKUP(DS49,Calculator!DS7:DT38,2,FALSE))</f>
        <v>Calculator!dq77</v>
      </c>
      <c r="DW49" s="203" t="s">
        <v>131</v>
      </c>
      <c r="DX49" s="20"/>
      <c r="DY49" s="9">
        <v>43</v>
      </c>
      <c r="DZ49" s="204">
        <f t="shared" si="13"/>
        <v>46195.541666666664</v>
      </c>
      <c r="EA49" s="208">
        <v>46195.541666666664</v>
      </c>
      <c r="EB49" s="206">
        <f t="shared" si="74"/>
        <v>46195.541666666664</v>
      </c>
      <c r="EC49" s="208"/>
      <c r="ED49" s="194">
        <f>SUM(Matches!S47:S50)</f>
        <v>10</v>
      </c>
      <c r="EE49" s="194" t="str">
        <f>INDEX(Language!A1:K177,MATCH(Setup!B50,Language!B1:B177,0),MATCH(Setup!C5,Language!A1:J1,0))</f>
        <v>Uzbekistan</v>
      </c>
    </row>
    <row r="50" spans="1:136" x14ac:dyDescent="0.25">
      <c r="A50" s="20">
        <f>Setup!F37+100</f>
        <v>167</v>
      </c>
      <c r="B50" s="197">
        <f ca="1">VLOOKUP(C50,CX49:CY52,2,FALSE)</f>
        <v>4</v>
      </c>
      <c r="C50" s="193" t="str">
        <f t="shared" ref="C50:C52" si="93">EE36</f>
        <v>Cabo Verde</v>
      </c>
      <c r="D50" s="197">
        <f ca="1">SUMPRODUCT((DA3:DA105=C50)*(DE3:DE105="W"))+SUMPRODUCT((DD3:DD105=C50)*(DF3:DF105="W"))</f>
        <v>0</v>
      </c>
      <c r="E50" s="197">
        <f ca="1">SUMPRODUCT((DA3:DA105=C50)*(DE3:DE105="D"))+SUMPRODUCT((DD3:DD105=C50)*(DF3:DF105="D"))</f>
        <v>0</v>
      </c>
      <c r="F50" s="197">
        <f ca="1">SUMPRODUCT((DA3:DA105=C50)*(DE3:DE105="L"))+SUMPRODUCT((DD3:DD105=C50)*(DF3:DF105="L"))</f>
        <v>0</v>
      </c>
      <c r="G50" s="197">
        <f ca="1">SUMIF(DA3:DA123,C50,DB3:DB123)+SUMIF(DD3:DD123,C50,DC3:DC123)</f>
        <v>0</v>
      </c>
      <c r="H50" s="197">
        <f ca="1">SUMIF(DD3:DD123,C50,DB3:DB123)+SUMIF(DA3:DA123,C50,DC3:DC123)</f>
        <v>0</v>
      </c>
      <c r="I50" s="197">
        <f t="shared" ca="1" si="89"/>
        <v>1000</v>
      </c>
      <c r="J50" s="197">
        <f t="shared" ca="1" si="90"/>
        <v>0</v>
      </c>
      <c r="K50" s="133">
        <f>IF(Setup!G37&lt;&gt;"",Setup!G37,-A50)</f>
        <v>-167</v>
      </c>
      <c r="L50" s="197">
        <f ca="1">IF(COUNTIF(J49:J52,4)&lt;&gt;4,RANK(J50,J49:J52),J129)</f>
        <v>1</v>
      </c>
      <c r="N50" s="197">
        <f ca="1">SUMPRODUCT((L49:L52=L50)*(K49:K52&lt;K50))+L50</f>
        <v>1</v>
      </c>
      <c r="O50" s="209" t="str">
        <f ca="1">INDEX(C49:C53,MATCH(2,N49:N53,0),0)</f>
        <v>Saudi Arabia</v>
      </c>
      <c r="P50" s="197">
        <f ca="1">INDEX(L49:L53,MATCH(O50,C49:C53,0),0)</f>
        <v>1</v>
      </c>
      <c r="Q50" s="197" t="str">
        <f ca="1">IF(Q49&lt;&gt;"",O50,"")</f>
        <v>Saudi Arabia</v>
      </c>
      <c r="R50" s="197" t="str">
        <f ca="1">IF(R49&lt;&gt;"",O51,"")</f>
        <v/>
      </c>
      <c r="S50" s="197" t="str">
        <f ca="1">IF(S49&lt;&gt;"",O52,"")</f>
        <v/>
      </c>
      <c r="T50" s="197" t="str">
        <f>IF(T49&lt;&gt;"",O53,"")</f>
        <v/>
      </c>
      <c r="V50" s="197" t="str">
        <f t="shared" ref="V50:V52" ca="1" si="94">IF(Q50&lt;&gt;"",Q50,"")</f>
        <v>Saudi Arabia</v>
      </c>
      <c r="W50" s="197">
        <f ca="1">SUMPRODUCT((DA3:DA105=V50)*(DD3:DD105=V51)*(DE3:DE105="W"))+SUMPRODUCT((DA3:DA105=V50)*(DD3:DD105=V52)*(DE3:DE105="W"))+SUMPRODUCT((DA3:DA105=V50)*(DD3:DD105=V53)*(DE3:DE105="W"))+SUMPRODUCT((DA3:DA105=V50)*(DD3:DD105=V49)*(DE3:DE105="W"))+SUMPRODUCT((DA3:DA105=V51)*(DD3:DD105=V50)*(DF3:DF105="W"))+SUMPRODUCT((DA3:DA105=V52)*(DD3:DD105=V50)*(DF3:DF105="W"))+SUMPRODUCT((DA3:DA105=V53)*(DD3:DD105=V50)*(DF3:DF105="W"))+SUMPRODUCT((DA3:DA105=V49)*(DD3:DD105=V50)*(DF3:DF105="W"))</f>
        <v>0</v>
      </c>
      <c r="X50" s="197">
        <f ca="1">SUMPRODUCT((DA3:DA105=V50)*(DD3:DD105=V51)*(DE3:DE105="D"))+SUMPRODUCT((DA3:DA105=V50)*(DD3:DD105=V52)*(DE3:DE105="D"))+SUMPRODUCT((DA3:DA105=V50)*(DD3:DD105=V53)*(DE3:DE105="D"))+SUMPRODUCT((DA3:DA105=V50)*(DD3:DD105=V49)*(DE3:DE105="D"))+SUMPRODUCT((DA3:DA105=V51)*(DD3:DD105=V50)*(DE3:DE105="D"))+SUMPRODUCT((DA3:DA105=V52)*(DD3:DD105=V50)*(DE3:DE105="D"))+SUMPRODUCT((DA3:DA105=V53)*(DD3:DD105=V50)*(DE3:DE105="D"))+SUMPRODUCT((DA3:DA105=V49)*(DD3:DD105=V50)*(DE3:DE105="D"))</f>
        <v>0</v>
      </c>
      <c r="Y50" s="197">
        <f ca="1">SUMPRODUCT((DA3:DA105=V50)*(DD3:DD105=V51)*(DE3:DE105="L"))+SUMPRODUCT((DA3:DA105=V50)*(DD3:DD105=V52)*(DE3:DE105="L"))+SUMPRODUCT((DA3:DA105=V50)*(DD3:DD105=V53)*(DE3:DE105="L"))+SUMPRODUCT((DA3:DA105=V50)*(DD3:DD105=V49)*(DE3:DE105="L"))+SUMPRODUCT((DA3:DA105=V51)*(DD3:DD105=V50)*(DF3:DF105="L"))+SUMPRODUCT((DA3:DA105=V52)*(DD3:DD105=V50)*(DF3:DF105="L"))+SUMPRODUCT((DA3:DA105=V53)*(DD3:DD105=V50)*(DF3:DF105="L"))+SUMPRODUCT((DA3:DA105=V49)*(DD3:DD105=V50)*(DF3:DF105="L"))</f>
        <v>0</v>
      </c>
      <c r="Z50" s="197">
        <f ca="1">SUMPRODUCT((DA3:DA105=V50)*(DD3:DD105=V51)*DB3:DB105)+SUMPRODUCT((DA3:DA105=V50)*(DD3:DD105=V52)*DB3:DB105)+SUMPRODUCT((DA3:DA105=V50)*(DD3:DD105=V53)*DB3:DB105)+SUMPRODUCT((DA3:DA105=V50)*(DD3:DD105=V49)*DB3:DB105)+SUMPRODUCT((DA3:DA105=V51)*(DD3:DD105=V50)*DC3:DC105)+SUMPRODUCT((DA3:DA105=V52)*(DD3:DD105=V50)*DC3:DC105)+SUMPRODUCT((DA3:DA105=V53)*(DD3:DD105=V50)*DC3:DC105)+SUMPRODUCT((DA3:DA105=V49)*(DD3:DD105=V50)*DC3:DC105)</f>
        <v>0</v>
      </c>
      <c r="AA50" s="197">
        <f ca="1">SUMPRODUCT((DA3:DA105=V50)*(DD3:DD105=V51)*DC3:DC105)+SUMPRODUCT((DA3:DA105=V50)*(DD3:DD105=V52)*DC3:DC105)+SUMPRODUCT((DA3:DA105=V50)*(DD3:DD105=V53)*DC3:DC105)+SUMPRODUCT((DA3:DA105=V50)*(DD3:DD105=V49)*DC3:DC105)+SUMPRODUCT((DA3:DA105=V51)*(DD3:DD105=V50)*DB3:DB105)+SUMPRODUCT((DA3:DA105=V52)*(DD3:DD105=V50)*DB3:DB105)+SUMPRODUCT((DA3:DA105=V53)*(DD3:DD105=V50)*DB3:DB105)+SUMPRODUCT((DA3:DA105=V49)*(DD3:DD105=V50)*DB3:DB105)</f>
        <v>0</v>
      </c>
      <c r="AB50" s="133">
        <f ca="1">Z50-AA50+1000</f>
        <v>1000</v>
      </c>
      <c r="AC50" s="197">
        <f t="shared" ca="1" si="91"/>
        <v>0</v>
      </c>
      <c r="AD50" s="197">
        <f ca="1">IF(V50&lt;&gt;"",VLOOKUP(V50,C4:I52,7,FALSE),"")</f>
        <v>1000</v>
      </c>
      <c r="AE50" s="197">
        <f ca="1">IF(V50&lt;&gt;"",VLOOKUP(V50,C4:I52,5,FALSE),"")</f>
        <v>0</v>
      </c>
      <c r="AF50" s="197">
        <f ca="1">IF(V50&lt;&gt;"",VLOOKUP(V50,C4:K52,9,FALSE),"")</f>
        <v>-161</v>
      </c>
      <c r="AG50" s="133">
        <f t="shared" ca="1" si="92"/>
        <v>0</v>
      </c>
      <c r="AH50" s="197">
        <f ca="1">IF(V50&lt;&gt;"",RANK(AG50,AG49:AG53),"")</f>
        <v>1</v>
      </c>
      <c r="AI50" s="197">
        <f ca="1">IF(V50&lt;&gt;"",SUMPRODUCT((AG49:AG53=AG50)*(AB49:AB53&gt;AB50)),"")</f>
        <v>0</v>
      </c>
      <c r="AJ50" s="197">
        <f ca="1">IF(V50&lt;&gt;"",SUMPRODUCT((AG49:AG53=AG50)*(AB49:AB53=AB50)*(Z49:Z53&gt;Z50)),"")</f>
        <v>0</v>
      </c>
      <c r="AK50" s="197">
        <f ca="1">IF(V50&lt;&gt;"",SUMPRODUCT((AG49:AG53=AG50)*(AB49:AB53=AB50)*(Z49:Z53=Z50)*(AD49:AD53&gt;AD50)),"")</f>
        <v>0</v>
      </c>
      <c r="AL50" s="197">
        <f ca="1">IF(V50&lt;&gt;"",SUMPRODUCT((AG49:AG53=AG50)*(AB49:AB53=AB50)*(Z49:Z53=Z50)*(AD49:AD53=AD50)*(AE49:AE53&gt;AE50)),"")</f>
        <v>0</v>
      </c>
      <c r="AM50" s="197">
        <f ca="1">IF(V50&lt;&gt;"",SUMPRODUCT((AG49:AG53=AG50)*(AB49:AB53=AB50)*(Z49:Z53=Z50)*(AD49:AD53=AD50)*(AE49:AE53=AE50)*(AF49:AF53&gt;AF50)),"")</f>
        <v>2</v>
      </c>
      <c r="AN50" s="207">
        <f ca="1">IF(V50&lt;&gt;"",IF(AN129&lt;&gt;"",IF(U127=3,AN129,AN129+U127),SUM(AH50:AM50)),"")</f>
        <v>3</v>
      </c>
      <c r="AO50" s="197" t="str">
        <f ca="1">IF(V50&lt;&gt;"",INDEX(V49:V53,MATCH(2,AN49:AN53,0),0),"")</f>
        <v>Uruguay</v>
      </c>
      <c r="AP50" s="197" t="str">
        <f ca="1">IF(R49&lt;&gt;"",R49,"")</f>
        <v/>
      </c>
      <c r="AQ50" s="197">
        <f ca="1">SUMPRODUCT((DA3:DA105=AP50)*(DD3:DD105=AP51)*(DE3:DE105="W"))+SUMPRODUCT((DA3:DA105=AP50)*(DD3:DD105=AP52)*(DE3:DE105="W"))+SUMPRODUCT((DA3:DA105=AP50)*(DD3:DD105=AP53)*(DE3:DE105="W"))+SUMPRODUCT((DA3:DA105=AP51)*(DD3:DD105=AP50)*(DF3:DF105="W"))+SUMPRODUCT((DA3:DA105=AP52)*(DD3:DD105=AP50)*(DF3:DF105="W"))+SUMPRODUCT((DA3:DA105=AP53)*(DD3:DD105=AP50)*(DF3:DF105="W"))</f>
        <v>0</v>
      </c>
      <c r="AR50" s="197">
        <f ca="1">SUMPRODUCT((DA3:DA105=AP50)*(DD3:DD105=AP51)*(DE3:DE105="D"))+SUMPRODUCT((DA3:DA105=AP50)*(DD3:DD105=AP52)*(DE3:DE105="D"))+SUMPRODUCT((DA3:DA105=AP50)*(DD3:DD105=AP53)*(DE3:DE105="D"))+SUMPRODUCT((DA3:DA105=AP51)*(DD3:DD105=AP50)*(DE3:DE105="D"))+SUMPRODUCT((DA3:DA105=AP52)*(DD3:DD105=AP50)*(DE3:DE105="D"))+SUMPRODUCT((DA3:DA105=AP53)*(DD3:DD105=AP50)*(DE3:DE105="D"))</f>
        <v>0</v>
      </c>
      <c r="AS50" s="197">
        <f ca="1">SUMPRODUCT((DA3:DA105=AP50)*(DD3:DD105=AP51)*(DE3:DE105="L"))+SUMPRODUCT((DA3:DA105=AP50)*(DD3:DD105=AP52)*(DE3:DE105="L"))+SUMPRODUCT((DA3:DA105=AP50)*(DD3:DD105=AP53)*(DE3:DE105="L"))+SUMPRODUCT((DA3:DA105=AP51)*(DD3:DD105=AP50)*(DF3:DF105="L"))+SUMPRODUCT((DA3:DA105=AP52)*(DD3:DD105=AP50)*(DF3:DF105="L"))+SUMPRODUCT((DA3:DA105=AP53)*(DD3:DD105=AP50)*(DF3:DF105="L"))</f>
        <v>0</v>
      </c>
      <c r="AT50" s="197">
        <f ca="1">SUMPRODUCT((DA3:DA105=AP50)*(DD3:DD105=AP51)*DB3:DB105)+SUMPRODUCT((DA3:DA105=AP50)*(DD3:DD105=AP52)*DB3:DB105)+SUMPRODUCT((DA3:DA105=AP50)*(DD3:DD105=AP53)*DB3:DB105)+SUMPRODUCT((DA3:DA105=AP50)*(DD3:DD105=AP49)*DB3:DB105)+SUMPRODUCT((DA3:DA105=AP51)*(DD3:DD105=AP50)*DC3:DC105)+SUMPRODUCT((DA3:DA105=AP52)*(DD3:DD105=AP50)*DC3:DC105)+SUMPRODUCT((DA3:DA105=AP53)*(DD3:DD105=AP50)*DC3:DC105)+SUMPRODUCT((DA3:DA105=AP49)*(DD3:DD105=AP50)*DC3:DC105)</f>
        <v>0</v>
      </c>
      <c r="AU50" s="197">
        <f ca="1">SUMPRODUCT((DA3:DA105=AP50)*(DD3:DD105=AP51)*DC3:DC105)+SUMPRODUCT((DA3:DA105=AP50)*(DD3:DD105=AP52)*DC3:DC105)+SUMPRODUCT((DA3:DA105=AP50)*(DD3:DD105=AP53)*DC3:DC105)+SUMPRODUCT((DA3:DA105=AP50)*(DD3:DD105=AP49)*DC3:DC105)+SUMPRODUCT((DA3:DA105=AP51)*(DD3:DD105=AP50)*DB3:DB105)+SUMPRODUCT((DA3:DA105=AP52)*(DD3:DD105=AP50)*DB3:DB105)+SUMPRODUCT((DA3:DA105=AP53)*(DD3:DD105=AP50)*DB3:DB105)+SUMPRODUCT((DA3:DA105=AP49)*(DD3:DD105=AP50)*DB3:DB105)</f>
        <v>0</v>
      </c>
      <c r="AV50" s="197">
        <f ca="1">AT50-AU50+1000</f>
        <v>1000</v>
      </c>
      <c r="AW50" s="197" t="str">
        <f t="shared" ref="AW50:AW52" ca="1" si="95">IF(AP50&lt;&gt;"",AQ50*3+AR50*1,"")</f>
        <v/>
      </c>
      <c r="AX50" s="197" t="str">
        <f ca="1">IF(AP50&lt;&gt;"",VLOOKUP(AP50,C4:I52,7,FALSE),"")</f>
        <v/>
      </c>
      <c r="AY50" s="197" t="str">
        <f ca="1">IF(AP50&lt;&gt;"",VLOOKUP(AP50,C4:I52,5,FALSE),"")</f>
        <v/>
      </c>
      <c r="AZ50" s="197" t="str">
        <f ca="1">IF(AP50&lt;&gt;"",VLOOKUP(AP50,C4:K52,9,FALSE),"")</f>
        <v/>
      </c>
      <c r="BA50" s="197" t="str">
        <f t="shared" ref="BA50:BA52" ca="1" si="96">AW50</f>
        <v/>
      </c>
      <c r="BB50" s="197" t="str">
        <f ca="1">IF(AP50&lt;&gt;"",RANK(BA50,BA49:BA52),"")</f>
        <v/>
      </c>
      <c r="BC50" s="197" t="str">
        <f ca="1">IF(AP50&lt;&gt;"",SUMPRODUCT((BA49:BA53=BA50)*(AV49:AV53&gt;AV50)),"")</f>
        <v/>
      </c>
      <c r="BD50" s="197" t="str">
        <f ca="1">IF(AP50&lt;&gt;"",SUMPRODUCT((BA49:BA53=BA50)*(AV49:AV53=AV50)*(AT49:AT53&gt;AT50)),"")</f>
        <v/>
      </c>
      <c r="BE50" s="197" t="str">
        <f ca="1">IF(AP50&lt;&gt;"",SUMPRODUCT((BA49:BA53=BA50)*(AV49:AV53=AV50)*(AT49:AT53=AT50)*(AX49:AX53&gt;AX50)),"")</f>
        <v/>
      </c>
      <c r="BF50" s="197" t="str">
        <f ca="1">IF(AP50&lt;&gt;"",SUMPRODUCT((BA49:BA53=BA50)*(AV49:AV53=AV50)*(AT49:AT53=AT50)*(AX49:AX53=AX50)*(AY49:AY53&gt;AY50)),"")</f>
        <v/>
      </c>
      <c r="BG50" s="197" t="str">
        <f ca="1">IF(AP50&lt;&gt;"",SUMPRODUCT((BA49:BA53=BA50)*(AV49:AV53=AV50)*(AT49:AT53=AT50)*(AX49:AX53=AX50)*(AY49:AY53=AY50)*(AZ49:AZ53&gt;AZ50)),"")</f>
        <v/>
      </c>
      <c r="BH50" s="197" t="str">
        <f ca="1">IF(AP50&lt;&gt;"",IF(BH129&lt;&gt;"",IF(AO127=3,BH129,BH129+AO127),SUM(BB50:BG50)+1),"")</f>
        <v/>
      </c>
      <c r="BI50" s="197" t="str">
        <f ca="1">IF(AP50&lt;&gt;"",INDEX(AP50:AP53,MATCH(2,BH50:BH53,0),0),"")</f>
        <v/>
      </c>
      <c r="BJ50" s="197"/>
      <c r="CX50" s="197" t="str">
        <f ca="1">IF(BI50&lt;&gt;"",BI50,IF(AO50&lt;&gt;"",AO50,O50))</f>
        <v>Uruguay</v>
      </c>
      <c r="CY50" s="133">
        <v>2</v>
      </c>
      <c r="DA50" s="195" t="str">
        <f>Matches!H51</f>
        <v>Colombia</v>
      </c>
      <c r="DB50" s="195">
        <f ca="1">IF(DA2&lt;&gt;"",IF(AND(Matches!J51&lt;&gt;"",Matches!K51&lt;&gt;""),Matches!J51,0),"")</f>
        <v>0</v>
      </c>
      <c r="DC50" s="195">
        <f ca="1">IF(DA2&lt;&gt;"",IF(AND(Matches!J51&lt;&gt;"",Matches!K51&lt;&gt;""),Matches!K51,0),"")</f>
        <v>0</v>
      </c>
      <c r="DD50" s="195" t="str">
        <f>Matches!M51</f>
        <v>DR Congo</v>
      </c>
      <c r="DE50" s="195" t="str">
        <f ca="1">IF(AND(Matches!J51&lt;&gt;"",Matches!K51&lt;&gt;""),IF(DB50&gt;DC50,"W",IF(DB50=DC50,"D","L")),"")</f>
        <v/>
      </c>
      <c r="DF50" s="133" t="str">
        <f t="shared" ca="1" si="0"/>
        <v/>
      </c>
      <c r="DU50" s="194" t="str">
        <f>IF(ISERROR("Calculator!"&amp;VLOOKUP(DS50,Calculator!DS7:DT38,2,FALSE)),"Calculator!dq77","Calculator!"&amp;VLOOKUP(DS50,Calculator!DS7:DT38,2,FALSE))</f>
        <v>Calculator!dq77</v>
      </c>
      <c r="DW50" s="203" t="s">
        <v>132</v>
      </c>
      <c r="DX50" s="20"/>
      <c r="DY50" s="9">
        <v>44</v>
      </c>
      <c r="DZ50" s="204">
        <f t="shared" si="13"/>
        <v>46195.958333333336</v>
      </c>
      <c r="EA50" s="208">
        <v>46195.958333333336</v>
      </c>
      <c r="EB50" s="206">
        <f t="shared" si="74"/>
        <v>46195.958333333336</v>
      </c>
      <c r="EC50" s="208"/>
      <c r="EE50" s="194" t="str">
        <f>INDEX(Language!A1:K177,MATCH(Setup!B51,Language!B1:B177,0),MATCH(Setup!C5,Language!A1:J1,0))</f>
        <v>Colombia</v>
      </c>
    </row>
    <row r="51" spans="1:136" ht="16.5" x14ac:dyDescent="0.25">
      <c r="A51" s="20">
        <f>Setup!F38+100</f>
        <v>161</v>
      </c>
      <c r="B51" s="197">
        <f ca="1">VLOOKUP(C51,CX49:CY52,2,FALSE)</f>
        <v>3</v>
      </c>
      <c r="C51" s="193" t="str">
        <f t="shared" si="93"/>
        <v>Saudi Arabia</v>
      </c>
      <c r="D51" s="197">
        <f ca="1">SUMPRODUCT((DA3:DA105=C51)*(DE3:DE105="W"))+SUMPRODUCT((DD3:DD105=C51)*(DF3:DF105="W"))</f>
        <v>0</v>
      </c>
      <c r="E51" s="197">
        <f ca="1">SUMPRODUCT((DA3:DA105=C51)*(DE3:DE105="D"))+SUMPRODUCT((DD3:DD105=C51)*(DF3:DF105="D"))</f>
        <v>0</v>
      </c>
      <c r="F51" s="197">
        <f ca="1">SUMPRODUCT((DA3:DA105=C51)*(DE3:DE105="L"))+SUMPRODUCT((DD3:DD105=C51)*(DF3:DF105="L"))</f>
        <v>0</v>
      </c>
      <c r="G51" s="197">
        <f ca="1">SUMIF(DA3:DA123,C51,DB3:DB123)+SUMIF(DD3:DD123,C51,DC3:DC123)</f>
        <v>0</v>
      </c>
      <c r="H51" s="197">
        <f ca="1">SUMIF(DD3:DD123,C51,DB3:DB123)+SUMIF(DA3:DA123,C51,DC3:DC123)</f>
        <v>0</v>
      </c>
      <c r="I51" s="197">
        <f t="shared" ca="1" si="89"/>
        <v>1000</v>
      </c>
      <c r="J51" s="197">
        <f t="shared" ca="1" si="90"/>
        <v>0</v>
      </c>
      <c r="K51" s="133">
        <f>IF(Setup!G38&lt;&gt;"",Setup!G38,-A51)</f>
        <v>-161</v>
      </c>
      <c r="L51" s="197">
        <f ca="1">IF(COUNTIF(J49:J52,4)&lt;&gt;4,RANK(J51,J49:J52),J130)</f>
        <v>1</v>
      </c>
      <c r="N51" s="197">
        <f ca="1">SUMPRODUCT((L49:L52=L51)*(K49:K52&lt;K51))+L51</f>
        <v>2</v>
      </c>
      <c r="O51" s="209" t="str">
        <f ca="1">INDEX(C49:C53,MATCH(3,N49:N53,0),0)</f>
        <v>Uruguay</v>
      </c>
      <c r="P51" s="197">
        <f ca="1">INDEX(L49:L53,MATCH(O51,C49:C53,0),0)</f>
        <v>1</v>
      </c>
      <c r="Q51" s="197" t="str">
        <f ca="1">IF(AND(Q50&lt;&gt;"",P51=1),O51,"")</f>
        <v>Uruguay</v>
      </c>
      <c r="R51" s="197" t="str">
        <f ca="1">IF(AND(R50&lt;&gt;"",P52=2),O52,"")</f>
        <v/>
      </c>
      <c r="S51" s="197" t="str">
        <f ca="1">IF(AND(S50&lt;&gt;"",P53=3),O53,"")</f>
        <v/>
      </c>
      <c r="T51" s="197"/>
      <c r="V51" s="197" t="str">
        <f t="shared" ca="1" si="94"/>
        <v>Uruguay</v>
      </c>
      <c r="W51" s="197">
        <f ca="1">SUMPRODUCT((DA3:DA105=V51)*(DD3:DD105=V52)*(DE3:DE105="W"))+SUMPRODUCT((DA3:DA105=V51)*(DD3:DD105=V53)*(DE3:DE105="W"))+SUMPRODUCT((DA3:DA105=V51)*(DD3:DD105=V49)*(DE3:DE105="W"))+SUMPRODUCT((DA3:DA105=V51)*(DD3:DD105=V50)*(DE3:DE105="W"))+SUMPRODUCT((DA3:DA105=V52)*(DD3:DD105=V51)*(DF3:DF105="W"))+SUMPRODUCT((DA3:DA105=V53)*(DD3:DD105=V51)*(DF3:DF105="W"))+SUMPRODUCT((DA3:DA105=V49)*(DD3:DD105=V51)*(DF3:DF105="W"))+SUMPRODUCT((DA3:DA105=V50)*(DD3:DD105=V51)*(DF3:DF105="W"))</f>
        <v>0</v>
      </c>
      <c r="X51" s="197">
        <f ca="1">SUMPRODUCT((DA3:DA105=V51)*(DD3:DD105=V52)*(DE3:DE105="D"))+SUMPRODUCT((DA3:DA105=V51)*(DD3:DD105=V53)*(DE3:DE105="D"))+SUMPRODUCT((DA3:DA105=V51)*(DD3:DD105=V49)*(DE3:DE105="D"))+SUMPRODUCT((DA3:DA105=V51)*(DD3:DD105=V50)*(DE3:DE105="D"))+SUMPRODUCT((DA3:DA105=V52)*(DD3:DD105=V51)*(DE3:DE105="D"))+SUMPRODUCT((DA3:DA105=V53)*(DD3:DD105=V51)*(DE3:DE105="D"))+SUMPRODUCT((DA3:DA105=V49)*(DD3:DD105=V51)*(DE3:DE105="D"))+SUMPRODUCT((DA3:DA105=V50)*(DD3:DD105=V51)*(DE3:DE105="D"))</f>
        <v>0</v>
      </c>
      <c r="Y51" s="197">
        <f ca="1">SUMPRODUCT((DA3:DA105=V51)*(DD3:DD105=V52)*(DE3:DE105="L"))+SUMPRODUCT((DA3:DA105=V51)*(DD3:DD105=V53)*(DE3:DE105="L"))+SUMPRODUCT((DA3:DA105=V51)*(DD3:DD105=V49)*(DE3:DE105="L"))+SUMPRODUCT((DA3:DA105=V51)*(DD3:DD105=V50)*(DE3:DE105="L"))+SUMPRODUCT((DA3:DA105=V52)*(DD3:DD105=V51)*(DF3:DF105="L"))+SUMPRODUCT((DA3:DA105=V53)*(DD3:DD105=V51)*(DF3:DF105="L"))+SUMPRODUCT((DA3:DA105=V49)*(DD3:DD105=V51)*(DF3:DF105="L"))+SUMPRODUCT((DA3:DA105=V50)*(DD3:DD105=V51)*(DF3:DF105="L"))</f>
        <v>0</v>
      </c>
      <c r="Z51" s="197">
        <f ca="1">SUMPRODUCT((DA3:DA105=V51)*(DD3:DD105=V52)*DB3:DB105)+SUMPRODUCT((DA3:DA105=V51)*(DD3:DD105=V53)*DB3:DB105)+SUMPRODUCT((DA3:DA105=V51)*(DD3:DD105=V49)*DB3:DB105)+SUMPRODUCT((DA3:DA105=V51)*(DD3:DD105=V50)*DB3:DB105)+SUMPRODUCT((DA3:DA105=V52)*(DD3:DD105=V51)*DC3:DC105)+SUMPRODUCT((DA3:DA105=V53)*(DD3:DD105=V51)*DC3:DC105)+SUMPRODUCT((DA3:DA105=V49)*(DD3:DD105=V51)*DC3:DC105)+SUMPRODUCT((DA3:DA105=V50)*(DD3:DD105=V51)*DC3:DC105)</f>
        <v>0</v>
      </c>
      <c r="AA51" s="197">
        <f ca="1">SUMPRODUCT((DA3:DA105=V51)*(DD3:DD105=V52)*DC3:DC105)+SUMPRODUCT((DA3:DA105=V51)*(DD3:DD105=V53)*DC3:DC105)+SUMPRODUCT((DA3:DA105=V51)*(DD3:DD105=V49)*DC3:DC105)+SUMPRODUCT((DA3:DA105=V51)*(DD3:DD105=V50)*DC3:DC105)+SUMPRODUCT((DA3:DA105=V52)*(DD3:DD105=V51)*DB3:DB105)+SUMPRODUCT((DA3:DA105=V53)*(DD3:DD105=V51)*DB3:DB105)+SUMPRODUCT((DA3:DA105=V49)*(DD3:DD105=V51)*DB3:DB105)+SUMPRODUCT((DA3:DA105=V50)*(DD3:DD105=V51)*DB3:DB105)</f>
        <v>0</v>
      </c>
      <c r="AB51" s="133">
        <f ca="1">Z51-AA51+1000</f>
        <v>1000</v>
      </c>
      <c r="AC51" s="197">
        <f t="shared" ca="1" si="91"/>
        <v>0</v>
      </c>
      <c r="AD51" s="197">
        <f ca="1">IF(V51&lt;&gt;"",VLOOKUP(V51,C4:I52,7,FALSE),"")</f>
        <v>1000</v>
      </c>
      <c r="AE51" s="197">
        <f ca="1">IF(V51&lt;&gt;"",VLOOKUP(V51,C4:I52,5,FALSE),"")</f>
        <v>0</v>
      </c>
      <c r="AF51" s="197">
        <f ca="1">IF(V51&lt;&gt;"",VLOOKUP(V51,C4:K52,9,FALSE),"")</f>
        <v>-117</v>
      </c>
      <c r="AG51" s="133">
        <f t="shared" ca="1" si="92"/>
        <v>0</v>
      </c>
      <c r="AH51" s="197">
        <f ca="1">IF(V51&lt;&gt;"",RANK(AG51,AG49:AG53),"")</f>
        <v>1</v>
      </c>
      <c r="AI51" s="197">
        <f ca="1">IF(V51&lt;&gt;"",SUMPRODUCT((AG49:AG53=AG51)*(AB49:AB53&gt;AB51)),"")</f>
        <v>0</v>
      </c>
      <c r="AJ51" s="197">
        <f ca="1">IF(V51&lt;&gt;"",SUMPRODUCT((AG49:AG53=AG51)*(AB49:AB53=AB51)*(Z49:Z53&gt;Z51)),"")</f>
        <v>0</v>
      </c>
      <c r="AK51" s="197">
        <f ca="1">IF(V51&lt;&gt;"",SUMPRODUCT((AG49:AG53=AG51)*(AB49:AB53=AB51)*(Z49:Z53=Z51)*(AD49:AD53&gt;AD51)),"")</f>
        <v>0</v>
      </c>
      <c r="AL51" s="197">
        <f ca="1">IF(V51&lt;&gt;"",SUMPRODUCT((AG49:AG53=AG51)*(AB49:AB53=AB51)*(Z49:Z53=Z51)*(AD49:AD53=AD51)*(AE49:AE53&gt;AE51)),"")</f>
        <v>0</v>
      </c>
      <c r="AM51" s="197">
        <f ca="1">IF(V51&lt;&gt;"",SUMPRODUCT((AG49:AG53=AG51)*(AB49:AB53=AB51)*(Z49:Z53=Z51)*(AD49:AD53=AD51)*(AE49:AE53=AE51)*(AF49:AF53&gt;AF51)),"")</f>
        <v>1</v>
      </c>
      <c r="AN51" s="207">
        <f ca="1">IF(V51&lt;&gt;"",IF(AN130&lt;&gt;"",IF(U127=3,AN130,AN130+U127),SUM(AH51:AM51)),"")</f>
        <v>2</v>
      </c>
      <c r="AO51" s="197" t="str">
        <f ca="1">IF(V51&lt;&gt;"",INDEX(V49:V53,MATCH(3,AN49:AN53,0),0),"")</f>
        <v>Saudi Arabia</v>
      </c>
      <c r="AP51" s="197" t="str">
        <f ca="1">IF(R50&lt;&gt;"",R50,"")</f>
        <v/>
      </c>
      <c r="AQ51" s="197">
        <f ca="1">SUMPRODUCT((DA3:DA105=AP51)*(DD3:DD105=AP52)*(DE3:DE105="W"))+SUMPRODUCT((DA3:DA105=AP51)*(DD3:DD105=AP53)*(DE3:DE105="W"))+SUMPRODUCT((DA3:DA105=AP51)*(DD3:DD105=AP50)*(DE3:DE105="W"))+SUMPRODUCT((DA3:DA105=AP52)*(DD3:DD105=AP51)*(DF3:DF105="W"))+SUMPRODUCT((DA3:DA105=AP53)*(DD3:DD105=AP51)*(DF3:DF105="W"))+SUMPRODUCT((DA3:DA105=AP50)*(DD3:DD105=AP51)*(DF3:DF105="W"))</f>
        <v>0</v>
      </c>
      <c r="AR51" s="197">
        <f ca="1">SUMPRODUCT((DA3:DA105=AP51)*(DD3:DD105=AP52)*(DE3:DE105="D"))+SUMPRODUCT((DA3:DA105=AP51)*(DD3:DD105=AP53)*(DE3:DE105="D"))+SUMPRODUCT((DA3:DA105=AP51)*(DD3:DD105=AP50)*(DE3:DE105="D"))+SUMPRODUCT((DA3:DA105=AP52)*(DD3:DD105=AP51)*(DE3:DE105="D"))+SUMPRODUCT((DA3:DA105=AP53)*(DD3:DD105=AP51)*(DE3:DE105="D"))+SUMPRODUCT((DA3:DA105=AP50)*(DD3:DD105=AP51)*(DE3:DE105="D"))</f>
        <v>0</v>
      </c>
      <c r="AS51" s="197">
        <f ca="1">SUMPRODUCT((DA3:DA105=AP51)*(DD3:DD105=AP52)*(DE3:DE105="L"))+SUMPRODUCT((DA3:DA105=AP51)*(DD3:DD105=AP53)*(DE3:DE105="L"))+SUMPRODUCT((DA3:DA105=AP51)*(DD3:DD105=AP50)*(DE3:DE105="L"))+SUMPRODUCT((DA3:DA105=AP52)*(DD3:DD105=AP51)*(DF3:DF105="L"))+SUMPRODUCT((DA3:DA105=AP53)*(DD3:DD105=AP51)*(DF3:DF105="L"))+SUMPRODUCT((DA3:DA105=AP50)*(DD3:DD105=AP51)*(DF3:DF105="L"))</f>
        <v>0</v>
      </c>
      <c r="AT51" s="197">
        <f ca="1">SUMPRODUCT((DA3:DA105=AP51)*(DD3:DD105=AP52)*DB3:DB105)+SUMPRODUCT((DA3:DA105=AP51)*(DD3:DD105=AP53)*DB3:DB105)+SUMPRODUCT((DA3:DA105=AP51)*(DD3:DD105=AP49)*DB3:DB105)+SUMPRODUCT((DA3:DA105=AP51)*(DD3:DD105=AP50)*DB3:DB105)+SUMPRODUCT((DA3:DA105=AP52)*(DD3:DD105=AP51)*DC3:DC105)+SUMPRODUCT((DA3:DA105=AP53)*(DD3:DD105=AP51)*DC3:DC105)+SUMPRODUCT((DA3:DA105=AP49)*(DD3:DD105=AP51)*DC3:DC105)+SUMPRODUCT((DA3:DA105=AP50)*(DD3:DD105=AP51)*DC3:DC105)</f>
        <v>0</v>
      </c>
      <c r="AU51" s="197">
        <f ca="1">SUMPRODUCT((DA3:DA105=AP51)*(DD3:DD105=AP52)*DC3:DC105)+SUMPRODUCT((DA3:DA105=AP51)*(DD3:DD105=AP53)*DC3:DC105)+SUMPRODUCT((DA3:DA105=AP51)*(DD3:DD105=AP49)*DC3:DC105)+SUMPRODUCT((DA3:DA105=AP51)*(DD3:DD105=AP50)*DC3:DC105)+SUMPRODUCT((DA3:DA105=AP52)*(DD3:DD105=AP51)*DB3:DB105)+SUMPRODUCT((DA3:DA105=AP53)*(DD3:DD105=AP51)*DB3:DB105)+SUMPRODUCT((DA3:DA105=AP49)*(DD3:DD105=AP51)*DB3:DB105)+SUMPRODUCT((DA3:DA105=AP50)*(DD3:DD105=AP51)*DB3:DB105)</f>
        <v>0</v>
      </c>
      <c r="AV51" s="197">
        <f ca="1">AT51-AU51+1000</f>
        <v>1000</v>
      </c>
      <c r="AW51" s="197" t="str">
        <f t="shared" ca="1" si="95"/>
        <v/>
      </c>
      <c r="AX51" s="197" t="str">
        <f ca="1">IF(AP51&lt;&gt;"",VLOOKUP(AP51,C4:I52,7,FALSE),"")</f>
        <v/>
      </c>
      <c r="AY51" s="197" t="str">
        <f ca="1">IF(AP51&lt;&gt;"",VLOOKUP(AP51,C4:I52,5,FALSE),"")</f>
        <v/>
      </c>
      <c r="AZ51" s="197" t="str">
        <f ca="1">IF(AP51&lt;&gt;"",VLOOKUP(AP51,C4:K52,9,FALSE),"")</f>
        <v/>
      </c>
      <c r="BA51" s="197" t="str">
        <f t="shared" ca="1" si="96"/>
        <v/>
      </c>
      <c r="BB51" s="197" t="str">
        <f ca="1">IF(AP51&lt;&gt;"",RANK(BA51,BA49:BA52),"")</f>
        <v/>
      </c>
      <c r="BC51" s="197" t="str">
        <f ca="1">IF(AP51&lt;&gt;"",SUMPRODUCT((BA49:BA53=BA51)*(AV49:AV53&gt;AV51)),"")</f>
        <v/>
      </c>
      <c r="BD51" s="197" t="str">
        <f ca="1">IF(AP51&lt;&gt;"",SUMPRODUCT((BA49:BA53=BA51)*(AV49:AV53=AV51)*(AT49:AT53&gt;AT51)),"")</f>
        <v/>
      </c>
      <c r="BE51" s="197" t="str">
        <f ca="1">IF(AP51&lt;&gt;"",SUMPRODUCT((BA49:BA53=BA51)*(AV49:AV53=AV51)*(AT49:AT53=AT51)*(AX49:AX53&gt;AX51)),"")</f>
        <v/>
      </c>
      <c r="BF51" s="197" t="str">
        <f ca="1">IF(AP51&lt;&gt;"",SUMPRODUCT((BA49:BA53=BA51)*(AV49:AV53=AV51)*(AT49:AT53=AT51)*(AX49:AX53=AX51)*(AY49:AY53&gt;AY51)),"")</f>
        <v/>
      </c>
      <c r="BG51" s="197" t="str">
        <f ca="1">IF(AP51&lt;&gt;"",SUMPRODUCT((BA49:BA53=BA51)*(AV49:AV53=AV51)*(AT49:AT53=AT51)*(AX49:AX53=AX51)*(AY49:AY53=AY51)*(AZ49:AZ53&gt;AZ51)),"")</f>
        <v/>
      </c>
      <c r="BH51" s="197" t="str">
        <f ca="1">IF(AP51&lt;&gt;"",IF(BH130&lt;&gt;"",IF(AO127=3,BH130,BH130+AO127),SUM(BB51:BG51)+1),"")</f>
        <v/>
      </c>
      <c r="BI51" s="197" t="str">
        <f ca="1">IF(AP51&lt;&gt;"",INDEX(AP50:AP53,MATCH(3,BH50:BH53,0),0),"")</f>
        <v/>
      </c>
      <c r="BJ51" s="197" t="str">
        <f ca="1">IF(S49&lt;&gt;"",S49,"")</f>
        <v/>
      </c>
      <c r="BK51" s="197">
        <f ca="1">SUMPRODUCT((DA3:DA105=BJ51)*(DD3:DD105=BJ52)*(DE3:DE105="W"))+SUMPRODUCT((DA3:DA105=BJ51)*(DD3:DD105=BJ53)*(DE3:DE105="W"))+SUMPRODUCT((DA3:DA105=BJ51)*(DD3:DD105=BJ93)*(DE3:DE105="W"))+SUMPRODUCT((DA3:DA105=BJ52)*(DD3:DD105=BJ51)*(DF3:DF105="W"))+SUMPRODUCT((DA3:DA105=BJ53)*(DD3:DD105=BJ51)*(DF3:DF105="W"))+SUMPRODUCT((DA3:DA105=BJ93)*(DD3:DD105=BJ51)*(DF3:DF105="W"))</f>
        <v>0</v>
      </c>
      <c r="BL51" s="197">
        <f ca="1">SUMPRODUCT((DA3:DA105=BJ51)*(DD3:DD105=BJ52)*(DE3:DE105="D"))+SUMPRODUCT((DA3:DA105=BJ51)*(DD3:DD105=BJ53)*(DE3:DE105="D"))+SUMPRODUCT((DA3:DA105=BJ51)*(DD3:DD105=BJ93)*(DE3:DE105="D"))+SUMPRODUCT((DA3:DA105=BJ52)*(DD3:DD105=BJ51)*(DE3:DE105="D"))+SUMPRODUCT((DA3:DA105=BJ53)*(DD3:DD105=BJ51)*(DE3:DE105="D"))+SUMPRODUCT((DA3:DA105=BJ93)*(DD3:DD105=BJ51)*(DE3:DE105="D"))</f>
        <v>0</v>
      </c>
      <c r="BM51" s="197">
        <f ca="1">SUMPRODUCT((DA3:DA105=BJ51)*(DD3:DD105=BJ52)*(DE3:DE105="L"))+SUMPRODUCT((DA3:DA105=BJ51)*(DD3:DD105=BJ53)*(DE3:DE105="L"))+SUMPRODUCT((DA3:DA105=BJ51)*(DD3:DD105=BJ93)*(DE3:DE105="L"))+SUMPRODUCT((DA3:DA105=BJ52)*(DD3:DD105=BJ51)*(DF3:DF105="L"))+SUMPRODUCT((DA3:DA105=BJ53)*(DD3:DD105=BJ51)*(DF3:DF105="L"))+SUMPRODUCT((DA3:DA105=BJ93)*(DD3:DD105=BJ51)*(DF3:DF105="L"))</f>
        <v>0</v>
      </c>
      <c r="BN51" s="197">
        <f ca="1">SUMPRODUCT((DA3:DA105=BJ51)*(DD3:DD105=BJ52)*DB3:DB105)+SUMPRODUCT((DA3:DA105=BJ51)*(DD3:DD105=BJ53)*DB3:DB105)+SUMPRODUCT((DA3:DA105=BJ51)*(DD3:DD105=BJ49)*DB3:DB105)+SUMPRODUCT((DA3:DA105=BJ51)*(DD3:DD105=BJ50)*DB3:DB105)+SUMPRODUCT((DA3:DA105=BJ52)*(DD3:DD105=BJ51)*DC3:DC105)+SUMPRODUCT((DA3:DA105=BJ53)*(DD3:DD105=BJ51)*DC3:DC105)+SUMPRODUCT((DA3:DA105=BJ49)*(DD3:DD105=BJ51)*DC3:DC105)+SUMPRODUCT((DA3:DA105=BJ50)*(DD3:DD105=BJ51)*DC3:DC105)</f>
        <v>0</v>
      </c>
      <c r="BO51" s="197">
        <f ca="1">SUMPRODUCT((DA3:DA105=BJ51)*(DD3:DD105=BJ52)*DC3:DC105)+SUMPRODUCT((DA3:DA105=BJ51)*(DD3:DD105=BJ53)*DC3:DC105)+SUMPRODUCT((DA3:DA105=BJ51)*(DD3:DD105=BJ49)*DC3:DC105)+SUMPRODUCT((DA3:DA105=BJ51)*(DD3:DD105=BJ50)*DC3:DC105)+SUMPRODUCT((DA3:DA105=BJ52)*(DD3:DD105=BJ51)*DB3:DB105)+SUMPRODUCT((DA3:DA105=BJ53)*(DD3:DD105=BJ51)*DB3:DB105)+SUMPRODUCT((DA3:DA105=BJ49)*(DD3:DD105=BJ51)*DB3:DB105)+SUMPRODUCT((DA3:DA105=BJ50)*(DD3:DD105=BJ51)*DB3:DB105)</f>
        <v>0</v>
      </c>
      <c r="BP51" s="197">
        <f ca="1">BN51-BO51+1000</f>
        <v>1000</v>
      </c>
      <c r="BQ51" s="197" t="str">
        <f t="shared" ref="BQ51:BQ52" ca="1" si="97">IF(BJ51&lt;&gt;"",BK51*3+BL51*1,"")</f>
        <v/>
      </c>
      <c r="BR51" s="197" t="str">
        <f ca="1">IF(BJ51&lt;&gt;"",VLOOKUP(BJ51,C4:I52,7,FALSE),"")</f>
        <v/>
      </c>
      <c r="BS51" s="197" t="str">
        <f ca="1">IF(BJ51&lt;&gt;"",VLOOKUP(BJ51,C4:I52,5,FALSE),"")</f>
        <v/>
      </c>
      <c r="BT51" s="197" t="str">
        <f ca="1">IF(BJ51&lt;&gt;"",VLOOKUP(BJ51,C4:K52,9,FALSE),"")</f>
        <v/>
      </c>
      <c r="BU51" s="197" t="str">
        <f t="shared" ref="BU51:BU52" ca="1" si="98">BQ51</f>
        <v/>
      </c>
      <c r="BV51" s="197" t="str">
        <f ca="1">IF(BJ51&lt;&gt;"",RANK(BU51,BU50:BU52),"")</f>
        <v/>
      </c>
      <c r="BW51" s="197" t="str">
        <f ca="1">IF(BJ51&lt;&gt;"",SUMPRODUCT((BU49:BU53=BU51)*(BP49:BP53&gt;BP51)),"")</f>
        <v/>
      </c>
      <c r="BX51" s="197" t="str">
        <f ca="1">IF(BJ51&lt;&gt;"",SUMPRODUCT((BU49:BU53=BU51)*(BP49:BP53=BP51)*(BN49:BN53&gt;BN51)),"")</f>
        <v/>
      </c>
      <c r="BY51" s="197" t="str">
        <f ca="1">IF(BJ51&lt;&gt;"",SUMPRODUCT((BU49:BU53=BU51)*(BP49:BP53=BP51)*(BN49:BN53=BN51)*(BR49:BR53&gt;BR51)),"")</f>
        <v/>
      </c>
      <c r="BZ51" s="197" t="str">
        <f ca="1">IF(BJ51&lt;&gt;"",SUMPRODUCT((BU49:BU53=BU51)*(BP49:BP53=BP51)*(BN49:BN53=BN51)*(BR49:BR53=BR51)*(BS49:BS53&gt;BS51)),"")</f>
        <v/>
      </c>
      <c r="CA51" s="197" t="str">
        <f ca="1">IF(BJ51&lt;&gt;"",SUMPRODUCT((BU49:BU53=BU51)*(BP49:BP53=BP51)*(BN49:BN53=BN51)*(BR49:BR53=BR51)*(BS49:BS53=BS51)*(BT49:BT53&gt;BT51)),"")</f>
        <v/>
      </c>
      <c r="CB51" s="197" t="str">
        <f ca="1">IF(BJ51&lt;&gt;"",SUM(BV51:CA51)+2,"")</f>
        <v/>
      </c>
      <c r="CC51" s="197" t="str">
        <f ca="1">IF(BJ51&lt;&gt;"",INDEX(BJ51:BJ53,MATCH(3,CB51:CB53,0),0),"")</f>
        <v/>
      </c>
      <c r="CX51" s="197" t="str">
        <f ca="1">IF(CC51&lt;&gt;"",CC51,IF(BI51&lt;&gt;"",BI51,IF(AO51&lt;&gt;"",AO51,O51)))</f>
        <v>Saudi Arabia</v>
      </c>
      <c r="CY51" s="133">
        <v>3</v>
      </c>
      <c r="DA51" s="195" t="str">
        <f>Matches!H52</f>
        <v>Scotland</v>
      </c>
      <c r="DB51" s="195">
        <f ca="1">IF(DA2&lt;&gt;"",IF(AND(Matches!J52&lt;&gt;"",Matches!K52&lt;&gt;""),Matches!J52,0),"")</f>
        <v>0</v>
      </c>
      <c r="DC51" s="195">
        <f ca="1">IF(DA2&lt;&gt;"",IF(AND(Matches!J52&lt;&gt;"",Matches!K52&lt;&gt;""),Matches!K52,0),"")</f>
        <v>0</v>
      </c>
      <c r="DD51" s="195" t="str">
        <f>Matches!M52</f>
        <v>Brazil</v>
      </c>
      <c r="DE51" s="195" t="str">
        <f ca="1">IF(AND(Matches!J52&lt;&gt;"",Matches!K52&lt;&gt;""),IF(DB51&gt;DC51,"W",IF(DB51=DC51,"D","L")),"")</f>
        <v/>
      </c>
      <c r="DF51" s="133" t="str">
        <f t="shared" ca="1" si="0"/>
        <v/>
      </c>
      <c r="DQ51" s="200" t="s">
        <v>94</v>
      </c>
      <c r="DU51" s="194" t="str">
        <f>IF(ISERROR("Calculator!"&amp;VLOOKUP(DS51,Calculator!DS7:DT38,2,FALSE)),"Calculator!dq77","Calculator!"&amp;VLOOKUP(DS51,Calculator!DS7:DT38,2,FALSE))</f>
        <v>Calculator!dq77</v>
      </c>
      <c r="DW51" s="203" t="s">
        <v>133</v>
      </c>
      <c r="DX51" s="20"/>
      <c r="DY51" s="9">
        <v>45</v>
      </c>
      <c r="DZ51" s="204">
        <f t="shared" si="13"/>
        <v>46196.666666666664</v>
      </c>
      <c r="EA51" s="208">
        <v>46196.666666666664</v>
      </c>
      <c r="EB51" s="206">
        <f t="shared" si="74"/>
        <v>46196.666666666664</v>
      </c>
      <c r="EC51" s="208"/>
      <c r="EE51" s="194" t="str">
        <f>INDEX(Language!A1:K177,MATCH(Setup!B52,Language!B1:B177,0),MATCH(Setup!C5,Language!A1:J1,0))</f>
        <v>England</v>
      </c>
    </row>
    <row r="52" spans="1:136" x14ac:dyDescent="0.25">
      <c r="A52" s="20">
        <f>Setup!F39+100</f>
        <v>117</v>
      </c>
      <c r="B52" s="197">
        <f ca="1">VLOOKUP(C52,CX49:CY52,2,FALSE)</f>
        <v>2</v>
      </c>
      <c r="C52" s="193" t="str">
        <f t="shared" si="93"/>
        <v>Uruguay</v>
      </c>
      <c r="D52" s="197">
        <f ca="1">SUMPRODUCT((DA3:DA105=C52)*(DE3:DE105="W"))+SUMPRODUCT((DD3:DD105=C52)*(DF3:DF105="W"))</f>
        <v>0</v>
      </c>
      <c r="E52" s="197">
        <f ca="1">SUMPRODUCT((DA3:DA105=C52)*(DE3:DE105="D"))+SUMPRODUCT((DD3:DD105=C52)*(DF3:DF105="D"))</f>
        <v>0</v>
      </c>
      <c r="F52" s="197">
        <f ca="1">SUMPRODUCT((DA3:DA105=C52)*(DE3:DE105="L"))+SUMPRODUCT((DD3:DD105=C52)*(DF3:DF105="L"))</f>
        <v>0</v>
      </c>
      <c r="G52" s="197">
        <f ca="1">SUMIF(DA3:DA123,C52,DB3:DB123)+SUMIF(DD3:DD123,C52,DC3:DC123)</f>
        <v>0</v>
      </c>
      <c r="H52" s="197">
        <f ca="1">SUMIF(DD3:DD123,C52,DB3:DB123)+SUMIF(DA3:DA123,C52,DC3:DC123)</f>
        <v>0</v>
      </c>
      <c r="I52" s="197">
        <f t="shared" ca="1" si="89"/>
        <v>1000</v>
      </c>
      <c r="J52" s="197">
        <f t="shared" ca="1" si="90"/>
        <v>0</v>
      </c>
      <c r="K52" s="133">
        <f>IF(Setup!G39&lt;&gt;"",Setup!G39,-A52)</f>
        <v>-117</v>
      </c>
      <c r="L52" s="197">
        <f ca="1">IF(COUNTIF(J49:J52,4)&lt;&gt;4,RANK(J52,J49:J52),J131)</f>
        <v>1</v>
      </c>
      <c r="N52" s="197">
        <f ca="1">SUMPRODUCT((L49:L52=L52)*(K49:K52&lt;K52))+L52</f>
        <v>3</v>
      </c>
      <c r="O52" s="209" t="str">
        <f ca="1">INDEX(C49:C53,MATCH(4,N49:N53,0),0)</f>
        <v>Spain</v>
      </c>
      <c r="P52" s="197">
        <f ca="1">INDEX(L49:L53,MATCH(O52,C49:C53,0),0)</f>
        <v>1</v>
      </c>
      <c r="Q52" s="197" t="str">
        <f ca="1">IF(AND(Q51&lt;&gt;"",P52=1),O52,"")</f>
        <v>Spain</v>
      </c>
      <c r="R52" s="197" t="str">
        <f ca="1">IF(AND(R51&lt;&gt;"",P53=2),O53,"")</f>
        <v/>
      </c>
      <c r="S52" s="197"/>
      <c r="T52" s="197"/>
      <c r="V52" s="197" t="str">
        <f t="shared" ca="1" si="94"/>
        <v>Spain</v>
      </c>
      <c r="W52" s="197">
        <f ca="1">SUMPRODUCT((DA3:DA105=V52)*(DD3:DD105=V53)*(DE3:DE105="W"))+SUMPRODUCT((DA3:DA105=V52)*(DD3:DD105=V49)*(DE3:DE105="W"))+SUMPRODUCT((DA3:DA105=V52)*(DD3:DD105=V50)*(DE3:DE105="W"))+SUMPRODUCT((DA3:DA105=V52)*(DD3:DD105=V51)*(DE3:DE105="W"))+SUMPRODUCT((DA3:DA105=V53)*(DD3:DD105=V52)*(DF3:DF105="W"))+SUMPRODUCT((DA3:DA105=V49)*(DD3:DD105=V52)*(DF3:DF105="W"))+SUMPRODUCT((DA3:DA105=V50)*(DD3:DD105=V52)*(DF3:DF105="W"))+SUMPRODUCT((DA3:DA105=V51)*(DD3:DD105=V52)*(DF3:DF105="W"))</f>
        <v>0</v>
      </c>
      <c r="X52" s="197">
        <f ca="1">SUMPRODUCT((DA3:DA105=V52)*(DD3:DD105=V53)*(DE3:DE105="D"))+SUMPRODUCT((DA3:DA105=V52)*(DD3:DD105=V49)*(DE3:DE105="D"))+SUMPRODUCT((DA3:DA105=V52)*(DD3:DD105=V50)*(DE3:DE105="D"))+SUMPRODUCT((DA3:DA105=V52)*(DD3:DD105=V51)*(DE3:DE105="D"))+SUMPRODUCT((DA3:DA105=V53)*(DD3:DD105=V52)*(DE3:DE105="D"))+SUMPRODUCT((DA3:DA105=V49)*(DD3:DD105=V52)*(DE3:DE105="D"))+SUMPRODUCT((DA3:DA105=V50)*(DD3:DD105=V52)*(DE3:DE105="D"))+SUMPRODUCT((DA3:DA105=V51)*(DD3:DD105=V52)*(DE3:DE105="D"))</f>
        <v>0</v>
      </c>
      <c r="Y52" s="197">
        <f ca="1">SUMPRODUCT((DA3:DA105=V52)*(DD3:DD105=V53)*(DE3:DE105="L"))+SUMPRODUCT((DA3:DA105=V52)*(DD3:DD105=V49)*(DE3:DE105="L"))+SUMPRODUCT((DA3:DA105=V52)*(DD3:DD105=V50)*(DE3:DE105="L"))+SUMPRODUCT((DA3:DA105=V52)*(DD3:DD105=V51)*(DE3:DE105="L"))+SUMPRODUCT((DA3:DA105=V53)*(DD3:DD105=V52)*(DF3:DF105="L"))+SUMPRODUCT((DA3:DA105=V49)*(DD3:DD105=V52)*(DF3:DF105="L"))+SUMPRODUCT((DA3:DA105=V50)*(DD3:DD105=V52)*(DF3:DF105="L"))+SUMPRODUCT((DA3:DA105=V51)*(DD3:DD105=V52)*(DF3:DF105="L"))</f>
        <v>0</v>
      </c>
      <c r="Z52" s="197">
        <f ca="1">SUMPRODUCT((DA3:DA105=V52)*(DD3:DD105=V53)*DB3:DB105)+SUMPRODUCT((DA3:DA105=V52)*(DD3:DD105=V49)*DB3:DB105)+SUMPRODUCT((DA3:DA105=V52)*(DD3:DD105=V50)*DB3:DB105)+SUMPRODUCT((DA3:DA105=V52)*(DD3:DD105=V51)*DB3:DB105)+SUMPRODUCT((DA3:DA105=V53)*(DD3:DD105=V52)*DC3:DC105)+SUMPRODUCT((DA3:DA105=V49)*(DD3:DD105=V52)*DC3:DC105)+SUMPRODUCT((DA3:DA105=V50)*(DD3:DD105=V52)*DC3:DC105)+SUMPRODUCT((DA3:DA105=V51)*(DD3:DD105=V52)*DC3:DC105)</f>
        <v>0</v>
      </c>
      <c r="AA52" s="197">
        <f ca="1">SUMPRODUCT((DA3:DA105=V52)*(DD3:DD105=V53)*DC3:DC105)+SUMPRODUCT((DA3:DA105=V52)*(DD3:DD105=V49)*DC3:DC105)+SUMPRODUCT((DA3:DA105=V52)*(DD3:DD105=V50)*DC3:DC105)+SUMPRODUCT((DA3:DA105=V52)*(DD3:DD105=V51)*DC3:DC105)+SUMPRODUCT((DA3:DA105=V53)*(DD3:DD105=V52)*DB3:DB105)+SUMPRODUCT((DA3:DA105=V49)*(DD3:DD105=V52)*DB3:DB105)+SUMPRODUCT((DA3:DA105=V50)*(DD3:DD105=V52)*DB3:DB105)+SUMPRODUCT((DA3:DA105=V51)*(DD3:DD105=V52)*DB3:DB105)</f>
        <v>0</v>
      </c>
      <c r="AB52" s="133">
        <f ca="1">Z52-AA52+1000</f>
        <v>1000</v>
      </c>
      <c r="AC52" s="197">
        <f t="shared" ca="1" si="91"/>
        <v>0</v>
      </c>
      <c r="AD52" s="197">
        <f ca="1">IF(V52&lt;&gt;"",VLOOKUP(V52,C4:I52,7,FALSE),"")</f>
        <v>1000</v>
      </c>
      <c r="AE52" s="197">
        <f ca="1">IF(V52&lt;&gt;"",VLOOKUP(V52,C4:I52,5,FALSE),"")</f>
        <v>0</v>
      </c>
      <c r="AF52" s="197">
        <f ca="1">IF(V52&lt;&gt;"",VLOOKUP(V52,C4:K52,9,FALSE),"")</f>
        <v>-101</v>
      </c>
      <c r="AG52" s="133">
        <f t="shared" ca="1" si="92"/>
        <v>0</v>
      </c>
      <c r="AH52" s="197">
        <f ca="1">IF(V52&lt;&gt;"",RANK(AG52,AG49:AG53),"")</f>
        <v>1</v>
      </c>
      <c r="AI52" s="197">
        <f ca="1">IF(V52&lt;&gt;"",SUMPRODUCT((AG49:AG53=AG52)*(AB49:AB53&gt;AB52)),"")</f>
        <v>0</v>
      </c>
      <c r="AJ52" s="197">
        <f ca="1">IF(V52&lt;&gt;"",SUMPRODUCT((AG49:AG53=AG52)*(AB49:AB53=AB52)*(Z49:Z53&gt;Z52)),"")</f>
        <v>0</v>
      </c>
      <c r="AK52" s="197">
        <f ca="1">IF(V52&lt;&gt;"",SUMPRODUCT((AG49:AG53=AG52)*(AB49:AB53=AB52)*(Z49:Z53=Z52)*(AD49:AD53&gt;AD52)),"")</f>
        <v>0</v>
      </c>
      <c r="AL52" s="197">
        <f ca="1">IF(V52&lt;&gt;"",SUMPRODUCT((AG49:AG53=AG52)*(AB49:AB53=AB52)*(Z49:Z53=Z52)*(AD49:AD53=AD52)*(AE49:AE53&gt;AE52)),"")</f>
        <v>0</v>
      </c>
      <c r="AM52" s="197">
        <f ca="1">IF(V52&lt;&gt;"",SUMPRODUCT((AG49:AG53=AG52)*(AB49:AB53=AB52)*(Z49:Z53=Z52)*(AD49:AD53=AD52)*(AE49:AE53=AE52)*(AF49:AF53&gt;AF52)),"")</f>
        <v>0</v>
      </c>
      <c r="AN52" s="207">
        <f ca="1">IF(V52&lt;&gt;"",IF(AN131&lt;&gt;"",IF(U127=3,AN131,AN131+U127),SUM(AH52:AM52)),"")</f>
        <v>1</v>
      </c>
      <c r="AO52" s="197" t="str">
        <f ca="1">IF(V52&lt;&gt;"",INDEX(V49:V53,MATCH(4,AN49:AN53,0),0),"")</f>
        <v>Cabo Verde</v>
      </c>
      <c r="AP52" s="197" t="str">
        <f ca="1">IF(R51&lt;&gt;"",R51,"")</f>
        <v/>
      </c>
      <c r="AQ52" s="197" t="str">
        <f ca="1">IF(AP52&lt;&gt;"",SUMPRODUCT((DA3:DA105=AP52)*(DD3:DD105=AP53)*(DE3:DE105="W"))+SUMPRODUCT((DA3:DA105=AP52)*(DD3:DD105=AP50)*(DE3:DE105="W"))+SUMPRODUCT((DA3:DA105=AP52)*(DD3:DD105=AP51)*(DE3:DE105="W"))+SUMPRODUCT((DA3:DA105=AP53)*(DD3:DD105=AP52)*(DF3:DF105="W"))+SUMPRODUCT((DA3:DA105=AP50)*(DD3:DD105=AP52)*(DF3:DF105="W"))+SUMPRODUCT((DA3:DA105=AP51)*(DD3:DD105=AP52)*(DF3:DF105="W")),"")</f>
        <v/>
      </c>
      <c r="AR52" s="197" t="str">
        <f ca="1">IF(AP52&lt;&gt;"",SUMPRODUCT((DA3:DA105=AP52)*(DD3:DD105=AP53)*(DE3:DE105="D"))+SUMPRODUCT((DA3:DA105=AP52)*(DD3:DD105=AP50)*(DE3:DE105="D"))+SUMPRODUCT((DA3:DA105=AP52)*(DD3:DD105=AP51)*(DE3:DE105="D"))+SUMPRODUCT((DA3:DA105=AP53)*(DD3:DD105=AP52)*(DE3:DE105="D"))+SUMPRODUCT((DA3:DA105=AP50)*(DD3:DD105=AP52)*(DE3:DE105="D"))+SUMPRODUCT((DA3:DA105=AP51)*(DD3:DD105=AP52)*(DE3:DE105="D")),"")</f>
        <v/>
      </c>
      <c r="AS52" s="197" t="str">
        <f ca="1">IF(AP52&lt;&gt;"",SUMPRODUCT((DA3:DA105=AP52)*(DD3:DD105=AP53)*(DE3:DE105="L"))+SUMPRODUCT((DA3:DA105=AP52)*(DD3:DD105=AP50)*(DE3:DE105="L"))+SUMPRODUCT((DA3:DA105=AP52)*(DD3:DD105=AP51)*(DE3:DE105="L"))+SUMPRODUCT((DA3:DA105=AP53)*(DD3:DD105=AP52)*(DF3:DF105="L"))+SUMPRODUCT((DA3:DA105=AP50)*(DD3:DD105=AP52)*(DF3:DF105="L"))+SUMPRODUCT((DA3:DA105=AP51)*(DD3:DD105=AP52)*(DF3:DF105="L")),"")</f>
        <v/>
      </c>
      <c r="AT52" s="197">
        <f ca="1">SUMPRODUCT((DA3:DA105=AP52)*(DD3:DD105=AP53)*DB3:DB105)+SUMPRODUCT((DA3:DA105=AP52)*(DD3:DD105=AP49)*DB3:DB105)+SUMPRODUCT((DA3:DA105=AP52)*(DD3:DD105=AP50)*DB3:DB105)+SUMPRODUCT((DA3:DA105=AP52)*(DD3:DD105=AP51)*DB3:DB105)+SUMPRODUCT((DA3:DA105=AP53)*(DD3:DD105=AP52)*DC3:DC105)+SUMPRODUCT((DA3:DA105=AP49)*(DD3:DD105=AP52)*DC3:DC105)+SUMPRODUCT((DA3:DA105=AP50)*(DD3:DD105=AP52)*DC3:DC105)+SUMPRODUCT((DA3:DA105=AP51)*(DD3:DD105=AP52)*DC3:DC105)</f>
        <v>0</v>
      </c>
      <c r="AU52" s="197">
        <f ca="1">SUMPRODUCT((DA3:DA105=AP52)*(DD3:DD105=AP53)*DC3:DC105)+SUMPRODUCT((DA3:DA105=AP52)*(DD3:DD105=AP49)*DC3:DC105)+SUMPRODUCT((DA3:DA105=AP52)*(DD3:DD105=AP50)*DC3:DC105)+SUMPRODUCT((DA3:DA105=AP52)*(DD3:DD105=AP51)*DC3:DC105)+SUMPRODUCT((DA3:DA105=AP53)*(DD3:DD105=AP52)*DB3:DB105)+SUMPRODUCT((DA3:DA105=AP49)*(DD3:DD105=AP52)*DB3:DB105)+SUMPRODUCT((DA3:DA105=AP50)*(DD3:DD105=AP52)*DB3:DB105)+SUMPRODUCT((DA3:DA105=AP51)*(DD3:DD105=AP52)*DB3:DB105)</f>
        <v>0</v>
      </c>
      <c r="AV52" s="197">
        <f ca="1">AT52-AU52+1000</f>
        <v>1000</v>
      </c>
      <c r="AW52" s="197" t="str">
        <f t="shared" ca="1" si="95"/>
        <v/>
      </c>
      <c r="AX52" s="197" t="str">
        <f ca="1">IF(AP52&lt;&gt;"",VLOOKUP(AP52,C4:I52,7,FALSE),"")</f>
        <v/>
      </c>
      <c r="AY52" s="197" t="str">
        <f ca="1">IF(AP52&lt;&gt;"",VLOOKUP(AP52,C4:I52,5,FALSE),"")</f>
        <v/>
      </c>
      <c r="AZ52" s="197" t="str">
        <f ca="1">IF(AP52&lt;&gt;"",VLOOKUP(AP52,C4:K52,9,FALSE),"")</f>
        <v/>
      </c>
      <c r="BA52" s="197" t="str">
        <f t="shared" ca="1" si="96"/>
        <v/>
      </c>
      <c r="BB52" s="197" t="str">
        <f ca="1">IF(AP52&lt;&gt;"",RANK(BA52,BA49:BA52),"")</f>
        <v/>
      </c>
      <c r="BC52" s="197" t="str">
        <f ca="1">IF(AP52&lt;&gt;"",SUMPRODUCT((BA49:BA53=BA52)*(AV49:AV53&gt;AV52)),"")</f>
        <v/>
      </c>
      <c r="BD52" s="197" t="str">
        <f ca="1">IF(AP52&lt;&gt;"",SUMPRODUCT((BA49:BA53=BA52)*(AV49:AV53=AV52)*(AT49:AT53&gt;AT52)),"")</f>
        <v/>
      </c>
      <c r="BE52" s="197" t="str">
        <f ca="1">IF(AP52&lt;&gt;"",SUMPRODUCT((BA49:BA53=BA52)*(AV49:AV53=AV52)*(AT49:AT53=AT52)*(AX49:AX53&gt;AX52)),"")</f>
        <v/>
      </c>
      <c r="BF52" s="197" t="str">
        <f ca="1">IF(AP52&lt;&gt;"",SUMPRODUCT((BA49:BA53=BA52)*(AV49:AV53=AV52)*(AT49:AT53=AT52)*(AX49:AX53=AX52)*(AY49:AY53&gt;AY52)),"")</f>
        <v/>
      </c>
      <c r="BG52" s="197" t="str">
        <f ca="1">IF(AP52&lt;&gt;"",SUMPRODUCT((BA49:BA53=BA52)*(AV49:AV53=AV52)*(AT49:AT53=AT52)*(AX49:AX53=AX52)*(AY49:AY53=AY52)*(AZ49:AZ53&gt;AZ52)),"")</f>
        <v/>
      </c>
      <c r="BH52" s="197" t="str">
        <f ca="1">IF(AP52&lt;&gt;"",IF(BH131&lt;&gt;"",IF(AO127=3,BH131,BH131+AO127),SUM(BB52:BG52)+1),"")</f>
        <v/>
      </c>
      <c r="BI52" s="197" t="str">
        <f ca="1">IF(AP52&lt;&gt;"",INDEX(AP50:AP53,MATCH(4,BH50:BH53,0),0),"")</f>
        <v/>
      </c>
      <c r="BJ52" s="197" t="str">
        <f ca="1">IF(S50&lt;&gt;"",S50,"")</f>
        <v/>
      </c>
      <c r="BK52" s="197">
        <f ca="1">SUMPRODUCT((DA3:DA105=BJ52)*(DD3:DD105=BJ53)*(DE3:DE105="W"))+SUMPRODUCT((DA3:DA105=BJ52)*(DD3:DD105=BJ93)*(DE3:DE105="W"))+SUMPRODUCT((DA3:DA105=BJ52)*(DD3:DD105=BJ51)*(DE3:DE105="W"))+SUMPRODUCT((DA3:DA105=BJ53)*(DD3:DD105=BJ52)*(DF3:DF105="W"))+SUMPRODUCT((DA3:DA105=BJ93)*(DD3:DD105=BJ52)*(DF3:DF105="W"))+SUMPRODUCT((DA3:DA105=BJ51)*(DD3:DD105=BJ52)*(DF3:DF105="W"))</f>
        <v>0</v>
      </c>
      <c r="BL52" s="197">
        <f ca="1">SUMPRODUCT((DA3:DA105=BJ52)*(DD3:DD105=BJ53)*(DE3:DE105="D"))+SUMPRODUCT((DA3:DA105=BJ52)*(DD3:DD105=BJ93)*(DE3:DE105="D"))+SUMPRODUCT((DA3:DA105=BJ52)*(DD3:DD105=BJ51)*(DE3:DE105="D"))+SUMPRODUCT((DA3:DA105=BJ53)*(DD3:DD105=BJ52)*(DE3:DE105="D"))+SUMPRODUCT((DA3:DA105=BJ93)*(DD3:DD105=BJ52)*(DE3:DE105="D"))+SUMPRODUCT((DA3:DA105=BJ51)*(DD3:DD105=BJ52)*(DE3:DE105="D"))</f>
        <v>0</v>
      </c>
      <c r="BM52" s="197">
        <f ca="1">SUMPRODUCT((DA3:DA105=BJ52)*(DD3:DD105=BJ53)*(DE3:DE105="L"))+SUMPRODUCT((DA3:DA105=BJ52)*(DD3:DD105=BJ93)*(DE3:DE105="L"))+SUMPRODUCT((DA3:DA105=BJ52)*(DD3:DD105=BJ51)*(DE3:DE105="L"))+SUMPRODUCT((DA3:DA105=BJ53)*(DD3:DD105=BJ52)*(DF3:DF105="L"))+SUMPRODUCT((DA3:DA105=BJ93)*(DD3:DD105=BJ52)*(DF3:DF105="L"))+SUMPRODUCT((DA3:DA105=BJ51)*(DD3:DD105=BJ52)*(DF3:DF105="L"))</f>
        <v>0</v>
      </c>
      <c r="BN52" s="197">
        <f ca="1">SUMPRODUCT((DA3:DA105=BJ52)*(DD3:DD105=BJ53)*DB3:DB105)+SUMPRODUCT((DA3:DA105=BJ52)*(DD3:DD105=BJ49)*DB3:DB105)+SUMPRODUCT((DA3:DA105=BJ52)*(DD3:DD105=BJ50)*DB3:DB105)+SUMPRODUCT((DA3:DA105=BJ52)*(DD3:DD105=BJ51)*DB3:DB105)+SUMPRODUCT((DA3:DA105=BJ53)*(DD3:DD105=BJ52)*DC3:DC105)+SUMPRODUCT((DA3:DA105=BJ49)*(DD3:DD105=BJ52)*DC3:DC105)+SUMPRODUCT((DA3:DA105=BJ50)*(DD3:DD105=BJ52)*DC3:DC105)+SUMPRODUCT((DA3:DA105=BJ51)*(DD3:DD105=BJ52)*DC3:DC105)</f>
        <v>0</v>
      </c>
      <c r="BO52" s="197">
        <f ca="1">SUMPRODUCT((DA3:DA105=BJ52)*(DD3:DD105=BJ53)*DC3:DC105)+SUMPRODUCT((DA3:DA105=BJ52)*(DD3:DD105=BJ49)*DC3:DC105)+SUMPRODUCT((DA3:DA105=BJ52)*(DD3:DD105=BJ50)*DC3:DC105)+SUMPRODUCT((DA3:DA105=BJ52)*(DD3:DD105=BJ51)*DC3:DC105)+SUMPRODUCT((DA3:DA105=BJ53)*(DD3:DD105=BJ52)*DB3:DB105)+SUMPRODUCT((DA3:DA105=BJ49)*(DD3:DD105=BJ52)*DB3:DB105)+SUMPRODUCT((DA3:DA105=BJ50)*(DD3:DD105=BJ52)*DB3:DB105)+SUMPRODUCT((DA3:DA105=BJ51)*(DD3:DD105=BJ52)*DB3:DB105)</f>
        <v>0</v>
      </c>
      <c r="BP52" s="197">
        <f ca="1">BN52-BO52+1000</f>
        <v>1000</v>
      </c>
      <c r="BQ52" s="197" t="str">
        <f t="shared" ca="1" si="97"/>
        <v/>
      </c>
      <c r="BR52" s="197" t="str">
        <f ca="1">IF(BJ52&lt;&gt;"",VLOOKUP(BJ52,C4:I52,7,FALSE),"")</f>
        <v/>
      </c>
      <c r="BS52" s="197" t="str">
        <f ca="1">IF(BJ52&lt;&gt;"",VLOOKUP(BJ52,C4:I52,5,FALSE),"")</f>
        <v/>
      </c>
      <c r="BT52" s="197" t="str">
        <f ca="1">IF(BJ52&lt;&gt;"",VLOOKUP(BJ52,C4:K52,9,FALSE),"")</f>
        <v/>
      </c>
      <c r="BU52" s="197" t="str">
        <f t="shared" ca="1" si="98"/>
        <v/>
      </c>
      <c r="BV52" s="197" t="str">
        <f ca="1">IF(BJ52&lt;&gt;"",RANK(BU52,BU50:BU52),"")</f>
        <v/>
      </c>
      <c r="BW52" s="197" t="str">
        <f ca="1">IF(BJ52&lt;&gt;"",SUMPRODUCT((BU49:BU53=BU52)*(BP49:BP53&gt;BP52)),"")</f>
        <v/>
      </c>
      <c r="BX52" s="197" t="str">
        <f ca="1">IF(BJ52&lt;&gt;"",SUMPRODUCT((BU49:BU53=BU52)*(BP49:BP53=BP52)*(BN49:BN53&gt;BN52)),"")</f>
        <v/>
      </c>
      <c r="BY52" s="197" t="str">
        <f ca="1">IF(BJ52&lt;&gt;"",SUMPRODUCT((BU49:BU53=BU52)*(BP49:BP53=BP52)*(BN49:BN53=BN52)*(BR49:BR53&gt;BR52)),"")</f>
        <v/>
      </c>
      <c r="BZ52" s="197" t="str">
        <f ca="1">IF(BJ52&lt;&gt;"",SUMPRODUCT((BU49:BU53=BU52)*(BP49:BP53=BP52)*(BN49:BN53=BN52)*(BR49:BR53=BR52)*(BS49:BS53&gt;BS52)),"")</f>
        <v/>
      </c>
      <c r="CA52" s="197" t="str">
        <f ca="1">IF(BJ52&lt;&gt;"",SUMPRODUCT((BU49:BU53=BU52)*(BP49:BP53=BP52)*(BN49:BN53=BN52)*(BR49:BR53=BR52)*(BS49:BS53=BS52)*(BT49:BT53&gt;BT52)),"")</f>
        <v/>
      </c>
      <c r="CB52" s="197" t="str">
        <f ca="1">IF(BJ52&lt;&gt;"",SUM(BV52:CA52)+2,"")</f>
        <v/>
      </c>
      <c r="CC52" s="197" t="str">
        <f ca="1">IF(BJ52&lt;&gt;"",INDEX(BJ51:BJ53,MATCH(4,CB51:CB53,0),0),"")</f>
        <v/>
      </c>
      <c r="CD52" s="197" t="str">
        <f>IF(T49&lt;&gt;"",T49,"")</f>
        <v/>
      </c>
      <c r="CE52" s="197">
        <f ca="1">SUMPRODUCT((DA3:DA105=CD52)*(DD3:DD105=CD53)*(DE3:DE105="W"))+SUMPRODUCT((DA3:DA105=CD52)*(DD3:DD105=CD93)*(DE3:DE105="W"))+SUMPRODUCT((DA3:DA105=CD52)*(DD3:DD105=CD94)*(DE3:DE105="W"))+SUMPRODUCT((DA3:DA105=CD53)*(DD3:DD105=CD52)*(DF3:DF105="W"))+SUMPRODUCT((DA3:DA105=CD93)*(DD3:DD105=CD52)*(DF3:DF105="W"))+SUMPRODUCT((DA3:DA105=CD94)*(DD3:DD105=CD52)*(DF3:DF105="W"))</f>
        <v>0</v>
      </c>
      <c r="CF52" s="197">
        <f ca="1">SUMPRODUCT((DA3:DA105=CD52)*(DD3:DD105=CD53)*(DE3:DE105="D"))+SUMPRODUCT((DA3:DA105=CD52)*(DD3:DD105=CD93)*(DE3:DE105="D"))+SUMPRODUCT((DA3:DA105=CD52)*(DD3:DD105=CD94)*(DE3:DE105="D"))+SUMPRODUCT((DA3:DA105=CD53)*(DD3:DD105=CD52)*(DE3:DE105="D"))+SUMPRODUCT((DA3:DA105=CD93)*(DD3:DD105=CD52)*(DE3:DE105="D"))+SUMPRODUCT((DA3:DA105=CD94)*(DD3:DD105=CD52)*(DE3:DE105="D"))</f>
        <v>0</v>
      </c>
      <c r="CG52" s="197">
        <f ca="1">SUMPRODUCT((DA3:DA105=CD52)*(DD3:DD105=CD53)*(DE3:DE105="L"))+SUMPRODUCT((DA3:DA105=CD52)*(DD3:DD105=CD93)*(DE3:DE105="L"))+SUMPRODUCT((DA3:DA105=CD52)*(DD3:DD105=CD94)*(DE3:DE105="L"))+SUMPRODUCT((DA3:DA105=CD53)*(DD3:DD105=CD52)*(DF3:DF105="L"))+SUMPRODUCT((DA3:DA105=CD93)*(DD3:DD105=CD52)*(DF3:DF105="L"))+SUMPRODUCT((DA3:DA105=CD94)*(DD3:DD105=CD52)*(DF3:DF105="L"))</f>
        <v>0</v>
      </c>
      <c r="CH52" s="197">
        <f ca="1">SUMPRODUCT((DA3:DA105=CD52)*(DD3:DD105=CD53)*DB3:DB105)+SUMPRODUCT((DA3:DA105=CD52)*(DD3:DD105=CD49)*DB3:DB105)+SUMPRODUCT((DA3:DA105=CD52)*(DD3:DD105=CD50)*DB3:DB105)+SUMPRODUCT((DA3:DA105=CD52)*(DD3:DD105=CD51)*DB3:DB105)+SUMPRODUCT((DA3:DA105=CD53)*(DD3:DD105=CD52)*DC3:DC105)+SUMPRODUCT((DA3:DA105=CD49)*(DD3:DD105=CD52)*DC3:DC105)+SUMPRODUCT((DA3:DA105=CD50)*(DD3:DD105=CD52)*DC3:DC105)+SUMPRODUCT((DA3:DA105=CD51)*(DD3:DD105=CD52)*DC3:DC105)</f>
        <v>0</v>
      </c>
      <c r="CI52" s="197">
        <f ca="1">SUMPRODUCT((DA3:DA105=CD52)*(DD3:DD105=CD53)*DC3:DC105)+SUMPRODUCT((DA3:DA105=CD52)*(DD3:DD105=CD49)*DC3:DC105)+SUMPRODUCT((DA3:DA105=CD52)*(DD3:DD105=CD50)*DC3:DC105)+SUMPRODUCT((DA3:DA105=CD52)*(DD3:DD105=CD51)*DC3:DC105)+SUMPRODUCT((DA3:DA105=CD53)*(DD3:DD105=CD52)*DB3:DB105)+SUMPRODUCT((DA3:DA105=CD49)*(DD3:DD105=CD52)*DB3:DB105)+SUMPRODUCT((DA3:DA105=CD50)*(DD3:DD105=CD52)*DB3:DB105)+SUMPRODUCT((DA3:DA105=CD51)*(DD3:DD105=CD52)*DB3:DB105)</f>
        <v>0</v>
      </c>
      <c r="CJ52" s="197">
        <f ca="1">CH52-CI52+1000</f>
        <v>1000</v>
      </c>
      <c r="CK52" s="197" t="str">
        <f t="shared" ref="CK52" si="99">IF(CD52&lt;&gt;"",CE52*3+CF52*1,"")</f>
        <v/>
      </c>
      <c r="CL52" s="197" t="str">
        <f>IF(CD52&lt;&gt;"",VLOOKUP(CD52,C4:I52,7,FALSE),"")</f>
        <v/>
      </c>
      <c r="CM52" s="197" t="str">
        <f>IF(CD52&lt;&gt;"",VLOOKUP(CD52,C4:I52,5,FALSE),"")</f>
        <v/>
      </c>
      <c r="CN52" s="197" t="str">
        <f>IF(CD52&lt;&gt;"",VLOOKUP(CD52,C4:K52,9,FALSE),"")</f>
        <v/>
      </c>
      <c r="CO52" s="197" t="str">
        <f t="shared" ref="CO52" si="100">CK52</f>
        <v/>
      </c>
      <c r="CP52" s="197" t="str">
        <f>IF(CD52&lt;&gt;"",RANK(CO52,AG49:AG53),"")</f>
        <v/>
      </c>
      <c r="CQ52" s="197" t="str">
        <f>IF(CD52&lt;&gt;"",SUMPRODUCT((CO49:CO53=CO52)*(CJ49:CJ53&gt;CJ52)),"")</f>
        <v/>
      </c>
      <c r="CR52" s="197" t="str">
        <f>IF(CD52&lt;&gt;"",SUMPRODUCT((CO49:CO53=CO52)*(CJ49:CJ53=CJ52)*(CH49:CH53&gt;CH52)),"")</f>
        <v/>
      </c>
      <c r="CS52" s="197" t="str">
        <f>IF(CD52&lt;&gt;"",SUMPRODUCT((CO49:CO53=CO52)*(CJ49:CJ53=CJ52)*(CH49:CH53=CH52)*(CL49:CL53&gt;CL52)),"")</f>
        <v/>
      </c>
      <c r="CT52" s="197" t="str">
        <f>IF(CD52&lt;&gt;"",SUMPRODUCT((CO49:CO53=CO52)*(CJ49:CJ53=CJ52)*(CH49:CH53=CH52)*(CL49:CL53=CL52)*(CM49:CM53&gt;CM52)),"")</f>
        <v/>
      </c>
      <c r="CU52" s="197" t="str">
        <f>IF(CD52&lt;&gt;"",SUMPRODUCT((CO49:CO53=CO52)*(CJ49:CJ53=CJ52)*(CH49:CH53=CH52)*(CL49:CL53=CL52)*(CM49:CM53=CM52)*(CN49:CN53&gt;CN52)),"")</f>
        <v/>
      </c>
      <c r="CV52" s="197" t="str">
        <f>IF(CD52&lt;&gt;"",SUM(CP52:CU52)+3,"")</f>
        <v/>
      </c>
      <c r="CW52" s="197" t="str">
        <f>IF(CD52&lt;&gt;"",IF(CV52=4,CD52,CD53),"")</f>
        <v/>
      </c>
      <c r="CX52" s="197" t="str">
        <f ca="1">IF(CW52&lt;&gt;"",CW52,IF(CC52&lt;&gt;"",CC52,IF(BI52&lt;&gt;"",BI52,IF(AO52&lt;&gt;"",AO52,O52))))</f>
        <v>Cabo Verde</v>
      </c>
      <c r="CY52" s="133">
        <v>4</v>
      </c>
      <c r="DA52" s="195" t="str">
        <f>Matches!H53</f>
        <v>Morocco</v>
      </c>
      <c r="DB52" s="195">
        <f ca="1">IF(DA2&lt;&gt;"",IF(AND(Matches!J53&lt;&gt;"",Matches!K53&lt;&gt;""),Matches!J53,0),"")</f>
        <v>0</v>
      </c>
      <c r="DC52" s="195">
        <f ca="1">IF(DA2&lt;&gt;"",IF(AND(Matches!J53&lt;&gt;"",Matches!K53&lt;&gt;""),Matches!K53,0),"")</f>
        <v>0</v>
      </c>
      <c r="DD52" s="195" t="str">
        <f>Matches!M53</f>
        <v>Haiti</v>
      </c>
      <c r="DE52" s="195" t="str">
        <f ca="1">IF(AND(Matches!J53&lt;&gt;"",Matches!K53&lt;&gt;""),IF(DB52&gt;DC52,"W",IF(DB52=DC52,"D","L")),"")</f>
        <v/>
      </c>
      <c r="DF52" s="133" t="str">
        <f t="shared" ca="1" si="0"/>
        <v/>
      </c>
      <c r="DU52" s="194" t="str">
        <f>IF(ISERROR("Calculator!"&amp;VLOOKUP(DS52,Calculator!DS7:DT38,2,FALSE)),"Calculator!dq77","Calculator!"&amp;VLOOKUP(DS52,Calculator!DS7:DT38,2,FALSE))</f>
        <v>Calculator!dq77</v>
      </c>
      <c r="DW52" s="203" t="s">
        <v>134</v>
      </c>
      <c r="DX52" s="20"/>
      <c r="DY52" s="9">
        <v>46</v>
      </c>
      <c r="DZ52" s="204">
        <f t="shared" si="13"/>
        <v>46196.791666666664</v>
      </c>
      <c r="EA52" s="208">
        <v>46196.791666666664</v>
      </c>
      <c r="EB52" s="206">
        <f t="shared" si="74"/>
        <v>46196.791666666664</v>
      </c>
      <c r="EC52" s="208"/>
      <c r="EE52" s="194" t="str">
        <f>INDEX(Language!A1:K177,MATCH(Setup!B53,Language!B1:B177,0),MATCH(Setup!C5,Language!A1:J1,0))</f>
        <v>Croatia</v>
      </c>
    </row>
    <row r="53" spans="1:136" s="210" customFormat="1" x14ac:dyDescent="0.25">
      <c r="B53" s="211"/>
      <c r="C53" s="212"/>
      <c r="D53" s="211"/>
      <c r="E53" s="211"/>
      <c r="F53" s="211"/>
      <c r="G53" s="211"/>
      <c r="H53" s="211"/>
      <c r="I53" s="211"/>
      <c r="J53" s="211"/>
      <c r="K53" s="211"/>
      <c r="L53" s="211"/>
      <c r="M53" s="211"/>
      <c r="N53" s="211"/>
      <c r="O53" s="212"/>
      <c r="P53" s="211"/>
      <c r="Q53" s="211"/>
      <c r="R53" s="211"/>
      <c r="S53" s="211"/>
      <c r="T53" s="211"/>
      <c r="U53" s="211"/>
      <c r="V53" s="211"/>
      <c r="W53" s="211"/>
      <c r="X53" s="211"/>
      <c r="Y53" s="211"/>
      <c r="Z53" s="211"/>
      <c r="AA53" s="211"/>
      <c r="AB53" s="211"/>
      <c r="AC53" s="211"/>
      <c r="AD53" s="211"/>
      <c r="AE53" s="211"/>
      <c r="AF53" s="211"/>
      <c r="AG53" s="211"/>
      <c r="AH53" s="211"/>
      <c r="AI53" s="211"/>
      <c r="AJ53" s="211"/>
      <c r="AK53" s="211"/>
      <c r="AL53" s="211"/>
      <c r="AM53" s="211"/>
      <c r="AN53" s="211"/>
      <c r="AO53" s="211"/>
      <c r="AP53" s="211"/>
      <c r="AQ53" s="211"/>
      <c r="AR53" s="211"/>
      <c r="AS53" s="211"/>
      <c r="AT53" s="211"/>
      <c r="AU53" s="211"/>
      <c r="AV53" s="211"/>
      <c r="AW53" s="211"/>
      <c r="AX53" s="211"/>
      <c r="AY53" s="211"/>
      <c r="AZ53" s="211"/>
      <c r="BA53" s="211"/>
      <c r="BB53" s="211"/>
      <c r="BC53" s="211"/>
      <c r="BD53" s="211"/>
      <c r="BE53" s="211"/>
      <c r="BF53" s="211"/>
      <c r="BG53" s="211"/>
      <c r="BH53" s="211"/>
      <c r="BI53" s="211"/>
      <c r="BJ53" s="211"/>
      <c r="BK53" s="211"/>
      <c r="BL53" s="211"/>
      <c r="BM53" s="211"/>
      <c r="BN53" s="211"/>
      <c r="BO53" s="211"/>
      <c r="BP53" s="211"/>
      <c r="BQ53" s="211"/>
      <c r="BR53" s="211"/>
      <c r="BS53" s="211"/>
      <c r="BT53" s="211"/>
      <c r="BU53" s="211"/>
      <c r="BV53" s="211"/>
      <c r="BW53" s="211"/>
      <c r="BX53" s="211"/>
      <c r="BY53" s="211"/>
      <c r="BZ53" s="211"/>
      <c r="CA53" s="211"/>
      <c r="CB53" s="211"/>
      <c r="CC53" s="211"/>
      <c r="CD53" s="211"/>
      <c r="CE53" s="211"/>
      <c r="CF53" s="211"/>
      <c r="CG53" s="211"/>
      <c r="CH53" s="211"/>
      <c r="CI53" s="211"/>
      <c r="CJ53" s="211"/>
      <c r="CK53" s="211"/>
      <c r="CL53" s="211"/>
      <c r="CM53" s="211"/>
      <c r="CN53" s="211"/>
      <c r="CO53" s="211"/>
      <c r="CP53" s="211"/>
      <c r="CQ53" s="211"/>
      <c r="CR53" s="211"/>
      <c r="CS53" s="211"/>
      <c r="CT53" s="211"/>
      <c r="CU53" s="211"/>
      <c r="CV53" s="211"/>
      <c r="CW53" s="211"/>
      <c r="CX53" s="211"/>
      <c r="CY53" s="211"/>
      <c r="CZ53" s="211"/>
      <c r="DA53" s="195" t="str">
        <f>Matches!H54</f>
        <v>Switzerland</v>
      </c>
      <c r="DB53" s="195">
        <f ca="1">IF(DA2&lt;&gt;"",IF(AND(Matches!J54&lt;&gt;"",Matches!K54&lt;&gt;""),Matches!J54,0),"")</f>
        <v>0</v>
      </c>
      <c r="DC53" s="195">
        <f ca="1">IF(DA2&lt;&gt;"",IF(AND(Matches!J54&lt;&gt;"",Matches!K54&lt;&gt;""),Matches!K54,0),"")</f>
        <v>0</v>
      </c>
      <c r="DD53" s="195" t="str">
        <f>Matches!M54</f>
        <v>Canada</v>
      </c>
      <c r="DE53" s="195" t="str">
        <f ca="1">IF(AND(Matches!J54&lt;&gt;"",Matches!K54&lt;&gt;""),IF(DB53&gt;DC53,"W",IF(DB53=DC53,"D","L")),"")</f>
        <v/>
      </c>
      <c r="DF53" s="133" t="str">
        <f t="shared" ca="1" si="0"/>
        <v/>
      </c>
      <c r="DG53" s="211"/>
      <c r="DH53" s="211"/>
      <c r="DI53" s="211"/>
      <c r="DJ53" s="211"/>
      <c r="DK53" s="211"/>
      <c r="DL53" s="211"/>
      <c r="DM53" s="211"/>
      <c r="DN53" s="211"/>
      <c r="DQ53" s="213"/>
      <c r="DR53" s="213"/>
      <c r="DS53" s="213"/>
      <c r="DT53" s="213"/>
      <c r="DU53" s="213" t="str">
        <f>IF(ISERROR("Calculator!"&amp;VLOOKUP(DS53,Calculator!DS7:DT38,2,FALSE)),"Calculator!dq77","Calculator!"&amp;VLOOKUP(DS53,Calculator!DS7:DT38,2,FALSE))</f>
        <v>Calculator!dq77</v>
      </c>
      <c r="DV53" s="213"/>
      <c r="DW53" s="214" t="s">
        <v>135</v>
      </c>
      <c r="DY53" s="215">
        <v>47</v>
      </c>
      <c r="DZ53" s="216">
        <f t="shared" si="13"/>
        <v>46196.541666666664</v>
      </c>
      <c r="EA53" s="217">
        <v>46196.541666666664</v>
      </c>
      <c r="EB53" s="218">
        <f t="shared" si="74"/>
        <v>46196.541666666664</v>
      </c>
      <c r="EC53" s="217"/>
      <c r="ED53" s="213"/>
      <c r="EE53" s="213" t="str">
        <f>INDEX(Language!A1:K177,MATCH(Setup!B54,Language!B1:B177,0),MATCH(Setup!C5,Language!A1:J1,0))</f>
        <v>Ghana</v>
      </c>
      <c r="EF53" s="213"/>
    </row>
    <row r="54" spans="1:136" x14ac:dyDescent="0.25">
      <c r="DA54" s="195" t="str">
        <f>Matches!H55</f>
        <v>Bosnia and Herzegovina</v>
      </c>
      <c r="DB54" s="195">
        <f ca="1">IF(DA2&lt;&gt;"",IF(AND(Matches!J55&lt;&gt;"",Matches!K55&lt;&gt;""),Matches!J55,0),"")</f>
        <v>0</v>
      </c>
      <c r="DC54" s="195">
        <f ca="1">IF(DA2&lt;&gt;"",IF(AND(Matches!J55&lt;&gt;"",Matches!K55&lt;&gt;""),Matches!K55,0),"")</f>
        <v>0</v>
      </c>
      <c r="DD54" s="195" t="str">
        <f>Matches!M55</f>
        <v>Qatar</v>
      </c>
      <c r="DE54" s="195" t="str">
        <f ca="1">IF(AND(Matches!J55&lt;&gt;"",Matches!K55&lt;&gt;""),IF(DB54&gt;DC54,"W",IF(DB54=DC54,"D","L")),"")</f>
        <v/>
      </c>
      <c r="DF54" s="133" t="str">
        <f t="shared" ca="1" si="0"/>
        <v/>
      </c>
      <c r="DU54" s="194" t="str">
        <f>IF(ISERROR("Calculator!"&amp;VLOOKUP(DS54,Calculator!DS7:DT38,2,FALSE)),"Calculator!dq77","Calculator!"&amp;VLOOKUP(DS54,Calculator!DS7:DT38,2,FALSE))</f>
        <v>Calculator!dq77</v>
      </c>
      <c r="DW54" s="203" t="s">
        <v>136</v>
      </c>
      <c r="DX54" s="20"/>
      <c r="DY54" s="9">
        <v>48</v>
      </c>
      <c r="DZ54" s="204">
        <f t="shared" si="13"/>
        <v>46196.916666666664</v>
      </c>
      <c r="EA54" s="208">
        <v>46196.916666666664</v>
      </c>
      <c r="EB54" s="206">
        <f t="shared" si="74"/>
        <v>46196.916666666664</v>
      </c>
      <c r="EC54" s="208"/>
      <c r="EE54" s="194" t="str">
        <f>INDEX(Language!A1:K177,MATCH(Setup!B55,Language!B1:B177,0),MATCH(Setup!C5,Language!A1:J1,0))</f>
        <v>Panama</v>
      </c>
    </row>
    <row r="55" spans="1:136" x14ac:dyDescent="0.25">
      <c r="A55" s="20">
        <f>Setup!F40+100</f>
        <v>103</v>
      </c>
      <c r="B55" s="197">
        <f ca="1">VLOOKUP(C55,CX55:CY58,2,FALSE)</f>
        <v>1</v>
      </c>
      <c r="C55" s="193" t="str">
        <f>EE39</f>
        <v>France</v>
      </c>
      <c r="D55" s="197">
        <f ca="1">SUMPRODUCT((DA3:DA105=C55)*(DE3:DE105="W"))+SUMPRODUCT((DD3:DD105=C55)*(DF3:DF105="W"))</f>
        <v>0</v>
      </c>
      <c r="E55" s="197">
        <f ca="1">SUMPRODUCT((DA3:DA105=C55)*(DE3:DE105="D"))+SUMPRODUCT((DD3:DD105=C55)*(DF3:DF105="D"))</f>
        <v>0</v>
      </c>
      <c r="F55" s="197">
        <f ca="1">SUMPRODUCT((DA3:DA105=C55)*(DE3:DE105="L"))+SUMPRODUCT((DD3:DD105=C55)*(DF3:DF105="L"))</f>
        <v>0</v>
      </c>
      <c r="G55" s="197">
        <f ca="1">SUMIF(DA3:DA123,C55,DB3:DB123)+SUMIF(DD3:DD123,C55,DC3:DC123)</f>
        <v>0</v>
      </c>
      <c r="H55" s="197">
        <f ca="1">SUMIF(DD3:DD123,C55,DB3:DB123)+SUMIF(DA3:DA123,C55,DC3:DC123)</f>
        <v>0</v>
      </c>
      <c r="I55" s="197">
        <f t="shared" ref="I55:I58" ca="1" si="101">G55-H55+1000</f>
        <v>1000</v>
      </c>
      <c r="J55" s="197">
        <f t="shared" ref="J55:J58" ca="1" si="102">D55*3+E55*1</f>
        <v>0</v>
      </c>
      <c r="K55" s="133">
        <f>IF(Setup!G40&lt;&gt;"",Setup!G40,-A55)</f>
        <v>-103</v>
      </c>
      <c r="L55" s="197">
        <f ca="1">IF(COUNTIF(J55:J58,4)&lt;&gt;4,RANK(J55,J55:J58),J134)</f>
        <v>1</v>
      </c>
      <c r="N55" s="197">
        <f ca="1">SUMPRODUCT((L55:L58=L55)*(K55:K58&lt;K55))+L55</f>
        <v>4</v>
      </c>
      <c r="O55" s="209" t="str">
        <f ca="1">INDEX(C55:C58,MATCH(1,N55:N58,0),0)</f>
        <v>Iraq</v>
      </c>
      <c r="P55" s="197">
        <f ca="1">INDEX(L55:L58,MATCH(O55,C55:C58,0),0)</f>
        <v>1</v>
      </c>
      <c r="Q55" s="197" t="str">
        <f ca="1">IF(P56=1,O55,"")</f>
        <v>Iraq</v>
      </c>
      <c r="R55" s="197" t="str">
        <f ca="1">IF(P57=2,O56,"")</f>
        <v/>
      </c>
      <c r="S55" s="197" t="str">
        <f ca="1">IF(P58=3,O57,"")</f>
        <v/>
      </c>
      <c r="T55" s="197" t="str">
        <f>IF(P59=4,O58,"")</f>
        <v/>
      </c>
      <c r="V55" s="197" t="str">
        <f ca="1">IF(Q55&lt;&gt;"",Q55,"")</f>
        <v>Iraq</v>
      </c>
      <c r="W55" s="197">
        <f ca="1">SUMPRODUCT((DA3:DA105=V55)*(DD3:DD105=V56)*(DE3:DE105="W"))+SUMPRODUCT((DA3:DA105=V55)*(DD3:DD105=V57)*(DE3:DE105="W"))+SUMPRODUCT((DA3:DA105=V55)*(DD3:DD105=V58)*(DE3:DE105="W"))+SUMPRODUCT((DA3:DA105=V55)*(DD3:DD105=V59)*(DE3:DE105="W"))+SUMPRODUCT((DA3:DA105=V56)*(DD3:DD105=V55)*(DF3:DF105="W"))+SUMPRODUCT((DA3:DA105=V57)*(DD3:DD105=V55)*(DF3:DF105="W"))+SUMPRODUCT((DA3:DA105=V58)*(DD3:DD105=V55)*(DF3:DF105="W"))+SUMPRODUCT((DA3:DA105=V59)*(DD3:DD105=V55)*(DF3:DF105="W"))</f>
        <v>0</v>
      </c>
      <c r="X55" s="197">
        <f ca="1">SUMPRODUCT((DA3:DA105=V55)*(DD3:DD105=V56)*(DE3:DE105="D"))+SUMPRODUCT((DA3:DA105=V55)*(DD3:DD105=V57)*(DE3:DE105="D"))+SUMPRODUCT((DA3:DA105=V55)*(DD3:DD105=V58)*(DE3:DE105="D"))+SUMPRODUCT((DA3:DA105=V55)*(DD3:DD105=V59)*(DE3:DE105="D"))+SUMPRODUCT((DA3:DA105=V56)*(DD3:DD105=V55)*(DE3:DE105="D"))+SUMPRODUCT((DA3:DA105=V57)*(DD3:DD105=V55)*(DE3:DE105="D"))+SUMPRODUCT((DA3:DA105=V58)*(DD3:DD105=V55)*(DE3:DE105="D"))+SUMPRODUCT((DA3:DA105=V59)*(DD3:DD105=V55)*(DE3:DE105="D"))</f>
        <v>0</v>
      </c>
      <c r="Y55" s="197">
        <f ca="1">SUMPRODUCT((DA3:DA105=V55)*(DD3:DD105=V56)*(DE3:DE105="L"))+SUMPRODUCT((DA3:DA105=V55)*(DD3:DD105=V57)*(DE3:DE105="L"))+SUMPRODUCT((DA3:DA105=V55)*(DD3:DD105=V58)*(DE3:DE105="L"))+SUMPRODUCT((DA3:DA105=V55)*(DD3:DD105=V59)*(DE3:DE105="L"))+SUMPRODUCT((DA3:DA105=V56)*(DD3:DD105=V55)*(DF3:DF105="L"))+SUMPRODUCT((DA3:DA105=V57)*(DD3:DD105=V55)*(DF3:DF105="L"))+SUMPRODUCT((DA3:DA105=V58)*(DD3:DD105=V55)*(DF3:DF105="L"))+SUMPRODUCT((DA3:DA105=V59)*(DD3:DD105=V55)*(DF3:DF105="L"))</f>
        <v>0</v>
      </c>
      <c r="Z55" s="197">
        <f ca="1">SUMPRODUCT((DA3:DA105=V55)*(DD3:DD105=V56)*DB3:DB105)+SUMPRODUCT((DA3:DA105=V55)*(DD3:DD105=V57)*DB3:DB105)+SUMPRODUCT((DA3:DA105=V55)*(DD3:DD105=V58)*DB3:DB105)+SUMPRODUCT((DA3:DA105=V55)*(DD3:DD105=V59)*DB3:DB105)+SUMPRODUCT((DA3:DA105=V56)*(DD3:DD105=V55)*DC3:DC105)+SUMPRODUCT((DA3:DA105=V57)*(DD3:DD105=V55)*DC3:DC105)+SUMPRODUCT((DA3:DA105=V58)*(DD3:DD105=V55)*DC3:DC105)+SUMPRODUCT((DA3:DA105=V59)*(DD3:DD105=V55)*DC3:DC105)</f>
        <v>0</v>
      </c>
      <c r="AA55" s="197">
        <f ca="1">SUMPRODUCT((DA3:DA105=V55)*(DD3:DD105=V56)*DC3:DC105)+SUMPRODUCT((DA3:DA105=V55)*(DD3:DD105=V57)*DC3:DC105)+SUMPRODUCT((DA3:DA105=V55)*(DD3:DD105=V58)*DC3:DC105)+SUMPRODUCT((DA3:DA105=V55)*(DD3:DD105=V59)*DC3:DC105)+SUMPRODUCT((DA3:DA105=V56)*(DD3:DD105=V55)*DB3:DB105)+SUMPRODUCT((DA3:DA105=V57)*(DD3:DD105=V55)*DB3:DB105)+SUMPRODUCT((DA3:DA105=V58)*(DD3:DD105=V55)*DB3:DB105)+SUMPRODUCT((DA3:DA105=V59)*(DD3:DD105=V55)*DB3:DB105)</f>
        <v>0</v>
      </c>
      <c r="AB55" s="133">
        <f ca="1">Z55-AA55+1000</f>
        <v>1000</v>
      </c>
      <c r="AC55" s="197">
        <f t="shared" ref="AC55:AC58" ca="1" si="103">IF(V55&lt;&gt;"",W55*3+X55*1,"")</f>
        <v>0</v>
      </c>
      <c r="AD55" s="197">
        <f ca="1">IF(V55&lt;&gt;"",VLOOKUP(V55,C4:I58,7,FALSE),"")</f>
        <v>1000</v>
      </c>
      <c r="AE55" s="197">
        <f ca="1">IF(V55&lt;&gt;"",VLOOKUP(V55,C4:I58,5,FALSE),"")</f>
        <v>0</v>
      </c>
      <c r="AF55" s="197">
        <f ca="1">IF(V55&lt;&gt;"",VLOOKUP(V55,C4:K58,9,FALSE),"")</f>
        <v>-158</v>
      </c>
      <c r="AG55" s="133">
        <f t="shared" ref="AG55:AG58" ca="1" si="104">AC55</f>
        <v>0</v>
      </c>
      <c r="AH55" s="197">
        <f ca="1">IF(V55&lt;&gt;"",RANK(AG55,AG55:AG58),"")</f>
        <v>1</v>
      </c>
      <c r="AI55" s="197">
        <f ca="1">IF(V55&lt;&gt;"",SUMPRODUCT((AG55:AG58=AG55)*(AB55:AB58&gt;AB55)),"")</f>
        <v>0</v>
      </c>
      <c r="AJ55" s="197">
        <f ca="1">IF(V55&lt;&gt;"",SUMPRODUCT((AG55:AG58=AG55)*(AB55:AB58=AB55)*(Z55:Z58&gt;Z55)),"")</f>
        <v>0</v>
      </c>
      <c r="AK55" s="197">
        <f ca="1">IF(V55&lt;&gt;"",SUMPRODUCT((AG55:AG58=AG55)*(AB55:AB58=AB55)*(Z55:Z58=Z55)*(AD55:AD58&gt;AD55)),"")</f>
        <v>0</v>
      </c>
      <c r="AL55" s="197">
        <f ca="1">IF(V55&lt;&gt;"",SUMPRODUCT((AG55:AG58=AG55)*(AB55:AB58=AB55)*(Z55:Z58=Z55)*(AD55:AD58=AD55)*(AE55:AE58&gt;AE55)),"")</f>
        <v>0</v>
      </c>
      <c r="AM55" s="197">
        <f ca="1">IF(V55&lt;&gt;"",SUMPRODUCT((AG55:AG58=AG55)*(AB55:AB58=AB55)*(Z55:Z58=Z55)*(AD55:AD58=AD55)*(AE55:AE58=AE55)*(AF55:AF58&gt;AF55)),"")</f>
        <v>3</v>
      </c>
      <c r="AN55" s="207">
        <f ca="1">IF(V55&lt;&gt;"",IF(AN134&lt;&gt;"",IF(U133=3,AN134,AN134+U133),SUM(AH55:AM55)),"")</f>
        <v>4</v>
      </c>
      <c r="AO55" s="197" t="str">
        <f ca="1">IF(V55&lt;&gt;"",INDEX(V55:V58,MATCH(1,AN55:AN58,0),0),"")</f>
        <v>France</v>
      </c>
      <c r="AP55" s="197"/>
      <c r="CX55" s="197" t="str">
        <f ca="1">IF(AO55&lt;&gt;"",AO55,O55)</f>
        <v>France</v>
      </c>
      <c r="CY55" s="133">
        <v>1</v>
      </c>
      <c r="DA55" s="195" t="str">
        <f>Matches!H56</f>
        <v>Czechia</v>
      </c>
      <c r="DB55" s="195">
        <f ca="1">IF(DA2&lt;&gt;"",IF(AND(Matches!J56&lt;&gt;"",Matches!K56&lt;&gt;""),Matches!J56,0),"")</f>
        <v>0</v>
      </c>
      <c r="DC55" s="195">
        <f ca="1">IF(DA2&lt;&gt;"",IF(AND(Matches!J56&lt;&gt;"",Matches!K56&lt;&gt;""),Matches!K56,0),"")</f>
        <v>0</v>
      </c>
      <c r="DD55" s="195" t="str">
        <f>Matches!M56</f>
        <v>Mexico</v>
      </c>
      <c r="DE55" s="195" t="str">
        <f ca="1">IF(AND(Matches!J56&lt;&gt;"",Matches!K56&lt;&gt;""),IF(DB55&gt;DC55,"W",IF(DB55=DC55,"D","L")),"")</f>
        <v/>
      </c>
      <c r="DF55" s="133" t="str">
        <f t="shared" ca="1" si="0"/>
        <v/>
      </c>
      <c r="DU55" s="194" t="str">
        <f>IF(ISERROR("Calculator!"&amp;VLOOKUP(DS55,Calculator!DS7:DT38,2,FALSE)),"Calculator!dq77","Calculator!"&amp;VLOOKUP(DS55,Calculator!DS7:DT38,2,FALSE))</f>
        <v>Calculator!dq77</v>
      </c>
      <c r="DW55" s="203" t="s">
        <v>137</v>
      </c>
      <c r="DX55" s="20"/>
      <c r="DY55" s="9">
        <v>49</v>
      </c>
      <c r="DZ55" s="204">
        <f t="shared" si="13"/>
        <v>46197.75</v>
      </c>
      <c r="EA55" s="208">
        <v>46197.75</v>
      </c>
      <c r="EB55" s="206">
        <f t="shared" si="74"/>
        <v>46197.75</v>
      </c>
      <c r="EC55" s="208"/>
    </row>
    <row r="56" spans="1:136" x14ac:dyDescent="0.25">
      <c r="A56" s="20">
        <f>Setup!F41+100</f>
        <v>112</v>
      </c>
      <c r="B56" s="197">
        <f ca="1">VLOOKUP(C56,CX55:CY58,2,FALSE)</f>
        <v>2</v>
      </c>
      <c r="C56" s="193" t="str">
        <f t="shared" ref="C56:C58" si="105">EE40</f>
        <v>Senegal</v>
      </c>
      <c r="D56" s="197">
        <f ca="1">SUMPRODUCT((DA3:DA105=C56)*(DE3:DE105="W"))+SUMPRODUCT((DD3:DD105=C56)*(DF3:DF105="W"))</f>
        <v>0</v>
      </c>
      <c r="E56" s="197">
        <f ca="1">SUMPRODUCT((DA3:DA105=C56)*(DE3:DE105="D"))+SUMPRODUCT((DD3:DD105=C56)*(DF3:DF105="D"))</f>
        <v>0</v>
      </c>
      <c r="F56" s="197">
        <f ca="1">SUMPRODUCT((DA3:DA105=C56)*(DE3:DE105="L"))+SUMPRODUCT((DD3:DD105=C56)*(DF3:DF105="L"))</f>
        <v>0</v>
      </c>
      <c r="G56" s="197">
        <f ca="1">SUMIF(DA3:DA123,C56,DB3:DB123)+SUMIF(DD3:DD123,C56,DC3:DC123)</f>
        <v>0</v>
      </c>
      <c r="H56" s="197">
        <f ca="1">SUMIF(DD3:DD123,C56,DB3:DB123)+SUMIF(DA3:DA123,C56,DC3:DC123)</f>
        <v>0</v>
      </c>
      <c r="I56" s="197">
        <f t="shared" ca="1" si="101"/>
        <v>1000</v>
      </c>
      <c r="J56" s="197">
        <f t="shared" ca="1" si="102"/>
        <v>0</v>
      </c>
      <c r="K56" s="133">
        <f>IF(Setup!G41&lt;&gt;"",Setup!G41,-A56)</f>
        <v>-112</v>
      </c>
      <c r="L56" s="197">
        <f ca="1">IF(COUNTIF(J55:J58,4)&lt;&gt;4,RANK(J56,J55:J58),J135)</f>
        <v>1</v>
      </c>
      <c r="N56" s="197">
        <f ca="1">SUMPRODUCT((L55:L58=L56)*(K55:K58&lt;K56))+L56</f>
        <v>3</v>
      </c>
      <c r="O56" s="209" t="str">
        <f ca="1">INDEX(C55:C58,MATCH(2,N55:N58,0),0)</f>
        <v>Norway</v>
      </c>
      <c r="P56" s="197">
        <f ca="1">INDEX(L55:L58,MATCH(O56,C55:C58,0),0)</f>
        <v>1</v>
      </c>
      <c r="Q56" s="197" t="str">
        <f ca="1">IF(Q55&lt;&gt;"",O56,"")</f>
        <v>Norway</v>
      </c>
      <c r="R56" s="197" t="str">
        <f ca="1">IF(R55&lt;&gt;"",O57,"")</f>
        <v/>
      </c>
      <c r="S56" s="197" t="str">
        <f ca="1">IF(S55&lt;&gt;"",O58,"")</f>
        <v/>
      </c>
      <c r="T56" s="197" t="str">
        <f>IF(T55&lt;&gt;"",O59,"")</f>
        <v/>
      </c>
      <c r="V56" s="197" t="str">
        <f t="shared" ref="V56:V58" ca="1" si="106">IF(Q56&lt;&gt;"",Q56,"")</f>
        <v>Norway</v>
      </c>
      <c r="W56" s="197">
        <f ca="1">SUMPRODUCT((DA3:DA105=V56)*(DD3:DD105=V57)*(DE3:DE105="W"))+SUMPRODUCT((DA3:DA105=V56)*(DD3:DD105=V58)*(DE3:DE105="W"))+SUMPRODUCT((DA3:DA105=V56)*(DD3:DD105=V59)*(DE3:DE105="W"))+SUMPRODUCT((DA3:DA105=V56)*(DD3:DD105=V55)*(DE3:DE105="W"))+SUMPRODUCT((DA3:DA105=V57)*(DD3:DD105=V56)*(DF3:DF105="W"))+SUMPRODUCT((DA3:DA105=V58)*(DD3:DD105=V56)*(DF3:DF105="W"))+SUMPRODUCT((DA3:DA105=V59)*(DD3:DD105=V56)*(DF3:DF105="W"))+SUMPRODUCT((DA3:DA105=V55)*(DD3:DD105=V56)*(DF3:DF105="W"))</f>
        <v>0</v>
      </c>
      <c r="X56" s="197">
        <f ca="1">SUMPRODUCT((DA3:DA105=V56)*(DD3:DD105=V57)*(DE3:DE105="D"))+SUMPRODUCT((DA3:DA105=V56)*(DD3:DD105=V58)*(DE3:DE105="D"))+SUMPRODUCT((DA3:DA105=V56)*(DD3:DD105=V59)*(DE3:DE105="D"))+SUMPRODUCT((DA3:DA105=V56)*(DD3:DD105=V55)*(DE3:DE105="D"))+SUMPRODUCT((DA3:DA105=V57)*(DD3:DD105=V56)*(DE3:DE105="D"))+SUMPRODUCT((DA3:DA105=V58)*(DD3:DD105=V56)*(DE3:DE105="D"))+SUMPRODUCT((DA3:DA105=V59)*(DD3:DD105=V56)*(DE3:DE105="D"))+SUMPRODUCT((DA3:DA105=V55)*(DD3:DD105=V56)*(DE3:DE105="D"))</f>
        <v>0</v>
      </c>
      <c r="Y56" s="197">
        <f ca="1">SUMPRODUCT((DA3:DA105=V56)*(DD3:DD105=V57)*(DE3:DE105="L"))+SUMPRODUCT((DA3:DA105=V56)*(DD3:DD105=V58)*(DE3:DE105="L"))+SUMPRODUCT((DA3:DA105=V56)*(DD3:DD105=V59)*(DE3:DE105="L"))+SUMPRODUCT((DA3:DA105=V56)*(DD3:DD105=V55)*(DE3:DE105="L"))+SUMPRODUCT((DA3:DA105=V57)*(DD3:DD105=V56)*(DF3:DF105="L"))+SUMPRODUCT((DA3:DA105=V58)*(DD3:DD105=V56)*(DF3:DF105="L"))+SUMPRODUCT((DA3:DA105=V59)*(DD3:DD105=V56)*(DF3:DF105="L"))+SUMPRODUCT((DA3:DA105=V55)*(DD3:DD105=V56)*(DF3:DF105="L"))</f>
        <v>0</v>
      </c>
      <c r="Z56" s="197">
        <f ca="1">SUMPRODUCT((DA3:DA105=V56)*(DD3:DD105=V57)*DB3:DB105)+SUMPRODUCT((DA3:DA105=V56)*(DD3:DD105=V58)*DB3:DB105)+SUMPRODUCT((DA3:DA105=V56)*(DD3:DD105=V59)*DB3:DB105)+SUMPRODUCT((DA3:DA105=V56)*(DD3:DD105=V55)*DB3:DB105)+SUMPRODUCT((DA3:DA105=V57)*(DD3:DD105=V56)*DC3:DC105)+SUMPRODUCT((DA3:DA105=V58)*(DD3:DD105=V56)*DC3:DC105)+SUMPRODUCT((DA3:DA105=V59)*(DD3:DD105=V56)*DC3:DC105)+SUMPRODUCT((DA3:DA105=V55)*(DD3:DD105=V56)*DC3:DC105)</f>
        <v>0</v>
      </c>
      <c r="AA56" s="197">
        <f ca="1">SUMPRODUCT((DA3:DA105=V56)*(DD3:DD105=V57)*DC3:DC105)+SUMPRODUCT((DA3:DA105=V56)*(DD3:DD105=V58)*DC3:DC105)+SUMPRODUCT((DA3:DA105=V56)*(DD3:DD105=V59)*DC3:DC105)+SUMPRODUCT((DA3:DA105=V56)*(DD3:DD105=V55)*DC3:DC105)+SUMPRODUCT((DA3:DA105=V57)*(DD3:DD105=V56)*DB3:DB105)+SUMPRODUCT((DA3:DA105=V58)*(DD3:DD105=V56)*DB3:DB105)+SUMPRODUCT((DA3:DA105=V59)*(DD3:DD105=V56)*DB3:DB105)+SUMPRODUCT((DA3:DA105=V55)*(DD3:DD105=V56)*DB3:DB105)</f>
        <v>0</v>
      </c>
      <c r="AB56" s="133">
        <f ca="1">Z56-AA56+1000</f>
        <v>1000</v>
      </c>
      <c r="AC56" s="197">
        <f t="shared" ca="1" si="103"/>
        <v>0</v>
      </c>
      <c r="AD56" s="197">
        <f ca="1">IF(V56&lt;&gt;"",VLOOKUP(V56,C4:I58,7,FALSE),"")</f>
        <v>1000</v>
      </c>
      <c r="AE56" s="197">
        <f ca="1">IF(V56&lt;&gt;"",VLOOKUP(V56,C4:I58,5,FALSE),"")</f>
        <v>0</v>
      </c>
      <c r="AF56" s="197">
        <f ca="1">IF(V56&lt;&gt;"",VLOOKUP(V56,C4:K58,9,FALSE),"")</f>
        <v>-132</v>
      </c>
      <c r="AG56" s="133">
        <f t="shared" ca="1" si="104"/>
        <v>0</v>
      </c>
      <c r="AH56" s="197">
        <f ca="1">IF(V56&lt;&gt;"",RANK(AG56,AG55:AG58),"")</f>
        <v>1</v>
      </c>
      <c r="AI56" s="197">
        <f ca="1">IF(V56&lt;&gt;"",SUMPRODUCT((AG55:AG58=AG56)*(AB55:AB58&gt;AB56)),"")</f>
        <v>0</v>
      </c>
      <c r="AJ56" s="197">
        <f ca="1">IF(V56&lt;&gt;"",SUMPRODUCT((AG55:AG58=AG56)*(AB55:AB58=AB56)*(Z55:Z58&gt;Z56)),"")</f>
        <v>0</v>
      </c>
      <c r="AK56" s="197">
        <f ca="1">IF(V56&lt;&gt;"",SUMPRODUCT((AG55:AG58=AG56)*(AB55:AB58=AB56)*(Z55:Z58=Z56)*(AD55:AD58&gt;AD56)),"")</f>
        <v>0</v>
      </c>
      <c r="AL56" s="197">
        <f ca="1">IF(V56&lt;&gt;"",SUMPRODUCT((AG55:AG58=AG56)*(AB55:AB58=AB56)*(Z55:Z58=Z56)*(AD55:AD58=AD56)*(AE55:AE58&gt;AE56)),"")</f>
        <v>0</v>
      </c>
      <c r="AM56" s="197">
        <f ca="1">IF(V56&lt;&gt;"",SUMPRODUCT((AG55:AG58=AG56)*(AB55:AB58=AB56)*(Z55:Z58=Z56)*(AD55:AD58=AD56)*(AE55:AE58=AE56)*(AF55:AF58&gt;AF56)),"")</f>
        <v>2</v>
      </c>
      <c r="AN56" s="207">
        <f ca="1">IF(V56&lt;&gt;"",IF(AN135&lt;&gt;"",IF(U133=3,AN135,AN135+U133),SUM(AH56:AM56)),"")</f>
        <v>3</v>
      </c>
      <c r="AO56" s="197" t="str">
        <f ca="1">IF(V56&lt;&gt;"",INDEX(V55:V58,MATCH(2,AN55:AN58,0),0),"")</f>
        <v>Senegal</v>
      </c>
      <c r="AP56" s="197" t="str">
        <f ca="1">IF(R55&lt;&gt;"",R55,"")</f>
        <v/>
      </c>
      <c r="AQ56" s="197">
        <f ca="1">SUMPRODUCT((DA3:DA105=AP56)*(DD3:DD105=AP57)*(DE3:DE105="W"))+SUMPRODUCT((DA3:DA105=AP56)*(DD3:DD105=AP58)*(DE3:DE105="W"))+SUMPRODUCT((DA3:DA105=AP56)*(DD3:DD105=AP59)*(DE3:DE105="W"))+SUMPRODUCT((DA3:DA105=AP57)*(DD3:DD105=AP56)*(DF3:DF105="W"))+SUMPRODUCT((DA3:DA105=AP58)*(DD3:DD105=AP56)*(DF3:DF105="W"))+SUMPRODUCT((DA3:DA105=AP59)*(DD3:DD105=AP56)*(DF3:DF105="W"))</f>
        <v>0</v>
      </c>
      <c r="AR56" s="197">
        <f ca="1">SUMPRODUCT((DA3:DA105=AP56)*(DD3:DD105=AP57)*(DE3:DE105="D"))+SUMPRODUCT((DA3:DA105=AP56)*(DD3:DD105=AP58)*(DE3:DE105="D"))+SUMPRODUCT((DA3:DA105=AP56)*(DD3:DD105=AP59)*(DE3:DE105="D"))+SUMPRODUCT((DA3:DA105=AP57)*(DD3:DD105=AP56)*(DE3:DE105="D"))+SUMPRODUCT((DA3:DA105=AP58)*(DD3:DD105=AP56)*(DE3:DE105="D"))+SUMPRODUCT((DA3:DA105=AP59)*(DD3:DD105=AP56)*(DE3:DE105="D"))</f>
        <v>0</v>
      </c>
      <c r="AS56" s="197">
        <f ca="1">SUMPRODUCT((DA3:DA105=AP56)*(DD3:DD105=AP57)*(DE3:DE105="L"))+SUMPRODUCT((DA3:DA105=AP56)*(DD3:DD105=AP58)*(DE3:DE105="L"))+SUMPRODUCT((DA3:DA105=AP56)*(DD3:DD105=AP59)*(DE3:DE105="L"))+SUMPRODUCT((DA3:DA105=AP57)*(DD3:DD105=AP56)*(DF3:DF105="L"))+SUMPRODUCT((DA3:DA105=AP58)*(DD3:DD105=AP56)*(DF3:DF105="L"))+SUMPRODUCT((DA3:DA105=AP59)*(DD3:DD105=AP56)*(DF3:DF105="L"))</f>
        <v>0</v>
      </c>
      <c r="AT56" s="197">
        <f ca="1">SUMPRODUCT((DA3:DA105=AP56)*(DD3:DD105=AP57)*DB3:DB105)+SUMPRODUCT((DA3:DA105=AP56)*(DD3:DD105=AP58)*DB3:DB105)+SUMPRODUCT((DA3:DA105=AP56)*(DD3:DD105=AP59)*DB3:DB105)+SUMPRODUCT((DA3:DA105=AP56)*(DD3:DD105=AP55)*DB3:DB105)+SUMPRODUCT((DA3:DA105=AP57)*(DD3:DD105=AP56)*DC3:DC105)+SUMPRODUCT((DA3:DA105=AP58)*(DD3:DD105=AP56)*DC3:DC105)+SUMPRODUCT((DA3:DA105=AP59)*(DD3:DD105=AP56)*DC3:DC105)+SUMPRODUCT((DA3:DA105=AP55)*(DD3:DD105=AP56)*DC3:DC105)</f>
        <v>0</v>
      </c>
      <c r="AU56" s="197">
        <f ca="1">SUMPRODUCT((DA3:DA105=AP56)*(DD3:DD105=AP57)*DC3:DC105)+SUMPRODUCT((DA3:DA105=AP56)*(DD3:DD105=AP58)*DC3:DC105)+SUMPRODUCT((DA3:DA105=AP56)*(DD3:DD105=AP59)*DC3:DC105)+SUMPRODUCT((DA3:DA105=AP56)*(DD3:DD105=AP55)*DC3:DC105)+SUMPRODUCT((DA3:DA105=AP57)*(DD3:DD105=AP56)*DB3:DB105)+SUMPRODUCT((DA3:DA105=AP58)*(DD3:DD105=AP56)*DB3:DB105)+SUMPRODUCT((DA3:DA105=AP59)*(DD3:DD105=AP56)*DB3:DB105)+SUMPRODUCT((DA3:DA105=AP55)*(DD3:DD105=AP56)*DB3:DB105)</f>
        <v>0</v>
      </c>
      <c r="AV56" s="197">
        <f ca="1">AT56-AU56+1000</f>
        <v>1000</v>
      </c>
      <c r="AW56" s="197" t="str">
        <f t="shared" ref="AW56:AW58" ca="1" si="107">IF(AP56&lt;&gt;"",AQ56*3+AR56*1,"")</f>
        <v/>
      </c>
      <c r="AX56" s="197" t="str">
        <f ca="1">IF(AP56&lt;&gt;"",VLOOKUP(AP56,C4:I58,7,FALSE),"")</f>
        <v/>
      </c>
      <c r="AY56" s="197" t="str">
        <f ca="1">IF(AP56&lt;&gt;"",VLOOKUP(AP56,C4:I58,5,FALSE),"")</f>
        <v/>
      </c>
      <c r="AZ56" s="197" t="str">
        <f ca="1">IF(AP56&lt;&gt;"",VLOOKUP(AP56,C4:K58,9,FALSE),"")</f>
        <v/>
      </c>
      <c r="BA56" s="197" t="str">
        <f t="shared" ref="BA56:BA58" ca="1" si="108">AW56</f>
        <v/>
      </c>
      <c r="BB56" s="197" t="str">
        <f ca="1">IF(AP56&lt;&gt;"",RANK(BA56,BA55:BA58),"")</f>
        <v/>
      </c>
      <c r="BC56" s="197" t="str">
        <f ca="1">IF(AP56&lt;&gt;"",SUMPRODUCT((BA55:BA58=BA56)*(AV55:AV58&gt;AV56)),"")</f>
        <v/>
      </c>
      <c r="BD56" s="197" t="str">
        <f ca="1">IF(AP56&lt;&gt;"",SUMPRODUCT((BA55:BA58=BA56)*(AV55:AV58=AV56)*(AT55:AT58&gt;AT56)),"")</f>
        <v/>
      </c>
      <c r="BE56" s="197" t="str">
        <f ca="1">IF(AP56&lt;&gt;"",SUMPRODUCT((BA55:BA58=BA56)*(AV55:AV58=AV56)*(AT55:AT58=AT56)*(AX55:AX58&gt;AX56)),"")</f>
        <v/>
      </c>
      <c r="BF56" s="197" t="str">
        <f ca="1">IF(AP56&lt;&gt;"",SUMPRODUCT((BA55:BA58=BA56)*(AV55:AV58=AV56)*(AT55:AT58=AT56)*(AX55:AX58=AX56)*(AY55:AY58&gt;AY56)),"")</f>
        <v/>
      </c>
      <c r="BG56" s="197" t="str">
        <f ca="1">IF(AP56&lt;&gt;"",SUMPRODUCT((BA55:BA58=BA56)*(AV55:AV58=AV56)*(AT55:AT58=AT56)*(AX55:AX58=AX56)*(AY55:AY58=AY56)*(AZ55:AZ58&gt;AZ56)),"")</f>
        <v/>
      </c>
      <c r="BH56" s="197" t="str">
        <f ca="1">IF(AP56&lt;&gt;"",IF(BH135&lt;&gt;"",IF(AO123=3,BH135,BH135+AO133),SUM(BB56:BG56)+1),"")</f>
        <v/>
      </c>
      <c r="BI56" s="197" t="str">
        <f ca="1">IF(AP56&lt;&gt;"",INDEX(AP56:AP59,MATCH(2,BH56:BH59,0),0),"")</f>
        <v/>
      </c>
      <c r="BJ56" s="197"/>
      <c r="CX56" s="197" t="str">
        <f ca="1">IF(BI56&lt;&gt;"",BI56,IF(AO56&lt;&gt;"",AO56,O56))</f>
        <v>Senegal</v>
      </c>
      <c r="CY56" s="133">
        <v>2</v>
      </c>
      <c r="DA56" s="195" t="str">
        <f>Matches!H57</f>
        <v>South Africa</v>
      </c>
      <c r="DB56" s="195">
        <f ca="1">IF(DA2&lt;&gt;"",IF(AND(Matches!J57&lt;&gt;"",Matches!K57&lt;&gt;""),Matches!J57,0),"")</f>
        <v>0</v>
      </c>
      <c r="DC56" s="195">
        <f ca="1">IF(DA2&lt;&gt;"",IF(AND(Matches!J57&lt;&gt;"",Matches!K57&lt;&gt;""),Matches!K57,0),"")</f>
        <v>0</v>
      </c>
      <c r="DD56" s="195" t="str">
        <f>Matches!M57</f>
        <v>Korea Republic</v>
      </c>
      <c r="DE56" s="195" t="str">
        <f ca="1">IF(AND(Matches!J57&lt;&gt;"",Matches!K57&lt;&gt;""),IF(DB56&gt;DC56,"W",IF(DB56=DC56,"D","L")),"")</f>
        <v/>
      </c>
      <c r="DF56" s="133" t="str">
        <f t="shared" ca="1" si="0"/>
        <v/>
      </c>
      <c r="DU56" s="194" t="str">
        <f>IF(ISERROR("Calculator!"&amp;VLOOKUP(DS56,Calculator!DS7:DT38,2,FALSE)),"Calculator!dq77","Calculator!"&amp;VLOOKUP(DS56,Calculator!DS7:DT38,2,FALSE))</f>
        <v>Calculator!dq77</v>
      </c>
      <c r="DW56" s="203"/>
      <c r="DX56" s="20"/>
      <c r="DY56" s="9">
        <v>50</v>
      </c>
      <c r="DZ56" s="204">
        <f t="shared" si="13"/>
        <v>46197.75</v>
      </c>
      <c r="EA56" s="208">
        <v>46197.75</v>
      </c>
      <c r="EB56" s="206">
        <f t="shared" si="74"/>
        <v>46197.75</v>
      </c>
      <c r="EC56" s="208"/>
    </row>
    <row r="57" spans="1:136" x14ac:dyDescent="0.25">
      <c r="A57" s="20">
        <f>Setup!F42+100</f>
        <v>158</v>
      </c>
      <c r="B57" s="197">
        <f ca="1">VLOOKUP(C57,CX55:CY58,2,FALSE)</f>
        <v>4</v>
      </c>
      <c r="C57" s="193" t="str">
        <f t="shared" si="105"/>
        <v>Iraq</v>
      </c>
      <c r="D57" s="197">
        <f ca="1">SUMPRODUCT((DA3:DA105=C57)*(DE3:DE105="W"))+SUMPRODUCT((DD3:DD105=C57)*(DF3:DF105="W"))</f>
        <v>0</v>
      </c>
      <c r="E57" s="197">
        <f ca="1">SUMPRODUCT((DA3:DA105=C57)*(DE3:DE105="D"))+SUMPRODUCT((DD3:DD105=C57)*(DF3:DF105="D"))</f>
        <v>0</v>
      </c>
      <c r="F57" s="197">
        <f ca="1">SUMPRODUCT((DA3:DA105=C57)*(DE3:DE105="L"))+SUMPRODUCT((DD3:DD105=C57)*(DF3:DF105="L"))</f>
        <v>0</v>
      </c>
      <c r="G57" s="197">
        <f ca="1">SUMIF(DA3:DA123,C57,DB3:DB123)+SUMIF(DD3:DD123,C57,DC3:DC123)</f>
        <v>0</v>
      </c>
      <c r="H57" s="197">
        <f ca="1">SUMIF(DD3:DD123,C57,DB3:DB123)+SUMIF(DA3:DA123,C57,DC3:DC123)</f>
        <v>0</v>
      </c>
      <c r="I57" s="197">
        <f t="shared" ca="1" si="101"/>
        <v>1000</v>
      </c>
      <c r="J57" s="197">
        <f t="shared" ca="1" si="102"/>
        <v>0</v>
      </c>
      <c r="K57" s="133">
        <f>IF(Setup!G42&lt;&gt;"",Setup!G42,-A57)</f>
        <v>-158</v>
      </c>
      <c r="L57" s="197">
        <f ca="1">IF(COUNTIF(J55:J58,4)&lt;&gt;4,RANK(J57,J55:J58),J136)</f>
        <v>1</v>
      </c>
      <c r="N57" s="197">
        <f ca="1">SUMPRODUCT((L55:L58=L57)*(K55:K58&lt;K57))+L57</f>
        <v>1</v>
      </c>
      <c r="O57" s="209" t="str">
        <f ca="1">INDEX(C55:C58,MATCH(3,N55:N58,0),0)</f>
        <v>Senegal</v>
      </c>
      <c r="P57" s="197">
        <f ca="1">INDEX(L55:L58,MATCH(O57,C55:C58,0),0)</f>
        <v>1</v>
      </c>
      <c r="Q57" s="197" t="str">
        <f ca="1">IF(AND(Q56&lt;&gt;"",P57=1),O57,"")</f>
        <v>Senegal</v>
      </c>
      <c r="R57" s="197" t="str">
        <f ca="1">IF(AND(R56&lt;&gt;"",P58=2),O58,"")</f>
        <v/>
      </c>
      <c r="S57" s="197" t="str">
        <f ca="1">IF(AND(S56&lt;&gt;"",P59=3),O59,"")</f>
        <v/>
      </c>
      <c r="T57" s="197"/>
      <c r="V57" s="197" t="str">
        <f t="shared" ca="1" si="106"/>
        <v>Senegal</v>
      </c>
      <c r="W57" s="197">
        <f ca="1">SUMPRODUCT((DA3:DA105=V57)*(DD3:DD105=V58)*(DE3:DE105="W"))+SUMPRODUCT((DA3:DA105=V57)*(DD3:DD105=V59)*(DE3:DE105="W"))+SUMPRODUCT((DA3:DA105=V57)*(DD3:DD105=V55)*(DE3:DE105="W"))+SUMPRODUCT((DA3:DA105=V57)*(DD3:DD105=V56)*(DE3:DE105="W"))+SUMPRODUCT((DA3:DA105=V58)*(DD3:DD105=V57)*(DF3:DF105="W"))+SUMPRODUCT((DA3:DA105=V59)*(DD3:DD105=V57)*(DF3:DF105="W"))+SUMPRODUCT((DA3:DA105=V55)*(DD3:DD105=V57)*(DF3:DF105="W"))+SUMPRODUCT((DA3:DA105=V56)*(DD3:DD105=V57)*(DF3:DF105="W"))</f>
        <v>0</v>
      </c>
      <c r="X57" s="197">
        <f ca="1">SUMPRODUCT((DA3:DA105=V57)*(DD3:DD105=V58)*(DE3:DE105="D"))+SUMPRODUCT((DA3:DA105=V57)*(DD3:DD105=V59)*(DE3:DE105="D"))+SUMPRODUCT((DA3:DA105=V57)*(DD3:DD105=V55)*(DE3:DE105="D"))+SUMPRODUCT((DA3:DA105=V57)*(DD3:DD105=V56)*(DE3:DE105="D"))+SUMPRODUCT((DA3:DA105=V58)*(DD3:DD105=V57)*(DE3:DE105="D"))+SUMPRODUCT((DA3:DA105=V59)*(DD3:DD105=V57)*(DE3:DE105="D"))+SUMPRODUCT((DA3:DA105=V55)*(DD3:DD105=V57)*(DE3:DE105="D"))+SUMPRODUCT((DA3:DA105=V56)*(DD3:DD105=V57)*(DE3:DE105="D"))</f>
        <v>0</v>
      </c>
      <c r="Y57" s="197">
        <f ca="1">SUMPRODUCT((DA3:DA105=V57)*(DD3:DD105=V58)*(DE3:DE105="L"))+SUMPRODUCT((DA3:DA105=V57)*(DD3:DD105=V59)*(DE3:DE105="L"))+SUMPRODUCT((DA3:DA105=V57)*(DD3:DD105=V55)*(DE3:DE105="L"))+SUMPRODUCT((DA3:DA105=V57)*(DD3:DD105=V56)*(DE3:DE105="L"))+SUMPRODUCT((DA3:DA105=V58)*(DD3:DD105=V57)*(DF3:DF105="L"))+SUMPRODUCT((DA3:DA105=V59)*(DD3:DD105=V57)*(DF3:DF105="L"))+SUMPRODUCT((DA3:DA105=V55)*(DD3:DD105=V57)*(DF3:DF105="L"))+SUMPRODUCT((DA3:DA105=V56)*(DD3:DD105=V57)*(DF3:DF105="L"))</f>
        <v>0</v>
      </c>
      <c r="Z57" s="197">
        <f ca="1">SUMPRODUCT((DA3:DA105=V57)*(DD3:DD105=V58)*DB3:DB105)+SUMPRODUCT((DA3:DA105=V57)*(DD3:DD105=V59)*DB3:DB105)+SUMPRODUCT((DA3:DA105=V57)*(DD3:DD105=V55)*DB3:DB105)+SUMPRODUCT((DA3:DA105=V57)*(DD3:DD105=V56)*DB3:DB105)+SUMPRODUCT((DA3:DA105=V58)*(DD3:DD105=V57)*DC3:DC105)+SUMPRODUCT((DA3:DA105=V59)*(DD3:DD105=V57)*DC3:DC105)+SUMPRODUCT((DA3:DA105=V55)*(DD3:DD105=V57)*DC3:DC105)+SUMPRODUCT((DA3:DA105=V56)*(DD3:DD105=V57)*DC3:DC105)</f>
        <v>0</v>
      </c>
      <c r="AA57" s="197">
        <f ca="1">SUMPRODUCT((DA3:DA105=V57)*(DD3:DD105=V58)*DC3:DC105)+SUMPRODUCT((DA3:DA105=V57)*(DD3:DD105=V59)*DC3:DC105)+SUMPRODUCT((DA3:DA105=V57)*(DD3:DD105=V55)*DC3:DC105)+SUMPRODUCT((DA3:DA105=V57)*(DD3:DD105=V56)*DC3:DC105)+SUMPRODUCT((DA3:DA105=V58)*(DD3:DD105=V57)*DB3:DB105)+SUMPRODUCT((DA3:DA105=V59)*(DD3:DD105=V57)*DB3:DB105)+SUMPRODUCT((DA3:DA105=V55)*(DD3:DD105=V57)*DB3:DB105)+SUMPRODUCT((DA3:DA105=V56)*(DD3:DD105=V57)*DB3:DB105)</f>
        <v>0</v>
      </c>
      <c r="AB57" s="133">
        <f ca="1">Z57-AA57+1000</f>
        <v>1000</v>
      </c>
      <c r="AC57" s="197">
        <f t="shared" ca="1" si="103"/>
        <v>0</v>
      </c>
      <c r="AD57" s="197">
        <f ca="1">IF(V57&lt;&gt;"",VLOOKUP(V57,C4:I58,7,FALSE),"")</f>
        <v>1000</v>
      </c>
      <c r="AE57" s="197">
        <f ca="1">IF(V57&lt;&gt;"",VLOOKUP(V57,C4:I58,5,FALSE),"")</f>
        <v>0</v>
      </c>
      <c r="AF57" s="197">
        <f ca="1">IF(V57&lt;&gt;"",VLOOKUP(V57,C4:K58,9,FALSE),"")</f>
        <v>-112</v>
      </c>
      <c r="AG57" s="133">
        <f t="shared" ca="1" si="104"/>
        <v>0</v>
      </c>
      <c r="AH57" s="197">
        <f ca="1">IF(V57&lt;&gt;"",RANK(AG57,AG55:AG58),"")</f>
        <v>1</v>
      </c>
      <c r="AI57" s="197">
        <f ca="1">IF(V57&lt;&gt;"",SUMPRODUCT((AG55:AG58=AG57)*(AB55:AB58&gt;AB57)),"")</f>
        <v>0</v>
      </c>
      <c r="AJ57" s="197">
        <f ca="1">IF(V57&lt;&gt;"",SUMPRODUCT((AG55:AG58=AG57)*(AB55:AB58=AB57)*(Z55:Z58&gt;Z57)),"")</f>
        <v>0</v>
      </c>
      <c r="AK57" s="197">
        <f ca="1">IF(V57&lt;&gt;"",SUMPRODUCT((AG55:AG58=AG57)*(AB55:AB58=AB57)*(Z55:Z58=Z57)*(AD55:AD58&gt;AD57)),"")</f>
        <v>0</v>
      </c>
      <c r="AL57" s="197">
        <f ca="1">IF(V57&lt;&gt;"",SUMPRODUCT((AG55:AG58=AG57)*(AB55:AB58=AB57)*(Z55:Z58=Z57)*(AD55:AD58=AD57)*(AE55:AE58&gt;AE57)),"")</f>
        <v>0</v>
      </c>
      <c r="AM57" s="197">
        <f ca="1">IF(V57&lt;&gt;"",SUMPRODUCT((AG55:AG58=AG57)*(AB55:AB58=AB57)*(Z55:Z58=Z57)*(AD55:AD58=AD57)*(AE55:AE58=AE57)*(AF55:AF58&gt;AF57)),"")</f>
        <v>1</v>
      </c>
      <c r="AN57" s="207">
        <f ca="1">IF(V57&lt;&gt;"",IF(AN136&lt;&gt;"",IF(U133=3,AN136,AN136+U133),SUM(AH57:AM57)),"")</f>
        <v>2</v>
      </c>
      <c r="AO57" s="197" t="str">
        <f ca="1">IF(V57&lt;&gt;"",INDEX(V55:V58,MATCH(3,AN55:AN58,0),0),"")</f>
        <v>Norway</v>
      </c>
      <c r="AP57" s="197" t="str">
        <f ca="1">IF(R56&lt;&gt;"",R56,"")</f>
        <v/>
      </c>
      <c r="AQ57" s="197">
        <f ca="1">SUMPRODUCT((DA3:DA105=AP57)*(DD3:DD105=AP58)*(DE3:DE105="W"))+SUMPRODUCT((DA3:DA105=AP57)*(DD3:DD105=AP59)*(DE3:DE105="W"))+SUMPRODUCT((DA3:DA105=AP57)*(DD3:DD105=AP56)*(DE3:DE105="W"))+SUMPRODUCT((DA3:DA105=AP58)*(DD3:DD105=AP57)*(DF3:DF105="W"))+SUMPRODUCT((DA3:DA105=AP59)*(DD3:DD105=AP57)*(DF3:DF105="W"))+SUMPRODUCT((DA3:DA105=AP56)*(DD3:DD105=AP57)*(DF3:DF105="W"))</f>
        <v>0</v>
      </c>
      <c r="AR57" s="197">
        <f ca="1">SUMPRODUCT((DA3:DA105=AP57)*(DD3:DD105=AP58)*(DE3:DE105="D"))+SUMPRODUCT((DA3:DA105=AP57)*(DD3:DD105=AP59)*(DE3:DE105="D"))+SUMPRODUCT((DA3:DA105=AP57)*(DD3:DD105=AP56)*(DE3:DE105="D"))+SUMPRODUCT((DA3:DA105=AP58)*(DD3:DD105=AP57)*(DE3:DE105="D"))+SUMPRODUCT((DA3:DA105=AP59)*(DD3:DD105=AP57)*(DE3:DE105="D"))+SUMPRODUCT((DA3:DA105=AP56)*(DD3:DD105=AP57)*(DE3:DE105="D"))</f>
        <v>0</v>
      </c>
      <c r="AS57" s="197">
        <f ca="1">SUMPRODUCT((DA3:DA105=AP57)*(DD3:DD105=AP58)*(DE3:DE105="L"))+SUMPRODUCT((DA3:DA105=AP57)*(DD3:DD105=AP59)*(DE3:DE105="L"))+SUMPRODUCT((DA3:DA105=AP57)*(DD3:DD105=AP56)*(DE3:DE105="L"))+SUMPRODUCT((DA3:DA105=AP58)*(DD3:DD105=AP57)*(DF3:DF105="L"))+SUMPRODUCT((DA3:DA105=AP59)*(DD3:DD105=AP57)*(DF3:DF105="L"))+SUMPRODUCT((DA3:DA105=AP56)*(DD3:DD105=AP57)*(DF3:DF105="L"))</f>
        <v>0</v>
      </c>
      <c r="AT57" s="197">
        <f ca="1">SUMPRODUCT((DA3:DA105=AP57)*(DD3:DD105=AP58)*DB3:DB105)+SUMPRODUCT((DA3:DA105=AP57)*(DD3:DD105=AP59)*DB3:DB105)+SUMPRODUCT((DA3:DA105=AP57)*(DD3:DD105=AP55)*DB3:DB105)+SUMPRODUCT((DA3:DA105=AP57)*(DD3:DD105=AP56)*DB3:DB105)+SUMPRODUCT((DA3:DA105=AP58)*(DD3:DD105=AP57)*DC3:DC105)+SUMPRODUCT((DA3:DA105=AP59)*(DD3:DD105=AP57)*DC3:DC105)+SUMPRODUCT((DA3:DA105=AP55)*(DD3:DD105=AP57)*DC3:DC105)+SUMPRODUCT((DA3:DA105=AP56)*(DD3:DD105=AP57)*DC3:DC105)</f>
        <v>0</v>
      </c>
      <c r="AU57" s="197">
        <f ca="1">SUMPRODUCT((DA3:DA105=AP57)*(DD3:DD105=AP58)*DC3:DC105)+SUMPRODUCT((DA3:DA105=AP57)*(DD3:DD105=AP59)*DC3:DC105)+SUMPRODUCT((DA3:DA105=AP57)*(DD3:DD105=AP55)*DC3:DC105)+SUMPRODUCT((DA3:DA105=AP57)*(DD3:DD105=AP56)*DC3:DC105)+SUMPRODUCT((DA3:DA105=AP58)*(DD3:DD105=AP57)*DB3:DB105)+SUMPRODUCT((DA3:DA105=AP59)*(DD3:DD105=AP57)*DB3:DB105)+SUMPRODUCT((DA3:DA105=AP55)*(DD3:DD105=AP57)*DB3:DB105)+SUMPRODUCT((DA3:DA105=AP56)*(DD3:DD105=AP57)*DB3:DB105)</f>
        <v>0</v>
      </c>
      <c r="AV57" s="197">
        <f ca="1">AT57-AU57+1000</f>
        <v>1000</v>
      </c>
      <c r="AW57" s="197" t="str">
        <f t="shared" ca="1" si="107"/>
        <v/>
      </c>
      <c r="AX57" s="197" t="str">
        <f ca="1">IF(AP57&lt;&gt;"",VLOOKUP(AP57,C4:I58,7,FALSE),"")</f>
        <v/>
      </c>
      <c r="AY57" s="197" t="str">
        <f ca="1">IF(AP57&lt;&gt;"",VLOOKUP(AP57,C4:I58,5,FALSE),"")</f>
        <v/>
      </c>
      <c r="AZ57" s="197" t="str">
        <f ca="1">IF(AP57&lt;&gt;"",VLOOKUP(AP57,C4:K58,9,FALSE),"")</f>
        <v/>
      </c>
      <c r="BA57" s="197" t="str">
        <f t="shared" ca="1" si="108"/>
        <v/>
      </c>
      <c r="BB57" s="197" t="str">
        <f ca="1">IF(AP57&lt;&gt;"",RANK(BA57,BA55:BA58),"")</f>
        <v/>
      </c>
      <c r="BC57" s="197" t="str">
        <f ca="1">IF(AP57&lt;&gt;"",SUMPRODUCT((BA55:BA58=BA57)*(AV55:AV58&gt;AV57)),"")</f>
        <v/>
      </c>
      <c r="BD57" s="197" t="str">
        <f ca="1">IF(AP57&lt;&gt;"",SUMPRODUCT((BA55:BA58=BA57)*(AV55:AV58=AV57)*(AT55:AT58&gt;AT57)),"")</f>
        <v/>
      </c>
      <c r="BE57" s="197" t="str">
        <f ca="1">IF(AP57&lt;&gt;"",SUMPRODUCT((BA55:BA58=BA57)*(AV55:AV58=AV57)*(AT55:AT58=AT57)*(AX55:AX58&gt;AX57)),"")</f>
        <v/>
      </c>
      <c r="BF57" s="197" t="str">
        <f ca="1">IF(AP57&lt;&gt;"",SUMPRODUCT((BA55:BA58=BA57)*(AV55:AV58=AV57)*(AT55:AT58=AT57)*(AX55:AX58=AX57)*(AY55:AY58&gt;AY57)),"")</f>
        <v/>
      </c>
      <c r="BG57" s="197" t="str">
        <f ca="1">IF(AP57&lt;&gt;"",SUMPRODUCT((BA55:BA58=BA57)*(AV55:AV58=AV57)*(AT55:AT58=AT57)*(AX55:AX58=AX57)*(AY55:AY58=AY57)*(AZ55:AZ58&gt;AZ57)),"")</f>
        <v/>
      </c>
      <c r="BH57" s="197" t="str">
        <f ca="1">IF(AP57&lt;&gt;"",IF(BH136&lt;&gt;"",IF(AO133=3,BH136,BH136+AO133),SUM(BB57:BG57)+1),"")</f>
        <v/>
      </c>
      <c r="BI57" s="197" t="str">
        <f ca="1">IF(AP57&lt;&gt;"",INDEX(AP56:AP59,MATCH(3,BH56:BH59,0),0),"")</f>
        <v/>
      </c>
      <c r="BJ57" s="197" t="str">
        <f ca="1">IF(S55&lt;&gt;"",S55,"")</f>
        <v/>
      </c>
      <c r="BK57" s="197">
        <f ca="1">SUMPRODUCT((DA3:DA105=BJ57)*(DD3:DD105=BJ58)*(DE3:DE105="W"))+SUMPRODUCT((DA3:DA105=BJ57)*(DD3:DD105=BJ59)*(DE3:DE105="W"))+SUMPRODUCT((DA3:DA105=BJ57)*(DD3:DD105=BJ99)*(DE3:DE105="W"))+SUMPRODUCT((DA3:DA105=BJ58)*(DD3:DD105=BJ57)*(DF3:DF105="W"))+SUMPRODUCT((DA3:DA105=BJ59)*(DD3:DD105=BJ57)*(DF3:DF105="W"))+SUMPRODUCT((DA3:DA105=BJ99)*(DD3:DD105=BJ57)*(DF3:DF105="W"))</f>
        <v>0</v>
      </c>
      <c r="BL57" s="197">
        <f ca="1">SUMPRODUCT((DA3:DA105=BJ57)*(DD3:DD105=BJ58)*(DE3:DE105="D"))+SUMPRODUCT((DA3:DA105=BJ57)*(DD3:DD105=BJ59)*(DE3:DE105="D"))+SUMPRODUCT((DA3:DA105=BJ57)*(DD3:DD105=BJ99)*(DE3:DE105="D"))+SUMPRODUCT((DA3:DA105=BJ58)*(DD3:DD105=BJ57)*(DE3:DE105="D"))+SUMPRODUCT((DA3:DA105=BJ59)*(DD3:DD105=BJ57)*(DE3:DE105="D"))+SUMPRODUCT((DA3:DA105=BJ99)*(DD3:DD105=BJ57)*(DE3:DE105="D"))</f>
        <v>0</v>
      </c>
      <c r="BM57" s="197">
        <f ca="1">SUMPRODUCT((DA3:DA105=BJ57)*(DD3:DD105=BJ58)*(DE3:DE105="L"))+SUMPRODUCT((DA3:DA105=BJ57)*(DD3:DD105=BJ59)*(DE3:DE105="L"))+SUMPRODUCT((DA3:DA105=BJ57)*(DD3:DD105=BJ99)*(DE3:DE105="L"))+SUMPRODUCT((DA3:DA105=BJ58)*(DD3:DD105=BJ57)*(DF3:DF105="L"))+SUMPRODUCT((DA3:DA105=BJ59)*(DD3:DD105=BJ57)*(DF3:DF105="L"))+SUMPRODUCT((DA3:DA105=BJ99)*(DD3:DD105=BJ57)*(DF3:DF105="L"))</f>
        <v>0</v>
      </c>
      <c r="BN57" s="197">
        <f ca="1">SUMPRODUCT((DA3:DA105=BJ57)*(DD3:DD105=BJ58)*DB3:DB105)+SUMPRODUCT((DA3:DA105=BJ57)*(DD3:DD105=BJ59)*DB3:DB105)+SUMPRODUCT((DA3:DA105=BJ57)*(DD3:DD105=BJ55)*DB3:DB105)+SUMPRODUCT((DA3:DA105=BJ57)*(DD3:DD105=BJ56)*DB3:DB105)+SUMPRODUCT((DA3:DA105=BJ58)*(DD3:DD105=BJ57)*DC3:DC105)+SUMPRODUCT((DA3:DA105=BJ59)*(DD3:DD105=BJ57)*DC3:DC105)+SUMPRODUCT((DA3:DA105=BJ55)*(DD3:DD105=BJ57)*DC3:DC105)+SUMPRODUCT((DA3:DA105=BJ56)*(DD3:DD105=BJ57)*DC3:DC105)</f>
        <v>0</v>
      </c>
      <c r="BO57" s="197">
        <f ca="1">SUMPRODUCT((DA3:DA105=BJ57)*(DD3:DD105=BJ58)*DC3:DC105)+SUMPRODUCT((DA3:DA105=BJ57)*(DD3:DD105=BJ59)*DC3:DC105)+SUMPRODUCT((DA3:DA105=BJ57)*(DD3:DD105=BJ55)*DC3:DC105)+SUMPRODUCT((DA3:DA105=BJ57)*(DD3:DD105=BJ56)*DC3:DC105)+SUMPRODUCT((DA3:DA105=BJ58)*(DD3:DD105=BJ57)*DB3:DB105)+SUMPRODUCT((DA3:DA105=BJ59)*(DD3:DD105=BJ57)*DB3:DB105)+SUMPRODUCT((DA3:DA105=BJ55)*(DD3:DD105=BJ57)*DB3:DB105)+SUMPRODUCT((DA3:DA105=BJ56)*(DD3:DD105=BJ57)*DB3:DB105)</f>
        <v>0</v>
      </c>
      <c r="BP57" s="197">
        <f ca="1">BN57-BO57+1000</f>
        <v>1000</v>
      </c>
      <c r="BQ57" s="197" t="str">
        <f t="shared" ref="BQ57:BQ58" ca="1" si="109">IF(BJ57&lt;&gt;"",BK57*3+BL57*1,"")</f>
        <v/>
      </c>
      <c r="BR57" s="197" t="str">
        <f ca="1">IF(BJ57&lt;&gt;"",VLOOKUP(BJ57,C4:I58,7,FALSE),"")</f>
        <v/>
      </c>
      <c r="BS57" s="197" t="str">
        <f ca="1">IF(BJ57&lt;&gt;"",VLOOKUP(BJ57,C4:I58,5,FALSE),"")</f>
        <v/>
      </c>
      <c r="BT57" s="197" t="str">
        <f ca="1">IF(BJ57&lt;&gt;"",VLOOKUP(BJ57,C4:K58,9,FALSE),"")</f>
        <v/>
      </c>
      <c r="BU57" s="197" t="str">
        <f t="shared" ref="BU57:BU58" ca="1" si="110">BQ57</f>
        <v/>
      </c>
      <c r="BV57" s="197" t="str">
        <f ca="1">IF(BJ57&lt;&gt;"",RANK(BU57,BU56:BU58),"")</f>
        <v/>
      </c>
      <c r="BW57" s="197" t="str">
        <f ca="1">IF(BJ57&lt;&gt;"",SUMPRODUCT((BU55:BU58=BU57)*(BP55:BP58&gt;BP57)),"")</f>
        <v/>
      </c>
      <c r="BX57" s="197" t="str">
        <f ca="1">IF(BJ57&lt;&gt;"",SUMPRODUCT((BU55:BU58=BU57)*(BP55:BP58=BP57)*(BN55:BN58&gt;BN57)),"")</f>
        <v/>
      </c>
      <c r="BY57" s="197" t="str">
        <f ca="1">IF(BJ57&lt;&gt;"",SUMPRODUCT((BU55:BU58=BU57)*(BP55:BP58=BP57)*(BN55:BN58=BN57)*(BR55:BR58&gt;BR57)),"")</f>
        <v/>
      </c>
      <c r="BZ57" s="197" t="str">
        <f ca="1">IF(BJ57&lt;&gt;"",SUMPRODUCT((BU55:BU58=BU57)*(BP55:BP58=BP57)*(BN55:BN58=BN57)*(BR55:BR58=BR57)*(BS55:BS58&gt;BS57)),"")</f>
        <v/>
      </c>
      <c r="CA57" s="197" t="str">
        <f ca="1">IF(BJ57&lt;&gt;"",SUMPRODUCT((BU55:BU58=BU57)*(BP55:BP58=BP57)*(BN55:BN58=BN57)*(BR55:BR58=BR57)*(BS55:BS58=BS57)*(BT55:BT58&gt;BT57)),"")</f>
        <v/>
      </c>
      <c r="CB57" s="197" t="str">
        <f ca="1">IF(BJ57&lt;&gt;"",SUM(BV57:CA57)+2,"")</f>
        <v/>
      </c>
      <c r="CC57" s="197" t="str">
        <f ca="1">IF(BJ57&lt;&gt;"",INDEX(BJ57:BJ59,MATCH(3,CB57:CB59,0),0),"")</f>
        <v/>
      </c>
      <c r="CX57" s="197" t="str">
        <f ca="1">IF(CC57&lt;&gt;"",CC57,IF(BI57&lt;&gt;"",BI57,IF(AO57&lt;&gt;"",AO57,O57)))</f>
        <v>Norway</v>
      </c>
      <c r="CY57" s="133">
        <v>3</v>
      </c>
      <c r="DA57" s="195" t="str">
        <f>Matches!H58</f>
        <v>Curacao</v>
      </c>
      <c r="DB57" s="195">
        <f ca="1">IF(DA2&lt;&gt;"",IF(AND(Matches!J58&lt;&gt;"",Matches!K58&lt;&gt;""),Matches!J58,0),"")</f>
        <v>0</v>
      </c>
      <c r="DC57" s="195">
        <f ca="1">IF(DA2&lt;&gt;"",IF(AND(Matches!J58&lt;&gt;"",Matches!K58&lt;&gt;""),Matches!K58,0),"")</f>
        <v>0</v>
      </c>
      <c r="DD57" s="195" t="str">
        <f>Matches!M58</f>
        <v>Cote D'Voire</v>
      </c>
      <c r="DE57" s="195" t="str">
        <f ca="1">IF(AND(Matches!J58&lt;&gt;"",Matches!K58&lt;&gt;""),IF(DB57&gt;DC57,"W",IF(DB57=DC57,"D","L")),"")</f>
        <v/>
      </c>
      <c r="DF57" s="133" t="str">
        <f t="shared" ca="1" si="0"/>
        <v/>
      </c>
      <c r="DU57" s="194" t="str">
        <f>IF(ISERROR("Calculator!"&amp;VLOOKUP(DS57,Calculator!DS7:DT38,2,FALSE)),"Calculator!dq77","Calculator!"&amp;VLOOKUP(DS57,Calculator!DS7:DT38,2,FALSE))</f>
        <v>Calculator!dq77</v>
      </c>
      <c r="DX57" s="20"/>
      <c r="DY57" s="9">
        <v>51</v>
      </c>
      <c r="DZ57" s="204">
        <f t="shared" si="13"/>
        <v>46197.625</v>
      </c>
      <c r="EA57" s="208">
        <v>46197.625</v>
      </c>
      <c r="EB57" s="206">
        <f t="shared" si="74"/>
        <v>46197.625</v>
      </c>
      <c r="EC57" s="208"/>
    </row>
    <row r="58" spans="1:136" x14ac:dyDescent="0.25">
      <c r="A58" s="20">
        <f>Setup!F43+100</f>
        <v>132</v>
      </c>
      <c r="B58" s="197">
        <f ca="1">VLOOKUP(C58,CX55:CY58,2,FALSE)</f>
        <v>3</v>
      </c>
      <c r="C58" s="193" t="str">
        <f t="shared" si="105"/>
        <v>Norway</v>
      </c>
      <c r="D58" s="197">
        <f ca="1">SUMPRODUCT((DA3:DA105=C58)*(DE3:DE105="W"))+SUMPRODUCT((DD3:DD105=C58)*(DF3:DF105="W"))</f>
        <v>0</v>
      </c>
      <c r="E58" s="197">
        <f ca="1">SUMPRODUCT((DA3:DA105=C58)*(DE3:DE105="D"))+SUMPRODUCT((DD3:DD105=C58)*(DF3:DF105="D"))</f>
        <v>0</v>
      </c>
      <c r="F58" s="197">
        <f ca="1">SUMPRODUCT((DA3:DA105=C58)*(DE3:DE105="L"))+SUMPRODUCT((DD3:DD105=C58)*(DF3:DF105="L"))</f>
        <v>0</v>
      </c>
      <c r="G58" s="197">
        <f ca="1">SUMIF(DA3:DA123,C58,DB3:DB123)+SUMIF(DD3:DD123,C58,DC3:DC123)</f>
        <v>0</v>
      </c>
      <c r="H58" s="197">
        <f ca="1">SUMIF(DD3:DD123,C58,DB3:DB123)+SUMIF(DA3:DA123,C58,DC3:DC123)</f>
        <v>0</v>
      </c>
      <c r="I58" s="197">
        <f t="shared" ca="1" si="101"/>
        <v>1000</v>
      </c>
      <c r="J58" s="197">
        <f t="shared" ca="1" si="102"/>
        <v>0</v>
      </c>
      <c r="K58" s="133">
        <f>IF(Setup!G43&lt;&gt;"",Setup!G43,-A58)</f>
        <v>-132</v>
      </c>
      <c r="L58" s="197">
        <f ca="1">IF(COUNTIF(J55:J58,4)&lt;&gt;4,RANK(J58,J55:J58),J137)</f>
        <v>1</v>
      </c>
      <c r="N58" s="197">
        <f ca="1">SUMPRODUCT((L55:L58=L58)*(K55:K58&lt;K58))+L58</f>
        <v>2</v>
      </c>
      <c r="O58" s="209" t="str">
        <f ca="1">INDEX(C55:C58,MATCH(4,N55:N58,0),0)</f>
        <v>France</v>
      </c>
      <c r="P58" s="197">
        <f ca="1">INDEX(L55:L58,MATCH(O58,C55:C58,0),0)</f>
        <v>1</v>
      </c>
      <c r="Q58" s="197" t="str">
        <f ca="1">IF(AND(Q57&lt;&gt;"",P58=1),O58,"")</f>
        <v>France</v>
      </c>
      <c r="R58" s="197" t="str">
        <f ca="1">IF(AND(R57&lt;&gt;"",P59=2),O59,"")</f>
        <v/>
      </c>
      <c r="S58" s="197"/>
      <c r="T58" s="197"/>
      <c r="V58" s="197" t="str">
        <f t="shared" ca="1" si="106"/>
        <v>France</v>
      </c>
      <c r="W58" s="197">
        <f ca="1">SUMPRODUCT((DA3:DA105=V58)*(DD3:DD105=V59)*(DE3:DE105="W"))+SUMPRODUCT((DA3:DA105=V58)*(DD3:DD105=V55)*(DE3:DE105="W"))+SUMPRODUCT((DA3:DA105=V58)*(DD3:DD105=V56)*(DE3:DE105="W"))+SUMPRODUCT((DA3:DA105=V58)*(DD3:DD105=V57)*(DE3:DE105="W"))+SUMPRODUCT((DA3:DA105=V59)*(DD3:DD105=V58)*(DF3:DF105="W"))+SUMPRODUCT((DA3:DA105=V55)*(DD3:DD105=V58)*(DF3:DF105="W"))+SUMPRODUCT((DA3:DA105=V56)*(DD3:DD105=V58)*(DF3:DF105="W"))+SUMPRODUCT((DA3:DA105=V57)*(DD3:DD105=V58)*(DF3:DF105="W"))</f>
        <v>0</v>
      </c>
      <c r="X58" s="197">
        <f ca="1">SUMPRODUCT((DA3:DA105=V58)*(DD3:DD105=V59)*(DE3:DE105="D"))+SUMPRODUCT((DA3:DA105=V58)*(DD3:DD105=V55)*(DE3:DE105="D"))+SUMPRODUCT((DA3:DA105=V58)*(DD3:DD105=V56)*(DE3:DE105="D"))+SUMPRODUCT((DA3:DA105=V58)*(DD3:DD105=V57)*(DE3:DE105="D"))+SUMPRODUCT((DA3:DA105=V59)*(DD3:DD105=V58)*(DE3:DE105="D"))+SUMPRODUCT((DA3:DA105=V55)*(DD3:DD105=V58)*(DE3:DE105="D"))+SUMPRODUCT((DA3:DA105=V56)*(DD3:DD105=V58)*(DE3:DE105="D"))+SUMPRODUCT((DA3:DA105=V57)*(DD3:DD105=V58)*(DE3:DE105="D"))</f>
        <v>0</v>
      </c>
      <c r="Y58" s="197">
        <f ca="1">SUMPRODUCT((DA3:DA105=V58)*(DD3:DD105=V59)*(DE3:DE105="L"))+SUMPRODUCT((DA3:DA105=V58)*(DD3:DD105=V55)*(DE3:DE105="L"))+SUMPRODUCT((DA3:DA105=V58)*(DD3:DD105=V56)*(DE3:DE105="L"))+SUMPRODUCT((DA3:DA105=V58)*(DD3:DD105=V57)*(DE3:DE105="L"))+SUMPRODUCT((DA3:DA105=V59)*(DD3:DD105=V58)*(DF3:DF105="L"))+SUMPRODUCT((DA3:DA105=V55)*(DD3:DD105=V58)*(DF3:DF105="L"))+SUMPRODUCT((DA3:DA105=V56)*(DD3:DD105=V58)*(DF3:DF105="L"))+SUMPRODUCT((DA3:DA105=V57)*(DD3:DD105=V58)*(DF3:DF105="L"))</f>
        <v>0</v>
      </c>
      <c r="Z58" s="197">
        <f ca="1">SUMPRODUCT((DA3:DA105=V58)*(DD3:DD105=V59)*DB3:DB105)+SUMPRODUCT((DA3:DA105=V58)*(DD3:DD105=V55)*DB3:DB105)+SUMPRODUCT((DA3:DA105=V58)*(DD3:DD105=V56)*DB3:DB105)+SUMPRODUCT((DA3:DA105=V58)*(DD3:DD105=V57)*DB3:DB105)+SUMPRODUCT((DA3:DA105=V59)*(DD3:DD105=V58)*DC3:DC105)+SUMPRODUCT((DA3:DA105=V55)*(DD3:DD105=V58)*DC3:DC105)+SUMPRODUCT((DA3:DA105=V56)*(DD3:DD105=V58)*DC3:DC105)+SUMPRODUCT((DA3:DA105=V57)*(DD3:DD105=V58)*DC3:DC105)</f>
        <v>0</v>
      </c>
      <c r="AA58" s="197">
        <f ca="1">SUMPRODUCT((DA3:DA105=V58)*(DD3:DD105=V59)*DC3:DC105)+SUMPRODUCT((DA3:DA105=V58)*(DD3:DD105=V55)*DC3:DC105)+SUMPRODUCT((DA3:DA105=V58)*(DD3:DD105=V56)*DC3:DC105)+SUMPRODUCT((DA3:DA105=V58)*(DD3:DD105=V57)*DC3:DC105)+SUMPRODUCT((DA3:DA105=V59)*(DD3:DD105=V58)*DB3:DB105)+SUMPRODUCT((DA3:DA105=V55)*(DD3:DD105=V58)*DB3:DB105)+SUMPRODUCT((DA3:DA105=V56)*(DD3:DD105=V58)*DB3:DB105)+SUMPRODUCT((DA3:DA105=V57)*(DD3:DD105=V58)*DB3:DB105)</f>
        <v>0</v>
      </c>
      <c r="AB58" s="133">
        <f ca="1">Z58-AA58+1000</f>
        <v>1000</v>
      </c>
      <c r="AC58" s="197">
        <f t="shared" ca="1" si="103"/>
        <v>0</v>
      </c>
      <c r="AD58" s="197">
        <f ca="1">IF(V58&lt;&gt;"",VLOOKUP(V58,C4:I58,7,FALSE),"")</f>
        <v>1000</v>
      </c>
      <c r="AE58" s="197">
        <f ca="1">IF(V58&lt;&gt;"",VLOOKUP(V58,C4:I58,5,FALSE),"")</f>
        <v>0</v>
      </c>
      <c r="AF58" s="197">
        <f ca="1">IF(V58&lt;&gt;"",VLOOKUP(V58,C4:K58,9,FALSE),"")</f>
        <v>-103</v>
      </c>
      <c r="AG58" s="133">
        <f t="shared" ca="1" si="104"/>
        <v>0</v>
      </c>
      <c r="AH58" s="197">
        <f ca="1">IF(V58&lt;&gt;"",RANK(AG58,AG55:AG58),"")</f>
        <v>1</v>
      </c>
      <c r="AI58" s="197">
        <f ca="1">IF(V58&lt;&gt;"",SUMPRODUCT((AG55:AG58=AG58)*(AB55:AB58&gt;AB58)),"")</f>
        <v>0</v>
      </c>
      <c r="AJ58" s="197">
        <f ca="1">IF(V58&lt;&gt;"",SUMPRODUCT((AG55:AG58=AG58)*(AB55:AB58=AB58)*(Z55:Z58&gt;Z58)),"")</f>
        <v>0</v>
      </c>
      <c r="AK58" s="197">
        <f ca="1">IF(V58&lt;&gt;"",SUMPRODUCT((AG55:AG58=AG58)*(AB55:AB58=AB58)*(Z55:Z58=Z58)*(AD55:AD58&gt;AD58)),"")</f>
        <v>0</v>
      </c>
      <c r="AL58" s="197">
        <f ca="1">IF(V58&lt;&gt;"",SUMPRODUCT((AG55:AG58=AG58)*(AB55:AB58=AB58)*(Z55:Z58=Z58)*(AD55:AD58=AD58)*(AE55:AE58&gt;AE58)),"")</f>
        <v>0</v>
      </c>
      <c r="AM58" s="197">
        <f ca="1">IF(V58&lt;&gt;"",SUMPRODUCT((AG55:AG58=AG58)*(AB55:AB58=AB58)*(Z55:Z58=Z58)*(AD55:AD58=AD58)*(AE55:AE58=AE58)*(AF55:AF58&gt;AF58)),"")</f>
        <v>0</v>
      </c>
      <c r="AN58" s="207">
        <f ca="1">IF(V58&lt;&gt;"",IF(AN137&lt;&gt;"",IF(U133=3,AN137,AN137+U133),SUM(AH58:AM58)),"")</f>
        <v>1</v>
      </c>
      <c r="AO58" s="197" t="str">
        <f ca="1">IF(V58&lt;&gt;"",INDEX(V55:V58,MATCH(4,AN55:AN58,0),0),"")</f>
        <v>Iraq</v>
      </c>
      <c r="AP58" s="197" t="str">
        <f ca="1">IF(R57&lt;&gt;"",R57,"")</f>
        <v/>
      </c>
      <c r="AQ58" s="197" t="str">
        <f ca="1">IF(AP58&lt;&gt;"",SUMPRODUCT((DA3:DA105=AP58)*(DD3:DD105=AP59)*(DE3:DE105="W"))+SUMPRODUCT((DA3:DA105=AP58)*(DD3:DD105=AP56)*(DE3:DE105="W"))+SUMPRODUCT((DA3:DA105=AP58)*(DD3:DD105=AP57)*(DE3:DE105="W"))+SUMPRODUCT((DA3:DA105=AP59)*(DD3:DD105=AP58)*(DF3:DF105="W"))+SUMPRODUCT((DA3:DA105=AP56)*(DD3:DD105=AP58)*(DF3:DF105="W"))+SUMPRODUCT((DA3:DA105=AP57)*(DD3:DD105=AP58)*(DF3:DF105="W")),"")</f>
        <v/>
      </c>
      <c r="AR58" s="197" t="str">
        <f ca="1">IF(AP58&lt;&gt;"",SUMPRODUCT((DA3:DA105=AP58)*(DD3:DD105=AP59)*(DE3:DE105="D"))+SUMPRODUCT((DA3:DA105=AP58)*(DD3:DD105=AP56)*(DE3:DE105="D"))+SUMPRODUCT((DA3:DA105=AP58)*(DD3:DD105=AP57)*(DE3:DE105="D"))+SUMPRODUCT((DA3:DA105=AP59)*(DD3:DD105=AP58)*(DE3:DE105="D"))+SUMPRODUCT((DA3:DA105=AP56)*(DD3:DD105=AP58)*(DE3:DE105="D"))+SUMPRODUCT((DA3:DA105=AP57)*(DD3:DD105=AP58)*(DE3:DE105="D")),"")</f>
        <v/>
      </c>
      <c r="AS58" s="197" t="str">
        <f ca="1">IF(AP58&lt;&gt;"",SUMPRODUCT((DA3:DA105=AP58)*(DD3:DD105=AP59)*(DE3:DE105="L"))+SUMPRODUCT((DA3:DA105=AP58)*(DD3:DD105=AP56)*(DE3:DE105="L"))+SUMPRODUCT((DA3:DA105=AP58)*(DD3:DD105=AP57)*(DE3:DE105="L"))+SUMPRODUCT((DA3:DA105=AP59)*(DD3:DD105=AP58)*(DF3:DF105="L"))+SUMPRODUCT((DA3:DA105=AP56)*(DD3:DD105=AP58)*(DF3:DF105="L"))+SUMPRODUCT((DA3:DA105=AP57)*(DD3:DD105=AP58)*(DF3:DF105="L")),"")</f>
        <v/>
      </c>
      <c r="AT58" s="197">
        <f ca="1">SUMPRODUCT((DA3:DA105=AP58)*(DD3:DD105=AP59)*DB3:DB105)+SUMPRODUCT((DA3:DA105=AP58)*(DD3:DD105=AP55)*DB3:DB105)+SUMPRODUCT((DA3:DA105=AP58)*(DD3:DD105=AP56)*DB3:DB105)+SUMPRODUCT((DA3:DA105=AP58)*(DD3:DD105=AP57)*DB3:DB105)+SUMPRODUCT((DA3:DA105=AP59)*(DD3:DD105=AP58)*DC3:DC105)+SUMPRODUCT((DA3:DA105=AP55)*(DD3:DD105=AP58)*DC3:DC105)+SUMPRODUCT((DA3:DA105=AP56)*(DD3:DD105=AP58)*DC3:DC105)+SUMPRODUCT((DA3:DA105=AP57)*(DD3:DD105=AP58)*DC3:DC105)</f>
        <v>0</v>
      </c>
      <c r="AU58" s="197">
        <f ca="1">SUMPRODUCT((DA3:DA105=AP58)*(DD3:DD105=AP59)*DC3:DC105)+SUMPRODUCT((DA3:DA105=AP58)*(DD3:DD105=AP55)*DC3:DC105)+SUMPRODUCT((DA3:DA105=AP58)*(DD3:DD105=AP56)*DC3:DC105)+SUMPRODUCT((DA3:DA105=AP58)*(DD3:DD105=AP57)*DC3:DC105)+SUMPRODUCT((DA3:DA105=AP59)*(DD3:DD105=AP58)*DB3:DB105)+SUMPRODUCT((DA3:DA105=AP55)*(DD3:DD105=AP58)*DB3:DB105)+SUMPRODUCT((DA3:DA105=AP56)*(DD3:DD105=AP58)*DB3:DB105)+SUMPRODUCT((DA3:DA105=AP57)*(DD3:DD105=AP58)*DB3:DB105)</f>
        <v>0</v>
      </c>
      <c r="AV58" s="197">
        <f ca="1">AT58-AU58+1000</f>
        <v>1000</v>
      </c>
      <c r="AW58" s="197" t="str">
        <f t="shared" ca="1" si="107"/>
        <v/>
      </c>
      <c r="AX58" s="197" t="str">
        <f ca="1">IF(AP58&lt;&gt;"",VLOOKUP(AP58,C4:I58,7,FALSE),"")</f>
        <v/>
      </c>
      <c r="AY58" s="197" t="str">
        <f ca="1">IF(AP58&lt;&gt;"",VLOOKUP(AP58,C4:I58,5,FALSE),"")</f>
        <v/>
      </c>
      <c r="AZ58" s="197" t="str">
        <f ca="1">IF(AP58&lt;&gt;"",VLOOKUP(AP58,C4:K58,9,FALSE),"")</f>
        <v/>
      </c>
      <c r="BA58" s="197" t="str">
        <f t="shared" ca="1" si="108"/>
        <v/>
      </c>
      <c r="BB58" s="197" t="str">
        <f ca="1">IF(AP58&lt;&gt;"",RANK(BA58,BA55:BA58),"")</f>
        <v/>
      </c>
      <c r="BC58" s="197" t="str">
        <f ca="1">IF(AP58&lt;&gt;"",SUMPRODUCT((BA55:BA58=BA58)*(AV55:AV58&gt;AV58)),"")</f>
        <v/>
      </c>
      <c r="BD58" s="197" t="str">
        <f ca="1">IF(AP58&lt;&gt;"",SUMPRODUCT((BA55:BA58=BA58)*(AV55:AV58=AV58)*(AT55:AT58&gt;AT58)),"")</f>
        <v/>
      </c>
      <c r="BE58" s="197" t="str">
        <f ca="1">IF(AP58&lt;&gt;"",SUMPRODUCT((BA55:BA58=BA58)*(AV55:AV58=AV58)*(AT55:AT58=AT58)*(AX55:AX58&gt;AX58)),"")</f>
        <v/>
      </c>
      <c r="BF58" s="197" t="str">
        <f ca="1">IF(AP58&lt;&gt;"",SUMPRODUCT((BA55:BA58=BA58)*(AV55:AV58=AV58)*(AT55:AT58=AT58)*(AX55:AX58=AX58)*(AY55:AY58&gt;AY58)),"")</f>
        <v/>
      </c>
      <c r="BG58" s="197" t="str">
        <f ca="1">IF(AP58&lt;&gt;"",SUMPRODUCT((BA55:BA58=BA58)*(AV55:AV58=AV58)*(AT55:AT58=AT58)*(AX55:AX58=AX58)*(AY55:AY58=AY58)*(AZ55:AZ58&gt;AZ58)),"")</f>
        <v/>
      </c>
      <c r="BH58" s="197" t="str">
        <f ca="1">IF(AP58&lt;&gt;"",IF(BH137&lt;&gt;"",IF(AO133=3,BH137,BH137+AO133),SUM(BB58:BG58)+1),"")</f>
        <v/>
      </c>
      <c r="BI58" s="197" t="str">
        <f ca="1">IF(AP58&lt;&gt;"",INDEX(AP56:AP59,MATCH(4,BH56:BH59,0),0),"")</f>
        <v/>
      </c>
      <c r="BJ58" s="197" t="str">
        <f ca="1">IF(S56&lt;&gt;"",S56,"")</f>
        <v/>
      </c>
      <c r="BK58" s="197">
        <f ca="1">SUMPRODUCT((DA3:DA105=BJ58)*(DD3:DD105=BJ59)*(DE3:DE105="W"))+SUMPRODUCT((DA3:DA105=BJ58)*(DD3:DD105=BJ99)*(DE3:DE105="W"))+SUMPRODUCT((DA3:DA105=BJ58)*(DD3:DD105=BJ57)*(DE3:DE105="W"))+SUMPRODUCT((DA3:DA105=BJ59)*(DD3:DD105=BJ58)*(DF3:DF105="W"))+SUMPRODUCT((DA3:DA105=BJ99)*(DD3:DD105=BJ58)*(DF3:DF105="W"))+SUMPRODUCT((DA3:DA105=BJ57)*(DD3:DD105=BJ58)*(DF3:DF105="W"))</f>
        <v>0</v>
      </c>
      <c r="BL58" s="197">
        <f ca="1">SUMPRODUCT((DA3:DA105=BJ58)*(DD3:DD105=BJ59)*(DE3:DE105="D"))+SUMPRODUCT((DA3:DA105=BJ58)*(DD3:DD105=BJ99)*(DE3:DE105="D"))+SUMPRODUCT((DA3:DA105=BJ58)*(DD3:DD105=BJ57)*(DE3:DE105="D"))+SUMPRODUCT((DA3:DA105=BJ59)*(DD3:DD105=BJ58)*(DE3:DE105="D"))+SUMPRODUCT((DA3:DA105=BJ99)*(DD3:DD105=BJ58)*(DE3:DE105="D"))+SUMPRODUCT((DA3:DA105=BJ57)*(DD3:DD105=BJ58)*(DE3:DE105="D"))</f>
        <v>0</v>
      </c>
      <c r="BM58" s="197">
        <f ca="1">SUMPRODUCT((DA3:DA105=BJ58)*(DD3:DD105=BJ59)*(DE3:DE105="L"))+SUMPRODUCT((DA3:DA105=BJ58)*(DD3:DD105=BJ99)*(DE3:DE105="L"))+SUMPRODUCT((DA3:DA105=BJ58)*(DD3:DD105=BJ57)*(DE3:DE105="L"))+SUMPRODUCT((DA3:DA105=BJ59)*(DD3:DD105=BJ58)*(DF3:DF105="L"))+SUMPRODUCT((DA3:DA105=BJ99)*(DD3:DD105=BJ58)*(DF3:DF105="L"))+SUMPRODUCT((DA3:DA105=BJ57)*(DD3:DD105=BJ58)*(DF3:DF105="L"))</f>
        <v>0</v>
      </c>
      <c r="BN58" s="197">
        <f ca="1">SUMPRODUCT((DA3:DA105=BJ58)*(DD3:DD105=BJ59)*DB3:DB105)+SUMPRODUCT((DA3:DA105=BJ58)*(DD3:DD105=BJ55)*DB3:DB105)+SUMPRODUCT((DA3:DA105=BJ58)*(DD3:DD105=BJ56)*DB3:DB105)+SUMPRODUCT((DA3:DA105=BJ58)*(DD3:DD105=BJ57)*DB3:DB105)+SUMPRODUCT((DA3:DA105=BJ59)*(DD3:DD105=BJ58)*DC3:DC105)+SUMPRODUCT((DA3:DA105=BJ55)*(DD3:DD105=BJ58)*DC3:DC105)+SUMPRODUCT((DA3:DA105=BJ56)*(DD3:DD105=BJ58)*DC3:DC105)+SUMPRODUCT((DA3:DA105=BJ57)*(DD3:DD105=BJ58)*DC3:DC105)</f>
        <v>0</v>
      </c>
      <c r="BO58" s="197">
        <f ca="1">SUMPRODUCT((DA3:DA105=BJ58)*(DD3:DD105=BJ59)*DC3:DC105)+SUMPRODUCT((DA3:DA105=BJ58)*(DD3:DD105=BJ55)*DC3:DC105)+SUMPRODUCT((DA3:DA105=BJ58)*(DD3:DD105=BJ56)*DC3:DC105)+SUMPRODUCT((DA3:DA105=BJ58)*(DD3:DD105=BJ57)*DC3:DC105)+SUMPRODUCT((DA3:DA105=BJ59)*(DD3:DD105=BJ58)*DB3:DB105)+SUMPRODUCT((DA3:DA105=BJ55)*(DD3:DD105=BJ58)*DB3:DB105)+SUMPRODUCT((DA3:DA105=BJ56)*(DD3:DD105=BJ58)*DB3:DB105)+SUMPRODUCT((DA3:DA105=BJ57)*(DD3:DD105=BJ58)*DB3:DB105)</f>
        <v>0</v>
      </c>
      <c r="BP58" s="197">
        <f ca="1">BN58-BO58+1000</f>
        <v>1000</v>
      </c>
      <c r="BQ58" s="197" t="str">
        <f t="shared" ca="1" si="109"/>
        <v/>
      </c>
      <c r="BR58" s="197" t="str">
        <f ca="1">IF(BJ58&lt;&gt;"",VLOOKUP(BJ58,C4:I58,7,FALSE),"")</f>
        <v/>
      </c>
      <c r="BS58" s="197" t="str">
        <f ca="1">IF(BJ58&lt;&gt;"",VLOOKUP(BJ58,C4:I58,5,FALSE),"")</f>
        <v/>
      </c>
      <c r="BT58" s="197" t="str">
        <f ca="1">IF(BJ58&lt;&gt;"",VLOOKUP(BJ58,C4:K58,9,FALSE),"")</f>
        <v/>
      </c>
      <c r="BU58" s="197" t="str">
        <f t="shared" ca="1" si="110"/>
        <v/>
      </c>
      <c r="BV58" s="197" t="str">
        <f ca="1">IF(BJ58&lt;&gt;"",RANK(BU58,BU56:BU58),"")</f>
        <v/>
      </c>
      <c r="BW58" s="197" t="str">
        <f ca="1">IF(BJ58&lt;&gt;"",SUMPRODUCT((BU55:BU58=BU58)*(BP55:BP58&gt;BP58)),"")</f>
        <v/>
      </c>
      <c r="BX58" s="197" t="str">
        <f ca="1">IF(BJ58&lt;&gt;"",SUMPRODUCT((BU55:BU58=BU58)*(BP55:BP58=BP58)*(BN55:BN58&gt;BN58)),"")</f>
        <v/>
      </c>
      <c r="BY58" s="197" t="str">
        <f ca="1">IF(BJ58&lt;&gt;"",SUMPRODUCT((BU55:BU58=BU58)*(BP55:BP58=BP58)*(BN55:BN58=BN58)*(BR55:BR58&gt;BR58)),"")</f>
        <v/>
      </c>
      <c r="BZ58" s="197" t="str">
        <f ca="1">IF(BJ58&lt;&gt;"",SUMPRODUCT((BU55:BU58=BU58)*(BP55:BP58=BP58)*(BN55:BN58=BN58)*(BR55:BR58=BR58)*(BS55:BS58&gt;BS58)),"")</f>
        <v/>
      </c>
      <c r="CA58" s="197" t="str">
        <f ca="1">IF(BJ58&lt;&gt;"",SUMPRODUCT((BU55:BU58=BU58)*(BP55:BP58=BP58)*(BN55:BN58=BN58)*(BR55:BR58=BR58)*(BS55:BS58=BS58)*(BT55:BT58&gt;BT58)),"")</f>
        <v/>
      </c>
      <c r="CB58" s="197" t="str">
        <f ca="1">IF(BJ58&lt;&gt;"",SUM(BV58:CA58)+2,"")</f>
        <v/>
      </c>
      <c r="CC58" s="197" t="str">
        <f ca="1">IF(BJ58&lt;&gt;"",INDEX(BJ57:BJ59,MATCH(4,CB57:CB59,0),0),"")</f>
        <v/>
      </c>
      <c r="CD58" s="197" t="str">
        <f>IF(T55&lt;&gt;"",T55,"")</f>
        <v/>
      </c>
      <c r="CE58" s="197">
        <f ca="1">SUMPRODUCT((DA3:DA105=CD58)*(DD3:DD105=CD59)*(DE3:DE105="W"))+SUMPRODUCT((DA3:DA105=CD58)*(DD3:DD105=CD99)*(DE3:DE105="W"))+SUMPRODUCT((DA3:DA105=CD58)*(DD3:DD105=CD100)*(DE3:DE105="W"))+SUMPRODUCT((DA3:DA105=CD59)*(DD3:DD105=CD58)*(DF3:DF105="W"))+SUMPRODUCT((DA3:DA105=CD99)*(DD3:DD105=CD58)*(DF3:DF105="W"))+SUMPRODUCT((DA3:DA105=CD100)*(DD3:DD105=CD58)*(DF3:DF105="W"))</f>
        <v>0</v>
      </c>
      <c r="CF58" s="197">
        <f ca="1">SUMPRODUCT((DA3:DA105=CD58)*(DD3:DD105=CD59)*(DE3:DE105="D"))+SUMPRODUCT((DA3:DA105=CD58)*(DD3:DD105=CD99)*(DE3:DE105="D"))+SUMPRODUCT((DA3:DA105=CD58)*(DD3:DD105=CD100)*(DE3:DE105="D"))+SUMPRODUCT((DA3:DA105=CD59)*(DD3:DD105=CD58)*(DE3:DE105="D"))+SUMPRODUCT((DA3:DA105=CD99)*(DD3:DD105=CD58)*(DE3:DE105="D"))+SUMPRODUCT((DA3:DA105=CD100)*(DD3:DD105=CD58)*(DE3:DE105="D"))</f>
        <v>0</v>
      </c>
      <c r="CG58" s="197">
        <f ca="1">SUMPRODUCT((DA3:DA105=CD58)*(DD3:DD105=CD59)*(DE3:DE105="L"))+SUMPRODUCT((DA3:DA105=CD58)*(DD3:DD105=CD99)*(DE3:DE105="L"))+SUMPRODUCT((DA3:DA105=CD58)*(DD3:DD105=CD100)*(DE3:DE105="L"))+SUMPRODUCT((DA3:DA105=CD59)*(DD3:DD105=CD58)*(DF3:DF105="L"))+SUMPRODUCT((DA3:DA105=CD99)*(DD3:DD105=CD58)*(DF3:DF105="L"))+SUMPRODUCT((DA3:DA105=CD100)*(DD3:DD105=CD58)*(DF3:DF105="L"))</f>
        <v>0</v>
      </c>
      <c r="CH58" s="197">
        <f ca="1">SUMPRODUCT((DA3:DA105=CD58)*(DD3:DD105=CD59)*DB3:DB105)+SUMPRODUCT((DA3:DA105=CD58)*(DD3:DD105=CD55)*DB3:DB105)+SUMPRODUCT((DA3:DA105=CD58)*(DD3:DD105=CD56)*DB3:DB105)+SUMPRODUCT((DA3:DA105=CD58)*(DD3:DD105=CD57)*DB3:DB105)+SUMPRODUCT((DA3:DA105=CD59)*(DD3:DD105=CD58)*DC3:DC105)+SUMPRODUCT((DA3:DA105=CD55)*(DD3:DD105=CD58)*DC3:DC105)+SUMPRODUCT((DA3:DA105=CD56)*(DD3:DD105=CD58)*DC3:DC105)+SUMPRODUCT((DA3:DA105=CD57)*(DD3:DD105=CD58)*DC3:DC105)</f>
        <v>0</v>
      </c>
      <c r="CI58" s="197">
        <f ca="1">SUMPRODUCT((DA3:DA105=CD58)*(DD3:DD105=CD59)*DC3:DC105)+SUMPRODUCT((DA3:DA105=CD58)*(DD3:DD105=CD55)*DC3:DC105)+SUMPRODUCT((DA3:DA105=CD58)*(DD3:DD105=CD56)*DC3:DC105)+SUMPRODUCT((DA3:DA105=CD58)*(DD3:DD105=CD57)*DC3:DC105)+SUMPRODUCT((DA3:DA105=CD59)*(DD3:DD105=CD58)*DB3:DB105)+SUMPRODUCT((DA3:DA105=CD55)*(DD3:DD105=CD58)*DB3:DB105)+SUMPRODUCT((DA3:DA105=CD56)*(DD3:DD105=CD58)*DB3:DB105)+SUMPRODUCT((DA3:DA105=CD57)*(DD3:DD105=CD58)*DB3:DB105)</f>
        <v>0</v>
      </c>
      <c r="CJ58" s="197">
        <f ca="1">CH58-CI58+1000</f>
        <v>1000</v>
      </c>
      <c r="CK58" s="197" t="str">
        <f t="shared" ref="CK58" si="111">IF(CD58&lt;&gt;"",CE58*3+CF58*1,"")</f>
        <v/>
      </c>
      <c r="CL58" s="197" t="str">
        <f>IF(CD58&lt;&gt;"",VLOOKUP(CD58,C4:I58,7,FALSE),"")</f>
        <v/>
      </c>
      <c r="CM58" s="197" t="str">
        <f>IF(CD58&lt;&gt;"",VLOOKUP(CD58,C4:I58,5,FALSE),"")</f>
        <v/>
      </c>
      <c r="CN58" s="197" t="str">
        <f>IF(CD58&lt;&gt;"",VLOOKUP(CD58,C4:K58,9,FALSE),"")</f>
        <v/>
      </c>
      <c r="CO58" s="197" t="str">
        <f t="shared" ref="CO58" si="112">CK58</f>
        <v/>
      </c>
      <c r="CP58" s="197" t="str">
        <f>IF(CD58&lt;&gt;"",RANK(CO58,AG55:AG59),"")</f>
        <v/>
      </c>
      <c r="CQ58" s="197" t="str">
        <f>IF(CD58&lt;&gt;"",SUMPRODUCT((CO55:CO59=CO58)*(CJ55:CJ59&gt;CJ58)),"")</f>
        <v/>
      </c>
      <c r="CR58" s="197" t="str">
        <f>IF(CD58&lt;&gt;"",SUMPRODUCT((CO55:CO59=CO58)*(CJ55:CJ59=CJ58)*(CH55:CH59&gt;CH58)),"")</f>
        <v/>
      </c>
      <c r="CS58" s="197" t="str">
        <f>IF(CD58&lt;&gt;"",SUMPRODUCT((CO55:CO59=CO58)*(CJ55:CJ59=CJ58)*(CH55:CH59=CH58)*(CL55:CL59&gt;CL58)),"")</f>
        <v/>
      </c>
      <c r="CT58" s="197" t="str">
        <f>IF(CD58&lt;&gt;"",SUMPRODUCT((CO55:CO59=CO58)*(CJ55:CJ59=CJ58)*(CH55:CH59=CH58)*(CL55:CL59=CL58)*(CM55:CM59&gt;CM58)),"")</f>
        <v/>
      </c>
      <c r="CU58" s="197" t="str">
        <f>IF(CD58&lt;&gt;"",SUMPRODUCT((CO55:CO59=CO58)*(CJ55:CJ59=CJ58)*(CH55:CH59=CH58)*(CL55:CL59=CL58)*(CM55:CM59=CM58)*(CN55:CN59&gt;CN58)),"")</f>
        <v/>
      </c>
      <c r="CV58" s="197" t="str">
        <f>IF(CD58&lt;&gt;"",SUM(CP58:CU58)+3,"")</f>
        <v/>
      </c>
      <c r="CW58" s="197" t="str">
        <f>IF(CD58&lt;&gt;"",IF(CV58=4,CD58,CD59),"")</f>
        <v/>
      </c>
      <c r="CX58" s="197" t="str">
        <f ca="1">IF(CW58&lt;&gt;"",CW58,IF(CC58&lt;&gt;"",CC58,IF(BI58&lt;&gt;"",BI58,IF(AO58&lt;&gt;"",AO58,O58))))</f>
        <v>Iraq</v>
      </c>
      <c r="CY58" s="133">
        <v>4</v>
      </c>
      <c r="DA58" s="195" t="str">
        <f>Matches!H59</f>
        <v>Ecuador</v>
      </c>
      <c r="DB58" s="195">
        <f ca="1">IF(DA2&lt;&gt;"",IF(AND(Matches!J59&lt;&gt;"",Matches!K59&lt;&gt;""),Matches!J59,0),"")</f>
        <v>0</v>
      </c>
      <c r="DC58" s="195">
        <f ca="1">IF(DA2&lt;&gt;"",IF(AND(Matches!J59&lt;&gt;"",Matches!K59&lt;&gt;""),Matches!K59,0),"")</f>
        <v>0</v>
      </c>
      <c r="DD58" s="195" t="str">
        <f>Matches!M59</f>
        <v>Germany</v>
      </c>
      <c r="DE58" s="195" t="str">
        <f ca="1">IF(AND(Matches!J59&lt;&gt;"",Matches!K59&lt;&gt;""),IF(DB58&gt;DC58,"W",IF(DB58=DC58,"D","L")),"")</f>
        <v/>
      </c>
      <c r="DF58" s="133" t="str">
        <f t="shared" ca="1" si="0"/>
        <v/>
      </c>
      <c r="DU58" s="194" t="str">
        <f>IF(ISERROR("Calculator!"&amp;VLOOKUP(DS58,Calculator!DS7:DT38,2,FALSE)),"Calculator!dq77","Calculator!"&amp;VLOOKUP(DS58,Calculator!DS7:DT38,2,FALSE))</f>
        <v>Calculator!dq77</v>
      </c>
      <c r="DX58" s="20"/>
      <c r="DY58" s="9">
        <v>52</v>
      </c>
      <c r="DZ58" s="204">
        <f t="shared" si="13"/>
        <v>46197.625</v>
      </c>
      <c r="EA58" s="208">
        <v>46197.625</v>
      </c>
      <c r="EB58" s="206">
        <f t="shared" si="74"/>
        <v>46197.625</v>
      </c>
      <c r="EC58" s="208"/>
    </row>
    <row r="59" spans="1:136" x14ac:dyDescent="0.25">
      <c r="DA59" s="195" t="str">
        <f>Matches!H60</f>
        <v>Japan</v>
      </c>
      <c r="DB59" s="195">
        <f ca="1">IF(DA2&lt;&gt;"",IF(AND(Matches!J60&lt;&gt;"",Matches!K60&lt;&gt;""),Matches!J60,0),"")</f>
        <v>0</v>
      </c>
      <c r="DC59" s="195">
        <f ca="1">IF(DA2&lt;&gt;"",IF(AND(Matches!J60&lt;&gt;"",Matches!K60&lt;&gt;""),Matches!K60,0),"")</f>
        <v>0</v>
      </c>
      <c r="DD59" s="195" t="str">
        <f>Matches!M60</f>
        <v>Sweden</v>
      </c>
      <c r="DE59" s="195" t="str">
        <f ca="1">IF(AND(Matches!J60&lt;&gt;"",Matches!K60&lt;&gt;""),IF(DB59&gt;DC59,"W",IF(DB59=DC59,"D","L")),"")</f>
        <v/>
      </c>
      <c r="DF59" s="133" t="str">
        <f t="shared" ca="1" si="0"/>
        <v/>
      </c>
      <c r="DU59" s="194" t="str">
        <f>IF(ISERROR("Calculator!"&amp;VLOOKUP(DS59,Calculator!DS7:DT38,2,FALSE)),"Calculator!dq77","Calculator!"&amp;VLOOKUP(DS59,Calculator!DS7:DT38,2,FALSE))</f>
        <v>Calculator!dq77</v>
      </c>
      <c r="DX59" s="20"/>
      <c r="DY59" s="9">
        <v>53</v>
      </c>
      <c r="DZ59" s="204">
        <f t="shared" si="13"/>
        <v>46197.875</v>
      </c>
      <c r="EA59" s="208">
        <v>46197.875</v>
      </c>
      <c r="EB59" s="206">
        <f t="shared" si="74"/>
        <v>46197.875</v>
      </c>
      <c r="EC59" s="208"/>
    </row>
    <row r="60" spans="1:136" x14ac:dyDescent="0.25">
      <c r="DA60" s="195" t="str">
        <f>Matches!H61</f>
        <v>Tunisia</v>
      </c>
      <c r="DB60" s="195">
        <f ca="1">IF(DA2&lt;&gt;"",IF(AND(Matches!J61&lt;&gt;"",Matches!K61&lt;&gt;""),Matches!J61,0),"")</f>
        <v>0</v>
      </c>
      <c r="DC60" s="195">
        <f ca="1">IF(DA2&lt;&gt;"",IF(AND(Matches!J61&lt;&gt;"",Matches!K61&lt;&gt;""),Matches!K61,0),"")</f>
        <v>0</v>
      </c>
      <c r="DD60" s="195" t="str">
        <f>Matches!M61</f>
        <v>Netherlands</v>
      </c>
      <c r="DE60" s="195" t="str">
        <f ca="1">IF(AND(Matches!J61&lt;&gt;"",Matches!K61&lt;&gt;""),IF(DB60&gt;DC60,"W",IF(DB60=DC60,"D","L")),"")</f>
        <v/>
      </c>
      <c r="DF60" s="133" t="str">
        <f t="shared" ca="1" si="0"/>
        <v/>
      </c>
      <c r="DU60" s="194" t="str">
        <f>IF(ISERROR("Calculator!"&amp;VLOOKUP(DS60,Calculator!DS7:DT38,2,FALSE)),"Calculator!dq77","Calculator!"&amp;VLOOKUP(DS60,Calculator!DS7:DT38,2,FALSE))</f>
        <v>Calculator!dq77</v>
      </c>
      <c r="DX60" s="20"/>
      <c r="DY60" s="9">
        <v>54</v>
      </c>
      <c r="DZ60" s="204">
        <f t="shared" si="13"/>
        <v>46197.875</v>
      </c>
      <c r="EA60" s="208">
        <v>46197.875</v>
      </c>
      <c r="EB60" s="206">
        <f t="shared" si="74"/>
        <v>46197.875</v>
      </c>
      <c r="EC60" s="208"/>
    </row>
    <row r="61" spans="1:136" x14ac:dyDescent="0.25">
      <c r="A61" s="20">
        <f>Setup!F44+100</f>
        <v>102</v>
      </c>
      <c r="B61" s="197">
        <f ca="1">VLOOKUP(C61,CX61:CY64,2,FALSE)</f>
        <v>1</v>
      </c>
      <c r="C61" s="193" t="str">
        <f>EE43</f>
        <v>Argentina</v>
      </c>
      <c r="D61" s="197">
        <f ca="1">SUMPRODUCT((DA3:DA105=C61)*(DE3:DE105="W"))+SUMPRODUCT((DD3:DD105=C61)*(DF3:DF105="W"))</f>
        <v>0</v>
      </c>
      <c r="E61" s="197">
        <f ca="1">SUMPRODUCT((DA3:DA105=C61)*(DE3:DE105="D"))+SUMPRODUCT((DD3:DD105=C61)*(DF3:DF105="D"))</f>
        <v>0</v>
      </c>
      <c r="F61" s="197">
        <f ca="1">SUMPRODUCT((DA3:DA105=C61)*(DE3:DE105="L"))+SUMPRODUCT((DD3:DD105=C61)*(DF3:DF105="L"))</f>
        <v>0</v>
      </c>
      <c r="G61" s="197">
        <f ca="1">SUMIF(DA3:DA123,C61,DB3:DB123)+SUMIF(DD3:DD123,C61,DC3:DC123)</f>
        <v>0</v>
      </c>
      <c r="H61" s="197">
        <f ca="1">SUMIF(DD3:DD123,C61,DB3:DB123)+SUMIF(DA3:DA123,C61,DC3:DC123)</f>
        <v>0</v>
      </c>
      <c r="I61" s="197">
        <f t="shared" ref="I61:I64" ca="1" si="113">G61-H61+1000</f>
        <v>1000</v>
      </c>
      <c r="J61" s="197">
        <f t="shared" ref="J61:J64" ca="1" si="114">D61*3+E61*1</f>
        <v>0</v>
      </c>
      <c r="K61" s="133">
        <f>IF(Setup!G44&lt;&gt;"",Setup!G44,-A61)</f>
        <v>-102</v>
      </c>
      <c r="L61" s="197">
        <f ca="1">IF(COUNTIF(J61:J64,4)&lt;&gt;4,RANK(J61,J61:J64),J140)</f>
        <v>1</v>
      </c>
      <c r="N61" s="197">
        <f ca="1">SUMPRODUCT((L61:L64=L61)*(K61:K64&lt;K61))+L61</f>
        <v>4</v>
      </c>
      <c r="O61" s="209" t="str">
        <f ca="1">INDEX(C61:C64,MATCH(1,N61:N64,0),0)</f>
        <v>Jordan</v>
      </c>
      <c r="P61" s="197">
        <f ca="1">INDEX(L61:L64,MATCH(O61,C61:C64,0),0)</f>
        <v>1</v>
      </c>
      <c r="Q61" s="197" t="str">
        <f ca="1">IF(P62=1,O61,"")</f>
        <v>Jordan</v>
      </c>
      <c r="R61" s="197" t="str">
        <f ca="1">IF(P63=2,O62,"")</f>
        <v/>
      </c>
      <c r="S61" s="197" t="str">
        <f ca="1">IF(P64=3,O63,"")</f>
        <v/>
      </c>
      <c r="T61" s="197" t="str">
        <f>IF(P65=4,O64,"")</f>
        <v/>
      </c>
      <c r="V61" s="197" t="str">
        <f ca="1">IF(Q61&lt;&gt;"",Q61,"")</f>
        <v>Jordan</v>
      </c>
      <c r="W61" s="197">
        <f ca="1">SUMPRODUCT((DA3:DA105=V61)*(DD3:DD105=V62)*(DE3:DE105="W"))+SUMPRODUCT((DA3:DA105=V61)*(DD3:DD105=V63)*(DE3:DE105="W"))+SUMPRODUCT((DA3:DA105=V61)*(DD3:DD105=V64)*(DE3:DE105="W"))+SUMPRODUCT((DA3:DA105=V61)*(DD3:DD105=V65)*(DE3:DE105="W"))+SUMPRODUCT((DA3:DA105=V62)*(DD3:DD105=V61)*(DF3:DF105="W"))+SUMPRODUCT((DA3:DA105=V63)*(DD3:DD105=V61)*(DF3:DF105="W"))+SUMPRODUCT((DA3:DA105=V64)*(DD3:DD105=V61)*(DF3:DF105="W"))+SUMPRODUCT((DA3:DA105=V65)*(DD3:DD105=V61)*(DF3:DF105="W"))</f>
        <v>0</v>
      </c>
      <c r="X61" s="197">
        <f ca="1">SUMPRODUCT((DA3:DA105=V61)*(DD3:DD105=V62)*(DE3:DE105="D"))+SUMPRODUCT((DA3:DA105=V61)*(DD3:DD105=V63)*(DE3:DE105="D"))+SUMPRODUCT((DA3:DA105=V61)*(DD3:DD105=V64)*(DE3:DE105="D"))+SUMPRODUCT((DA3:DA105=V61)*(DD3:DD105=V65)*(DE3:DE105="D"))+SUMPRODUCT((DA3:DA105=V62)*(DD3:DD105=V61)*(DE3:DE105="D"))+SUMPRODUCT((DA3:DA105=V63)*(DD3:DD105=V61)*(DE3:DE105="D"))+SUMPRODUCT((DA3:DA105=V64)*(DD3:DD105=V61)*(DE3:DE105="D"))+SUMPRODUCT((DA3:DA105=V65)*(DD3:DD105=V61)*(DE3:DE105="D"))</f>
        <v>0</v>
      </c>
      <c r="Y61" s="197">
        <f ca="1">SUMPRODUCT((DA3:DA105=V61)*(DD3:DD105=V62)*(DE3:DE105="L"))+SUMPRODUCT((DA3:DA105=V61)*(DD3:DD105=V63)*(DE3:DE105="L"))+SUMPRODUCT((DA3:DA105=V61)*(DD3:DD105=V64)*(DE3:DE105="L"))+SUMPRODUCT((DA3:DA105=V61)*(DD3:DD105=V65)*(DE3:DE105="L"))+SUMPRODUCT((DA3:DA105=V62)*(DD3:DD105=V61)*(DF3:DF105="L"))+SUMPRODUCT((DA3:DA105=V63)*(DD3:DD105=V61)*(DF3:DF105="L"))+SUMPRODUCT((DA3:DA105=V64)*(DD3:DD105=V61)*(DF3:DF105="L"))+SUMPRODUCT((DA3:DA105=V65)*(DD3:DD105=V61)*(DF3:DF105="L"))</f>
        <v>0</v>
      </c>
      <c r="Z61" s="197">
        <f ca="1">SUMPRODUCT((DA3:DA105=V61)*(DD3:DD105=V62)*DB3:DB105)+SUMPRODUCT((DA3:DA105=V61)*(DD3:DD105=V63)*DB3:DB105)+SUMPRODUCT((DA3:DA105=V61)*(DD3:DD105=V64)*DB3:DB105)+SUMPRODUCT((DA3:DA105=V61)*(DD3:DD105=V65)*DB3:DB105)+SUMPRODUCT((DA3:DA105=V62)*(DD3:DD105=V61)*DC3:DC105)+SUMPRODUCT((DA3:DA105=V63)*(DD3:DD105=V61)*DC3:DC105)+SUMPRODUCT((DA3:DA105=V64)*(DD3:DD105=V61)*DC3:DC105)+SUMPRODUCT((DA3:DA105=V65)*(DD3:DD105=V61)*DC3:DC105)</f>
        <v>0</v>
      </c>
      <c r="AA61" s="197">
        <f ca="1">SUMPRODUCT((DA3:DA105=V61)*(DD3:DD105=V62)*DC3:DC105)+SUMPRODUCT((DA3:DA105=V61)*(DD3:DD105=V63)*DC3:DC105)+SUMPRODUCT((DA3:DA105=V61)*(DD3:DD105=V64)*DC3:DC105)+SUMPRODUCT((DA3:DA105=V61)*(DD3:DD105=V65)*DC3:DC105)+SUMPRODUCT((DA3:DA105=V62)*(DD3:DD105=V61)*DB3:DB105)+SUMPRODUCT((DA3:DA105=V63)*(DD3:DD105=V61)*DB3:DB105)+SUMPRODUCT((DA3:DA105=V64)*(DD3:DD105=V61)*DB3:DB105)+SUMPRODUCT((DA3:DA105=V65)*(DD3:DD105=V61)*DB3:DB105)</f>
        <v>0</v>
      </c>
      <c r="AB61" s="133">
        <f ca="1">Z61-AA61+1000</f>
        <v>1000</v>
      </c>
      <c r="AC61" s="197">
        <f t="shared" ref="AC61:AC64" ca="1" si="115">IF(V61&lt;&gt;"",W61*3+X61*1,"")</f>
        <v>0</v>
      </c>
      <c r="AD61" s="197">
        <f ca="1">IF(V61&lt;&gt;"",VLOOKUP(V61,C4:I64,7,FALSE),"")</f>
        <v>1000</v>
      </c>
      <c r="AE61" s="197">
        <f ca="1">IF(V61&lt;&gt;"",VLOOKUP(V61,C4:I64,5,FALSE),"")</f>
        <v>0</v>
      </c>
      <c r="AF61" s="197">
        <f ca="1">IF(V61&lt;&gt;"",VLOOKUP(V61,C4:K64,9,FALSE),"")</f>
        <v>-164</v>
      </c>
      <c r="AG61" s="133">
        <f t="shared" ref="AG61:AG64" ca="1" si="116">AC61</f>
        <v>0</v>
      </c>
      <c r="AH61" s="197">
        <f ca="1">IF(V61&lt;&gt;"",RANK(AG61,AG61:AG64),"")</f>
        <v>1</v>
      </c>
      <c r="AI61" s="197">
        <f ca="1">IF(V61&lt;&gt;"",SUMPRODUCT((AG61:AG64=AG61)*(AB61:AB64&gt;AB61)),"")</f>
        <v>0</v>
      </c>
      <c r="AJ61" s="197">
        <f ca="1">IF(V61&lt;&gt;"",SUMPRODUCT((AG61:AG64=AG61)*(AB61:AB64=AB61)*(Z61:Z64&gt;Z61)),"")</f>
        <v>0</v>
      </c>
      <c r="AK61" s="197">
        <f ca="1">IF(V61&lt;&gt;"",SUMPRODUCT((AG61:AG64=AG61)*(AB61:AB64=AB61)*(Z61:Z64=Z61)*(AD61:AD64&gt;AD61)),"")</f>
        <v>0</v>
      </c>
      <c r="AL61" s="197">
        <f ca="1">IF(V61&lt;&gt;"",SUMPRODUCT((AG61:AG64=AG61)*(AB61:AB64=AB61)*(Z61:Z64=Z61)*(AD61:AD64=AD61)*(AE61:AE64&gt;AE61)),"")</f>
        <v>0</v>
      </c>
      <c r="AM61" s="197">
        <f ca="1">IF(V61&lt;&gt;"",SUMPRODUCT((AG61:AG64=AG61)*(AB61:AB64=AB61)*(Z61:Z64=Z61)*(AD61:AD64=AD61)*(AE61:AE64=AE61)*(AF61:AF64&gt;AF61)),"")</f>
        <v>3</v>
      </c>
      <c r="AN61" s="207">
        <f ca="1">IF(V61&lt;&gt;"",IF(AN140&lt;&gt;"",IF(U139=3,AN140,AN140+U139),SUM(AH61:AM61)),"")</f>
        <v>4</v>
      </c>
      <c r="AO61" s="197" t="str">
        <f ca="1">IF(V61&lt;&gt;"",INDEX(V61:V64,MATCH(1,AN61:AN64,0),0),"")</f>
        <v>Argentina</v>
      </c>
      <c r="AP61" s="197"/>
      <c r="CX61" s="197" t="str">
        <f ca="1">IF(AO61&lt;&gt;"",AO61,O61)</f>
        <v>Argentina</v>
      </c>
      <c r="CY61" s="133">
        <v>1</v>
      </c>
      <c r="DA61" s="195" t="str">
        <f>Matches!H62</f>
        <v>Türkiye</v>
      </c>
      <c r="DB61" s="195">
        <f ca="1">IF(DA2&lt;&gt;"",IF(AND(Matches!J62&lt;&gt;"",Matches!K62&lt;&gt;""),Matches!J62,0),"")</f>
        <v>0</v>
      </c>
      <c r="DC61" s="195">
        <f ca="1">IF(DA2&lt;&gt;"",IF(AND(Matches!J62&lt;&gt;"",Matches!K62&lt;&gt;""),Matches!K62,0),"")</f>
        <v>0</v>
      </c>
      <c r="DD61" s="195" t="str">
        <f>Matches!M62</f>
        <v>USA</v>
      </c>
      <c r="DE61" s="195" t="str">
        <f ca="1">IF(AND(Matches!J62&lt;&gt;"",Matches!K62&lt;&gt;""),IF(DB61&gt;DC61,"W",IF(DB61=DC61,"D","L")),"")</f>
        <v/>
      </c>
      <c r="DF61" s="133" t="str">
        <f t="shared" ca="1" si="0"/>
        <v/>
      </c>
      <c r="DU61" s="194" t="str">
        <f>IF(ISERROR("Calculator!"&amp;VLOOKUP(DS61,Calculator!DS7:DT38,2,FALSE)),"Calculator!dq77","Calculator!"&amp;VLOOKUP(DS61,Calculator!DS7:DT38,2,FALSE))</f>
        <v>Calculator!dq77</v>
      </c>
      <c r="DX61" s="20"/>
      <c r="DY61" s="9">
        <v>55</v>
      </c>
      <c r="DZ61" s="204">
        <f t="shared" si="13"/>
        <v>46198.666666666664</v>
      </c>
      <c r="EA61" s="208">
        <v>46198.666666666664</v>
      </c>
      <c r="EB61" s="206">
        <f t="shared" si="74"/>
        <v>46198.666666666664</v>
      </c>
      <c r="EC61" s="208"/>
    </row>
    <row r="62" spans="1:136" x14ac:dyDescent="0.25">
      <c r="A62" s="20">
        <f>Setup!F45+100</f>
        <v>128</v>
      </c>
      <c r="B62" s="197">
        <f ca="1">VLOOKUP(C62,CX61:CY64,2,FALSE)</f>
        <v>3</v>
      </c>
      <c r="C62" s="193" t="str">
        <f t="shared" ref="C62:C64" si="117">EE44</f>
        <v>Algeria</v>
      </c>
      <c r="D62" s="197">
        <f ca="1">SUMPRODUCT((DA3:DA105=C62)*(DE3:DE105="W"))+SUMPRODUCT((DD3:DD105=C62)*(DF3:DF105="W"))</f>
        <v>0</v>
      </c>
      <c r="E62" s="197">
        <f ca="1">SUMPRODUCT((DA3:DA105=C62)*(DE3:DE105="D"))+SUMPRODUCT((DD3:DD105=C62)*(DF3:DF105="D"))</f>
        <v>0</v>
      </c>
      <c r="F62" s="197">
        <f ca="1">SUMPRODUCT((DA3:DA105=C62)*(DE3:DE105="L"))+SUMPRODUCT((DD3:DD105=C62)*(DF3:DF105="L"))</f>
        <v>0</v>
      </c>
      <c r="G62" s="197">
        <f ca="1">SUMIF(DA3:DA123,C62,DB3:DB123)+SUMIF(DD3:DD123,C62,DC3:DC123)</f>
        <v>0</v>
      </c>
      <c r="H62" s="197">
        <f ca="1">SUMIF(DD3:DD123,C62,DB3:DB123)+SUMIF(DA3:DA123,C62,DC3:DC123)</f>
        <v>0</v>
      </c>
      <c r="I62" s="197">
        <f t="shared" ca="1" si="113"/>
        <v>1000</v>
      </c>
      <c r="J62" s="197">
        <f t="shared" ca="1" si="114"/>
        <v>0</v>
      </c>
      <c r="K62" s="133">
        <f>IF(Setup!G45&lt;&gt;"",Setup!G45,-A62)</f>
        <v>-128</v>
      </c>
      <c r="L62" s="197">
        <f ca="1">IF(COUNTIF(J61:J64,4)&lt;&gt;4,RANK(J62,J61:J64),J141)</f>
        <v>1</v>
      </c>
      <c r="N62" s="197">
        <f ca="1">SUMPRODUCT((L61:L64=L62)*(K61:K64&lt;K62))+L62</f>
        <v>2</v>
      </c>
      <c r="O62" s="209" t="str">
        <f ca="1">INDEX(C61:C64,MATCH(2,N61:N64,0),0)</f>
        <v>Algeria</v>
      </c>
      <c r="P62" s="197">
        <f ca="1">INDEX(L61:L64,MATCH(O62,C61:C64,0),0)</f>
        <v>1</v>
      </c>
      <c r="Q62" s="197" t="str">
        <f ca="1">IF(Q61&lt;&gt;"",O62,"")</f>
        <v>Algeria</v>
      </c>
      <c r="R62" s="197" t="str">
        <f ca="1">IF(R61&lt;&gt;"",O63,"")</f>
        <v/>
      </c>
      <c r="S62" s="197" t="str">
        <f ca="1">IF(S61&lt;&gt;"",O64,"")</f>
        <v/>
      </c>
      <c r="T62" s="197" t="str">
        <f>IF(T61&lt;&gt;"",O65,"")</f>
        <v/>
      </c>
      <c r="V62" s="197" t="str">
        <f t="shared" ref="V62:V64" ca="1" si="118">IF(Q62&lt;&gt;"",Q62,"")</f>
        <v>Algeria</v>
      </c>
      <c r="W62" s="197">
        <f ca="1">SUMPRODUCT((DA3:DA105=V62)*(DD3:DD105=V63)*(DE3:DE105="W"))+SUMPRODUCT((DA3:DA105=V62)*(DD3:DD105=V64)*(DE3:DE105="W"))+SUMPRODUCT((DA3:DA105=V62)*(DD3:DD105=V65)*(DE3:DE105="W"))+SUMPRODUCT((DA3:DA105=V62)*(DD3:DD105=V61)*(DE3:DE105="W"))+SUMPRODUCT((DA3:DA105=V63)*(DD3:DD105=V62)*(DF3:DF105="W"))+SUMPRODUCT((DA3:DA105=V64)*(DD3:DD105=V62)*(DF3:DF105="W"))+SUMPRODUCT((DA3:DA105=V65)*(DD3:DD105=V62)*(DF3:DF105="W"))+SUMPRODUCT((DA3:DA105=V61)*(DD3:DD105=V62)*(DF3:DF105="W"))</f>
        <v>0</v>
      </c>
      <c r="X62" s="197">
        <f ca="1">SUMPRODUCT((DA3:DA105=V62)*(DD3:DD105=V63)*(DE3:DE105="D"))+SUMPRODUCT((DA3:DA105=V62)*(DD3:DD105=V64)*(DE3:DE105="D"))+SUMPRODUCT((DA3:DA105=V62)*(DD3:DD105=V65)*(DE3:DE105="D"))+SUMPRODUCT((DA3:DA105=V62)*(DD3:DD105=V61)*(DE3:DE105="D"))+SUMPRODUCT((DA3:DA105=V63)*(DD3:DD105=V62)*(DE3:DE105="D"))+SUMPRODUCT((DA3:DA105=V64)*(DD3:DD105=V62)*(DE3:DE105="D"))+SUMPRODUCT((DA3:DA105=V65)*(DD3:DD105=V62)*(DE3:DE105="D"))+SUMPRODUCT((DA3:DA105=V61)*(DD3:DD105=V62)*(DE3:DE105="D"))</f>
        <v>0</v>
      </c>
      <c r="Y62" s="197">
        <f ca="1">SUMPRODUCT((DA3:DA105=V62)*(DD3:DD105=V63)*(DE3:DE105="L"))+SUMPRODUCT((DA3:DA105=V62)*(DD3:DD105=V64)*(DE3:DE105="L"))+SUMPRODUCT((DA3:DA105=V62)*(DD3:DD105=V65)*(DE3:DE105="L"))+SUMPRODUCT((DA3:DA105=V62)*(DD3:DD105=V61)*(DE3:DE105="L"))+SUMPRODUCT((DA3:DA105=V63)*(DD3:DD105=V62)*(DF3:DF105="L"))+SUMPRODUCT((DA3:DA105=V64)*(DD3:DD105=V62)*(DF3:DF105="L"))+SUMPRODUCT((DA3:DA105=V65)*(DD3:DD105=V62)*(DF3:DF105="L"))+SUMPRODUCT((DA3:DA105=V61)*(DD3:DD105=V62)*(DF3:DF105="L"))</f>
        <v>0</v>
      </c>
      <c r="Z62" s="197">
        <f ca="1">SUMPRODUCT((DA3:DA105=V62)*(DD3:DD105=V63)*DB3:DB105)+SUMPRODUCT((DA3:DA105=V62)*(DD3:DD105=V64)*DB3:DB105)+SUMPRODUCT((DA3:DA105=V62)*(DD3:DD105=V65)*DB3:DB105)+SUMPRODUCT((DA3:DA105=V62)*(DD3:DD105=V61)*DB3:DB105)+SUMPRODUCT((DA3:DA105=V63)*(DD3:DD105=V62)*DC3:DC105)+SUMPRODUCT((DA3:DA105=V64)*(DD3:DD105=V62)*DC3:DC105)+SUMPRODUCT((DA3:DA105=V65)*(DD3:DD105=V62)*DC3:DC105)+SUMPRODUCT((DA3:DA105=V61)*(DD3:DD105=V62)*DC3:DC105)</f>
        <v>0</v>
      </c>
      <c r="AA62" s="197">
        <f ca="1">SUMPRODUCT((DA3:DA105=V62)*(DD3:DD105=V63)*DC3:DC105)+SUMPRODUCT((DA3:DA105=V62)*(DD3:DD105=V64)*DC3:DC105)+SUMPRODUCT((DA3:DA105=V62)*(DD3:DD105=V65)*DC3:DC105)+SUMPRODUCT((DA3:DA105=V62)*(DD3:DD105=V61)*DC3:DC105)+SUMPRODUCT((DA3:DA105=V63)*(DD3:DD105=V62)*DB3:DB105)+SUMPRODUCT((DA3:DA105=V64)*(DD3:DD105=V62)*DB3:DB105)+SUMPRODUCT((DA3:DA105=V65)*(DD3:DD105=V62)*DB3:DB105)+SUMPRODUCT((DA3:DA105=V61)*(DD3:DD105=V62)*DB3:DB105)</f>
        <v>0</v>
      </c>
      <c r="AB62" s="133">
        <f ca="1">Z62-AA62+1000</f>
        <v>1000</v>
      </c>
      <c r="AC62" s="197">
        <f t="shared" ca="1" si="115"/>
        <v>0</v>
      </c>
      <c r="AD62" s="197">
        <f ca="1">IF(V62&lt;&gt;"",VLOOKUP(V62,C4:I64,7,FALSE),"")</f>
        <v>1000</v>
      </c>
      <c r="AE62" s="197">
        <f ca="1">IF(V62&lt;&gt;"",VLOOKUP(V62,C4:I64,5,FALSE),"")</f>
        <v>0</v>
      </c>
      <c r="AF62" s="197">
        <f ca="1">IF(V62&lt;&gt;"",VLOOKUP(V62,C4:K64,9,FALSE),"")</f>
        <v>-128</v>
      </c>
      <c r="AG62" s="133">
        <f t="shared" ca="1" si="116"/>
        <v>0</v>
      </c>
      <c r="AH62" s="197">
        <f ca="1">IF(V62&lt;&gt;"",RANK(AG62,AG61:AG64),"")</f>
        <v>1</v>
      </c>
      <c r="AI62" s="197">
        <f ca="1">IF(V62&lt;&gt;"",SUMPRODUCT((AG61:AG64=AG62)*(AB61:AB64&gt;AB62)),"")</f>
        <v>0</v>
      </c>
      <c r="AJ62" s="197">
        <f ca="1">IF(V62&lt;&gt;"",SUMPRODUCT((AG61:AG64=AG62)*(AB61:AB64=AB62)*(Z61:Z64&gt;Z62)),"")</f>
        <v>0</v>
      </c>
      <c r="AK62" s="197">
        <f ca="1">IF(V62&lt;&gt;"",SUMPRODUCT((AG61:AG64=AG62)*(AB61:AB64=AB62)*(Z61:Z64=Z62)*(AD61:AD64&gt;AD62)),"")</f>
        <v>0</v>
      </c>
      <c r="AL62" s="197">
        <f ca="1">IF(V62&lt;&gt;"",SUMPRODUCT((AG61:AG64=AG62)*(AB61:AB64=AB62)*(Z61:Z64=Z62)*(AD61:AD64=AD62)*(AE61:AE64&gt;AE62)),"")</f>
        <v>0</v>
      </c>
      <c r="AM62" s="197">
        <f ca="1">IF(V62&lt;&gt;"",SUMPRODUCT((AG61:AG64=AG62)*(AB61:AB64=AB62)*(Z61:Z64=Z62)*(AD61:AD64=AD62)*(AE61:AE64=AE62)*(AF61:AF64&gt;AF62)),"")</f>
        <v>2</v>
      </c>
      <c r="AN62" s="207">
        <f ca="1">IF(V62&lt;&gt;"",IF(AN141&lt;&gt;"",IF(U139=3,AN141,AN141+U139),SUM(AH62:AM62)),"")</f>
        <v>3</v>
      </c>
      <c r="AO62" s="197" t="str">
        <f ca="1">IF(V62&lt;&gt;"",INDEX(V61:V64,MATCH(2,AN61:AN64,0),0),"")</f>
        <v>Austria</v>
      </c>
      <c r="AP62" s="197" t="str">
        <f ca="1">IF(R61&lt;&gt;"",R61,"")</f>
        <v/>
      </c>
      <c r="AQ62" s="197">
        <f ca="1">SUMPRODUCT((DA3:DA105=AP62)*(DD3:DD105=AP63)*(DE3:DE105="W"))+SUMPRODUCT((DA3:DA105=AP62)*(DD3:DD105=AP64)*(DE3:DE105="W"))+SUMPRODUCT((DA3:DA105=AP62)*(DD3:DD105=AP65)*(DE3:DE105="W"))+SUMPRODUCT((DA3:DA105=AP63)*(DD3:DD105=AP62)*(DF3:DF105="W"))+SUMPRODUCT((DA3:DA105=AP64)*(DD3:DD105=AP62)*(DF3:DF105="W"))+SUMPRODUCT((DA3:DA105=AP65)*(DD3:DD105=AP62)*(DF3:DF105="W"))</f>
        <v>0</v>
      </c>
      <c r="AR62" s="197">
        <f ca="1">SUMPRODUCT((DA3:DA105=AP62)*(DD3:DD105=AP63)*(DE3:DE105="D"))+SUMPRODUCT((DA3:DA105=AP62)*(DD3:DD105=AP64)*(DE3:DE105="D"))+SUMPRODUCT((DA3:DA105=AP62)*(DD3:DD105=AP65)*(DE3:DE105="D"))+SUMPRODUCT((DA3:DA105=AP63)*(DD3:DD105=AP62)*(DE3:DE105="D"))+SUMPRODUCT((DA3:DA105=AP64)*(DD3:DD105=AP62)*(DE3:DE105="D"))+SUMPRODUCT((DA3:DA105=AP65)*(DD3:DD105=AP62)*(DE3:DE105="D"))</f>
        <v>0</v>
      </c>
      <c r="AS62" s="197">
        <f ca="1">SUMPRODUCT((DA3:DA105=AP62)*(DD3:DD105=AP63)*(DE3:DE105="L"))+SUMPRODUCT((DA3:DA105=AP62)*(DD3:DD105=AP64)*(DE3:DE105="L"))+SUMPRODUCT((DA3:DA105=AP62)*(DD3:DD105=AP65)*(DE3:DE105="L"))+SUMPRODUCT((DA3:DA105=AP63)*(DD3:DD105=AP62)*(DF3:DF105="L"))+SUMPRODUCT((DA3:DA105=AP64)*(DD3:DD105=AP62)*(DF3:DF105="L"))+SUMPRODUCT((DA3:DA105=AP65)*(DD3:DD105=AP62)*(DF3:DF105="L"))</f>
        <v>0</v>
      </c>
      <c r="AT62" s="197">
        <f ca="1">SUMPRODUCT((DA3:DA105=AP62)*(DD3:DD105=AP63)*DB3:DB105)+SUMPRODUCT((DA3:DA105=AP62)*(DD3:DD105=AP64)*DB3:DB105)+SUMPRODUCT((DA3:DA105=AP62)*(DD3:DD105=AP65)*DB3:DB105)+SUMPRODUCT((DA3:DA105=AP62)*(DD3:DD105=AP61)*DB3:DB105)+SUMPRODUCT((DA3:DA105=AP63)*(DD3:DD105=AP62)*DC3:DC105)+SUMPRODUCT((DA3:DA105=AP64)*(DD3:DD105=AP62)*DC3:DC105)+SUMPRODUCT((DA3:DA105=AP65)*(DD3:DD105=AP62)*DC3:DC105)+SUMPRODUCT((DA3:DA105=AP61)*(DD3:DD105=AP62)*DC3:DC105)</f>
        <v>0</v>
      </c>
      <c r="AU62" s="197">
        <f ca="1">SUMPRODUCT((DA3:DA105=AP62)*(DD3:DD105=AP63)*DC3:DC105)+SUMPRODUCT((DA3:DA105=AP62)*(DD3:DD105=AP64)*DC3:DC105)+SUMPRODUCT((DA3:DA105=AP62)*(DD3:DD105=AP65)*DC3:DC105)+SUMPRODUCT((DA3:DA105=AP62)*(DD3:DD105=AP61)*DC3:DC105)+SUMPRODUCT((DA3:DA105=AP63)*(DD3:DD105=AP62)*DB3:DB105)+SUMPRODUCT((DA3:DA105=AP64)*(DD3:DD105=AP62)*DB3:DB105)+SUMPRODUCT((DA3:DA105=AP65)*(DD3:DD105=AP62)*DB3:DB105)+SUMPRODUCT((DA3:DA105=AP61)*(DD3:DD105=AP62)*DB3:DB105)</f>
        <v>0</v>
      </c>
      <c r="AV62" s="197">
        <f ca="1">AT62-AU62+1000</f>
        <v>1000</v>
      </c>
      <c r="AW62" s="197" t="str">
        <f t="shared" ref="AW62:AW64" ca="1" si="119">IF(AP62&lt;&gt;"",AQ62*3+AR62*1,"")</f>
        <v/>
      </c>
      <c r="AX62" s="197" t="str">
        <f ca="1">IF(AP62&lt;&gt;"",VLOOKUP(AP62,C4:I64,7,FALSE),"")</f>
        <v/>
      </c>
      <c r="AY62" s="197" t="str">
        <f ca="1">IF(AP62&lt;&gt;"",VLOOKUP(AP62,C4:I64,5,FALSE),"")</f>
        <v/>
      </c>
      <c r="AZ62" s="197" t="str">
        <f ca="1">IF(AP62&lt;&gt;"",VLOOKUP(AP62,C4:K64,9,FALSE),"")</f>
        <v/>
      </c>
      <c r="BA62" s="197" t="str">
        <f t="shared" ref="BA62:BA64" ca="1" si="120">AW62</f>
        <v/>
      </c>
      <c r="BB62" s="197" t="str">
        <f ca="1">IF(AP62&lt;&gt;"",RANK(BA62,BA61:BA64),"")</f>
        <v/>
      </c>
      <c r="BC62" s="197" t="str">
        <f ca="1">IF(AP62&lt;&gt;"",SUMPRODUCT((BA61:BA64=BA62)*(AV61:AV64&gt;AV62)),"")</f>
        <v/>
      </c>
      <c r="BD62" s="197" t="str">
        <f ca="1">IF(AP62&lt;&gt;"",SUMPRODUCT((BA61:BA64=BA62)*(AV61:AV64=AV62)*(AT61:AT64&gt;AT62)),"")</f>
        <v/>
      </c>
      <c r="BE62" s="197" t="str">
        <f ca="1">IF(AP62&lt;&gt;"",SUMPRODUCT((BA61:BA64=BA62)*(AV61:AV64=AV62)*(AT61:AT64=AT62)*(AX61:AX64&gt;AX62)),"")</f>
        <v/>
      </c>
      <c r="BF62" s="197" t="str">
        <f ca="1">IF(AP62&lt;&gt;"",SUMPRODUCT((BA61:BA64=BA62)*(AV61:AV64=AV62)*(AT61:AT64=AT62)*(AX61:AX64=AX62)*(AY61:AY64&gt;AY62)),"")</f>
        <v/>
      </c>
      <c r="BG62" s="197" t="str">
        <f ca="1">IF(AP62&lt;&gt;"",SUMPRODUCT((BA61:BA64=BA62)*(AV61:AV64=AV62)*(AT61:AT64=AT62)*(AX61:AX64=AX62)*(AY61:AY64=AY62)*(AZ61:AZ64&gt;AZ62)),"")</f>
        <v/>
      </c>
      <c r="BH62" s="197" t="str">
        <f ca="1">IF(AP62&lt;&gt;"",IF(BH141&lt;&gt;"",IF(AO139=3,BH141,BH141+AO139),SUM(BB62:BG62)+1),"")</f>
        <v/>
      </c>
      <c r="BI62" s="197" t="str">
        <f ca="1">IF(AP62&lt;&gt;"",INDEX(AP62:AP65,MATCH(2,BH62:BH65,0),0),"")</f>
        <v/>
      </c>
      <c r="BJ62" s="197"/>
      <c r="CX62" s="197" t="str">
        <f ca="1">IF(BI62&lt;&gt;"",BI62,IF(AO62&lt;&gt;"",AO62,O62))</f>
        <v>Austria</v>
      </c>
      <c r="CY62" s="133">
        <v>2</v>
      </c>
      <c r="DA62" s="195" t="str">
        <f>Matches!H63</f>
        <v>Paraguay</v>
      </c>
      <c r="DB62" s="195">
        <f ca="1">IF(DA2&lt;&gt;"",IF(AND(Matches!J63&lt;&gt;"",Matches!K63&lt;&gt;""),Matches!J63,0),"")</f>
        <v>0</v>
      </c>
      <c r="DC62" s="195">
        <f ca="1">IF(DA2&lt;&gt;"",IF(AND(Matches!J63&lt;&gt;"",Matches!K63&lt;&gt;""),Matches!K63,0),"")</f>
        <v>0</v>
      </c>
      <c r="DD62" s="195" t="str">
        <f>Matches!M63</f>
        <v>Australia</v>
      </c>
      <c r="DE62" s="195" t="str">
        <f ca="1">IF(AND(Matches!J63&lt;&gt;"",Matches!K63&lt;&gt;""),IF(DB62&gt;DC62,"W",IF(DB62=DC62,"D","L")),"")</f>
        <v/>
      </c>
      <c r="DF62" s="133" t="str">
        <f t="shared" ca="1" si="0"/>
        <v/>
      </c>
      <c r="DU62" s="194" t="str">
        <f>IF(ISERROR("Calculator!"&amp;VLOOKUP(DS62,Calculator!DS7:DT38,2,FALSE)),"Calculator!dq77","Calculator!"&amp;VLOOKUP(DS62,Calculator!DS7:DT38,2,FALSE))</f>
        <v>Calculator!dq77</v>
      </c>
      <c r="DX62" s="20"/>
      <c r="DY62" s="9">
        <v>56</v>
      </c>
      <c r="DZ62" s="204">
        <f t="shared" si="13"/>
        <v>46198.666666666664</v>
      </c>
      <c r="EA62" s="208">
        <v>46198.666666666664</v>
      </c>
      <c r="EB62" s="206">
        <f t="shared" si="74"/>
        <v>46198.666666666664</v>
      </c>
      <c r="EC62" s="208"/>
    </row>
    <row r="63" spans="1:136" x14ac:dyDescent="0.25">
      <c r="A63" s="20">
        <f>Setup!F46+100</f>
        <v>124</v>
      </c>
      <c r="B63" s="197">
        <f ca="1">VLOOKUP(C63,CX61:CY64,2,FALSE)</f>
        <v>2</v>
      </c>
      <c r="C63" s="193" t="str">
        <f t="shared" si="117"/>
        <v>Austria</v>
      </c>
      <c r="D63" s="197">
        <f ca="1">SUMPRODUCT((DA3:DA105=C63)*(DE3:DE105="W"))+SUMPRODUCT((DD3:DD105=C63)*(DF3:DF105="W"))</f>
        <v>0</v>
      </c>
      <c r="E63" s="197">
        <f ca="1">SUMPRODUCT((DA3:DA105=C63)*(DE3:DE105="D"))+SUMPRODUCT((DD3:DD105=C63)*(DF3:DF105="D"))</f>
        <v>0</v>
      </c>
      <c r="F63" s="197">
        <f ca="1">SUMPRODUCT((DA3:DA105=C63)*(DE3:DE105="L"))+SUMPRODUCT((DD3:DD105=C63)*(DF3:DF105="L"))</f>
        <v>0</v>
      </c>
      <c r="G63" s="197">
        <f ca="1">SUMIF(DA3:DA123,C63,DB3:DB123)+SUMIF(DD3:DD123,C63,DC3:DC123)</f>
        <v>0</v>
      </c>
      <c r="H63" s="197">
        <f ca="1">SUMIF(DD3:DD123,C63,DB3:DB123)+SUMIF(DA3:DA123,C63,DC3:DC123)</f>
        <v>0</v>
      </c>
      <c r="I63" s="197">
        <f t="shared" ca="1" si="113"/>
        <v>1000</v>
      </c>
      <c r="J63" s="197">
        <f t="shared" ca="1" si="114"/>
        <v>0</v>
      </c>
      <c r="K63" s="133">
        <f>IF(Setup!G46&lt;&gt;"",Setup!G46,-A63)</f>
        <v>-124</v>
      </c>
      <c r="L63" s="197">
        <f ca="1">IF(COUNTIF(J61:J64,4)&lt;&gt;4,RANK(J63,J61:J64),J142)</f>
        <v>1</v>
      </c>
      <c r="N63" s="197">
        <f ca="1">SUMPRODUCT((L61:L64=L63)*(K61:K64&lt;K63))+L63</f>
        <v>3</v>
      </c>
      <c r="O63" s="209" t="str">
        <f ca="1">INDEX(C61:C64,MATCH(3,N61:N64,0),0)</f>
        <v>Austria</v>
      </c>
      <c r="P63" s="197">
        <f ca="1">INDEX(L61:L64,MATCH(O63,C61:C64,0),0)</f>
        <v>1</v>
      </c>
      <c r="Q63" s="197" t="str">
        <f ca="1">IF(AND(Q62&lt;&gt;"",P63=1),O63,"")</f>
        <v>Austria</v>
      </c>
      <c r="R63" s="197" t="str">
        <f ca="1">IF(AND(R62&lt;&gt;"",P64=2),O64,"")</f>
        <v/>
      </c>
      <c r="S63" s="197" t="str">
        <f ca="1">IF(AND(S62&lt;&gt;"",P65=3),O65,"")</f>
        <v/>
      </c>
      <c r="T63" s="197"/>
      <c r="V63" s="197" t="str">
        <f t="shared" ca="1" si="118"/>
        <v>Austria</v>
      </c>
      <c r="W63" s="197">
        <f ca="1">SUMPRODUCT((DA3:DA105=V63)*(DD3:DD105=V64)*(DE3:DE105="W"))+SUMPRODUCT((DA3:DA105=V63)*(DD3:DD105=V65)*(DE3:DE105="W"))+SUMPRODUCT((DA3:DA105=V63)*(DD3:DD105=V61)*(DE3:DE105="W"))+SUMPRODUCT((DA3:DA105=V63)*(DD3:DD105=V62)*(DE3:DE105="W"))+SUMPRODUCT((DA3:DA105=V64)*(DD3:DD105=V63)*(DF3:DF105="W"))+SUMPRODUCT((DA3:DA105=V65)*(DD3:DD105=V63)*(DF3:DF105="W"))+SUMPRODUCT((DA3:DA105=V61)*(DD3:DD105=V63)*(DF3:DF105="W"))+SUMPRODUCT((DA3:DA105=V62)*(DD3:DD105=V63)*(DF3:DF105="W"))</f>
        <v>0</v>
      </c>
      <c r="X63" s="197">
        <f ca="1">SUMPRODUCT((DA3:DA105=V63)*(DD3:DD105=V64)*(DE3:DE105="D"))+SUMPRODUCT((DA3:DA105=V63)*(DD3:DD105=V65)*(DE3:DE105="D"))+SUMPRODUCT((DA3:DA105=V63)*(DD3:DD105=V61)*(DE3:DE105="D"))+SUMPRODUCT((DA3:DA105=V63)*(DD3:DD105=V62)*(DE3:DE105="D"))+SUMPRODUCT((DA3:DA105=V64)*(DD3:DD105=V63)*(DE3:DE105="D"))+SUMPRODUCT((DA3:DA105=V65)*(DD3:DD105=V63)*(DE3:DE105="D"))+SUMPRODUCT((DA3:DA105=V61)*(DD3:DD105=V63)*(DE3:DE105="D"))+SUMPRODUCT((DA3:DA105=V62)*(DD3:DD105=V63)*(DE3:DE105="D"))</f>
        <v>0</v>
      </c>
      <c r="Y63" s="197">
        <f ca="1">SUMPRODUCT((DA3:DA105=V63)*(DD3:DD105=V64)*(DE3:DE105="L"))+SUMPRODUCT((DA3:DA105=V63)*(DD3:DD105=V65)*(DE3:DE105="L"))+SUMPRODUCT((DA3:DA105=V63)*(DD3:DD105=V61)*(DE3:DE105="L"))+SUMPRODUCT((DA3:DA105=V63)*(DD3:DD105=V62)*(DE3:DE105="L"))+SUMPRODUCT((DA3:DA105=V64)*(DD3:DD105=V63)*(DF3:DF105="L"))+SUMPRODUCT((DA3:DA105=V65)*(DD3:DD105=V63)*(DF3:DF105="L"))+SUMPRODUCT((DA3:DA105=V61)*(DD3:DD105=V63)*(DF3:DF105="L"))+SUMPRODUCT((DA3:DA105=V62)*(DD3:DD105=V63)*(DF3:DF105="L"))</f>
        <v>0</v>
      </c>
      <c r="Z63" s="197">
        <f ca="1">SUMPRODUCT((DA3:DA105=V63)*(DD3:DD105=V64)*DB3:DB105)+SUMPRODUCT((DA3:DA105=V63)*(DD3:DD105=V65)*DB3:DB105)+SUMPRODUCT((DA3:DA105=V63)*(DD3:DD105=V61)*DB3:DB105)+SUMPRODUCT((DA3:DA105=V63)*(DD3:DD105=V62)*DB3:DB105)+SUMPRODUCT((DA3:DA105=V64)*(DD3:DD105=V63)*DC3:DC105)+SUMPRODUCT((DA3:DA105=V65)*(DD3:DD105=V63)*DC3:DC105)+SUMPRODUCT((DA3:DA105=V61)*(DD3:DD105=V63)*DC3:DC105)+SUMPRODUCT((DA3:DA105=V62)*(DD3:DD105=V63)*DC3:DC105)</f>
        <v>0</v>
      </c>
      <c r="AA63" s="197">
        <f ca="1">SUMPRODUCT((DA3:DA105=V63)*(DD3:DD105=V64)*DC3:DC105)+SUMPRODUCT((DA3:DA105=V63)*(DD3:DD105=V65)*DC3:DC105)+SUMPRODUCT((DA3:DA105=V63)*(DD3:DD105=V61)*DC3:DC105)+SUMPRODUCT((DA3:DA105=V63)*(DD3:DD105=V62)*DC3:DC105)+SUMPRODUCT((DA3:DA105=V64)*(DD3:DD105=V63)*DB3:DB105)+SUMPRODUCT((DA3:DA105=V65)*(DD3:DD105=V63)*DB3:DB105)+SUMPRODUCT((DA3:DA105=V61)*(DD3:DD105=V63)*DB3:DB105)+SUMPRODUCT((DA3:DA105=V62)*(DD3:DD105=V63)*DB3:DB105)</f>
        <v>0</v>
      </c>
      <c r="AB63" s="133">
        <f ca="1">Z63-AA63+1000</f>
        <v>1000</v>
      </c>
      <c r="AC63" s="197">
        <f t="shared" ca="1" si="115"/>
        <v>0</v>
      </c>
      <c r="AD63" s="197">
        <f ca="1">IF(V63&lt;&gt;"",VLOOKUP(V63,C4:I64,7,FALSE),"")</f>
        <v>1000</v>
      </c>
      <c r="AE63" s="197">
        <f ca="1">IF(V63&lt;&gt;"",VLOOKUP(V63,C4:I64,5,FALSE),"")</f>
        <v>0</v>
      </c>
      <c r="AF63" s="197">
        <f ca="1">IF(V63&lt;&gt;"",VLOOKUP(V63,C4:K64,9,FALSE),"")</f>
        <v>-124</v>
      </c>
      <c r="AG63" s="133">
        <f t="shared" ca="1" si="116"/>
        <v>0</v>
      </c>
      <c r="AH63" s="197">
        <f ca="1">IF(V63&lt;&gt;"",RANK(AG63,AG61:AG64),"")</f>
        <v>1</v>
      </c>
      <c r="AI63" s="197">
        <f ca="1">IF(V63&lt;&gt;"",SUMPRODUCT((AG61:AG64=AG63)*(AB61:AB64&gt;AB63)),"")</f>
        <v>0</v>
      </c>
      <c r="AJ63" s="197">
        <f ca="1">IF(V63&lt;&gt;"",SUMPRODUCT((AG61:AG64=AG63)*(AB61:AB64=AB63)*(Z61:Z64&gt;Z63)),"")</f>
        <v>0</v>
      </c>
      <c r="AK63" s="197">
        <f ca="1">IF(V63&lt;&gt;"",SUMPRODUCT((AG61:AG64=AG63)*(AB61:AB64=AB63)*(Z61:Z64=Z63)*(AD61:AD64&gt;AD63)),"")</f>
        <v>0</v>
      </c>
      <c r="AL63" s="197">
        <f ca="1">IF(V63&lt;&gt;"",SUMPRODUCT((AG61:AG64=AG63)*(AB61:AB64=AB63)*(Z61:Z64=Z63)*(AD61:AD64=AD63)*(AE61:AE64&gt;AE63)),"")</f>
        <v>0</v>
      </c>
      <c r="AM63" s="197">
        <f ca="1">IF(V63&lt;&gt;"",SUMPRODUCT((AG61:AG64=AG63)*(AB61:AB64=AB63)*(Z61:Z64=Z63)*(AD61:AD64=AD63)*(AE61:AE64=AE63)*(AF61:AF64&gt;AF63)),"")</f>
        <v>1</v>
      </c>
      <c r="AN63" s="207">
        <f ca="1">IF(V63&lt;&gt;"",IF(AN142&lt;&gt;"",IF(U139=3,AN142,AN142+U139),SUM(AH63:AM63)),"")</f>
        <v>2</v>
      </c>
      <c r="AO63" s="197" t="str">
        <f ca="1">IF(V63&lt;&gt;"",INDEX(V61:V64,MATCH(3,AN61:AN64,0),0),"")</f>
        <v>Algeria</v>
      </c>
      <c r="AP63" s="197" t="str">
        <f ca="1">IF(R62&lt;&gt;"",R62,"")</f>
        <v/>
      </c>
      <c r="AQ63" s="197">
        <f ca="1">SUMPRODUCT((DA3:DA105=AP63)*(DD3:DD105=AP64)*(DE3:DE105="W"))+SUMPRODUCT((DA3:DA105=AP63)*(DD3:DD105=AP65)*(DE3:DE105="W"))+SUMPRODUCT((DA3:DA105=AP63)*(DD3:DD105=AP62)*(DE3:DE105="W"))+SUMPRODUCT((DA3:DA105=AP64)*(DD3:DD105=AP63)*(DF3:DF105="W"))+SUMPRODUCT((DA3:DA105=AP65)*(DD3:DD105=AP63)*(DF3:DF105="W"))+SUMPRODUCT((DA3:DA105=AP62)*(DD3:DD105=AP63)*(DF3:DF105="W"))</f>
        <v>0</v>
      </c>
      <c r="AR63" s="197">
        <f ca="1">SUMPRODUCT((DA3:DA105=AP63)*(DD3:DD105=AP64)*(DE3:DE105="D"))+SUMPRODUCT((DA3:DA105=AP63)*(DD3:DD105=AP65)*(DE3:DE105="D"))+SUMPRODUCT((DA3:DA105=AP63)*(DD3:DD105=AP62)*(DE3:DE105="D"))+SUMPRODUCT((DA3:DA105=AP64)*(DD3:DD105=AP63)*(DE3:DE105="D"))+SUMPRODUCT((DA3:DA105=AP65)*(DD3:DD105=AP63)*(DE3:DE105="D"))+SUMPRODUCT((DA3:DA105=AP62)*(DD3:DD105=AP63)*(DE3:DE105="D"))</f>
        <v>0</v>
      </c>
      <c r="AS63" s="197">
        <f ca="1">SUMPRODUCT((DA3:DA105=AP63)*(DD3:DD105=AP64)*(DE3:DE105="L"))+SUMPRODUCT((DA3:DA105=AP63)*(DD3:DD105=AP65)*(DE3:DE105="L"))+SUMPRODUCT((DA3:DA105=AP63)*(DD3:DD105=AP62)*(DE3:DE105="L"))+SUMPRODUCT((DA3:DA105=AP64)*(DD3:DD105=AP63)*(DF3:DF105="L"))+SUMPRODUCT((DA3:DA105=AP65)*(DD3:DD105=AP63)*(DF3:DF105="L"))+SUMPRODUCT((DA3:DA105=AP62)*(DD3:DD105=AP63)*(DF3:DF105="L"))</f>
        <v>0</v>
      </c>
      <c r="AT63" s="197">
        <f ca="1">SUMPRODUCT((DA3:DA105=AP63)*(DD3:DD105=AP64)*DB3:DB105)+SUMPRODUCT((DA3:DA105=AP63)*(DD3:DD105=AP65)*DB3:DB105)+SUMPRODUCT((DA3:DA105=AP63)*(DD3:DD105=AP61)*DB3:DB105)+SUMPRODUCT((DA3:DA105=AP63)*(DD3:DD105=AP62)*DB3:DB105)+SUMPRODUCT((DA3:DA105=AP64)*(DD3:DD105=AP63)*DC3:DC105)+SUMPRODUCT((DA3:DA105=AP65)*(DD3:DD105=AP63)*DC3:DC105)+SUMPRODUCT((DA3:DA105=AP61)*(DD3:DD105=AP63)*DC3:DC105)+SUMPRODUCT((DA3:DA105=AP62)*(DD3:DD105=AP63)*DC3:DC105)</f>
        <v>0</v>
      </c>
      <c r="AU63" s="197">
        <f ca="1">SUMPRODUCT((DA3:DA105=AP63)*(DD3:DD105=AP64)*DC3:DC105)+SUMPRODUCT((DA3:DA105=AP63)*(DD3:DD105=AP65)*DC3:DC105)+SUMPRODUCT((DA3:DA105=AP63)*(DD3:DD105=AP61)*DC3:DC105)+SUMPRODUCT((DA3:DA105=AP63)*(DD3:DD105=AP62)*DC3:DC105)+SUMPRODUCT((DA3:DA105=AP64)*(DD3:DD105=AP63)*DB3:DB105)+SUMPRODUCT((DA3:DA105=AP65)*(DD3:DD105=AP63)*DB3:DB105)+SUMPRODUCT((DA3:DA105=AP61)*(DD3:DD105=AP63)*DB3:DB105)+SUMPRODUCT((DA3:DA105=AP62)*(DD3:DD105=AP63)*DB3:DB105)</f>
        <v>0</v>
      </c>
      <c r="AV63" s="197">
        <f ca="1">AT63-AU63+1000</f>
        <v>1000</v>
      </c>
      <c r="AW63" s="197" t="str">
        <f t="shared" ca="1" si="119"/>
        <v/>
      </c>
      <c r="AX63" s="197" t="str">
        <f ca="1">IF(AP63&lt;&gt;"",VLOOKUP(AP63,C4:I64,7,FALSE),"")</f>
        <v/>
      </c>
      <c r="AY63" s="197" t="str">
        <f ca="1">IF(AP63&lt;&gt;"",VLOOKUP(AP63,C4:I64,5,FALSE),"")</f>
        <v/>
      </c>
      <c r="AZ63" s="197" t="str">
        <f ca="1">IF(AP63&lt;&gt;"",VLOOKUP(AP63,C4:K64,9,FALSE),"")</f>
        <v/>
      </c>
      <c r="BA63" s="197" t="str">
        <f t="shared" ca="1" si="120"/>
        <v/>
      </c>
      <c r="BB63" s="197" t="str">
        <f ca="1">IF(AP63&lt;&gt;"",RANK(BA63,BA61:BA64),"")</f>
        <v/>
      </c>
      <c r="BC63" s="197" t="str">
        <f ca="1">IF(AP63&lt;&gt;"",SUMPRODUCT((BA61:BA64=BA63)*(AV61:AV64&gt;AV63)),"")</f>
        <v/>
      </c>
      <c r="BD63" s="197" t="str">
        <f ca="1">IF(AP63&lt;&gt;"",SUMPRODUCT((BA61:BA64=BA63)*(AV61:AV64=AV63)*(AT61:AT64&gt;AT63)),"")</f>
        <v/>
      </c>
      <c r="BE63" s="197" t="str">
        <f ca="1">IF(AP63&lt;&gt;"",SUMPRODUCT((BA61:BA64=BA63)*(AV61:AV64=AV63)*(AT61:AT64=AT63)*(AX61:AX64&gt;AX63)),"")</f>
        <v/>
      </c>
      <c r="BF63" s="197" t="str">
        <f ca="1">IF(AP63&lt;&gt;"",SUMPRODUCT((BA61:BA64=BA63)*(AV61:AV64=AV63)*(AT61:AT64=AT63)*(AX61:AX64=AX63)*(AY61:AY64&gt;AY63)),"")</f>
        <v/>
      </c>
      <c r="BG63" s="197" t="str">
        <f ca="1">IF(AP63&lt;&gt;"",SUMPRODUCT((BA61:BA64=BA63)*(AV61:AV64=AV63)*(AT61:AT64=AT63)*(AX61:AX64=AX63)*(AY61:AY64=AY63)*(AZ61:AZ64&gt;AZ63)),"")</f>
        <v/>
      </c>
      <c r="BH63" s="197" t="str">
        <f ca="1">IF(AP63&lt;&gt;"",IF(BH142&lt;&gt;"",IF(AO139=3,BH142,BH142+AO139),SUM(BB63:BG63)+1),"")</f>
        <v/>
      </c>
      <c r="BI63" s="197" t="str">
        <f ca="1">IF(AP63&lt;&gt;"",INDEX(AP62:AP65,MATCH(3,BH62:BH65,0),0),"")</f>
        <v/>
      </c>
      <c r="BJ63" s="197" t="str">
        <f ca="1">IF(S61&lt;&gt;"",S61,"")</f>
        <v/>
      </c>
      <c r="BK63" s="197">
        <f ca="1">SUMPRODUCT((DA3:DA105=BJ63)*(DD3:DD105=BJ64)*(DE3:DE105="W"))+SUMPRODUCT((DA3:DA105=BJ63)*(DD3:DD105=BJ65)*(DE3:DE105="W"))+SUMPRODUCT((DA3:DA105=BJ63)*(DD3:DD105=BJ105)*(DE3:DE105="W"))+SUMPRODUCT((DA3:DA105=BJ64)*(DD3:DD105=BJ63)*(DF3:DF105="W"))+SUMPRODUCT((DA3:DA105=BJ65)*(DD3:DD105=BJ63)*(DF3:DF105="W"))+SUMPRODUCT((DA3:DA105=BJ105)*(DD3:DD105=BJ63)*(DF3:DF105="W"))</f>
        <v>0</v>
      </c>
      <c r="BL63" s="197">
        <f ca="1">SUMPRODUCT((DA3:DA105=BJ63)*(DD3:DD105=BJ64)*(DE3:DE105="D"))+SUMPRODUCT((DA3:DA105=BJ63)*(DD3:DD105=BJ65)*(DE3:DE105="D"))+SUMPRODUCT((DA3:DA105=BJ63)*(DD3:DD105=BJ105)*(DE3:DE105="D"))+SUMPRODUCT((DA3:DA105=BJ64)*(DD3:DD105=BJ63)*(DE3:DE105="D"))+SUMPRODUCT((DA3:DA105=BJ65)*(DD3:DD105=BJ63)*(DE3:DE105="D"))+SUMPRODUCT((DA3:DA105=BJ105)*(DD3:DD105=BJ63)*(DE3:DE105="D"))</f>
        <v>0</v>
      </c>
      <c r="BM63" s="197">
        <f ca="1">SUMPRODUCT((DA3:DA105=BJ63)*(DD3:DD105=BJ64)*(DE3:DE105="L"))+SUMPRODUCT((DA3:DA105=BJ63)*(DD3:DD105=BJ65)*(DE3:DE105="L"))+SUMPRODUCT((DA3:DA105=BJ63)*(DD3:DD105=BJ105)*(DE3:DE105="L"))+SUMPRODUCT((DA3:DA105=BJ64)*(DD3:DD105=BJ63)*(DF3:DF105="L"))+SUMPRODUCT((DA3:DA105=BJ65)*(DD3:DD105=BJ63)*(DF3:DF105="L"))+SUMPRODUCT((DA3:DA105=BJ105)*(DD3:DD105=BJ63)*(DF3:DF105="L"))</f>
        <v>0</v>
      </c>
      <c r="BN63" s="197">
        <f ca="1">SUMPRODUCT((DA3:DA105=BJ63)*(DD3:DD105=BJ64)*DB3:DB105)+SUMPRODUCT((DA3:DA105=BJ63)*(DD3:DD105=BJ65)*DB3:DB105)+SUMPRODUCT((DA3:DA105=BJ63)*(DD3:DD105=BJ61)*DB3:DB105)+SUMPRODUCT((DA3:DA105=BJ63)*(DD3:DD105=BJ62)*DB3:DB105)+SUMPRODUCT((DA3:DA105=BJ64)*(DD3:DD105=BJ63)*DC3:DC105)+SUMPRODUCT((DA3:DA105=BJ65)*(DD3:DD105=BJ63)*DC3:DC105)+SUMPRODUCT((DA3:DA105=BJ61)*(DD3:DD105=BJ63)*DC3:DC105)+SUMPRODUCT((DA3:DA105=BJ62)*(DD3:DD105=BJ63)*DC3:DC105)</f>
        <v>0</v>
      </c>
      <c r="BO63" s="197">
        <f ca="1">SUMPRODUCT((DA3:DA105=BJ63)*(DD3:DD105=BJ64)*DC3:DC105)+SUMPRODUCT((DA3:DA105=BJ63)*(DD3:DD105=BJ65)*DC3:DC105)+SUMPRODUCT((DA3:DA105=BJ63)*(DD3:DD105=BJ61)*DC3:DC105)+SUMPRODUCT((DA3:DA105=BJ63)*(DD3:DD105=BJ62)*DC3:DC105)+SUMPRODUCT((DA3:DA105=BJ64)*(DD3:DD105=BJ63)*DB3:DB105)+SUMPRODUCT((DA3:DA105=BJ65)*(DD3:DD105=BJ63)*DB3:DB105)+SUMPRODUCT((DA3:DA105=BJ61)*(DD3:DD105=BJ63)*DB3:DB105)+SUMPRODUCT((DA3:DA105=BJ62)*(DD3:DD105=BJ63)*DB3:DB105)</f>
        <v>0</v>
      </c>
      <c r="BP63" s="197">
        <f ca="1">BN63-BO63+1000</f>
        <v>1000</v>
      </c>
      <c r="BQ63" s="197" t="str">
        <f t="shared" ref="BQ63:BQ64" ca="1" si="121">IF(BJ63&lt;&gt;"",BK63*3+BL63*1,"")</f>
        <v/>
      </c>
      <c r="BR63" s="197" t="str">
        <f ca="1">IF(BJ63&lt;&gt;"",VLOOKUP(BJ63,C4:I64,7,FALSE),"")</f>
        <v/>
      </c>
      <c r="BS63" s="197" t="str">
        <f ca="1">IF(BJ63&lt;&gt;"",VLOOKUP(BJ63,C4:I64,5,FALSE),"")</f>
        <v/>
      </c>
      <c r="BT63" s="197" t="str">
        <f ca="1">IF(BJ63&lt;&gt;"",VLOOKUP(BJ63,C4:K64,9,FALSE),"")</f>
        <v/>
      </c>
      <c r="BU63" s="197" t="str">
        <f t="shared" ref="BU63:BU64" ca="1" si="122">BQ63</f>
        <v/>
      </c>
      <c r="BV63" s="197" t="str">
        <f ca="1">IF(BJ63&lt;&gt;"",RANK(BU63,BU62:BU64),"")</f>
        <v/>
      </c>
      <c r="BW63" s="197" t="str">
        <f ca="1">IF(BJ63&lt;&gt;"",SUMPRODUCT((BU61:BU64=BU63)*(BP61:BP64&gt;BP63)),"")</f>
        <v/>
      </c>
      <c r="BX63" s="197" t="str">
        <f ca="1">IF(BJ63&lt;&gt;"",SUMPRODUCT((BU61:BU64=BU63)*(BP61:BP64=BP63)*(BN61:BN64&gt;BN63)),"")</f>
        <v/>
      </c>
      <c r="BY63" s="197" t="str">
        <f ca="1">IF(BJ63&lt;&gt;"",SUMPRODUCT((BU61:BU64=BU63)*(BP61:BP64=BP63)*(BN61:BN64=BN63)*(BR61:BR64&gt;BR63)),"")</f>
        <v/>
      </c>
      <c r="BZ63" s="197" t="str">
        <f ca="1">IF(BJ63&lt;&gt;"",SUMPRODUCT((BU61:BU64=BU63)*(BP61:BP64=BP63)*(BN61:BN64=BN63)*(BR61:BR64=BR63)*(BS61:BS64&gt;BS63)),"")</f>
        <v/>
      </c>
      <c r="CA63" s="197" t="str">
        <f ca="1">IF(BJ63&lt;&gt;"",SUMPRODUCT((BU61:BU64=BU63)*(BP61:BP64=BP63)*(BN61:BN64=BN63)*(BR61:BR64=BR63)*(BS61:BS64=BS63)*(BT61:BT64&gt;BT63)),"")</f>
        <v/>
      </c>
      <c r="CB63" s="197" t="str">
        <f ca="1">IF(BJ63&lt;&gt;"",SUM(BV63:CA63)+2,"")</f>
        <v/>
      </c>
      <c r="CC63" s="197" t="str">
        <f ca="1">IF(BJ63&lt;&gt;"",INDEX(BJ63:BJ65,MATCH(3,CB63:CB65,0),0),"")</f>
        <v/>
      </c>
      <c r="CX63" s="197" t="str">
        <f ca="1">IF(CC63&lt;&gt;"",CC63,IF(BI63&lt;&gt;"",BI63,IF(AO63&lt;&gt;"",AO63,O63)))</f>
        <v>Algeria</v>
      </c>
      <c r="CY63" s="133">
        <v>3</v>
      </c>
      <c r="DA63" s="195" t="str">
        <f>Matches!H64</f>
        <v>Norway</v>
      </c>
      <c r="DB63" s="195">
        <f ca="1">IF(DA2&lt;&gt;"",IF(AND(Matches!J64&lt;&gt;"",Matches!K64&lt;&gt;""),Matches!J64,0),"")</f>
        <v>0</v>
      </c>
      <c r="DC63" s="195">
        <f ca="1">IF(DA2&lt;&gt;"",IF(AND(Matches!J64&lt;&gt;"",Matches!K64&lt;&gt;""),Matches!K64,0),"")</f>
        <v>0</v>
      </c>
      <c r="DD63" s="195" t="str">
        <f>Matches!M64</f>
        <v>France</v>
      </c>
      <c r="DE63" s="195" t="str">
        <f ca="1">IF(AND(Matches!J64&lt;&gt;"",Matches!K64&lt;&gt;""),IF(DB63&gt;DC63,"W",IF(DB63=DC63,"D","L")),"")</f>
        <v/>
      </c>
      <c r="DF63" s="133" t="str">
        <f t="shared" ca="1" si="0"/>
        <v/>
      </c>
      <c r="DU63" s="194" t="str">
        <f>IF(ISERROR("Calculator!"&amp;VLOOKUP(DS63,Calculator!DS7:DT38,2,FALSE)),"Calculator!dq77","Calculator!"&amp;VLOOKUP(DS63,Calculator!DS7:DT38,2,FALSE))</f>
        <v>Calculator!dq77</v>
      </c>
      <c r="DX63" s="20"/>
      <c r="DY63" s="9">
        <v>57</v>
      </c>
      <c r="DZ63" s="204">
        <f t="shared" si="13"/>
        <v>46198.791666666664</v>
      </c>
      <c r="EA63" s="208">
        <v>46198.791666666664</v>
      </c>
      <c r="EB63" s="206">
        <f t="shared" si="74"/>
        <v>46198.791666666664</v>
      </c>
      <c r="EC63" s="208"/>
    </row>
    <row r="64" spans="1:136" x14ac:dyDescent="0.25">
      <c r="A64" s="20">
        <f>Setup!F47+100</f>
        <v>164</v>
      </c>
      <c r="B64" s="197">
        <f ca="1">VLOOKUP(C64,CX61:CY64,2,FALSE)</f>
        <v>4</v>
      </c>
      <c r="C64" s="193" t="str">
        <f t="shared" si="117"/>
        <v>Jordan</v>
      </c>
      <c r="D64" s="197">
        <f ca="1">SUMPRODUCT((DA3:DA105=C64)*(DE3:DE105="W"))+SUMPRODUCT((DD3:DD105=C64)*(DF3:DF105="W"))</f>
        <v>0</v>
      </c>
      <c r="E64" s="197">
        <f ca="1">SUMPRODUCT((DA3:DA105=C64)*(DE3:DE105="D"))+SUMPRODUCT((DD3:DD105=C64)*(DF3:DF105="D"))</f>
        <v>0</v>
      </c>
      <c r="F64" s="197">
        <f ca="1">SUMPRODUCT((DA3:DA105=C64)*(DE3:DE105="L"))+SUMPRODUCT((DD3:DD105=C64)*(DF3:DF105="L"))</f>
        <v>0</v>
      </c>
      <c r="G64" s="197">
        <f ca="1">SUMIF(DA3:DA123,C64,DB3:DB123)+SUMIF(DD3:DD123,C64,DC3:DC123)</f>
        <v>0</v>
      </c>
      <c r="H64" s="197">
        <f ca="1">SUMIF(DD3:DD123,C64,DB3:DB123)+SUMIF(DA3:DA123,C64,DC3:DC123)</f>
        <v>0</v>
      </c>
      <c r="I64" s="197">
        <f t="shared" ca="1" si="113"/>
        <v>1000</v>
      </c>
      <c r="J64" s="197">
        <f t="shared" ca="1" si="114"/>
        <v>0</v>
      </c>
      <c r="K64" s="133">
        <f>IF(Setup!G47&lt;&gt;"",Setup!G47,-A64)</f>
        <v>-164</v>
      </c>
      <c r="L64" s="197">
        <f ca="1">IF(COUNTIF(J61:J64,4)&lt;&gt;4,RANK(J64,J61:J64),J143)</f>
        <v>1</v>
      </c>
      <c r="N64" s="197">
        <f ca="1">SUMPRODUCT((L61:L64=L64)*(K61:K64&lt;K64))+L64</f>
        <v>1</v>
      </c>
      <c r="O64" s="209" t="str">
        <f ca="1">INDEX(C61:C64,MATCH(4,N61:N64,0),0)</f>
        <v>Argentina</v>
      </c>
      <c r="P64" s="197">
        <f ca="1">INDEX(L61:L64,MATCH(O64,C61:C64,0),0)</f>
        <v>1</v>
      </c>
      <c r="Q64" s="197" t="str">
        <f ca="1">IF(AND(Q63&lt;&gt;"",P64=1),O64,"")</f>
        <v>Argentina</v>
      </c>
      <c r="R64" s="197" t="str">
        <f ca="1">IF(AND(R63&lt;&gt;"",P65=2),O65,"")</f>
        <v/>
      </c>
      <c r="S64" s="197"/>
      <c r="T64" s="197"/>
      <c r="V64" s="197" t="str">
        <f t="shared" ca="1" si="118"/>
        <v>Argentina</v>
      </c>
      <c r="W64" s="197">
        <f ca="1">SUMPRODUCT((DA3:DA105=V64)*(DD3:DD105=V65)*(DE3:DE105="W"))+SUMPRODUCT((DA3:DA105=V64)*(DD3:DD105=V61)*(DE3:DE105="W"))+SUMPRODUCT((DA3:DA105=V64)*(DD3:DD105=V62)*(DE3:DE105="W"))+SUMPRODUCT((DA3:DA105=V64)*(DD3:DD105=V63)*(DE3:DE105="W"))+SUMPRODUCT((DA3:DA105=V65)*(DD3:DD105=V64)*(DF3:DF105="W"))+SUMPRODUCT((DA3:DA105=V61)*(DD3:DD105=V64)*(DF3:DF105="W"))+SUMPRODUCT((DA3:DA105=V62)*(DD3:DD105=V64)*(DF3:DF105="W"))+SUMPRODUCT((DA3:DA105=V63)*(DD3:DD105=V64)*(DF3:DF105="W"))</f>
        <v>0</v>
      </c>
      <c r="X64" s="197">
        <f ca="1">SUMPRODUCT((DA3:DA105=V64)*(DD3:DD105=V65)*(DE3:DE105="D"))+SUMPRODUCT((DA3:DA105=V64)*(DD3:DD105=V61)*(DE3:DE105="D"))+SUMPRODUCT((DA3:DA105=V64)*(DD3:DD105=V62)*(DE3:DE105="D"))+SUMPRODUCT((DA3:DA105=V64)*(DD3:DD105=V63)*(DE3:DE105="D"))+SUMPRODUCT((DA3:DA105=V65)*(DD3:DD105=V64)*(DE3:DE105="D"))+SUMPRODUCT((DA3:DA105=V61)*(DD3:DD105=V64)*(DE3:DE105="D"))+SUMPRODUCT((DA3:DA105=V62)*(DD3:DD105=V64)*(DE3:DE105="D"))+SUMPRODUCT((DA3:DA105=V63)*(DD3:DD105=V64)*(DE3:DE105="D"))</f>
        <v>0</v>
      </c>
      <c r="Y64" s="197">
        <f ca="1">SUMPRODUCT((DA3:DA105=V64)*(DD3:DD105=V65)*(DE3:DE105="L"))+SUMPRODUCT((DA3:DA105=V64)*(DD3:DD105=V61)*(DE3:DE105="L"))+SUMPRODUCT((DA3:DA105=V64)*(DD3:DD105=V62)*(DE3:DE105="L"))+SUMPRODUCT((DA3:DA105=V64)*(DD3:DD105=V63)*(DE3:DE105="L"))+SUMPRODUCT((DA3:DA105=V65)*(DD3:DD105=V64)*(DF3:DF105="L"))+SUMPRODUCT((DA3:DA105=V61)*(DD3:DD105=V64)*(DF3:DF105="L"))+SUMPRODUCT((DA3:DA105=V62)*(DD3:DD105=V64)*(DF3:DF105="L"))+SUMPRODUCT((DA3:DA105=V63)*(DD3:DD105=V64)*(DF3:DF105="L"))</f>
        <v>0</v>
      </c>
      <c r="Z64" s="197">
        <f ca="1">SUMPRODUCT((DA3:DA105=V64)*(DD3:DD105=V65)*DB3:DB105)+SUMPRODUCT((DA3:DA105=V64)*(DD3:DD105=V61)*DB3:DB105)+SUMPRODUCT((DA3:DA105=V64)*(DD3:DD105=V62)*DB3:DB105)+SUMPRODUCT((DA3:DA105=V64)*(DD3:DD105=V63)*DB3:DB105)+SUMPRODUCT((DA3:DA105=V65)*(DD3:DD105=V64)*DC3:DC105)+SUMPRODUCT((DA3:DA105=V61)*(DD3:DD105=V64)*DC3:DC105)+SUMPRODUCT((DA3:DA105=V62)*(DD3:DD105=V64)*DC3:DC105)+SUMPRODUCT((DA3:DA105=V63)*(DD3:DD105=V64)*DC3:DC105)</f>
        <v>0</v>
      </c>
      <c r="AA64" s="197">
        <f ca="1">SUMPRODUCT((DA3:DA105=V64)*(DD3:DD105=V65)*DC3:DC105)+SUMPRODUCT((DA3:DA105=V64)*(DD3:DD105=V61)*DC3:DC105)+SUMPRODUCT((DA3:DA105=V64)*(DD3:DD105=V62)*DC3:DC105)+SUMPRODUCT((DA3:DA105=V64)*(DD3:DD105=V63)*DC3:DC105)+SUMPRODUCT((DA3:DA105=V65)*(DD3:DD105=V64)*DB3:DB105)+SUMPRODUCT((DA3:DA105=V61)*(DD3:DD105=V64)*DB3:DB105)+SUMPRODUCT((DA3:DA105=V62)*(DD3:DD105=V64)*DB3:DB105)+SUMPRODUCT((DA3:DA105=V63)*(DD3:DD105=V64)*DB3:DB105)</f>
        <v>0</v>
      </c>
      <c r="AB64" s="133">
        <f ca="1">Z64-AA64+1000</f>
        <v>1000</v>
      </c>
      <c r="AC64" s="197">
        <f t="shared" ca="1" si="115"/>
        <v>0</v>
      </c>
      <c r="AD64" s="197">
        <f ca="1">IF(V64&lt;&gt;"",VLOOKUP(V64,C4:I64,7,FALSE),"")</f>
        <v>1000</v>
      </c>
      <c r="AE64" s="197">
        <f ca="1">IF(V64&lt;&gt;"",VLOOKUP(V64,C4:I64,5,FALSE),"")</f>
        <v>0</v>
      </c>
      <c r="AF64" s="197">
        <f ca="1">IF(V64&lt;&gt;"",VLOOKUP(V64,C4:K64,9,FALSE),"")</f>
        <v>-102</v>
      </c>
      <c r="AG64" s="133">
        <f t="shared" ca="1" si="116"/>
        <v>0</v>
      </c>
      <c r="AH64" s="197">
        <f ca="1">IF(V64&lt;&gt;"",RANK(AG64,AG61:AG64),"")</f>
        <v>1</v>
      </c>
      <c r="AI64" s="197">
        <f ca="1">IF(V64&lt;&gt;"",SUMPRODUCT((AG61:AG64=AG64)*(AB61:AB64&gt;AB64)),"")</f>
        <v>0</v>
      </c>
      <c r="AJ64" s="197">
        <f ca="1">IF(V64&lt;&gt;"",SUMPRODUCT((AG61:AG64=AG64)*(AB61:AB64=AB64)*(Z61:Z64&gt;Z64)),"")</f>
        <v>0</v>
      </c>
      <c r="AK64" s="197">
        <f ca="1">IF(V64&lt;&gt;"",SUMPRODUCT((AG61:AG64=AG64)*(AB61:AB64=AB64)*(Z61:Z64=Z64)*(AD61:AD64&gt;AD64)),"")</f>
        <v>0</v>
      </c>
      <c r="AL64" s="197">
        <f ca="1">IF(V64&lt;&gt;"",SUMPRODUCT((AG61:AG64=AG64)*(AB61:AB64=AB64)*(Z61:Z64=Z64)*(AD61:AD64=AD64)*(AE61:AE64&gt;AE64)),"")</f>
        <v>0</v>
      </c>
      <c r="AM64" s="197">
        <f ca="1">IF(V64&lt;&gt;"",SUMPRODUCT((AG61:AG64=AG64)*(AB61:AB64=AB64)*(Z61:Z64=Z64)*(AD61:AD64=AD64)*(AE61:AE64=AE64)*(AF61:AF64&gt;AF64)),"")</f>
        <v>0</v>
      </c>
      <c r="AN64" s="207">
        <f ca="1">IF(V64&lt;&gt;"",IF(AN143&lt;&gt;"",IF(U139=3,AN143,AN143+U139),SUM(AH64:AM64)),"")</f>
        <v>1</v>
      </c>
      <c r="AO64" s="197" t="str">
        <f ca="1">IF(V64&lt;&gt;"",INDEX(V61:V64,MATCH(4,AN61:AN64,0),0),"")</f>
        <v>Jordan</v>
      </c>
      <c r="AP64" s="197" t="str">
        <f ca="1">IF(R63&lt;&gt;"",R63,"")</f>
        <v/>
      </c>
      <c r="AQ64" s="197" t="str">
        <f ca="1">IF(AP64&lt;&gt;"",SUMPRODUCT((DA3:DA105=AP64)*(DD3:DD105=AP65)*(DE3:DE105="W"))+SUMPRODUCT((DA3:DA105=AP64)*(DD3:DD105=AP62)*(DE3:DE105="W"))+SUMPRODUCT((DA3:DA105=AP64)*(DD3:DD105=AP63)*(DE3:DE105="W"))+SUMPRODUCT((DA3:DA105=AP65)*(DD3:DD105=AP64)*(DF3:DF105="W"))+SUMPRODUCT((DA3:DA105=AP62)*(DD3:DD105=AP64)*(DF3:DF105="W"))+SUMPRODUCT((DA3:DA105=AP63)*(DD3:DD105=AP64)*(DF3:DF105="W")),"")</f>
        <v/>
      </c>
      <c r="AR64" s="197" t="str">
        <f ca="1">IF(AP64&lt;&gt;"",SUMPRODUCT((DA3:DA105=AP64)*(DD3:DD105=AP65)*(DE3:DE105="D"))+SUMPRODUCT((DA3:DA105=AP64)*(DD3:DD105=AP62)*(DE3:DE105="D"))+SUMPRODUCT((DA3:DA105=AP64)*(DD3:DD105=AP63)*(DE3:DE105="D"))+SUMPRODUCT((DA3:DA105=AP65)*(DD3:DD105=AP64)*(DE3:DE105="D"))+SUMPRODUCT((DA3:DA105=AP62)*(DD3:DD105=AP64)*(DE3:DE105="D"))+SUMPRODUCT((DA3:DA105=AP63)*(DD3:DD105=AP64)*(DE3:DE105="D")),"")</f>
        <v/>
      </c>
      <c r="AS64" s="197" t="str">
        <f ca="1">IF(AP64&lt;&gt;"",SUMPRODUCT((DA3:DA105=AP64)*(DD3:DD105=AP65)*(DE3:DE105="L"))+SUMPRODUCT((DA3:DA105=AP64)*(DD3:DD105=AP62)*(DE3:DE105="L"))+SUMPRODUCT((DA3:DA105=AP64)*(DD3:DD105=AP63)*(DE3:DE105="L"))+SUMPRODUCT((DA3:DA105=AP65)*(DD3:DD105=AP64)*(DF3:DF105="L"))+SUMPRODUCT((DA3:DA105=AP62)*(DD3:DD105=AP64)*(DF3:DF105="L"))+SUMPRODUCT((DA3:DA105=AP63)*(DD3:DD105=AP64)*(DF3:DF105="L")),"")</f>
        <v/>
      </c>
      <c r="AT64" s="197">
        <f ca="1">SUMPRODUCT((DA3:DA105=AP64)*(DD3:DD105=AP65)*DB3:DB105)+SUMPRODUCT((DA3:DA105=AP64)*(DD3:DD105=AP61)*DB3:DB105)+SUMPRODUCT((DA3:DA105=AP64)*(DD3:DD105=AP62)*DB3:DB105)+SUMPRODUCT((DA3:DA105=AP64)*(DD3:DD105=AP63)*DB3:DB105)+SUMPRODUCT((DA3:DA105=AP65)*(DD3:DD105=AP64)*DC3:DC105)+SUMPRODUCT((DA3:DA105=AP61)*(DD3:DD105=AP64)*DC3:DC105)+SUMPRODUCT((DA3:DA105=AP62)*(DD3:DD105=AP64)*DC3:DC105)+SUMPRODUCT((DA3:DA105=AP63)*(DD3:DD105=AP64)*DC3:DC105)</f>
        <v>0</v>
      </c>
      <c r="AU64" s="197">
        <f ca="1">SUMPRODUCT((DA3:DA105=AP64)*(DD3:DD105=AP65)*DC3:DC105)+SUMPRODUCT((DA3:DA105=AP64)*(DD3:DD105=AP61)*DC3:DC105)+SUMPRODUCT((DA3:DA105=AP64)*(DD3:DD105=AP62)*DC3:DC105)+SUMPRODUCT((DA3:DA105=AP64)*(DD3:DD105=AP63)*DC3:DC105)+SUMPRODUCT((DA3:DA105=AP65)*(DD3:DD105=AP64)*DB3:DB105)+SUMPRODUCT((DA3:DA105=AP61)*(DD3:DD105=AP64)*DB3:DB105)+SUMPRODUCT((DA3:DA105=AP62)*(DD3:DD105=AP64)*DB3:DB105)+SUMPRODUCT((DA3:DA105=AP63)*(DD3:DD105=AP64)*DB3:DB105)</f>
        <v>0</v>
      </c>
      <c r="AV64" s="197">
        <f ca="1">AT64-AU64+1000</f>
        <v>1000</v>
      </c>
      <c r="AW64" s="197" t="str">
        <f t="shared" ca="1" si="119"/>
        <v/>
      </c>
      <c r="AX64" s="197" t="str">
        <f ca="1">IF(AP64&lt;&gt;"",VLOOKUP(AP64,C4:I64,7,FALSE),"")</f>
        <v/>
      </c>
      <c r="AY64" s="197" t="str">
        <f ca="1">IF(AP64&lt;&gt;"",VLOOKUP(AP64,C4:I64,5,FALSE),"")</f>
        <v/>
      </c>
      <c r="AZ64" s="197" t="str">
        <f ca="1">IF(AP64&lt;&gt;"",VLOOKUP(AP64,C4:K64,9,FALSE),"")</f>
        <v/>
      </c>
      <c r="BA64" s="197" t="str">
        <f t="shared" ca="1" si="120"/>
        <v/>
      </c>
      <c r="BB64" s="197" t="str">
        <f ca="1">IF(AP64&lt;&gt;"",RANK(BA64,BA61:BA64),"")</f>
        <v/>
      </c>
      <c r="BC64" s="197" t="str">
        <f ca="1">IF(AP64&lt;&gt;"",SUMPRODUCT((BA61:BA64=BA64)*(AV61:AV64&gt;AV64)),"")</f>
        <v/>
      </c>
      <c r="BD64" s="197" t="str">
        <f ca="1">IF(AP64&lt;&gt;"",SUMPRODUCT((BA61:BA64=BA64)*(AV61:AV64=AV64)*(AT61:AT64&gt;AT64)),"")</f>
        <v/>
      </c>
      <c r="BE64" s="197" t="str">
        <f ca="1">IF(AP64&lt;&gt;"",SUMPRODUCT((BA61:BA64=BA64)*(AV61:AV64=AV64)*(AT61:AT64=AT64)*(AX61:AX64&gt;AX64)),"")</f>
        <v/>
      </c>
      <c r="BF64" s="197" t="str">
        <f ca="1">IF(AP64&lt;&gt;"",SUMPRODUCT((BA61:BA64=BA64)*(AV61:AV64=AV64)*(AT61:AT64=AT64)*(AX61:AX64=AX64)*(AY61:AY64&gt;AY64)),"")</f>
        <v/>
      </c>
      <c r="BG64" s="197" t="str">
        <f ca="1">IF(AP64&lt;&gt;"",SUMPRODUCT((BA61:BA64=BA64)*(AV61:AV64=AV64)*(AT61:AT64=AT64)*(AX61:AX64=AX64)*(AY61:AY64=AY64)*(AZ61:AZ64&gt;AZ64)),"")</f>
        <v/>
      </c>
      <c r="BH64" s="197" t="str">
        <f ca="1">IF(AP64&lt;&gt;"",IF(BH143&lt;&gt;"",IF(AO139=3,BH143,BH143+AO139),SUM(BB64:BG64)+1),"")</f>
        <v/>
      </c>
      <c r="BI64" s="197" t="str">
        <f ca="1">IF(AP64&lt;&gt;"",INDEX(AP62:AP65,MATCH(4,BH62:BH65,0),0),"")</f>
        <v/>
      </c>
      <c r="BJ64" s="197" t="str">
        <f ca="1">IF(S62&lt;&gt;"",S62,"")</f>
        <v/>
      </c>
      <c r="BK64" s="197">
        <f ca="1">SUMPRODUCT((DA3:DA105=BJ64)*(DD3:DD105=BJ65)*(DE3:DE105="W"))+SUMPRODUCT((DA3:DA105=BJ64)*(DD3:DD105=BJ105)*(DE3:DE105="W"))+SUMPRODUCT((DA3:DA105=BJ64)*(DD3:DD105=BJ63)*(DE3:DE105="W"))+SUMPRODUCT((DA3:DA105=BJ65)*(DD3:DD105=BJ64)*(DF3:DF105="W"))+SUMPRODUCT((DA3:DA105=BJ105)*(DD3:DD105=BJ64)*(DF3:DF105="W"))+SUMPRODUCT((DA3:DA105=BJ63)*(DD3:DD105=BJ64)*(DF3:DF105="W"))</f>
        <v>0</v>
      </c>
      <c r="BL64" s="197">
        <f ca="1">SUMPRODUCT((DA3:DA105=BJ64)*(DD3:DD105=BJ65)*(DE3:DE105="D"))+SUMPRODUCT((DA3:DA105=BJ64)*(DD3:DD105=BJ105)*(DE3:DE105="D"))+SUMPRODUCT((DA3:DA105=BJ64)*(DD3:DD105=BJ63)*(DE3:DE105="D"))+SUMPRODUCT((DA3:DA105=BJ65)*(DD3:DD105=BJ64)*(DE3:DE105="D"))+SUMPRODUCT((DA3:DA105=BJ105)*(DD3:DD105=BJ64)*(DE3:DE105="D"))+SUMPRODUCT((DA3:DA105=BJ63)*(DD3:DD105=BJ64)*(DE3:DE105="D"))</f>
        <v>0</v>
      </c>
      <c r="BM64" s="197">
        <f ca="1">SUMPRODUCT((DA3:DA105=BJ64)*(DD3:DD105=BJ65)*(DE3:DE105="L"))+SUMPRODUCT((DA3:DA105=BJ64)*(DD3:DD105=BJ105)*(DE3:DE105="L"))+SUMPRODUCT((DA3:DA105=BJ64)*(DD3:DD105=BJ63)*(DE3:DE105="L"))+SUMPRODUCT((DA3:DA105=BJ65)*(DD3:DD105=BJ64)*(DF3:DF105="L"))+SUMPRODUCT((DA3:DA105=BJ105)*(DD3:DD105=BJ64)*(DF3:DF105="L"))+SUMPRODUCT((DA3:DA105=BJ63)*(DD3:DD105=BJ64)*(DF3:DF105="L"))</f>
        <v>0</v>
      </c>
      <c r="BN64" s="197">
        <f ca="1">SUMPRODUCT((DA3:DA105=BJ64)*(DD3:DD105=BJ65)*DB3:DB105)+SUMPRODUCT((DA3:DA105=BJ64)*(DD3:DD105=BJ61)*DB3:DB105)+SUMPRODUCT((DA3:DA105=BJ64)*(DD3:DD105=BJ62)*DB3:DB105)+SUMPRODUCT((DA3:DA105=BJ64)*(DD3:DD105=BJ63)*DB3:DB105)+SUMPRODUCT((DA3:DA105=BJ65)*(DD3:DD105=BJ64)*DC3:DC105)+SUMPRODUCT((DA3:DA105=BJ61)*(DD3:DD105=BJ64)*DC3:DC105)+SUMPRODUCT((DA3:DA105=BJ62)*(DD3:DD105=BJ64)*DC3:DC105)+SUMPRODUCT((DA3:DA105=BJ63)*(DD3:DD105=BJ64)*DC3:DC105)</f>
        <v>0</v>
      </c>
      <c r="BO64" s="197">
        <f ca="1">SUMPRODUCT((DA3:DA105=BJ64)*(DD3:DD105=BJ65)*DC3:DC105)+SUMPRODUCT((DA3:DA105=BJ64)*(DD3:DD105=BJ61)*DC3:DC105)+SUMPRODUCT((DA3:DA105=BJ64)*(DD3:DD105=BJ62)*DC3:DC105)+SUMPRODUCT((DA3:DA105=BJ64)*(DD3:DD105=BJ63)*DC3:DC105)+SUMPRODUCT((DA3:DA105=BJ65)*(DD3:DD105=BJ64)*DB3:DB105)+SUMPRODUCT((DA3:DA105=BJ61)*(DD3:DD105=BJ64)*DB3:DB105)+SUMPRODUCT((DA3:DA105=BJ62)*(DD3:DD105=BJ64)*DB3:DB105)+SUMPRODUCT((DA3:DA105=BJ63)*(DD3:DD105=BJ64)*DB3:DB105)</f>
        <v>0</v>
      </c>
      <c r="BP64" s="197">
        <f ca="1">BN64-BO64+1000</f>
        <v>1000</v>
      </c>
      <c r="BQ64" s="197" t="str">
        <f t="shared" ca="1" si="121"/>
        <v/>
      </c>
      <c r="BR64" s="197" t="str">
        <f ca="1">IF(BJ64&lt;&gt;"",VLOOKUP(BJ64,C4:I64,7,FALSE),"")</f>
        <v/>
      </c>
      <c r="BS64" s="197" t="str">
        <f ca="1">IF(BJ64&lt;&gt;"",VLOOKUP(BJ64,C4:I64,5,FALSE),"")</f>
        <v/>
      </c>
      <c r="BT64" s="197" t="str">
        <f ca="1">IF(BJ64&lt;&gt;"",VLOOKUP(BJ64,C4:K64,9,FALSE),"")</f>
        <v/>
      </c>
      <c r="BU64" s="197" t="str">
        <f t="shared" ca="1" si="122"/>
        <v/>
      </c>
      <c r="BV64" s="197" t="str">
        <f ca="1">IF(BJ64&lt;&gt;"",RANK(BU64,BU62:BU64),"")</f>
        <v/>
      </c>
      <c r="BW64" s="197" t="str">
        <f ca="1">IF(BJ64&lt;&gt;"",SUMPRODUCT((BU61:BU64=BU64)*(BP61:BP64&gt;BP64)),"")</f>
        <v/>
      </c>
      <c r="BX64" s="197" t="str">
        <f ca="1">IF(BJ64&lt;&gt;"",SUMPRODUCT((BU61:BU64=BU64)*(BP61:BP64=BP64)*(BN61:BN64&gt;BN64)),"")</f>
        <v/>
      </c>
      <c r="BY64" s="197" t="str">
        <f ca="1">IF(BJ64&lt;&gt;"",SUMPRODUCT((BU61:BU64=BU64)*(BP61:BP64=BP64)*(BN61:BN64=BN64)*(BR61:BR64&gt;BR64)),"")</f>
        <v/>
      </c>
      <c r="BZ64" s="197" t="str">
        <f ca="1">IF(BJ64&lt;&gt;"",SUMPRODUCT((BU61:BU64=BU64)*(BP61:BP64=BP64)*(BN61:BN64=BN64)*(BR61:BR64=BR64)*(BS61:BS64&gt;BS64)),"")</f>
        <v/>
      </c>
      <c r="CA64" s="197" t="str">
        <f ca="1">IF(BJ64&lt;&gt;"",SUMPRODUCT((BU61:BU64=BU64)*(BP61:BP64=BP64)*(BN61:BN64=BN64)*(BR61:BR64=BR64)*(BS61:BS64=BS64)*(BT61:BT64&gt;BT64)),"")</f>
        <v/>
      </c>
      <c r="CB64" s="197" t="str">
        <f ca="1">IF(BJ64&lt;&gt;"",SUM(BV64:CA64)+2,"")</f>
        <v/>
      </c>
      <c r="CC64" s="197" t="str">
        <f ca="1">IF(BJ64&lt;&gt;"",INDEX(BJ63:BJ65,MATCH(4,CB63:CB65,0),0),"")</f>
        <v/>
      </c>
      <c r="CD64" s="197" t="str">
        <f>IF(T61&lt;&gt;"",T61,"")</f>
        <v/>
      </c>
      <c r="CE64" s="197">
        <f ca="1">SUMPRODUCT((DA3:DA105=CD64)*(DD3:DD105=CD65)*(DE3:DE105="W"))+SUMPRODUCT((DA3:DA105=CD64)*(DD3:DD105=CD105)*(DE3:DE105="W"))+SUMPRODUCT((DA3:DA105=CD64)*(DD3:DD105=CD106)*(DE3:DE105="W"))+SUMPRODUCT((DA3:DA105=CD65)*(DD3:DD105=CD64)*(DF3:DF105="W"))+SUMPRODUCT((DA3:DA105=CD105)*(DD3:DD105=CD64)*(DF3:DF105="W"))+SUMPRODUCT((DA3:DA105=CD106)*(DD3:DD105=CD64)*(DF3:DF105="W"))</f>
        <v>0</v>
      </c>
      <c r="CF64" s="197">
        <f ca="1">SUMPRODUCT((DA3:DA105=CD64)*(DD3:DD105=CD65)*(DE3:DE105="D"))+SUMPRODUCT((DA3:DA105=CD64)*(DD3:DD105=CD105)*(DE3:DE105="D"))+SUMPRODUCT((DA3:DA105=CD64)*(DD3:DD105=CD106)*(DE3:DE105="D"))+SUMPRODUCT((DA3:DA105=CD65)*(DD3:DD105=CD64)*(DE3:DE105="D"))+SUMPRODUCT((DA3:DA105=CD105)*(DD3:DD105=CD64)*(DE3:DE105="D"))+SUMPRODUCT((DA3:DA105=CD106)*(DD3:DD105=CD64)*(DE3:DE105="D"))</f>
        <v>0</v>
      </c>
      <c r="CG64" s="197">
        <f ca="1">SUMPRODUCT((DA3:DA105=CD64)*(DD3:DD105=CD65)*(DE3:DE105="L"))+SUMPRODUCT((DA3:DA105=CD64)*(DD3:DD105=CD105)*(DE3:DE105="L"))+SUMPRODUCT((DA3:DA105=CD64)*(DD3:DD105=CD106)*(DE3:DE105="L"))+SUMPRODUCT((DA3:DA105=CD65)*(DD3:DD105=CD64)*(DF3:DF105="L"))+SUMPRODUCT((DA3:DA105=CD105)*(DD3:DD105=CD64)*(DF3:DF105="L"))+SUMPRODUCT((DA3:DA105=CD106)*(DD3:DD105=CD64)*(DF3:DF105="L"))</f>
        <v>0</v>
      </c>
      <c r="CH64" s="197">
        <f ca="1">SUMPRODUCT((DA3:DA105=CD64)*(DD3:DD105=CD65)*DB3:DB105)+SUMPRODUCT((DA3:DA105=CD64)*(DD3:DD105=CD61)*DB3:DB105)+SUMPRODUCT((DA3:DA105=CD64)*(DD3:DD105=CD62)*DB3:DB105)+SUMPRODUCT((DA3:DA105=CD64)*(DD3:DD105=CD63)*DB3:DB105)+SUMPRODUCT((DA3:DA105=CD65)*(DD3:DD105=CD64)*DC3:DC105)+SUMPRODUCT((DA3:DA105=CD61)*(DD3:DD105=CD64)*DC3:DC105)+SUMPRODUCT((DA3:DA105=CD62)*(DD3:DD105=CD64)*DC3:DC105)+SUMPRODUCT((DA3:DA105=CD63)*(DD3:DD105=CD64)*DC3:DC105)</f>
        <v>0</v>
      </c>
      <c r="CI64" s="197">
        <f ca="1">SUMPRODUCT((DA3:DA105=CD64)*(DD3:DD105=CD65)*DC3:DC105)+SUMPRODUCT((DA3:DA105=CD64)*(DD3:DD105=CD61)*DC3:DC105)+SUMPRODUCT((DA3:DA105=CD64)*(DD3:DD105=CD62)*DC3:DC105)+SUMPRODUCT((DA3:DA105=CD64)*(DD3:DD105=CD63)*DC3:DC105)+SUMPRODUCT((DA3:DA105=CD65)*(DD3:DD105=CD64)*DB3:DB105)+SUMPRODUCT((DA3:DA105=CD61)*(DD3:DD105=CD64)*DB3:DB105)+SUMPRODUCT((DA3:DA105=CD62)*(DD3:DD105=CD64)*DB3:DB105)+SUMPRODUCT((DA3:DA105=CD63)*(DD3:DD105=CD64)*DB3:DB105)</f>
        <v>0</v>
      </c>
      <c r="CJ64" s="197">
        <f ca="1">CH64-CI64+1000</f>
        <v>1000</v>
      </c>
      <c r="CK64" s="197" t="str">
        <f t="shared" ref="CK64" si="123">IF(CD64&lt;&gt;"",CE64*3+CF64*1,"")</f>
        <v/>
      </c>
      <c r="CL64" s="197" t="str">
        <f>IF(CD64&lt;&gt;"",VLOOKUP(CD64,C4:I64,7,FALSE),"")</f>
        <v/>
      </c>
      <c r="CM64" s="197" t="str">
        <f>IF(CD64&lt;&gt;"",VLOOKUP(CD64,C4:I64,5,FALSE),"")</f>
        <v/>
      </c>
      <c r="CN64" s="197" t="str">
        <f>IF(CD64&lt;&gt;"",VLOOKUP(CD64,C4:K64,9,FALSE),"")</f>
        <v/>
      </c>
      <c r="CO64" s="197" t="str">
        <f t="shared" ref="CO64" si="124">CK64</f>
        <v/>
      </c>
      <c r="CP64" s="197" t="str">
        <f>IF(CD64&lt;&gt;"",RANK(CO64,AG61:AG65),"")</f>
        <v/>
      </c>
      <c r="CQ64" s="197" t="str">
        <f>IF(CD64&lt;&gt;"",SUMPRODUCT((CO61:CO65=CO64)*(CJ61:CJ65&gt;CJ64)),"")</f>
        <v/>
      </c>
      <c r="CR64" s="197" t="str">
        <f>IF(CD64&lt;&gt;"",SUMPRODUCT((CO61:CO65=CO64)*(CJ61:CJ65=CJ64)*(CH61:CH65&gt;CH64)),"")</f>
        <v/>
      </c>
      <c r="CS64" s="197" t="str">
        <f>IF(CD64&lt;&gt;"",SUMPRODUCT((CO61:CO65=CO64)*(CJ61:CJ65=CJ64)*(CH61:CH65=CH64)*(CL61:CL65&gt;CL64)),"")</f>
        <v/>
      </c>
      <c r="CT64" s="197" t="str">
        <f>IF(CD64&lt;&gt;"",SUMPRODUCT((CO61:CO65=CO64)*(CJ61:CJ65=CJ64)*(CH61:CH65=CH64)*(CL61:CL65=CL64)*(CM61:CM65&gt;CM64)),"")</f>
        <v/>
      </c>
      <c r="CU64" s="197" t="str">
        <f>IF(CD64&lt;&gt;"",SUMPRODUCT((CO61:CO65=CO64)*(CJ61:CJ65=CJ64)*(CH61:CH65=CH64)*(CL61:CL65=CL64)*(CM61:CM65=CM64)*(CN61:CN65&gt;CN64)),"")</f>
        <v/>
      </c>
      <c r="CV64" s="197" t="str">
        <f>IF(CD64&lt;&gt;"",SUM(CP64:CU64)+3,"")</f>
        <v/>
      </c>
      <c r="CW64" s="197" t="str">
        <f>IF(CD64&lt;&gt;"",IF(CV64=4,CD64,CD65),"")</f>
        <v/>
      </c>
      <c r="CX64" s="197" t="str">
        <f ca="1">IF(CW64&lt;&gt;"",CW64,IF(CC64&lt;&gt;"",CC64,IF(BI64&lt;&gt;"",BI64,IF(AO64&lt;&gt;"",AO64,O64))))</f>
        <v>Jordan</v>
      </c>
      <c r="CY64" s="133">
        <v>4</v>
      </c>
      <c r="DA64" s="195" t="str">
        <f>Matches!H65</f>
        <v>Senegal</v>
      </c>
      <c r="DB64" s="195">
        <f ca="1">IF(DA2&lt;&gt;"",IF(AND(Matches!J65&lt;&gt;"",Matches!K65&lt;&gt;""),Matches!J65,0),"")</f>
        <v>0</v>
      </c>
      <c r="DC64" s="195">
        <f ca="1">IF(DA2&lt;&gt;"",IF(AND(Matches!J65&lt;&gt;"",Matches!K65&lt;&gt;""),Matches!K65,0),"")</f>
        <v>0</v>
      </c>
      <c r="DD64" s="195" t="str">
        <f>Matches!M65</f>
        <v>Iraq</v>
      </c>
      <c r="DE64" s="195" t="str">
        <f ca="1">IF(AND(Matches!J65&lt;&gt;"",Matches!K65&lt;&gt;""),IF(DB64&gt;DC64,"W",IF(DB64=DC64,"D","L")),"")</f>
        <v/>
      </c>
      <c r="DF64" s="133" t="str">
        <f t="shared" ca="1" si="0"/>
        <v/>
      </c>
      <c r="DU64" s="194" t="str">
        <f>IF(ISERROR("Calculator!"&amp;VLOOKUP(DS64,Calculator!DS7:DT38,2,FALSE)),"Calculator!dq77","Calculator!"&amp;VLOOKUP(DS64,Calculator!DS7:DT38,2,FALSE))</f>
        <v>Calculator!dq77</v>
      </c>
      <c r="DX64" s="20"/>
      <c r="DY64" s="9">
        <v>58</v>
      </c>
      <c r="DZ64" s="204">
        <f t="shared" si="13"/>
        <v>46198.791666666664</v>
      </c>
      <c r="EA64" s="208">
        <v>46198.791666666664</v>
      </c>
      <c r="EB64" s="206">
        <f t="shared" si="74"/>
        <v>46198.791666666664</v>
      </c>
      <c r="EC64" s="208"/>
    </row>
    <row r="65" spans="1:133" x14ac:dyDescent="0.25">
      <c r="DA65" s="195" t="str">
        <f>Matches!H66</f>
        <v>Egypt</v>
      </c>
      <c r="DB65" s="195">
        <f ca="1">IF(DA2&lt;&gt;"",IF(AND(Matches!J66&lt;&gt;"",Matches!K66&lt;&gt;""),Matches!J66,0),"")</f>
        <v>0</v>
      </c>
      <c r="DC65" s="195">
        <f ca="1">IF(DA2&lt;&gt;"",IF(AND(Matches!J66&lt;&gt;"",Matches!K66&lt;&gt;""),Matches!K66,0),"")</f>
        <v>0</v>
      </c>
      <c r="DD65" s="195" t="str">
        <f>Matches!M66</f>
        <v>Iran</v>
      </c>
      <c r="DE65" s="195" t="str">
        <f ca="1">IF(AND(Matches!J66&lt;&gt;"",Matches!K66&lt;&gt;""),IF(DB65&gt;DC65,"W",IF(DB65=DC65,"D","L")),"")</f>
        <v/>
      </c>
      <c r="DF65" s="133" t="str">
        <f t="shared" ca="1" si="0"/>
        <v/>
      </c>
      <c r="DU65" s="194" t="str">
        <f>IF(ISERROR("Calculator!"&amp;VLOOKUP(DS65,Calculator!DS7:DT38,2,FALSE)),"Calculator!dq77","Calculator!"&amp;VLOOKUP(DS65,Calculator!DS7:DT38,2,FALSE))</f>
        <v>Calculator!dq77</v>
      </c>
      <c r="DX65" s="20"/>
      <c r="DY65" s="9">
        <v>59</v>
      </c>
      <c r="DZ65" s="204">
        <f t="shared" si="13"/>
        <v>46198.916666666664</v>
      </c>
      <c r="EA65" s="208">
        <v>46198.916666666664</v>
      </c>
      <c r="EB65" s="206">
        <f t="shared" si="74"/>
        <v>46198.916666666664</v>
      </c>
      <c r="EC65" s="208"/>
    </row>
    <row r="66" spans="1:133" x14ac:dyDescent="0.25">
      <c r="DA66" s="195" t="str">
        <f>Matches!H67</f>
        <v>New Zealand</v>
      </c>
      <c r="DB66" s="195">
        <f ca="1">IF(DA2&lt;&gt;"",IF(AND(Matches!J67&lt;&gt;"",Matches!K67&lt;&gt;""),Matches!J67,0),"")</f>
        <v>0</v>
      </c>
      <c r="DC66" s="195">
        <f ca="1">IF(DA2&lt;&gt;"",IF(AND(Matches!J67&lt;&gt;"",Matches!K67&lt;&gt;""),Matches!K67,0),"")</f>
        <v>0</v>
      </c>
      <c r="DD66" s="195" t="str">
        <f>Matches!M67</f>
        <v>Belgium</v>
      </c>
      <c r="DE66" s="195" t="str">
        <f ca="1">IF(AND(Matches!J67&lt;&gt;"",Matches!K67&lt;&gt;""),IF(DB66&gt;DC66,"W",IF(DB66=DC66,"D","L")),"")</f>
        <v/>
      </c>
      <c r="DF66" s="133" t="str">
        <f t="shared" ca="1" si="0"/>
        <v/>
      </c>
      <c r="DU66" s="194" t="str">
        <f>IF(ISERROR("Calculator!"&amp;VLOOKUP(DS66,Calculator!DS7:DT38,2,FALSE)),"Calculator!dq77","Calculator!"&amp;VLOOKUP(DS66,Calculator!DS7:DT38,2,FALSE))</f>
        <v>Calculator!dq77</v>
      </c>
      <c r="DX66" s="20"/>
      <c r="DY66" s="9">
        <v>60</v>
      </c>
      <c r="DZ66" s="204">
        <f t="shared" si="13"/>
        <v>46198.916666666664</v>
      </c>
      <c r="EA66" s="208">
        <v>46198.916666666664</v>
      </c>
      <c r="EB66" s="206">
        <f t="shared" si="74"/>
        <v>46198.916666666664</v>
      </c>
      <c r="EC66" s="208"/>
    </row>
    <row r="67" spans="1:133" x14ac:dyDescent="0.25">
      <c r="A67" s="20">
        <f>Setup!F48+100</f>
        <v>106</v>
      </c>
      <c r="B67" s="197">
        <f ca="1">VLOOKUP(C67,CX67:CY70,2,FALSE)</f>
        <v>1</v>
      </c>
      <c r="C67" s="193" t="str">
        <f>EE47</f>
        <v>Portugal</v>
      </c>
      <c r="D67" s="197">
        <f ca="1">SUMPRODUCT((DA3:DA105=C67)*(DE3:DE105="W"))+SUMPRODUCT((DD3:DD105=C67)*(DF3:DF105="W"))</f>
        <v>0</v>
      </c>
      <c r="E67" s="197">
        <f ca="1">SUMPRODUCT((DA3:DA105=C67)*(DE3:DE105="D"))+SUMPRODUCT((DD3:DD105=C67)*(DF3:DF105="D"))</f>
        <v>0</v>
      </c>
      <c r="F67" s="197">
        <f ca="1">SUMPRODUCT((DA3:DA105=C67)*(DE3:DE105="L"))+SUMPRODUCT((DD3:DD105=C67)*(DF3:DF105="L"))</f>
        <v>0</v>
      </c>
      <c r="G67" s="197">
        <f ca="1">SUMIF(DA3:DA123,C67,DB3:DB123)+SUMIF(DD3:DD123,C67,DC3:DC123)</f>
        <v>0</v>
      </c>
      <c r="H67" s="197">
        <f ca="1">SUMIF(DD3:DD123,C67,DB3:DB123)+SUMIF(DA3:DA123,C67,DC3:DC123)</f>
        <v>0</v>
      </c>
      <c r="I67" s="197">
        <f t="shared" ref="I67:I70" ca="1" si="125">G67-H67+1000</f>
        <v>1000</v>
      </c>
      <c r="J67" s="197">
        <f t="shared" ref="J67:J70" ca="1" si="126">D67*3+E67*1</f>
        <v>0</v>
      </c>
      <c r="K67" s="133">
        <f>IF(Setup!G48&lt;&gt;"",Setup!G48,-A67)</f>
        <v>-106</v>
      </c>
      <c r="L67" s="197">
        <f ca="1">IF(COUNTIF(J67:J70,4)&lt;&gt;4,RANK(J67,J67:J70),J146)</f>
        <v>1</v>
      </c>
      <c r="N67" s="197">
        <f ca="1">SUMPRODUCT((L67:L70=L67)*(K67:K70&lt;K67))+L67</f>
        <v>4</v>
      </c>
      <c r="O67" s="209" t="str">
        <f ca="1">INDEX(C67:C70,MATCH(1,N67:N70,0),0)</f>
        <v>Uzbekistan</v>
      </c>
      <c r="P67" s="197">
        <f ca="1">INDEX(L67:L70,MATCH(O67,C67:C70,0),0)</f>
        <v>1</v>
      </c>
      <c r="Q67" s="197" t="str">
        <f ca="1">IF(P68=1,O67,"")</f>
        <v>Uzbekistan</v>
      </c>
      <c r="R67" s="197" t="str">
        <f ca="1">IF(P69=2,O68,"")</f>
        <v/>
      </c>
      <c r="S67" s="197" t="str">
        <f ca="1">IF(P70=3,O69,"")</f>
        <v/>
      </c>
      <c r="T67" s="197" t="str">
        <f>IF(P71=4,O70,"")</f>
        <v/>
      </c>
      <c r="V67" s="197" t="str">
        <f ca="1">IF(Q67&lt;&gt;"",Q67,"")</f>
        <v>Uzbekistan</v>
      </c>
      <c r="W67" s="197">
        <f ca="1">SUMPRODUCT((DA3:DA105=V67)*(DD3:DD105=V68)*(DE3:DE105="W"))+SUMPRODUCT((DA3:DA105=V67)*(DD3:DD105=V69)*(DE3:DE105="W"))+SUMPRODUCT((DA3:DA105=V67)*(DD3:DD105=V70)*(DE3:DE105="W"))+SUMPRODUCT((DA3:DA105=V67)*(DD3:DD105=V71)*(DE3:DE105="W"))+SUMPRODUCT((DA3:DA105=V68)*(DD3:DD105=V67)*(DF3:DF105="W"))+SUMPRODUCT((DA3:DA105=V69)*(DD3:DD105=V67)*(DF3:DF105="W"))+SUMPRODUCT((DA3:DA105=V70)*(DD3:DD105=V67)*(DF3:DF105="W"))+SUMPRODUCT((DA3:DA105=V71)*(DD3:DD105=V67)*(DF3:DF105="W"))</f>
        <v>0</v>
      </c>
      <c r="X67" s="197">
        <f ca="1">SUMPRODUCT((DA3:DA105=V67)*(DD3:DD105=V68)*(DE3:DE105="D"))+SUMPRODUCT((DA3:DA105=V67)*(DD3:DD105=V69)*(DE3:DE105="D"))+SUMPRODUCT((DA3:DA105=V67)*(DD3:DD105=V70)*(DE3:DE105="D"))+SUMPRODUCT((DA3:DA105=V67)*(DD3:DD105=V71)*(DE3:DE105="D"))+SUMPRODUCT((DA3:DA105=V68)*(DD3:DD105=V67)*(DE3:DE105="D"))+SUMPRODUCT((DA3:DA105=V69)*(DD3:DD105=V67)*(DE3:DE105="D"))+SUMPRODUCT((DA3:DA105=V70)*(DD3:DD105=V67)*(DE3:DE105="D"))+SUMPRODUCT((DA3:DA105=V71)*(DD3:DD105=V67)*(DE3:DE105="D"))</f>
        <v>0</v>
      </c>
      <c r="Y67" s="197">
        <f ca="1">SUMPRODUCT((DA3:DA105=V67)*(DD3:DD105=V68)*(DE3:DE105="L"))+SUMPRODUCT((DA3:DA105=V67)*(DD3:DD105=V69)*(DE3:DE105="L"))+SUMPRODUCT((DA3:DA105=V67)*(DD3:DD105=V70)*(DE3:DE105="L"))+SUMPRODUCT((DA3:DA105=V67)*(DD3:DD105=V71)*(DE3:DE105="L"))+SUMPRODUCT((DA3:DA105=V68)*(DD3:DD105=V67)*(DF3:DF105="L"))+SUMPRODUCT((DA3:DA105=V69)*(DD3:DD105=V67)*(DF3:DF105="L"))+SUMPRODUCT((DA3:DA105=V70)*(DD3:DD105=V67)*(DF3:DF105="L"))+SUMPRODUCT((DA3:DA105=V71)*(DD3:DD105=V67)*(DF3:DF105="L"))</f>
        <v>0</v>
      </c>
      <c r="Z67" s="197">
        <f ca="1">SUMPRODUCT((DA3:DA105=V67)*(DD3:DD105=V68)*DB3:DB105)+SUMPRODUCT((DA3:DA105=V67)*(DD3:DD105=V69)*DB3:DB105)+SUMPRODUCT((DA3:DA105=V67)*(DD3:DD105=V70)*DB3:DB105)+SUMPRODUCT((DA3:DA105=V67)*(DD3:DD105=V71)*DB3:DB105)+SUMPRODUCT((DA3:DA105=V68)*(DD3:DD105=V67)*DC3:DC105)+SUMPRODUCT((DA3:DA105=V69)*(DD3:DD105=V67)*DC3:DC105)+SUMPRODUCT((DA3:DA105=V70)*(DD3:DD105=V67)*DC3:DC105)+SUMPRODUCT((DA3:DA105=V71)*(DD3:DD105=V67)*DC3:DC105)</f>
        <v>0</v>
      </c>
      <c r="AA67" s="197">
        <f ca="1">SUMPRODUCT((DA3:DA105=V67)*(DD3:DD105=V68)*DC3:DC105)+SUMPRODUCT((DA3:DA105=V67)*(DD3:DD105=V69)*DC3:DC105)+SUMPRODUCT((DA3:DA105=V67)*(DD3:DD105=V70)*DC3:DC105)+SUMPRODUCT((DA3:DA105=V67)*(DD3:DD105=V71)*DC3:DC105)+SUMPRODUCT((DA3:DA105=V68)*(DD3:DD105=V67)*DB3:DB105)+SUMPRODUCT((DA3:DA105=V69)*(DD3:DD105=V67)*DB3:DB105)+SUMPRODUCT((DA3:DA105=V70)*(DD3:DD105=V67)*DB3:DB105)+SUMPRODUCT((DA3:DA105=V71)*(DD3:DD105=V67)*DB3:DB105)</f>
        <v>0</v>
      </c>
      <c r="AB67" s="133">
        <f ca="1">Z67-AA67+1000</f>
        <v>1000</v>
      </c>
      <c r="AC67" s="197">
        <f t="shared" ref="AC67:AC70" ca="1" si="127">IF(V67&lt;&gt;"",W67*3+X67*1,"")</f>
        <v>0</v>
      </c>
      <c r="AD67" s="197">
        <f ca="1">IF(V67&lt;&gt;"",VLOOKUP(V67,C4:I70,7,FALSE),"")</f>
        <v>1000</v>
      </c>
      <c r="AE67" s="197">
        <f ca="1">IF(V67&lt;&gt;"",VLOOKUP(V67,C4:I70,5,FALSE),"")</f>
        <v>0</v>
      </c>
      <c r="AF67" s="197">
        <f ca="1">IF(V67&lt;&gt;"",VLOOKUP(V67,C4:K70,9,FALSE),"")</f>
        <v>-152</v>
      </c>
      <c r="AG67" s="133">
        <f t="shared" ref="AG67:AG70" ca="1" si="128">AC67</f>
        <v>0</v>
      </c>
      <c r="AH67" s="197">
        <f ca="1">IF(V67&lt;&gt;"",RANK(AG67,AG67:AG70),"")</f>
        <v>1</v>
      </c>
      <c r="AI67" s="197">
        <f ca="1">IF(V67&lt;&gt;"",SUMPRODUCT((AG67:AG70=AG67)*(AB67:AB70&gt;AB67)),"")</f>
        <v>0</v>
      </c>
      <c r="AJ67" s="197">
        <f ca="1">IF(V67&lt;&gt;"",SUMPRODUCT((AG67:AG70=AG67)*(AB67:AB70=AB67)*(Z67:Z70&gt;Z67)),"")</f>
        <v>0</v>
      </c>
      <c r="AK67" s="197">
        <f ca="1">IF(V67&lt;&gt;"",SUMPRODUCT((AG67:AG70=AG67)*(AB67:AB70=AB67)*(Z67:Z70=Z67)*(AD67:AD70&gt;AD67)),"")</f>
        <v>0</v>
      </c>
      <c r="AL67" s="197">
        <f ca="1">IF(V67&lt;&gt;"",SUMPRODUCT((AG67:AG70=AG67)*(AB67:AB70=AB67)*(Z67:Z70=Z67)*(AD67:AD70=AD67)*(AE67:AE70&gt;AE67)),"")</f>
        <v>0</v>
      </c>
      <c r="AM67" s="197">
        <f ca="1">IF(V67&lt;&gt;"",SUMPRODUCT((AG67:AG70=AG67)*(AB67:AB70=AB67)*(Z67:Z70=Z67)*(AD67:AD70=AD67)*(AE67:AE70=AE67)*(AF67:AF70&gt;AF67)),"")</f>
        <v>3</v>
      </c>
      <c r="AN67" s="207">
        <f ca="1">IF(V67&lt;&gt;"",IF(AN146&lt;&gt;"",IF(U145=3,AN146,AN146+U145),SUM(AH67:AM67)),"")</f>
        <v>4</v>
      </c>
      <c r="AO67" s="197" t="str">
        <f ca="1">IF(V67&lt;&gt;"",INDEX(V67:V70,MATCH(1,AN67:AN70,0),0),"")</f>
        <v>Portugal</v>
      </c>
      <c r="AP67" s="197"/>
      <c r="CX67" s="197" t="str">
        <f ca="1">IF(AO67&lt;&gt;"",AO67,O67)</f>
        <v>Portugal</v>
      </c>
      <c r="CY67" s="133">
        <v>1</v>
      </c>
      <c r="DA67" s="195" t="str">
        <f>Matches!H68</f>
        <v>Cabo Verde</v>
      </c>
      <c r="DB67" s="195">
        <f ca="1">IF(DA2&lt;&gt;"",IF(AND(Matches!J68&lt;&gt;"",Matches!K68&lt;&gt;""),Matches!J68,0),"")</f>
        <v>0</v>
      </c>
      <c r="DC67" s="195">
        <f ca="1">IF(DA2&lt;&gt;"",IF(AND(Matches!J68&lt;&gt;"",Matches!K68&lt;&gt;""),Matches!K68,0),"")</f>
        <v>0</v>
      </c>
      <c r="DD67" s="195" t="str">
        <f>Matches!M68</f>
        <v>Saudi Arabia</v>
      </c>
      <c r="DE67" s="195" t="str">
        <f ca="1">IF(AND(Matches!J68&lt;&gt;"",Matches!K68&lt;&gt;""),IF(DB67&gt;DC67,"W",IF(DB67=DC67,"D","L")),"")</f>
        <v/>
      </c>
      <c r="DF67" s="133" t="str">
        <f t="shared" ca="1" si="0"/>
        <v/>
      </c>
      <c r="DU67" s="194" t="str">
        <f>IF(ISERROR("Calculator!"&amp;VLOOKUP(DS67,Calculator!DS7:DT38,2,FALSE)),"Calculator!dq77","Calculator!"&amp;VLOOKUP(DS67,Calculator!DS7:DT38,2,FALSE))</f>
        <v>Calculator!dq77</v>
      </c>
      <c r="DX67" s="20"/>
      <c r="DY67" s="9">
        <v>61</v>
      </c>
      <c r="DZ67" s="204">
        <f t="shared" si="13"/>
        <v>46199.625</v>
      </c>
      <c r="EA67" s="208">
        <v>46199.625</v>
      </c>
      <c r="EB67" s="206">
        <f t="shared" si="74"/>
        <v>46199.625</v>
      </c>
      <c r="EC67" s="208"/>
    </row>
    <row r="68" spans="1:133" x14ac:dyDescent="0.25">
      <c r="A68" s="20">
        <f>Setup!F49+100</f>
        <v>148</v>
      </c>
      <c r="B68" s="197">
        <f ca="1">VLOOKUP(C68,CX67:CY70,2,FALSE)</f>
        <v>3</v>
      </c>
      <c r="C68" s="193" t="str">
        <f t="shared" ref="C68:C70" si="129">EE48</f>
        <v>DR Congo</v>
      </c>
      <c r="D68" s="197">
        <f ca="1">SUMPRODUCT((DA3:DA105=C68)*(DE3:DE105="W"))+SUMPRODUCT((DD3:DD105=C68)*(DF3:DF105="W"))</f>
        <v>0</v>
      </c>
      <c r="E68" s="197">
        <f ca="1">SUMPRODUCT((DA3:DA105=C68)*(DE3:DE105="D"))+SUMPRODUCT((DD3:DD105=C68)*(DF3:DF105="D"))</f>
        <v>0</v>
      </c>
      <c r="F68" s="197">
        <f ca="1">SUMPRODUCT((DA3:DA105=C68)*(DE3:DE105="L"))+SUMPRODUCT((DD3:DD105=C68)*(DF3:DF105="L"))</f>
        <v>0</v>
      </c>
      <c r="G68" s="197">
        <f ca="1">SUMIF(DA3:DA123,C68,DB3:DB123)+SUMIF(DD3:DD123,C68,DC3:DC123)</f>
        <v>0</v>
      </c>
      <c r="H68" s="197">
        <f ca="1">SUMIF(DD3:DD123,C68,DB3:DB123)+SUMIF(DA3:DA123,C68,DC3:DC123)</f>
        <v>0</v>
      </c>
      <c r="I68" s="197">
        <f t="shared" ca="1" si="125"/>
        <v>1000</v>
      </c>
      <c r="J68" s="197">
        <f t="shared" ca="1" si="126"/>
        <v>0</v>
      </c>
      <c r="K68" s="133">
        <f>IF(Setup!G49&lt;&gt;"",Setup!G49,-A68)</f>
        <v>-148</v>
      </c>
      <c r="L68" s="197">
        <f ca="1">IF(COUNTIF(J67:J70,4)&lt;&gt;4,RANK(J68,J67:J70),J147)</f>
        <v>1</v>
      </c>
      <c r="N68" s="197">
        <f ca="1">SUMPRODUCT((L67:L70=L68)*(K67:K70&lt;K68))+L68</f>
        <v>2</v>
      </c>
      <c r="O68" s="209" t="str">
        <f ca="1">INDEX(C67:C70,MATCH(2,N67:N70,0),0)</f>
        <v>DR Congo</v>
      </c>
      <c r="P68" s="197">
        <f ca="1">INDEX(L67:L70,MATCH(O68,C67:C70,0),0)</f>
        <v>1</v>
      </c>
      <c r="Q68" s="197" t="str">
        <f ca="1">IF(Q67&lt;&gt;"",O68,"")</f>
        <v>DR Congo</v>
      </c>
      <c r="R68" s="197" t="str">
        <f ca="1">IF(R67&lt;&gt;"",O69,"")</f>
        <v/>
      </c>
      <c r="S68" s="197" t="str">
        <f ca="1">IF(S67&lt;&gt;"",O70,"")</f>
        <v/>
      </c>
      <c r="T68" s="197" t="str">
        <f>IF(T67&lt;&gt;"",O71,"")</f>
        <v/>
      </c>
      <c r="V68" s="197" t="str">
        <f t="shared" ref="V68:V70" ca="1" si="130">IF(Q68&lt;&gt;"",Q68,"")</f>
        <v>DR Congo</v>
      </c>
      <c r="W68" s="197">
        <f ca="1">SUMPRODUCT((DA3:DA105=V68)*(DD3:DD105=V69)*(DE3:DE105="W"))+SUMPRODUCT((DA3:DA105=V68)*(DD3:DD105=V70)*(DE3:DE105="W"))+SUMPRODUCT((DA3:DA105=V68)*(DD3:DD105=V71)*(DE3:DE105="W"))+SUMPRODUCT((DA3:DA105=V68)*(DD3:DD105=V67)*(DE3:DE105="W"))+SUMPRODUCT((DA3:DA105=V69)*(DD3:DD105=V68)*(DF3:DF105="W"))+SUMPRODUCT((DA3:DA105=V70)*(DD3:DD105=V68)*(DF3:DF105="W"))+SUMPRODUCT((DA3:DA105=V71)*(DD3:DD105=V68)*(DF3:DF105="W"))+SUMPRODUCT((DA3:DA105=V67)*(DD3:DD105=V68)*(DF3:DF105="W"))</f>
        <v>0</v>
      </c>
      <c r="X68" s="197">
        <f ca="1">SUMPRODUCT((DA3:DA105=V68)*(DD3:DD105=V69)*(DE3:DE105="D"))+SUMPRODUCT((DA3:DA105=V68)*(DD3:DD105=V70)*(DE3:DE105="D"))+SUMPRODUCT((DA3:DA105=V68)*(DD3:DD105=V71)*(DE3:DE105="D"))+SUMPRODUCT((DA3:DA105=V68)*(DD3:DD105=V67)*(DE3:DE105="D"))+SUMPRODUCT((DA3:DA105=V69)*(DD3:DD105=V68)*(DE3:DE105="D"))+SUMPRODUCT((DA3:DA105=V70)*(DD3:DD105=V68)*(DE3:DE105="D"))+SUMPRODUCT((DA3:DA105=V71)*(DD3:DD105=V68)*(DE3:DE105="D"))+SUMPRODUCT((DA3:DA105=V67)*(DD3:DD105=V68)*(DE3:DE105="D"))</f>
        <v>0</v>
      </c>
      <c r="Y68" s="197">
        <f ca="1">SUMPRODUCT((DA3:DA105=V68)*(DD3:DD105=V69)*(DE3:DE105="L"))+SUMPRODUCT((DA3:DA105=V68)*(DD3:DD105=V70)*(DE3:DE105="L"))+SUMPRODUCT((DA3:DA105=V68)*(DD3:DD105=V71)*(DE3:DE105="L"))+SUMPRODUCT((DA3:DA105=V68)*(DD3:DD105=V67)*(DE3:DE105="L"))+SUMPRODUCT((DA3:DA105=V69)*(DD3:DD105=V68)*(DF3:DF105="L"))+SUMPRODUCT((DA3:DA105=V70)*(DD3:DD105=V68)*(DF3:DF105="L"))+SUMPRODUCT((DA3:DA105=V71)*(DD3:DD105=V68)*(DF3:DF105="L"))+SUMPRODUCT((DA3:DA105=V67)*(DD3:DD105=V68)*(DF3:DF105="L"))</f>
        <v>0</v>
      </c>
      <c r="Z68" s="197">
        <f ca="1">SUMPRODUCT((DA3:DA105=V68)*(DD3:DD105=V69)*DB3:DB105)+SUMPRODUCT((DA3:DA105=V68)*(DD3:DD105=V70)*DB3:DB105)+SUMPRODUCT((DA3:DA105=V68)*(DD3:DD105=V71)*DB3:DB105)+SUMPRODUCT((DA3:DA105=V68)*(DD3:DD105=V67)*DB3:DB105)+SUMPRODUCT((DA3:DA105=V69)*(DD3:DD105=V68)*DC3:DC105)+SUMPRODUCT((DA3:DA105=V70)*(DD3:DD105=V68)*DC3:DC105)+SUMPRODUCT((DA3:DA105=V71)*(DD3:DD105=V68)*DC3:DC105)+SUMPRODUCT((DA3:DA105=V67)*(DD3:DD105=V68)*DC3:DC105)</f>
        <v>0</v>
      </c>
      <c r="AA68" s="197">
        <f ca="1">SUMPRODUCT((DA3:DA105=V68)*(DD3:DD105=V69)*DC3:DC105)+SUMPRODUCT((DA3:DA105=V68)*(DD3:DD105=V70)*DC3:DC105)+SUMPRODUCT((DA3:DA105=V68)*(DD3:DD105=V71)*DC3:DC105)+SUMPRODUCT((DA3:DA105=V68)*(DD3:DD105=V67)*DC3:DC105)+SUMPRODUCT((DA3:DA105=V69)*(DD3:DD105=V68)*DB3:DB105)+SUMPRODUCT((DA3:DA105=V70)*(DD3:DD105=V68)*DB3:DB105)+SUMPRODUCT((DA3:DA105=V71)*(DD3:DD105=V68)*DB3:DB105)+SUMPRODUCT((DA3:DA105=V67)*(DD3:DD105=V68)*DB3:DB105)</f>
        <v>0</v>
      </c>
      <c r="AB68" s="133">
        <f ca="1">Z68-AA68+1000</f>
        <v>1000</v>
      </c>
      <c r="AC68" s="197">
        <f t="shared" ca="1" si="127"/>
        <v>0</v>
      </c>
      <c r="AD68" s="197">
        <f ca="1">IF(V68&lt;&gt;"",VLOOKUP(V68,C4:I70,7,FALSE),"")</f>
        <v>1000</v>
      </c>
      <c r="AE68" s="197">
        <f ca="1">IF(V68&lt;&gt;"",VLOOKUP(V68,C4:I70,5,FALSE),"")</f>
        <v>0</v>
      </c>
      <c r="AF68" s="197">
        <f ca="1">IF(V68&lt;&gt;"",VLOOKUP(V68,C4:K70,9,FALSE),"")</f>
        <v>-148</v>
      </c>
      <c r="AG68" s="133">
        <f t="shared" ca="1" si="128"/>
        <v>0</v>
      </c>
      <c r="AH68" s="197">
        <f ca="1">IF(V68&lt;&gt;"",RANK(AG68,AG67:AG70),"")</f>
        <v>1</v>
      </c>
      <c r="AI68" s="197">
        <f ca="1">IF(V68&lt;&gt;"",SUMPRODUCT((AG67:AG70=AG68)*(AB67:AB70&gt;AB68)),"")</f>
        <v>0</v>
      </c>
      <c r="AJ68" s="197">
        <f ca="1">IF(V68&lt;&gt;"",SUMPRODUCT((AG67:AG70=AG68)*(AB67:AB70=AB68)*(Z67:Z70&gt;Z68)),"")</f>
        <v>0</v>
      </c>
      <c r="AK68" s="197">
        <f ca="1">IF(V68&lt;&gt;"",SUMPRODUCT((AG67:AG70=AG68)*(AB67:AB70=AB68)*(Z67:Z70=Z68)*(AD67:AD70&gt;AD68)),"")</f>
        <v>0</v>
      </c>
      <c r="AL68" s="197">
        <f ca="1">IF(V68&lt;&gt;"",SUMPRODUCT((AG67:AG70=AG68)*(AB67:AB70=AB68)*(Z67:Z70=Z68)*(AD67:AD70=AD68)*(AE67:AE70&gt;AE68)),"")</f>
        <v>0</v>
      </c>
      <c r="AM68" s="197">
        <f ca="1">IF(V68&lt;&gt;"",SUMPRODUCT((AG67:AG70=AG68)*(AB67:AB70=AB68)*(Z67:Z70=Z68)*(AD67:AD70=AD68)*(AE67:AE70=AE68)*(AF67:AF70&gt;AF68)),"")</f>
        <v>2</v>
      </c>
      <c r="AN68" s="207">
        <f ca="1">IF(V68&lt;&gt;"",IF(AN147&lt;&gt;"",IF(U145=3,AN147,AN147+U145),SUM(AH68:AM68)),"")</f>
        <v>3</v>
      </c>
      <c r="AO68" s="197" t="str">
        <f ca="1">IF(V68&lt;&gt;"",INDEX(V67:V70,MATCH(2,AN67:AN70,0),0),"")</f>
        <v>Colombia</v>
      </c>
      <c r="AP68" s="197" t="str">
        <f ca="1">IF(R67&lt;&gt;"",R67,"")</f>
        <v/>
      </c>
      <c r="AQ68" s="197">
        <f ca="1">SUMPRODUCT((DA3:DA105=AP68)*(DD3:DD105=AP69)*(DE3:DE105="W"))+SUMPRODUCT((DA3:DA105=AP68)*(DD3:DD105=AP70)*(DE3:DE105="W"))+SUMPRODUCT((DA3:DA105=AP68)*(DD3:DD105=AP71)*(DE3:DE105="W"))+SUMPRODUCT((DA3:DA105=AP69)*(DD3:DD105=AP68)*(DF3:DF105="W"))+SUMPRODUCT((DA3:DA105=AP70)*(DD3:DD105=AP68)*(DF3:DF105="W"))+SUMPRODUCT((DA3:DA105=AP71)*(DD3:DD105=AP68)*(DF3:DF105="W"))</f>
        <v>0</v>
      </c>
      <c r="AR68" s="197">
        <f ca="1">SUMPRODUCT((DA3:DA105=AP68)*(DD3:DD105=AP69)*(DE3:DE105="D"))+SUMPRODUCT((DA3:DA105=AP68)*(DD3:DD105=AP70)*(DE3:DE105="D"))+SUMPRODUCT((DA3:DA105=AP68)*(DD3:DD105=AP71)*(DE3:DE105="D"))+SUMPRODUCT((DA3:DA105=AP69)*(DD3:DD105=AP68)*(DE3:DE105="D"))+SUMPRODUCT((DA3:DA105=AP70)*(DD3:DD105=AP68)*(DE3:DE105="D"))+SUMPRODUCT((DA3:DA105=AP71)*(DD3:DD105=AP68)*(DE3:DE105="D"))</f>
        <v>0</v>
      </c>
      <c r="AS68" s="197">
        <f ca="1">SUMPRODUCT((DA3:DA105=AP68)*(DD3:DD105=AP69)*(DE3:DE105="L"))+SUMPRODUCT((DA3:DA105=AP68)*(DD3:DD105=AP70)*(DE3:DE105="L"))+SUMPRODUCT((DA3:DA105=AP68)*(DD3:DD105=AP71)*(DE3:DE105="L"))+SUMPRODUCT((DA3:DA105=AP69)*(DD3:DD105=AP68)*(DF3:DF105="L"))+SUMPRODUCT((DA3:DA105=AP70)*(DD3:DD105=AP68)*(DF3:DF105="L"))+SUMPRODUCT((DA3:DA105=AP71)*(DD3:DD105=AP68)*(DF3:DF105="L"))</f>
        <v>0</v>
      </c>
      <c r="AT68" s="197">
        <f ca="1">SUMPRODUCT((DA3:DA105=AP68)*(DD3:DD105=AP69)*DB3:DB105)+SUMPRODUCT((DA3:DA105=AP68)*(DD3:DD105=AP70)*DB3:DB105)+SUMPRODUCT((DA3:DA105=AP68)*(DD3:DD105=AP71)*DB3:DB105)+SUMPRODUCT((DA3:DA105=AP68)*(DD3:DD105=AP67)*DB3:DB105)+SUMPRODUCT((DA3:DA105=AP69)*(DD3:DD105=AP68)*DC3:DC105)+SUMPRODUCT((DA3:DA105=AP70)*(DD3:DD105=AP68)*DC3:DC105)+SUMPRODUCT((DA3:DA105=AP71)*(DD3:DD105=AP68)*DC3:DC105)+SUMPRODUCT((DA3:DA105=AP67)*(DD3:DD105=AP68)*DC3:DC105)</f>
        <v>0</v>
      </c>
      <c r="AU68" s="197">
        <f ca="1">SUMPRODUCT((DA3:DA105=AP68)*(DD3:DD105=AP69)*DC3:DC105)+SUMPRODUCT((DA3:DA105=AP68)*(DD3:DD105=AP70)*DC3:DC105)+SUMPRODUCT((DA3:DA105=AP68)*(DD3:DD105=AP71)*DC3:DC105)+SUMPRODUCT((DA3:DA105=AP68)*(DD3:DD105=AP67)*DC3:DC105)+SUMPRODUCT((DA3:DA105=AP69)*(DD3:DD105=AP68)*DB3:DB105)+SUMPRODUCT((DA3:DA105=AP70)*(DD3:DD105=AP68)*DB3:DB105)+SUMPRODUCT((DA3:DA105=AP71)*(DD3:DD105=AP68)*DB3:DB105)+SUMPRODUCT((DA3:DA105=AP67)*(DD3:DD105=AP68)*DB3:DB105)</f>
        <v>0</v>
      </c>
      <c r="AV68" s="197">
        <f ca="1">AT68-AU68+1000</f>
        <v>1000</v>
      </c>
      <c r="AW68" s="197" t="str">
        <f t="shared" ref="AW68:AW70" ca="1" si="131">IF(AP68&lt;&gt;"",AQ68*3+AR68*1,"")</f>
        <v/>
      </c>
      <c r="AX68" s="197" t="str">
        <f ca="1">IF(AP68&lt;&gt;"",VLOOKUP(AP68,C4:I70,7,FALSE),"")</f>
        <v/>
      </c>
      <c r="AY68" s="197" t="str">
        <f ca="1">IF(AP68&lt;&gt;"",VLOOKUP(AP68,C4:I70,5,FALSE),"")</f>
        <v/>
      </c>
      <c r="AZ68" s="197" t="str">
        <f ca="1">IF(AP68&lt;&gt;"",VLOOKUP(AP68,C4:K70,9,FALSE),"")</f>
        <v/>
      </c>
      <c r="BA68" s="197" t="str">
        <f t="shared" ref="BA68:BA70" ca="1" si="132">AW68</f>
        <v/>
      </c>
      <c r="BB68" s="197" t="str">
        <f ca="1">IF(AP68&lt;&gt;"",RANK(BA68,BA67:BA70),"")</f>
        <v/>
      </c>
      <c r="BC68" s="197" t="str">
        <f ca="1">IF(AP68&lt;&gt;"",SUMPRODUCT((BA67:BA70=BA68)*(AV67:AV70&gt;AV68)),"")</f>
        <v/>
      </c>
      <c r="BD68" s="197" t="str">
        <f ca="1">IF(AP68&lt;&gt;"",SUMPRODUCT((BA67:BA70=BA68)*(AV67:AV70=AV68)*(AT67:AT70&gt;AT68)),"")</f>
        <v/>
      </c>
      <c r="BE68" s="197" t="str">
        <f ca="1">IF(AP68&lt;&gt;"",SUMPRODUCT((BA67:BA70=BA68)*(AV67:AV70=AV68)*(AT67:AT70=AT68)*(AX67:AX70&gt;AX68)),"")</f>
        <v/>
      </c>
      <c r="BF68" s="197" t="str">
        <f ca="1">IF(AP68&lt;&gt;"",SUMPRODUCT((BA67:BA70=BA68)*(AV67:AV70=AV68)*(AT67:AT70=AT68)*(AX67:AX70=AX68)*(AY67:AY70&gt;AY68)),"")</f>
        <v/>
      </c>
      <c r="BG68" s="197" t="str">
        <f ca="1">IF(AP68&lt;&gt;"",SUMPRODUCT((BA67:BA70=BA68)*(AV67:AV70=AV68)*(AT67:AT70=AT68)*(AX67:AX70=AX68)*(AY67:AY70=AY68)*(AZ67:AZ70&gt;AZ68)),"")</f>
        <v/>
      </c>
      <c r="BH68" s="197" t="str">
        <f ca="1">IF(AP68&lt;&gt;"",IF(BH147&lt;&gt;"",IF(AO145=3,BH147,BH147+AO145),SUM(BB68:BG68)+1),"")</f>
        <v/>
      </c>
      <c r="BI68" s="197" t="str">
        <f ca="1">IF(AP68&lt;&gt;"",INDEX(AP68:AP71,MATCH(2,BH68:BH71,0),0),"")</f>
        <v/>
      </c>
      <c r="BJ68" s="197"/>
      <c r="CX68" s="197" t="str">
        <f ca="1">IF(BI68&lt;&gt;"",BI68,IF(AO68&lt;&gt;"",AO68,O68))</f>
        <v>Colombia</v>
      </c>
      <c r="CY68" s="133">
        <v>2</v>
      </c>
      <c r="DA68" s="195" t="str">
        <f>Matches!H69</f>
        <v>Uruguay</v>
      </c>
      <c r="DB68" s="195">
        <f ca="1">IF(DA2&lt;&gt;"",IF(AND(Matches!J69&lt;&gt;"",Matches!K69&lt;&gt;""),Matches!J69,0),"")</f>
        <v>0</v>
      </c>
      <c r="DC68" s="195">
        <f ca="1">IF(DA2&lt;&gt;"",IF(AND(Matches!J69&lt;&gt;"",Matches!K69&lt;&gt;""),Matches!K69,0),"")</f>
        <v>0</v>
      </c>
      <c r="DD68" s="195" t="str">
        <f>Matches!M69</f>
        <v>Spain</v>
      </c>
      <c r="DE68" s="195" t="str">
        <f ca="1">IF(AND(Matches!J69&lt;&gt;"",Matches!K69&lt;&gt;""),IF(DB68&gt;DC68,"W",IF(DB68=DC68,"D","L")),"")</f>
        <v/>
      </c>
      <c r="DF68" s="133" t="str">
        <f t="shared" ref="DF68:DF74" ca="1" si="133">IF(DE68&lt;&gt;"",IF(DE68="W","L",IF(DE68="L","W","D")),"")</f>
        <v/>
      </c>
      <c r="DU68" s="194" t="str">
        <f>IF(ISERROR("Calculator!"&amp;VLOOKUP(DS68,Calculator!DS7:DT38,2,FALSE)),"Calculator!dq77","Calculator!"&amp;VLOOKUP(DS68,Calculator!DS7:DT38,2,FALSE))</f>
        <v>Calculator!dq77</v>
      </c>
      <c r="DX68" s="20"/>
      <c r="DY68" s="9">
        <v>62</v>
      </c>
      <c r="DZ68" s="204">
        <f t="shared" si="13"/>
        <v>46199.625</v>
      </c>
      <c r="EA68" s="208">
        <v>46199.625</v>
      </c>
      <c r="EB68" s="206">
        <f t="shared" si="74"/>
        <v>46199.625</v>
      </c>
      <c r="EC68" s="208"/>
    </row>
    <row r="69" spans="1:133" x14ac:dyDescent="0.25">
      <c r="A69" s="20">
        <f>Setup!F50+100</f>
        <v>152</v>
      </c>
      <c r="B69" s="197">
        <f ca="1">VLOOKUP(C69,CX67:CY70,2,FALSE)</f>
        <v>4</v>
      </c>
      <c r="C69" s="193" t="str">
        <f t="shared" si="129"/>
        <v>Uzbekistan</v>
      </c>
      <c r="D69" s="197">
        <f ca="1">SUMPRODUCT((DA3:DA105=C69)*(DE3:DE105="W"))+SUMPRODUCT((DD3:DD105=C69)*(DF3:DF105="W"))</f>
        <v>0</v>
      </c>
      <c r="E69" s="197">
        <f ca="1">SUMPRODUCT((DA3:DA105=C69)*(DE3:DE105="D"))+SUMPRODUCT((DD3:DD105=C69)*(DF3:DF105="D"))</f>
        <v>0</v>
      </c>
      <c r="F69" s="197">
        <f ca="1">SUMPRODUCT((DA3:DA105=C69)*(DE3:DE105="L"))+SUMPRODUCT((DD3:DD105=C69)*(DF3:DF105="L"))</f>
        <v>0</v>
      </c>
      <c r="G69" s="197">
        <f ca="1">SUMIF(DA3:DA123,C69,DB3:DB123)+SUMIF(DD3:DD123,C69,DC3:DC123)</f>
        <v>0</v>
      </c>
      <c r="H69" s="197">
        <f ca="1">SUMIF(DD3:DD123,C69,DB3:DB123)+SUMIF(DA3:DA123,C69,DC3:DC123)</f>
        <v>0</v>
      </c>
      <c r="I69" s="197">
        <f t="shared" ca="1" si="125"/>
        <v>1000</v>
      </c>
      <c r="J69" s="197">
        <f t="shared" ca="1" si="126"/>
        <v>0</v>
      </c>
      <c r="K69" s="133">
        <f>IF(Setup!G50&lt;&gt;"",Setup!G50,-A69)</f>
        <v>-152</v>
      </c>
      <c r="L69" s="197">
        <f ca="1">IF(COUNTIF(J67:J70,4)&lt;&gt;4,RANK(J69,J67:J70),J148)</f>
        <v>1</v>
      </c>
      <c r="N69" s="197">
        <f ca="1">SUMPRODUCT((L67:L70=L69)*(K67:K70&lt;K69))+L69</f>
        <v>1</v>
      </c>
      <c r="O69" s="209" t="str">
        <f ca="1">INDEX(C67:C70,MATCH(3,N67:N70,0),0)</f>
        <v>Colombia</v>
      </c>
      <c r="P69" s="197">
        <f ca="1">INDEX(L67:L70,MATCH(O69,C67:C70,0),0)</f>
        <v>1</v>
      </c>
      <c r="Q69" s="197" t="str">
        <f ca="1">IF(AND(Q68&lt;&gt;"",P69=1),O69,"")</f>
        <v>Colombia</v>
      </c>
      <c r="R69" s="197" t="str">
        <f ca="1">IF(AND(R68&lt;&gt;"",P70=2),O70,"")</f>
        <v/>
      </c>
      <c r="S69" s="197" t="str">
        <f ca="1">IF(AND(S68&lt;&gt;"",P71=3),O71,"")</f>
        <v/>
      </c>
      <c r="T69" s="197"/>
      <c r="V69" s="197" t="str">
        <f t="shared" ca="1" si="130"/>
        <v>Colombia</v>
      </c>
      <c r="W69" s="197">
        <f ca="1">SUMPRODUCT((DA3:DA105=V69)*(DD3:DD105=V70)*(DE3:DE105="W"))+SUMPRODUCT((DA3:DA105=V69)*(DD3:DD105=V71)*(DE3:DE105="W"))+SUMPRODUCT((DA3:DA105=V69)*(DD3:DD105=V67)*(DE3:DE105="W"))+SUMPRODUCT((DA3:DA105=V69)*(DD3:DD105=V68)*(DE3:DE105="W"))+SUMPRODUCT((DA3:DA105=V70)*(DD3:DD105=V69)*(DF3:DF105="W"))+SUMPRODUCT((DA3:DA105=V71)*(DD3:DD105=V69)*(DF3:DF105="W"))+SUMPRODUCT((DA3:DA105=V67)*(DD3:DD105=V69)*(DF3:DF105="W"))+SUMPRODUCT((DA3:DA105=V68)*(DD3:DD105=V69)*(DF3:DF105="W"))</f>
        <v>0</v>
      </c>
      <c r="X69" s="197">
        <f ca="1">SUMPRODUCT((DA3:DA105=V69)*(DD3:DD105=V70)*(DE3:DE105="D"))+SUMPRODUCT((DA3:DA105=V69)*(DD3:DD105=V71)*(DE3:DE105="D"))+SUMPRODUCT((DA3:DA105=V69)*(DD3:DD105=V67)*(DE3:DE105="D"))+SUMPRODUCT((DA3:DA105=V69)*(DD3:DD105=V68)*(DE3:DE105="D"))+SUMPRODUCT((DA3:DA105=V70)*(DD3:DD105=V69)*(DE3:DE105="D"))+SUMPRODUCT((DA3:DA105=V71)*(DD3:DD105=V69)*(DE3:DE105="D"))+SUMPRODUCT((DA3:DA105=V67)*(DD3:DD105=V69)*(DE3:DE105="D"))+SUMPRODUCT((DA3:DA105=V68)*(DD3:DD105=V69)*(DE3:DE105="D"))</f>
        <v>0</v>
      </c>
      <c r="Y69" s="197">
        <f ca="1">SUMPRODUCT((DA3:DA105=V69)*(DD3:DD105=V70)*(DE3:DE105="L"))+SUMPRODUCT((DA3:DA105=V69)*(DD3:DD105=V71)*(DE3:DE105="L"))+SUMPRODUCT((DA3:DA105=V69)*(DD3:DD105=V67)*(DE3:DE105="L"))+SUMPRODUCT((DA3:DA105=V69)*(DD3:DD105=V68)*(DE3:DE105="L"))+SUMPRODUCT((DA3:DA105=V70)*(DD3:DD105=V69)*(DF3:DF105="L"))+SUMPRODUCT((DA3:DA105=V71)*(DD3:DD105=V69)*(DF3:DF105="L"))+SUMPRODUCT((DA3:DA105=V67)*(DD3:DD105=V69)*(DF3:DF105="L"))+SUMPRODUCT((DA3:DA105=V68)*(DD3:DD105=V69)*(DF3:DF105="L"))</f>
        <v>0</v>
      </c>
      <c r="Z69" s="197">
        <f ca="1">SUMPRODUCT((DA3:DA105=V69)*(DD3:DD105=V70)*DB3:DB105)+SUMPRODUCT((DA3:DA105=V69)*(DD3:DD105=V71)*DB3:DB105)+SUMPRODUCT((DA3:DA105=V69)*(DD3:DD105=V67)*DB3:DB105)+SUMPRODUCT((DA3:DA105=V69)*(DD3:DD105=V68)*DB3:DB105)+SUMPRODUCT((DA3:DA105=V70)*(DD3:DD105=V69)*DC3:DC105)+SUMPRODUCT((DA3:DA105=V71)*(DD3:DD105=V69)*DC3:DC105)+SUMPRODUCT((DA3:DA105=V67)*(DD3:DD105=V69)*DC3:DC105)+SUMPRODUCT((DA3:DA105=V68)*(DD3:DD105=V69)*DC3:DC105)</f>
        <v>0</v>
      </c>
      <c r="AA69" s="197">
        <f ca="1">SUMPRODUCT((DA3:DA105=V69)*(DD3:DD105=V70)*DC3:DC105)+SUMPRODUCT((DA3:DA105=V69)*(DD3:DD105=V71)*DC3:DC105)+SUMPRODUCT((DA3:DA105=V69)*(DD3:DD105=V67)*DC3:DC105)+SUMPRODUCT((DA3:DA105=V69)*(DD3:DD105=V68)*DC3:DC105)+SUMPRODUCT((DA3:DA105=V70)*(DD3:DD105=V69)*DB3:DB105)+SUMPRODUCT((DA3:DA105=V71)*(DD3:DD105=V69)*DB3:DB105)+SUMPRODUCT((DA3:DA105=V67)*(DD3:DD105=V69)*DB3:DB105)+SUMPRODUCT((DA3:DA105=V68)*(DD3:DD105=V69)*DB3:DB105)</f>
        <v>0</v>
      </c>
      <c r="AB69" s="133">
        <f ca="1">Z69-AA69+1000</f>
        <v>1000</v>
      </c>
      <c r="AC69" s="197">
        <f t="shared" ca="1" si="127"/>
        <v>0</v>
      </c>
      <c r="AD69" s="197">
        <f ca="1">IF(V69&lt;&gt;"",VLOOKUP(V69,C4:I70,7,FALSE),"")</f>
        <v>1000</v>
      </c>
      <c r="AE69" s="197">
        <f ca="1">IF(V69&lt;&gt;"",VLOOKUP(V69,C4:I70,5,FALSE),"")</f>
        <v>0</v>
      </c>
      <c r="AF69" s="197">
        <f ca="1">IF(V69&lt;&gt;"",VLOOKUP(V69,C4:K70,9,FALSE),"")</f>
        <v>-114</v>
      </c>
      <c r="AG69" s="133">
        <f t="shared" ca="1" si="128"/>
        <v>0</v>
      </c>
      <c r="AH69" s="197">
        <f ca="1">IF(V69&lt;&gt;"",RANK(AG69,AG67:AG70),"")</f>
        <v>1</v>
      </c>
      <c r="AI69" s="197">
        <f ca="1">IF(V69&lt;&gt;"",SUMPRODUCT((AG67:AG70=AG69)*(AB67:AB70&gt;AB69)),"")</f>
        <v>0</v>
      </c>
      <c r="AJ69" s="197">
        <f ca="1">IF(V69&lt;&gt;"",SUMPRODUCT((AG67:AG70=AG69)*(AB67:AB70=AB69)*(Z67:Z70&gt;Z69)),"")</f>
        <v>0</v>
      </c>
      <c r="AK69" s="197">
        <f ca="1">IF(V69&lt;&gt;"",SUMPRODUCT((AG67:AG70=AG69)*(AB67:AB70=AB69)*(Z67:Z70=Z69)*(AD67:AD70&gt;AD69)),"")</f>
        <v>0</v>
      </c>
      <c r="AL69" s="197">
        <f ca="1">IF(V69&lt;&gt;"",SUMPRODUCT((AG67:AG70=AG69)*(AB67:AB70=AB69)*(Z67:Z70=Z69)*(AD67:AD70=AD69)*(AE67:AE70&gt;AE69)),"")</f>
        <v>0</v>
      </c>
      <c r="AM69" s="197">
        <f ca="1">IF(V69&lt;&gt;"",SUMPRODUCT((AG67:AG70=AG69)*(AB67:AB70=AB69)*(Z67:Z70=Z69)*(AD67:AD70=AD69)*(AE67:AE70=AE69)*(AF67:AF70&gt;AF69)),"")</f>
        <v>1</v>
      </c>
      <c r="AN69" s="207">
        <f ca="1">IF(V69&lt;&gt;"",IF(AN148&lt;&gt;"",IF(U145=3,AN148,AN148+U145),SUM(AH69:AM69)),"")</f>
        <v>2</v>
      </c>
      <c r="AO69" s="197" t="str">
        <f ca="1">IF(V69&lt;&gt;"",INDEX(V67:V70,MATCH(3,AN67:AN70,0),0),"")</f>
        <v>DR Congo</v>
      </c>
      <c r="AP69" s="197" t="str">
        <f ca="1">IF(R68&lt;&gt;"",R68,"")</f>
        <v/>
      </c>
      <c r="AQ69" s="197">
        <f ca="1">SUMPRODUCT((DA3:DA105=AP69)*(DD3:DD105=AP70)*(DE3:DE105="W"))+SUMPRODUCT((DA3:DA105=AP69)*(DD3:DD105=AP71)*(DE3:DE105="W"))+SUMPRODUCT((DA3:DA105=AP69)*(DD3:DD105=AP68)*(DE3:DE105="W"))+SUMPRODUCT((DA3:DA105=AP70)*(DD3:DD105=AP69)*(DF3:DF105="W"))+SUMPRODUCT((DA3:DA105=AP71)*(DD3:DD105=AP69)*(DF3:DF105="W"))+SUMPRODUCT((DA3:DA105=AP68)*(DD3:DD105=AP69)*(DF3:DF105="W"))</f>
        <v>0</v>
      </c>
      <c r="AR69" s="197">
        <f ca="1">SUMPRODUCT((DA3:DA105=AP69)*(DD3:DD105=AP70)*(DE3:DE105="D"))+SUMPRODUCT((DA3:DA105=AP69)*(DD3:DD105=AP71)*(DE3:DE105="D"))+SUMPRODUCT((DA3:DA105=AP69)*(DD3:DD105=AP68)*(DE3:DE105="D"))+SUMPRODUCT((DA3:DA105=AP70)*(DD3:DD105=AP69)*(DE3:DE105="D"))+SUMPRODUCT((DA3:DA105=AP71)*(DD3:DD105=AP69)*(DE3:DE105="D"))+SUMPRODUCT((DA3:DA105=AP68)*(DD3:DD105=AP69)*(DE3:DE105="D"))</f>
        <v>0</v>
      </c>
      <c r="AS69" s="197">
        <f ca="1">SUMPRODUCT((DA3:DA105=AP69)*(DD3:DD105=AP70)*(DE3:DE105="L"))+SUMPRODUCT((DA3:DA105=AP69)*(DD3:DD105=AP71)*(DE3:DE105="L"))+SUMPRODUCT((DA3:DA105=AP69)*(DD3:DD105=AP68)*(DE3:DE105="L"))+SUMPRODUCT((DA3:DA105=AP70)*(DD3:DD105=AP69)*(DF3:DF105="L"))+SUMPRODUCT((DA3:DA105=AP71)*(DD3:DD105=AP69)*(DF3:DF105="L"))+SUMPRODUCT((DA3:DA105=AP68)*(DD3:DD105=AP69)*(DF3:DF105="L"))</f>
        <v>0</v>
      </c>
      <c r="AT69" s="197">
        <f ca="1">SUMPRODUCT((DA3:DA105=AP69)*(DD3:DD105=AP70)*DB3:DB105)+SUMPRODUCT((DA3:DA105=AP69)*(DD3:DD105=AP71)*DB3:DB105)+SUMPRODUCT((DA3:DA105=AP69)*(DD3:DD105=AP67)*DB3:DB105)+SUMPRODUCT((DA3:DA105=AP69)*(DD3:DD105=AP68)*DB3:DB105)+SUMPRODUCT((DA3:DA105=AP70)*(DD3:DD105=AP69)*DC3:DC105)+SUMPRODUCT((DA3:DA105=AP71)*(DD3:DD105=AP69)*DC3:DC105)+SUMPRODUCT((DA3:DA105=AP67)*(DD3:DD105=AP69)*DC3:DC105)+SUMPRODUCT((DA3:DA105=AP68)*(DD3:DD105=AP69)*DC3:DC105)</f>
        <v>0</v>
      </c>
      <c r="AU69" s="197">
        <f ca="1">SUMPRODUCT((DA3:DA105=AP69)*(DD3:DD105=AP70)*DC3:DC105)+SUMPRODUCT((DA3:DA105=AP69)*(DD3:DD105=AP71)*DC3:DC105)+SUMPRODUCT((DA3:DA105=AP69)*(DD3:DD105=AP67)*DC3:DC105)+SUMPRODUCT((DA3:DA105=AP69)*(DD3:DD105=AP68)*DC3:DC105)+SUMPRODUCT((DA3:DA105=AP70)*(DD3:DD105=AP69)*DB3:DB105)+SUMPRODUCT((DA3:DA105=AP71)*(DD3:DD105=AP69)*DB3:DB105)+SUMPRODUCT((DA3:DA105=AP67)*(DD3:DD105=AP69)*DB3:DB105)+SUMPRODUCT((DA3:DA105=AP68)*(DD3:DD105=AP69)*DB3:DB105)</f>
        <v>0</v>
      </c>
      <c r="AV69" s="197">
        <f ca="1">AT69-AU69+1000</f>
        <v>1000</v>
      </c>
      <c r="AW69" s="197" t="str">
        <f t="shared" ca="1" si="131"/>
        <v/>
      </c>
      <c r="AX69" s="197" t="str">
        <f ca="1">IF(AP69&lt;&gt;"",VLOOKUP(AP69,C4:I70,7,FALSE),"")</f>
        <v/>
      </c>
      <c r="AY69" s="197" t="str">
        <f ca="1">IF(AP69&lt;&gt;"",VLOOKUP(AP69,C4:I70,5,FALSE),"")</f>
        <v/>
      </c>
      <c r="AZ69" s="197" t="str">
        <f ca="1">IF(AP69&lt;&gt;"",VLOOKUP(AP69,C4:K70,9,FALSE),"")</f>
        <v/>
      </c>
      <c r="BA69" s="197" t="str">
        <f t="shared" ca="1" si="132"/>
        <v/>
      </c>
      <c r="BB69" s="197" t="str">
        <f ca="1">IF(AP69&lt;&gt;"",RANK(BA69,BA67:BA70),"")</f>
        <v/>
      </c>
      <c r="BC69" s="197" t="str">
        <f ca="1">IF(AP69&lt;&gt;"",SUMPRODUCT((BA67:BA70=BA69)*(AV67:AV70&gt;AV69)),"")</f>
        <v/>
      </c>
      <c r="BD69" s="197" t="str">
        <f ca="1">IF(AP69&lt;&gt;"",SUMPRODUCT((BA67:BA70=BA69)*(AV67:AV70=AV69)*(AT67:AT70&gt;AT69)),"")</f>
        <v/>
      </c>
      <c r="BE69" s="197" t="str">
        <f ca="1">IF(AP69&lt;&gt;"",SUMPRODUCT((BA67:BA70=BA69)*(AV67:AV70=AV69)*(AT67:AT70=AT69)*(AX67:AX70&gt;AX69)),"")</f>
        <v/>
      </c>
      <c r="BF69" s="197" t="str">
        <f ca="1">IF(AP69&lt;&gt;"",SUMPRODUCT((BA67:BA70=BA69)*(AV67:AV70=AV69)*(AT67:AT70=AT69)*(AX67:AX70=AX69)*(AY67:AY70&gt;AY69)),"")</f>
        <v/>
      </c>
      <c r="BG69" s="197" t="str">
        <f ca="1">IF(AP69&lt;&gt;"",SUMPRODUCT((BA67:BA70=BA69)*(AV67:AV70=AV69)*(AT67:AT70=AT69)*(AX67:AX70=AX69)*(AY67:AY70=AY69)*(AZ67:AZ70&gt;AZ69)),"")</f>
        <v/>
      </c>
      <c r="BH69" s="197" t="str">
        <f ca="1">IF(AP69&lt;&gt;"",IF(BH148&lt;&gt;"",IF(AO145=3,BH148,BH148+AO145),SUM(BB69:BG69)+1),"")</f>
        <v/>
      </c>
      <c r="BI69" s="197" t="str">
        <f ca="1">IF(AP69&lt;&gt;"",INDEX(AP68:AP71,MATCH(3,BH68:BH71,0),0),"")</f>
        <v/>
      </c>
      <c r="BJ69" s="197" t="str">
        <f ca="1">IF(S67&lt;&gt;"",S67,"")</f>
        <v/>
      </c>
      <c r="BK69" s="197">
        <f ca="1">SUMPRODUCT((DA3:DA105=BJ69)*(DD3:DD105=BJ70)*(DE3:DE105="W"))+SUMPRODUCT((DA3:DA105=BJ69)*(DD3:DD105=BJ71)*(DE3:DE105="W"))+SUMPRODUCT((DA3:DA105=BJ69)*(DD3:DD105=BJ111)*(DE3:DE105="W"))+SUMPRODUCT((DA3:DA105=BJ70)*(DD3:DD105=BJ69)*(DF3:DF105="W"))+SUMPRODUCT((DA3:DA105=BJ71)*(DD3:DD105=BJ69)*(DF3:DF105="W"))+SUMPRODUCT((DA3:DA105=BJ111)*(DD3:DD105=BJ69)*(DF3:DF105="W"))</f>
        <v>0</v>
      </c>
      <c r="BL69" s="197">
        <f ca="1">SUMPRODUCT((DA3:DA105=BJ69)*(DD3:DD105=BJ70)*(DE3:DE105="D"))+SUMPRODUCT((DA3:DA105=BJ69)*(DD3:DD105=BJ71)*(DE3:DE105="D"))+SUMPRODUCT((DA3:DA105=BJ69)*(DD3:DD105=BJ111)*(DE3:DE105="D"))+SUMPRODUCT((DA3:DA105=BJ70)*(DD3:DD105=BJ69)*(DE3:DE105="D"))+SUMPRODUCT((DA3:DA105=BJ71)*(DD3:DD105=BJ69)*(DE3:DE105="D"))+SUMPRODUCT((DA3:DA105=BJ111)*(DD3:DD105=BJ69)*(DE3:DE105="D"))</f>
        <v>0</v>
      </c>
      <c r="BM69" s="197">
        <f ca="1">SUMPRODUCT((DA3:DA105=BJ69)*(DD3:DD105=BJ70)*(DE3:DE105="L"))+SUMPRODUCT((DA3:DA105=BJ69)*(DD3:DD105=BJ71)*(DE3:DE105="L"))+SUMPRODUCT((DA3:DA105=BJ69)*(DD3:DD105=BJ111)*(DE3:DE105="L"))+SUMPRODUCT((DA3:DA105=BJ70)*(DD3:DD105=BJ69)*(DF3:DF105="L"))+SUMPRODUCT((DA3:DA105=BJ71)*(DD3:DD105=BJ69)*(DF3:DF105="L"))+SUMPRODUCT((DA3:DA105=BJ111)*(DD3:DD105=BJ69)*(DF3:DF105="L"))</f>
        <v>0</v>
      </c>
      <c r="BN69" s="197">
        <f ca="1">SUMPRODUCT((DA3:DA105=BJ69)*(DD3:DD105=BJ70)*DB3:DB105)+SUMPRODUCT((DA3:DA105=BJ69)*(DD3:DD105=BJ71)*DB3:DB105)+SUMPRODUCT((DA3:DA105=BJ69)*(DD3:DD105=BJ67)*DB3:DB105)+SUMPRODUCT((DA3:DA105=BJ69)*(DD3:DD105=BJ68)*DB3:DB105)+SUMPRODUCT((DA3:DA105=BJ70)*(DD3:DD105=BJ69)*DC3:DC105)+SUMPRODUCT((DA3:DA105=BJ71)*(DD3:DD105=BJ69)*DC3:DC105)+SUMPRODUCT((DA3:DA105=BJ67)*(DD3:DD105=BJ69)*DC3:DC105)+SUMPRODUCT((DA3:DA105=BJ68)*(DD3:DD105=BJ69)*DC3:DC105)</f>
        <v>0</v>
      </c>
      <c r="BO69" s="197">
        <f ca="1">SUMPRODUCT((DA3:DA105=BJ69)*(DD3:DD105=BJ70)*DC3:DC105)+SUMPRODUCT((DA3:DA105=BJ69)*(DD3:DD105=BJ71)*DC3:DC105)+SUMPRODUCT((DA3:DA105=BJ69)*(DD3:DD105=BJ67)*DC3:DC105)+SUMPRODUCT((DA3:DA105=BJ69)*(DD3:DD105=BJ68)*DC3:DC105)+SUMPRODUCT((DA3:DA105=BJ70)*(DD3:DD105=BJ69)*DB3:DB105)+SUMPRODUCT((DA3:DA105=BJ71)*(DD3:DD105=BJ69)*DB3:DB105)+SUMPRODUCT((DA3:DA105=BJ67)*(DD3:DD105=BJ69)*DB3:DB105)+SUMPRODUCT((DA3:DA105=BJ68)*(DD3:DD105=BJ69)*DB3:DB105)</f>
        <v>0</v>
      </c>
      <c r="BP69" s="197">
        <f ca="1">BN69-BO69+1000</f>
        <v>1000</v>
      </c>
      <c r="BQ69" s="197" t="str">
        <f t="shared" ref="BQ69:BQ70" ca="1" si="134">IF(BJ69&lt;&gt;"",BK69*3+BL69*1,"")</f>
        <v/>
      </c>
      <c r="BR69" s="197" t="str">
        <f ca="1">IF(BJ69&lt;&gt;"",VLOOKUP(BJ69,C4:I70,7,FALSE),"")</f>
        <v/>
      </c>
      <c r="BS69" s="197" t="str">
        <f ca="1">IF(BJ69&lt;&gt;"",VLOOKUP(BJ69,C4:I70,5,FALSE),"")</f>
        <v/>
      </c>
      <c r="BT69" s="197" t="str">
        <f ca="1">IF(BJ69&lt;&gt;"",VLOOKUP(BJ69,C4:K70,9,FALSE),"")</f>
        <v/>
      </c>
      <c r="BU69" s="197" t="str">
        <f t="shared" ref="BU69:BU70" ca="1" si="135">BQ69</f>
        <v/>
      </c>
      <c r="BV69" s="197" t="str">
        <f ca="1">IF(BJ69&lt;&gt;"",RANK(BU69,BU68:BU70),"")</f>
        <v/>
      </c>
      <c r="BW69" s="197" t="str">
        <f ca="1">IF(BJ69&lt;&gt;"",SUMPRODUCT((BU67:BU70=BU69)*(BP67:BP70&gt;BP69)),"")</f>
        <v/>
      </c>
      <c r="BX69" s="197" t="str">
        <f ca="1">IF(BJ69&lt;&gt;"",SUMPRODUCT((BU67:BU70=BU69)*(BP67:BP70=BP69)*(BN67:BN70&gt;BN69)),"")</f>
        <v/>
      </c>
      <c r="BY69" s="197" t="str">
        <f ca="1">IF(BJ69&lt;&gt;"",SUMPRODUCT((BU67:BU70=BU69)*(BP67:BP70=BP69)*(BN67:BN70=BN69)*(BR67:BR70&gt;BR69)),"")</f>
        <v/>
      </c>
      <c r="BZ69" s="197" t="str">
        <f ca="1">IF(BJ69&lt;&gt;"",SUMPRODUCT((BU67:BU70=BU69)*(BP67:BP70=BP69)*(BN67:BN70=BN69)*(BR67:BR70=BR69)*(BS67:BS70&gt;BS69)),"")</f>
        <v/>
      </c>
      <c r="CA69" s="197" t="str">
        <f ca="1">IF(BJ69&lt;&gt;"",SUMPRODUCT((BU67:BU70=BU69)*(BP67:BP70=BP69)*(BN67:BN70=BN69)*(BR67:BR70=BR69)*(BS67:BS70=BS69)*(BT67:BT70&gt;BT69)),"")</f>
        <v/>
      </c>
      <c r="CB69" s="197" t="str">
        <f ca="1">IF(BJ69&lt;&gt;"",SUM(BV69:CA69)+2,"")</f>
        <v/>
      </c>
      <c r="CC69" s="197" t="str">
        <f ca="1">IF(BJ69&lt;&gt;"",INDEX(BJ69:BJ71,MATCH(3,CB69:CB71,0),0),"")</f>
        <v/>
      </c>
      <c r="CX69" s="197" t="str">
        <f ca="1">IF(CC69&lt;&gt;"",CC69,IF(BI69&lt;&gt;"",BI69,IF(AO69&lt;&gt;"",AO69,O69)))</f>
        <v>DR Congo</v>
      </c>
      <c r="CY69" s="133">
        <v>3</v>
      </c>
      <c r="DA69" s="195" t="str">
        <f>Matches!H70</f>
        <v>Panama</v>
      </c>
      <c r="DB69" s="195">
        <f ca="1">IF(DA2&lt;&gt;"",IF(AND(Matches!J70&lt;&gt;"",Matches!K70&lt;&gt;""),Matches!J70,0),"")</f>
        <v>0</v>
      </c>
      <c r="DC69" s="195">
        <f ca="1">IF(DA2&lt;&gt;"",IF(AND(Matches!J70&lt;&gt;"",Matches!K70&lt;&gt;""),Matches!K70,0),"")</f>
        <v>0</v>
      </c>
      <c r="DD69" s="195" t="str">
        <f>Matches!M70</f>
        <v>England</v>
      </c>
      <c r="DE69" s="195" t="str">
        <f ca="1">IF(AND(Matches!J70&lt;&gt;"",Matches!K70&lt;&gt;""),IF(DB69&gt;DC69,"W",IF(DB69=DC69,"D","L")),"")</f>
        <v/>
      </c>
      <c r="DF69" s="133" t="str">
        <f t="shared" ca="1" si="133"/>
        <v/>
      </c>
      <c r="DU69" s="194" t="str">
        <f>IF(ISERROR("Calculator!"&amp;VLOOKUP(DS69,Calculator!DS7:DT38,2,FALSE)),"Calculator!dq77","Calculator!"&amp;VLOOKUP(DS69,Calculator!DS7:DT38,2,FALSE))</f>
        <v>Calculator!dq77</v>
      </c>
      <c r="DX69" s="20"/>
      <c r="DY69" s="9">
        <v>63</v>
      </c>
      <c r="DZ69" s="204">
        <f t="shared" si="13"/>
        <v>46199.958333333336</v>
      </c>
      <c r="EA69" s="208">
        <v>46199.958333333336</v>
      </c>
      <c r="EB69" s="206">
        <f t="shared" si="74"/>
        <v>46199.958333333336</v>
      </c>
      <c r="EC69" s="208"/>
    </row>
    <row r="70" spans="1:133" x14ac:dyDescent="0.25">
      <c r="A70" s="20">
        <f>Setup!F51+100</f>
        <v>114</v>
      </c>
      <c r="B70" s="197">
        <f ca="1">VLOOKUP(C70,CX67:CY70,2,FALSE)</f>
        <v>2</v>
      </c>
      <c r="C70" s="193" t="str">
        <f t="shared" si="129"/>
        <v>Colombia</v>
      </c>
      <c r="D70" s="197">
        <f ca="1">SUMPRODUCT((DA3:DA105=C70)*(DE3:DE105="W"))+SUMPRODUCT((DD3:DD105=C70)*(DF3:DF105="W"))</f>
        <v>0</v>
      </c>
      <c r="E70" s="197">
        <f ca="1">SUMPRODUCT((DA3:DA105=C70)*(DE3:DE105="D"))+SUMPRODUCT((DD3:DD105=C70)*(DF3:DF105="D"))</f>
        <v>0</v>
      </c>
      <c r="F70" s="197">
        <f ca="1">SUMPRODUCT((DA3:DA105=C70)*(DE3:DE105="L"))+SUMPRODUCT((DD3:DD105=C70)*(DF3:DF105="L"))</f>
        <v>0</v>
      </c>
      <c r="G70" s="197">
        <f ca="1">SUMIF(DA3:DA123,C70,DB3:DB123)+SUMIF(DD3:DD123,C70,DC3:DC123)</f>
        <v>0</v>
      </c>
      <c r="H70" s="197">
        <f ca="1">SUMIF(DD3:DD123,C70,DB3:DB123)+SUMIF(DA3:DA123,C70,DC3:DC123)</f>
        <v>0</v>
      </c>
      <c r="I70" s="197">
        <f t="shared" ca="1" si="125"/>
        <v>1000</v>
      </c>
      <c r="J70" s="197">
        <f t="shared" ca="1" si="126"/>
        <v>0</v>
      </c>
      <c r="K70" s="133">
        <f>IF(Setup!G51&lt;&gt;"",Setup!G51,-A70)</f>
        <v>-114</v>
      </c>
      <c r="L70" s="197">
        <f ca="1">IF(COUNTIF(J67:J70,4)&lt;&gt;4,RANK(J70,J67:J70),J149)</f>
        <v>1</v>
      </c>
      <c r="N70" s="197">
        <f ca="1">SUMPRODUCT((L67:L70=L70)*(K67:K70&lt;K70))+L70</f>
        <v>3</v>
      </c>
      <c r="O70" s="209" t="str">
        <f ca="1">INDEX(C67:C70,MATCH(4,N67:N70,0),0)</f>
        <v>Portugal</v>
      </c>
      <c r="P70" s="197">
        <f ca="1">INDEX(L67:L70,MATCH(O70,C67:C70,0),0)</f>
        <v>1</v>
      </c>
      <c r="Q70" s="197" t="str">
        <f ca="1">IF(AND(Q69&lt;&gt;"",P70=1),O70,"")</f>
        <v>Portugal</v>
      </c>
      <c r="R70" s="197" t="str">
        <f ca="1">IF(AND(R69&lt;&gt;"",P71=2),O71,"")</f>
        <v/>
      </c>
      <c r="S70" s="197"/>
      <c r="T70" s="197"/>
      <c r="V70" s="197" t="str">
        <f t="shared" ca="1" si="130"/>
        <v>Portugal</v>
      </c>
      <c r="W70" s="197">
        <f ca="1">SUMPRODUCT((DA3:DA105=V70)*(DD3:DD105=V71)*(DE3:DE105="W"))+SUMPRODUCT((DA3:DA105=V70)*(DD3:DD105=V67)*(DE3:DE105="W"))+SUMPRODUCT((DA3:DA105=V70)*(DD3:DD105=V68)*(DE3:DE105="W"))+SUMPRODUCT((DA3:DA105=V70)*(DD3:DD105=V69)*(DE3:DE105="W"))+SUMPRODUCT((DA3:DA105=V71)*(DD3:DD105=V70)*(DF3:DF105="W"))+SUMPRODUCT((DA3:DA105=V67)*(DD3:DD105=V70)*(DF3:DF105="W"))+SUMPRODUCT((DA3:DA105=V68)*(DD3:DD105=V70)*(DF3:DF105="W"))+SUMPRODUCT((DA3:DA105=V69)*(DD3:DD105=V70)*(DF3:DF105="W"))</f>
        <v>0</v>
      </c>
      <c r="X70" s="197">
        <f ca="1">SUMPRODUCT((DA3:DA105=V70)*(DD3:DD105=V71)*(DE3:DE105="D"))+SUMPRODUCT((DA3:DA105=V70)*(DD3:DD105=V67)*(DE3:DE105="D"))+SUMPRODUCT((DA3:DA105=V70)*(DD3:DD105=V68)*(DE3:DE105="D"))+SUMPRODUCT((DA3:DA105=V70)*(DD3:DD105=V69)*(DE3:DE105="D"))+SUMPRODUCT((DA3:DA105=V71)*(DD3:DD105=V70)*(DE3:DE105="D"))+SUMPRODUCT((DA3:DA105=V67)*(DD3:DD105=V70)*(DE3:DE105="D"))+SUMPRODUCT((DA3:DA105=V68)*(DD3:DD105=V70)*(DE3:DE105="D"))+SUMPRODUCT((DA3:DA105=V69)*(DD3:DD105=V70)*(DE3:DE105="D"))</f>
        <v>0</v>
      </c>
      <c r="Y70" s="197">
        <f ca="1">SUMPRODUCT((DA3:DA105=V70)*(DD3:DD105=V71)*(DE3:DE105="L"))+SUMPRODUCT((DA3:DA105=V70)*(DD3:DD105=V67)*(DE3:DE105="L"))+SUMPRODUCT((DA3:DA105=V70)*(DD3:DD105=V68)*(DE3:DE105="L"))+SUMPRODUCT((DA3:DA105=V70)*(DD3:DD105=V69)*(DE3:DE105="L"))+SUMPRODUCT((DA3:DA105=V71)*(DD3:DD105=V70)*(DF3:DF105="L"))+SUMPRODUCT((DA3:DA105=V67)*(DD3:DD105=V70)*(DF3:DF105="L"))+SUMPRODUCT((DA3:DA105=V68)*(DD3:DD105=V70)*(DF3:DF105="L"))+SUMPRODUCT((DA3:DA105=V69)*(DD3:DD105=V70)*(DF3:DF105="L"))</f>
        <v>0</v>
      </c>
      <c r="Z70" s="197">
        <f ca="1">SUMPRODUCT((DA3:DA105=V70)*(DD3:DD105=V71)*DB3:DB105)+SUMPRODUCT((DA3:DA105=V70)*(DD3:DD105=V67)*DB3:DB105)+SUMPRODUCT((DA3:DA105=V70)*(DD3:DD105=V68)*DB3:DB105)+SUMPRODUCT((DA3:DA105=V70)*(DD3:DD105=V69)*DB3:DB105)+SUMPRODUCT((DA3:DA105=V71)*(DD3:DD105=V70)*DC3:DC105)+SUMPRODUCT((DA3:DA105=V67)*(DD3:DD105=V70)*DC3:DC105)+SUMPRODUCT((DA3:DA105=V68)*(DD3:DD105=V70)*DC3:DC105)+SUMPRODUCT((DA3:DA105=V69)*(DD3:DD105=V70)*DC3:DC105)</f>
        <v>0</v>
      </c>
      <c r="AA70" s="197">
        <f ca="1">SUMPRODUCT((DA3:DA105=V70)*(DD3:DD105=V71)*DC3:DC105)+SUMPRODUCT((DA3:DA105=V70)*(DD3:DD105=V67)*DC3:DC105)+SUMPRODUCT((DA3:DA105=V70)*(DD3:DD105=V68)*DC3:DC105)+SUMPRODUCT((DA3:DA105=V70)*(DD3:DD105=V69)*DC3:DC105)+SUMPRODUCT((DA3:DA105=V71)*(DD3:DD105=V70)*DB3:DB105)+SUMPRODUCT((DA3:DA105=V67)*(DD3:DD105=V70)*DB3:DB105)+SUMPRODUCT((DA3:DA105=V68)*(DD3:DD105=V70)*DB3:DB105)+SUMPRODUCT((DA3:DA105=V69)*(DD3:DD105=V70)*DB3:DB105)</f>
        <v>0</v>
      </c>
      <c r="AB70" s="133">
        <f ca="1">Z70-AA70+1000</f>
        <v>1000</v>
      </c>
      <c r="AC70" s="197">
        <f t="shared" ca="1" si="127"/>
        <v>0</v>
      </c>
      <c r="AD70" s="197">
        <f ca="1">IF(V70&lt;&gt;"",VLOOKUP(V70,C4:I70,7,FALSE),"")</f>
        <v>1000</v>
      </c>
      <c r="AE70" s="197">
        <f ca="1">IF(V70&lt;&gt;"",VLOOKUP(V70,C4:I70,5,FALSE),"")</f>
        <v>0</v>
      </c>
      <c r="AF70" s="197">
        <f ca="1">IF(V70&lt;&gt;"",VLOOKUP(V70,C4:K70,9,FALSE),"")</f>
        <v>-106</v>
      </c>
      <c r="AG70" s="133">
        <f t="shared" ca="1" si="128"/>
        <v>0</v>
      </c>
      <c r="AH70" s="197">
        <f ca="1">IF(V70&lt;&gt;"",RANK(AG70,AG67:AG70),"")</f>
        <v>1</v>
      </c>
      <c r="AI70" s="197">
        <f ca="1">IF(V70&lt;&gt;"",SUMPRODUCT((AG67:AG70=AG70)*(AB67:AB70&gt;AB70)),"")</f>
        <v>0</v>
      </c>
      <c r="AJ70" s="197">
        <f ca="1">IF(V70&lt;&gt;"",SUMPRODUCT((AG67:AG70=AG70)*(AB67:AB70=AB70)*(Z67:Z70&gt;Z70)),"")</f>
        <v>0</v>
      </c>
      <c r="AK70" s="197">
        <f ca="1">IF(V70&lt;&gt;"",SUMPRODUCT((AG67:AG70=AG70)*(AB67:AB70=AB70)*(Z67:Z70=Z70)*(AD67:AD70&gt;AD70)),"")</f>
        <v>0</v>
      </c>
      <c r="AL70" s="197">
        <f ca="1">IF(V70&lt;&gt;"",SUMPRODUCT((AG67:AG70=AG70)*(AB67:AB70=AB70)*(Z67:Z70=Z70)*(AD67:AD70=AD70)*(AE67:AE70&gt;AE70)),"")</f>
        <v>0</v>
      </c>
      <c r="AM70" s="197">
        <f ca="1">IF(V70&lt;&gt;"",SUMPRODUCT((AG67:AG70=AG70)*(AB67:AB70=AB70)*(Z67:Z70=Z70)*(AD67:AD70=AD70)*(AE67:AE70=AE70)*(AF67:AF70&gt;AF70)),"")</f>
        <v>0</v>
      </c>
      <c r="AN70" s="207">
        <f ca="1">IF(V70&lt;&gt;"",IF(AN149&lt;&gt;"",IF(U145=3,AN149,AN149+U145),SUM(AH70:AM70)),"")</f>
        <v>1</v>
      </c>
      <c r="AO70" s="197" t="str">
        <f ca="1">IF(V70&lt;&gt;"",INDEX(V67:V70,MATCH(4,AN67:AN70,0),0),"")</f>
        <v>Uzbekistan</v>
      </c>
      <c r="AP70" s="197" t="str">
        <f ca="1">IF(R69&lt;&gt;"",R69,"")</f>
        <v/>
      </c>
      <c r="AQ70" s="197" t="str">
        <f ca="1">IF(AP70&lt;&gt;"",SUMPRODUCT((DA3:DA105=AP70)*(DD3:DD105=AP71)*(DE3:DE105="W"))+SUMPRODUCT((DA3:DA105=AP70)*(DD3:DD105=AP68)*(DE3:DE105="W"))+SUMPRODUCT((DA3:DA105=AP70)*(DD3:DD105=AP69)*(DE3:DE105="W"))+SUMPRODUCT((DA3:DA105=AP71)*(DD3:DD105=AP70)*(DF3:DF105="W"))+SUMPRODUCT((DA3:DA105=AP68)*(DD3:DD105=AP70)*(DF3:DF105="W"))+SUMPRODUCT((DA3:DA105=AP69)*(DD3:DD105=AP70)*(DF3:DF105="W")),"")</f>
        <v/>
      </c>
      <c r="AR70" s="197" t="str">
        <f ca="1">IF(AP70&lt;&gt;"",SUMPRODUCT((DA3:DA105=AP70)*(DD3:DD105=AP71)*(DE3:DE105="D"))+SUMPRODUCT((DA3:DA105=AP70)*(DD3:DD105=AP68)*(DE3:DE105="D"))+SUMPRODUCT((DA3:DA105=AP70)*(DD3:DD105=AP69)*(DE3:DE105="D"))+SUMPRODUCT((DA3:DA105=AP71)*(DD3:DD105=AP70)*(DE3:DE105="D"))+SUMPRODUCT((DA3:DA105=AP68)*(DD3:DD105=AP70)*(DE3:DE105="D"))+SUMPRODUCT((DA3:DA105=AP69)*(DD3:DD105=AP70)*(DE3:DE105="D")),"")</f>
        <v/>
      </c>
      <c r="AS70" s="197" t="str">
        <f ca="1">IF(AP70&lt;&gt;"",SUMPRODUCT((DA3:DA105=AP70)*(DD3:DD105=AP71)*(DE3:DE105="L"))+SUMPRODUCT((DA3:DA105=AP70)*(DD3:DD105=AP68)*(DE3:DE105="L"))+SUMPRODUCT((DA3:DA105=AP70)*(DD3:DD105=AP69)*(DE3:DE105="L"))+SUMPRODUCT((DA3:DA105=AP71)*(DD3:DD105=AP70)*(DF3:DF105="L"))+SUMPRODUCT((DA3:DA105=AP68)*(DD3:DD105=AP70)*(DF3:DF105="L"))+SUMPRODUCT((DA3:DA105=AP69)*(DD3:DD105=AP70)*(DF3:DF105="L")),"")</f>
        <v/>
      </c>
      <c r="AT70" s="197">
        <f ca="1">SUMPRODUCT((DA3:DA105=AP70)*(DD3:DD105=AP71)*DB3:DB105)+SUMPRODUCT((DA3:DA105=AP70)*(DD3:DD105=AP67)*DB3:DB105)+SUMPRODUCT((DA3:DA105=AP70)*(DD3:DD105=AP68)*DB3:DB105)+SUMPRODUCT((DA3:DA105=AP70)*(DD3:DD105=AP69)*DB3:DB105)+SUMPRODUCT((DA3:DA105=AP71)*(DD3:DD105=AP70)*DC3:DC105)+SUMPRODUCT((DA3:DA105=AP67)*(DD3:DD105=AP70)*DC3:DC105)+SUMPRODUCT((DA3:DA105=AP68)*(DD3:DD105=AP70)*DC3:DC105)+SUMPRODUCT((DA3:DA105=AP69)*(DD3:DD105=AP70)*DC3:DC105)</f>
        <v>0</v>
      </c>
      <c r="AU70" s="197">
        <f ca="1">SUMPRODUCT((DA3:DA105=AP70)*(DD3:DD105=AP71)*DC3:DC105)+SUMPRODUCT((DA3:DA105=AP70)*(DD3:DD105=AP67)*DC3:DC105)+SUMPRODUCT((DA3:DA105=AP70)*(DD3:DD105=AP68)*DC3:DC105)+SUMPRODUCT((DA3:DA105=AP70)*(DD3:DD105=AP69)*DC3:DC105)+SUMPRODUCT((DA3:DA105=AP71)*(DD3:DD105=AP70)*DB3:DB105)+SUMPRODUCT((DA3:DA105=AP67)*(DD3:DD105=AP70)*DB3:DB105)+SUMPRODUCT((DA3:DA105=AP68)*(DD3:DD105=AP70)*DB3:DB105)+SUMPRODUCT((DA3:DA105=AP69)*(DD3:DD105=AP70)*DB3:DB105)</f>
        <v>0</v>
      </c>
      <c r="AV70" s="197">
        <f ca="1">AT70-AU70+1000</f>
        <v>1000</v>
      </c>
      <c r="AW70" s="197" t="str">
        <f t="shared" ca="1" si="131"/>
        <v/>
      </c>
      <c r="AX70" s="197" t="str">
        <f ca="1">IF(AP70&lt;&gt;"",VLOOKUP(AP70,C4:I70,7,FALSE),"")</f>
        <v/>
      </c>
      <c r="AY70" s="197" t="str">
        <f ca="1">IF(AP70&lt;&gt;"",VLOOKUP(AP70,C4:I70,5,FALSE),"")</f>
        <v/>
      </c>
      <c r="AZ70" s="197" t="str">
        <f ca="1">IF(AP70&lt;&gt;"",VLOOKUP(AP70,C4:K70,9,FALSE),"")</f>
        <v/>
      </c>
      <c r="BA70" s="197" t="str">
        <f t="shared" ca="1" si="132"/>
        <v/>
      </c>
      <c r="BB70" s="197" t="str">
        <f ca="1">IF(AP70&lt;&gt;"",RANK(BA70,BA67:BA70),"")</f>
        <v/>
      </c>
      <c r="BC70" s="197" t="str">
        <f ca="1">IF(AP70&lt;&gt;"",SUMPRODUCT((BA67:BA70=BA70)*(AV67:AV70&gt;AV70)),"")</f>
        <v/>
      </c>
      <c r="BD70" s="197" t="str">
        <f ca="1">IF(AP70&lt;&gt;"",SUMPRODUCT((BA67:BA70=BA70)*(AV67:AV70=AV70)*(AT67:AT70&gt;AT70)),"")</f>
        <v/>
      </c>
      <c r="BE70" s="197" t="str">
        <f ca="1">IF(AP70&lt;&gt;"",SUMPRODUCT((BA67:BA70=BA70)*(AV67:AV70=AV70)*(AT67:AT70=AT70)*(AX67:AX70&gt;AX70)),"")</f>
        <v/>
      </c>
      <c r="BF70" s="197" t="str">
        <f ca="1">IF(AP70&lt;&gt;"",SUMPRODUCT((BA67:BA70=BA70)*(AV67:AV70=AV70)*(AT67:AT70=AT70)*(AX67:AX70=AX70)*(AY67:AY70&gt;AY70)),"")</f>
        <v/>
      </c>
      <c r="BG70" s="197" t="str">
        <f ca="1">IF(AP70&lt;&gt;"",SUMPRODUCT((BA67:BA70=BA70)*(AV67:AV70=AV70)*(AT67:AT70=AT70)*(AX67:AX70=AX70)*(AY67:AY70=AY70)*(AZ67:AZ70&gt;AZ70)),"")</f>
        <v/>
      </c>
      <c r="BH70" s="197" t="str">
        <f ca="1">IF(AP70&lt;&gt;"",IF(BH149&lt;&gt;"",IF(AO145=3,BH149,BH149+AO145),SUM(BB70:BG70)+1),"")</f>
        <v/>
      </c>
      <c r="BI70" s="197" t="str">
        <f ca="1">IF(AP70&lt;&gt;"",INDEX(AP68:AP71,MATCH(4,BH68:BH71,0),0),"")</f>
        <v/>
      </c>
      <c r="BJ70" s="197" t="str">
        <f ca="1">IF(S68&lt;&gt;"",S68,"")</f>
        <v/>
      </c>
      <c r="BK70" s="197">
        <f ca="1">SUMPRODUCT((DA3:DA105=BJ70)*(DD3:DD105=BJ71)*(DE3:DE105="W"))+SUMPRODUCT((DA3:DA105=BJ70)*(DD3:DD105=BJ111)*(DE3:DE105="W"))+SUMPRODUCT((DA3:DA105=BJ70)*(DD3:DD105=BJ69)*(DE3:DE105="W"))+SUMPRODUCT((DA3:DA105=BJ71)*(DD3:DD105=BJ70)*(DF3:DF105="W"))+SUMPRODUCT((DA3:DA105=BJ111)*(DD3:DD105=BJ70)*(DF3:DF105="W"))+SUMPRODUCT((DA3:DA105=BJ69)*(DD3:DD105=BJ70)*(DF3:DF105="W"))</f>
        <v>0</v>
      </c>
      <c r="BL70" s="197">
        <f ca="1">SUMPRODUCT((DA3:DA105=BJ70)*(DD3:DD105=BJ71)*(DE3:DE105="D"))+SUMPRODUCT((DA3:DA105=BJ70)*(DD3:DD105=BJ111)*(DE3:DE105="D"))+SUMPRODUCT((DA3:DA105=BJ70)*(DD3:DD105=BJ69)*(DE3:DE105="D"))+SUMPRODUCT((DA3:DA105=BJ71)*(DD3:DD105=BJ70)*(DE3:DE105="D"))+SUMPRODUCT((DA3:DA105=BJ111)*(DD3:DD105=BJ70)*(DE3:DE105="D"))+SUMPRODUCT((DA3:DA105=BJ69)*(DD3:DD105=BJ70)*(DE3:DE105="D"))</f>
        <v>0</v>
      </c>
      <c r="BM70" s="197">
        <f ca="1">SUMPRODUCT((DA3:DA105=BJ70)*(DD3:DD105=BJ71)*(DE3:DE105="L"))+SUMPRODUCT((DA3:DA105=BJ70)*(DD3:DD105=BJ111)*(DE3:DE105="L"))+SUMPRODUCT((DA3:DA105=BJ70)*(DD3:DD105=BJ69)*(DE3:DE105="L"))+SUMPRODUCT((DA3:DA105=BJ71)*(DD3:DD105=BJ70)*(DF3:DF105="L"))+SUMPRODUCT((DA3:DA105=BJ111)*(DD3:DD105=BJ70)*(DF3:DF105="L"))+SUMPRODUCT((DA3:DA105=BJ69)*(DD3:DD105=BJ70)*(DF3:DF105="L"))</f>
        <v>0</v>
      </c>
      <c r="BN70" s="197">
        <f ca="1">SUMPRODUCT((DA3:DA105=BJ70)*(DD3:DD105=BJ71)*DB3:DB105)+SUMPRODUCT((DA3:DA105=BJ70)*(DD3:DD105=BJ67)*DB3:DB105)+SUMPRODUCT((DA3:DA105=BJ70)*(DD3:DD105=BJ68)*DB3:DB105)+SUMPRODUCT((DA3:DA105=BJ70)*(DD3:DD105=BJ69)*DB3:DB105)+SUMPRODUCT((DA3:DA105=BJ71)*(DD3:DD105=BJ70)*DC3:DC105)+SUMPRODUCT((DA3:DA105=BJ67)*(DD3:DD105=BJ70)*DC3:DC105)+SUMPRODUCT((DA3:DA105=BJ68)*(DD3:DD105=BJ70)*DC3:DC105)+SUMPRODUCT((DA3:DA105=BJ69)*(DD3:DD105=BJ70)*DC3:DC105)</f>
        <v>0</v>
      </c>
      <c r="BO70" s="197">
        <f ca="1">SUMPRODUCT((DA3:DA105=BJ70)*(DD3:DD105=BJ71)*DC3:DC105)+SUMPRODUCT((DA3:DA105=BJ70)*(DD3:DD105=BJ67)*DC3:DC105)+SUMPRODUCT((DA3:DA105=BJ70)*(DD3:DD105=BJ68)*DC3:DC105)+SUMPRODUCT((DA3:DA105=BJ70)*(DD3:DD105=BJ69)*DC3:DC105)+SUMPRODUCT((DA3:DA105=BJ71)*(DD3:DD105=BJ70)*DB3:DB105)+SUMPRODUCT((DA3:DA105=BJ67)*(DD3:DD105=BJ70)*DB3:DB105)+SUMPRODUCT((DA3:DA105=BJ68)*(DD3:DD105=BJ70)*DB3:DB105)+SUMPRODUCT((DA3:DA105=BJ69)*(DD3:DD105=BJ70)*DB3:DB105)</f>
        <v>0</v>
      </c>
      <c r="BP70" s="197">
        <f ca="1">BN70-BO70+1000</f>
        <v>1000</v>
      </c>
      <c r="BQ70" s="197" t="str">
        <f t="shared" ca="1" si="134"/>
        <v/>
      </c>
      <c r="BR70" s="197" t="str">
        <f ca="1">IF(BJ70&lt;&gt;"",VLOOKUP(BJ70,C4:I70,7,FALSE),"")</f>
        <v/>
      </c>
      <c r="BS70" s="197" t="str">
        <f ca="1">IF(BJ70&lt;&gt;"",VLOOKUP(BJ70,C4:I70,5,FALSE),"")</f>
        <v/>
      </c>
      <c r="BT70" s="197" t="str">
        <f ca="1">IF(BJ70&lt;&gt;"",VLOOKUP(BJ70,C4:K70,9,FALSE),"")</f>
        <v/>
      </c>
      <c r="BU70" s="197" t="str">
        <f t="shared" ca="1" si="135"/>
        <v/>
      </c>
      <c r="BV70" s="197" t="str">
        <f ca="1">IF(BJ70&lt;&gt;"",RANK(BU70,BU68:BU70),"")</f>
        <v/>
      </c>
      <c r="BW70" s="197" t="str">
        <f ca="1">IF(BJ70&lt;&gt;"",SUMPRODUCT((BU67:BU70=BU70)*(BP67:BP70&gt;BP70)),"")</f>
        <v/>
      </c>
      <c r="BX70" s="197" t="str">
        <f ca="1">IF(BJ70&lt;&gt;"",SUMPRODUCT((BU67:BU70=BU70)*(BP67:BP70=BP70)*(BN67:BN70&gt;BN70)),"")</f>
        <v/>
      </c>
      <c r="BY70" s="197" t="str">
        <f ca="1">IF(BJ70&lt;&gt;"",SUMPRODUCT((BU67:BU70=BU70)*(BP67:BP70=BP70)*(BN67:BN70=BN70)*(BR67:BR70&gt;BR70)),"")</f>
        <v/>
      </c>
      <c r="BZ70" s="197" t="str">
        <f ca="1">IF(BJ70&lt;&gt;"",SUMPRODUCT((BU67:BU70=BU70)*(BP67:BP70=BP70)*(BN67:BN70=BN70)*(BR67:BR70=BR70)*(BS67:BS70&gt;BS70)),"")</f>
        <v/>
      </c>
      <c r="CA70" s="197" t="str">
        <f ca="1">IF(BJ70&lt;&gt;"",SUMPRODUCT((BU67:BU70=BU70)*(BP67:BP70=BP70)*(BN67:BN70=BN70)*(BR67:BR70=BR70)*(BS67:BS70=BS70)*(BT67:BT70&gt;BT70)),"")</f>
        <v/>
      </c>
      <c r="CB70" s="197" t="str">
        <f ca="1">IF(BJ70&lt;&gt;"",SUM(BV70:CA70)+2,"")</f>
        <v/>
      </c>
      <c r="CC70" s="197" t="str">
        <f ca="1">IF(BJ70&lt;&gt;"",INDEX(BJ69:BJ71,MATCH(4,CB69:CB71,0),0),"")</f>
        <v/>
      </c>
      <c r="CD70" s="197" t="str">
        <f>IF(T67&lt;&gt;"",T67,"")</f>
        <v/>
      </c>
      <c r="CE70" s="197">
        <f ca="1">SUMPRODUCT((DA3:DA105=CD70)*(DD3:DD105=CD71)*(DE3:DE105="W"))+SUMPRODUCT((DA3:DA105=CD70)*(DD3:DD105=CD111)*(DE3:DE105="W"))+SUMPRODUCT((DA3:DA105=CD70)*(DD3:DD105=CD112)*(DE3:DE105="W"))+SUMPRODUCT((DA3:DA105=CD71)*(DD3:DD105=CD70)*(DF3:DF105="W"))+SUMPRODUCT((DA3:DA105=CD111)*(DD3:DD105=CD70)*(DF3:DF105="W"))+SUMPRODUCT((DA3:DA105=CD112)*(DD3:DD105=CD70)*(DF3:DF105="W"))</f>
        <v>0</v>
      </c>
      <c r="CF70" s="197">
        <f ca="1">SUMPRODUCT((DA3:DA105=CD70)*(DD3:DD105=CD71)*(DE3:DE105="D"))+SUMPRODUCT((DA3:DA105=CD70)*(DD3:DD105=CD111)*(DE3:DE105="D"))+SUMPRODUCT((DA3:DA105=CD70)*(DD3:DD105=CD112)*(DE3:DE105="D"))+SUMPRODUCT((DA3:DA105=CD71)*(DD3:DD105=CD70)*(DE3:DE105="D"))+SUMPRODUCT((DA3:DA105=CD111)*(DD3:DD105=CD70)*(DE3:DE105="D"))+SUMPRODUCT((DA3:DA105=CD112)*(DD3:DD105=CD70)*(DE3:DE105="D"))</f>
        <v>0</v>
      </c>
      <c r="CG70" s="197">
        <f ca="1">SUMPRODUCT((DA3:DA105=CD70)*(DD3:DD105=CD71)*(DE3:DE105="L"))+SUMPRODUCT((DA3:DA105=CD70)*(DD3:DD105=CD111)*(DE3:DE105="L"))+SUMPRODUCT((DA3:DA105=CD70)*(DD3:DD105=CD112)*(DE3:DE105="L"))+SUMPRODUCT((DA3:DA105=CD71)*(DD3:DD105=CD70)*(DF3:DF105="L"))+SUMPRODUCT((DA3:DA105=CD111)*(DD3:DD105=CD70)*(DF3:DF105="L"))+SUMPRODUCT((DA3:DA105=CD112)*(DD3:DD105=CD70)*(DF3:DF105="L"))</f>
        <v>0</v>
      </c>
      <c r="CH70" s="197">
        <f ca="1">SUMPRODUCT((DA3:DA105=CD70)*(DD3:DD105=CD71)*DB3:DB105)+SUMPRODUCT((DA3:DA105=CD70)*(DD3:DD105=CD67)*DB3:DB105)+SUMPRODUCT((DA3:DA105=CD70)*(DD3:DD105=CD68)*DB3:DB105)+SUMPRODUCT((DA3:DA105=CD70)*(DD3:DD105=CD69)*DB3:DB105)+SUMPRODUCT((DA3:DA105=CD71)*(DD3:DD105=CD70)*DC3:DC105)+SUMPRODUCT((DA3:DA105=CD67)*(DD3:DD105=CD70)*DC3:DC105)+SUMPRODUCT((DA3:DA105=CD68)*(DD3:DD105=CD70)*DC3:DC105)+SUMPRODUCT((DA3:DA105=CD69)*(DD3:DD105=CD70)*DC3:DC105)</f>
        <v>0</v>
      </c>
      <c r="CI70" s="197">
        <f ca="1">SUMPRODUCT((DA3:DA105=CD70)*(DD3:DD105=CD71)*DC3:DC105)+SUMPRODUCT((DA3:DA105=CD70)*(DD3:DD105=CD67)*DC3:DC105)+SUMPRODUCT((DA3:DA105=CD70)*(DD3:DD105=CD68)*DC3:DC105)+SUMPRODUCT((DA3:DA105=CD70)*(DD3:DD105=CD69)*DC3:DC105)+SUMPRODUCT((DA3:DA105=CD71)*(DD3:DD105=CD70)*DB3:DB105)+SUMPRODUCT((DA3:DA105=CD67)*(DD3:DD105=CD70)*DB3:DB105)+SUMPRODUCT((DA3:DA105=CD68)*(DD3:DD105=CD70)*DB3:DB105)+SUMPRODUCT((DA3:DA105=CD69)*(DD3:DD105=CD70)*DB3:DB105)</f>
        <v>0</v>
      </c>
      <c r="CJ70" s="197">
        <f ca="1">CH70-CI70+1000</f>
        <v>1000</v>
      </c>
      <c r="CK70" s="197" t="str">
        <f t="shared" ref="CK70" si="136">IF(CD70&lt;&gt;"",CE70*3+CF70*1,"")</f>
        <v/>
      </c>
      <c r="CL70" s="197" t="str">
        <f>IF(CD70&lt;&gt;"",VLOOKUP(CD70,C4:I70,7,FALSE),"")</f>
        <v/>
      </c>
      <c r="CM70" s="197" t="str">
        <f>IF(CD70&lt;&gt;"",VLOOKUP(CD70,C4:I70,5,FALSE),"")</f>
        <v/>
      </c>
      <c r="CN70" s="197" t="str">
        <f>IF(CD70&lt;&gt;"",VLOOKUP(CD70,C4:K70,9,FALSE),"")</f>
        <v/>
      </c>
      <c r="CO70" s="197" t="str">
        <f t="shared" ref="CO70" si="137">CK70</f>
        <v/>
      </c>
      <c r="CP70" s="197" t="str">
        <f>IF(CD70&lt;&gt;"",RANK(CO70,AG67:AG71),"")</f>
        <v/>
      </c>
      <c r="CQ70" s="197" t="str">
        <f>IF(CD70&lt;&gt;"",SUMPRODUCT((CO67:CO71=CO70)*(CJ67:CJ71&gt;CJ70)),"")</f>
        <v/>
      </c>
      <c r="CR70" s="197" t="str">
        <f>IF(CD70&lt;&gt;"",SUMPRODUCT((CO67:CO71=CO70)*(CJ67:CJ71=CJ70)*(CH67:CH71&gt;CH70)),"")</f>
        <v/>
      </c>
      <c r="CS70" s="197" t="str">
        <f>IF(CD70&lt;&gt;"",SUMPRODUCT((CO67:CO71=CO70)*(CJ67:CJ71=CJ70)*(CH67:CH71=CH70)*(CL67:CL71&gt;CL70)),"")</f>
        <v/>
      </c>
      <c r="CT70" s="197" t="str">
        <f>IF(CD70&lt;&gt;"",SUMPRODUCT((CO67:CO71=CO70)*(CJ67:CJ71=CJ70)*(CH67:CH71=CH70)*(CL67:CL71=CL70)*(CM67:CM71&gt;CM70)),"")</f>
        <v/>
      </c>
      <c r="CU70" s="197" t="str">
        <f>IF(CD70&lt;&gt;"",SUMPRODUCT((CO67:CO71=CO70)*(CJ67:CJ71=CJ70)*(CH67:CH71=CH70)*(CL67:CL71=CL70)*(CM67:CM71=CM70)*(CN67:CN71&gt;CN70)),"")</f>
        <v/>
      </c>
      <c r="CV70" s="197" t="str">
        <f>IF(CD70&lt;&gt;"",SUM(CP70:CU70)+3,"")</f>
        <v/>
      </c>
      <c r="CW70" s="197" t="str">
        <f>IF(CD70&lt;&gt;"",IF(CV70=4,CD70,CD71),"")</f>
        <v/>
      </c>
      <c r="CX70" s="197" t="str">
        <f ca="1">IF(CW70&lt;&gt;"",CW70,IF(CC70&lt;&gt;"",CC70,IF(BI70&lt;&gt;"",BI70,IF(AO70&lt;&gt;"",AO70,O70))))</f>
        <v>Uzbekistan</v>
      </c>
      <c r="CY70" s="133">
        <v>4</v>
      </c>
      <c r="DA70" s="195" t="str">
        <f>Matches!H71</f>
        <v>Croatia</v>
      </c>
      <c r="DB70" s="195">
        <f ca="1">IF(DA2&lt;&gt;"",IF(AND(Matches!J71&lt;&gt;"",Matches!K71&lt;&gt;""),Matches!J71,0),"")</f>
        <v>0</v>
      </c>
      <c r="DC70" s="195">
        <f ca="1">IF(DA2&lt;&gt;"",IF(AND(Matches!J71&lt;&gt;"",Matches!K71&lt;&gt;""),Matches!K71,0),"")</f>
        <v>0</v>
      </c>
      <c r="DD70" s="195" t="str">
        <f>Matches!M71</f>
        <v>Ghana</v>
      </c>
      <c r="DE70" s="195" t="str">
        <f ca="1">IF(AND(Matches!J71&lt;&gt;"",Matches!K71&lt;&gt;""),IF(DB70&gt;DC70,"W",IF(DB70=DC70,"D","L")),"")</f>
        <v/>
      </c>
      <c r="DF70" s="133" t="str">
        <f t="shared" ca="1" si="133"/>
        <v/>
      </c>
      <c r="DU70" s="194" t="str">
        <f>IF(ISERROR("Calculator!"&amp;VLOOKUP(DS70,Calculator!DS7:DT38,2,FALSE)),"Calculator!dq77","Calculator!"&amp;VLOOKUP(DS70,Calculator!DS7:DT38,2,FALSE))</f>
        <v>Calculator!dq77</v>
      </c>
      <c r="DX70" s="20"/>
      <c r="DY70" s="9">
        <v>64</v>
      </c>
      <c r="DZ70" s="204">
        <f t="shared" si="13"/>
        <v>46199.958333333336</v>
      </c>
      <c r="EA70" s="208">
        <v>46199.958333333336</v>
      </c>
      <c r="EB70" s="206">
        <f t="shared" si="74"/>
        <v>46199.958333333336</v>
      </c>
      <c r="EC70" s="208"/>
    </row>
    <row r="71" spans="1:133" x14ac:dyDescent="0.25">
      <c r="DA71" s="195" t="str">
        <f>Matches!H72</f>
        <v>Algeria</v>
      </c>
      <c r="DB71" s="195">
        <f ca="1">IF(DA2&lt;&gt;"",IF(AND(Matches!J72&lt;&gt;"",Matches!K72&lt;&gt;""),Matches!J72,0),"")</f>
        <v>0</v>
      </c>
      <c r="DC71" s="195">
        <f ca="1">IF(DA2&lt;&gt;"",IF(AND(Matches!J72&lt;&gt;"",Matches!K72&lt;&gt;""),Matches!K72,0),"")</f>
        <v>0</v>
      </c>
      <c r="DD71" s="195" t="str">
        <f>Matches!M72</f>
        <v>Austria</v>
      </c>
      <c r="DE71" s="195" t="str">
        <f ca="1">IF(AND(Matches!J72&lt;&gt;"",Matches!K72&lt;&gt;""),IF(DB71&gt;DC71,"W",IF(DB71=DC71,"D","L")),"")</f>
        <v/>
      </c>
      <c r="DF71" s="133" t="str">
        <f t="shared" ca="1" si="133"/>
        <v/>
      </c>
      <c r="DU71" s="194" t="str">
        <f>IF(ISERROR("Calculator!"&amp;VLOOKUP(DS71,Calculator!DS7:DT38,2,FALSE)),"Calculator!dq77","Calculator!"&amp;VLOOKUP(DS71,Calculator!DS7:DT38,2,FALSE))</f>
        <v>Calculator!dq77</v>
      </c>
      <c r="DX71" s="20"/>
      <c r="DY71" s="9">
        <v>65</v>
      </c>
      <c r="DZ71" s="204">
        <f t="shared" si="13"/>
        <v>46199.833333333336</v>
      </c>
      <c r="EA71" s="208">
        <v>46199.833333333336</v>
      </c>
      <c r="EB71" s="206">
        <f t="shared" si="74"/>
        <v>46199.833333333336</v>
      </c>
      <c r="EC71" s="20"/>
    </row>
    <row r="72" spans="1:133" x14ac:dyDescent="0.25">
      <c r="DA72" s="195" t="str">
        <f>Matches!H73</f>
        <v>Jordan</v>
      </c>
      <c r="DB72" s="195">
        <f ca="1">IF(DA2&lt;&gt;"",IF(AND(Matches!J73&lt;&gt;"",Matches!K73&lt;&gt;""),Matches!J73,0),"")</f>
        <v>0</v>
      </c>
      <c r="DC72" s="195">
        <f ca="1">IF(DA2&lt;&gt;"",IF(AND(Matches!J73&lt;&gt;"",Matches!K73&lt;&gt;""),Matches!K73,0),"")</f>
        <v>0</v>
      </c>
      <c r="DD72" s="195" t="str">
        <f>Matches!M73</f>
        <v>Argentina</v>
      </c>
      <c r="DE72" s="195" t="str">
        <f ca="1">IF(AND(Matches!J73&lt;&gt;"",Matches!K73&lt;&gt;""),IF(DB72&gt;DC72,"W",IF(DB72=DC72,"D","L")),"")</f>
        <v/>
      </c>
      <c r="DF72" s="133" t="str">
        <f t="shared" ca="1" si="133"/>
        <v/>
      </c>
      <c r="DX72" s="20"/>
      <c r="DY72" s="9"/>
      <c r="DZ72" s="204"/>
      <c r="EA72" s="208"/>
      <c r="EB72" s="206"/>
      <c r="EC72" s="20"/>
    </row>
    <row r="73" spans="1:133" x14ac:dyDescent="0.25">
      <c r="A73" s="20">
        <f>Setup!F52+100</f>
        <v>104</v>
      </c>
      <c r="B73" s="197">
        <f ca="1">VLOOKUP(C73,CX73:CY76,2,FALSE)</f>
        <v>1</v>
      </c>
      <c r="C73" s="193" t="str">
        <f>EE51</f>
        <v>England</v>
      </c>
      <c r="D73" s="197">
        <f ca="1">SUMPRODUCT((DA3:DA105=C73)*(DE3:DE105="W"))+SUMPRODUCT((DD3:DD105=C73)*(DF3:DF105="W"))</f>
        <v>0</v>
      </c>
      <c r="E73" s="197">
        <f ca="1">SUMPRODUCT((DA3:DA105=C73)*(DE3:DE105="D"))+SUMPRODUCT((DD3:DD105=C73)*(DF3:DF105="D"))</f>
        <v>0</v>
      </c>
      <c r="F73" s="197">
        <f ca="1">SUMPRODUCT((DA3:DA105=C73)*(DE3:DE105="L"))+SUMPRODUCT((DD3:DD105=C73)*(DF3:DF105="L"))</f>
        <v>0</v>
      </c>
      <c r="G73" s="197">
        <f ca="1">SUMIF(DA3:DA123,C73,DB3:DB123)+SUMIF(DD3:DD123,C73,DC3:DC123)</f>
        <v>0</v>
      </c>
      <c r="H73" s="197">
        <f ca="1">SUMIF(DD3:DD123,C73,DB3:DB123)+SUMIF(DA3:DA123,C73,DC3:DC123)</f>
        <v>0</v>
      </c>
      <c r="I73" s="197">
        <f t="shared" ref="I73:I76" ca="1" si="138">G73-H73+1000</f>
        <v>1000</v>
      </c>
      <c r="J73" s="197">
        <f t="shared" ref="J73:J76" ca="1" si="139">D73*3+E73*1</f>
        <v>0</v>
      </c>
      <c r="K73" s="133">
        <f>IF(Setup!G52&lt;&gt;"",Setup!G52,-A73)</f>
        <v>-104</v>
      </c>
      <c r="L73" s="197">
        <f ca="1">IF(COUNTIF(J73:J76,4)&lt;&gt;4,RANK(J73,J73:J76),J152)</f>
        <v>1</v>
      </c>
      <c r="N73" s="197">
        <f ca="1">SUMPRODUCT((L73:L76=L73)*(K73:K76&lt;K73))+L73</f>
        <v>4</v>
      </c>
      <c r="O73" s="209" t="str">
        <f ca="1">INDEX(C73:C76,MATCH(1,N73:N76,0),0)</f>
        <v>Ghana</v>
      </c>
      <c r="P73" s="197">
        <f ca="1">INDEX(L73:L76,MATCH(O73,C73:C76,0),0)</f>
        <v>1</v>
      </c>
      <c r="Q73" s="197" t="str">
        <f ca="1">IF(P74=1,O73,"")</f>
        <v>Ghana</v>
      </c>
      <c r="R73" s="197" t="str">
        <f ca="1">IF(P75=2,O74,"")</f>
        <v/>
      </c>
      <c r="S73" s="197" t="str">
        <f ca="1">IF(P76=3,O75,"")</f>
        <v/>
      </c>
      <c r="T73" s="197" t="str">
        <f>IF(P77=4,O76,"")</f>
        <v/>
      </c>
      <c r="V73" s="197" t="str">
        <f ca="1">IF(Q73&lt;&gt;"",Q73,"")</f>
        <v>Ghana</v>
      </c>
      <c r="W73" s="197">
        <f ca="1">SUMPRODUCT((DA3:DA105=V73)*(DD3:DD105=V74)*(DE3:DE105="W"))+SUMPRODUCT((DA3:DA105=V73)*(DD3:DD105=V75)*(DE3:DE105="W"))+SUMPRODUCT((DA3:DA105=V73)*(DD3:DD105=V76)*(DE3:DE105="W"))+SUMPRODUCT((DA3:DA105=V73)*(DD3:DD105=V77)*(DE3:DE105="W"))+SUMPRODUCT((DA3:DA105=V74)*(DD3:DD105=V73)*(DF3:DF105="W"))+SUMPRODUCT((DA3:DA105=V75)*(DD3:DD105=V73)*(DF3:DF105="W"))+SUMPRODUCT((DA3:DA105=V76)*(DD3:DD105=V73)*(DF3:DF105="W"))+SUMPRODUCT((DA3:DA105=V77)*(DD3:DD105=V73)*(DF3:DF105="W"))</f>
        <v>0</v>
      </c>
      <c r="X73" s="197">
        <f ca="1">SUMPRODUCT((DA3:DA105=V73)*(DD3:DD105=V74)*(DE3:DE105="D"))+SUMPRODUCT((DA3:DA105=V73)*(DD3:DD105=V75)*(DE3:DE105="D"))+SUMPRODUCT((DA3:DA105=V73)*(DD3:DD105=V76)*(DE3:DE105="D"))+SUMPRODUCT((DA3:DA105=V73)*(DD3:DD105=V77)*(DE3:DE105="D"))+SUMPRODUCT((DA3:DA105=V74)*(DD3:DD105=V73)*(DE3:DE105="D"))+SUMPRODUCT((DA3:DA105=V75)*(DD3:DD105=V73)*(DE3:DE105="D"))+SUMPRODUCT((DA3:DA105=V76)*(DD3:DD105=V73)*(DE3:DE105="D"))+SUMPRODUCT((DA3:DA105=V77)*(DD3:DD105=V73)*(DE3:DE105="D"))</f>
        <v>0</v>
      </c>
      <c r="Y73" s="197">
        <f ca="1">SUMPRODUCT((DA3:DA105=V73)*(DD3:DD105=V74)*(DE3:DE105="L"))+SUMPRODUCT((DA3:DA105=V73)*(DD3:DD105=V75)*(DE3:DE105="L"))+SUMPRODUCT((DA3:DA105=V73)*(DD3:DD105=V76)*(DE3:DE105="L"))+SUMPRODUCT((DA3:DA105=V73)*(DD3:DD105=V77)*(DE3:DE105="L"))+SUMPRODUCT((DA3:DA105=V74)*(DD3:DD105=V73)*(DF3:DF105="L"))+SUMPRODUCT((DA3:DA105=V75)*(DD3:DD105=V73)*(DF3:DF105="L"))+SUMPRODUCT((DA3:DA105=V76)*(DD3:DD105=V73)*(DF3:DF105="L"))+SUMPRODUCT((DA3:DA105=V77)*(DD3:DD105=V73)*(DF3:DF105="L"))</f>
        <v>0</v>
      </c>
      <c r="Z73" s="197">
        <f ca="1">SUMPRODUCT((DA3:DA105=V73)*(DD3:DD105=V74)*DB3:DB105)+SUMPRODUCT((DA3:DA105=V73)*(DD3:DD105=V75)*DB3:DB105)+SUMPRODUCT((DA3:DA105=V73)*(DD3:DD105=V76)*DB3:DB105)+SUMPRODUCT((DA3:DA105=V73)*(DD3:DD105=V77)*DB3:DB105)+SUMPRODUCT((DA3:DA105=V74)*(DD3:DD105=V73)*DC3:DC105)+SUMPRODUCT((DA3:DA105=V75)*(DD3:DD105=V73)*DC3:DC105)+SUMPRODUCT((DA3:DA105=V76)*(DD3:DD105=V73)*DC3:DC105)+SUMPRODUCT((DA3:DA105=V77)*(DD3:DD105=V73)*DC3:DC105)</f>
        <v>0</v>
      </c>
      <c r="AA73" s="197">
        <f ca="1">SUMPRODUCT((DA3:DA105=V73)*(DD3:DD105=V74)*DC3:DC105)+SUMPRODUCT((DA3:DA105=V73)*(DD3:DD105=V75)*DC3:DC105)+SUMPRODUCT((DA3:DA105=V73)*(DD3:DD105=V76)*DC3:DC105)+SUMPRODUCT((DA3:DA105=V73)*(DD3:DD105=V77)*DC3:DC105)+SUMPRODUCT((DA3:DA105=V74)*(DD3:DD105=V73)*DB3:DB105)+SUMPRODUCT((DA3:DA105=V75)*(DD3:DD105=V73)*DB3:DB105)+SUMPRODUCT((DA3:DA105=V76)*(DD3:DD105=V73)*DB3:DB105)+SUMPRODUCT((DA3:DA105=V77)*(DD3:DD105=V73)*DB3:DB105)</f>
        <v>0</v>
      </c>
      <c r="AB73" s="133">
        <f ca="1">Z73-AA73+1000</f>
        <v>1000</v>
      </c>
      <c r="AC73" s="197">
        <f t="shared" ref="AC73:AC76" ca="1" si="140">IF(V73&lt;&gt;"",W73*3+X73*1,"")</f>
        <v>0</v>
      </c>
      <c r="AD73" s="197">
        <f ca="1">IF(V73&lt;&gt;"",VLOOKUP(V73,C4:I76,7,FALSE),"")</f>
        <v>1000</v>
      </c>
      <c r="AE73" s="197">
        <f ca="1">IF(V73&lt;&gt;"",VLOOKUP(V73,C4:I76,5,FALSE),"")</f>
        <v>0</v>
      </c>
      <c r="AF73" s="197">
        <f ca="1">IF(V73&lt;&gt;"",VLOOKUP(V73,C4:K76,9,FALSE),"")</f>
        <v>-172</v>
      </c>
      <c r="AG73" s="133">
        <f t="shared" ref="AG73:AG76" ca="1" si="141">AC73</f>
        <v>0</v>
      </c>
      <c r="AH73" s="197">
        <f ca="1">IF(V73&lt;&gt;"",RANK(AG73,AG73:AG76),"")</f>
        <v>1</v>
      </c>
      <c r="AI73" s="197">
        <f ca="1">IF(V73&lt;&gt;"",SUMPRODUCT((AG73:AG76=AG73)*(AB73:AB76&gt;AB73)),"")</f>
        <v>0</v>
      </c>
      <c r="AJ73" s="197">
        <f ca="1">IF(V73&lt;&gt;"",SUMPRODUCT((AG73:AG76=AG73)*(AB73:AB76=AB73)*(Z73:Z76&gt;Z73)),"")</f>
        <v>0</v>
      </c>
      <c r="AK73" s="197">
        <f ca="1">IF(V73&lt;&gt;"",SUMPRODUCT((AG73:AG76=AG73)*(AB73:AB76=AB73)*(Z73:Z76=Z73)*(AD73:AD76&gt;AD73)),"")</f>
        <v>0</v>
      </c>
      <c r="AL73" s="197">
        <f ca="1">IF(V73&lt;&gt;"",SUMPRODUCT((AG73:AG76=AG73)*(AB73:AB76=AB73)*(Z73:Z76=Z73)*(AD73:AD76=AD73)*(AE73:AE76&gt;AE73)),"")</f>
        <v>0</v>
      </c>
      <c r="AM73" s="197">
        <f ca="1">IF(V73&lt;&gt;"",SUMPRODUCT((AG73:AG76=AG73)*(AB73:AB76=AB73)*(Z73:Z76=Z73)*(AD73:AD76=AD73)*(AE73:AE76=AE73)*(AF73:AF76&gt;AF73)),"")</f>
        <v>3</v>
      </c>
      <c r="AN73" s="207">
        <f ca="1">IF(V73&lt;&gt;"",IF(AN152&lt;&gt;"",IF(U151=3,AN152,AN152+U151),SUM(AH73:AM73)),"")</f>
        <v>4</v>
      </c>
      <c r="AO73" s="197" t="str">
        <f ca="1">IF(V73&lt;&gt;"",INDEX(V73:V76,MATCH(1,AN73:AN76,0),0),"")</f>
        <v>England</v>
      </c>
      <c r="AP73" s="197"/>
      <c r="CX73" s="197" t="str">
        <f ca="1">IF(AO73&lt;&gt;"",AO73,O73)</f>
        <v>England</v>
      </c>
      <c r="CY73" s="133">
        <v>1</v>
      </c>
      <c r="DA73" s="195" t="str">
        <f>Matches!H74</f>
        <v>Colombia</v>
      </c>
      <c r="DB73" s="195">
        <f ca="1">IF(DA2&lt;&gt;"",IF(AND(Matches!J74&lt;&gt;"",Matches!K74&lt;&gt;""),Matches!J74,0),"")</f>
        <v>0</v>
      </c>
      <c r="DC73" s="195">
        <f ca="1">IF(DA2&lt;&gt;"",IF(AND(Matches!J74&lt;&gt;"",Matches!K74&lt;&gt;""),Matches!K74,0),"")</f>
        <v>0</v>
      </c>
      <c r="DD73" s="195" t="str">
        <f>Matches!M74</f>
        <v>Portugal</v>
      </c>
      <c r="DE73" s="195" t="str">
        <f ca="1">IF(AND(Matches!J74&lt;&gt;"",Matches!K74&lt;&gt;""),IF(DB73&gt;DC73,"W",IF(DB73=DC73,"D","L")),"")</f>
        <v/>
      </c>
      <c r="DF73" s="133" t="str">
        <f t="shared" ca="1" si="133"/>
        <v/>
      </c>
      <c r="DS73" s="194" t="str">
        <f>Matches!S95</f>
        <v>Winner #104</v>
      </c>
      <c r="DU73" s="194" t="str">
        <f>IF(ISERROR("Calculator!"&amp;VLOOKUP(DS73,Calculator!DS7:DT38,2,FALSE)),"Calculator!dq77","Calculator!"&amp;VLOOKUP(DS73,Calculator!DS7:DT38,2,FALSE))</f>
        <v>Calculator!dq77</v>
      </c>
      <c r="DX73" s="20"/>
      <c r="DY73" s="9">
        <v>66</v>
      </c>
      <c r="DZ73" s="204">
        <f t="shared" ref="DZ73:DZ111" si="142">EA73</f>
        <v>46199.833333333336</v>
      </c>
      <c r="EA73" s="208">
        <v>46199.833333333336</v>
      </c>
      <c r="EB73" s="206">
        <f t="shared" si="74"/>
        <v>46199.833333333336</v>
      </c>
      <c r="EC73" s="20"/>
    </row>
    <row r="74" spans="1:133" x14ac:dyDescent="0.25">
      <c r="A74" s="20">
        <f>Setup!F53+100</f>
        <v>111</v>
      </c>
      <c r="B74" s="197">
        <f ca="1">VLOOKUP(C74,CX73:CY76,2,FALSE)</f>
        <v>2</v>
      </c>
      <c r="C74" s="193" t="str">
        <f t="shared" ref="C74:C76" si="143">EE52</f>
        <v>Croatia</v>
      </c>
      <c r="D74" s="197">
        <f ca="1">SUMPRODUCT((DA3:DA105=C74)*(DE3:DE105="W"))+SUMPRODUCT((DD3:DD105=C74)*(DF3:DF105="W"))</f>
        <v>0</v>
      </c>
      <c r="E74" s="197">
        <f ca="1">SUMPRODUCT((DA3:DA105=C74)*(DE3:DE105="D"))+SUMPRODUCT((DD3:DD105=C74)*(DF3:DF105="D"))</f>
        <v>0</v>
      </c>
      <c r="F74" s="197">
        <f ca="1">SUMPRODUCT((DA3:DA105=C74)*(DE3:DE105="L"))+SUMPRODUCT((DD3:DD105=C74)*(DF3:DF105="L"))</f>
        <v>0</v>
      </c>
      <c r="G74" s="197">
        <f ca="1">SUMIF(DA3:DA123,C74,DB3:DB123)+SUMIF(DD3:DD123,C74,DC3:DC123)</f>
        <v>0</v>
      </c>
      <c r="H74" s="197">
        <f ca="1">SUMIF(DD3:DD123,C74,DB3:DB123)+SUMIF(DA3:DA123,C74,DC3:DC123)</f>
        <v>0</v>
      </c>
      <c r="I74" s="197">
        <f t="shared" ca="1" si="138"/>
        <v>1000</v>
      </c>
      <c r="J74" s="197">
        <f t="shared" ca="1" si="139"/>
        <v>0</v>
      </c>
      <c r="K74" s="133">
        <f>IF(Setup!G53&lt;&gt;"",Setup!G53,-A74)</f>
        <v>-111</v>
      </c>
      <c r="L74" s="197">
        <f ca="1">IF(COUNTIF(J73:J76,4)&lt;&gt;4,RANK(J74,J73:J76),J153)</f>
        <v>1</v>
      </c>
      <c r="N74" s="197">
        <f ca="1">SUMPRODUCT((L73:L76=L74)*(K73:K76&lt;K74))+L74</f>
        <v>3</v>
      </c>
      <c r="O74" s="209" t="str">
        <f ca="1">INDEX(C73:C76,MATCH(2,N73:N76,0),0)</f>
        <v>Panama</v>
      </c>
      <c r="P74" s="197">
        <f ca="1">INDEX(L73:L76,MATCH(O74,C73:C76,0),0)</f>
        <v>1</v>
      </c>
      <c r="Q74" s="197" t="str">
        <f ca="1">IF(Q73&lt;&gt;"",O74,"")</f>
        <v>Panama</v>
      </c>
      <c r="R74" s="197" t="str">
        <f ca="1">IF(R73&lt;&gt;"",O75,"")</f>
        <v/>
      </c>
      <c r="S74" s="197" t="str">
        <f ca="1">IF(S73&lt;&gt;"",O76,"")</f>
        <v/>
      </c>
      <c r="T74" s="197" t="str">
        <f>IF(T73&lt;&gt;"",O77,"")</f>
        <v/>
      </c>
      <c r="V74" s="197" t="str">
        <f t="shared" ref="V74:V76" ca="1" si="144">IF(Q74&lt;&gt;"",Q74,"")</f>
        <v>Panama</v>
      </c>
      <c r="W74" s="197">
        <f ca="1">SUMPRODUCT((DA3:DA105=V74)*(DD3:DD105=V75)*(DE3:DE105="W"))+SUMPRODUCT((DA3:DA105=V74)*(DD3:DD105=V76)*(DE3:DE105="W"))+SUMPRODUCT((DA3:DA105=V74)*(DD3:DD105=V77)*(DE3:DE105="W"))+SUMPRODUCT((DA3:DA105=V74)*(DD3:DD105=V73)*(DE3:DE105="W"))+SUMPRODUCT((DA3:DA105=V75)*(DD3:DD105=V74)*(DF3:DF105="W"))+SUMPRODUCT((DA3:DA105=V76)*(DD3:DD105=V74)*(DF3:DF105="W"))+SUMPRODUCT((DA3:DA105=V77)*(DD3:DD105=V74)*(DF3:DF105="W"))+SUMPRODUCT((DA3:DA105=V73)*(DD3:DD105=V74)*(DF3:DF105="W"))</f>
        <v>0</v>
      </c>
      <c r="X74" s="197">
        <f ca="1">SUMPRODUCT((DA3:DA105=V74)*(DD3:DD105=V75)*(DE3:DE105="D"))+SUMPRODUCT((DA3:DA105=V74)*(DD3:DD105=V76)*(DE3:DE105="D"))+SUMPRODUCT((DA3:DA105=V74)*(DD3:DD105=V77)*(DE3:DE105="D"))+SUMPRODUCT((DA3:DA105=V74)*(DD3:DD105=V73)*(DE3:DE105="D"))+SUMPRODUCT((DA3:DA105=V75)*(DD3:DD105=V74)*(DE3:DE105="D"))+SUMPRODUCT((DA3:DA105=V76)*(DD3:DD105=V74)*(DE3:DE105="D"))+SUMPRODUCT((DA3:DA105=V77)*(DD3:DD105=V74)*(DE3:DE105="D"))+SUMPRODUCT((DA3:DA105=V73)*(DD3:DD105=V74)*(DE3:DE105="D"))</f>
        <v>0</v>
      </c>
      <c r="Y74" s="197">
        <f ca="1">SUMPRODUCT((DA3:DA105=V74)*(DD3:DD105=V75)*(DE3:DE105="L"))+SUMPRODUCT((DA3:DA105=V74)*(DD3:DD105=V76)*(DE3:DE105="L"))+SUMPRODUCT((DA3:DA105=V74)*(DD3:DD105=V77)*(DE3:DE105="L"))+SUMPRODUCT((DA3:DA105=V74)*(DD3:DD105=V73)*(DE3:DE105="L"))+SUMPRODUCT((DA3:DA105=V75)*(DD3:DD105=V74)*(DF3:DF105="L"))+SUMPRODUCT((DA3:DA105=V76)*(DD3:DD105=V74)*(DF3:DF105="L"))+SUMPRODUCT((DA3:DA105=V77)*(DD3:DD105=V74)*(DF3:DF105="L"))+SUMPRODUCT((DA3:DA105=V73)*(DD3:DD105=V74)*(DF3:DF105="L"))</f>
        <v>0</v>
      </c>
      <c r="Z74" s="197">
        <f ca="1">SUMPRODUCT((DA3:DA105=V74)*(DD3:DD105=V75)*DB3:DB105)+SUMPRODUCT((DA3:DA105=V74)*(DD3:DD105=V76)*DB3:DB105)+SUMPRODUCT((DA3:DA105=V74)*(DD3:DD105=V77)*DB3:DB105)+SUMPRODUCT((DA3:DA105=V74)*(DD3:DD105=V73)*DB3:DB105)+SUMPRODUCT((DA3:DA105=V75)*(DD3:DD105=V74)*DC3:DC105)+SUMPRODUCT((DA3:DA105=V76)*(DD3:DD105=V74)*DC3:DC105)+SUMPRODUCT((DA3:DA105=V77)*(DD3:DD105=V74)*DC3:DC105)+SUMPRODUCT((DA3:DA105=V73)*(DD3:DD105=V74)*DC3:DC105)</f>
        <v>0</v>
      </c>
      <c r="AA74" s="197">
        <f ca="1">SUMPRODUCT((DA3:DA105=V74)*(DD3:DD105=V75)*DC3:DC105)+SUMPRODUCT((DA3:DA105=V74)*(DD3:DD105=V76)*DC3:DC105)+SUMPRODUCT((DA3:DA105=V74)*(DD3:DD105=V77)*DC3:DC105)+SUMPRODUCT((DA3:DA105=V74)*(DD3:DD105=V73)*DC3:DC105)+SUMPRODUCT((DA3:DA105=V75)*(DD3:DD105=V74)*DB3:DB105)+SUMPRODUCT((DA3:DA105=V76)*(DD3:DD105=V74)*DB3:DB105)+SUMPRODUCT((DA3:DA105=V77)*(DD3:DD105=V74)*DB3:DB105)+SUMPRODUCT((DA3:DA105=V73)*(DD3:DD105=V74)*DB3:DB105)</f>
        <v>0</v>
      </c>
      <c r="AB74" s="133">
        <f ca="1">Z74-AA74+1000</f>
        <v>1000</v>
      </c>
      <c r="AC74" s="197">
        <f t="shared" ca="1" si="140"/>
        <v>0</v>
      </c>
      <c r="AD74" s="197">
        <f ca="1">IF(V74&lt;&gt;"",VLOOKUP(V74,C4:I76,7,FALSE),"")</f>
        <v>1000</v>
      </c>
      <c r="AE74" s="197">
        <f ca="1">IF(V74&lt;&gt;"",VLOOKUP(V74,C4:I76,5,FALSE),"")</f>
        <v>0</v>
      </c>
      <c r="AF74" s="197">
        <f ca="1">IF(V74&lt;&gt;"",VLOOKUP(V74,C4:K76,9,FALSE),"")</f>
        <v>-133</v>
      </c>
      <c r="AG74" s="133">
        <f t="shared" ca="1" si="141"/>
        <v>0</v>
      </c>
      <c r="AH74" s="197">
        <f ca="1">IF(V74&lt;&gt;"",RANK(AG74,AG73:AG76),"")</f>
        <v>1</v>
      </c>
      <c r="AI74" s="197">
        <f ca="1">IF(V74&lt;&gt;"",SUMPRODUCT((AG73:AG76=AG74)*(AB73:AB76&gt;AB74)),"")</f>
        <v>0</v>
      </c>
      <c r="AJ74" s="197">
        <f ca="1">IF(V74&lt;&gt;"",SUMPRODUCT((AG73:AG76=AG74)*(AB73:AB76=AB74)*(Z73:Z76&gt;Z74)),"")</f>
        <v>0</v>
      </c>
      <c r="AK74" s="197">
        <f ca="1">IF(V74&lt;&gt;"",SUMPRODUCT((AG73:AG76=AG74)*(AB73:AB76=AB74)*(Z73:Z76=Z74)*(AD73:AD76&gt;AD74)),"")</f>
        <v>0</v>
      </c>
      <c r="AL74" s="197">
        <f ca="1">IF(V74&lt;&gt;"",SUMPRODUCT((AG73:AG76=AG74)*(AB73:AB76=AB74)*(Z73:Z76=Z74)*(AD73:AD76=AD74)*(AE73:AE76&gt;AE74)),"")</f>
        <v>0</v>
      </c>
      <c r="AM74" s="197">
        <f ca="1">IF(V74&lt;&gt;"",SUMPRODUCT((AG73:AG76=AG74)*(AB73:AB76=AB74)*(Z73:Z76=Z74)*(AD73:AD76=AD74)*(AE73:AE76=AE74)*(AF73:AF76&gt;AF74)),"")</f>
        <v>2</v>
      </c>
      <c r="AN74" s="207">
        <f ca="1">IF(V74&lt;&gt;"",IF(AN153&lt;&gt;"",IF(U151=3,AN153,AN153+U151),SUM(AH74:AM74)),"")</f>
        <v>3</v>
      </c>
      <c r="AO74" s="197" t="str">
        <f ca="1">IF(V74&lt;&gt;"",INDEX(V73:V76,MATCH(2,AN73:AN76,0),0),"")</f>
        <v>Croatia</v>
      </c>
      <c r="AP74" s="197" t="str">
        <f ca="1">IF(R73&lt;&gt;"",R73,"")</f>
        <v/>
      </c>
      <c r="AQ74" s="197">
        <f ca="1">SUMPRODUCT((DA3:DA105=AP74)*(DD3:DD105=AP75)*(DE3:DE105="W"))+SUMPRODUCT((DA3:DA105=AP74)*(DD3:DD105=AP76)*(DE3:DE105="W"))+SUMPRODUCT((DA3:DA105=AP74)*(DD3:DD105=AP77)*(DE3:DE105="W"))+SUMPRODUCT((DA3:DA105=AP75)*(DD3:DD105=AP74)*(DF3:DF105="W"))+SUMPRODUCT((DA3:DA105=AP76)*(DD3:DD105=AP74)*(DF3:DF105="W"))+SUMPRODUCT((DA3:DA105=AP77)*(DD3:DD105=AP74)*(DF3:DF105="W"))</f>
        <v>0</v>
      </c>
      <c r="AR74" s="197">
        <f ca="1">SUMPRODUCT((DA3:DA105=AP74)*(DD3:DD105=AP75)*(DE3:DE105="D"))+SUMPRODUCT((DA3:DA105=AP74)*(DD3:DD105=AP76)*(DE3:DE105="D"))+SUMPRODUCT((DA3:DA105=AP74)*(DD3:DD105=AP77)*(DE3:DE105="D"))+SUMPRODUCT((DA3:DA105=AP75)*(DD3:DD105=AP74)*(DE3:DE105="D"))+SUMPRODUCT((DA3:DA105=AP76)*(DD3:DD105=AP74)*(DE3:DE105="D"))+SUMPRODUCT((DA3:DA105=AP77)*(DD3:DD105=AP74)*(DE3:DE105="D"))</f>
        <v>0</v>
      </c>
      <c r="AS74" s="197">
        <f ca="1">SUMPRODUCT((DA3:DA105=AP74)*(DD3:DD105=AP75)*(DE3:DE105="L"))+SUMPRODUCT((DA3:DA105=AP74)*(DD3:DD105=AP76)*(DE3:DE105="L"))+SUMPRODUCT((DA3:DA105=AP74)*(DD3:DD105=AP77)*(DE3:DE105="L"))+SUMPRODUCT((DA3:DA105=AP75)*(DD3:DD105=AP74)*(DF3:DF105="L"))+SUMPRODUCT((DA3:DA105=AP76)*(DD3:DD105=AP74)*(DF3:DF105="L"))+SUMPRODUCT((DA3:DA105=AP77)*(DD3:DD105=AP74)*(DF3:DF105="L"))</f>
        <v>0</v>
      </c>
      <c r="AT74" s="197">
        <f ca="1">SUMPRODUCT((DA3:DA105=AP74)*(DD3:DD105=AP75)*DB3:DB105)+SUMPRODUCT((DA3:DA105=AP74)*(DD3:DD105=AP76)*DB3:DB105)+SUMPRODUCT((DA3:DA105=AP74)*(DD3:DD105=AP77)*DB3:DB105)+SUMPRODUCT((DA3:DA105=AP74)*(DD3:DD105=AP73)*DB3:DB105)+SUMPRODUCT((DA3:DA105=AP75)*(DD3:DD105=AP74)*DC3:DC105)+SUMPRODUCT((DA3:DA105=AP76)*(DD3:DD105=AP74)*DC3:DC105)+SUMPRODUCT((DA3:DA105=AP77)*(DD3:DD105=AP74)*DC3:DC105)+SUMPRODUCT((DA3:DA105=AP73)*(DD3:DD105=AP74)*DC3:DC105)</f>
        <v>0</v>
      </c>
      <c r="AU74" s="197">
        <f ca="1">SUMPRODUCT((DA3:DA105=AP74)*(DD3:DD105=AP75)*DC3:DC105)+SUMPRODUCT((DA3:DA105=AP74)*(DD3:DD105=AP76)*DC3:DC105)+SUMPRODUCT((DA3:DA105=AP74)*(DD3:DD105=AP77)*DC3:DC105)+SUMPRODUCT((DA3:DA105=AP74)*(DD3:DD105=AP73)*DC3:DC105)+SUMPRODUCT((DA3:DA105=AP75)*(DD3:DD105=AP74)*DB3:DB105)+SUMPRODUCT((DA3:DA105=AP76)*(DD3:DD105=AP74)*DB3:DB105)+SUMPRODUCT((DA3:DA105=AP77)*(DD3:DD105=AP74)*DB3:DB105)+SUMPRODUCT((DA3:DA105=AP73)*(DD3:DD105=AP74)*DB3:DB105)</f>
        <v>0</v>
      </c>
      <c r="AV74" s="197">
        <f ca="1">AT74-AU74+1000</f>
        <v>1000</v>
      </c>
      <c r="AW74" s="197" t="str">
        <f t="shared" ref="AW74:AW76" ca="1" si="145">IF(AP74&lt;&gt;"",AQ74*3+AR74*1,"")</f>
        <v/>
      </c>
      <c r="AX74" s="197" t="str">
        <f ca="1">IF(AP74&lt;&gt;"",VLOOKUP(AP74,C4:I76,7,FALSE),"")</f>
        <v/>
      </c>
      <c r="AY74" s="197" t="str">
        <f ca="1">IF(AP74&lt;&gt;"",VLOOKUP(AP74,C4:I76,5,FALSE),"")</f>
        <v/>
      </c>
      <c r="AZ74" s="197" t="str">
        <f ca="1">IF(AP74&lt;&gt;"",VLOOKUP(AP74,C4:K76,9,FALSE),"")</f>
        <v/>
      </c>
      <c r="BA74" s="197" t="str">
        <f t="shared" ref="BA74:BA76" ca="1" si="146">AW74</f>
        <v/>
      </c>
      <c r="BB74" s="197" t="str">
        <f ca="1">IF(AP74&lt;&gt;"",RANK(BA74,BA73:BA76),"")</f>
        <v/>
      </c>
      <c r="BC74" s="197" t="str">
        <f ca="1">IF(AP74&lt;&gt;"",SUMPRODUCT((BA73:BA76=BA74)*(AV73:AV76&gt;AV74)),"")</f>
        <v/>
      </c>
      <c r="BD74" s="197" t="str">
        <f ca="1">IF(AP74&lt;&gt;"",SUMPRODUCT((BA73:BA76=BA74)*(AV73:AV76=AV74)*(AT73:AT76&gt;AT74)),"")</f>
        <v/>
      </c>
      <c r="BE74" s="197" t="str">
        <f ca="1">IF(AP74&lt;&gt;"",SUMPRODUCT((BA73:BA76=BA74)*(AV73:AV76=AV74)*(AT73:AT76=AT74)*(AX73:AX76&gt;AX74)),"")</f>
        <v/>
      </c>
      <c r="BF74" s="197" t="str">
        <f ca="1">IF(AP74&lt;&gt;"",SUMPRODUCT((BA73:BA76=BA74)*(AV73:AV76=AV74)*(AT73:AT76=AT74)*(AX73:AX76=AX74)*(AY73:AY76&gt;AY74)),"")</f>
        <v/>
      </c>
      <c r="BG74" s="197" t="str">
        <f ca="1">IF(AP74&lt;&gt;"",SUMPRODUCT((BA73:BA76=BA74)*(AV73:AV76=AV74)*(AT73:AT76=AT74)*(AX73:AX76=AX74)*(AY73:AY76=AY74)*(AZ73:AZ76&gt;AZ74)),"")</f>
        <v/>
      </c>
      <c r="BH74" s="197" t="str">
        <f ca="1">IF(AP74&lt;&gt;"",IF(BH153&lt;&gt;"",IF(AO151=3,BH153,BH153+AO151),SUM(BB74:BG74)+1),"")</f>
        <v/>
      </c>
      <c r="BI74" s="197" t="str">
        <f ca="1">IF(AP74&lt;&gt;"",INDEX(AP74:AP77,MATCH(2,BH74:BH77,0),0),"")</f>
        <v/>
      </c>
      <c r="BJ74" s="197"/>
      <c r="CX74" s="197" t="str">
        <f ca="1">IF(BI74&lt;&gt;"",BI74,IF(AO74&lt;&gt;"",AO74,O74))</f>
        <v>Croatia</v>
      </c>
      <c r="CY74" s="133">
        <v>2</v>
      </c>
      <c r="DA74" s="195" t="str">
        <f>Matches!H75</f>
        <v>DR Congo</v>
      </c>
      <c r="DB74" s="195">
        <f ca="1">IF(DA2&lt;&gt;"",IF(AND(Matches!J75&lt;&gt;"",Matches!K75&lt;&gt;""),Matches!J75,0),"")</f>
        <v>0</v>
      </c>
      <c r="DC74" s="195">
        <f ca="1">IF(DA2&lt;&gt;"",IF(AND(Matches!J75&lt;&gt;"",Matches!K75&lt;&gt;""),Matches!K75,0),"")</f>
        <v>0</v>
      </c>
      <c r="DD74" s="195" t="str">
        <f>Matches!M75</f>
        <v>Uzbekistan</v>
      </c>
      <c r="DE74" s="195" t="str">
        <f ca="1">IF(AND(Matches!J75&lt;&gt;"",Matches!K75&lt;&gt;""),IF(DB74&gt;DC74,"W",IF(DB74=DC74,"D","L")),"")</f>
        <v/>
      </c>
      <c r="DF74" s="133" t="str">
        <f t="shared" ca="1" si="133"/>
        <v/>
      </c>
      <c r="DS74" s="194" t="str">
        <f>Matches!S102</f>
        <v>Loser #104</v>
      </c>
      <c r="DU74" s="194" t="str">
        <f>IF(ISERROR("Calculator!"&amp;VLOOKUP(DS74,Calculator!DS7:DT38,2,FALSE)),"Calculator!dq77","Calculator!"&amp;VLOOKUP(DS74,Calculator!DS7:DT38,2,FALSE))</f>
        <v>Calculator!dq77</v>
      </c>
      <c r="DX74" s="20"/>
      <c r="DY74" s="9">
        <v>67</v>
      </c>
      <c r="DZ74" s="204">
        <f t="shared" si="142"/>
        <v>46200.708333333336</v>
      </c>
      <c r="EA74" s="208">
        <v>46200.708333333336</v>
      </c>
      <c r="EB74" s="206">
        <f t="shared" si="74"/>
        <v>46200.708333333336</v>
      </c>
      <c r="EC74" s="20"/>
    </row>
    <row r="75" spans="1:133" x14ac:dyDescent="0.25">
      <c r="A75" s="20">
        <f>Setup!F54+100</f>
        <v>172</v>
      </c>
      <c r="B75" s="197">
        <f ca="1">VLOOKUP(C75,CX73:CY76,2,FALSE)</f>
        <v>4</v>
      </c>
      <c r="C75" s="193" t="str">
        <f t="shared" si="143"/>
        <v>Ghana</v>
      </c>
      <c r="D75" s="197">
        <f ca="1">SUMPRODUCT((DA3:DA105=C75)*(DE3:DE105="W"))+SUMPRODUCT((DD3:DD105=C75)*(DF3:DF105="W"))</f>
        <v>0</v>
      </c>
      <c r="E75" s="197">
        <f ca="1">SUMPRODUCT((DA3:DA105=C75)*(DE3:DE105="D"))+SUMPRODUCT((DD3:DD105=C75)*(DF3:DF105="D"))</f>
        <v>0</v>
      </c>
      <c r="F75" s="197">
        <f ca="1">SUMPRODUCT((DA3:DA105=C75)*(DE3:DE105="L"))+SUMPRODUCT((DD3:DD105=C75)*(DF3:DF105="L"))</f>
        <v>0</v>
      </c>
      <c r="G75" s="197">
        <f ca="1">SUMIF(DA3:DA123,C75,DB3:DB123)+SUMIF(DD3:DD123,C75,DC3:DC123)</f>
        <v>0</v>
      </c>
      <c r="H75" s="197">
        <f ca="1">SUMIF(DD3:DD123,C75,DB3:DB123)+SUMIF(DA3:DA123,C75,DC3:DC123)</f>
        <v>0</v>
      </c>
      <c r="I75" s="197">
        <f t="shared" ca="1" si="138"/>
        <v>1000</v>
      </c>
      <c r="J75" s="197">
        <f t="shared" ca="1" si="139"/>
        <v>0</v>
      </c>
      <c r="K75" s="133">
        <f>IF(Setup!G54&lt;&gt;"",Setup!G54,-A75)</f>
        <v>-172</v>
      </c>
      <c r="L75" s="197">
        <f ca="1">IF(COUNTIF(J73:J76,4)&lt;&gt;4,RANK(J75,J73:J76),J154)</f>
        <v>1</v>
      </c>
      <c r="N75" s="197">
        <f ca="1">SUMPRODUCT((L73:L76=L75)*(K73:K76&lt;K75))+L75</f>
        <v>1</v>
      </c>
      <c r="O75" s="209" t="str">
        <f ca="1">INDEX(C73:C76,MATCH(3,N73:N76,0),0)</f>
        <v>Croatia</v>
      </c>
      <c r="P75" s="197">
        <f ca="1">INDEX(L73:L76,MATCH(O75,C73:C76,0),0)</f>
        <v>1</v>
      </c>
      <c r="Q75" s="197" t="str">
        <f ca="1">IF(AND(Q74&lt;&gt;"",P75=1),O75,"")</f>
        <v>Croatia</v>
      </c>
      <c r="R75" s="197" t="str">
        <f ca="1">IF(AND(R74&lt;&gt;"",P76=2),O76,"")</f>
        <v/>
      </c>
      <c r="S75" s="197" t="str">
        <f ca="1">IF(AND(S74&lt;&gt;"",P77=3),O77,"")</f>
        <v/>
      </c>
      <c r="T75" s="197"/>
      <c r="V75" s="197" t="str">
        <f t="shared" ca="1" si="144"/>
        <v>Croatia</v>
      </c>
      <c r="W75" s="197">
        <f ca="1">SUMPRODUCT((DA3:DA105=V75)*(DD3:DD105=V76)*(DE3:DE105="W"))+SUMPRODUCT((DA3:DA105=V75)*(DD3:DD105=V77)*(DE3:DE105="W"))+SUMPRODUCT((DA3:DA105=V75)*(DD3:DD105=V73)*(DE3:DE105="W"))+SUMPRODUCT((DA3:DA105=V75)*(DD3:DD105=V74)*(DE3:DE105="W"))+SUMPRODUCT((DA3:DA105=V76)*(DD3:DD105=V75)*(DF3:DF105="W"))+SUMPRODUCT((DA3:DA105=V77)*(DD3:DD105=V75)*(DF3:DF105="W"))+SUMPRODUCT((DA3:DA105=V73)*(DD3:DD105=V75)*(DF3:DF105="W"))+SUMPRODUCT((DA3:DA105=V74)*(DD3:DD105=V75)*(DF3:DF105="W"))</f>
        <v>0</v>
      </c>
      <c r="X75" s="197">
        <f ca="1">SUMPRODUCT((DA3:DA105=V75)*(DD3:DD105=V76)*(DE3:DE105="D"))+SUMPRODUCT((DA3:DA105=V75)*(DD3:DD105=V77)*(DE3:DE105="D"))+SUMPRODUCT((DA3:DA105=V75)*(DD3:DD105=V73)*(DE3:DE105="D"))+SUMPRODUCT((DA3:DA105=V75)*(DD3:DD105=V74)*(DE3:DE105="D"))+SUMPRODUCT((DA3:DA105=V76)*(DD3:DD105=V75)*(DE3:DE105="D"))+SUMPRODUCT((DA3:DA105=V77)*(DD3:DD105=V75)*(DE3:DE105="D"))+SUMPRODUCT((DA3:DA105=V73)*(DD3:DD105=V75)*(DE3:DE105="D"))+SUMPRODUCT((DA3:DA105=V74)*(DD3:DD105=V75)*(DE3:DE105="D"))</f>
        <v>0</v>
      </c>
      <c r="Y75" s="197">
        <f ca="1">SUMPRODUCT((DA3:DA105=V75)*(DD3:DD105=V76)*(DE3:DE105="L"))+SUMPRODUCT((DA3:DA105=V75)*(DD3:DD105=V77)*(DE3:DE105="L"))+SUMPRODUCT((DA3:DA105=V75)*(DD3:DD105=V73)*(DE3:DE105="L"))+SUMPRODUCT((DA3:DA105=V75)*(DD3:DD105=V74)*(DE3:DE105="L"))+SUMPRODUCT((DA3:DA105=V76)*(DD3:DD105=V75)*(DF3:DF105="L"))+SUMPRODUCT((DA3:DA105=V77)*(DD3:DD105=V75)*(DF3:DF105="L"))+SUMPRODUCT((DA3:DA105=V73)*(DD3:DD105=V75)*(DF3:DF105="L"))+SUMPRODUCT((DA3:DA105=V74)*(DD3:DD105=V75)*(DF3:DF105="L"))</f>
        <v>0</v>
      </c>
      <c r="Z75" s="197">
        <f ca="1">SUMPRODUCT((DA3:DA105=V75)*(DD3:DD105=V76)*DB3:DB105)+SUMPRODUCT((DA3:DA105=V75)*(DD3:DD105=V77)*DB3:DB105)+SUMPRODUCT((DA3:DA105=V75)*(DD3:DD105=V73)*DB3:DB105)+SUMPRODUCT((DA3:DA105=V75)*(DD3:DD105=V74)*DB3:DB105)+SUMPRODUCT((DA3:DA105=V76)*(DD3:DD105=V75)*DC3:DC105)+SUMPRODUCT((DA3:DA105=V77)*(DD3:DD105=V75)*DC3:DC105)+SUMPRODUCT((DA3:DA105=V73)*(DD3:DD105=V75)*DC3:DC105)+SUMPRODUCT((DA3:DA105=V74)*(DD3:DD105=V75)*DC3:DC105)</f>
        <v>0</v>
      </c>
      <c r="AA75" s="197">
        <f ca="1">SUMPRODUCT((DA3:DA105=V75)*(DD3:DD105=V76)*DC3:DC105)+SUMPRODUCT((DA3:DA105=V75)*(DD3:DD105=V77)*DC3:DC105)+SUMPRODUCT((DA3:DA105=V75)*(DD3:DD105=V73)*DC3:DC105)+SUMPRODUCT((DA3:DA105=V75)*(DD3:DD105=V74)*DC3:DC105)+SUMPRODUCT((DA3:DA105=V76)*(DD3:DD105=V75)*DB3:DB105)+SUMPRODUCT((DA3:DA105=V77)*(DD3:DD105=V75)*DB3:DB105)+SUMPRODUCT((DA3:DA105=V73)*(DD3:DD105=V75)*DB3:DB105)+SUMPRODUCT((DA3:DA105=V74)*(DD3:DD105=V75)*DB3:DB105)</f>
        <v>0</v>
      </c>
      <c r="AB75" s="133">
        <f ca="1">Z75-AA75+1000</f>
        <v>1000</v>
      </c>
      <c r="AC75" s="197">
        <f t="shared" ca="1" si="140"/>
        <v>0</v>
      </c>
      <c r="AD75" s="197">
        <f ca="1">IF(V75&lt;&gt;"",VLOOKUP(V75,C4:I76,7,FALSE),"")</f>
        <v>1000</v>
      </c>
      <c r="AE75" s="197">
        <f ca="1">IF(V75&lt;&gt;"",VLOOKUP(V75,C4:I76,5,FALSE),"")</f>
        <v>0</v>
      </c>
      <c r="AF75" s="197">
        <f ca="1">IF(V75&lt;&gt;"",VLOOKUP(V75,C4:K76,9,FALSE),"")</f>
        <v>-111</v>
      </c>
      <c r="AG75" s="133">
        <f t="shared" ca="1" si="141"/>
        <v>0</v>
      </c>
      <c r="AH75" s="197">
        <f ca="1">IF(V75&lt;&gt;"",RANK(AG75,AG73:AG76),"")</f>
        <v>1</v>
      </c>
      <c r="AI75" s="197">
        <f ca="1">IF(V75&lt;&gt;"",SUMPRODUCT((AG73:AG76=AG75)*(AB73:AB76&gt;AB75)),"")</f>
        <v>0</v>
      </c>
      <c r="AJ75" s="197">
        <f ca="1">IF(V75&lt;&gt;"",SUMPRODUCT((AG73:AG76=AG75)*(AB73:AB76=AB75)*(Z73:Z76&gt;Z75)),"")</f>
        <v>0</v>
      </c>
      <c r="AK75" s="197">
        <f ca="1">IF(V75&lt;&gt;"",SUMPRODUCT((AG73:AG76=AG75)*(AB73:AB76=AB75)*(Z73:Z76=Z75)*(AD73:AD76&gt;AD75)),"")</f>
        <v>0</v>
      </c>
      <c r="AL75" s="197">
        <f ca="1">IF(V75&lt;&gt;"",SUMPRODUCT((AG73:AG76=AG75)*(AB73:AB76=AB75)*(Z73:Z76=Z75)*(AD73:AD76=AD75)*(AE73:AE76&gt;AE75)),"")</f>
        <v>0</v>
      </c>
      <c r="AM75" s="197">
        <f ca="1">IF(V75&lt;&gt;"",SUMPRODUCT((AG73:AG76=AG75)*(AB73:AB76=AB75)*(Z73:Z76=Z75)*(AD73:AD76=AD75)*(AE73:AE76=AE75)*(AF73:AF76&gt;AF75)),"")</f>
        <v>1</v>
      </c>
      <c r="AN75" s="207">
        <f ca="1">IF(V75&lt;&gt;"",IF(AN154&lt;&gt;"",IF(U151=3,AN154,AN154+U151),SUM(AH75:AM75)),"")</f>
        <v>2</v>
      </c>
      <c r="AO75" s="197" t="str">
        <f ca="1">IF(V75&lt;&gt;"",INDEX(V73:V76,MATCH(3,AN73:AN76,0),0),"")</f>
        <v>Panama</v>
      </c>
      <c r="AP75" s="197" t="str">
        <f ca="1">IF(R74&lt;&gt;"",R74,"")</f>
        <v/>
      </c>
      <c r="AQ75" s="197">
        <f ca="1">SUMPRODUCT((DA3:DA105=AP75)*(DD3:DD105=AP76)*(DE3:DE105="W"))+SUMPRODUCT((DA3:DA105=AP75)*(DD3:DD105=AP77)*(DE3:DE105="W"))+SUMPRODUCT((DA3:DA105=AP75)*(DD3:DD105=AP74)*(DE3:DE105="W"))+SUMPRODUCT((DA3:DA105=AP76)*(DD3:DD105=AP75)*(DF3:DF105="W"))+SUMPRODUCT((DA3:DA105=AP77)*(DD3:DD105=AP75)*(DF3:DF105="W"))+SUMPRODUCT((DA3:DA105=AP74)*(DD3:DD105=AP75)*(DF3:DF105="W"))</f>
        <v>0</v>
      </c>
      <c r="AR75" s="197">
        <f ca="1">SUMPRODUCT((DA3:DA105=AP75)*(DD3:DD105=AP76)*(DE3:DE105="D"))+SUMPRODUCT((DA3:DA105=AP75)*(DD3:DD105=AP77)*(DE3:DE105="D"))+SUMPRODUCT((DA3:DA105=AP75)*(DD3:DD105=AP74)*(DE3:DE105="D"))+SUMPRODUCT((DA3:DA105=AP76)*(DD3:DD105=AP75)*(DE3:DE105="D"))+SUMPRODUCT((DA3:DA105=AP77)*(DD3:DD105=AP75)*(DE3:DE105="D"))+SUMPRODUCT((DA3:DA105=AP74)*(DD3:DD105=AP75)*(DE3:DE105="D"))</f>
        <v>0</v>
      </c>
      <c r="AS75" s="197">
        <f ca="1">SUMPRODUCT((DA3:DA105=AP75)*(DD3:DD105=AP76)*(DE3:DE105="L"))+SUMPRODUCT((DA3:DA105=AP75)*(DD3:DD105=AP77)*(DE3:DE105="L"))+SUMPRODUCT((DA3:DA105=AP75)*(DD3:DD105=AP74)*(DE3:DE105="L"))+SUMPRODUCT((DA3:DA105=AP76)*(DD3:DD105=AP75)*(DF3:DF105="L"))+SUMPRODUCT((DA3:DA105=AP77)*(DD3:DD105=AP75)*(DF3:DF105="L"))+SUMPRODUCT((DA3:DA105=AP74)*(DD3:DD105=AP75)*(DF3:DF105="L"))</f>
        <v>0</v>
      </c>
      <c r="AT75" s="197">
        <f ca="1">SUMPRODUCT((DA3:DA105=AP75)*(DD3:DD105=AP76)*DB3:DB105)+SUMPRODUCT((DA3:DA105=AP75)*(DD3:DD105=AP77)*DB3:DB105)+SUMPRODUCT((DA3:DA105=AP75)*(DD3:DD105=AP73)*DB3:DB105)+SUMPRODUCT((DA3:DA105=AP75)*(DD3:DD105=AP74)*DB3:DB105)+SUMPRODUCT((DA3:DA105=AP76)*(DD3:DD105=AP75)*DC3:DC105)+SUMPRODUCT((DA3:DA105=AP77)*(DD3:DD105=AP75)*DC3:DC105)+SUMPRODUCT((DA3:DA105=AP73)*(DD3:DD105=AP75)*DC3:DC105)+SUMPRODUCT((DA3:DA105=AP74)*(DD3:DD105=AP75)*DC3:DC105)</f>
        <v>0</v>
      </c>
      <c r="AU75" s="197">
        <f ca="1">SUMPRODUCT((DA3:DA105=AP75)*(DD3:DD105=AP76)*DC3:DC105)+SUMPRODUCT((DA3:DA105=AP75)*(DD3:DD105=AP77)*DC3:DC105)+SUMPRODUCT((DA3:DA105=AP75)*(DD3:DD105=AP73)*DC3:DC105)+SUMPRODUCT((DA3:DA105=AP75)*(DD3:DD105=AP74)*DC3:DC105)+SUMPRODUCT((DA3:DA105=AP76)*(DD3:DD105=AP75)*DB3:DB105)+SUMPRODUCT((DA3:DA105=AP77)*(DD3:DD105=AP75)*DB3:DB105)+SUMPRODUCT((DA3:DA105=AP73)*(DD3:DD105=AP75)*DB3:DB105)+SUMPRODUCT((DA3:DA105=AP74)*(DD3:DD105=AP75)*DB3:DB105)</f>
        <v>0</v>
      </c>
      <c r="AV75" s="197">
        <f ca="1">AT75-AU75+1000</f>
        <v>1000</v>
      </c>
      <c r="AW75" s="197" t="str">
        <f t="shared" ca="1" si="145"/>
        <v/>
      </c>
      <c r="AX75" s="197" t="str">
        <f ca="1">IF(AP75&lt;&gt;"",VLOOKUP(AP75,C4:I76,7,FALSE),"")</f>
        <v/>
      </c>
      <c r="AY75" s="197" t="str">
        <f ca="1">IF(AP75&lt;&gt;"",VLOOKUP(AP75,C4:I76,5,FALSE),"")</f>
        <v/>
      </c>
      <c r="AZ75" s="197" t="str">
        <f ca="1">IF(AP75&lt;&gt;"",VLOOKUP(AP75,C4:K76,9,FALSE),"")</f>
        <v/>
      </c>
      <c r="BA75" s="197" t="str">
        <f t="shared" ca="1" si="146"/>
        <v/>
      </c>
      <c r="BB75" s="197" t="str">
        <f ca="1">IF(AP75&lt;&gt;"",RANK(BA75,BA73:BA76),"")</f>
        <v/>
      </c>
      <c r="BC75" s="197" t="str">
        <f ca="1">IF(AP75&lt;&gt;"",SUMPRODUCT((BA73:BA76=BA75)*(AV73:AV76&gt;AV75)),"")</f>
        <v/>
      </c>
      <c r="BD75" s="197" t="str">
        <f ca="1">IF(AP75&lt;&gt;"",SUMPRODUCT((BA73:BA76=BA75)*(AV73:AV76=AV75)*(AT73:AT76&gt;AT75)),"")</f>
        <v/>
      </c>
      <c r="BE75" s="197" t="str">
        <f ca="1">IF(AP75&lt;&gt;"",SUMPRODUCT((BA73:BA76=BA75)*(AV73:AV76=AV75)*(AT73:AT76=AT75)*(AX73:AX76&gt;AX75)),"")</f>
        <v/>
      </c>
      <c r="BF75" s="197" t="str">
        <f ca="1">IF(AP75&lt;&gt;"",SUMPRODUCT((BA73:BA76=BA75)*(AV73:AV76=AV75)*(AT73:AT76=AT75)*(AX73:AX76=AX75)*(AY73:AY76&gt;AY75)),"")</f>
        <v/>
      </c>
      <c r="BG75" s="197" t="str">
        <f ca="1">IF(AP75&lt;&gt;"",SUMPRODUCT((BA73:BA76=BA75)*(AV73:AV76=AV75)*(AT73:AT76=AT75)*(AX73:AX76=AX75)*(AY73:AY76=AY75)*(AZ73:AZ76&gt;AZ75)),"")</f>
        <v/>
      </c>
      <c r="BH75" s="197" t="str">
        <f ca="1">IF(AP75&lt;&gt;"",IF(BH154&lt;&gt;"",IF(AO151=3,BH154,BH154+AO151),SUM(BB75:BG75)+1),"")</f>
        <v/>
      </c>
      <c r="BI75" s="197" t="str">
        <f ca="1">IF(AP75&lt;&gt;"",INDEX(AP74:AP77,MATCH(3,BH74:BH77,0),0),"")</f>
        <v/>
      </c>
      <c r="BJ75" s="197" t="str">
        <f ca="1">IF(S73&lt;&gt;"",S73,"")</f>
        <v/>
      </c>
      <c r="BK75" s="197">
        <f ca="1">SUMPRODUCT((DA3:DA105=BJ75)*(DD3:DD105=BJ76)*(DE3:DE105="W"))+SUMPRODUCT((DA3:DA105=BJ75)*(DD3:DD105=BJ77)*(DE3:DE105="W"))+SUMPRODUCT((DA3:DA105=BJ75)*(DD3:DD105=BJ117)*(DE3:DE105="W"))+SUMPRODUCT((DA3:DA105=BJ76)*(DD3:DD105=BJ75)*(DF3:DF105="W"))+SUMPRODUCT((DA3:DA105=BJ77)*(DD3:DD105=BJ75)*(DF3:DF105="W"))+SUMPRODUCT((DA3:DA105=BJ117)*(DD3:DD105=BJ75)*(DF3:DF105="W"))</f>
        <v>0</v>
      </c>
      <c r="BL75" s="197">
        <f ca="1">SUMPRODUCT((DA3:DA105=BJ75)*(DD3:DD105=BJ76)*(DE3:DE105="D"))+SUMPRODUCT((DA3:DA105=BJ75)*(DD3:DD105=BJ77)*(DE3:DE105="D"))+SUMPRODUCT((DA3:DA105=BJ75)*(DD3:DD105=BJ117)*(DE3:DE105="D"))+SUMPRODUCT((DA3:DA105=BJ76)*(DD3:DD105=BJ75)*(DE3:DE105="D"))+SUMPRODUCT((DA3:DA105=BJ77)*(DD3:DD105=BJ75)*(DE3:DE105="D"))+SUMPRODUCT((DA3:DA105=BJ117)*(DD3:DD105=BJ75)*(DE3:DE105="D"))</f>
        <v>0</v>
      </c>
      <c r="BM75" s="197">
        <f ca="1">SUMPRODUCT((DA3:DA105=BJ75)*(DD3:DD105=BJ76)*(DE3:DE105="L"))+SUMPRODUCT((DA3:DA105=BJ75)*(DD3:DD105=BJ77)*(DE3:DE105="L"))+SUMPRODUCT((DA3:DA105=BJ75)*(DD3:DD105=BJ117)*(DE3:DE105="L"))+SUMPRODUCT((DA3:DA105=BJ76)*(DD3:DD105=BJ75)*(DF3:DF105="L"))+SUMPRODUCT((DA3:DA105=BJ77)*(DD3:DD105=BJ75)*(DF3:DF105="L"))+SUMPRODUCT((DA3:DA105=BJ117)*(DD3:DD105=BJ75)*(DF3:DF105="L"))</f>
        <v>0</v>
      </c>
      <c r="BN75" s="197">
        <f ca="1">SUMPRODUCT((DA3:DA105=BJ75)*(DD3:DD105=BJ76)*DB3:DB105)+SUMPRODUCT((DA3:DA105=BJ75)*(DD3:DD105=BJ77)*DB3:DB105)+SUMPRODUCT((DA3:DA105=BJ75)*(DD3:DD105=BJ73)*DB3:DB105)+SUMPRODUCT((DA3:DA105=BJ75)*(DD3:DD105=BJ74)*DB3:DB105)+SUMPRODUCT((DA3:DA105=BJ76)*(DD3:DD105=BJ75)*DC3:DC105)+SUMPRODUCT((DA3:DA105=BJ77)*(DD3:DD105=BJ75)*DC3:DC105)+SUMPRODUCT((DA3:DA105=BJ73)*(DD3:DD105=BJ75)*DC3:DC105)+SUMPRODUCT((DA3:DA105=BJ74)*(DD3:DD105=BJ75)*DC3:DC105)</f>
        <v>0</v>
      </c>
      <c r="BO75" s="197">
        <f ca="1">SUMPRODUCT((DA3:DA105=BJ75)*(DD3:DD105=BJ76)*DC3:DC105)+SUMPRODUCT((DA3:DA105=BJ75)*(DD3:DD105=BJ77)*DC3:DC105)+SUMPRODUCT((DA3:DA105=BJ75)*(DD3:DD105=BJ73)*DC3:DC105)+SUMPRODUCT((DA3:DA105=BJ75)*(DD3:DD105=BJ74)*DC3:DC105)+SUMPRODUCT((DA3:DA105=BJ76)*(DD3:DD105=BJ75)*DB3:DB105)+SUMPRODUCT((DA3:DA105=BJ77)*(DD3:DD105=BJ75)*DB3:DB105)+SUMPRODUCT((DA3:DA105=BJ73)*(DD3:DD105=BJ75)*DB3:DB105)+SUMPRODUCT((DA3:DA105=BJ74)*(DD3:DD105=BJ75)*DB3:DB105)</f>
        <v>0</v>
      </c>
      <c r="BP75" s="197">
        <f ca="1">BN75-BO75+1000</f>
        <v>1000</v>
      </c>
      <c r="BQ75" s="197" t="str">
        <f t="shared" ref="BQ75:BQ76" ca="1" si="147">IF(BJ75&lt;&gt;"",BK75*3+BL75*1,"")</f>
        <v/>
      </c>
      <c r="BR75" s="197" t="str">
        <f ca="1">IF(BJ75&lt;&gt;"",VLOOKUP(BJ75,C4:I76,7,FALSE),"")</f>
        <v/>
      </c>
      <c r="BS75" s="197" t="str">
        <f ca="1">IF(BJ75&lt;&gt;"",VLOOKUP(BJ75,C4:I76,5,FALSE),"")</f>
        <v/>
      </c>
      <c r="BT75" s="197" t="str">
        <f ca="1">IF(BJ75&lt;&gt;"",VLOOKUP(BJ75,C4:K76,9,FALSE),"")</f>
        <v/>
      </c>
      <c r="BU75" s="197" t="str">
        <f t="shared" ref="BU75:BU76" ca="1" si="148">BQ75</f>
        <v/>
      </c>
      <c r="BV75" s="197" t="str">
        <f ca="1">IF(BJ75&lt;&gt;"",RANK(BU75,BU74:BU76),"")</f>
        <v/>
      </c>
      <c r="BW75" s="197" t="str">
        <f ca="1">IF(BJ75&lt;&gt;"",SUMPRODUCT((BU73:BU76=BU75)*(BP73:BP76&gt;BP75)),"")</f>
        <v/>
      </c>
      <c r="BX75" s="197" t="str">
        <f ca="1">IF(BJ75&lt;&gt;"",SUMPRODUCT((BU73:BU76=BU75)*(BP73:BP76=BP75)*(BN73:BN76&gt;BN75)),"")</f>
        <v/>
      </c>
      <c r="BY75" s="197" t="str">
        <f ca="1">IF(BJ75&lt;&gt;"",SUMPRODUCT((BU73:BU76=BU75)*(BP73:BP76=BP75)*(BN73:BN76=BN75)*(BR73:BR76&gt;BR75)),"")</f>
        <v/>
      </c>
      <c r="BZ75" s="197" t="str">
        <f ca="1">IF(BJ75&lt;&gt;"",SUMPRODUCT((BU73:BU76=BU75)*(BP73:BP76=BP75)*(BN73:BN76=BN75)*(BR73:BR76=BR75)*(BS73:BS76&gt;BS75)),"")</f>
        <v/>
      </c>
      <c r="CA75" s="197" t="str">
        <f ca="1">IF(BJ75&lt;&gt;"",SUMPRODUCT((BU73:BU76=BU75)*(BP73:BP76=BP75)*(BN73:BN76=BN75)*(BR73:BR76=BR75)*(BS73:BS76=BS75)*(BT73:BT76&gt;BT75)),"")</f>
        <v/>
      </c>
      <c r="CB75" s="197" t="str">
        <f ca="1">IF(BJ75&lt;&gt;"",SUM(BV75:CA75)+2,"")</f>
        <v/>
      </c>
      <c r="CC75" s="197" t="str">
        <f ca="1">IF(BJ75&lt;&gt;"",INDEX(BJ75:BJ77,MATCH(3,CB75:CB77,0),0),"")</f>
        <v/>
      </c>
      <c r="CX75" s="197" t="str">
        <f ca="1">IF(CC75&lt;&gt;"",CC75,IF(BI75&lt;&gt;"",BI75,IF(AO75&lt;&gt;"",AO75,O75)))</f>
        <v>Panama</v>
      </c>
      <c r="CY75" s="133">
        <v>3</v>
      </c>
      <c r="DA75" s="195"/>
      <c r="DB75" s="195"/>
      <c r="DC75" s="195"/>
      <c r="DD75" s="195"/>
      <c r="DE75" s="195"/>
      <c r="DU75" s="194" t="str">
        <f>IF(ISERROR("Calculator!"&amp;VLOOKUP(DS75,Calculator!DS7:DT38,2,FALSE)),"Calculator!dq77","Calculator!"&amp;VLOOKUP(DS75,Calculator!DS7:DT38,2,FALSE))</f>
        <v>Calculator!dq77</v>
      </c>
      <c r="DX75" s="20"/>
      <c r="DY75" s="9">
        <v>68</v>
      </c>
      <c r="DZ75" s="204">
        <f t="shared" si="142"/>
        <v>46200.708333333336</v>
      </c>
      <c r="EA75" s="208">
        <v>46200.708333333336</v>
      </c>
      <c r="EB75" s="206">
        <f t="shared" si="74"/>
        <v>46200.708333333336</v>
      </c>
      <c r="EC75" s="20"/>
    </row>
    <row r="76" spans="1:133" x14ac:dyDescent="0.25">
      <c r="A76" s="20">
        <f>Setup!F55+100</f>
        <v>133</v>
      </c>
      <c r="B76" s="197">
        <f ca="1">VLOOKUP(C76,CX73:CY76,2,FALSE)</f>
        <v>3</v>
      </c>
      <c r="C76" s="193" t="str">
        <f t="shared" si="143"/>
        <v>Panama</v>
      </c>
      <c r="D76" s="197">
        <f ca="1">SUMPRODUCT((DA3:DA105=C76)*(DE3:DE105="W"))+SUMPRODUCT((DD3:DD105=C76)*(DF3:DF105="W"))</f>
        <v>0</v>
      </c>
      <c r="E76" s="197">
        <f ca="1">SUMPRODUCT((DA3:DA105=C76)*(DE3:DE105="D"))+SUMPRODUCT((DD3:DD105=C76)*(DF3:DF105="D"))</f>
        <v>0</v>
      </c>
      <c r="F76" s="197">
        <f ca="1">SUMPRODUCT((DA3:DA105=C76)*(DE3:DE105="L"))+SUMPRODUCT((DD3:DD105=C76)*(DF3:DF105="L"))</f>
        <v>0</v>
      </c>
      <c r="G76" s="197">
        <f ca="1">SUMIF(DA3:DA123,C76,DB3:DB123)+SUMIF(DD3:DD123,C76,DC3:DC123)</f>
        <v>0</v>
      </c>
      <c r="H76" s="197">
        <f ca="1">SUMIF(DD3:DD123,C76,DB3:DB123)+SUMIF(DA3:DA123,C76,DC3:DC123)</f>
        <v>0</v>
      </c>
      <c r="I76" s="197">
        <f t="shared" ca="1" si="138"/>
        <v>1000</v>
      </c>
      <c r="J76" s="197">
        <f t="shared" ca="1" si="139"/>
        <v>0</v>
      </c>
      <c r="K76" s="133">
        <f>IF(Setup!G55&lt;&gt;"",Setup!G55,-A76)</f>
        <v>-133</v>
      </c>
      <c r="L76" s="197">
        <f ca="1">IF(COUNTIF(J73:J76,4)&lt;&gt;4,RANK(J76,J73:J76),J155)</f>
        <v>1</v>
      </c>
      <c r="N76" s="197">
        <f ca="1">SUMPRODUCT((L73:L76=L76)*(K73:K76&lt;K76))+L76</f>
        <v>2</v>
      </c>
      <c r="O76" s="209" t="str">
        <f ca="1">INDEX(C73:C76,MATCH(4,N73:N76,0),0)</f>
        <v>England</v>
      </c>
      <c r="P76" s="197">
        <f ca="1">INDEX(L73:L76,MATCH(O76,C73:C76,0),0)</f>
        <v>1</v>
      </c>
      <c r="Q76" s="197" t="str">
        <f ca="1">IF(AND(Q75&lt;&gt;"",P76=1),O76,"")</f>
        <v>England</v>
      </c>
      <c r="R76" s="197" t="str">
        <f ca="1">IF(AND(R75&lt;&gt;"",P77=2),O77,"")</f>
        <v/>
      </c>
      <c r="S76" s="197"/>
      <c r="T76" s="197"/>
      <c r="V76" s="197" t="str">
        <f t="shared" ca="1" si="144"/>
        <v>England</v>
      </c>
      <c r="W76" s="197">
        <f ca="1">SUMPRODUCT((DA3:DA105=V76)*(DD3:DD105=V77)*(DE3:DE105="W"))+SUMPRODUCT((DA3:DA105=V76)*(DD3:DD105=V73)*(DE3:DE105="W"))+SUMPRODUCT((DA3:DA105=V76)*(DD3:DD105=V74)*(DE3:DE105="W"))+SUMPRODUCT((DA3:DA105=V76)*(DD3:DD105=V75)*(DE3:DE105="W"))+SUMPRODUCT((DA3:DA105=V77)*(DD3:DD105=V76)*(DF3:DF105="W"))+SUMPRODUCT((DA3:DA105=V73)*(DD3:DD105=V76)*(DF3:DF105="W"))+SUMPRODUCT((DA3:DA105=V74)*(DD3:DD105=V76)*(DF3:DF105="W"))+SUMPRODUCT((DA3:DA105=V75)*(DD3:DD105=V76)*(DF3:DF105="W"))</f>
        <v>0</v>
      </c>
      <c r="X76" s="197">
        <f ca="1">SUMPRODUCT((DA3:DA105=V76)*(DD3:DD105=V77)*(DE3:DE105="D"))+SUMPRODUCT((DA3:DA105=V76)*(DD3:DD105=V73)*(DE3:DE105="D"))+SUMPRODUCT((DA3:DA105=V76)*(DD3:DD105=V74)*(DE3:DE105="D"))+SUMPRODUCT((DA3:DA105=V76)*(DD3:DD105=V75)*(DE3:DE105="D"))+SUMPRODUCT((DA3:DA105=V77)*(DD3:DD105=V76)*(DE3:DE105="D"))+SUMPRODUCT((DA3:DA105=V73)*(DD3:DD105=V76)*(DE3:DE105="D"))+SUMPRODUCT((DA3:DA105=V74)*(DD3:DD105=V76)*(DE3:DE105="D"))+SUMPRODUCT((DA3:DA105=V75)*(DD3:DD105=V76)*(DE3:DE105="D"))</f>
        <v>0</v>
      </c>
      <c r="Y76" s="197">
        <f ca="1">SUMPRODUCT((DA3:DA105=V76)*(DD3:DD105=V77)*(DE3:DE105="L"))+SUMPRODUCT((DA3:DA105=V76)*(DD3:DD105=V73)*(DE3:DE105="L"))+SUMPRODUCT((DA3:DA105=V76)*(DD3:DD105=V74)*(DE3:DE105="L"))+SUMPRODUCT((DA3:DA105=V76)*(DD3:DD105=V75)*(DE3:DE105="L"))+SUMPRODUCT((DA3:DA105=V77)*(DD3:DD105=V76)*(DF3:DF105="L"))+SUMPRODUCT((DA3:DA105=V73)*(DD3:DD105=V76)*(DF3:DF105="L"))+SUMPRODUCT((DA3:DA105=V74)*(DD3:DD105=V76)*(DF3:DF105="L"))+SUMPRODUCT((DA3:DA105=V75)*(DD3:DD105=V76)*(DF3:DF105="L"))</f>
        <v>0</v>
      </c>
      <c r="Z76" s="197">
        <f ca="1">SUMPRODUCT((DA3:DA105=V76)*(DD3:DD105=V77)*DB3:DB105)+SUMPRODUCT((DA3:DA105=V76)*(DD3:DD105=V73)*DB3:DB105)+SUMPRODUCT((DA3:DA105=V76)*(DD3:DD105=V74)*DB3:DB105)+SUMPRODUCT((DA3:DA105=V76)*(DD3:DD105=V75)*DB3:DB105)+SUMPRODUCT((DA3:DA105=V77)*(DD3:DD105=V76)*DC3:DC105)+SUMPRODUCT((DA3:DA105=V73)*(DD3:DD105=V76)*DC3:DC105)+SUMPRODUCT((DA3:DA105=V74)*(DD3:DD105=V76)*DC3:DC105)+SUMPRODUCT((DA3:DA105=V75)*(DD3:DD105=V76)*DC3:DC105)</f>
        <v>0</v>
      </c>
      <c r="AA76" s="197">
        <f ca="1">SUMPRODUCT((DA3:DA105=V76)*(DD3:DD105=V77)*DC3:DC105)+SUMPRODUCT((DA3:DA105=V76)*(DD3:DD105=V73)*DC3:DC105)+SUMPRODUCT((DA3:DA105=V76)*(DD3:DD105=V74)*DC3:DC105)+SUMPRODUCT((DA3:DA105=V76)*(DD3:DD105=V75)*DC3:DC105)+SUMPRODUCT((DA3:DA105=V77)*(DD3:DD105=V76)*DB3:DB105)+SUMPRODUCT((DA3:DA105=V73)*(DD3:DD105=V76)*DB3:DB105)+SUMPRODUCT((DA3:DA105=V74)*(DD3:DD105=V76)*DB3:DB105)+SUMPRODUCT((DA3:DA105=V75)*(DD3:DD105=V76)*DB3:DB105)</f>
        <v>0</v>
      </c>
      <c r="AB76" s="133">
        <f ca="1">Z76-AA76+1000</f>
        <v>1000</v>
      </c>
      <c r="AC76" s="197">
        <f t="shared" ca="1" si="140"/>
        <v>0</v>
      </c>
      <c r="AD76" s="197">
        <f ca="1">IF(V76&lt;&gt;"",VLOOKUP(V76,C4:I76,7,FALSE),"")</f>
        <v>1000</v>
      </c>
      <c r="AE76" s="197">
        <f ca="1">IF(V76&lt;&gt;"",VLOOKUP(V76,C4:I76,5,FALSE),"")</f>
        <v>0</v>
      </c>
      <c r="AF76" s="197">
        <f ca="1">IF(V76&lt;&gt;"",VLOOKUP(V76,C4:K76,9,FALSE),"")</f>
        <v>-104</v>
      </c>
      <c r="AG76" s="133">
        <f t="shared" ca="1" si="141"/>
        <v>0</v>
      </c>
      <c r="AH76" s="197">
        <f ca="1">IF(V76&lt;&gt;"",RANK(AG76,AG73:AG76),"")</f>
        <v>1</v>
      </c>
      <c r="AI76" s="197">
        <f ca="1">IF(V76&lt;&gt;"",SUMPRODUCT((AG73:AG76=AG76)*(AB73:AB76&gt;AB76)),"")</f>
        <v>0</v>
      </c>
      <c r="AJ76" s="197">
        <f ca="1">IF(V76&lt;&gt;"",SUMPRODUCT((AG73:AG76=AG76)*(AB73:AB76=AB76)*(Z73:Z76&gt;Z76)),"")</f>
        <v>0</v>
      </c>
      <c r="AK76" s="197">
        <f ca="1">IF(V76&lt;&gt;"",SUMPRODUCT((AG73:AG76=AG76)*(AB73:AB76=AB76)*(Z73:Z76=Z76)*(AD73:AD76&gt;AD76)),"")</f>
        <v>0</v>
      </c>
      <c r="AL76" s="197">
        <f ca="1">IF(V76&lt;&gt;"",SUMPRODUCT((AG73:AG76=AG76)*(AB73:AB76=AB76)*(Z73:Z76=Z76)*(AD73:AD76=AD76)*(AE73:AE76&gt;AE76)),"")</f>
        <v>0</v>
      </c>
      <c r="AM76" s="197">
        <f ca="1">IF(V76&lt;&gt;"",SUMPRODUCT((AG73:AG76=AG76)*(AB73:AB76=AB76)*(Z73:Z76=Z76)*(AD73:AD76=AD76)*(AE73:AE76=AE76)*(AF73:AF76&gt;AF76)),"")</f>
        <v>0</v>
      </c>
      <c r="AN76" s="207">
        <f ca="1">IF(V76&lt;&gt;"",IF(AN155&lt;&gt;"",IF(U151=3,AN155,AN155+U151),SUM(AH76:AM76)),"")</f>
        <v>1</v>
      </c>
      <c r="AO76" s="197" t="str">
        <f ca="1">IF(V76&lt;&gt;"",INDEX(V73:V76,MATCH(4,AN73:AN76,0),0),"")</f>
        <v>Ghana</v>
      </c>
      <c r="AP76" s="197" t="str">
        <f ca="1">IF(R75&lt;&gt;"",R75,"")</f>
        <v/>
      </c>
      <c r="AQ76" s="197" t="str">
        <f ca="1">IF(AP76&lt;&gt;"",SUMPRODUCT((DA3:DA105=AP76)*(DD3:DD105=AP77)*(DE3:DE105="W"))+SUMPRODUCT((DA3:DA105=AP76)*(DD3:DD105=AP74)*(DE3:DE105="W"))+SUMPRODUCT((DA3:DA105=AP76)*(DD3:DD105=AP75)*(DE3:DE105="W"))+SUMPRODUCT((DA3:DA105=AP77)*(DD3:DD105=AP76)*(DF3:DF105="W"))+SUMPRODUCT((DA3:DA105=AP74)*(DD3:DD105=AP76)*(DF3:DF105="W"))+SUMPRODUCT((DA3:DA105=AP75)*(DD3:DD105=AP76)*(DF3:DF105="W")),"")</f>
        <v/>
      </c>
      <c r="AR76" s="197" t="str">
        <f ca="1">IF(AP76&lt;&gt;"",SUMPRODUCT((DA3:DA105=AP76)*(DD3:DD105=AP77)*(DE3:DE105="D"))+SUMPRODUCT((DA3:DA105=AP76)*(DD3:DD105=AP74)*(DE3:DE105="D"))+SUMPRODUCT((DA3:DA105=AP76)*(DD3:DD105=AP75)*(DE3:DE105="D"))+SUMPRODUCT((DA3:DA105=AP77)*(DD3:DD105=AP76)*(DE3:DE105="D"))+SUMPRODUCT((DA3:DA105=AP74)*(DD3:DD105=AP76)*(DE3:DE105="D"))+SUMPRODUCT((DA3:DA105=AP75)*(DD3:DD105=AP76)*(DE3:DE105="D")),"")</f>
        <v/>
      </c>
      <c r="AS76" s="197" t="str">
        <f ca="1">IF(AP76&lt;&gt;"",SUMPRODUCT((DA3:DA105=AP76)*(DD3:DD105=AP77)*(DE3:DE105="L"))+SUMPRODUCT((DA3:DA105=AP76)*(DD3:DD105=AP74)*(DE3:DE105="L"))+SUMPRODUCT((DA3:DA105=AP76)*(DD3:DD105=AP75)*(DE3:DE105="L"))+SUMPRODUCT((DA3:DA105=AP77)*(DD3:DD105=AP76)*(DF3:DF105="L"))+SUMPRODUCT((DA3:DA105=AP74)*(DD3:DD105=AP76)*(DF3:DF105="L"))+SUMPRODUCT((DA3:DA105=AP75)*(DD3:DD105=AP76)*(DF3:DF105="L")),"")</f>
        <v/>
      </c>
      <c r="AT76" s="197">
        <f ca="1">SUMPRODUCT((DA3:DA105=AP76)*(DD3:DD105=AP77)*DB3:DB105)+SUMPRODUCT((DA3:DA105=AP76)*(DD3:DD105=AP73)*DB3:DB105)+SUMPRODUCT((DA3:DA105=AP76)*(DD3:DD105=AP74)*DB3:DB105)+SUMPRODUCT((DA3:DA105=AP76)*(DD3:DD105=AP75)*DB3:DB105)+SUMPRODUCT((DA3:DA105=AP77)*(DD3:DD105=AP76)*DC3:DC105)+SUMPRODUCT((DA3:DA105=AP73)*(DD3:DD105=AP76)*DC3:DC105)+SUMPRODUCT((DA3:DA105=AP74)*(DD3:DD105=AP76)*DC3:DC105)+SUMPRODUCT((DA3:DA105=AP75)*(DD3:DD105=AP76)*DC3:DC105)</f>
        <v>0</v>
      </c>
      <c r="AU76" s="197">
        <f ca="1">SUMPRODUCT((DA3:DA105=AP76)*(DD3:DD105=AP77)*DC3:DC105)+SUMPRODUCT((DA3:DA105=AP76)*(DD3:DD105=AP73)*DC3:DC105)+SUMPRODUCT((DA3:DA105=AP76)*(DD3:DD105=AP74)*DC3:DC105)+SUMPRODUCT((DA3:DA105=AP76)*(DD3:DD105=AP75)*DC3:DC105)+SUMPRODUCT((DA3:DA105=AP77)*(DD3:DD105=AP76)*DB3:DB105)+SUMPRODUCT((DA3:DA105=AP73)*(DD3:DD105=AP76)*DB3:DB105)+SUMPRODUCT((DA3:DA105=AP74)*(DD3:DD105=AP76)*DB3:DB105)+SUMPRODUCT((DA3:DA105=AP75)*(DD3:DD105=AP76)*DB3:DB105)</f>
        <v>0</v>
      </c>
      <c r="AV76" s="197">
        <f ca="1">AT76-AU76+1000</f>
        <v>1000</v>
      </c>
      <c r="AW76" s="197" t="str">
        <f t="shared" ca="1" si="145"/>
        <v/>
      </c>
      <c r="AX76" s="197" t="str">
        <f ca="1">IF(AP76&lt;&gt;"",VLOOKUP(AP76,C4:I76,7,FALSE),"")</f>
        <v/>
      </c>
      <c r="AY76" s="197" t="str">
        <f ca="1">IF(AP76&lt;&gt;"",VLOOKUP(AP76,C4:I76,5,FALSE),"")</f>
        <v/>
      </c>
      <c r="AZ76" s="197" t="str">
        <f ca="1">IF(AP76&lt;&gt;"",VLOOKUP(AP76,C4:K76,9,FALSE),"")</f>
        <v/>
      </c>
      <c r="BA76" s="197" t="str">
        <f t="shared" ca="1" si="146"/>
        <v/>
      </c>
      <c r="BB76" s="197" t="str">
        <f ca="1">IF(AP76&lt;&gt;"",RANK(BA76,BA73:BA76),"")</f>
        <v/>
      </c>
      <c r="BC76" s="197" t="str">
        <f ca="1">IF(AP76&lt;&gt;"",SUMPRODUCT((BA73:BA76=BA76)*(AV73:AV76&gt;AV76)),"")</f>
        <v/>
      </c>
      <c r="BD76" s="197" t="str">
        <f ca="1">IF(AP76&lt;&gt;"",SUMPRODUCT((BA73:BA76=BA76)*(AV73:AV76=AV76)*(AT73:AT76&gt;AT76)),"")</f>
        <v/>
      </c>
      <c r="BE76" s="197" t="str">
        <f ca="1">IF(AP76&lt;&gt;"",SUMPRODUCT((BA73:BA76=BA76)*(AV73:AV76=AV76)*(AT73:AT76=AT76)*(AX73:AX76&gt;AX76)),"")</f>
        <v/>
      </c>
      <c r="BF76" s="197" t="str">
        <f ca="1">IF(AP76&lt;&gt;"",SUMPRODUCT((BA73:BA76=BA76)*(AV73:AV76=AV76)*(AT73:AT76=AT76)*(AX73:AX76=AX76)*(AY73:AY76&gt;AY76)),"")</f>
        <v/>
      </c>
      <c r="BG76" s="197" t="str">
        <f ca="1">IF(AP76&lt;&gt;"",SUMPRODUCT((BA73:BA76=BA76)*(AV73:AV76=AV76)*(AT73:AT76=AT76)*(AX73:AX76=AX76)*(AY73:AY76=AY76)*(AZ73:AZ76&gt;AZ76)),"")</f>
        <v/>
      </c>
      <c r="BH76" s="197" t="str">
        <f ca="1">IF(AP76&lt;&gt;"",IF(BH155&lt;&gt;"",IF(AO151=3,BH155,BH155+AO151),SUM(BB76:BG76)+1),"")</f>
        <v/>
      </c>
      <c r="BI76" s="197" t="str">
        <f ca="1">IF(AP76&lt;&gt;"",INDEX(AP74:AP77,MATCH(4,BH74:BH77,0),0),"")</f>
        <v/>
      </c>
      <c r="BJ76" s="197" t="str">
        <f ca="1">IF(S74&lt;&gt;"",S74,"")</f>
        <v/>
      </c>
      <c r="BK76" s="197">
        <f ca="1">SUMPRODUCT((DA3:DA105=BJ76)*(DD3:DD105=BJ77)*(DE3:DE105="W"))+SUMPRODUCT((DA3:DA105=BJ76)*(DD3:DD105=BJ117)*(DE3:DE105="W"))+SUMPRODUCT((DA3:DA105=BJ76)*(DD3:DD105=BJ75)*(DE3:DE105="W"))+SUMPRODUCT((DA3:DA105=BJ77)*(DD3:DD105=BJ76)*(DF3:DF105="W"))+SUMPRODUCT((DA3:DA105=BJ117)*(DD3:DD105=BJ76)*(DF3:DF105="W"))+SUMPRODUCT((DA3:DA105=BJ75)*(DD3:DD105=BJ76)*(DF3:DF105="W"))</f>
        <v>0</v>
      </c>
      <c r="BL76" s="197">
        <f ca="1">SUMPRODUCT((DA3:DA105=BJ76)*(DD3:DD105=BJ77)*(DE3:DE105="D"))+SUMPRODUCT((DA3:DA105=BJ76)*(DD3:DD105=BJ117)*(DE3:DE105="D"))+SUMPRODUCT((DA3:DA105=BJ76)*(DD3:DD105=BJ75)*(DE3:DE105="D"))+SUMPRODUCT((DA3:DA105=BJ77)*(DD3:DD105=BJ76)*(DE3:DE105="D"))+SUMPRODUCT((DA3:DA105=BJ117)*(DD3:DD105=BJ76)*(DE3:DE105="D"))+SUMPRODUCT((DA3:DA105=BJ75)*(DD3:DD105=BJ76)*(DE3:DE105="D"))</f>
        <v>0</v>
      </c>
      <c r="BM76" s="197">
        <f ca="1">SUMPRODUCT((DA3:DA105=BJ76)*(DD3:DD105=BJ77)*(DE3:DE105="L"))+SUMPRODUCT((DA3:DA105=BJ76)*(DD3:DD105=BJ117)*(DE3:DE105="L"))+SUMPRODUCT((DA3:DA105=BJ76)*(DD3:DD105=BJ75)*(DE3:DE105="L"))+SUMPRODUCT((DA3:DA105=BJ77)*(DD3:DD105=BJ76)*(DF3:DF105="L"))+SUMPRODUCT((DA3:DA105=BJ117)*(DD3:DD105=BJ76)*(DF3:DF105="L"))+SUMPRODUCT((DA3:DA105=BJ75)*(DD3:DD105=BJ76)*(DF3:DF105="L"))</f>
        <v>0</v>
      </c>
      <c r="BN76" s="197">
        <f ca="1">SUMPRODUCT((DA3:DA105=BJ76)*(DD3:DD105=BJ77)*DB3:DB105)+SUMPRODUCT((DA3:DA105=BJ76)*(DD3:DD105=BJ73)*DB3:DB105)+SUMPRODUCT((DA3:DA105=BJ76)*(DD3:DD105=BJ74)*DB3:DB105)+SUMPRODUCT((DA3:DA105=BJ76)*(DD3:DD105=BJ75)*DB3:DB105)+SUMPRODUCT((DA3:DA105=BJ77)*(DD3:DD105=BJ76)*DC3:DC105)+SUMPRODUCT((DA3:DA105=BJ73)*(DD3:DD105=BJ76)*DC3:DC105)+SUMPRODUCT((DA3:DA105=BJ74)*(DD3:DD105=BJ76)*DC3:DC105)+SUMPRODUCT((DA3:DA105=BJ75)*(DD3:DD105=BJ76)*DC3:DC105)</f>
        <v>0</v>
      </c>
      <c r="BO76" s="197">
        <f ca="1">SUMPRODUCT((DA3:DA105=BJ76)*(DD3:DD105=BJ77)*DC3:DC105)+SUMPRODUCT((DA3:DA105=BJ76)*(DD3:DD105=BJ73)*DC3:DC105)+SUMPRODUCT((DA3:DA105=BJ76)*(DD3:DD105=BJ74)*DC3:DC105)+SUMPRODUCT((DA3:DA105=BJ76)*(DD3:DD105=BJ75)*DC3:DC105)+SUMPRODUCT((DA3:DA105=BJ77)*(DD3:DD105=BJ76)*DB3:DB105)+SUMPRODUCT((DA3:DA105=BJ73)*(DD3:DD105=BJ76)*DB3:DB105)+SUMPRODUCT((DA3:DA105=BJ74)*(DD3:DD105=BJ76)*DB3:DB105)+SUMPRODUCT((DA3:DA105=BJ75)*(DD3:DD105=BJ76)*DB3:DB105)</f>
        <v>0</v>
      </c>
      <c r="BP76" s="197">
        <f ca="1">BN76-BO76+1000</f>
        <v>1000</v>
      </c>
      <c r="BQ76" s="197" t="str">
        <f t="shared" ca="1" si="147"/>
        <v/>
      </c>
      <c r="BR76" s="197" t="str">
        <f ca="1">IF(BJ76&lt;&gt;"",VLOOKUP(BJ76,C4:I76,7,FALSE),"")</f>
        <v/>
      </c>
      <c r="BS76" s="197" t="str">
        <f ca="1">IF(BJ76&lt;&gt;"",VLOOKUP(BJ76,C4:I76,5,FALSE),"")</f>
        <v/>
      </c>
      <c r="BT76" s="197" t="str">
        <f ca="1">IF(BJ76&lt;&gt;"",VLOOKUP(BJ76,C4:K76,9,FALSE),"")</f>
        <v/>
      </c>
      <c r="BU76" s="197" t="str">
        <f t="shared" ca="1" si="148"/>
        <v/>
      </c>
      <c r="BV76" s="197" t="str">
        <f ca="1">IF(BJ76&lt;&gt;"",RANK(BU76,BU74:BU76),"")</f>
        <v/>
      </c>
      <c r="BW76" s="197" t="str">
        <f ca="1">IF(BJ76&lt;&gt;"",SUMPRODUCT((BU73:BU76=BU76)*(BP73:BP76&gt;BP76)),"")</f>
        <v/>
      </c>
      <c r="BX76" s="197" t="str">
        <f ca="1">IF(BJ76&lt;&gt;"",SUMPRODUCT((BU73:BU76=BU76)*(BP73:BP76=BP76)*(BN73:BN76&gt;BN76)),"")</f>
        <v/>
      </c>
      <c r="BY76" s="197" t="str">
        <f ca="1">IF(BJ76&lt;&gt;"",SUMPRODUCT((BU73:BU76=BU76)*(BP73:BP76=BP76)*(BN73:BN76=BN76)*(BR73:BR76&gt;BR76)),"")</f>
        <v/>
      </c>
      <c r="BZ76" s="197" t="str">
        <f ca="1">IF(BJ76&lt;&gt;"",SUMPRODUCT((BU73:BU76=BU76)*(BP73:BP76=BP76)*(BN73:BN76=BN76)*(BR73:BR76=BR76)*(BS73:BS76&gt;BS76)),"")</f>
        <v/>
      </c>
      <c r="CA76" s="197" t="str">
        <f ca="1">IF(BJ76&lt;&gt;"",SUMPRODUCT((BU73:BU76=BU76)*(BP73:BP76=BP76)*(BN73:BN76=BN76)*(BR73:BR76=BR76)*(BS73:BS76=BS76)*(BT73:BT76&gt;BT76)),"")</f>
        <v/>
      </c>
      <c r="CB76" s="197" t="str">
        <f ca="1">IF(BJ76&lt;&gt;"",SUM(BV76:CA76)+2,"")</f>
        <v/>
      </c>
      <c r="CC76" s="197" t="str">
        <f ca="1">IF(BJ76&lt;&gt;"",INDEX(BJ75:BJ77,MATCH(4,CB75:CB77,0),0),"")</f>
        <v/>
      </c>
      <c r="CD76" s="197" t="str">
        <f>IF(T73&lt;&gt;"",T73,"")</f>
        <v/>
      </c>
      <c r="CE76" s="197">
        <f ca="1">SUMPRODUCT((DA3:DA105=CD76)*(DD3:DD105=CD77)*(DE3:DE105="W"))+SUMPRODUCT((DA3:DA105=CD76)*(DD3:DD105=CD117)*(DE3:DE105="W"))+SUMPRODUCT((DA3:DA105=CD76)*(DD3:DD105=CD118)*(DE3:DE105="W"))+SUMPRODUCT((DA3:DA105=CD77)*(DD3:DD105=CD76)*(DF3:DF105="W"))+SUMPRODUCT((DA3:DA105=CD117)*(DD3:DD105=CD76)*(DF3:DF105="W"))+SUMPRODUCT((DA3:DA105=CD118)*(DD3:DD105=CD76)*(DF3:DF105="W"))</f>
        <v>0</v>
      </c>
      <c r="CF76" s="197">
        <f ca="1">SUMPRODUCT((DA3:DA105=CD76)*(DD3:DD105=CD77)*(DE3:DE105="D"))+SUMPRODUCT((DA3:DA105=CD76)*(DD3:DD105=CD117)*(DE3:DE105="D"))+SUMPRODUCT((DA3:DA105=CD76)*(DD3:DD105=CD118)*(DE3:DE105="D"))+SUMPRODUCT((DA3:DA105=CD77)*(DD3:DD105=CD76)*(DE3:DE105="D"))+SUMPRODUCT((DA3:DA105=CD117)*(DD3:DD105=CD76)*(DE3:DE105="D"))+SUMPRODUCT((DA3:DA105=CD118)*(DD3:DD105=CD76)*(DE3:DE105="D"))</f>
        <v>0</v>
      </c>
      <c r="CG76" s="197">
        <f ca="1">SUMPRODUCT((DA3:DA105=CD76)*(DD3:DD105=CD77)*(DE3:DE105="L"))+SUMPRODUCT((DA3:DA105=CD76)*(DD3:DD105=CD117)*(DE3:DE105="L"))+SUMPRODUCT((DA3:DA105=CD76)*(DD3:DD105=CD118)*(DE3:DE105="L"))+SUMPRODUCT((DA3:DA105=CD77)*(DD3:DD105=CD76)*(DF3:DF105="L"))+SUMPRODUCT((DA3:DA105=CD117)*(DD3:DD105=CD76)*(DF3:DF105="L"))+SUMPRODUCT((DA3:DA105=CD118)*(DD3:DD105=CD76)*(DF3:DF105="L"))</f>
        <v>0</v>
      </c>
      <c r="CH76" s="197">
        <f ca="1">SUMPRODUCT((DA3:DA105=CD76)*(DD3:DD105=CD77)*DB3:DB105)+SUMPRODUCT((DA3:DA105=CD76)*(DD3:DD105=CD73)*DB3:DB105)+SUMPRODUCT((DA3:DA105=CD76)*(DD3:DD105=CD74)*DB3:DB105)+SUMPRODUCT((DA3:DA105=CD76)*(DD3:DD105=CD75)*DB3:DB105)+SUMPRODUCT((DA3:DA105=CD77)*(DD3:DD105=CD76)*DC3:DC105)+SUMPRODUCT((DA3:DA105=CD73)*(DD3:DD105=CD76)*DC3:DC105)+SUMPRODUCT((DA3:DA105=CD74)*(DD3:DD105=CD76)*DC3:DC105)+SUMPRODUCT((DA3:DA105=CD75)*(DD3:DD105=CD76)*DC3:DC105)</f>
        <v>0</v>
      </c>
      <c r="CI76" s="197">
        <f ca="1">SUMPRODUCT((DA3:DA105=CD76)*(DD3:DD105=CD77)*DC3:DC105)+SUMPRODUCT((DA3:DA105=CD76)*(DD3:DD105=CD73)*DC3:DC105)+SUMPRODUCT((DA3:DA105=CD76)*(DD3:DD105=CD74)*DC3:DC105)+SUMPRODUCT((DA3:DA105=CD76)*(DD3:DD105=CD75)*DC3:DC105)+SUMPRODUCT((DA3:DA105=CD77)*(DD3:DD105=CD76)*DB3:DB105)+SUMPRODUCT((DA3:DA105=CD73)*(DD3:DD105=CD76)*DB3:DB105)+SUMPRODUCT((DA3:DA105=CD74)*(DD3:DD105=CD76)*DB3:DB105)+SUMPRODUCT((DA3:DA105=CD75)*(DD3:DD105=CD76)*DB3:DB105)</f>
        <v>0</v>
      </c>
      <c r="CJ76" s="197">
        <f ca="1">CH76-CI76+1000</f>
        <v>1000</v>
      </c>
      <c r="CK76" s="197" t="str">
        <f t="shared" ref="CK76" si="149">IF(CD76&lt;&gt;"",CE76*3+CF76*1,"")</f>
        <v/>
      </c>
      <c r="CL76" s="197" t="str">
        <f>IF(CD76&lt;&gt;"",VLOOKUP(CD76,C4:I76,7,FALSE),"")</f>
        <v/>
      </c>
      <c r="CM76" s="197" t="str">
        <f>IF(CD76&lt;&gt;"",VLOOKUP(CD76,C4:I76,5,FALSE),"")</f>
        <v/>
      </c>
      <c r="CN76" s="197" t="str">
        <f>IF(CD76&lt;&gt;"",VLOOKUP(CD76,C4:K76,9,FALSE),"")</f>
        <v/>
      </c>
      <c r="CO76" s="197" t="str">
        <f t="shared" ref="CO76" si="150">CK76</f>
        <v/>
      </c>
      <c r="CP76" s="197" t="str">
        <f>IF(CD76&lt;&gt;"",RANK(CO76,AG73:AG77),"")</f>
        <v/>
      </c>
      <c r="CQ76" s="197" t="str">
        <f>IF(CD76&lt;&gt;"",SUMPRODUCT((CO73:CO77=CO76)*(CJ73:CJ77&gt;CJ76)),"")</f>
        <v/>
      </c>
      <c r="CR76" s="197" t="str">
        <f>IF(CD76&lt;&gt;"",SUMPRODUCT((CO73:CO77=CO76)*(CJ73:CJ77=CJ76)*(CH73:CH77&gt;CH76)),"")</f>
        <v/>
      </c>
      <c r="CS76" s="197" t="str">
        <f>IF(CD76&lt;&gt;"",SUMPRODUCT((CO73:CO77=CO76)*(CJ73:CJ77=CJ76)*(CH73:CH77=CH76)*(CL73:CL77&gt;CL76)),"")</f>
        <v/>
      </c>
      <c r="CT76" s="197" t="str">
        <f>IF(CD76&lt;&gt;"",SUMPRODUCT((CO73:CO77=CO76)*(CJ73:CJ77=CJ76)*(CH73:CH77=CH76)*(CL73:CL77=CL76)*(CM73:CM77&gt;CM76)),"")</f>
        <v/>
      </c>
      <c r="CU76" s="197" t="str">
        <f>IF(CD76&lt;&gt;"",SUMPRODUCT((CO73:CO77=CO76)*(CJ73:CJ77=CJ76)*(CH73:CH77=CH76)*(CL73:CL77=CL76)*(CM73:CM77=CM76)*(CN73:CN77&gt;CN76)),"")</f>
        <v/>
      </c>
      <c r="CV76" s="197" t="str">
        <f>IF(CD76&lt;&gt;"",SUM(CP76:CU76)+3,"")</f>
        <v/>
      </c>
      <c r="CW76" s="197" t="str">
        <f>IF(CD76&lt;&gt;"",IF(CV76=4,CD76,CD77),"")</f>
        <v/>
      </c>
      <c r="CX76" s="197" t="str">
        <f ca="1">IF(CW76&lt;&gt;"",CW76,IF(CC76&lt;&gt;"",CC76,IF(BI76&lt;&gt;"",BI76,IF(AO76&lt;&gt;"",AO76,O76))))</f>
        <v>Ghana</v>
      </c>
      <c r="CY76" s="133">
        <v>4</v>
      </c>
      <c r="DX76" s="20"/>
      <c r="DY76" s="9">
        <v>69</v>
      </c>
      <c r="DZ76" s="204">
        <f t="shared" si="142"/>
        <v>46200.916666666664</v>
      </c>
      <c r="EA76" s="208">
        <v>46200.916666666664</v>
      </c>
      <c r="EB76" s="206">
        <f t="shared" si="74"/>
        <v>46200.916666666664</v>
      </c>
      <c r="EC76" s="20"/>
    </row>
    <row r="77" spans="1:133" x14ac:dyDescent="0.25">
      <c r="DX77" s="20"/>
      <c r="DY77" s="9">
        <v>70</v>
      </c>
      <c r="DZ77" s="204">
        <f t="shared" si="142"/>
        <v>46200.916666666664</v>
      </c>
      <c r="EA77" s="208">
        <v>46200.916666666664</v>
      </c>
      <c r="EB77" s="206">
        <f t="shared" si="74"/>
        <v>46200.916666666664</v>
      </c>
      <c r="EC77" s="20"/>
    </row>
    <row r="78" spans="1:133" x14ac:dyDescent="0.25">
      <c r="DA78" s="211"/>
      <c r="DB78" s="211"/>
      <c r="DC78" s="211"/>
      <c r="DD78" s="211"/>
      <c r="DE78" s="211"/>
      <c r="DF78" s="211"/>
      <c r="DX78" s="20"/>
      <c r="DY78" s="9">
        <v>71</v>
      </c>
      <c r="DZ78" s="204">
        <f t="shared" si="142"/>
        <v>46200.8125</v>
      </c>
      <c r="EA78" s="208">
        <v>46200.8125</v>
      </c>
      <c r="EB78" s="206">
        <f t="shared" si="74"/>
        <v>46200.8125</v>
      </c>
      <c r="EC78" s="20"/>
    </row>
    <row r="79" spans="1:133" x14ac:dyDescent="0.25">
      <c r="DX79" s="20"/>
      <c r="DY79" s="9">
        <v>72</v>
      </c>
      <c r="DZ79" s="204">
        <f t="shared" si="142"/>
        <v>46200.8125</v>
      </c>
      <c r="EA79" s="208">
        <v>46200.8125</v>
      </c>
      <c r="EB79" s="206">
        <f t="shared" si="74"/>
        <v>46200.8125</v>
      </c>
      <c r="EC79" s="20"/>
    </row>
    <row r="80" spans="1:133" x14ac:dyDescent="0.25">
      <c r="DX80" s="20"/>
      <c r="DY80" s="9">
        <v>73</v>
      </c>
      <c r="DZ80" s="204">
        <f t="shared" si="142"/>
        <v>46201.625</v>
      </c>
      <c r="EA80" s="208">
        <v>46201.625</v>
      </c>
      <c r="EB80" s="206">
        <f t="shared" si="74"/>
        <v>46201.625</v>
      </c>
      <c r="EC80" s="20"/>
    </row>
    <row r="81" spans="2:133" x14ac:dyDescent="0.25">
      <c r="B81" s="207"/>
      <c r="C81" s="219"/>
      <c r="D81" s="207"/>
      <c r="E81" s="207"/>
      <c r="F81" s="207"/>
      <c r="G81" s="207"/>
      <c r="H81" s="207"/>
      <c r="I81" s="207"/>
      <c r="J81" s="207"/>
      <c r="K81" s="207"/>
      <c r="L81" s="207"/>
      <c r="M81" s="207"/>
      <c r="N81" s="207"/>
      <c r="O81" s="219"/>
      <c r="P81" s="207"/>
      <c r="Q81" s="207"/>
      <c r="R81" s="207"/>
      <c r="S81" s="207"/>
      <c r="T81" s="207"/>
      <c r="U81" s="207"/>
      <c r="V81" s="207"/>
      <c r="W81" s="207"/>
      <c r="X81" s="207"/>
      <c r="Y81" s="207"/>
      <c r="Z81" s="207"/>
      <c r="AA81" s="207"/>
      <c r="AB81" s="207"/>
      <c r="AC81" s="207"/>
      <c r="AD81" s="207"/>
      <c r="AE81" s="207"/>
      <c r="AF81" s="207"/>
      <c r="AG81" s="207"/>
      <c r="AH81" s="207"/>
      <c r="AI81" s="207"/>
      <c r="AJ81" s="207"/>
      <c r="AK81" s="207"/>
      <c r="AL81" s="207"/>
      <c r="AM81" s="207"/>
      <c r="AN81" s="207"/>
      <c r="AO81" s="207"/>
      <c r="AP81" s="207"/>
      <c r="AQ81" s="207"/>
      <c r="AR81" s="207"/>
      <c r="AS81" s="207"/>
      <c r="AT81" s="207"/>
      <c r="AU81" s="207"/>
      <c r="AV81" s="207"/>
      <c r="AW81" s="207"/>
      <c r="AX81" s="207"/>
      <c r="AY81" s="207"/>
      <c r="AZ81" s="207"/>
      <c r="BA81" s="207"/>
      <c r="BB81" s="207"/>
      <c r="BC81" s="207"/>
      <c r="BD81" s="207"/>
      <c r="BE81" s="207"/>
      <c r="BF81" s="207"/>
      <c r="BG81" s="207"/>
      <c r="BH81" s="207"/>
      <c r="BI81" s="207"/>
      <c r="BJ81" s="207"/>
      <c r="BK81" s="207"/>
      <c r="BL81" s="207"/>
      <c r="BM81" s="207"/>
      <c r="BN81" s="207"/>
      <c r="BO81" s="207"/>
      <c r="BP81" s="207"/>
      <c r="BQ81" s="207"/>
      <c r="BR81" s="207"/>
      <c r="BS81" s="207"/>
      <c r="BT81" s="207"/>
      <c r="BU81" s="207"/>
      <c r="BV81" s="207"/>
      <c r="BW81" s="207"/>
      <c r="BX81" s="207"/>
      <c r="BY81" s="207"/>
      <c r="BZ81" s="207"/>
      <c r="CA81" s="207"/>
      <c r="CB81" s="207"/>
      <c r="CC81" s="207"/>
      <c r="CD81" s="207" t="s">
        <v>96</v>
      </c>
      <c r="CE81" s="207"/>
      <c r="CF81" s="207"/>
      <c r="CG81" s="207"/>
      <c r="CH81" s="207"/>
      <c r="CI81" s="207"/>
      <c r="CJ81" s="207"/>
      <c r="CK81" s="207"/>
      <c r="CL81" s="207"/>
      <c r="CM81" s="207"/>
      <c r="CN81" s="207"/>
      <c r="CO81" s="207"/>
      <c r="CP81" s="207"/>
      <c r="CQ81" s="207"/>
      <c r="CR81" s="207"/>
      <c r="CS81" s="207"/>
      <c r="CT81" s="207"/>
      <c r="CU81" s="207"/>
      <c r="CV81" s="207"/>
      <c r="CW81" s="207"/>
      <c r="CX81" s="207"/>
      <c r="CY81" s="207"/>
      <c r="CZ81" s="207"/>
      <c r="DG81" s="207"/>
      <c r="DH81" s="207"/>
      <c r="DI81" s="207"/>
      <c r="DJ81" s="207"/>
      <c r="DK81" s="207"/>
      <c r="DL81" s="207"/>
      <c r="DM81" s="207"/>
      <c r="DN81" s="207"/>
      <c r="DX81" s="20"/>
      <c r="DY81" s="9">
        <v>74</v>
      </c>
      <c r="DZ81" s="204">
        <f t="shared" si="142"/>
        <v>46202.6875</v>
      </c>
      <c r="EA81" s="208">
        <v>46202.6875</v>
      </c>
      <c r="EB81" s="206">
        <f t="shared" si="74"/>
        <v>46202.6875</v>
      </c>
      <c r="EC81" s="20"/>
    </row>
    <row r="82" spans="2:133" x14ac:dyDescent="0.25">
      <c r="I82" s="133" t="s">
        <v>662</v>
      </c>
      <c r="J82" s="133" t="s">
        <v>663</v>
      </c>
      <c r="U82" s="133">
        <f ca="1">IF(V83="",SUM(AH4:AM4),IF(V84="",SUM(AH5:AM5),IF(V85="",SUM(AH6:AM6),IF(V86="",SUM(AH7:AM7),0))))</f>
        <v>0</v>
      </c>
      <c r="V82" s="133" t="s">
        <v>664</v>
      </c>
      <c r="W82" s="133" t="s">
        <v>92</v>
      </c>
      <c r="X82" s="133" t="s">
        <v>93</v>
      </c>
      <c r="Y82" s="133" t="s">
        <v>94</v>
      </c>
      <c r="Z82" s="133" t="s">
        <v>461</v>
      </c>
      <c r="AA82" s="133" t="s">
        <v>609</v>
      </c>
      <c r="AB82" s="133" t="s">
        <v>610</v>
      </c>
      <c r="AC82" s="133" t="s">
        <v>91</v>
      </c>
      <c r="AD82" s="133" t="s">
        <v>619</v>
      </c>
      <c r="AE82" s="133" t="s">
        <v>620</v>
      </c>
      <c r="AF82" s="133" t="s">
        <v>621</v>
      </c>
      <c r="AG82" s="133" t="s">
        <v>622</v>
      </c>
      <c r="AH82" s="133" t="s">
        <v>623</v>
      </c>
      <c r="AI82" s="133" t="s">
        <v>624</v>
      </c>
      <c r="AJ82" s="133" t="s">
        <v>461</v>
      </c>
      <c r="AK82" s="133" t="s">
        <v>625</v>
      </c>
      <c r="AL82" s="133" t="s">
        <v>620</v>
      </c>
      <c r="AM82" s="133" t="s">
        <v>621</v>
      </c>
      <c r="AN82" s="133" t="s">
        <v>626</v>
      </c>
      <c r="AO82" s="133">
        <f ca="1">IF(AP84="",SUM(BB5:BG5),IF(AP85="",SUM(BB6:BG6),IF(AP86="",SUM(BB7:BG7),0)))</f>
        <v>0</v>
      </c>
      <c r="AP82" s="133" t="s">
        <v>665</v>
      </c>
      <c r="AQ82" s="133" t="s">
        <v>92</v>
      </c>
      <c r="AR82" s="133" t="s">
        <v>93</v>
      </c>
      <c r="AS82" s="133" t="s">
        <v>94</v>
      </c>
      <c r="AT82" s="133" t="s">
        <v>461</v>
      </c>
      <c r="AU82" s="133" t="s">
        <v>609</v>
      </c>
      <c r="AV82" s="133" t="s">
        <v>610</v>
      </c>
      <c r="AW82" s="133" t="s">
        <v>91</v>
      </c>
      <c r="AX82" s="133" t="s">
        <v>619</v>
      </c>
      <c r="AY82" s="133" t="s">
        <v>620</v>
      </c>
      <c r="AZ82" s="133" t="s">
        <v>621</v>
      </c>
      <c r="BA82" s="133" t="s">
        <v>622</v>
      </c>
      <c r="BB82" s="133" t="s">
        <v>623</v>
      </c>
      <c r="BC82" s="133" t="s">
        <v>624</v>
      </c>
      <c r="BD82" s="133" t="s">
        <v>461</v>
      </c>
      <c r="BE82" s="133" t="s">
        <v>625</v>
      </c>
      <c r="BF82" s="133" t="s">
        <v>620</v>
      </c>
      <c r="BG82" s="133" t="s">
        <v>621</v>
      </c>
      <c r="BH82" s="133" t="s">
        <v>626</v>
      </c>
      <c r="DX82" s="20"/>
      <c r="DY82" s="9">
        <v>75</v>
      </c>
      <c r="DZ82" s="204">
        <f t="shared" si="142"/>
        <v>46202.875</v>
      </c>
      <c r="EA82" s="208">
        <v>46202.875</v>
      </c>
      <c r="EB82" s="206">
        <f t="shared" si="74"/>
        <v>46202.875</v>
      </c>
      <c r="EC82" s="20"/>
    </row>
    <row r="83" spans="2:133" x14ac:dyDescent="0.25">
      <c r="J83" s="197">
        <f ca="1">IF(COUNTIF(J4:J7,4)=4,1,SUMPRODUCT((J4:J7=J4)*(I4:I7=I4)*(G4:G7&gt;G4))+1)</f>
        <v>1</v>
      </c>
      <c r="U83" s="133">
        <f ca="1">IF(V4&lt;&gt;"",SUMPRODUCT((AC4:AC7=AC4)*(AB4:AB7=AB4)*(Z4:Z7=Z4)*(AA4:AA7=AA4)),"")</f>
        <v>4</v>
      </c>
      <c r="V83" s="133" t="str">
        <f ca="1">IF(AND(U83&lt;&gt;"",U83&gt;1),V4,"")</f>
        <v>South Africa</v>
      </c>
      <c r="W83" s="133">
        <f ca="1">SUMPRODUCT((DA3:DA105=V83)*(DD3:DD105=V84)*(DE3:DE105="W"))+SUMPRODUCT((DA3:DA105=V83)*(DD3:DD105=V85)*(DE3:DE105="W"))+SUMPRODUCT((DA3:DA105=V83)*(DD3:DD105=V86)*(DE3:DE105="W"))+SUMPRODUCT((DA3:DA105=V83)*(DD3:DD105=V87)*(DE3:DE105="W"))+SUMPRODUCT((DA3:DA105=V84)*(DD3:DD105=V83)*(DF3:DF105="W"))+SUMPRODUCT((DA3:DA105=V85)*(DD3:DD105=V83)*(DF3:DF105="W"))+SUMPRODUCT((DA3:DA105=V86)*(DD3:DD105=V83)*(DF3:DF105="W"))+SUMPRODUCT((DA3:DA105=V87)*(DD3:DD105=V83)*(DF3:DF105="W"))</f>
        <v>0</v>
      </c>
      <c r="X83" s="133">
        <f ca="1">SUMPRODUCT((DA3:DA105=V83)*(DD3:DD105=V84)*(DE3:DE105="D"))+SUMPRODUCT((DA3:DA105=V83)*(DD3:DD105=V85)*(DE3:DE105="D"))+SUMPRODUCT((DA3:DA105=V83)*(DD3:DD105=V86)*(DE3:DE105="D"))+SUMPRODUCT((DA3:DA105=V83)*(DD3:DD105=V87)*(DE3:DE105="D"))+SUMPRODUCT((DA3:DA105=V84)*(DD3:DD105=V83)*(DE3:DE105="D"))+SUMPRODUCT((DA3:DA105=V85)*(DD3:DD105=V83)*(DE3:DE105="D"))+SUMPRODUCT((DA3:DA105=V86)*(DD3:DD105=V83)*(DE3:DE105="D"))+SUMPRODUCT((DA3:DA105=V87)*(DD3:DD105=V83)*(DE3:DE105="D"))</f>
        <v>0</v>
      </c>
      <c r="Y83" s="133">
        <f ca="1">SUMPRODUCT((DA3:DA105=V83)*(DD3:DD105=V84)*(DE3:DE105="L"))+SUMPRODUCT((DA3:DA105=V83)*(DD3:DD105=V85)*(DE3:DE105="L"))+SUMPRODUCT((DA3:DA105=V83)*(DD3:DD105=V86)*(DE3:DE105="L"))+SUMPRODUCT((DA3:DA105=V83)*(DD3:DD105=V87)*(DE3:DE105="L"))+SUMPRODUCT((DA3:DA105=V84)*(DD3:DD105=V83)*(DF3:DF105="L"))+SUMPRODUCT((DA3:DA105=V85)*(DD3:DD105=V83)*(DF3:DF105="L"))+SUMPRODUCT((DA3:DA105=V86)*(DD3:DD105=V83)*(DF3:DF105="L"))+SUMPRODUCT((DA3:DA105=V87)*(DD3:DD105=V83)*(DF3:DF105="L"))</f>
        <v>0</v>
      </c>
      <c r="Z83" s="133">
        <f ca="1">SUMPRODUCT((DA3:DA105=V83)*(DD3:DD105=V84)*DB3:DB105)+SUMPRODUCT((DA3:DA105=V83)*(DD3:DD105=V85)*DB3:DB105)+SUMPRODUCT((DA3:DA105=V83)*(DD3:DD105=V86)*DB3:DB105)+SUMPRODUCT((DA3:DA105=V83)*(DD3:DD105=V87)*DB3:DB105)+SUMPRODUCT((DA3:DA105=V84)*(DD3:DD105=V83)*DC3:DC105)+SUMPRODUCT((DA3:DA105=V85)*(DD3:DD105=V83)*DC3:DC105)+SUMPRODUCT((DA3:DA105=V86)*(DD3:DD105=V83)*DC3:DC105)+SUMPRODUCT((DA3:DA105=V87)*(DD3:DD105=V83)*DC3:DC105)</f>
        <v>0</v>
      </c>
      <c r="AA83" s="133">
        <f ca="1">SUMPRODUCT((DA3:DA105=V83)*(DD3:DD105=V84)*DC3:DC105)+SUMPRODUCT((DA3:DA105=V83)*(DD3:DD105=V85)*DC3:DC105)+SUMPRODUCT((DA3:DA105=V83)*(DD3:DD105=V86)*DC3:DC105)+SUMPRODUCT((DA3:DA105=V83)*(DD3:DD105=V87)*DC3:DC105)+SUMPRODUCT((DA3:DA105=V84)*(DD3:DD105=V83)*DB3:DB105)+SUMPRODUCT((DA3:DA105=V85)*(DD3:DD105=V83)*DB3:DB105)+SUMPRODUCT((DA3:DA105=V86)*(DD3:DD105=V83)*DB3:DB105)+SUMPRODUCT((DA3:DA105=V87)*(DD3:DD105=V83)*DB3:DB105)</f>
        <v>0</v>
      </c>
      <c r="AB83" s="133">
        <f ca="1">Z83-AA83+1000</f>
        <v>1000</v>
      </c>
      <c r="AC83" s="133">
        <f ca="1">IF(V83&lt;&gt;"",W83*3+X83*1,"")</f>
        <v>0</v>
      </c>
      <c r="AD83" s="133">
        <f ca="1">IF(V83&lt;&gt;"",VLOOKUP(V83,C4:I52,7,FALSE),"")</f>
        <v>1000</v>
      </c>
      <c r="AE83" s="133">
        <f ca="1">IF(V83&lt;&gt;"",VLOOKUP(V83,C4:I52,5,FALSE),"")</f>
        <v>0</v>
      </c>
      <c r="AF83" s="133">
        <f ca="1">IF(V83&lt;&gt;"",VLOOKUP(V83,C4:K52,9,FALSE),"")</f>
        <v>-160</v>
      </c>
      <c r="AG83" s="133">
        <f ca="1">AC83</f>
        <v>0</v>
      </c>
      <c r="AH83" s="133">
        <f ca="1">IF(V83&lt;&gt;"",RANK(AG83,AG83:AG87),"")</f>
        <v>1</v>
      </c>
      <c r="AI83" s="133">
        <f ca="1">IF(V83&lt;&gt;"",SUMPRODUCT((AG83:AG87=AG83)*(AB83:AB87&gt;AB83)),"")</f>
        <v>0</v>
      </c>
      <c r="AJ83" s="133">
        <f ca="1">IF(V83&lt;&gt;"",SUMPRODUCT((AG83:AG87=AG83)*(AB83:AB87=AB83)*(Z83:Z87&gt;Z83)),"")</f>
        <v>0</v>
      </c>
      <c r="AK83" s="133">
        <f ca="1">IF(V83&lt;&gt;"",SUMPRODUCT((AG83:AG87=AG83)*(AB83:AB87=AB83)*(Z83:Z87=Z83)*(AD83:AD87&gt;AD83)),"")</f>
        <v>0</v>
      </c>
      <c r="AL83" s="133">
        <f ca="1">IF(V83&lt;&gt;"",SUMPRODUCT((AG83:AG87=AG83)*(AB83:AB87=AB83)*(Z83:Z87=Z83)*(AD83:AD87=AD83)*(AE83:AE87&gt;AE83)),"")</f>
        <v>0</v>
      </c>
      <c r="AM83" s="133">
        <f ca="1">IF(V83&lt;&gt;"",SUMPRODUCT((AG83:AG87=AG83)*(AB83:AB87=AB83)*(Z83:Z87=Z83)*(AD83:AD87=AD83)*(AE83:AE87=AE83)*(AF83:AF87&gt;AF83)),"")</f>
        <v>3</v>
      </c>
      <c r="AN83" s="133">
        <f ca="1">IF(V83&lt;&gt;"",SUM(AH83:AM83),"")</f>
        <v>4</v>
      </c>
      <c r="DX83" s="20"/>
      <c r="DY83" s="9">
        <v>76</v>
      </c>
      <c r="DZ83" s="204">
        <f t="shared" si="142"/>
        <v>46202.541666666664</v>
      </c>
      <c r="EA83" s="208">
        <v>46202.541666666664</v>
      </c>
      <c r="EB83" s="206">
        <f t="shared" si="74"/>
        <v>46202.541666666664</v>
      </c>
      <c r="EC83" s="20"/>
    </row>
    <row r="84" spans="2:133" x14ac:dyDescent="0.25">
      <c r="J84" s="197">
        <f ca="1">IF(COUNTIF(J4:J7,4)=4,1,SUMPRODUCT((J4:J7=J5)*(I4:I7=I5)*(G4:G7&gt;G5))+1)</f>
        <v>1</v>
      </c>
      <c r="U84" s="133">
        <f ca="1">IF(V5&lt;&gt;"",SUMPRODUCT((AC4:AC7=AC5)*(AB4:AB7=AB5)*(Z4:Z7=Z5)*(AA4:AA7=AA5)),"")</f>
        <v>4</v>
      </c>
      <c r="V84" s="133" t="str">
        <f ca="1">IF(AND(U84&lt;&gt;"",U84&gt;1),V5,"")</f>
        <v>Czechia</v>
      </c>
      <c r="W84" s="133">
        <f ca="1">SUMPRODUCT((DA3:DA105=V84)*(DD3:DD105=V85)*(DE3:DE105="W"))+SUMPRODUCT((DA3:DA105=V84)*(DD3:DD105=V86)*(DE3:DE105="W"))+SUMPRODUCT((DA3:DA105=V84)*(DD3:DD105=V87)*(DE3:DE105="W"))+SUMPRODUCT((DA3:DA105=V84)*(DD3:DD105=V83)*(DE3:DE105="W"))+SUMPRODUCT((DA3:DA105=V85)*(DD3:DD105=V84)*(DF3:DF105="W"))+SUMPRODUCT((DA3:DA105=V86)*(DD3:DD105=V84)*(DF3:DF105="W"))+SUMPRODUCT((DA3:DA105=V87)*(DD3:DD105=V84)*(DF3:DF105="W"))+SUMPRODUCT((DA3:DA105=V83)*(DD3:DD105=V84)*(DF3:DF105="W"))</f>
        <v>0</v>
      </c>
      <c r="X84" s="133">
        <f ca="1">SUMPRODUCT((DA3:DA105=V84)*(DD3:DD105=V85)*(DE3:DE105="D"))+SUMPRODUCT((DA3:DA105=V84)*(DD3:DD105=V86)*(DE3:DE105="D"))+SUMPRODUCT((DA3:DA105=V84)*(DD3:DD105=V87)*(DE3:DE105="D"))+SUMPRODUCT((DA3:DA105=V84)*(DD3:DD105=V83)*(DE3:DE105="D"))+SUMPRODUCT((DA3:DA105=V85)*(DD3:DD105=V84)*(DE3:DE105="D"))+SUMPRODUCT((DA3:DA105=V86)*(DD3:DD105=V84)*(DE3:DE105="D"))+SUMPRODUCT((DA3:DA105=V87)*(DD3:DD105=V84)*(DE3:DE105="D"))+SUMPRODUCT((DA3:DA105=V83)*(DD3:DD105=V84)*(DE3:DE105="D"))</f>
        <v>0</v>
      </c>
      <c r="Y84" s="133">
        <f ca="1">SUMPRODUCT((DA3:DA105=V84)*(DD3:DD105=V85)*(DE3:DE105="L"))+SUMPRODUCT((DA3:DA105=V84)*(DD3:DD105=V86)*(DE3:DE105="L"))+SUMPRODUCT((DA3:DA105=V84)*(DD3:DD105=V87)*(DE3:DE105="L"))+SUMPRODUCT((DA3:DA105=V84)*(DD3:DD105=V83)*(DE3:DE105="L"))+SUMPRODUCT((DA3:DA105=V85)*(DD3:DD105=V84)*(DF3:DF105="L"))+SUMPRODUCT((DA3:DA105=V86)*(DD3:DD105=V84)*(DF3:DF105="L"))+SUMPRODUCT((DA3:DA105=V87)*(DD3:DD105=V84)*(DF3:DF105="L"))+SUMPRODUCT((DA3:DA105=V83)*(DD3:DD105=V84)*(DF3:DF105="L"))</f>
        <v>0</v>
      </c>
      <c r="Z84" s="133">
        <f ca="1">SUMPRODUCT((DA3:DA105=V84)*(DD3:DD105=V85)*DB3:DB105)+SUMPRODUCT((DA3:DA105=V84)*(DD3:DD105=V86)*DB3:DB105)+SUMPRODUCT((DA3:DA105=V84)*(DD3:DD105=V87)*DB3:DB105)+SUMPRODUCT((DA3:DA105=V84)*(DD3:DD105=V83)*DB3:DB105)+SUMPRODUCT((DA3:DA105=V85)*(DD3:DD105=V84)*DC3:DC105)+SUMPRODUCT((DA3:DA105=V86)*(DD3:DD105=V84)*DC3:DC105)+SUMPRODUCT((DA3:DA105=V87)*(DD3:DD105=V84)*DC3:DC105)+SUMPRODUCT((DA3:DA105=V83)*(DD3:DD105=V84)*DC3:DC105)</f>
        <v>0</v>
      </c>
      <c r="AA84" s="133">
        <f ca="1">SUMPRODUCT((DA3:DA105=V84)*(DD3:DD105=V85)*DC3:DC105)+SUMPRODUCT((DA3:DA105=V84)*(DD3:DD105=V86)*DC3:DC105)+SUMPRODUCT((DA3:DA105=V84)*(DD3:DD105=V87)*DC3:DC105)+SUMPRODUCT((DA3:DA105=V84)*(DD3:DD105=V83)*DC3:DC105)+SUMPRODUCT((DA3:DA105=V85)*(DD3:DD105=V84)*DB3:DB105)+SUMPRODUCT((DA3:DA105=V86)*(DD3:DD105=V84)*DB3:DB105)+SUMPRODUCT((DA3:DA105=V87)*(DD3:DD105=V84)*DB3:DB105)+SUMPRODUCT((DA3:DA105=V83)*(DD3:DD105=V84)*DB3:DB105)</f>
        <v>0</v>
      </c>
      <c r="AB84" s="133">
        <f ca="1">Z84-AA84+1000</f>
        <v>1000</v>
      </c>
      <c r="AC84" s="133">
        <f t="shared" ref="AC84:AC86" ca="1" si="151">IF(V84&lt;&gt;"",W84*3+X84*1,"")</f>
        <v>0</v>
      </c>
      <c r="AD84" s="133">
        <f ca="1">IF(V84&lt;&gt;"",VLOOKUP(V84,C4:I52,7,FALSE),"")</f>
        <v>1000</v>
      </c>
      <c r="AE84" s="133">
        <f ca="1">IF(V84&lt;&gt;"",VLOOKUP(V84,C4:I52,5,FALSE),"")</f>
        <v>0</v>
      </c>
      <c r="AF84" s="133">
        <f ca="1">IF(V84&lt;&gt;"",VLOOKUP(V84,C4:K52,9,FALSE),"")</f>
        <v>-143</v>
      </c>
      <c r="AG84" s="133">
        <f t="shared" ref="AG84:AG86" ca="1" si="152">AC84</f>
        <v>0</v>
      </c>
      <c r="AH84" s="133">
        <f ca="1">IF(V84&lt;&gt;"",RANK(AG84,AG83:AG87),"")</f>
        <v>1</v>
      </c>
      <c r="AI84" s="133">
        <f ca="1">IF(V84&lt;&gt;"",SUMPRODUCT((AG83:AG87=AG84)*(AB83:AB87&gt;AB84)),"")</f>
        <v>0</v>
      </c>
      <c r="AJ84" s="133">
        <f ca="1">IF(V84&lt;&gt;"",SUMPRODUCT((AG83:AG87=AG84)*(AB83:AB87=AB84)*(Z83:Z87&gt;Z84)),"")</f>
        <v>0</v>
      </c>
      <c r="AK84" s="133">
        <f ca="1">IF(V84&lt;&gt;"",SUMPRODUCT((AG83:AG87=AG84)*(AB83:AB87=AB84)*(Z83:Z87=Z84)*(AD83:AD87&gt;AD84)),"")</f>
        <v>0</v>
      </c>
      <c r="AL84" s="133">
        <f ca="1">IF(V84&lt;&gt;"",SUMPRODUCT((AG83:AG87=AG84)*(AB83:AB87=AB84)*(Z83:Z87=Z84)*(AD83:AD87=AD84)*(AE83:AE87&gt;AE84)),"")</f>
        <v>0</v>
      </c>
      <c r="AM84" s="133">
        <f ca="1">IF(V84&lt;&gt;"",SUMPRODUCT((AG83:AG87=AG84)*(AB83:AB87=AB84)*(Z83:Z87=Z84)*(AD83:AD87=AD84)*(AE83:AE87=AE84)*(AF83:AF87&gt;AF84)),"")</f>
        <v>2</v>
      </c>
      <c r="AN84" s="133">
        <f ca="1">IF(V84&lt;&gt;"",SUM(AH84:AM84),"")</f>
        <v>3</v>
      </c>
      <c r="AO84" s="133" t="str">
        <f ca="1">IF(AP5&lt;&gt;"",SUMPRODUCT((AW4:AW7=AW5)*(AV4:AV7=AV5)*(AT4:AT7=AT5)*(AU4:AU7=AU5)),"")</f>
        <v/>
      </c>
      <c r="AP84" s="133" t="str">
        <f ca="1">IF(AND(AO84&lt;&gt;"",AO84&gt;1),AP5,"")</f>
        <v/>
      </c>
      <c r="AQ84" s="133">
        <f ca="1">SUMPRODUCT((DA3:DA105=AP84)*(DD3:DD105=AP85)*(DE3:DE105="W"))+SUMPRODUCT((DA3:DA105=AP84)*(DD3:DD105=AP86)*(DE3:DE105="W"))+SUMPRODUCT((DA3:DA105=AP84)*(DD3:DD105=AP87)*(DE3:DE105="W"))+SUMPRODUCT((DA3:DA105=AP85)*(DD3:DD105=AP84)*(DF3:DF105="W"))+SUMPRODUCT((DA3:DA105=AP86)*(DD3:DD105=AP84)*(DF3:DF105="W"))+SUMPRODUCT((DA3:DA105=AP87)*(DD3:DD105=AP84)*(DF3:DF105="W"))</f>
        <v>0</v>
      </c>
      <c r="AR84" s="133">
        <f ca="1">SUMPRODUCT((DA3:DA105=AP84)*(DD3:DD105=AP85)*(DE3:DE105="D"))+SUMPRODUCT((DA3:DA105=AP84)*(DD3:DD105=AP86)*(DE3:DE105="D"))+SUMPRODUCT((DA3:DA105=AP84)*(DD3:DD105=AP87)*(DE3:DE105="D"))+SUMPRODUCT((DA3:DA105=AP85)*(DD3:DD105=AP84)*(DE3:DE105="D"))+SUMPRODUCT((DA3:DA105=AP86)*(DD3:DD105=AP84)*(DE3:DE105="D"))+SUMPRODUCT((DA3:DA105=AP87)*(DD3:DD105=AP84)*(DE3:DE105="D"))</f>
        <v>0</v>
      </c>
      <c r="AS84" s="133">
        <f ca="1">SUMPRODUCT((DA3:DA105=AP84)*(DD3:DD105=AP85)*(DE3:DE105="L"))+SUMPRODUCT((DA3:DA105=AP84)*(DD3:DD105=AP86)*(DE3:DE105="L"))+SUMPRODUCT((DA3:DA105=AP84)*(DD3:DD105=AP87)*(DE3:DE105="L"))+SUMPRODUCT((DA3:DA105=AP85)*(DD3:DD105=AP84)*(DF3:DF105="L"))+SUMPRODUCT((DA3:DA105=AP86)*(DD3:DD105=AP84)*(DF3:DF105="L"))+SUMPRODUCT((DA3:DA105=AP87)*(DD3:DD105=AP84)*(DF3:DF105="L"))</f>
        <v>0</v>
      </c>
      <c r="AT84" s="133">
        <f ca="1">SUMPRODUCT((DA3:DA105=AP84)*(DD3:DD105=AP85)*DB3:DB105)+SUMPRODUCT((DA3:DA105=AP84)*(DD3:DD105=AP86)*DB3:DB105)+SUMPRODUCT((DA3:DA105=AP84)*(DD3:DD105=AP87)*DB3:DB105)+SUMPRODUCT((DA3:DA105=AP84)*(DD3:DD105=AP83)*DB3:DB105)+SUMPRODUCT((DA3:DA105=AP85)*(DD3:DD105=AP84)*DC3:DC105)+SUMPRODUCT((DA3:DA105=AP86)*(DD3:DD105=AP84)*DC3:DC105)+SUMPRODUCT((DA3:DA105=AP87)*(DD3:DD105=AP84)*DC3:DC105)+SUMPRODUCT((DA3:DA105=AP83)*(DD3:DD105=AP84)*DC3:DC105)</f>
        <v>0</v>
      </c>
      <c r="AU84" s="133">
        <f ca="1">SUMPRODUCT((DA3:DA105=AP84)*(DD3:DD105=AP85)*DC3:DC105)+SUMPRODUCT((DA3:DA105=AP84)*(DD3:DD105=AP86)*DC3:DC105)+SUMPRODUCT((DA3:DA105=AP84)*(DD3:DD105=AP87)*DC3:DC105)+SUMPRODUCT((DA3:DA105=AP84)*(DD3:DD105=AP83)*DC3:DC105)+SUMPRODUCT((DA3:DA105=AP85)*(DD3:DD105=AP84)*DB3:DB105)+SUMPRODUCT((DA3:DA105=AP86)*(DD3:DD105=AP84)*DB3:DB105)+SUMPRODUCT((DA3:DA105=AP87)*(DD3:DD105=AP84)*DB3:DB105)+SUMPRODUCT((DA3:DA105=AP83)*(DD3:DD105=AP84)*DB3:DB105)</f>
        <v>0</v>
      </c>
      <c r="AV84" s="133">
        <f ca="1">AT84-AU84+1000</f>
        <v>1000</v>
      </c>
      <c r="AW84" s="133" t="str">
        <f t="shared" ref="AW84:AW86" ca="1" si="153">IF(AP84&lt;&gt;"",AQ84*3+AR84*1,"")</f>
        <v/>
      </c>
      <c r="AX84" s="133" t="str">
        <f ca="1">IF(AP84&lt;&gt;"",VLOOKUP(AP84,C4:I52,7,FALSE),"")</f>
        <v/>
      </c>
      <c r="AY84" s="133" t="str">
        <f ca="1">IF(AP84&lt;&gt;"",VLOOKUP(AP84,C4:I52,5,FALSE),"")</f>
        <v/>
      </c>
      <c r="AZ84" s="133" t="str">
        <f ca="1">IF(AP84&lt;&gt;"",VLOOKUP(AP84,C4:K52,9,FALSE),"")</f>
        <v/>
      </c>
      <c r="BA84" s="133" t="str">
        <f t="shared" ref="BA84:BA86" ca="1" si="154">AW84</f>
        <v/>
      </c>
      <c r="BB84" s="133" t="str">
        <f ca="1">IF(AP84&lt;&gt;"",RANK(BA84,BA83:BA86),"")</f>
        <v/>
      </c>
      <c r="BC84" s="133" t="str">
        <f ca="1">IF(AP84&lt;&gt;"",SUMPRODUCT((BA83:BA86=BA84)*(AV83:AV86&gt;AV84)),"")</f>
        <v/>
      </c>
      <c r="BD84" s="133" t="str">
        <f ca="1">IF(AP84&lt;&gt;"",SUMPRODUCT((BA83:BA86=BA84)*(AV83:AV86=AV84)*(AT83:AT86&gt;AT84)),"")</f>
        <v/>
      </c>
      <c r="BE84" s="133" t="str">
        <f ca="1">IF(AP84&lt;&gt;"",SUMPRODUCT((BA83:BA86=BA84)*(AV83:AV86=AV84)*(AT83:AT86=AT84)*(AX83:AX86&gt;AX84)),"")</f>
        <v/>
      </c>
      <c r="BF84" s="133" t="str">
        <f ca="1">IF(AP84&lt;&gt;"",SUMPRODUCT((BA83:BA86=BA84)*(AV83:AV86=AV84)*(AT83:AT86=AT84)*(AX83:AX86=AX84)*(AY83:AY86&gt;AY84)),"")</f>
        <v/>
      </c>
      <c r="BG84" s="133" t="str">
        <f ca="1">IF(AP84&lt;&gt;"",SUMPRODUCT((BA83:BA86=BA84)*(AV83:AV86=AV84)*(AT83:AT86=AT84)*(AX83:AX86=AX84)*(AY83:AY86=AY84)*(AZ83:AZ86&gt;AZ84)),"")</f>
        <v/>
      </c>
      <c r="BH84" s="133" t="str">
        <f ca="1">IF(AP84&lt;&gt;"",SUM(BB84:BG84)+1,"")</f>
        <v/>
      </c>
      <c r="DX84" s="20"/>
      <c r="DY84" s="9">
        <v>77</v>
      </c>
      <c r="DZ84" s="204">
        <f t="shared" si="142"/>
        <v>46203.708333333336</v>
      </c>
      <c r="EA84" s="208">
        <v>46203.708333333336</v>
      </c>
      <c r="EB84" s="206">
        <f t="shared" si="74"/>
        <v>46203.708333333336</v>
      </c>
      <c r="EC84" s="20"/>
    </row>
    <row r="85" spans="2:133" x14ac:dyDescent="0.25">
      <c r="J85" s="197">
        <f ca="1">IF(COUNTIF(J4:J7,4)=4,1,SUMPRODUCT((J4:J7=J6)*(I4:I7=I6)*(G4:G7&gt;G6))+1)</f>
        <v>1</v>
      </c>
      <c r="U85" s="133">
        <f ca="1">IF(V6&lt;&gt;"",SUMPRODUCT((AC4:AC7=AC6)*(AB4:AB7=AB6)*(Z4:Z7=Z6)*(AA4:AA7=AA6)),"")</f>
        <v>4</v>
      </c>
      <c r="V85" s="133" t="str">
        <f ca="1">IF(AND(U85&lt;&gt;"",U85&gt;1),V6,"")</f>
        <v>Korea Republic</v>
      </c>
      <c r="W85" s="133">
        <f ca="1">SUMPRODUCT((DA3:DA105=V85)*(DD3:DD105=V86)*(DE3:DE105="W"))+SUMPRODUCT((DA3:DA105=V85)*(DD3:DD105=V87)*(DE3:DE105="W"))+SUMPRODUCT((DA3:DA105=V85)*(DD3:DD105=V83)*(DE3:DE105="W"))+SUMPRODUCT((DA3:DA105=V85)*(DD3:DD105=V84)*(DE3:DE105="W"))+SUMPRODUCT((DA3:DA105=V86)*(DD3:DD105=V85)*(DF3:DF105="W"))+SUMPRODUCT((DA3:DA105=V87)*(DD3:DD105=V85)*(DF3:DF105="W"))+SUMPRODUCT((DA3:DA105=V83)*(DD3:DD105=V85)*(DF3:DF105="W"))+SUMPRODUCT((DA3:DA105=V84)*(DD3:DD105=V85)*(DF3:DF105="W"))</f>
        <v>0</v>
      </c>
      <c r="X85" s="133">
        <f ca="1">SUMPRODUCT((DA3:DA105=V85)*(DD3:DD105=V86)*(DE3:DE105="D"))+SUMPRODUCT((DA3:DA105=V85)*(DD3:DD105=V87)*(DE3:DE105="D"))+SUMPRODUCT((DA3:DA105=V85)*(DD3:DD105=V83)*(DE3:DE105="D"))+SUMPRODUCT((DA3:DA105=V85)*(DD3:DD105=V84)*(DE3:DE105="D"))+SUMPRODUCT((DA3:DA105=V86)*(DD3:DD105=V85)*(DE3:DE105="D"))+SUMPRODUCT((DA3:DA105=V87)*(DD3:DD105=V85)*(DE3:DE105="D"))+SUMPRODUCT((DA3:DA105=V83)*(DD3:DD105=V85)*(DE3:DE105="D"))+SUMPRODUCT((DA3:DA105=V84)*(DD3:DD105=V85)*(DE3:DE105="D"))</f>
        <v>0</v>
      </c>
      <c r="Y85" s="133">
        <f ca="1">SUMPRODUCT((DA3:DA105=V85)*(DD3:DD105=V86)*(DE3:DE105="L"))+SUMPRODUCT((DA3:DA105=V85)*(DD3:DD105=V87)*(DE3:DE105="L"))+SUMPRODUCT((DA3:DA105=V85)*(DD3:DD105=V83)*(DE3:DE105="L"))+SUMPRODUCT((DA3:DA105=V85)*(DD3:DD105=V84)*(DE3:DE105="L"))+SUMPRODUCT((DA3:DA105=V86)*(DD3:DD105=V85)*(DF3:DF105="L"))+SUMPRODUCT((DA3:DA105=V87)*(DD3:DD105=V85)*(DF3:DF105="L"))+SUMPRODUCT((DA3:DA105=V83)*(DD3:DD105=V85)*(DF3:DF105="L"))+SUMPRODUCT((DA3:DA105=V84)*(DD3:DD105=V85)*(DF3:DF105="L"))</f>
        <v>0</v>
      </c>
      <c r="Z85" s="133">
        <f ca="1">SUMPRODUCT((DA3:DA105=V85)*(DD3:DD105=V86)*DB3:DB105)+SUMPRODUCT((DA3:DA105=V85)*(DD3:DD105=V87)*DB3:DB105)+SUMPRODUCT((DA3:DA105=V85)*(DD3:DD105=V83)*DB3:DB105)+SUMPRODUCT((DA3:DA105=V85)*(DD3:DD105=V84)*DB3:DB105)+SUMPRODUCT((DA3:DA105=V86)*(DD3:DD105=V85)*DC3:DC105)+SUMPRODUCT((DA3:DA105=V87)*(DD3:DD105=V85)*DC3:DC105)+SUMPRODUCT((DA3:DA105=V83)*(DD3:DD105=V85)*DC3:DC105)+SUMPRODUCT((DA3:DA105=V84)*(DD3:DD105=V85)*DC3:DC105)</f>
        <v>0</v>
      </c>
      <c r="AA85" s="133">
        <f ca="1">SUMPRODUCT((DA3:DA105=V85)*(DD3:DD105=V86)*DC3:DC105)+SUMPRODUCT((DA3:DA105=V85)*(DD3:DD105=V87)*DC3:DC105)+SUMPRODUCT((DA3:DA105=V85)*(DD3:DD105=V83)*DC3:DC105)+SUMPRODUCT((DA3:DA105=V85)*(DD3:DD105=V84)*DC3:DC105)+SUMPRODUCT((DA3:DA105=V86)*(DD3:DD105=V85)*DB3:DB105)+SUMPRODUCT((DA3:DA105=V87)*(DD3:DD105=V85)*DB3:DB105)+SUMPRODUCT((DA3:DA105=V83)*(DD3:DD105=V85)*DB3:DB105)+SUMPRODUCT((DA3:DA105=V84)*(DD3:DD105=V85)*DB3:DB105)</f>
        <v>0</v>
      </c>
      <c r="AB85" s="133">
        <f ca="1">Z85-AA85+1000</f>
        <v>1000</v>
      </c>
      <c r="AC85" s="133">
        <f t="shared" ca="1" si="151"/>
        <v>0</v>
      </c>
      <c r="AD85" s="133">
        <f ca="1">IF(V85&lt;&gt;"",VLOOKUP(V85,C4:I52,7,FALSE),"")</f>
        <v>1000</v>
      </c>
      <c r="AE85" s="133">
        <f ca="1">IF(V85&lt;&gt;"",VLOOKUP(V85,C4:I52,5,FALSE),"")</f>
        <v>0</v>
      </c>
      <c r="AF85" s="133">
        <f ca="1">IF(V85&lt;&gt;"",VLOOKUP(V85,C4:K52,9,FALSE),"")</f>
        <v>-122</v>
      </c>
      <c r="AG85" s="133">
        <f t="shared" ca="1" si="152"/>
        <v>0</v>
      </c>
      <c r="AH85" s="133">
        <f ca="1">IF(V85&lt;&gt;"",RANK(AG85,AG83:AG87),"")</f>
        <v>1</v>
      </c>
      <c r="AI85" s="133">
        <f ca="1">IF(V85&lt;&gt;"",SUMPRODUCT((AG83:AG87=AG85)*(AB83:AB87&gt;AB85)),"")</f>
        <v>0</v>
      </c>
      <c r="AJ85" s="133">
        <f ca="1">IF(V85&lt;&gt;"",SUMPRODUCT((AG83:AG87=AG85)*(AB83:AB87=AB85)*(Z83:Z87&gt;Z85)),"")</f>
        <v>0</v>
      </c>
      <c r="AK85" s="133">
        <f ca="1">IF(V85&lt;&gt;"",SUMPRODUCT((AG83:AG87=AG85)*(AB83:AB87=AB85)*(Z83:Z87=Z85)*(AD83:AD87&gt;AD85)),"")</f>
        <v>0</v>
      </c>
      <c r="AL85" s="133">
        <f ca="1">IF(V85&lt;&gt;"",SUMPRODUCT((AG83:AG87=AG85)*(AB83:AB87=AB85)*(Z83:Z87=Z85)*(AD83:AD87=AD85)*(AE83:AE87&gt;AE85)),"")</f>
        <v>0</v>
      </c>
      <c r="AM85" s="133">
        <f ca="1">IF(V85&lt;&gt;"",SUMPRODUCT((AG83:AG87=AG85)*(AB83:AB87=AB85)*(Z83:Z87=Z85)*(AD83:AD87=AD85)*(AE83:AE87=AE85)*(AF83:AF87&gt;AF85)),"")</f>
        <v>1</v>
      </c>
      <c r="AN85" s="133">
        <f ca="1">IF(V85&lt;&gt;"",SUM(AH85:AM85),"")</f>
        <v>2</v>
      </c>
      <c r="AO85" s="133" t="str">
        <f ca="1">IF(AP6&lt;&gt;"",SUMPRODUCT((AW4:AW7=AW6)*(AV4:AV7=AV6)*(AT4:AT7=AT6)*(AU4:AU7=AU6)),"")</f>
        <v/>
      </c>
      <c r="AP85" s="133" t="str">
        <f ca="1">IF(AND(AO85&lt;&gt;"",AO85&gt;1),AP6,"")</f>
        <v/>
      </c>
      <c r="AQ85" s="133">
        <f ca="1">SUMPRODUCT((DA3:DA105=AP85)*(DD3:DD105=AP86)*(DE3:DE105="W"))+SUMPRODUCT((DA3:DA105=AP85)*(DD3:DD105=AP87)*(DE3:DE105="W"))+SUMPRODUCT((DA3:DA105=AP85)*(DD3:DD105=AP84)*(DE3:DE105="W"))+SUMPRODUCT((DA3:DA105=AP86)*(DD3:DD105=AP85)*(DF3:DF105="W"))+SUMPRODUCT((DA3:DA105=AP87)*(DD3:DD105=AP85)*(DF3:DF105="W"))+SUMPRODUCT((DA3:DA105=AP84)*(DD3:DD105=AP85)*(DF3:DF105="W"))</f>
        <v>0</v>
      </c>
      <c r="AR85" s="133">
        <f ca="1">SUMPRODUCT((DA3:DA105=AP85)*(DD3:DD105=AP86)*(DE3:DE105="D"))+SUMPRODUCT((DA3:DA105=AP85)*(DD3:DD105=AP87)*(DE3:DE105="D"))+SUMPRODUCT((DA3:DA105=AP85)*(DD3:DD105=AP84)*(DE3:DE105="D"))+SUMPRODUCT((DA3:DA105=AP86)*(DD3:DD105=AP85)*(DE3:DE105="D"))+SUMPRODUCT((DA3:DA105=AP87)*(DD3:DD105=AP85)*(DE3:DE105="D"))+SUMPRODUCT((DA3:DA105=AP84)*(DD3:DD105=AP85)*(DE3:DE105="D"))</f>
        <v>0</v>
      </c>
      <c r="AS85" s="133">
        <f ca="1">SUMPRODUCT((DA3:DA105=AP85)*(DD3:DD105=AP86)*(DE3:DE105="L"))+SUMPRODUCT((DA3:DA105=AP85)*(DD3:DD105=AP87)*(DE3:DE105="L"))+SUMPRODUCT((DA3:DA105=AP85)*(DD3:DD105=AP84)*(DE3:DE105="L"))+SUMPRODUCT((DA3:DA105=AP86)*(DD3:DD105=AP85)*(DF3:DF105="L"))+SUMPRODUCT((DA3:DA105=AP87)*(DD3:DD105=AP85)*(DF3:DF105="L"))+SUMPRODUCT((DA3:DA105=AP84)*(DD3:DD105=AP85)*(DF3:DF105="L"))</f>
        <v>0</v>
      </c>
      <c r="AT85" s="133">
        <f ca="1">SUMPRODUCT((DA3:DA105=AP85)*(DD3:DD105=AP86)*DB3:DB105)+SUMPRODUCT((DA3:DA105=AP85)*(DD3:DD105=AP87)*DB3:DB105)+SUMPRODUCT((DA3:DA105=AP85)*(DD3:DD105=AP83)*DB3:DB105)+SUMPRODUCT((DA3:DA105=AP85)*(DD3:DD105=AP84)*DB3:DB105)+SUMPRODUCT((DA3:DA105=AP86)*(DD3:DD105=AP85)*DC3:DC105)+SUMPRODUCT((DA3:DA105=AP87)*(DD3:DD105=AP85)*DC3:DC105)+SUMPRODUCT((DA3:DA105=AP83)*(DD3:DD105=AP85)*DC3:DC105)+SUMPRODUCT((DA3:DA105=AP84)*(DD3:DD105=AP85)*DC3:DC105)</f>
        <v>0</v>
      </c>
      <c r="AU85" s="133">
        <f ca="1">SUMPRODUCT((DA3:DA105=AP85)*(DD3:DD105=AP86)*DC3:DC105)+SUMPRODUCT((DA3:DA105=AP85)*(DD3:DD105=AP87)*DC3:DC105)+SUMPRODUCT((DA3:DA105=AP85)*(DD3:DD105=AP83)*DC3:DC105)+SUMPRODUCT((DA3:DA105=AP85)*(DD3:DD105=AP84)*DC3:DC105)+SUMPRODUCT((DA3:DA105=AP86)*(DD3:DD105=AP85)*DB3:DB105)+SUMPRODUCT((DA3:DA105=AP87)*(DD3:DD105=AP85)*DB3:DB105)+SUMPRODUCT((DA3:DA105=AP83)*(DD3:DD105=AP85)*DB3:DB105)+SUMPRODUCT((DA3:DA105=AP84)*(DD3:DD105=AP85)*DB3:DB105)</f>
        <v>0</v>
      </c>
      <c r="AV85" s="133">
        <f ca="1">AT85-AU85+1000</f>
        <v>1000</v>
      </c>
      <c r="AW85" s="133" t="str">
        <f t="shared" ca="1" si="153"/>
        <v/>
      </c>
      <c r="AX85" s="133" t="str">
        <f ca="1">IF(AP85&lt;&gt;"",VLOOKUP(AP85,C4:I52,7,FALSE),"")</f>
        <v/>
      </c>
      <c r="AY85" s="133" t="str">
        <f ca="1">IF(AP85&lt;&gt;"",VLOOKUP(AP85,C4:I52,5,FALSE),"")</f>
        <v/>
      </c>
      <c r="AZ85" s="133" t="str">
        <f ca="1">IF(AP85&lt;&gt;"",VLOOKUP(AP85,C4:K52,9,FALSE),"")</f>
        <v/>
      </c>
      <c r="BA85" s="133" t="str">
        <f t="shared" ca="1" si="154"/>
        <v/>
      </c>
      <c r="BB85" s="133" t="str">
        <f ca="1">IF(AP85&lt;&gt;"",RANK(BA85,BA83:BA86),"")</f>
        <v/>
      </c>
      <c r="BC85" s="133" t="str">
        <f ca="1">IF(AP85&lt;&gt;"",SUMPRODUCT((BA83:BA86=BA85)*(AV83:AV86&gt;AV85)),"")</f>
        <v/>
      </c>
      <c r="BD85" s="133" t="str">
        <f ca="1">IF(AP85&lt;&gt;"",SUMPRODUCT((BA83:BA86=BA85)*(AV83:AV86=AV85)*(AT83:AT86&gt;AT85)),"")</f>
        <v/>
      </c>
      <c r="BE85" s="133" t="str">
        <f ca="1">IF(AP85&lt;&gt;"",SUMPRODUCT((BA83:BA86=BA85)*(AV83:AV86=AV85)*(AT83:AT86=AT85)*(AX83:AX86&gt;AX85)),"")</f>
        <v/>
      </c>
      <c r="BF85" s="133" t="str">
        <f ca="1">IF(AP85&lt;&gt;"",SUMPRODUCT((BA83:BA86=BA85)*(AV83:AV86=AV85)*(AT83:AT86=AT85)*(AX83:AX86=AX85)*(AY83:AY86&gt;AY85)),"")</f>
        <v/>
      </c>
      <c r="BG85" s="133" t="str">
        <f ca="1">IF(AP85&lt;&gt;"",SUMPRODUCT((BA83:BA86=BA85)*(AV83:AV86=AV85)*(AT83:AT86=AT85)*(AX83:AX86=AX85)*(AY83:AY86=AY85)*(AZ83:AZ86&gt;AZ85)),"")</f>
        <v/>
      </c>
      <c r="BH85" s="133" t="str">
        <f t="shared" ref="BH85:BH86" ca="1" si="155">IF(AP85&lt;&gt;"",SUM(BB85:BG85)+1,"")</f>
        <v/>
      </c>
      <c r="DX85" s="20"/>
      <c r="DY85" s="9">
        <v>78</v>
      </c>
      <c r="DZ85" s="204">
        <f t="shared" si="142"/>
        <v>46203.541666666664</v>
      </c>
      <c r="EA85" s="208">
        <v>46203.541666666664</v>
      </c>
      <c r="EB85" s="206">
        <f t="shared" si="74"/>
        <v>46203.541666666664</v>
      </c>
      <c r="EC85" s="20"/>
    </row>
    <row r="86" spans="2:133" x14ac:dyDescent="0.25">
      <c r="J86" s="197">
        <f ca="1">IF(COUNTIF(J4:J7,4)=4,1,SUMPRODUCT((J4:J7=J7)*(I4:I7=I7)*(G4:G7&gt;G7))+1)</f>
        <v>1</v>
      </c>
      <c r="U86" s="133">
        <f ca="1">IF(V7&lt;&gt;"",SUMPRODUCT((AC4:AC7=AC7)*(AB4:AB7=AB7)*(Z4:Z7=Z7)*(AA4:AA7=AA7)),"")</f>
        <v>4</v>
      </c>
      <c r="V86" s="133" t="str">
        <f ca="1">IF(AND(U86&lt;&gt;"",U86&gt;1),V7,"")</f>
        <v>Mexico</v>
      </c>
      <c r="W86" s="133">
        <f ca="1">SUMPRODUCT((DA3:DA105=V86)*(DD3:DD105=V87)*(DE3:DE105="W"))+SUMPRODUCT((DA3:DA105=V86)*(DD3:DD105=V83)*(DE3:DE105="W"))+SUMPRODUCT((DA3:DA105=V86)*(DD3:DD105=V84)*(DE3:DE105="W"))+SUMPRODUCT((DA3:DA105=V86)*(DD3:DD105=V85)*(DE3:DE105="W"))+SUMPRODUCT((DA3:DA105=V87)*(DD3:DD105=V86)*(DF3:DF105="W"))+SUMPRODUCT((DA3:DA105=V83)*(DD3:DD105=V86)*(DF3:DF105="W"))+SUMPRODUCT((DA3:DA105=V84)*(DD3:DD105=V86)*(DF3:DF105="W"))+SUMPRODUCT((DA3:DA105=V85)*(DD3:DD105=V86)*(DF3:DF105="W"))</f>
        <v>0</v>
      </c>
      <c r="X86" s="133">
        <f ca="1">SUMPRODUCT((DA3:DA105=V86)*(DD3:DD105=V87)*(DE3:DE105="D"))+SUMPRODUCT((DA3:DA105=V86)*(DD3:DD105=V83)*(DE3:DE105="D"))+SUMPRODUCT((DA3:DA105=V86)*(DD3:DD105=V84)*(DE3:DE105="D"))+SUMPRODUCT((DA3:DA105=V86)*(DD3:DD105=V85)*(DE3:DE105="D"))+SUMPRODUCT((DA3:DA105=V87)*(DD3:DD105=V86)*(DE3:DE105="D"))+SUMPRODUCT((DA3:DA105=V83)*(DD3:DD105=V86)*(DE3:DE105="D"))+SUMPRODUCT((DA3:DA105=V84)*(DD3:DD105=V86)*(DE3:DE105="D"))+SUMPRODUCT((DA3:DA105=V85)*(DD3:DD105=V86)*(DE3:DE105="D"))</f>
        <v>0</v>
      </c>
      <c r="Y86" s="133">
        <f ca="1">SUMPRODUCT((DA3:DA105=V86)*(DD3:DD105=V87)*(DE3:DE105="L"))+SUMPRODUCT((DA3:DA105=V86)*(DD3:DD105=V83)*(DE3:DE105="L"))+SUMPRODUCT((DA3:DA105=V86)*(DD3:DD105=V84)*(DE3:DE105="L"))+SUMPRODUCT((DA3:DA105=V86)*(DD3:DD105=V85)*(DE3:DE105="L"))+SUMPRODUCT((DA3:DA105=V87)*(DD3:DD105=V86)*(DF3:DF105="L"))+SUMPRODUCT((DA3:DA105=V83)*(DD3:DD105=V86)*(DF3:DF105="L"))+SUMPRODUCT((DA3:DA105=V84)*(DD3:DD105=V86)*(DF3:DF105="L"))+SUMPRODUCT((DA3:DA105=V85)*(DD3:DD105=V86)*(DF3:DF105="L"))</f>
        <v>0</v>
      </c>
      <c r="Z86" s="133">
        <f ca="1">SUMPRODUCT((DA3:DA105=V86)*(DD3:DD105=V87)*DB3:DB105)+SUMPRODUCT((DA3:DA105=V86)*(DD3:DD105=V83)*DB3:DB105)+SUMPRODUCT((DA3:DA105=V86)*(DD3:DD105=V84)*DB3:DB105)+SUMPRODUCT((DA3:DA105=V86)*(DD3:DD105=V85)*DB3:DB105)+SUMPRODUCT((DA3:DA105=V87)*(DD3:DD105=V86)*DC3:DC105)+SUMPRODUCT((DA3:DA105=V83)*(DD3:DD105=V86)*DC3:DC105)+SUMPRODUCT((DA3:DA105=V84)*(DD3:DD105=V86)*DC3:DC105)+SUMPRODUCT((DA3:DA105=V85)*(DD3:DD105=V86)*DC3:DC105)</f>
        <v>0</v>
      </c>
      <c r="AA86" s="133">
        <f ca="1">SUMPRODUCT((DA3:DA105=V86)*(DD3:DD105=V87)*DC3:DC105)+SUMPRODUCT((DA3:DA105=V86)*(DD3:DD105=V83)*DC3:DC105)+SUMPRODUCT((DA3:DA105=V86)*(DD3:DD105=V84)*DC3:DC105)+SUMPRODUCT((DA3:DA105=V86)*(DD3:DD105=V85)*DC3:DC105)+SUMPRODUCT((DA3:DA105=V87)*(DD3:DD105=V86)*DB3:DB105)+SUMPRODUCT((DA3:DA105=V83)*(DD3:DD105=V86)*DB3:DB105)+SUMPRODUCT((DA3:DA105=V84)*(DD3:DD105=V86)*DB3:DB105)+SUMPRODUCT((DA3:DA105=V85)*(DD3:DD105=V86)*DB3:DB105)</f>
        <v>0</v>
      </c>
      <c r="AB86" s="133">
        <f ca="1">Z86-AA86+1000</f>
        <v>1000</v>
      </c>
      <c r="AC86" s="133">
        <f t="shared" ca="1" si="151"/>
        <v>0</v>
      </c>
      <c r="AD86" s="133">
        <f ca="1">IF(V86&lt;&gt;"",VLOOKUP(V86,C4:I52,7,FALSE),"")</f>
        <v>1000</v>
      </c>
      <c r="AE86" s="133">
        <f ca="1">IF(V86&lt;&gt;"",VLOOKUP(V86,C4:I52,5,FALSE),"")</f>
        <v>0</v>
      </c>
      <c r="AF86" s="133">
        <f ca="1">IF(V86&lt;&gt;"",VLOOKUP(V86,C4:K52,9,FALSE),"")</f>
        <v>-116</v>
      </c>
      <c r="AG86" s="133">
        <f t="shared" ca="1" si="152"/>
        <v>0</v>
      </c>
      <c r="AH86" s="133">
        <f ca="1">IF(V86&lt;&gt;"",RANK(AG86,AG83:AG87),"")</f>
        <v>1</v>
      </c>
      <c r="AI86" s="133">
        <f ca="1">IF(V86&lt;&gt;"",SUMPRODUCT((AG83:AG87=AG86)*(AB83:AB87&gt;AB86)),"")</f>
        <v>0</v>
      </c>
      <c r="AJ86" s="133">
        <f ca="1">IF(V86&lt;&gt;"",SUMPRODUCT((AG83:AG87=AG86)*(AB83:AB87=AB86)*(Z83:Z87&gt;Z86)),"")</f>
        <v>0</v>
      </c>
      <c r="AK86" s="133">
        <f ca="1">IF(V86&lt;&gt;"",SUMPRODUCT((AG83:AG87=AG86)*(AB83:AB87=AB86)*(Z83:Z87=Z86)*(AD83:AD87&gt;AD86)),"")</f>
        <v>0</v>
      </c>
      <c r="AL86" s="133">
        <f ca="1">IF(V86&lt;&gt;"",SUMPRODUCT((AG83:AG87=AG86)*(AB83:AB87=AB86)*(Z83:Z87=Z86)*(AD83:AD87=AD86)*(AE83:AE87&gt;AE86)),"")</f>
        <v>0</v>
      </c>
      <c r="AM86" s="133">
        <f ca="1">IF(V86&lt;&gt;"",SUMPRODUCT((AG83:AG87=AG86)*(AB83:AB87=AB86)*(Z83:Z87=Z86)*(AD83:AD87=AD86)*(AE83:AE87=AE86)*(AF83:AF87&gt;AF86)),"")</f>
        <v>0</v>
      </c>
      <c r="AN86" s="133">
        <f ca="1">IF(V86&lt;&gt;"",SUM(AH86:AM86),"")</f>
        <v>1</v>
      </c>
      <c r="AO86" s="133" t="str">
        <f ca="1">IF(AP7&lt;&gt;"",SUMPRODUCT((AW4:AW7=AW7)*(AV4:AV7=AV7)*(AT4:AT7=AT7)*(AU4:AU7=AU7)),"")</f>
        <v/>
      </c>
      <c r="AP86" s="133" t="str">
        <f ca="1">IF(AND(AO86&lt;&gt;"",AO86&gt;1),AP7,"")</f>
        <v/>
      </c>
      <c r="AQ86" s="133">
        <f ca="1">SUMPRODUCT((DA3:DA105=AP86)*(DD3:DD105=AP87)*(DE3:DE105="W"))+SUMPRODUCT((DA3:DA105=AP86)*(DD3:DD105=AP84)*(DE3:DE105="W"))+SUMPRODUCT((DA3:DA105=AP86)*(DD3:DD105=AP85)*(DE3:DE105="W"))+SUMPRODUCT((DA3:DA105=AP87)*(DD3:DD105=AP86)*(DF3:DF105="W"))+SUMPRODUCT((DA3:DA105=AP84)*(DD3:DD105=AP86)*(DF3:DF105="W"))+SUMPRODUCT((DA3:DA105=AP85)*(DD3:DD105=AP86)*(DF3:DF105="W"))</f>
        <v>0</v>
      </c>
      <c r="AR86" s="133">
        <f ca="1">SUMPRODUCT((DA3:DA105=AP86)*(DD3:DD105=AP87)*(DE3:DE105="D"))+SUMPRODUCT((DA3:DA105=AP86)*(DD3:DD105=AP84)*(DE3:DE105="D"))+SUMPRODUCT((DA3:DA105=AP86)*(DD3:DD105=AP85)*(DE3:DE105="D"))+SUMPRODUCT((DA3:DA105=AP87)*(DD3:DD105=AP86)*(DE3:DE105="D"))+SUMPRODUCT((DA3:DA105=AP84)*(DD3:DD105=AP86)*(DE3:DE105="D"))+SUMPRODUCT((DA3:DA105=AP85)*(DD3:DD105=AP86)*(DE3:DE105="D"))</f>
        <v>0</v>
      </c>
      <c r="AS86" s="133">
        <f ca="1">SUMPRODUCT((DA3:DA105=AP86)*(DD3:DD105=AP87)*(DE3:DE105="L"))+SUMPRODUCT((DA3:DA105=AP86)*(DD3:DD105=AP84)*(DE3:DE105="L"))+SUMPRODUCT((DA3:DA105=AP86)*(DD3:DD105=AP85)*(DE3:DE105="L"))+SUMPRODUCT((DA3:DA105=AP87)*(DD3:DD105=AP86)*(DF3:DF105="L"))+SUMPRODUCT((DA3:DA105=AP84)*(DD3:DD105=AP86)*(DF3:DF105="L"))+SUMPRODUCT((DA3:DA105=AP85)*(DD3:DD105=AP86)*(DF3:DF105="L"))</f>
        <v>0</v>
      </c>
      <c r="AT86" s="133">
        <f ca="1">SUMPRODUCT((DA3:DA105=AP86)*(DD3:DD105=AP87)*DB3:DB105)+SUMPRODUCT((DA3:DA105=AP86)*(DD3:DD105=AP83)*DB3:DB105)+SUMPRODUCT((DA3:DA105=AP86)*(DD3:DD105=AP84)*DB3:DB105)+SUMPRODUCT((DA3:DA105=AP86)*(DD3:DD105=AP85)*DB3:DB105)+SUMPRODUCT((DA3:DA105=AP87)*(DD3:DD105=AP86)*DC3:DC105)+SUMPRODUCT((DA3:DA105=AP83)*(DD3:DD105=AP86)*DC3:DC105)+SUMPRODUCT((DA3:DA105=AP84)*(DD3:DD105=AP86)*DC3:DC105)+SUMPRODUCT((DA3:DA105=AP85)*(DD3:DD105=AP86)*DC3:DC105)</f>
        <v>0</v>
      </c>
      <c r="AU86" s="133">
        <f ca="1">SUMPRODUCT((DA3:DA105=AP86)*(DD3:DD105=AP87)*DC3:DC105)+SUMPRODUCT((DA3:DA105=AP86)*(DD3:DD105=AP83)*DC3:DC105)+SUMPRODUCT((DA3:DA105=AP86)*(DD3:DD105=AP84)*DC3:DC105)+SUMPRODUCT((DA3:DA105=AP86)*(DD3:DD105=AP85)*DC3:DC105)+SUMPRODUCT((DA3:DA105=AP87)*(DD3:DD105=AP86)*DB3:DB105)+SUMPRODUCT((DA3:DA105=AP83)*(DD3:DD105=AP86)*DB3:DB105)+SUMPRODUCT((DA3:DA105=AP84)*(DD3:DD105=AP86)*DB3:DB105)+SUMPRODUCT((DA3:DA105=AP85)*(DD3:DD105=AP86)*DB3:DB105)</f>
        <v>0</v>
      </c>
      <c r="AV86" s="133">
        <f ca="1">AT86-AU86+1000</f>
        <v>1000</v>
      </c>
      <c r="AW86" s="133" t="str">
        <f t="shared" ca="1" si="153"/>
        <v/>
      </c>
      <c r="AX86" s="133" t="str">
        <f ca="1">IF(AP86&lt;&gt;"",VLOOKUP(AP86,C4:I52,7,FALSE),"")</f>
        <v/>
      </c>
      <c r="AY86" s="133" t="str">
        <f ca="1">IF(AP86&lt;&gt;"",VLOOKUP(AP86,C4:I52,5,FALSE),"")</f>
        <v/>
      </c>
      <c r="AZ86" s="133" t="str">
        <f ca="1">IF(AP86&lt;&gt;"",VLOOKUP(AP86,C4:K52,9,FALSE),"")</f>
        <v/>
      </c>
      <c r="BA86" s="133" t="str">
        <f t="shared" ca="1" si="154"/>
        <v/>
      </c>
      <c r="BB86" s="133" t="str">
        <f ca="1">IF(AP86&lt;&gt;"",RANK(BA86,BA83:BA86),"")</f>
        <v/>
      </c>
      <c r="BC86" s="133" t="str">
        <f ca="1">IF(AP86&lt;&gt;"",SUMPRODUCT((BA83:BA86=BA86)*(AV83:AV86&gt;AV86)),"")</f>
        <v/>
      </c>
      <c r="BD86" s="133" t="str">
        <f ca="1">IF(AP86&lt;&gt;"",SUMPRODUCT((BA83:BA86=BA86)*(AV83:AV86=AV86)*(AT83:AT86&gt;AT86)),"")</f>
        <v/>
      </c>
      <c r="BE86" s="133" t="str">
        <f ca="1">IF(AP86&lt;&gt;"",SUMPRODUCT((BA83:BA86=BA86)*(AV83:AV86=AV86)*(AT83:AT86=AT86)*(AX83:AX86&gt;AX86)),"")</f>
        <v/>
      </c>
      <c r="BF86" s="133" t="str">
        <f ca="1">IF(AP86&lt;&gt;"",SUMPRODUCT((BA83:BA86=BA86)*(AV83:AV86=AV86)*(AT83:AT86=AT86)*(AX83:AX86=AX86)*(AY83:AY86&gt;AY86)),"")</f>
        <v/>
      </c>
      <c r="BG86" s="133" t="str">
        <f ca="1">IF(AP86&lt;&gt;"",SUMPRODUCT((BA83:BA86=BA86)*(AV83:AV86=AV86)*(AT83:AT86=AT86)*(AX83:AX86=AX86)*(AY83:AY86=AY86)*(AZ83:AZ86&gt;AZ86)),"")</f>
        <v/>
      </c>
      <c r="BH86" s="133" t="str">
        <f t="shared" ca="1" si="155"/>
        <v/>
      </c>
      <c r="DX86" s="20"/>
      <c r="DY86" s="9">
        <v>79</v>
      </c>
      <c r="DZ86" s="204">
        <f t="shared" si="142"/>
        <v>46203.875</v>
      </c>
      <c r="EA86" s="208">
        <v>46203.875</v>
      </c>
      <c r="EB86" s="206">
        <f t="shared" si="74"/>
        <v>46203.875</v>
      </c>
      <c r="EC86" s="20"/>
    </row>
    <row r="87" spans="2:133" x14ac:dyDescent="0.25">
      <c r="DX87" s="20"/>
      <c r="DY87" s="9">
        <v>80</v>
      </c>
      <c r="DZ87" s="204">
        <f t="shared" si="142"/>
        <v>46204.5</v>
      </c>
      <c r="EA87" s="208">
        <v>46204.5</v>
      </c>
      <c r="EB87" s="206">
        <f t="shared" si="74"/>
        <v>46204.5</v>
      </c>
      <c r="EC87" s="20"/>
    </row>
    <row r="88" spans="2:133" x14ac:dyDescent="0.25">
      <c r="DX88" s="20"/>
      <c r="DY88" s="9">
        <v>81</v>
      </c>
      <c r="DZ88" s="204">
        <f t="shared" si="142"/>
        <v>46204.833333333336</v>
      </c>
      <c r="EA88" s="208">
        <v>46204.833333333336</v>
      </c>
      <c r="EB88" s="206">
        <f t="shared" si="74"/>
        <v>46204.833333333336</v>
      </c>
      <c r="EC88" s="20"/>
    </row>
    <row r="89" spans="2:133" x14ac:dyDescent="0.25">
      <c r="U89" s="133">
        <f ca="1">IF(V90="",SUM(AH11:AM11),IF(V91="",SUM(AH12:AM12),IF(V92="",SUM(AH13:AM13),IF(V93="",SUM(AH14:AM14),0))))</f>
        <v>0</v>
      </c>
      <c r="AO89" s="133">
        <f ca="1">IF(AP91="",SUM(BB12:BG12),IF(AP92="",SUM(BB13:BG13),IF(AP93="",SUM(BB14:BG14),0)))</f>
        <v>0</v>
      </c>
      <c r="DX89" s="20"/>
      <c r="DY89" s="9">
        <v>82</v>
      </c>
      <c r="DZ89" s="204">
        <f t="shared" si="142"/>
        <v>46204.666666666664</v>
      </c>
      <c r="EA89" s="208">
        <v>46204.666666666664</v>
      </c>
      <c r="EB89" s="206">
        <f t="shared" si="74"/>
        <v>46204.666666666664</v>
      </c>
      <c r="EC89" s="20"/>
    </row>
    <row r="90" spans="2:133" x14ac:dyDescent="0.25">
      <c r="J90" s="197">
        <f ca="1">IF(COUNTIF(J11:J14,4)=4,1,SUMPRODUCT((J11:J14=J11)*(I11:I14=I11)*(G11:G14&gt;G11))+1)</f>
        <v>1</v>
      </c>
      <c r="U90" s="133">
        <f ca="1">IF(V11&lt;&gt;"",SUMPRODUCT((AC11:AC14=AC11)*(AB11:AB14=AB11)*(Z11:Z14=Z11)*(AA11:AA14=AA11)),"")</f>
        <v>4</v>
      </c>
      <c r="V90" s="133" t="str">
        <f ca="1">IF(AND(U90&lt;&gt;"",U90&gt;1),V11,"")</f>
        <v>Bosnia and Herzegovina</v>
      </c>
      <c r="W90" s="133">
        <f ca="1">SUMPRODUCT((DA3:DA105=V90)*(DD3:DD105=V91)*(DE3:DE105="W"))+SUMPRODUCT((DA3:DA105=V90)*(DD3:DD105=V92)*(DE3:DE105="W"))+SUMPRODUCT((DA3:DA105=V90)*(DD3:DD105=V93)*(DE3:DE105="W"))+SUMPRODUCT((DA3:DA105=V90)*(DD3:DD105=V94)*(DE3:DE105="W"))+SUMPRODUCT((DA3:DA105=V91)*(DD3:DD105=V90)*(DF3:DF105="W"))+SUMPRODUCT((DA3:DA105=V92)*(DD3:DD105=V90)*(DF3:DF105="W"))+SUMPRODUCT((DA3:DA105=V93)*(DD3:DD105=V90)*(DF3:DF105="W"))+SUMPRODUCT((DA3:DA105=V94)*(DD3:DD105=V90)*(DF3:DF105="W"))</f>
        <v>0</v>
      </c>
      <c r="X90" s="133">
        <f ca="1">SUMPRODUCT((DA3:DA105=V90)*(DD3:DD105=V91)*(DE3:DE105="D"))+SUMPRODUCT((DA3:DA105=V90)*(DD3:DD105=V92)*(DE3:DE105="D"))+SUMPRODUCT((DA3:DA105=V90)*(DD3:DD105=V93)*(DE3:DE105="D"))+SUMPRODUCT((DA3:DA105=V90)*(DD3:DD105=V94)*(DE3:DE105="D"))+SUMPRODUCT((DA3:DA105=V91)*(DD3:DD105=V90)*(DE3:DE105="D"))+SUMPRODUCT((DA3:DA105=V92)*(DD3:DD105=V90)*(DE3:DE105="D"))+SUMPRODUCT((DA3:DA105=V93)*(DD3:DD105=V90)*(DE3:DE105="D"))+SUMPRODUCT((DA3:DA105=V94)*(DD3:DD105=V90)*(DE3:DE105="D"))</f>
        <v>0</v>
      </c>
      <c r="Y90" s="133">
        <f ca="1">SUMPRODUCT((DA3:DA105=V90)*(DD3:DD105=V91)*(DE3:DE105="L"))+SUMPRODUCT((DA3:DA105=V90)*(DD3:DD105=V92)*(DE3:DE105="L"))+SUMPRODUCT((DA3:DA105=V90)*(DD3:DD105=V93)*(DE3:DE105="L"))+SUMPRODUCT((DA3:DA105=V90)*(DD3:DD105=V94)*(DE3:DE105="L"))+SUMPRODUCT((DA3:DA105=V91)*(DD3:DD105=V90)*(DF3:DF105="L"))+SUMPRODUCT((DA3:DA105=V92)*(DD3:DD105=V90)*(DF3:DF105="L"))+SUMPRODUCT((DA3:DA105=V93)*(DD3:DD105=V90)*(DF3:DF105="L"))+SUMPRODUCT((DA3:DA105=V94)*(DD3:DD105=V90)*(DF3:DF105="L"))</f>
        <v>0</v>
      </c>
      <c r="Z90" s="133">
        <f ca="1">SUMPRODUCT((DA3:DA105=V90)*(DD3:DD105=V91)*DB3:DB105)+SUMPRODUCT((DA3:DA105=V90)*(DD3:DD105=V92)*DB3:DB105)+SUMPRODUCT((DA3:DA105=V90)*(DD3:DD105=V93)*DB3:DB105)+SUMPRODUCT((DA3:DA105=V90)*(DD3:DD105=V94)*DB3:DB105)+SUMPRODUCT((DA3:DA105=V91)*(DD3:DD105=V90)*DC3:DC105)+SUMPRODUCT((DA3:DA105=V92)*(DD3:DD105=V90)*DC3:DC105)+SUMPRODUCT((DA3:DA105=V93)*(DD3:DD105=V90)*DC3:DC105)+SUMPRODUCT((DA3:DA105=V94)*(DD3:DD105=V90)*DC3:DC105)</f>
        <v>0</v>
      </c>
      <c r="AA90" s="133">
        <f ca="1">SUMPRODUCT((DA3:DA105=V90)*(DD3:DD105=V91)*DC3:DC105)+SUMPRODUCT((DA3:DA105=V90)*(DD3:DD105=V92)*DC3:DC105)+SUMPRODUCT((DA3:DA105=V90)*(DD3:DD105=V93)*DC3:DC105)+SUMPRODUCT((DA3:DA105=V90)*(DD3:DD105=V94)*DC3:DC105)+SUMPRODUCT((DA3:DA105=V91)*(DD3:DD105=V90)*DB3:DB105)+SUMPRODUCT((DA3:DA105=V92)*(DD3:DD105=V90)*DB3:DB105)+SUMPRODUCT((DA3:DA105=V93)*(DD3:DD105=V90)*DB3:DB105)+SUMPRODUCT((DA3:DA105=V94)*(DD3:DD105=V90)*DB3:DB105)</f>
        <v>0</v>
      </c>
      <c r="AB90" s="133">
        <f ca="1">Z90-AA90+1000</f>
        <v>1000</v>
      </c>
      <c r="AC90" s="133">
        <f t="shared" ref="AC90:AC93" ca="1" si="156">IF(V90&lt;&gt;"",W90*3+X90*1,"")</f>
        <v>0</v>
      </c>
      <c r="AD90" s="133">
        <f ca="1">IF(V90&lt;&gt;"",VLOOKUP(V90,C4:I52,7,FALSE),"")</f>
        <v>1000</v>
      </c>
      <c r="AE90" s="133">
        <f ca="1">IF(V90&lt;&gt;"",VLOOKUP(V90,C4:I52,5,FALSE),"")</f>
        <v>0</v>
      </c>
      <c r="AF90" s="133">
        <f ca="1">IF(V90&lt;&gt;"",VLOOKUP(V90,C4:K52,9,FALSE),"")</f>
        <v>-171</v>
      </c>
      <c r="AG90" s="133">
        <f ca="1">AC90</f>
        <v>0</v>
      </c>
      <c r="AH90" s="133">
        <f ca="1">IF(V90&lt;&gt;"",RANK(AG90,AG90:AG93),"")</f>
        <v>1</v>
      </c>
      <c r="AI90" s="133">
        <f ca="1">IF(V90&lt;&gt;"",SUMPRODUCT((AG90:AG93=AG90)*(AB90:AB93&gt;AB90)),"")</f>
        <v>0</v>
      </c>
      <c r="AJ90" s="133">
        <f ca="1">IF(V90&lt;&gt;"",SUMPRODUCT((AG90:AG93=AG90)*(AB90:AB93=AB90)*(Z90:Z93&gt;Z90)),"")</f>
        <v>0</v>
      </c>
      <c r="AK90" s="133">
        <f ca="1">IF(V90&lt;&gt;"",SUMPRODUCT((AG90:AG93=AG90)*(AB90:AB93=AB90)*(Z90:Z93=Z90)*(AD90:AD93&gt;AD90)),"")</f>
        <v>0</v>
      </c>
      <c r="AL90" s="133">
        <f ca="1">IF(V90&lt;&gt;"",SUMPRODUCT((AG90:AG93=AG90)*(AB90:AB93=AB90)*(Z90:Z93=Z90)*(AD90:AD93=AD90)*(AE90:AE93&gt;AE90)),"")</f>
        <v>0</v>
      </c>
      <c r="AM90" s="133">
        <f ca="1">IF(V90&lt;&gt;"",SUMPRODUCT((AG90:AG93=AG90)*(AB90:AB93=AB90)*(Z90:Z93=Z90)*(AD90:AD93=AD90)*(AE90:AE93=AE90)*(AF90:AF93&gt;AF90)),"")</f>
        <v>3</v>
      </c>
      <c r="AN90" s="133">
        <f ca="1">IF(V90&lt;&gt;"",SUM(AH90:AM90),"")</f>
        <v>4</v>
      </c>
      <c r="DX90" s="20"/>
      <c r="DY90" s="9">
        <v>83</v>
      </c>
      <c r="DZ90" s="204">
        <f t="shared" si="142"/>
        <v>46205.791666666664</v>
      </c>
      <c r="EA90" s="208">
        <v>46205.791666666664</v>
      </c>
      <c r="EB90" s="206">
        <f t="shared" si="74"/>
        <v>46205.791666666664</v>
      </c>
      <c r="EC90" s="20"/>
    </row>
    <row r="91" spans="2:133" x14ac:dyDescent="0.25">
      <c r="J91" s="197">
        <f ca="1">IF(COUNTIF(J11:J14,4)=4,1,SUMPRODUCT((J11:J14=J12)*(I11:I14=I12)*(G11:G14&gt;G12))+1)</f>
        <v>1</v>
      </c>
      <c r="U91" s="133">
        <f ca="1">IF(V12&lt;&gt;"",SUMPRODUCT((AC11:AC14=AC12)*(AB11:AB14=AB12)*(Z11:Z14=Z12)*(AA11:AA14=AA12)),"")</f>
        <v>4</v>
      </c>
      <c r="V91" s="133" t="str">
        <f ca="1">IF(AND(U91&lt;&gt;"",U91&gt;1),V12,"")</f>
        <v>Qatar</v>
      </c>
      <c r="W91" s="133">
        <f ca="1">SUMPRODUCT((DA3:DA105=V91)*(DD3:DD105=V92)*(DE3:DE105="W"))+SUMPRODUCT((DA3:DA105=V91)*(DD3:DD105=V93)*(DE3:DE105="W"))+SUMPRODUCT((DA3:DA105=V91)*(DD3:DD105=V94)*(DE3:DE105="W"))+SUMPRODUCT((DA3:DA105=V91)*(DD3:DD105=V90)*(DE3:DE105="W"))+SUMPRODUCT((DA3:DA105=V92)*(DD3:DD105=V91)*(DF3:DF105="W"))+SUMPRODUCT((DA3:DA105=V93)*(DD3:DD105=V91)*(DF3:DF105="W"))+SUMPRODUCT((DA3:DA105=V94)*(DD3:DD105=V91)*(DF3:DF105="W"))+SUMPRODUCT((DA3:DA105=V90)*(DD3:DD105=V91)*(DF3:DF105="W"))</f>
        <v>0</v>
      </c>
      <c r="X91" s="133">
        <f ca="1">SUMPRODUCT((DA3:DA105=V91)*(DD3:DD105=V92)*(DE3:DE105="D"))+SUMPRODUCT((DA3:DA105=V91)*(DD3:DD105=V93)*(DE3:DE105="D"))+SUMPRODUCT((DA3:DA105=V91)*(DD3:DD105=V94)*(DE3:DE105="D"))+SUMPRODUCT((DA3:DA105=V91)*(DD3:DD105=V90)*(DE3:DE105="D"))+SUMPRODUCT((DA3:DA105=V92)*(DD3:DD105=V91)*(DE3:DE105="D"))+SUMPRODUCT((DA3:DA105=V93)*(DD3:DD105=V91)*(DE3:DE105="D"))+SUMPRODUCT((DA3:DA105=V94)*(DD3:DD105=V91)*(DE3:DE105="D"))+SUMPRODUCT((DA3:DA105=V90)*(DD3:DD105=V91)*(DE3:DE105="D"))</f>
        <v>0</v>
      </c>
      <c r="Y91" s="133">
        <f ca="1">SUMPRODUCT((DA3:DA105=V91)*(DD3:DD105=V92)*(DE3:DE105="L"))+SUMPRODUCT((DA3:DA105=V91)*(DD3:DD105=V93)*(DE3:DE105="L"))+SUMPRODUCT((DA3:DA105=V91)*(DD3:DD105=V94)*(DE3:DE105="L"))+SUMPRODUCT((DA3:DA105=V91)*(DD3:DD105=V90)*(DE3:DE105="L"))+SUMPRODUCT((DA3:DA105=V92)*(DD3:DD105=V91)*(DF3:DF105="L"))+SUMPRODUCT((DA3:DA105=V93)*(DD3:DD105=V91)*(DF3:DF105="L"))+SUMPRODUCT((DA3:DA105=V94)*(DD3:DD105=V91)*(DF3:DF105="L"))+SUMPRODUCT((DA3:DA105=V90)*(DD3:DD105=V91)*(DF3:DF105="L"))</f>
        <v>0</v>
      </c>
      <c r="Z91" s="133">
        <f ca="1">SUMPRODUCT((DA3:DA105=V91)*(DD3:DD105=V92)*DB3:DB105)+SUMPRODUCT((DA3:DA105=V91)*(DD3:DD105=V93)*DB3:DB105)+SUMPRODUCT((DA3:DA105=V91)*(DD3:DD105=V94)*DB3:DB105)+SUMPRODUCT((DA3:DA105=V91)*(DD3:DD105=V90)*DB3:DB105)+SUMPRODUCT((DA3:DA105=V92)*(DD3:DD105=V91)*DC3:DC105)+SUMPRODUCT((DA3:DA105=V93)*(DD3:DD105=V91)*DC3:DC105)+SUMPRODUCT((DA3:DA105=V94)*(DD3:DD105=V91)*DC3:DC105)+SUMPRODUCT((DA3:DA105=V90)*(DD3:DD105=V91)*DC3:DC105)</f>
        <v>0</v>
      </c>
      <c r="AA91" s="133">
        <f ca="1">SUMPRODUCT((DA3:DA105=V91)*(DD3:DD105=V92)*DC3:DC105)+SUMPRODUCT((DA3:DA105=V91)*(DD3:DD105=V93)*DC3:DC105)+SUMPRODUCT((DA3:DA105=V91)*(DD3:DD105=V94)*DC3:DC105)+SUMPRODUCT((DA3:DA105=V91)*(DD3:DD105=V90)*DC3:DC105)+SUMPRODUCT((DA3:DA105=V92)*(DD3:DD105=V91)*DB3:DB105)+SUMPRODUCT((DA3:DA105=V93)*(DD3:DD105=V91)*DB3:DB105)+SUMPRODUCT((DA3:DA105=V94)*(DD3:DD105=V91)*DB3:DB105)+SUMPRODUCT((DA3:DA105=V90)*(DD3:DD105=V91)*DB3:DB105)</f>
        <v>0</v>
      </c>
      <c r="AB91" s="133">
        <f ca="1">Z91-AA91+1000</f>
        <v>1000</v>
      </c>
      <c r="AC91" s="133">
        <f t="shared" ca="1" si="156"/>
        <v>0</v>
      </c>
      <c r="AD91" s="133">
        <f ca="1">IF(V91&lt;&gt;"",VLOOKUP(V91,C4:I52,7,FALSE),"")</f>
        <v>1000</v>
      </c>
      <c r="AE91" s="133">
        <f ca="1">IF(V91&lt;&gt;"",VLOOKUP(V91,C4:I52,5,FALSE),"")</f>
        <v>0</v>
      </c>
      <c r="AF91" s="133">
        <f ca="1">IF(V91&lt;&gt;"",VLOOKUP(V91,C4:K52,9,FALSE),"")</f>
        <v>-156</v>
      </c>
      <c r="AG91" s="133">
        <f t="shared" ref="AG91:AG93" ca="1" si="157">AC91</f>
        <v>0</v>
      </c>
      <c r="AH91" s="133">
        <f ca="1">IF(V91&lt;&gt;"",RANK(AG91,AG90:AG93),"")</f>
        <v>1</v>
      </c>
      <c r="AI91" s="133">
        <f ca="1">IF(V91&lt;&gt;"",SUMPRODUCT((AG90:AG93=AG91)*(AB90:AB93&gt;AB91)),"")</f>
        <v>0</v>
      </c>
      <c r="AJ91" s="133">
        <f ca="1">IF(V91&lt;&gt;"",SUMPRODUCT((AG90:AG93=AG91)*(AB90:AB93=AB91)*(Z90:Z93&gt;Z91)),"")</f>
        <v>0</v>
      </c>
      <c r="AK91" s="133">
        <f ca="1">IF(V91&lt;&gt;"",SUMPRODUCT((AG90:AG93=AG91)*(AB90:AB93=AB91)*(Z90:Z93=Z91)*(AD90:AD93&gt;AD91)),"")</f>
        <v>0</v>
      </c>
      <c r="AL91" s="133">
        <f ca="1">IF(V91&lt;&gt;"",SUMPRODUCT((AG90:AG93=AG91)*(AB90:AB93=AB91)*(Z90:Z93=Z91)*(AD90:AD93=AD91)*(AE90:AE93&gt;AE91)),"")</f>
        <v>0</v>
      </c>
      <c r="AM91" s="133">
        <f ca="1">IF(V91&lt;&gt;"",SUMPRODUCT((AG90:AG93=AG91)*(AB90:AB93=AB91)*(Z90:Z93=Z91)*(AD90:AD93=AD91)*(AE90:AE93=AE91)*(AF90:AF93&gt;AF91)),"")</f>
        <v>2</v>
      </c>
      <c r="AN91" s="133">
        <f t="shared" ref="AN91:AN93" ca="1" si="158">IF(V91&lt;&gt;"",SUM(AH91:AM91),"")</f>
        <v>3</v>
      </c>
      <c r="AO91" s="133" t="str">
        <f ca="1">IF(AP12&lt;&gt;"",SUMPRODUCT((AW11:AW14=AW12)*(AV11:AV14=AV12)*(AT11:AT14=AT12)*(AU11:AU14=AU12)),"")</f>
        <v/>
      </c>
      <c r="AP91" s="133" t="str">
        <f ca="1">IF(AND(AO91&lt;&gt;"",AO91&gt;1),AP12,"")</f>
        <v/>
      </c>
      <c r="AQ91" s="133">
        <f ca="1">SUMPRODUCT((DA3:DA105=AP91)*(DD3:DD105=AP92)*(DE3:DE105="W"))+SUMPRODUCT((DA3:DA105=AP91)*(DD3:DD105=AP93)*(DE3:DE105="W"))+SUMPRODUCT((DA3:DA105=AP91)*(DD3:DD105=AP94)*(DE3:DE105="W"))+SUMPRODUCT((DA3:DA105=AP92)*(DD3:DD105=AP91)*(DF3:DF105="W"))+SUMPRODUCT((DA3:DA105=AP93)*(DD3:DD105=AP91)*(DF3:DF105="W"))+SUMPRODUCT((DA3:DA105=AP94)*(DD3:DD105=AP91)*(DF3:DF105="W"))</f>
        <v>0</v>
      </c>
      <c r="AR91" s="133">
        <f ca="1">SUMPRODUCT((DA3:DA105=AP91)*(DD3:DD105=AP92)*(DE3:DE105="D"))+SUMPRODUCT((DA3:DA105=AP91)*(DD3:DD105=AP93)*(DE3:DE105="D"))+SUMPRODUCT((DA3:DA105=AP91)*(DD3:DD105=AP94)*(DE3:DE105="D"))+SUMPRODUCT((DA3:DA105=AP92)*(DD3:DD105=AP91)*(DE3:DE105="D"))+SUMPRODUCT((DA3:DA105=AP93)*(DD3:DD105=AP91)*(DE3:DE105="D"))+SUMPRODUCT((DA3:DA105=AP94)*(DD3:DD105=AP91)*(DE3:DE105="D"))</f>
        <v>0</v>
      </c>
      <c r="AS91" s="133">
        <f ca="1">SUMPRODUCT((DA3:DA105=AP91)*(DD3:DD105=AP92)*(DE3:DE105="L"))+SUMPRODUCT((DA3:DA105=AP91)*(DD3:DD105=AP93)*(DE3:DE105="L"))+SUMPRODUCT((DA3:DA105=AP91)*(DD3:DD105=AP94)*(DE3:DE105="L"))+SUMPRODUCT((DA3:DA105=AP92)*(DD3:DD105=AP91)*(DF3:DF105="L"))+SUMPRODUCT((DA3:DA105=AP93)*(DD3:DD105=AP91)*(DF3:DF105="L"))+SUMPRODUCT((DA3:DA105=AP94)*(DD3:DD105=AP91)*(DF3:DF105="L"))</f>
        <v>0</v>
      </c>
      <c r="AT91" s="133">
        <f ca="1">SUMPRODUCT((DA3:DA105=AP91)*(DD3:DD105=AP92)*DB3:DB105)+SUMPRODUCT((DA3:DA105=AP91)*(DD3:DD105=AP93)*DB3:DB105)+SUMPRODUCT((DA3:DA105=AP91)*(DD3:DD105=AP94)*DB3:DB105)+SUMPRODUCT((DA3:DA105=AP91)*(DD3:DD105=AP90)*DB3:DB105)+SUMPRODUCT((DA3:DA105=AP92)*(DD3:DD105=AP91)*DC3:DC105)+SUMPRODUCT((DA3:DA105=AP93)*(DD3:DD105=AP91)*DC3:DC105)+SUMPRODUCT((DA3:DA105=AP94)*(DD3:DD105=AP91)*DC3:DC105)+SUMPRODUCT((DA3:DA105=AP90)*(DD3:DD105=AP91)*DC3:DC105)</f>
        <v>0</v>
      </c>
      <c r="AU91" s="133">
        <f ca="1">SUMPRODUCT((DA3:DA105=AP91)*(DD3:DD105=AP92)*DC3:DC105)+SUMPRODUCT((DA3:DA105=AP91)*(DD3:DD105=AP93)*DC3:DC105)+SUMPRODUCT((DA3:DA105=AP91)*(DD3:DD105=AP94)*DC3:DC105)+SUMPRODUCT((DA3:DA105=AP91)*(DD3:DD105=AP90)*DC3:DC105)+SUMPRODUCT((DA3:DA105=AP92)*(DD3:DD105=AP91)*DB3:DB105)+SUMPRODUCT((DA3:DA105=AP93)*(DD3:DD105=AP91)*DB3:DB105)+SUMPRODUCT((DA3:DA105=AP94)*(DD3:DD105=AP91)*DB3:DB105)+SUMPRODUCT((DA3:DA105=AP90)*(DD3:DD105=AP91)*DB3:DB105)</f>
        <v>0</v>
      </c>
      <c r="AV91" s="133">
        <f ca="1">AT91-AU91+1000</f>
        <v>1000</v>
      </c>
      <c r="AW91" s="133" t="str">
        <f t="shared" ref="AW91:AW93" ca="1" si="159">IF(AP91&lt;&gt;"",AQ91*3+AR91*1,"")</f>
        <v/>
      </c>
      <c r="AX91" s="133" t="str">
        <f ca="1">IF(AP91&lt;&gt;"",VLOOKUP(AP91,C4:I52,7,FALSE),"")</f>
        <v/>
      </c>
      <c r="AY91" s="133" t="str">
        <f ca="1">IF(AP91&lt;&gt;"",VLOOKUP(AP91,C4:I52,5,FALSE),"")</f>
        <v/>
      </c>
      <c r="AZ91" s="133" t="str">
        <f ca="1">IF(AP91&lt;&gt;"",VLOOKUP(AP91,C4:K52,9,FALSE),"")</f>
        <v/>
      </c>
      <c r="BA91" s="133" t="str">
        <f t="shared" ref="BA91:BA93" ca="1" si="160">AW91</f>
        <v/>
      </c>
      <c r="BB91" s="133" t="str">
        <f ca="1">IF(AP91&lt;&gt;"",RANK(BA91,BA90:BA93),"")</f>
        <v/>
      </c>
      <c r="BC91" s="133" t="str">
        <f ca="1">IF(AP91&lt;&gt;"",SUMPRODUCT((BA90:BA93=BA91)*(AV90:AV93&gt;AV91)),"")</f>
        <v/>
      </c>
      <c r="BD91" s="133" t="str">
        <f ca="1">IF(AP91&lt;&gt;"",SUMPRODUCT((BA90:BA93=BA91)*(AV90:AV93=AV91)*(AT90:AT93&gt;AT91)),"")</f>
        <v/>
      </c>
      <c r="BE91" s="133" t="str">
        <f ca="1">IF(AP91&lt;&gt;"",SUMPRODUCT((BA90:BA93=BA91)*(AV90:AV93=AV91)*(AT90:AT93=AT91)*(AX90:AX93&gt;AX91)),"")</f>
        <v/>
      </c>
      <c r="BF91" s="133" t="str">
        <f ca="1">IF(AP91&lt;&gt;"",SUMPRODUCT((BA90:BA93=BA91)*(AV90:AV93=AV91)*(AT90:AT93=AT91)*(AX90:AX93=AX91)*(AY90:AY93&gt;AY91)),"")</f>
        <v/>
      </c>
      <c r="BG91" s="133" t="str">
        <f ca="1">IF(AP91&lt;&gt;"",SUMPRODUCT((BA90:BA93=BA91)*(AV90:AV93=AV91)*(AT90:AT93=AT91)*(AX90:AX93=AX91)*(AY90:AY93=AY91)*(AZ90:AZ93&gt;AZ91)),"")</f>
        <v/>
      </c>
      <c r="BH91" s="133" t="str">
        <f ca="1">IF(AP91&lt;&gt;"",SUM(BB91:BG91)+1,"")</f>
        <v/>
      </c>
      <c r="DX91" s="20"/>
      <c r="DY91" s="9">
        <v>84</v>
      </c>
      <c r="DZ91" s="204">
        <f t="shared" si="142"/>
        <v>46205.625</v>
      </c>
      <c r="EA91" s="208">
        <v>46205.625</v>
      </c>
      <c r="EB91" s="206">
        <f t="shared" si="74"/>
        <v>46205.625</v>
      </c>
      <c r="EC91" s="20"/>
    </row>
    <row r="92" spans="2:133" x14ac:dyDescent="0.25">
      <c r="J92" s="197">
        <f ca="1">IF(COUNTIF(J11:J14,4)=4,1,SUMPRODUCT((J11:J14=J13)*(I11:I14=I13)*(G11:G14&gt;G13))+1)</f>
        <v>1</v>
      </c>
      <c r="U92" s="133">
        <f ca="1">IF(V13&lt;&gt;"",SUMPRODUCT((AC11:AC14=AC13)*(AB11:AB14=AB13)*(Z11:Z14=Z13)*(AA11:AA14=AA13)),"")</f>
        <v>4</v>
      </c>
      <c r="V92" s="133" t="str">
        <f ca="1">IF(AND(U92&lt;&gt;"",U92&gt;1),V13,"")</f>
        <v>Canada</v>
      </c>
      <c r="W92" s="133">
        <f ca="1">SUMPRODUCT((DA3:DA105=V92)*(DD3:DD105=V93)*(DE3:DE105="W"))+SUMPRODUCT((DA3:DA105=V92)*(DD3:DD105=V94)*(DE3:DE105="W"))+SUMPRODUCT((DA3:DA105=V92)*(DD3:DD105=V90)*(DE3:DE105="W"))+SUMPRODUCT((DA3:DA105=V92)*(DD3:DD105=V91)*(DE3:DE105="W"))+SUMPRODUCT((DA3:DA105=V93)*(DD3:DD105=V92)*(DF3:DF105="W"))+SUMPRODUCT((DA3:DA105=V94)*(DD3:DD105=V92)*(DF3:DF105="W"))+SUMPRODUCT((DA3:DA105=V90)*(DD3:DD105=V92)*(DF3:DF105="W"))+SUMPRODUCT((DA3:DA105=V91)*(DD3:DD105=V92)*(DF3:DF105="W"))</f>
        <v>0</v>
      </c>
      <c r="X92" s="133">
        <f ca="1">SUMPRODUCT((DA3:DA105=V92)*(DD3:DD105=V93)*(DE3:DE105="D"))+SUMPRODUCT((DA3:DA105=V92)*(DD3:DD105=V94)*(DE3:DE105="D"))+SUMPRODUCT((DA3:DA105=V92)*(DD3:DD105=V90)*(DE3:DE105="D"))+SUMPRODUCT((DA3:DA105=V92)*(DD3:DD105=V91)*(DE3:DE105="D"))+SUMPRODUCT((DA3:DA105=V93)*(DD3:DD105=V92)*(DE3:DE105="D"))+SUMPRODUCT((DA3:DA105=V94)*(DD3:DD105=V92)*(DE3:DE105="D"))+SUMPRODUCT((DA3:DA105=V90)*(DD3:DD105=V92)*(DE3:DE105="D"))+SUMPRODUCT((DA3:DA105=V91)*(DD3:DD105=V92)*(DE3:DE105="D"))</f>
        <v>0</v>
      </c>
      <c r="Y92" s="133">
        <f ca="1">SUMPRODUCT((DA3:DA105=V92)*(DD3:DD105=V93)*(DE3:DE105="L"))+SUMPRODUCT((DA3:DA105=V92)*(DD3:DD105=V94)*(DE3:DE105="L"))+SUMPRODUCT((DA3:DA105=V92)*(DD3:DD105=V90)*(DE3:DE105="L"))+SUMPRODUCT((DA3:DA105=V92)*(DD3:DD105=V91)*(DE3:DE105="L"))+SUMPRODUCT((DA3:DA105=V93)*(DD3:DD105=V92)*(DF3:DF105="L"))+SUMPRODUCT((DA3:DA105=V94)*(DD3:DD105=V92)*(DF3:DF105="L"))+SUMPRODUCT((DA3:DA105=V90)*(DD3:DD105=V92)*(DF3:DF105="L"))+SUMPRODUCT((DA3:DA105=V91)*(DD3:DD105=V92)*(DF3:DF105="L"))</f>
        <v>0</v>
      </c>
      <c r="Z92" s="133">
        <f ca="1">SUMPRODUCT((DA3:DA105=V92)*(DD3:DD105=V93)*DB3:DB105)+SUMPRODUCT((DA3:DA105=V92)*(DD3:DD105=V94)*DB3:DB105)+SUMPRODUCT((DA3:DA105=V92)*(DD3:DD105=V90)*DB3:DB105)+SUMPRODUCT((DA3:DA105=V92)*(DD3:DD105=V91)*DB3:DB105)+SUMPRODUCT((DA3:DA105=V93)*(DD3:DD105=V92)*DC3:DC105)+SUMPRODUCT((DA3:DA105=V94)*(DD3:DD105=V92)*DC3:DC105)+SUMPRODUCT((DA3:DA105=V90)*(DD3:DD105=V92)*DC3:DC105)+SUMPRODUCT((DA3:DA105=V91)*(DD3:DD105=V92)*DC3:DC105)</f>
        <v>0</v>
      </c>
      <c r="AA92" s="133">
        <f ca="1">SUMPRODUCT((DA3:DA105=V92)*(DD3:DD105=V93)*DC3:DC105)+SUMPRODUCT((DA3:DA105=V92)*(DD3:DD105=V94)*DC3:DC105)+SUMPRODUCT((DA3:DA105=V92)*(DD3:DD105=V90)*DC3:DC105)+SUMPRODUCT((DA3:DA105=V92)*(DD3:DD105=V91)*DC3:DC105)+SUMPRODUCT((DA3:DA105=V93)*(DD3:DD105=V92)*DB3:DB105)+SUMPRODUCT((DA3:DA105=V94)*(DD3:DD105=V92)*DB3:DB105)+SUMPRODUCT((DA3:DA105=V90)*(DD3:DD105=V92)*DB3:DB105)+SUMPRODUCT((DA3:DA105=V91)*(DD3:DD105=V92)*DB3:DB105)</f>
        <v>0</v>
      </c>
      <c r="AB92" s="133">
        <f ca="1">Z92-AA92+1000</f>
        <v>1000</v>
      </c>
      <c r="AC92" s="133">
        <f t="shared" ca="1" si="156"/>
        <v>0</v>
      </c>
      <c r="AD92" s="133">
        <f ca="1">IF(V92&lt;&gt;"",VLOOKUP(V92,C4:I52,7,FALSE),"")</f>
        <v>1000</v>
      </c>
      <c r="AE92" s="133">
        <f ca="1">IF(V92&lt;&gt;"",VLOOKUP(V92,C4:I52,5,FALSE),"")</f>
        <v>0</v>
      </c>
      <c r="AF92" s="133">
        <f ca="1">IF(V92&lt;&gt;"",VLOOKUP(V92,C4:K52,9,FALSE),"")</f>
        <v>-129</v>
      </c>
      <c r="AG92" s="133">
        <f t="shared" ca="1" si="157"/>
        <v>0</v>
      </c>
      <c r="AH92" s="133">
        <f ca="1">IF(V92&lt;&gt;"",RANK(AG92,AG90:AG93),"")</f>
        <v>1</v>
      </c>
      <c r="AI92" s="133">
        <f ca="1">IF(V92&lt;&gt;"",SUMPRODUCT((AG90:AG93=AG92)*(AB90:AB93&gt;AB92)),"")</f>
        <v>0</v>
      </c>
      <c r="AJ92" s="133">
        <f ca="1">IF(V92&lt;&gt;"",SUMPRODUCT((AG90:AG93=AG92)*(AB90:AB93=AB92)*(Z90:Z93&gt;Z92)),"")</f>
        <v>0</v>
      </c>
      <c r="AK92" s="133">
        <f ca="1">IF(V92&lt;&gt;"",SUMPRODUCT((AG90:AG93=AG92)*(AB90:AB93=AB92)*(Z90:Z93=Z92)*(AD90:AD93&gt;AD92)),"")</f>
        <v>0</v>
      </c>
      <c r="AL92" s="133">
        <f ca="1">IF(V92&lt;&gt;"",SUMPRODUCT((AG90:AG93=AG92)*(AB90:AB93=AB92)*(Z90:Z93=Z92)*(AD90:AD93=AD92)*(AE90:AE93&gt;AE92)),"")</f>
        <v>0</v>
      </c>
      <c r="AM92" s="133">
        <f ca="1">IF(V92&lt;&gt;"",SUMPRODUCT((AG90:AG93=AG92)*(AB90:AB93=AB92)*(Z90:Z93=Z92)*(AD90:AD93=AD92)*(AE90:AE93=AE92)*(AF90:AF93&gt;AF92)),"")</f>
        <v>1</v>
      </c>
      <c r="AN92" s="133">
        <f t="shared" ca="1" si="158"/>
        <v>2</v>
      </c>
      <c r="AO92" s="133" t="str">
        <f ca="1">IF(AP13&lt;&gt;"",SUMPRODUCT((AW11:AW14=AW13)*(AV11:AV14=AV13)*(AT11:AT14=AT13)*(AU11:AU14=AU13)),"")</f>
        <v/>
      </c>
      <c r="AP92" s="133" t="str">
        <f ca="1">IF(AND(AO92&lt;&gt;"",AO92&gt;1),AP13,"")</f>
        <v/>
      </c>
      <c r="AQ92" s="133">
        <f ca="1">SUMPRODUCT((DA3:DA105=AP92)*(DD3:DD105=AP93)*(DE3:DE105="W"))+SUMPRODUCT((DA3:DA105=AP92)*(DD3:DD105=AP94)*(DE3:DE105="W"))+SUMPRODUCT((DA3:DA105=AP92)*(DD3:DD105=AP91)*(DE3:DE105="W"))+SUMPRODUCT((DA3:DA105=AP93)*(DD3:DD105=AP92)*(DF3:DF105="W"))+SUMPRODUCT((DA3:DA105=AP94)*(DD3:DD105=AP92)*(DF3:DF105="W"))+SUMPRODUCT((DA3:DA105=AP91)*(DD3:DD105=AP92)*(DF3:DF105="W"))</f>
        <v>0</v>
      </c>
      <c r="AR92" s="133">
        <f ca="1">SUMPRODUCT((DA3:DA105=AP92)*(DD3:DD105=AP93)*(DE3:DE105="D"))+SUMPRODUCT((DA3:DA105=AP92)*(DD3:DD105=AP94)*(DE3:DE105="D"))+SUMPRODUCT((DA3:DA105=AP92)*(DD3:DD105=AP91)*(DE3:DE105="D"))+SUMPRODUCT((DA3:DA105=AP93)*(DD3:DD105=AP92)*(DE3:DE105="D"))+SUMPRODUCT((DA3:DA105=AP94)*(DD3:DD105=AP92)*(DE3:DE105="D"))+SUMPRODUCT((DA3:DA105=AP91)*(DD3:DD105=AP92)*(DE3:DE105="D"))</f>
        <v>0</v>
      </c>
      <c r="AS92" s="133">
        <f ca="1">SUMPRODUCT((DA3:DA105=AP92)*(DD3:DD105=AP93)*(DE3:DE105="L"))+SUMPRODUCT((DA3:DA105=AP92)*(DD3:DD105=AP94)*(DE3:DE105="L"))+SUMPRODUCT((DA3:DA105=AP92)*(DD3:DD105=AP91)*(DE3:DE105="L"))+SUMPRODUCT((DA3:DA105=AP93)*(DD3:DD105=AP92)*(DF3:DF105="L"))+SUMPRODUCT((DA3:DA105=AP94)*(DD3:DD105=AP92)*(DF3:DF105="L"))+SUMPRODUCT((DA3:DA105=AP91)*(DD3:DD105=AP92)*(DF3:DF105="L"))</f>
        <v>0</v>
      </c>
      <c r="AT92" s="133">
        <f ca="1">SUMPRODUCT((DA3:DA105=AP92)*(DD3:DD105=AP93)*DB3:DB105)+SUMPRODUCT((DA3:DA105=AP92)*(DD3:DD105=AP94)*DB3:DB105)+SUMPRODUCT((DA3:DA105=AP92)*(DD3:DD105=AP90)*DB3:DB105)+SUMPRODUCT((DA3:DA105=AP92)*(DD3:DD105=AP91)*DB3:DB105)+SUMPRODUCT((DA3:DA105=AP93)*(DD3:DD105=AP92)*DC3:DC105)+SUMPRODUCT((DA3:DA105=AP94)*(DD3:DD105=AP92)*DC3:DC105)+SUMPRODUCT((DA3:DA105=AP90)*(DD3:DD105=AP92)*DC3:DC105)+SUMPRODUCT((DA3:DA105=AP91)*(DD3:DD105=AP92)*DC3:DC105)</f>
        <v>0</v>
      </c>
      <c r="AU92" s="133">
        <f ca="1">SUMPRODUCT((DA3:DA105=AP92)*(DD3:DD105=AP93)*DC3:DC105)+SUMPRODUCT((DA3:DA105=AP92)*(DD3:DD105=AP94)*DC3:DC105)+SUMPRODUCT((DA3:DA105=AP92)*(DD3:DD105=AP90)*DC3:DC105)+SUMPRODUCT((DA3:DA105=AP92)*(DD3:DD105=AP91)*DC3:DC105)+SUMPRODUCT((DA3:DA105=AP93)*(DD3:DD105=AP92)*DB3:DB105)+SUMPRODUCT((DA3:DA105=AP94)*(DD3:DD105=AP92)*DB3:DB105)+SUMPRODUCT((DA3:DA105=AP90)*(DD3:DD105=AP92)*DB3:DB105)+SUMPRODUCT((DA3:DA105=AP91)*(DD3:DD105=AP92)*DB3:DB105)</f>
        <v>0</v>
      </c>
      <c r="AV92" s="133">
        <f ca="1">AT92-AU92+1000</f>
        <v>1000</v>
      </c>
      <c r="AW92" s="133" t="str">
        <f t="shared" ca="1" si="159"/>
        <v/>
      </c>
      <c r="AX92" s="133" t="str">
        <f ca="1">IF(AP92&lt;&gt;"",VLOOKUP(AP92,C4:I52,7,FALSE),"")</f>
        <v/>
      </c>
      <c r="AY92" s="133" t="str">
        <f ca="1">IF(AP92&lt;&gt;"",VLOOKUP(AP92,C4:I52,5,FALSE),"")</f>
        <v/>
      </c>
      <c r="AZ92" s="133" t="str">
        <f ca="1">IF(AP92&lt;&gt;"",VLOOKUP(AP92,C4:K52,9,FALSE),"")</f>
        <v/>
      </c>
      <c r="BA92" s="133" t="str">
        <f t="shared" ca="1" si="160"/>
        <v/>
      </c>
      <c r="BB92" s="133" t="str">
        <f ca="1">IF(AP92&lt;&gt;"",RANK(BA92,BA90:BA93),"")</f>
        <v/>
      </c>
      <c r="BC92" s="133" t="str">
        <f ca="1">IF(AP92&lt;&gt;"",SUMPRODUCT((BA90:BA93=BA92)*(AV90:AV93&gt;AV92)),"")</f>
        <v/>
      </c>
      <c r="BD92" s="133" t="str">
        <f ca="1">IF(AP92&lt;&gt;"",SUMPRODUCT((BA90:BA93=BA92)*(AV90:AV93=AV92)*(AT90:AT93&gt;AT92)),"")</f>
        <v/>
      </c>
      <c r="BE92" s="133" t="str">
        <f ca="1">IF(AP92&lt;&gt;"",SUMPRODUCT((BA90:BA93=BA92)*(AV90:AV93=AV92)*(AT90:AT93=AT92)*(AX90:AX93&gt;AX92)),"")</f>
        <v/>
      </c>
      <c r="BF92" s="133" t="str">
        <f ca="1">IF(AP92&lt;&gt;"",SUMPRODUCT((BA90:BA93=BA92)*(AV90:AV93=AV92)*(AT90:AT93=AT92)*(AX90:AX93=AX92)*(AY90:AY93&gt;AY92)),"")</f>
        <v/>
      </c>
      <c r="BG92" s="133" t="str">
        <f ca="1">IF(AP92&lt;&gt;"",SUMPRODUCT((BA90:BA93=BA92)*(AV90:AV93=AV92)*(AT90:AT93=AT92)*(AX90:AX93=AX92)*(AY90:AY93=AY92)*(AZ90:AZ93&gt;AZ92)),"")</f>
        <v/>
      </c>
      <c r="BH92" s="133" t="str">
        <f t="shared" ref="BH92:BH93" ca="1" si="161">IF(AP92&lt;&gt;"",SUM(BB92:BG92)+1,"")</f>
        <v/>
      </c>
      <c r="DX92" s="20"/>
      <c r="DY92" s="9">
        <v>85</v>
      </c>
      <c r="DZ92" s="204">
        <f t="shared" si="142"/>
        <v>46205.958333333336</v>
      </c>
      <c r="EA92" s="208">
        <v>46205.958333333336</v>
      </c>
      <c r="EB92" s="206">
        <f t="shared" si="74"/>
        <v>46205.958333333336</v>
      </c>
      <c r="EC92" s="20"/>
    </row>
    <row r="93" spans="2:133" x14ac:dyDescent="0.25">
      <c r="J93" s="197">
        <f ca="1">IF(COUNTIF(J11:J14,4)=4,1,SUMPRODUCT((J11:J14=J14)*(I11:I14=I14)*(G11:G14&gt;G14))+1)</f>
        <v>1</v>
      </c>
      <c r="U93" s="133">
        <f ca="1">IF(V14&lt;&gt;"",SUMPRODUCT((AC11:AC14=AC14)*(AB11:AB14=AB14)*(Z11:Z14=Z14)*(AA11:AA14=AA14)),"")</f>
        <v>4</v>
      </c>
      <c r="V93" s="133" t="str">
        <f ca="1">IF(AND(U93&lt;&gt;"",U93&gt;1),V14,"")</f>
        <v>Switzerland</v>
      </c>
      <c r="W93" s="133">
        <f ca="1">SUMPRODUCT((DA3:DA105=V93)*(DD3:DD105=V94)*(DE3:DE105="W"))+SUMPRODUCT((DA3:DA105=V93)*(DD3:DD105=V90)*(DE3:DE105="W"))+SUMPRODUCT((DA3:DA105=V93)*(DD3:DD105=V91)*(DE3:DE105="W"))+SUMPRODUCT((DA3:DA105=V93)*(DD3:DD105=V92)*(DE3:DE105="W"))+SUMPRODUCT((DA3:DA105=V94)*(DD3:DD105=V93)*(DF3:DF105="W"))+SUMPRODUCT((DA3:DA105=V90)*(DD3:DD105=V93)*(DF3:DF105="W"))+SUMPRODUCT((DA3:DA105=V91)*(DD3:DD105=V93)*(DF3:DF105="W"))+SUMPRODUCT((DA3:DA105=V92)*(DD3:DD105=V93)*(DF3:DF105="W"))</f>
        <v>0</v>
      </c>
      <c r="X93" s="133">
        <f ca="1">SUMPRODUCT((DA3:DA105=V93)*(DD3:DD105=V94)*(DE3:DE105="D"))+SUMPRODUCT((DA3:DA105=V93)*(DD3:DD105=V90)*(DE3:DE105="D"))+SUMPRODUCT((DA3:DA105=V93)*(DD3:DD105=V91)*(DE3:DE105="D"))+SUMPRODUCT((DA3:DA105=V93)*(DD3:DD105=V92)*(DE3:DE105="D"))+SUMPRODUCT((DA3:DA105=V94)*(DD3:DD105=V93)*(DE3:DE105="D"))+SUMPRODUCT((DA3:DA105=V90)*(DD3:DD105=V93)*(DE3:DE105="D"))+SUMPRODUCT((DA3:DA105=V91)*(DD3:DD105=V93)*(DE3:DE105="D"))+SUMPRODUCT((DA3:DA105=V92)*(DD3:DD105=V93)*(DE3:DE105="D"))</f>
        <v>0</v>
      </c>
      <c r="Y93" s="133">
        <f ca="1">SUMPRODUCT((DA3:DA105=V93)*(DD3:DD105=V94)*(DE3:DE105="L"))+SUMPRODUCT((DA3:DA105=V93)*(DD3:DD105=V90)*(DE3:DE105="L"))+SUMPRODUCT((DA3:DA105=V93)*(DD3:DD105=V91)*(DE3:DE105="L"))+SUMPRODUCT((DA3:DA105=V93)*(DD3:DD105=V92)*(DE3:DE105="L"))+SUMPRODUCT((DA3:DA105=V94)*(DD3:DD105=V93)*(DF3:DF105="L"))+SUMPRODUCT((DA3:DA105=V90)*(DD3:DD105=V93)*(DF3:DF105="L"))+SUMPRODUCT((DA3:DA105=V91)*(DD3:DD105=V93)*(DF3:DF105="L"))+SUMPRODUCT((DA3:DA105=V92)*(DD3:DD105=V93)*(DF3:DF105="L"))</f>
        <v>0</v>
      </c>
      <c r="Z93" s="133">
        <f ca="1">SUMPRODUCT((DA3:DA105=V93)*(DD3:DD105=V94)*DB3:DB105)+SUMPRODUCT((DA3:DA105=V93)*(DD3:DD105=V90)*DB3:DB105)+SUMPRODUCT((DA3:DA105=V93)*(DD3:DD105=V91)*DB3:DB105)+SUMPRODUCT((DA3:DA105=V93)*(DD3:DD105=V92)*DB3:DB105)+SUMPRODUCT((DA3:DA105=V94)*(DD3:DD105=V93)*DC3:DC105)+SUMPRODUCT((DA3:DA105=V90)*(DD3:DD105=V93)*DC3:DC105)+SUMPRODUCT((DA3:DA105=V91)*(DD3:DD105=V93)*DC3:DC105)+SUMPRODUCT((DA3:DA105=V92)*(DD3:DD105=V93)*DC3:DC105)</f>
        <v>0</v>
      </c>
      <c r="AA93" s="133">
        <f ca="1">SUMPRODUCT((DA3:DA105=V93)*(DD3:DD105=V94)*DC3:DC105)+SUMPRODUCT((DA3:DA105=V93)*(DD3:DD105=V90)*DC3:DC105)+SUMPRODUCT((DA3:DA105=V93)*(DD3:DD105=V91)*DC3:DC105)+SUMPRODUCT((DA3:DA105=V93)*(DD3:DD105=V92)*DC3:DC105)+SUMPRODUCT((DA3:DA105=V94)*(DD3:DD105=V93)*DB3:DB105)+SUMPRODUCT((DA3:DA105=V90)*(DD3:DD105=V93)*DB3:DB105)+SUMPRODUCT((DA3:DA105=V91)*(DD3:DD105=V93)*DB3:DB105)+SUMPRODUCT((DA3:DA105=V92)*(DD3:DD105=V93)*DB3:DB105)</f>
        <v>0</v>
      </c>
      <c r="AB93" s="133">
        <f ca="1">Z93-AA93+1000</f>
        <v>1000</v>
      </c>
      <c r="AC93" s="133">
        <f t="shared" ca="1" si="156"/>
        <v>0</v>
      </c>
      <c r="AD93" s="133">
        <f ca="1">IF(V93&lt;&gt;"",VLOOKUP(V93,C4:I52,7,FALSE),"")</f>
        <v>1000</v>
      </c>
      <c r="AE93" s="133">
        <f ca="1">IF(V93&lt;&gt;"",VLOOKUP(V93,C4:I52,5,FALSE),"")</f>
        <v>0</v>
      </c>
      <c r="AF93" s="133">
        <f ca="1">IF(V93&lt;&gt;"",VLOOKUP(V93,C4:K52,9,FALSE),"")</f>
        <v>-118</v>
      </c>
      <c r="AG93" s="133">
        <f t="shared" ca="1" si="157"/>
        <v>0</v>
      </c>
      <c r="AH93" s="133">
        <f ca="1">IF(V93&lt;&gt;"",RANK(AG93,AG90:AG93),"")</f>
        <v>1</v>
      </c>
      <c r="AI93" s="133">
        <f ca="1">IF(V93&lt;&gt;"",SUMPRODUCT((AG90:AG93=AG93)*(AB90:AB93&gt;AB93)),"")</f>
        <v>0</v>
      </c>
      <c r="AJ93" s="133">
        <f ca="1">IF(V93&lt;&gt;"",SUMPRODUCT((AG90:AG93=AG93)*(AB90:AB93=AB93)*(Z90:Z93&gt;Z93)),"")</f>
        <v>0</v>
      </c>
      <c r="AK93" s="133">
        <f ca="1">IF(V93&lt;&gt;"",SUMPRODUCT((AG90:AG93=AG93)*(AB90:AB93=AB93)*(Z90:Z93=Z93)*(AD90:AD93&gt;AD93)),"")</f>
        <v>0</v>
      </c>
      <c r="AL93" s="133">
        <f ca="1">IF(V93&lt;&gt;"",SUMPRODUCT((AG90:AG93=AG93)*(AB90:AB93=AB93)*(Z90:Z93=Z93)*(AD90:AD93=AD93)*(AE90:AE93&gt;AE93)),"")</f>
        <v>0</v>
      </c>
      <c r="AM93" s="133">
        <f ca="1">IF(V93&lt;&gt;"",SUMPRODUCT((AG90:AG93=AG93)*(AB90:AB93=AB93)*(Z90:Z93=Z93)*(AD90:AD93=AD93)*(AE90:AE93=AE93)*(AF90:AF93&gt;AF93)),"")</f>
        <v>0</v>
      </c>
      <c r="AN93" s="133">
        <f t="shared" ca="1" si="158"/>
        <v>1</v>
      </c>
      <c r="AO93" s="133" t="str">
        <f ca="1">IF(AP14&lt;&gt;"",SUMPRODUCT((AW11:AW14=AW14)*(AV11:AV14=AV14)*(AT11:AT14=AT14)*(AU11:AU14=AU14)),"")</f>
        <v/>
      </c>
      <c r="AP93" s="133" t="str">
        <f ca="1">IF(AND(AO93&lt;&gt;"",AO93&gt;1),AP14,"")</f>
        <v/>
      </c>
      <c r="AQ93" s="133" t="str">
        <f ca="1">IF(AP93&lt;&gt;"",SUMPRODUCT((DA3:DA105=AP93)*(DD3:DD105=AP94)*(DE3:DE105="W"))+SUMPRODUCT((DA3:DA105=AP93)*(DD3:DD105=AP91)*(DE3:DE105="W"))+SUMPRODUCT((DA3:DA105=AP93)*(DD3:DD105=AP92)*(DE3:DE105="W"))+SUMPRODUCT((DA3:DA105=AP94)*(DD3:DD105=AP93)*(DF3:DF105="W"))+SUMPRODUCT((DA3:DA105=AP91)*(DD3:DD105=AP93)*(DF3:DF105="W"))+SUMPRODUCT((DA3:DA105=AP92)*(DD3:DD105=AP93)*(DF3:DF105="W")),"")</f>
        <v/>
      </c>
      <c r="AR93" s="133" t="str">
        <f ca="1">IF(AP93&lt;&gt;"",SUMPRODUCT((DA3:DA105=AP93)*(DD3:DD105=AP94)*(DE3:DE105="D"))+SUMPRODUCT((DA3:DA105=AP93)*(DD3:DD105=AP91)*(DE3:DE105="D"))+SUMPRODUCT((DA3:DA105=AP93)*(DD3:DD105=AP92)*(DE3:DE105="D"))+SUMPRODUCT((DA3:DA105=AP94)*(DD3:DD105=AP93)*(DE3:DE105="D"))+SUMPRODUCT((DA3:DA105=AP91)*(DD3:DD105=AP93)*(DE3:DE105="D"))+SUMPRODUCT((DA3:DA105=AP92)*(DD3:DD105=AP93)*(DE3:DE105="D")),"")</f>
        <v/>
      </c>
      <c r="AS93" s="133" t="str">
        <f ca="1">IF(AP93&lt;&gt;"",SUMPRODUCT((DA3:DA105=AP93)*(DD3:DD105=AP94)*(DE3:DE105="L"))+SUMPRODUCT((DA3:DA105=AP93)*(DD3:DD105=AP91)*(DE3:DE105="L"))+SUMPRODUCT((DA3:DA105=AP93)*(DD3:DD105=AP92)*(DE3:DE105="L"))+SUMPRODUCT((DA3:DA105=AP94)*(DD3:DD105=AP93)*(DF3:DF105="L"))+SUMPRODUCT((DA3:DA105=AP91)*(DD3:DD105=AP93)*(DF3:DF105="L"))+SUMPRODUCT((DA3:DA105=AP92)*(DD3:DD105=AP93)*(DF3:DF105="L")),"")</f>
        <v/>
      </c>
      <c r="AT93" s="133">
        <f ca="1">SUMPRODUCT((DA3:DA105=AP93)*(DD3:DD105=AP94)*DB3:DB105)+SUMPRODUCT((DA3:DA105=AP93)*(DD3:DD105=AP90)*DB3:DB105)+SUMPRODUCT((DA3:DA105=AP93)*(DD3:DD105=AP91)*DB3:DB105)+SUMPRODUCT((DA3:DA105=AP93)*(DD3:DD105=AP92)*DB3:DB105)+SUMPRODUCT((DA3:DA105=AP94)*(DD3:DD105=AP93)*DC3:DC105)+SUMPRODUCT((DA3:DA105=AP90)*(DD3:DD105=AP93)*DC3:DC105)+SUMPRODUCT((DA3:DA105=AP91)*(DD3:DD105=AP93)*DC3:DC105)+SUMPRODUCT((DA3:DA105=AP92)*(DD3:DD105=AP93)*DC3:DC105)</f>
        <v>0</v>
      </c>
      <c r="AU93" s="133">
        <f ca="1">SUMPRODUCT((DA3:DA105=AP93)*(DD3:DD105=AP94)*DC3:DC105)+SUMPRODUCT((DA3:DA105=AP93)*(DD3:DD105=AP90)*DC3:DC105)+SUMPRODUCT((DA3:DA105=AP93)*(DD3:DD105=AP91)*DC3:DC105)+SUMPRODUCT((DA3:DA105=AP93)*(DD3:DD105=AP92)*DC3:DC105)+SUMPRODUCT((DA3:DA105=AP94)*(DD3:DD105=AP93)*DB3:DB105)+SUMPRODUCT((DA3:DA105=AP90)*(DD3:DD105=AP93)*DB3:DB105)+SUMPRODUCT((DA3:DA105=AP91)*(DD3:DD105=AP93)*DB3:DB105)+SUMPRODUCT((DA3:DA105=AP92)*(DD3:DD105=AP93)*DB3:DB105)</f>
        <v>0</v>
      </c>
      <c r="AV93" s="133">
        <f ca="1">AT93-AU93+1000</f>
        <v>1000</v>
      </c>
      <c r="AW93" s="133" t="str">
        <f t="shared" ca="1" si="159"/>
        <v/>
      </c>
      <c r="AX93" s="133" t="str">
        <f ca="1">IF(AP93&lt;&gt;"",VLOOKUP(AP93,C4:I52,7,FALSE),"")</f>
        <v/>
      </c>
      <c r="AY93" s="133" t="str">
        <f ca="1">IF(AP93&lt;&gt;"",VLOOKUP(AP93,C4:I52,5,FALSE),"")</f>
        <v/>
      </c>
      <c r="AZ93" s="133" t="str">
        <f ca="1">IF(AP93&lt;&gt;"",VLOOKUP(AP93,C4:K52,9,FALSE),"")</f>
        <v/>
      </c>
      <c r="BA93" s="133" t="str">
        <f t="shared" ca="1" si="160"/>
        <v/>
      </c>
      <c r="BB93" s="133" t="str">
        <f ca="1">IF(AP93&lt;&gt;"",RANK(BA93,BA90:BA93),"")</f>
        <v/>
      </c>
      <c r="BC93" s="133" t="str">
        <f ca="1">IF(AP93&lt;&gt;"",SUMPRODUCT((BA90:BA93=BA93)*(AV90:AV93&gt;AV93)),"")</f>
        <v/>
      </c>
      <c r="BD93" s="133" t="str">
        <f ca="1">IF(AP93&lt;&gt;"",SUMPRODUCT((BA90:BA93=BA93)*(AV90:AV93=AV93)*(AT90:AT93&gt;AT93)),"")</f>
        <v/>
      </c>
      <c r="BE93" s="133" t="str">
        <f ca="1">IF(AP93&lt;&gt;"",SUMPRODUCT((BA90:BA93=BA93)*(AV90:AV93=AV93)*(AT90:AT93=AT93)*(AX90:AX93&gt;AX93)),"")</f>
        <v/>
      </c>
      <c r="BF93" s="133" t="str">
        <f ca="1">IF(AP93&lt;&gt;"",SUMPRODUCT((BA90:BA93=BA93)*(AV90:AV93=AV93)*(AT90:AT93=AT93)*(AX90:AX93=AX93)*(AY90:AY93&gt;AY93)),"")</f>
        <v/>
      </c>
      <c r="BG93" s="133" t="str">
        <f ca="1">IF(AP93&lt;&gt;"",SUMPRODUCT((BA90:BA93=BA93)*(AV90:AV93=AV93)*(AT90:AT93=AT93)*(AX90:AX93=AX93)*(AY90:AY93=AY93)*(AZ90:AZ93&gt;AZ93)),"")</f>
        <v/>
      </c>
      <c r="BH93" s="133" t="str">
        <f t="shared" ca="1" si="161"/>
        <v/>
      </c>
      <c r="DX93" s="20"/>
      <c r="DY93" s="9">
        <v>86</v>
      </c>
      <c r="DZ93" s="204">
        <f t="shared" si="142"/>
        <v>46206.75</v>
      </c>
      <c r="EA93" s="208">
        <v>46206.75</v>
      </c>
      <c r="EB93" s="206">
        <f t="shared" si="74"/>
        <v>46206.75</v>
      </c>
      <c r="EC93" s="20"/>
    </row>
    <row r="94" spans="2:133" x14ac:dyDescent="0.25">
      <c r="DX94" s="20"/>
      <c r="DY94" s="9">
        <v>87</v>
      </c>
      <c r="DZ94" s="204">
        <f t="shared" si="142"/>
        <v>46206.895833333336</v>
      </c>
      <c r="EA94" s="208">
        <v>46206.895833333336</v>
      </c>
      <c r="EB94" s="206">
        <f t="shared" si="74"/>
        <v>46206.895833333336</v>
      </c>
      <c r="EC94" s="20"/>
    </row>
    <row r="95" spans="2:133" x14ac:dyDescent="0.25">
      <c r="DX95" s="20"/>
      <c r="DY95" s="9">
        <v>88</v>
      </c>
      <c r="DZ95" s="204">
        <f t="shared" si="142"/>
        <v>46206.583333333336</v>
      </c>
      <c r="EA95" s="208">
        <v>46206.583333333336</v>
      </c>
      <c r="EB95" s="206">
        <f t="shared" si="74"/>
        <v>46206.583333333336</v>
      </c>
      <c r="EC95" s="20"/>
    </row>
    <row r="96" spans="2:133" x14ac:dyDescent="0.25">
      <c r="U96" s="133">
        <f ca="1">IF(V97="",SUM(AH18:AM18),IF(V98="",SUM(AH19:AM19),IF(V99="",SUM(AH20:AM20),IF(V100="",SUM(AH21:AM21),0))))</f>
        <v>0</v>
      </c>
      <c r="AO96" s="133">
        <f ca="1">IF(AP98="",SUM(BB19:BG19),IF(AP99="",SUM(BB20:BG20),IF(AP100="",SUM(BB21:BG21),0)))</f>
        <v>0</v>
      </c>
      <c r="DX96" s="20"/>
      <c r="DY96" s="9">
        <v>89</v>
      </c>
      <c r="DZ96" s="204">
        <f t="shared" si="142"/>
        <v>46207.708333333336</v>
      </c>
      <c r="EA96" s="208">
        <v>46207.708333333336</v>
      </c>
      <c r="EB96" s="206">
        <f t="shared" si="74"/>
        <v>46207.708333333336</v>
      </c>
      <c r="EC96" s="20"/>
    </row>
    <row r="97" spans="10:133" x14ac:dyDescent="0.25">
      <c r="J97" s="197">
        <f ca="1">IF(COUNTIF(J18:J21,4)=4,1,SUMPRODUCT((J18:J21=J18)*(I18:I21=I18)*(G18:G21&gt;G18))+1)</f>
        <v>1</v>
      </c>
      <c r="U97" s="133">
        <f ca="1">IF(V18&lt;&gt;"",SUMPRODUCT((AC18:AC21=AC18)*(AB18:AB21=AB18)*(Z18:Z21=Z18)*(AA18:AA21=AA18)),"")</f>
        <v>4</v>
      </c>
      <c r="V97" s="133" t="str">
        <f ca="1">IF(AND(U97&lt;&gt;"",U97&gt;1),V18,"")</f>
        <v>Haiti</v>
      </c>
      <c r="W97" s="133">
        <f ca="1">SUMPRODUCT((DA3:DA105=V97)*(DD3:DD105=V98)*(DE3:DE105="W"))+SUMPRODUCT((DA3:DA105=V97)*(DD3:DD105=V99)*(DE3:DE105="W"))+SUMPRODUCT((DA3:DA105=V97)*(DD3:DD105=V100)*(DE3:DE105="W"))+SUMPRODUCT((DA3:DA105=V97)*(DD3:DD105=V101)*(DE3:DE105="W"))+SUMPRODUCT((DA3:DA105=V98)*(DD3:DD105=V97)*(DF3:DF105="W"))+SUMPRODUCT((DA3:DA105=V99)*(DD3:DD105=V97)*(DF3:DF105="W"))+SUMPRODUCT((DA3:DA105=V100)*(DD3:DD105=V97)*(DF3:DF105="W"))+SUMPRODUCT((DA3:DA105=V101)*(DD3:DD105=V97)*(DF3:DF105="W"))</f>
        <v>0</v>
      </c>
      <c r="X97" s="133">
        <f ca="1">SUMPRODUCT((DA3:DA105=V97)*(DD3:DD105=V98)*(DE3:DE105="D"))+SUMPRODUCT((DA3:DA105=V97)*(DD3:DD105=V99)*(DE3:DE105="D"))+SUMPRODUCT((DA3:DA105=V97)*(DD3:DD105=V100)*(DE3:DE105="D"))+SUMPRODUCT((DA3:DA105=V97)*(DD3:DD105=V101)*(DE3:DE105="D"))+SUMPRODUCT((DA3:DA105=V98)*(DD3:DD105=V97)*(DE3:DE105="D"))+SUMPRODUCT((DA3:DA105=V99)*(DD3:DD105=V97)*(DE3:DE105="D"))+SUMPRODUCT((DA3:DA105=V100)*(DD3:DD105=V97)*(DE3:DE105="D"))+SUMPRODUCT((DA3:DA105=V101)*(DD3:DD105=V97)*(DE3:DE105="D"))</f>
        <v>0</v>
      </c>
      <c r="Y97" s="133">
        <f ca="1">SUMPRODUCT((DA3:DA105=V97)*(DD3:DD105=V98)*(DE3:DE105="L"))+SUMPRODUCT((DA3:DA105=V97)*(DD3:DD105=V99)*(DE3:DE105="L"))+SUMPRODUCT((DA3:DA105=V97)*(DD3:DD105=V100)*(DE3:DE105="L"))+SUMPRODUCT((DA3:DA105=V97)*(DD3:DD105=V101)*(DE3:DE105="L"))+SUMPRODUCT((DA3:DA105=V98)*(DD3:DD105=V97)*(DF3:DF105="L"))+SUMPRODUCT((DA3:DA105=V99)*(DD3:DD105=V97)*(DF3:DF105="L"))+SUMPRODUCT((DA3:DA105=V100)*(DD3:DD105=V97)*(DF3:DF105="L"))+SUMPRODUCT((DA3:DA105=V101)*(DD3:DD105=V97)*(DF3:DF105="L"))</f>
        <v>0</v>
      </c>
      <c r="Z97" s="133">
        <f ca="1">SUMPRODUCT((DA3:DA105=V97)*(DD3:DD105=V98)*DB3:DB105)+SUMPRODUCT((DA3:DA105=V97)*(DD3:DD105=V99)*DB3:DB105)+SUMPRODUCT((DA3:DA105=V97)*(DD3:DD105=V100)*DB3:DB105)+SUMPRODUCT((DA3:DA105=V97)*(DD3:DD105=V101)*DB3:DB105)+SUMPRODUCT((DA3:DA105=V98)*(DD3:DD105=V97)*DC3:DC105)+SUMPRODUCT((DA3:DA105=V99)*(DD3:DD105=V97)*DC3:DC105)+SUMPRODUCT((DA3:DA105=V100)*(DD3:DD105=V97)*DC3:DC105)+SUMPRODUCT((DA3:DA105=V101)*(DD3:DD105=V97)*DC3:DC105)</f>
        <v>0</v>
      </c>
      <c r="AA97" s="133">
        <f ca="1">SUMPRODUCT((DA3:DA105=V97)*(DD3:DD105=V98)*DC3:DC105)+SUMPRODUCT((DA3:DA105=V97)*(DD3:DD105=V99)*DC3:DC105)+SUMPRODUCT((DA3:DA105=V97)*(DD3:DD105=V100)*DC3:DC105)+SUMPRODUCT((DA3:DA105=V97)*(DD3:DD105=V101)*DC3:DC105)+SUMPRODUCT((DA3:DA105=V98)*(DD3:DD105=V97)*DB3:DB105)+SUMPRODUCT((DA3:DA105=V99)*(DD3:DD105=V97)*DB3:DB105)+SUMPRODUCT((DA3:DA105=V100)*(DD3:DD105=V97)*DB3:DB105)+SUMPRODUCT((DA3:DA105=V101)*(DD3:DD105=V97)*DB3:DB105)</f>
        <v>0</v>
      </c>
      <c r="AB97" s="133">
        <f ca="1">Z97-AA97+1000</f>
        <v>1000</v>
      </c>
      <c r="AC97" s="133">
        <f ca="1">IF(V97&lt;&gt;"",W97*3+X97*1,"")</f>
        <v>0</v>
      </c>
      <c r="AD97" s="133">
        <f ca="1">IF(V97&lt;&gt;"",VLOOKUP(V97,C4:I52,7,FALSE),"")</f>
        <v>1000</v>
      </c>
      <c r="AE97" s="133">
        <f ca="1">IF(V97&lt;&gt;"",VLOOKUP(V97,C4:I52,5,FALSE),"")</f>
        <v>0</v>
      </c>
      <c r="AF97" s="133">
        <f ca="1">IF(V97&lt;&gt;"",VLOOKUP(V97,C4:K52,9,FALSE),"")</f>
        <v>-183</v>
      </c>
      <c r="AG97" s="133">
        <f ca="1">AC97</f>
        <v>0</v>
      </c>
      <c r="AH97" s="133">
        <f ca="1">IF(V97&lt;&gt;"",RANK(AG97,AG97:AG100),"")</f>
        <v>1</v>
      </c>
      <c r="AI97" s="133">
        <f ca="1">IF(V97&lt;&gt;"",SUMPRODUCT((AG97:AG100=AG97)*(AB97:AB100&gt;AB97)),"")</f>
        <v>0</v>
      </c>
      <c r="AJ97" s="133">
        <f ca="1">IF(V97&lt;&gt;"",SUMPRODUCT((AG97:AG100=AG97)*(AB97:AB100=AB97)*(Z97:Z100&gt;Z97)),"")</f>
        <v>0</v>
      </c>
      <c r="AK97" s="133">
        <f ca="1">IF(V97&lt;&gt;"",SUMPRODUCT((AG97:AG100=AG97)*(AB97:AB100=AB97)*(Z97:Z100=Z97)*(AD97:AD100&gt;AD97)),"")</f>
        <v>0</v>
      </c>
      <c r="AL97" s="133">
        <f ca="1">IF(V97&lt;&gt;"",SUMPRODUCT((AG97:AG100=AG97)*(AB97:AB100=AB97)*(Z97:Z100=Z97)*(AD97:AD100=AD97)*(AE97:AE100&gt;AE97)),"")</f>
        <v>0</v>
      </c>
      <c r="AM97" s="133">
        <f ca="1">IF(V97&lt;&gt;"",SUMPRODUCT((AG97:AG100=AG97)*(AB97:AB100=AB97)*(Z97:Z100=Z97)*(AD97:AD100=AD97)*(AE97:AE100=AE97)*(AF97:AF100&gt;AF97)),"")</f>
        <v>3</v>
      </c>
      <c r="AN97" s="133">
        <f ca="1">IF(V97&lt;&gt;"",SUM(AH97:AM97),"")</f>
        <v>4</v>
      </c>
      <c r="DX97" s="20"/>
      <c r="DY97" s="9">
        <v>90</v>
      </c>
      <c r="DZ97" s="204">
        <f t="shared" si="142"/>
        <v>46207.541666666664</v>
      </c>
      <c r="EA97" s="208">
        <v>46207.541666666664</v>
      </c>
      <c r="EB97" s="206">
        <f t="shared" si="74"/>
        <v>46207.541666666664</v>
      </c>
      <c r="EC97" s="20"/>
    </row>
    <row r="98" spans="10:133" x14ac:dyDescent="0.25">
      <c r="J98" s="197">
        <f ca="1">IF(COUNTIF(J18:J21,4)=4,1,SUMPRODUCT((J18:J21=J19)*(I18:I21=I19)*(G18:G21&gt;G19))+1)</f>
        <v>1</v>
      </c>
      <c r="U98" s="133">
        <f ca="1">IF(V19&lt;&gt;"",SUMPRODUCT((AC18:AC21=AC19)*(AB18:AB21=AB19)*(Z18:Z21=Z19)*(AA18:AA21=AA19)),"")</f>
        <v>4</v>
      </c>
      <c r="V98" s="133" t="str">
        <f ca="1">IF(AND(U98&lt;&gt;"",U98&gt;1),V19,"")</f>
        <v>Scotland</v>
      </c>
      <c r="W98" s="133">
        <f ca="1">SUMPRODUCT((DA3:DA105=V98)*(DD3:DD105=V99)*(DE3:DE105="W"))+SUMPRODUCT((DA3:DA105=V98)*(DD3:DD105=V100)*(DE3:DE105="W"))+SUMPRODUCT((DA3:DA105=V98)*(DD3:DD105=V101)*(DE3:DE105="W"))+SUMPRODUCT((DA3:DA105=V98)*(DD3:DD105=V97)*(DE3:DE105="W"))+SUMPRODUCT((DA3:DA105=V99)*(DD3:DD105=V98)*(DF3:DF105="W"))+SUMPRODUCT((DA3:DA105=V100)*(DD3:DD105=V98)*(DF3:DF105="W"))+SUMPRODUCT((DA3:DA105=V101)*(DD3:DD105=V98)*(DF3:DF105="W"))+SUMPRODUCT((DA3:DA105=V97)*(DD3:DD105=V98)*(DF3:DF105="W"))</f>
        <v>0</v>
      </c>
      <c r="X98" s="133">
        <f ca="1">SUMPRODUCT((DA3:DA105=V98)*(DD3:DD105=V99)*(DE3:DE105="D"))+SUMPRODUCT((DA3:DA105=V98)*(DD3:DD105=V100)*(DE3:DE105="D"))+SUMPRODUCT((DA3:DA105=V98)*(DD3:DD105=V101)*(DE3:DE105="D"))+SUMPRODUCT((DA3:DA105=V98)*(DD3:DD105=V97)*(DE3:DE105="D"))+SUMPRODUCT((DA3:DA105=V99)*(DD3:DD105=V98)*(DE3:DE105="D"))+SUMPRODUCT((DA3:DA105=V100)*(DD3:DD105=V98)*(DE3:DE105="D"))+SUMPRODUCT((DA3:DA105=V101)*(DD3:DD105=V98)*(DE3:DE105="D"))+SUMPRODUCT((DA3:DA105=V97)*(DD3:DD105=V98)*(DE3:DE105="D"))</f>
        <v>0</v>
      </c>
      <c r="Y98" s="133">
        <f ca="1">SUMPRODUCT((DA3:DA105=V98)*(DD3:DD105=V99)*(DE3:DE105="L"))+SUMPRODUCT((DA3:DA105=V98)*(DD3:DD105=V100)*(DE3:DE105="L"))+SUMPRODUCT((DA3:DA105=V98)*(DD3:DD105=V101)*(DE3:DE105="L"))+SUMPRODUCT((DA3:DA105=V98)*(DD3:DD105=V97)*(DE3:DE105="L"))+SUMPRODUCT((DA3:DA105=V99)*(DD3:DD105=V98)*(DF3:DF105="L"))+SUMPRODUCT((DA3:DA105=V100)*(DD3:DD105=V98)*(DF3:DF105="L"))+SUMPRODUCT((DA3:DA105=V101)*(DD3:DD105=V98)*(DF3:DF105="L"))+SUMPRODUCT((DA3:DA105=V97)*(DD3:DD105=V98)*(DF3:DF105="L"))</f>
        <v>0</v>
      </c>
      <c r="Z98" s="133">
        <f ca="1">SUMPRODUCT((DA3:DA105=V98)*(DD3:DD105=V99)*DB3:DB105)+SUMPRODUCT((DA3:DA105=V98)*(DD3:DD105=V100)*DB3:DB105)+SUMPRODUCT((DA3:DA105=V98)*(DD3:DD105=V101)*DB3:DB105)+SUMPRODUCT((DA3:DA105=V98)*(DD3:DD105=V97)*DB3:DB105)+SUMPRODUCT((DA3:DA105=V99)*(DD3:DD105=V98)*DC3:DC105)+SUMPRODUCT((DA3:DA105=V100)*(DD3:DD105=V98)*DC3:DC105)+SUMPRODUCT((DA3:DA105=V101)*(DD3:DD105=V98)*DC3:DC105)+SUMPRODUCT((DA3:DA105=V97)*(DD3:DD105=V98)*DC3:DC105)</f>
        <v>0</v>
      </c>
      <c r="AA98" s="133">
        <f ca="1">SUMPRODUCT((DA3:DA105=V98)*(DD3:DD105=V99)*DC3:DC105)+SUMPRODUCT((DA3:DA105=V98)*(DD3:DD105=V100)*DC3:DC105)+SUMPRODUCT((DA3:DA105=V98)*(DD3:DD105=V101)*DC3:DC105)+SUMPRODUCT((DA3:DA105=V98)*(DD3:DD105=V97)*DC3:DC105)+SUMPRODUCT((DA3:DA105=V99)*(DD3:DD105=V98)*DB3:DB105)+SUMPRODUCT((DA3:DA105=V100)*(DD3:DD105=V98)*DB3:DB105)+SUMPRODUCT((DA3:DA105=V101)*(DD3:DD105=V98)*DB3:DB105)+SUMPRODUCT((DA3:DA105=V97)*(DD3:DD105=V98)*DB3:DB105)</f>
        <v>0</v>
      </c>
      <c r="AB98" s="133">
        <f ca="1">Z98-AA98+1000</f>
        <v>1000</v>
      </c>
      <c r="AC98" s="133">
        <f t="shared" ref="AC98:AC100" ca="1" si="162">IF(V98&lt;&gt;"",W98*3+X98*1,"")</f>
        <v>0</v>
      </c>
      <c r="AD98" s="133">
        <f ca="1">IF(V98&lt;&gt;"",VLOOKUP(V98,C4:I52,7,FALSE),"")</f>
        <v>1000</v>
      </c>
      <c r="AE98" s="133">
        <f ca="1">IF(V98&lt;&gt;"",VLOOKUP(V98,C4:I52,5,FALSE),"")</f>
        <v>0</v>
      </c>
      <c r="AF98" s="133">
        <f ca="1">IF(V98&lt;&gt;"",VLOOKUP(V98,C4:K52,9,FALSE),"")</f>
        <v>-138</v>
      </c>
      <c r="AG98" s="133">
        <f t="shared" ref="AG98:AG100" ca="1" si="163">AC98</f>
        <v>0</v>
      </c>
      <c r="AH98" s="133">
        <f ca="1">IF(V98&lt;&gt;"",RANK(AG98,AG97:AG100),"")</f>
        <v>1</v>
      </c>
      <c r="AI98" s="133">
        <f ca="1">IF(V98&lt;&gt;"",SUMPRODUCT((AG97:AG100=AG98)*(AB97:AB100&gt;AB98)),"")</f>
        <v>0</v>
      </c>
      <c r="AJ98" s="133">
        <f ca="1">IF(V98&lt;&gt;"",SUMPRODUCT((AG97:AG100=AG98)*(AB97:AB100=AB98)*(Z97:Z100&gt;Z98)),"")</f>
        <v>0</v>
      </c>
      <c r="AK98" s="133">
        <f ca="1">IF(V98&lt;&gt;"",SUMPRODUCT((AG97:AG100=AG98)*(AB97:AB100=AB98)*(Z97:Z100=Z98)*(AD97:AD100&gt;AD98)),"")</f>
        <v>0</v>
      </c>
      <c r="AL98" s="133">
        <f ca="1">IF(V98&lt;&gt;"",SUMPRODUCT((AG97:AG100=AG98)*(AB97:AB100=AB98)*(Z97:Z100=Z98)*(AD97:AD100=AD98)*(AE97:AE100&gt;AE98)),"")</f>
        <v>0</v>
      </c>
      <c r="AM98" s="133">
        <f ca="1">IF(V98&lt;&gt;"",SUMPRODUCT((AG97:AG100=AG98)*(AB97:AB100=AB98)*(Z97:Z100=Z98)*(AD97:AD100=AD98)*(AE97:AE100=AE98)*(AF97:AF100&gt;AF98)),"")</f>
        <v>2</v>
      </c>
      <c r="AN98" s="133">
        <f ca="1">IF(V98&lt;&gt;"",SUM(AH98:AM98),"")</f>
        <v>3</v>
      </c>
      <c r="AO98" s="133" t="str">
        <f ca="1">IF(AP19&lt;&gt;"",SUMPRODUCT((AW18:AW21=AW19)*(AV18:AV21=AV19)*(AT18:AT21=AT19)*(AU18:AU21=AU19)),"")</f>
        <v/>
      </c>
      <c r="AP98" s="133" t="str">
        <f ca="1">IF(AND(AO98&lt;&gt;"",AO98&gt;1),AP19,"")</f>
        <v/>
      </c>
      <c r="AQ98" s="133">
        <f ca="1">SUMPRODUCT((DA3:DA105=AP98)*(DD3:DD105=AP99)*(DE3:DE105="W"))+SUMPRODUCT((DA3:DA105=AP98)*(DD3:DD105=AP100)*(DE3:DE105="W"))+SUMPRODUCT((DA3:DA105=AP98)*(DD3:DD105=AP101)*(DE3:DE105="W"))+SUMPRODUCT((DA3:DA105=AP99)*(DD3:DD105=AP98)*(DF3:DF105="W"))+SUMPRODUCT((DA3:DA105=AP100)*(DD3:DD105=AP98)*(DF3:DF105="W"))+SUMPRODUCT((DA3:DA105=AP101)*(DD3:DD105=AP98)*(DF3:DF105="W"))</f>
        <v>0</v>
      </c>
      <c r="AR98" s="133">
        <f ca="1">SUMPRODUCT((DA3:DA105=AP98)*(DD3:DD105=AP99)*(DE3:DE105="D"))+SUMPRODUCT((DA3:DA105=AP98)*(DD3:DD105=AP100)*(DE3:DE105="D"))+SUMPRODUCT((DA3:DA105=AP98)*(DD3:DD105=AP101)*(DE3:DE105="D"))+SUMPRODUCT((DA3:DA105=AP99)*(DD3:DD105=AP98)*(DE3:DE105="D"))+SUMPRODUCT((DA3:DA105=AP100)*(DD3:DD105=AP98)*(DE3:DE105="D"))+SUMPRODUCT((DA3:DA105=AP101)*(DD3:DD105=AP98)*(DE3:DE105="D"))</f>
        <v>0</v>
      </c>
      <c r="AS98" s="133">
        <f ca="1">SUMPRODUCT((DA3:DA105=AP98)*(DD3:DD105=AP99)*(DE3:DE105="L"))+SUMPRODUCT((DA3:DA105=AP98)*(DD3:DD105=AP100)*(DE3:DE105="L"))+SUMPRODUCT((DA3:DA105=AP98)*(DD3:DD105=AP101)*(DE3:DE105="L"))+SUMPRODUCT((DA3:DA105=AP99)*(DD3:DD105=AP98)*(DF3:DF105="L"))+SUMPRODUCT((DA3:DA105=AP100)*(DD3:DD105=AP98)*(DF3:DF105="L"))+SUMPRODUCT((DA3:DA105=AP101)*(DD3:DD105=AP98)*(DF3:DF105="L"))</f>
        <v>0</v>
      </c>
      <c r="AT98" s="133">
        <f ca="1">SUMPRODUCT((DA3:DA105=AP98)*(DD3:DD105=AP99)*DB3:DB105)+SUMPRODUCT((DA3:DA105=AP98)*(DD3:DD105=AP100)*DB3:DB105)+SUMPRODUCT((DA3:DA105=AP98)*(DD3:DD105=AP101)*DB3:DB105)+SUMPRODUCT((DA3:DA105=AP98)*(DD3:DD105=AP97)*DB3:DB105)+SUMPRODUCT((DA3:DA105=AP99)*(DD3:DD105=AP98)*DC3:DC105)+SUMPRODUCT((DA3:DA105=AP100)*(DD3:DD105=AP98)*DC3:DC105)+SUMPRODUCT((DA3:DA105=AP101)*(DD3:DD105=AP98)*DC3:DC105)+SUMPRODUCT((DA3:DA105=AP97)*(DD3:DD105=AP98)*DC3:DC105)</f>
        <v>0</v>
      </c>
      <c r="AU98" s="133">
        <f ca="1">SUMPRODUCT((DA3:DA105=AP98)*(DD3:DD105=AP99)*DC3:DC105)+SUMPRODUCT((DA3:DA105=AP98)*(DD3:DD105=AP100)*DC3:DC105)+SUMPRODUCT((DA3:DA105=AP98)*(DD3:DD105=AP101)*DC3:DC105)+SUMPRODUCT((DA3:DA105=AP98)*(DD3:DD105=AP97)*DC3:DC105)+SUMPRODUCT((DA3:DA105=AP99)*(DD3:DD105=AP98)*DB3:DB105)+SUMPRODUCT((DA3:DA105=AP100)*(DD3:DD105=AP98)*DB3:DB105)+SUMPRODUCT((DA3:DA105=AP101)*(DD3:DD105=AP98)*DB3:DB105)+SUMPRODUCT((DA3:DA105=AP97)*(DD3:DD105=AP98)*DB3:DB105)</f>
        <v>0</v>
      </c>
      <c r="AV98" s="133">
        <f ca="1">AT98-AU98+1000</f>
        <v>1000</v>
      </c>
      <c r="AW98" s="133" t="str">
        <f t="shared" ref="AW98:AW100" ca="1" si="164">IF(AP98&lt;&gt;"",AQ98*3+AR98*1,"")</f>
        <v/>
      </c>
      <c r="AX98" s="133" t="str">
        <f ca="1">IF(AP98&lt;&gt;"",VLOOKUP(AP98,C4:I52,7,FALSE),"")</f>
        <v/>
      </c>
      <c r="AY98" s="133" t="str">
        <f ca="1">IF(AP98&lt;&gt;"",VLOOKUP(AP98,C4:I52,5,FALSE),"")</f>
        <v/>
      </c>
      <c r="AZ98" s="133" t="str">
        <f ca="1">IF(AP98&lt;&gt;"",VLOOKUP(AP98,C4:K52,9,FALSE),"")</f>
        <v/>
      </c>
      <c r="BA98" s="133" t="str">
        <f t="shared" ref="BA98:BA100" ca="1" si="165">AW98</f>
        <v/>
      </c>
      <c r="BB98" s="133" t="str">
        <f ca="1">IF(AP98&lt;&gt;"",RANK(BA98,BA97:BA100),"")</f>
        <v/>
      </c>
      <c r="BC98" s="133" t="str">
        <f ca="1">IF(AP98&lt;&gt;"",SUMPRODUCT((BA97:BA100=BA98)*(AV97:AV100&gt;AV98)),"")</f>
        <v/>
      </c>
      <c r="BD98" s="133" t="str">
        <f ca="1">IF(AP98&lt;&gt;"",SUMPRODUCT((BA97:BA100=BA98)*(AV97:AV100=AV98)*(AT97:AT100&gt;AT98)),"")</f>
        <v/>
      </c>
      <c r="BE98" s="133" t="str">
        <f ca="1">IF(AP98&lt;&gt;"",SUMPRODUCT((BA97:BA100=BA98)*(AV97:AV100=AV98)*(AT97:AT100=AT98)*(AX97:AX100&gt;AX98)),"")</f>
        <v/>
      </c>
      <c r="BF98" s="133" t="str">
        <f ca="1">IF(AP98&lt;&gt;"",SUMPRODUCT((BA97:BA100=BA98)*(AV97:AV100=AV98)*(AT97:AT100=AT98)*(AX97:AX100=AX98)*(AY97:AY100&gt;AY98)),"")</f>
        <v/>
      </c>
      <c r="BG98" s="133" t="str">
        <f ca="1">IF(AP98&lt;&gt;"",SUMPRODUCT((BA97:BA100=BA98)*(AV97:AV100=AV98)*(AT97:AT100=AT98)*(AX97:AX100=AX98)*(AY97:AY100=AY98)*(AZ97:AZ100&gt;AZ98)),"")</f>
        <v/>
      </c>
      <c r="BH98" s="133" t="str">
        <f ca="1">IF(AP98&lt;&gt;"",SUM(BB98:BG98)+1,"")</f>
        <v/>
      </c>
      <c r="DX98" s="20"/>
      <c r="DY98" s="9">
        <v>91</v>
      </c>
      <c r="DZ98" s="204">
        <f t="shared" si="142"/>
        <v>46208.666666666664</v>
      </c>
      <c r="EA98" s="208">
        <v>46208.666666666664</v>
      </c>
      <c r="EB98" s="206">
        <f t="shared" si="74"/>
        <v>46208.666666666664</v>
      </c>
      <c r="EC98" s="20"/>
    </row>
    <row r="99" spans="10:133" x14ac:dyDescent="0.25">
      <c r="J99" s="197">
        <f ca="1">IF(COUNTIF(J18:J21,4)=4,1,SUMPRODUCT((J18:J21=J20)*(I18:I21=I20)*(G18:G21&gt;G20))+1)</f>
        <v>1</v>
      </c>
      <c r="U99" s="133">
        <f ca="1">IF(V20&lt;&gt;"",SUMPRODUCT((AC18:AC21=AC20)*(AB18:AB21=AB20)*(Z18:Z21=Z20)*(AA18:AA21=AA20)),"")</f>
        <v>4</v>
      </c>
      <c r="V99" s="133" t="str">
        <f ca="1">IF(AND(U99&lt;&gt;"",U99&gt;1),V20,"")</f>
        <v>Morocco</v>
      </c>
      <c r="W99" s="133">
        <f ca="1">SUMPRODUCT((DA3:DA105=V99)*(DD3:DD105=V100)*(DE3:DE105="W"))+SUMPRODUCT((DA3:DA105=V99)*(DD3:DD105=V101)*(DE3:DE105="W"))+SUMPRODUCT((DA3:DA105=V99)*(DD3:DD105=V97)*(DE3:DE105="W"))+SUMPRODUCT((DA3:DA105=V99)*(DD3:DD105=V98)*(DE3:DE105="W"))+SUMPRODUCT((DA3:DA105=V100)*(DD3:DD105=V99)*(DF3:DF105="W"))+SUMPRODUCT((DA3:DA105=V101)*(DD3:DD105=V99)*(DF3:DF105="W"))+SUMPRODUCT((DA3:DA105=V97)*(DD3:DD105=V99)*(DF3:DF105="W"))+SUMPRODUCT((DA3:DA105=V98)*(DD3:DD105=V99)*(DF3:DF105="W"))</f>
        <v>0</v>
      </c>
      <c r="X99" s="133">
        <f ca="1">SUMPRODUCT((DA3:DA105=V99)*(DD3:DD105=V100)*(DE3:DE105="D"))+SUMPRODUCT((DA3:DA105=V99)*(DD3:DD105=V101)*(DE3:DE105="D"))+SUMPRODUCT((DA3:DA105=V99)*(DD3:DD105=V97)*(DE3:DE105="D"))+SUMPRODUCT((DA3:DA105=V99)*(DD3:DD105=V98)*(DE3:DE105="D"))+SUMPRODUCT((DA3:DA105=V100)*(DD3:DD105=V99)*(DE3:DE105="D"))+SUMPRODUCT((DA3:DA105=V101)*(DD3:DD105=V99)*(DE3:DE105="D"))+SUMPRODUCT((DA3:DA105=V97)*(DD3:DD105=V99)*(DE3:DE105="D"))+SUMPRODUCT((DA3:DA105=V98)*(DD3:DD105=V99)*(DE3:DE105="D"))</f>
        <v>0</v>
      </c>
      <c r="Y99" s="133">
        <f ca="1">SUMPRODUCT((DA3:DA105=V99)*(DD3:DD105=V100)*(DE3:DE105="L"))+SUMPRODUCT((DA3:DA105=V99)*(DD3:DD105=V101)*(DE3:DE105="L"))+SUMPRODUCT((DA3:DA105=V99)*(DD3:DD105=V97)*(DE3:DE105="L"))+SUMPRODUCT((DA3:DA105=V99)*(DD3:DD105=V98)*(DE3:DE105="L"))+SUMPRODUCT((DA3:DA105=V100)*(DD3:DD105=V99)*(DF3:DF105="L"))+SUMPRODUCT((DA3:DA105=V101)*(DD3:DD105=V99)*(DF3:DF105="L"))+SUMPRODUCT((DA3:DA105=V97)*(DD3:DD105=V99)*(DF3:DF105="L"))+SUMPRODUCT((DA3:DA105=V98)*(DD3:DD105=V99)*(DF3:DF105="L"))</f>
        <v>0</v>
      </c>
      <c r="Z99" s="133">
        <f ca="1">SUMPRODUCT((DA3:DA105=V99)*(DD3:DD105=V100)*DB3:DB105)+SUMPRODUCT((DA3:DA105=V99)*(DD3:DD105=V101)*DB3:DB105)+SUMPRODUCT((DA3:DA105=V99)*(DD3:DD105=V97)*DB3:DB105)+SUMPRODUCT((DA3:DA105=V99)*(DD3:DD105=V98)*DB3:DB105)+SUMPRODUCT((DA3:DA105=V100)*(DD3:DD105=V99)*DC3:DC105)+SUMPRODUCT((DA3:DA105=V101)*(DD3:DD105=V99)*DC3:DC105)+SUMPRODUCT((DA3:DA105=V97)*(DD3:DD105=V99)*DC3:DC105)+SUMPRODUCT((DA3:DA105=V98)*(DD3:DD105=V99)*DC3:DC105)</f>
        <v>0</v>
      </c>
      <c r="AA99" s="133">
        <f ca="1">SUMPRODUCT((DA3:DA105=V99)*(DD3:DD105=V100)*DC3:DC105)+SUMPRODUCT((DA3:DA105=V99)*(DD3:DD105=V101)*DC3:DC105)+SUMPRODUCT((DA3:DA105=V99)*(DD3:DD105=V97)*DC3:DC105)+SUMPRODUCT((DA3:DA105=V99)*(DD3:DD105=V98)*DC3:DC105)+SUMPRODUCT((DA3:DA105=V100)*(DD3:DD105=V99)*DB3:DB105)+SUMPRODUCT((DA3:DA105=V101)*(DD3:DD105=V99)*DB3:DB105)+SUMPRODUCT((DA3:DA105=V97)*(DD3:DD105=V99)*DB3:DB105)+SUMPRODUCT((DA3:DA105=V98)*(DD3:DD105=V99)*DB3:DB105)</f>
        <v>0</v>
      </c>
      <c r="AB99" s="133">
        <f ca="1">Z99-AA99+1000</f>
        <v>1000</v>
      </c>
      <c r="AC99" s="133">
        <f t="shared" ca="1" si="162"/>
        <v>0</v>
      </c>
      <c r="AD99" s="133">
        <f ca="1">IF(V99&lt;&gt;"",VLOOKUP(V99,C4:I52,7,FALSE),"")</f>
        <v>1000</v>
      </c>
      <c r="AE99" s="133">
        <f ca="1">IF(V99&lt;&gt;"",VLOOKUP(V99,C4:I52,5,FALSE),"")</f>
        <v>0</v>
      </c>
      <c r="AF99" s="133">
        <f ca="1">IF(V99&lt;&gt;"",VLOOKUP(V99,C4:K52,9,FALSE),"")</f>
        <v>-108</v>
      </c>
      <c r="AG99" s="133">
        <f t="shared" ca="1" si="163"/>
        <v>0</v>
      </c>
      <c r="AH99" s="133">
        <f ca="1">IF(V99&lt;&gt;"",RANK(AG99,AG97:AG100),"")</f>
        <v>1</v>
      </c>
      <c r="AI99" s="133">
        <f ca="1">IF(V99&lt;&gt;"",SUMPRODUCT((AG97:AG100=AG99)*(AB97:AB100&gt;AB99)),"")</f>
        <v>0</v>
      </c>
      <c r="AJ99" s="133">
        <f ca="1">IF(V99&lt;&gt;"",SUMPRODUCT((AG97:AG100=AG99)*(AB97:AB100=AB99)*(Z97:Z100&gt;Z99)),"")</f>
        <v>0</v>
      </c>
      <c r="AK99" s="133">
        <f ca="1">IF(V99&lt;&gt;"",SUMPRODUCT((AG97:AG100=AG99)*(AB97:AB100=AB99)*(Z97:Z100=Z99)*(AD97:AD100&gt;AD99)),"")</f>
        <v>0</v>
      </c>
      <c r="AL99" s="133">
        <f ca="1">IF(V99&lt;&gt;"",SUMPRODUCT((AG97:AG100=AG99)*(AB97:AB100=AB99)*(Z97:Z100=Z99)*(AD97:AD100=AD99)*(AE97:AE100&gt;AE99)),"")</f>
        <v>0</v>
      </c>
      <c r="AM99" s="133">
        <f ca="1">IF(V99&lt;&gt;"",SUMPRODUCT((AG97:AG100=AG99)*(AB97:AB100=AB99)*(Z97:Z100=Z99)*(AD97:AD100=AD99)*(AE97:AE100=AE99)*(AF97:AF100&gt;AF99)),"")</f>
        <v>1</v>
      </c>
      <c r="AN99" s="133">
        <f ca="1">IF(V99&lt;&gt;"",SUM(AH99:AM99),"")</f>
        <v>2</v>
      </c>
      <c r="AO99" s="133" t="str">
        <f ca="1">IF(AP20&lt;&gt;"",SUMPRODUCT((AW18:AW21=AW20)*(AV18:AV21=AV20)*(AT18:AT21=AT20)*(AU18:AU21=AU20)),"")</f>
        <v/>
      </c>
      <c r="AP99" s="133" t="str">
        <f ca="1">IF(AND(AO99&lt;&gt;"",AO99&gt;1),AP20,"")</f>
        <v/>
      </c>
      <c r="AQ99" s="133">
        <f ca="1">SUMPRODUCT((DA3:DA105=AP99)*(DD3:DD105=AP100)*(DE3:DE105="W"))+SUMPRODUCT((DA3:DA105=AP99)*(DD3:DD105=AP101)*(DE3:DE105="W"))+SUMPRODUCT((DA3:DA105=AP99)*(DD3:DD105=AP98)*(DE3:DE105="W"))+SUMPRODUCT((DA3:DA105=AP100)*(DD3:DD105=AP99)*(DF3:DF105="W"))+SUMPRODUCT((DA3:DA105=AP101)*(DD3:DD105=AP99)*(DF3:DF105="W"))+SUMPRODUCT((DA3:DA105=AP98)*(DD3:DD105=AP99)*(DF3:DF105="W"))</f>
        <v>0</v>
      </c>
      <c r="AR99" s="133">
        <f ca="1">SUMPRODUCT((DA3:DA105=AP99)*(DD3:DD105=AP100)*(DE3:DE105="D"))+SUMPRODUCT((DA3:DA105=AP99)*(DD3:DD105=AP101)*(DE3:DE105="D"))+SUMPRODUCT((DA3:DA105=AP99)*(DD3:DD105=AP98)*(DE3:DE105="D"))+SUMPRODUCT((DA3:DA105=AP100)*(DD3:DD105=AP99)*(DE3:DE105="D"))+SUMPRODUCT((DA3:DA105=AP101)*(DD3:DD105=AP99)*(DE3:DE105="D"))+SUMPRODUCT((DA3:DA105=AP98)*(DD3:DD105=AP99)*(DE3:DE105="D"))</f>
        <v>0</v>
      </c>
      <c r="AS99" s="133">
        <f ca="1">SUMPRODUCT((DA3:DA105=AP99)*(DD3:DD105=AP100)*(DE3:DE105="L"))+SUMPRODUCT((DA3:DA105=AP99)*(DD3:DD105=AP101)*(DE3:DE105="L"))+SUMPRODUCT((DA3:DA105=AP99)*(DD3:DD105=AP98)*(DE3:DE105="L"))+SUMPRODUCT((DA3:DA105=AP100)*(DD3:DD105=AP99)*(DF3:DF105="L"))+SUMPRODUCT((DA3:DA105=AP101)*(DD3:DD105=AP99)*(DF3:DF105="L"))+SUMPRODUCT((DA3:DA105=AP98)*(DD3:DD105=AP99)*(DF3:DF105="L"))</f>
        <v>0</v>
      </c>
      <c r="AT99" s="133">
        <f ca="1">SUMPRODUCT((DA3:DA105=AP99)*(DD3:DD105=AP100)*DB3:DB105)+SUMPRODUCT((DA3:DA105=AP99)*(DD3:DD105=AP101)*DB3:DB105)+SUMPRODUCT((DA3:DA105=AP99)*(DD3:DD105=AP97)*DB3:DB105)+SUMPRODUCT((DA3:DA105=AP99)*(DD3:DD105=AP98)*DB3:DB105)+SUMPRODUCT((DA3:DA105=AP100)*(DD3:DD105=AP99)*DC3:DC105)+SUMPRODUCT((DA3:DA105=AP101)*(DD3:DD105=AP99)*DC3:DC105)+SUMPRODUCT((DA3:DA105=AP97)*(DD3:DD105=AP99)*DC3:DC105)+SUMPRODUCT((DA3:DA105=AP98)*(DD3:DD105=AP99)*DC3:DC105)</f>
        <v>0</v>
      </c>
      <c r="AU99" s="133">
        <f ca="1">SUMPRODUCT((DA3:DA105=AP99)*(DD3:DD105=AP100)*DC3:DC105)+SUMPRODUCT((DA3:DA105=AP99)*(DD3:DD105=AP101)*DC3:DC105)+SUMPRODUCT((DA3:DA105=AP99)*(DD3:DD105=AP97)*DC3:DC105)+SUMPRODUCT((DA3:DA105=AP99)*(DD3:DD105=AP98)*DC3:DC105)+SUMPRODUCT((DA3:DA105=AP100)*(DD3:DD105=AP99)*DB3:DB105)+SUMPRODUCT((DA3:DA105=AP101)*(DD3:DD105=AP99)*DB3:DB105)+SUMPRODUCT((DA3:DA105=AP97)*(DD3:DD105=AP99)*DB3:DB105)+SUMPRODUCT((DA3:DA105=AP98)*(DD3:DD105=AP99)*DB3:DB105)</f>
        <v>0</v>
      </c>
      <c r="AV99" s="133">
        <f ca="1">AT99-AU99+1000</f>
        <v>1000</v>
      </c>
      <c r="AW99" s="133" t="str">
        <f t="shared" ca="1" si="164"/>
        <v/>
      </c>
      <c r="AX99" s="133" t="str">
        <f ca="1">IF(AP99&lt;&gt;"",VLOOKUP(AP99,C4:I52,7,FALSE),"")</f>
        <v/>
      </c>
      <c r="AY99" s="133" t="str">
        <f ca="1">IF(AP99&lt;&gt;"",VLOOKUP(AP99,C4:I52,5,FALSE),"")</f>
        <v/>
      </c>
      <c r="AZ99" s="133" t="str">
        <f ca="1">IF(AP99&lt;&gt;"",VLOOKUP(AP99,C4:K52,9,FALSE),"")</f>
        <v/>
      </c>
      <c r="BA99" s="133" t="str">
        <f t="shared" ca="1" si="165"/>
        <v/>
      </c>
      <c r="BB99" s="133" t="str">
        <f ca="1">IF(AP99&lt;&gt;"",RANK(BA99,BA97:BA100),"")</f>
        <v/>
      </c>
      <c r="BC99" s="133" t="str">
        <f ca="1">IF(AP99&lt;&gt;"",SUMPRODUCT((BA97:BA100=BA99)*(AV97:AV100&gt;AV99)),"")</f>
        <v/>
      </c>
      <c r="BD99" s="133" t="str">
        <f ca="1">IF(AP99&lt;&gt;"",SUMPRODUCT((BA97:BA100=BA99)*(AV97:AV100=AV99)*(AT97:AT100&gt;AT99)),"")</f>
        <v/>
      </c>
      <c r="BE99" s="133" t="str">
        <f ca="1">IF(AP99&lt;&gt;"",SUMPRODUCT((BA97:BA100=BA99)*(AV97:AV100=AV99)*(AT97:AT100=AT99)*(AX97:AX100&gt;AX99)),"")</f>
        <v/>
      </c>
      <c r="BF99" s="133" t="str">
        <f ca="1">IF(AP99&lt;&gt;"",SUMPRODUCT((BA97:BA100=BA99)*(AV97:AV100=AV99)*(AT97:AT100=AT99)*(AX97:AX100=AX99)*(AY97:AY100&gt;AY99)),"")</f>
        <v/>
      </c>
      <c r="BG99" s="133" t="str">
        <f ca="1">IF(AP99&lt;&gt;"",SUMPRODUCT((BA97:BA100=BA99)*(AV97:AV100=AV99)*(AT97:AT100=AT99)*(AX97:AX100=AX99)*(AY97:AY100=AY99)*(AZ97:AZ100&gt;AZ99)),"")</f>
        <v/>
      </c>
      <c r="BH99" s="133" t="str">
        <f t="shared" ref="BH99:BH100" ca="1" si="166">IF(AP99&lt;&gt;"",SUM(BB99:BG99)+1,"")</f>
        <v/>
      </c>
      <c r="DX99" s="20"/>
      <c r="DY99" s="9">
        <v>92</v>
      </c>
      <c r="DZ99" s="204">
        <f t="shared" si="142"/>
        <v>46208.833333333336</v>
      </c>
      <c r="EA99" s="208">
        <v>46208.833333333336</v>
      </c>
      <c r="EB99" s="206">
        <f t="shared" si="74"/>
        <v>46208.833333333336</v>
      </c>
      <c r="EC99" s="20"/>
    </row>
    <row r="100" spans="10:133" x14ac:dyDescent="0.25">
      <c r="J100" s="197">
        <f ca="1">IF(COUNTIF(J18:J21,4)=4,1,SUMPRODUCT((J18:J21=J21)*(I18:I21=I21)*(G18:G21&gt;G21))+1)</f>
        <v>1</v>
      </c>
      <c r="U100" s="133">
        <f ca="1">IF(V21&lt;&gt;"",SUMPRODUCT((AC18:AC21=AC21)*(AB18:AB21=AB21)*(Z18:Z21=Z21)*(AA18:AA21=AA21)),"")</f>
        <v>4</v>
      </c>
      <c r="V100" s="133" t="str">
        <f ca="1">IF(AND(U100&lt;&gt;"",U100&gt;1),V21,"")</f>
        <v>Brazil</v>
      </c>
      <c r="W100" s="133">
        <f ca="1">SUMPRODUCT((DA3:DA105=V100)*(DD3:DD105=V101)*(DE3:DE105="W"))+SUMPRODUCT((DA3:DA105=V100)*(DD3:DD105=V97)*(DE3:DE105="W"))+SUMPRODUCT((DA3:DA105=V100)*(DD3:DD105=V98)*(DE3:DE105="W"))+SUMPRODUCT((DA3:DA105=V100)*(DD3:DD105=V99)*(DE3:DE105="W"))+SUMPRODUCT((DA3:DA105=V101)*(DD3:DD105=V100)*(DF3:DF105="W"))+SUMPRODUCT((DA3:DA105=V97)*(DD3:DD105=V100)*(DF3:DF105="W"))+SUMPRODUCT((DA3:DA105=V98)*(DD3:DD105=V100)*(DF3:DF105="W"))+SUMPRODUCT((DA3:DA105=V99)*(DD3:DD105=V100)*(DF3:DF105="W"))</f>
        <v>0</v>
      </c>
      <c r="X100" s="133">
        <f ca="1">SUMPRODUCT((DA3:DA105=V100)*(DD3:DD105=V101)*(DE3:DE105="D"))+SUMPRODUCT((DA3:DA105=V100)*(DD3:DD105=V97)*(DE3:DE105="D"))+SUMPRODUCT((DA3:DA105=V100)*(DD3:DD105=V98)*(DE3:DE105="D"))+SUMPRODUCT((DA3:DA105=V100)*(DD3:DD105=V99)*(DE3:DE105="D"))+SUMPRODUCT((DA3:DA105=V101)*(DD3:DD105=V100)*(DE3:DE105="D"))+SUMPRODUCT((DA3:DA105=V97)*(DD3:DD105=V100)*(DE3:DE105="D"))+SUMPRODUCT((DA3:DA105=V98)*(DD3:DD105=V100)*(DE3:DE105="D"))+SUMPRODUCT((DA3:DA105=V99)*(DD3:DD105=V100)*(DE3:DE105="D"))</f>
        <v>0</v>
      </c>
      <c r="Y100" s="133">
        <f ca="1">SUMPRODUCT((DA3:DA105=V100)*(DD3:DD105=V101)*(DE3:DE105="L"))+SUMPRODUCT((DA3:DA105=V100)*(DD3:DD105=V97)*(DE3:DE105="L"))+SUMPRODUCT((DA3:DA105=V100)*(DD3:DD105=V98)*(DE3:DE105="L"))+SUMPRODUCT((DA3:DA105=V100)*(DD3:DD105=V99)*(DE3:DE105="L"))+SUMPRODUCT((DA3:DA105=V101)*(DD3:DD105=V100)*(DF3:DF105="L"))+SUMPRODUCT((DA3:DA105=V97)*(DD3:DD105=V100)*(DF3:DF105="L"))+SUMPRODUCT((DA3:DA105=V98)*(DD3:DD105=V100)*(DF3:DF105="L"))+SUMPRODUCT((DA3:DA105=V99)*(DD3:DD105=V100)*(DF3:DF105="L"))</f>
        <v>0</v>
      </c>
      <c r="Z100" s="133">
        <f ca="1">SUMPRODUCT((DA3:DA105=V100)*(DD3:DD105=V101)*DB3:DB105)+SUMPRODUCT((DA3:DA105=V100)*(DD3:DD105=V97)*DB3:DB105)+SUMPRODUCT((DA3:DA105=V100)*(DD3:DD105=V98)*DB3:DB105)+SUMPRODUCT((DA3:DA105=V100)*(DD3:DD105=V99)*DB3:DB105)+SUMPRODUCT((DA3:DA105=V101)*(DD3:DD105=V100)*DC3:DC105)+SUMPRODUCT((DA3:DA105=V97)*(DD3:DD105=V100)*DC3:DC105)+SUMPRODUCT((DA3:DA105=V98)*(DD3:DD105=V100)*DC3:DC105)+SUMPRODUCT((DA3:DA105=V99)*(DD3:DD105=V100)*DC3:DC105)</f>
        <v>0</v>
      </c>
      <c r="AA100" s="133">
        <f ca="1">SUMPRODUCT((DA3:DA105=V100)*(DD3:DD105=V101)*DC3:DC105)+SUMPRODUCT((DA3:DA105=V100)*(DD3:DD105=V97)*DC3:DC105)+SUMPRODUCT((DA3:DA105=V100)*(DD3:DD105=V98)*DC3:DC105)+SUMPRODUCT((DA3:DA105=V100)*(DD3:DD105=V99)*DC3:DC105)+SUMPRODUCT((DA3:DA105=V101)*(DD3:DD105=V100)*DB3:DB105)+SUMPRODUCT((DA3:DA105=V97)*(DD3:DD105=V100)*DB3:DB105)+SUMPRODUCT((DA3:DA105=V98)*(DD3:DD105=V100)*DB3:DB105)+SUMPRODUCT((DA3:DA105=V99)*(DD3:DD105=V100)*DB3:DB105)</f>
        <v>0</v>
      </c>
      <c r="AB100" s="133">
        <f ca="1">Z100-AA100+1000</f>
        <v>1000</v>
      </c>
      <c r="AC100" s="133">
        <f t="shared" ca="1" si="162"/>
        <v>0</v>
      </c>
      <c r="AD100" s="133">
        <f ca="1">IF(V100&lt;&gt;"",VLOOKUP(V100,C4:I52,7,FALSE),"")</f>
        <v>1000</v>
      </c>
      <c r="AE100" s="133">
        <f ca="1">IF(V100&lt;&gt;"",VLOOKUP(V100,C4:I52,5,FALSE),"")</f>
        <v>0</v>
      </c>
      <c r="AF100" s="133">
        <f ca="1">IF(V100&lt;&gt;"",VLOOKUP(V100,C4:K52,9,FALSE),"")</f>
        <v>-105</v>
      </c>
      <c r="AG100" s="133">
        <f t="shared" ca="1" si="163"/>
        <v>0</v>
      </c>
      <c r="AH100" s="133">
        <f ca="1">IF(V100&lt;&gt;"",RANK(AG100,AG97:AG100),"")</f>
        <v>1</v>
      </c>
      <c r="AI100" s="133">
        <f ca="1">IF(V100&lt;&gt;"",SUMPRODUCT((AG97:AG100=AG100)*(AB97:AB100&gt;AB100)),"")</f>
        <v>0</v>
      </c>
      <c r="AJ100" s="133">
        <f ca="1">IF(V100&lt;&gt;"",SUMPRODUCT((AG97:AG100=AG100)*(AB97:AB100=AB100)*(Z97:Z100&gt;Z100)),"")</f>
        <v>0</v>
      </c>
      <c r="AK100" s="133">
        <f ca="1">IF(V100&lt;&gt;"",SUMPRODUCT((AG97:AG100=AG100)*(AB97:AB100=AB100)*(Z97:Z100=Z100)*(AD97:AD100&gt;AD100)),"")</f>
        <v>0</v>
      </c>
      <c r="AL100" s="133">
        <f ca="1">IF(V100&lt;&gt;"",SUMPRODUCT((AG97:AG100=AG100)*(AB97:AB100=AB100)*(Z97:Z100=Z100)*(AD97:AD100=AD100)*(AE97:AE100&gt;AE100)),"")</f>
        <v>0</v>
      </c>
      <c r="AM100" s="133">
        <f ca="1">IF(V100&lt;&gt;"",SUMPRODUCT((AG97:AG100=AG100)*(AB97:AB100=AB100)*(Z97:Z100=Z100)*(AD97:AD100=AD100)*(AE97:AE100=AE100)*(AF97:AF100&gt;AF100)),"")</f>
        <v>0</v>
      </c>
      <c r="AN100" s="133">
        <f ca="1">IF(V100&lt;&gt;"",SUM(AH100:AM100),"")</f>
        <v>1</v>
      </c>
      <c r="AO100" s="133" t="str">
        <f ca="1">IF(AP21&lt;&gt;"",SUMPRODUCT((AW18:AW21=AW21)*(AV18:AV21=AV21)*(AT18:AT21=AT21)*(AU18:AU21=AU21)),"")</f>
        <v/>
      </c>
      <c r="AP100" s="133" t="str">
        <f ca="1">IF(AND(AO100&lt;&gt;"",AO100&gt;1),AP21,"")</f>
        <v/>
      </c>
      <c r="AQ100" s="133" t="str">
        <f ca="1">IF(AP100&lt;&gt;"",SUMPRODUCT((DA3:DA105=AP100)*(DD3:DD105=AP101)*(DE3:DE105="W"))+SUMPRODUCT((DA3:DA105=AP100)*(DD3:DD105=AP98)*(DE3:DE105="W"))+SUMPRODUCT((DA3:DA105=AP100)*(DD3:DD105=AP99)*(DE3:DE105="W"))+SUMPRODUCT((DA3:DA105=AP101)*(DD3:DD105=AP100)*(DF3:DF105="W"))+SUMPRODUCT((DA3:DA105=AP98)*(DD3:DD105=AP100)*(DF3:DF105="W"))+SUMPRODUCT((DA3:DA105=AP99)*(DD3:DD105=AP100)*(DF3:DF105="W")),"")</f>
        <v/>
      </c>
      <c r="AR100" s="133" t="str">
        <f ca="1">IF(AP100&lt;&gt;"",SUMPRODUCT((DA3:DA105=AP100)*(DD3:DD105=AP101)*(DE3:DE105="D"))+SUMPRODUCT((DA3:DA105=AP100)*(DD3:DD105=AP98)*(DE3:DE105="D"))+SUMPRODUCT((DA3:DA105=AP100)*(DD3:DD105=AP99)*(DE3:DE105="D"))+SUMPRODUCT((DA3:DA105=AP101)*(DD3:DD105=AP100)*(DE3:DE105="D"))+SUMPRODUCT((DA3:DA105=AP98)*(DD3:DD105=AP100)*(DE3:DE105="D"))+SUMPRODUCT((DA3:DA105=AP99)*(DD3:DD105=AP100)*(DE3:DE105="D")),"")</f>
        <v/>
      </c>
      <c r="AS100" s="133" t="str">
        <f ca="1">IF(AP100&lt;&gt;"",SUMPRODUCT((DA3:DA105=AP100)*(DD3:DD105=AP101)*(DE3:DE105="L"))+SUMPRODUCT((DA3:DA105=AP100)*(DD3:DD105=AP98)*(DE3:DE105="L"))+SUMPRODUCT((DA3:DA105=AP100)*(DD3:DD105=AP99)*(DE3:DE105="L"))+SUMPRODUCT((DA3:DA105=AP101)*(DD3:DD105=AP100)*(DF3:DF105="L"))+SUMPRODUCT((DA3:DA105=AP98)*(DD3:DD105=AP100)*(DF3:DF105="L"))+SUMPRODUCT((DA3:DA105=AP99)*(DD3:DD105=AP100)*(DF3:DF105="L")),"")</f>
        <v/>
      </c>
      <c r="AT100" s="133">
        <f ca="1">SUMPRODUCT((DA3:DA105=AP100)*(DD3:DD105=AP101)*DB3:DB105)+SUMPRODUCT((DA3:DA105=AP100)*(DD3:DD105=AP97)*DB3:DB105)+SUMPRODUCT((DA3:DA105=AP100)*(DD3:DD105=AP98)*DB3:DB105)+SUMPRODUCT((DA3:DA105=AP100)*(DD3:DD105=AP99)*DB3:DB105)+SUMPRODUCT((DA3:DA105=AP101)*(DD3:DD105=AP100)*DC3:DC105)+SUMPRODUCT((DA3:DA105=AP97)*(DD3:DD105=AP100)*DC3:DC105)+SUMPRODUCT((DA3:DA105=AP98)*(DD3:DD105=AP100)*DC3:DC105)+SUMPRODUCT((DA3:DA105=AP99)*(DD3:DD105=AP100)*DC3:DC105)</f>
        <v>0</v>
      </c>
      <c r="AU100" s="133">
        <f ca="1">SUMPRODUCT((DA3:DA105=AP100)*(DD3:DD105=AP101)*DC3:DC105)+SUMPRODUCT((DA3:DA105=AP100)*(DD3:DD105=AP97)*DC3:DC105)+SUMPRODUCT((DA3:DA105=AP100)*(DD3:DD105=AP98)*DC3:DC105)+SUMPRODUCT((DA3:DA105=AP100)*(DD3:DD105=AP99)*DC3:DC105)+SUMPRODUCT((DA3:DA105=AP101)*(DD3:DD105=AP100)*DB3:DB105)+SUMPRODUCT((DA3:DA105=AP97)*(DD3:DD105=AP100)*DB3:DB105)+SUMPRODUCT((DA3:DA105=AP98)*(DD3:DD105=AP100)*DB3:DB105)+SUMPRODUCT((DA3:DA105=AP99)*(DD3:DD105=AP100)*DB3:DB105)</f>
        <v>0</v>
      </c>
      <c r="AV100" s="133">
        <f ca="1">AT100-AU100+1000</f>
        <v>1000</v>
      </c>
      <c r="AW100" s="133" t="str">
        <f t="shared" ca="1" si="164"/>
        <v/>
      </c>
      <c r="AX100" s="133" t="str">
        <f ca="1">IF(AP100&lt;&gt;"",VLOOKUP(AP100,C4:I52,7,FALSE),"")</f>
        <v/>
      </c>
      <c r="AY100" s="133" t="str">
        <f ca="1">IF(AP100&lt;&gt;"",VLOOKUP(AP100,C4:I52,5,FALSE),"")</f>
        <v/>
      </c>
      <c r="AZ100" s="133" t="str">
        <f ca="1">IF(AP100&lt;&gt;"",VLOOKUP(AP100,C4:K52,9,FALSE),"")</f>
        <v/>
      </c>
      <c r="BA100" s="133" t="str">
        <f t="shared" ca="1" si="165"/>
        <v/>
      </c>
      <c r="BB100" s="133" t="str">
        <f ca="1">IF(AP100&lt;&gt;"",RANK(BA100,BA97:BA100),"")</f>
        <v/>
      </c>
      <c r="BC100" s="133" t="str">
        <f ca="1">IF(AP100&lt;&gt;"",SUMPRODUCT((BA97:BA100=BA100)*(AV97:AV100&gt;AV100)),"")</f>
        <v/>
      </c>
      <c r="BD100" s="133" t="str">
        <f ca="1">IF(AP100&lt;&gt;"",SUMPRODUCT((BA97:BA100=BA100)*(AV97:AV100=AV100)*(AT97:AT100&gt;AT100)),"")</f>
        <v/>
      </c>
      <c r="BE100" s="133" t="str">
        <f ca="1">IF(AP100&lt;&gt;"",SUMPRODUCT((BA97:BA100=BA100)*(AV97:AV100=AV100)*(AT97:AT100=AT100)*(AX97:AX100&gt;AX100)),"")</f>
        <v/>
      </c>
      <c r="BF100" s="133" t="str">
        <f ca="1">IF(AP100&lt;&gt;"",SUMPRODUCT((BA97:BA100=BA100)*(AV97:AV100=AV100)*(AT97:AT100=AT100)*(AX97:AX100=AX100)*(AY97:AY100&gt;AY100)),"")</f>
        <v/>
      </c>
      <c r="BG100" s="133" t="str">
        <f ca="1">IF(AP100&lt;&gt;"",SUMPRODUCT((BA97:BA100=BA100)*(AV97:AV100=AV100)*(AT97:AT100=AT100)*(AX97:AX100=AX100)*(AY97:AY100=AY100)*(AZ97:AZ100&gt;AZ100)),"")</f>
        <v/>
      </c>
      <c r="BH100" s="133" t="str">
        <f t="shared" ca="1" si="166"/>
        <v/>
      </c>
      <c r="DX100" s="20"/>
      <c r="DY100" s="9">
        <v>93</v>
      </c>
      <c r="DZ100" s="204">
        <f t="shared" si="142"/>
        <v>46209.625</v>
      </c>
      <c r="EA100" s="208">
        <v>46209.625</v>
      </c>
      <c r="EB100" s="206">
        <f t="shared" si="74"/>
        <v>46209.625</v>
      </c>
      <c r="EC100" s="20"/>
    </row>
    <row r="101" spans="10:133" x14ac:dyDescent="0.25">
      <c r="DX101" s="20"/>
      <c r="DY101" s="9">
        <v>94</v>
      </c>
      <c r="DZ101" s="204">
        <f t="shared" si="142"/>
        <v>46209.833333333336</v>
      </c>
      <c r="EA101" s="208">
        <v>46209.833333333336</v>
      </c>
      <c r="EB101" s="206">
        <f t="shared" si="74"/>
        <v>46209.833333333336</v>
      </c>
      <c r="EC101" s="20"/>
    </row>
    <row r="102" spans="10:133" x14ac:dyDescent="0.25">
      <c r="DX102" s="20"/>
      <c r="DY102" s="9">
        <v>95</v>
      </c>
      <c r="DZ102" s="204">
        <f t="shared" si="142"/>
        <v>46210.5</v>
      </c>
      <c r="EA102" s="208">
        <v>46210.5</v>
      </c>
      <c r="EB102" s="206">
        <f t="shared" si="74"/>
        <v>46210.5</v>
      </c>
      <c r="EC102" s="20"/>
    </row>
    <row r="103" spans="10:133" x14ac:dyDescent="0.25">
      <c r="U103" s="133">
        <f ca="1">IF(V104="",SUM(AH25:AM25),IF(V105="",SUM(AH26:AM26),IF(V106="",SUM(AH27:AM27),IF(V107="",SUM(AH28:AM28),0))))</f>
        <v>0</v>
      </c>
      <c r="AO103" s="133">
        <f ca="1">IF(AP105="",SUM(BB26:BG26),IF(AP106="",SUM(BB27:BG27),IF(AP107="",SUM(BB28:BG28),0)))</f>
        <v>0</v>
      </c>
      <c r="DX103" s="20"/>
      <c r="DY103" s="9">
        <v>96</v>
      </c>
      <c r="DZ103" s="204">
        <f t="shared" si="142"/>
        <v>46210.666666666664</v>
      </c>
      <c r="EA103" s="208">
        <v>46210.666666666664</v>
      </c>
      <c r="EB103" s="206">
        <f t="shared" si="74"/>
        <v>46210.666666666664</v>
      </c>
      <c r="EC103" s="20"/>
    </row>
    <row r="104" spans="10:133" x14ac:dyDescent="0.25">
      <c r="J104" s="197">
        <f ca="1">IF(COUNTIF(J25:J28,4)=4,1,SUMPRODUCT((J25:J28=J25)*(I25:I28=I25)*(G25:G28&gt;G25))+1)</f>
        <v>1</v>
      </c>
      <c r="U104" s="133">
        <f ca="1">IF(V25&lt;&gt;"",SUMPRODUCT((AC25:AC28=AC25)*(AB25:AB28=AB25)*(Z25:Z28=Z25)*(AA25:AA28=AA25)),"")</f>
        <v>4</v>
      </c>
      <c r="V104" s="133" t="str">
        <f ca="1">IF(AND(U104&lt;&gt;"",U104&gt;1),V25,"")</f>
        <v>Paraguay</v>
      </c>
      <c r="W104" s="133">
        <f ca="1">SUMPRODUCT((DA3:DA105=V104)*(DD3:DD105=V105)*(DE3:DE105="W"))+SUMPRODUCT((DA3:DA105=V104)*(DD3:DD105=V106)*(DE3:DE105="W"))+SUMPRODUCT((DA3:DA105=V104)*(DD3:DD105=V107)*(DE3:DE105="W"))+SUMPRODUCT((DA3:DA105=V104)*(DD3:DD105=V108)*(DE3:DE105="W"))+SUMPRODUCT((DA3:DA105=V105)*(DD3:DD105=V104)*(DF3:DF105="W"))+SUMPRODUCT((DA3:DA105=V106)*(DD3:DD105=V104)*(DF3:DF105="W"))+SUMPRODUCT((DA3:DA105=V107)*(DD3:DD105=V104)*(DF3:DF105="W"))+SUMPRODUCT((DA3:DA105=V108)*(DD3:DD105=V104)*(DF3:DF105="W"))</f>
        <v>0</v>
      </c>
      <c r="X104" s="133">
        <f ca="1">SUMPRODUCT((DA3:DA105=V104)*(DD3:DD105=V105)*(DE3:DE105="D"))+SUMPRODUCT((DA3:DA105=V104)*(DD3:DD105=V106)*(DE3:DE105="D"))+SUMPRODUCT((DA3:DA105=V104)*(DD3:DD105=V107)*(DE3:DE105="D"))+SUMPRODUCT((DA3:DA105=V104)*(DD3:DD105=V108)*(DE3:DE105="D"))+SUMPRODUCT((DA3:DA105=V105)*(DD3:DD105=V104)*(DE3:DE105="D"))+SUMPRODUCT((DA3:DA105=V106)*(DD3:DD105=V104)*(DE3:DE105="D"))+SUMPRODUCT((DA3:DA105=V107)*(DD3:DD105=V104)*(DE3:DE105="D"))+SUMPRODUCT((DA3:DA105=V108)*(DD3:DD105=V104)*(DE3:DE105="D"))</f>
        <v>0</v>
      </c>
      <c r="Y104" s="133">
        <f ca="1">SUMPRODUCT((DA3:DA105=V104)*(DD3:DD105=V105)*(DE3:DE105="L"))+SUMPRODUCT((DA3:DA105=V104)*(DD3:DD105=V106)*(DE3:DE105="L"))+SUMPRODUCT((DA3:DA105=V104)*(DD3:DD105=V107)*(DE3:DE105="L"))+SUMPRODUCT((DA3:DA105=V104)*(DD3:DD105=V108)*(DE3:DE105="L"))+SUMPRODUCT((DA3:DA105=V105)*(DD3:DD105=V104)*(DF3:DF105="L"))+SUMPRODUCT((DA3:DA105=V106)*(DD3:DD105=V104)*(DF3:DF105="L"))+SUMPRODUCT((DA3:DA105=V107)*(DD3:DD105=V104)*(DF3:DF105="L"))+SUMPRODUCT((DA3:DA105=V108)*(DD3:DD105=V104)*(DF3:DF105="L"))</f>
        <v>0</v>
      </c>
      <c r="Z104" s="133">
        <f ca="1">SUMPRODUCT((DA3:DA105=V104)*(DD3:DD105=V105)*DB3:DB105)+SUMPRODUCT((DA3:DA105=V104)*(DD3:DD105=V106)*DB3:DB105)+SUMPRODUCT((DA3:DA105=V104)*(DD3:DD105=V107)*DB3:DB105)+SUMPRODUCT((DA3:DA105=V104)*(DD3:DD105=V108)*DB3:DB105)+SUMPRODUCT((DA3:DA105=V105)*(DD3:DD105=V104)*DC3:DC105)+SUMPRODUCT((DA3:DA105=V106)*(DD3:DD105=V104)*DC3:DC105)+SUMPRODUCT((DA3:DA105=V107)*(DD3:DD105=V104)*DC3:DC105)+SUMPRODUCT((DA3:DA105=V108)*(DD3:DD105=V104)*DC3:DC105)</f>
        <v>0</v>
      </c>
      <c r="AA104" s="133">
        <f ca="1">SUMPRODUCT((DA3:DA105=V104)*(DD3:DD105=V105)*DC3:DC105)+SUMPRODUCT((DA3:DA105=V104)*(DD3:DD105=V106)*DC3:DC105)+SUMPRODUCT((DA3:DA105=V104)*(DD3:DD105=V107)*DC3:DC105)+SUMPRODUCT((DA3:DA105=V104)*(DD3:DD105=V108)*DC3:DC105)+SUMPRODUCT((DA3:DA105=V105)*(DD3:DD105=V104)*DB3:DB105)+SUMPRODUCT((DA3:DA105=V106)*(DD3:DD105=V104)*DB3:DB105)+SUMPRODUCT((DA3:DA105=V107)*(DD3:DD105=V104)*DB3:DB105)+SUMPRODUCT((DA3:DA105=V108)*(DD3:DD105=V104)*DB3:DB105)</f>
        <v>0</v>
      </c>
      <c r="AB104" s="133">
        <f ca="1">Z104-AA104+1000</f>
        <v>1000</v>
      </c>
      <c r="AC104" s="133">
        <f ca="1">IF(V104&lt;&gt;"",W104*3+X104*1,"")</f>
        <v>0</v>
      </c>
      <c r="AD104" s="133">
        <f ca="1">IF(V104&lt;&gt;"",VLOOKUP(V104,C4:I52,7,FALSE),"")</f>
        <v>1000</v>
      </c>
      <c r="AE104" s="133">
        <f ca="1">IF(V104&lt;&gt;"",VLOOKUP(V104,C4:I52,5,FALSE),"")</f>
        <v>0</v>
      </c>
      <c r="AF104" s="133">
        <f ca="1">IF(V104&lt;&gt;"",VLOOKUP(V104,C4:K52,9,FALSE),"")</f>
        <v>-140</v>
      </c>
      <c r="AG104" s="133">
        <f ca="1">AC104</f>
        <v>0</v>
      </c>
      <c r="AH104" s="133">
        <f ca="1">IF(V104&lt;&gt;"",RANK(AG104,AG104:AG107),"")</f>
        <v>1</v>
      </c>
      <c r="AI104" s="133">
        <f ca="1">IF(V104&lt;&gt;"",SUMPRODUCT((AG104:AG107=AG104)*(AB104:AB107&gt;AB104)),"")</f>
        <v>0</v>
      </c>
      <c r="AJ104" s="133">
        <f ca="1">IF(V104&lt;&gt;"",SUMPRODUCT((AG104:AG107=AG104)*(AB104:AB107=AB104)*(Z104:Z107&gt;Z104)),"")</f>
        <v>0</v>
      </c>
      <c r="AK104" s="133">
        <f ca="1">IF(V104&lt;&gt;"",SUMPRODUCT((AG104:AG107=AG104)*(AB104:AB107=AB104)*(Z104:Z107=Z104)*(AD104:AD107&gt;AD104)),"")</f>
        <v>0</v>
      </c>
      <c r="AL104" s="133">
        <f ca="1">IF(V104&lt;&gt;"",SUMPRODUCT((AG104:AG107=AG104)*(AB104:AB107=AB104)*(Z104:Z107=Z104)*(AD104:AD107=AD104)*(AE104:AE107&gt;AE104)),"")</f>
        <v>0</v>
      </c>
      <c r="AM104" s="133">
        <f ca="1">IF(V104&lt;&gt;"",SUMPRODUCT((AG104:AG107=AG104)*(AB104:AB107=AB104)*(Z104:Z107=Z104)*(AD104:AD107=AD104)*(AE104:AE107=AE104)*(AF104:AF107&gt;AF104)),"")</f>
        <v>3</v>
      </c>
      <c r="AN104" s="133">
        <f ca="1">IF(V104&lt;&gt;"",SUM(AH104:AM104),"")</f>
        <v>4</v>
      </c>
      <c r="DX104" s="20"/>
      <c r="DY104" s="9">
        <v>97</v>
      </c>
      <c r="DZ104" s="204">
        <f t="shared" si="142"/>
        <v>46212.666666666664</v>
      </c>
      <c r="EA104" s="208">
        <v>46212.666666666664</v>
      </c>
      <c r="EB104" s="206">
        <f t="shared" ref="EB104:EB111" si="167">EA104+WCTImeZoneData/24</f>
        <v>46212.666666666664</v>
      </c>
      <c r="EC104" s="20"/>
    </row>
    <row r="105" spans="10:133" x14ac:dyDescent="0.25">
      <c r="J105" s="197">
        <f ca="1">IF(COUNTIF(J25:J28,4)=4,1,SUMPRODUCT((J25:J28=J26)*(I25:I28=I26)*(G25:G28&gt;G26))+1)</f>
        <v>1</v>
      </c>
      <c r="U105" s="133">
        <f ca="1">IF(V26&lt;&gt;"",SUMPRODUCT((AC25:AC28=AC26)*(AB25:AB28=AB26)*(Z25:Z28=Z26)*(AA25:AA28=AA26)),"")</f>
        <v>4</v>
      </c>
      <c r="V105" s="133" t="str">
        <f ca="1">IF(AND(U105&lt;&gt;"",U105&gt;1),V26,"")</f>
        <v>Australia</v>
      </c>
      <c r="W105" s="133">
        <f ca="1">SUMPRODUCT((DA3:DA105=V105)*(DD3:DD105=V106)*(DE3:DE105="W"))+SUMPRODUCT((DA3:DA105=V105)*(DD3:DD105=V107)*(DE3:DE105="W"))+SUMPRODUCT((DA3:DA105=V105)*(DD3:DD105=V108)*(DE3:DE105="W"))+SUMPRODUCT((DA3:DA105=V105)*(DD3:DD105=V104)*(DE3:DE105="W"))+SUMPRODUCT((DA3:DA105=V106)*(DD3:DD105=V105)*(DF3:DF105="W"))+SUMPRODUCT((DA3:DA105=V107)*(DD3:DD105=V105)*(DF3:DF105="W"))+SUMPRODUCT((DA3:DA105=V108)*(DD3:DD105=V105)*(DF3:DF105="W"))+SUMPRODUCT((DA3:DA105=V104)*(DD3:DD105=V105)*(DF3:DF105="W"))</f>
        <v>0</v>
      </c>
      <c r="X105" s="133">
        <f ca="1">SUMPRODUCT((DA3:DA105=V105)*(DD3:DD105=V106)*(DE3:DE105="D"))+SUMPRODUCT((DA3:DA105=V105)*(DD3:DD105=V107)*(DE3:DE105="D"))+SUMPRODUCT((DA3:DA105=V105)*(DD3:DD105=V108)*(DE3:DE105="D"))+SUMPRODUCT((DA3:DA105=V105)*(DD3:DD105=V104)*(DE3:DE105="D"))+SUMPRODUCT((DA3:DA105=V106)*(DD3:DD105=V105)*(DE3:DE105="D"))+SUMPRODUCT((DA3:DA105=V107)*(DD3:DD105=V105)*(DE3:DE105="D"))+SUMPRODUCT((DA3:DA105=V108)*(DD3:DD105=V105)*(DE3:DE105="D"))+SUMPRODUCT((DA3:DA105=V104)*(DD3:DD105=V105)*(DE3:DE105="D"))</f>
        <v>0</v>
      </c>
      <c r="Y105" s="133">
        <f ca="1">SUMPRODUCT((DA3:DA105=V105)*(DD3:DD105=V106)*(DE3:DE105="L"))+SUMPRODUCT((DA3:DA105=V105)*(DD3:DD105=V107)*(DE3:DE105="L"))+SUMPRODUCT((DA3:DA105=V105)*(DD3:DD105=V108)*(DE3:DE105="L"))+SUMPRODUCT((DA3:DA105=V105)*(DD3:DD105=V104)*(DE3:DE105="L"))+SUMPRODUCT((DA3:DA105=V106)*(DD3:DD105=V105)*(DF3:DF105="L"))+SUMPRODUCT((DA3:DA105=V107)*(DD3:DD105=V105)*(DF3:DF105="L"))+SUMPRODUCT((DA3:DA105=V108)*(DD3:DD105=V105)*(DF3:DF105="L"))+SUMPRODUCT((DA3:DA105=V104)*(DD3:DD105=V105)*(DF3:DF105="L"))</f>
        <v>0</v>
      </c>
      <c r="Z105" s="133">
        <f ca="1">SUMPRODUCT((DA3:DA105=V105)*(DD3:DD105=V106)*DB3:DB105)+SUMPRODUCT((DA3:DA105=V105)*(DD3:DD105=V107)*DB3:DB105)+SUMPRODUCT((DA3:DA105=V105)*(DD3:DD105=V108)*DB3:DB105)+SUMPRODUCT((DA3:DA105=V105)*(DD3:DD105=V104)*DB3:DB105)+SUMPRODUCT((DA3:DA105=V106)*(DD3:DD105=V105)*DC3:DC105)+SUMPRODUCT((DA3:DA105=V107)*(DD3:DD105=V105)*DC3:DC105)+SUMPRODUCT((DA3:DA105=V108)*(DD3:DD105=V105)*DC3:DC105)+SUMPRODUCT((DA3:DA105=V104)*(DD3:DD105=V105)*DC3:DC105)</f>
        <v>0</v>
      </c>
      <c r="AA105" s="133">
        <f ca="1">SUMPRODUCT((DA3:DA105=V105)*(DD3:DD105=V106)*DC3:DC105)+SUMPRODUCT((DA3:DA105=V105)*(DD3:DD105=V107)*DC3:DC105)+SUMPRODUCT((DA3:DA105=V105)*(DD3:DD105=V108)*DC3:DC105)+SUMPRODUCT((DA3:DA105=V105)*(DD3:DD105=V104)*DC3:DC105)+SUMPRODUCT((DA3:DA105=V106)*(DD3:DD105=V105)*DB3:DB105)+SUMPRODUCT((DA3:DA105=V107)*(DD3:DD105=V105)*DB3:DB105)+SUMPRODUCT((DA3:DA105=V108)*(DD3:DD105=V105)*DB3:DB105)+SUMPRODUCT((DA3:DA105=V104)*(DD3:DD105=V105)*DB3:DB105)</f>
        <v>0</v>
      </c>
      <c r="AB105" s="133">
        <f ca="1">Z105-AA105+1000</f>
        <v>1000</v>
      </c>
      <c r="AC105" s="133">
        <f t="shared" ref="AC105:AC107" ca="1" si="168">IF(V105&lt;&gt;"",W105*3+X105*1,"")</f>
        <v>0</v>
      </c>
      <c r="AD105" s="133">
        <f ca="1">IF(V105&lt;&gt;"",VLOOKUP(V105,C4:I52,7,FALSE),"")</f>
        <v>1000</v>
      </c>
      <c r="AE105" s="133">
        <f ca="1">IF(V105&lt;&gt;"",VLOOKUP(V105,C4:I52,5,FALSE),"")</f>
        <v>0</v>
      </c>
      <c r="AF105" s="133">
        <f ca="1">IF(V105&lt;&gt;"",VLOOKUP(V105,C4:K52,9,FALSE),"")</f>
        <v>-127</v>
      </c>
      <c r="AG105" s="133">
        <f t="shared" ref="AG105:AG107" ca="1" si="169">AC105</f>
        <v>0</v>
      </c>
      <c r="AH105" s="133">
        <f ca="1">IF(V105&lt;&gt;"",RANK(AG105,AG104:AG107),"")</f>
        <v>1</v>
      </c>
      <c r="AI105" s="133">
        <f ca="1">IF(V105&lt;&gt;"",SUMPRODUCT((AG104:AG107=AG105)*(AB104:AB107&gt;AB105)),"")</f>
        <v>0</v>
      </c>
      <c r="AJ105" s="133">
        <f ca="1">IF(V105&lt;&gt;"",SUMPRODUCT((AG104:AG107=AG105)*(AB104:AB107=AB105)*(Z104:Z107&gt;Z105)),"")</f>
        <v>0</v>
      </c>
      <c r="AK105" s="133">
        <f ca="1">IF(V105&lt;&gt;"",SUMPRODUCT((AG104:AG107=AG105)*(AB104:AB107=AB105)*(Z104:Z107=Z105)*(AD104:AD107&gt;AD105)),"")</f>
        <v>0</v>
      </c>
      <c r="AL105" s="133">
        <f ca="1">IF(V105&lt;&gt;"",SUMPRODUCT((AG104:AG107=AG105)*(AB104:AB107=AB105)*(Z104:Z107=Z105)*(AD104:AD107=AD105)*(AE104:AE107&gt;AE105)),"")</f>
        <v>0</v>
      </c>
      <c r="AM105" s="133">
        <f ca="1">IF(V105&lt;&gt;"",SUMPRODUCT((AG104:AG107=AG105)*(AB104:AB107=AB105)*(Z104:Z107=Z105)*(AD104:AD107=AD105)*(AE104:AE107=AE105)*(AF104:AF107&gt;AF105)),"")</f>
        <v>2</v>
      </c>
      <c r="AN105" s="133">
        <f ca="1">IF(V105&lt;&gt;"",SUM(AH105:AM105),"")</f>
        <v>3</v>
      </c>
      <c r="AO105" s="133" t="str">
        <f ca="1">IF(AP26&lt;&gt;"",SUMPRODUCT((AW25:AW28=AW26)*(AV25:AV28=AV26)*(AT25:AT28=AT26)*(AU25:AU28=AU26)),"")</f>
        <v/>
      </c>
      <c r="AP105" s="133" t="str">
        <f ca="1">IF(AND(AO105&lt;&gt;"",AO105&gt;1),AP26,"")</f>
        <v/>
      </c>
      <c r="AQ105" s="133">
        <f ca="1">SUMPRODUCT((DA3:DA105=AP105)*(DD3:DD105=AP106)*(DE3:DE105="W"))+SUMPRODUCT((DA3:DA105=AP105)*(DD3:DD105=AP107)*(DE3:DE105="W"))+SUMPRODUCT((DA3:DA105=AP105)*(DD3:DD105=AP108)*(DE3:DE105="W"))+SUMPRODUCT((DA3:DA105=AP106)*(DD3:DD105=AP105)*(DF3:DF105="W"))+SUMPRODUCT((DA3:DA105=AP107)*(DD3:DD105=AP105)*(DF3:DF105="W"))+SUMPRODUCT((DA3:DA105=AP108)*(DD3:DD105=AP105)*(DF3:DF105="W"))</f>
        <v>0</v>
      </c>
      <c r="AR105" s="133">
        <f ca="1">SUMPRODUCT((DA3:DA105=AP105)*(DD3:DD105=AP106)*(DE3:DE105="D"))+SUMPRODUCT((DA3:DA105=AP105)*(DD3:DD105=AP107)*(DE3:DE105="D"))+SUMPRODUCT((DA3:DA105=AP105)*(DD3:DD105=AP108)*(DE3:DE105="D"))+SUMPRODUCT((DA3:DA105=AP106)*(DD3:DD105=AP105)*(DE3:DE105="D"))+SUMPRODUCT((DA3:DA105=AP107)*(DD3:DD105=AP105)*(DE3:DE105="D"))+SUMPRODUCT((DA3:DA105=AP108)*(DD3:DD105=AP105)*(DE3:DE105="D"))</f>
        <v>0</v>
      </c>
      <c r="AS105" s="133">
        <f ca="1">SUMPRODUCT((DA3:DA105=AP105)*(DD3:DD105=AP106)*(DE3:DE105="L"))+SUMPRODUCT((DA3:DA105=AP105)*(DD3:DD105=AP107)*(DE3:DE105="L"))+SUMPRODUCT((DA3:DA105=AP105)*(DD3:DD105=AP108)*(DE3:DE105="L"))+SUMPRODUCT((DA3:DA105=AP106)*(DD3:DD105=AP105)*(DF3:DF105="L"))+SUMPRODUCT((DA3:DA105=AP107)*(DD3:DD105=AP105)*(DF3:DF105="L"))+SUMPRODUCT((DA3:DA105=AP108)*(DD3:DD105=AP105)*(DF3:DF105="L"))</f>
        <v>0</v>
      </c>
      <c r="AT105" s="133">
        <f ca="1">SUMPRODUCT((DA3:DA105=AP105)*(DD3:DD105=AP106)*DB3:DB105)+SUMPRODUCT((DA3:DA105=AP105)*(DD3:DD105=AP107)*DB3:DB105)+SUMPRODUCT((DA3:DA105=AP105)*(DD3:DD105=AP108)*DB3:DB105)+SUMPRODUCT((DA3:DA105=AP105)*(DD3:DD105=AP104)*DB3:DB105)+SUMPRODUCT((DA3:DA105=AP106)*(DD3:DD105=AP105)*DC3:DC105)+SUMPRODUCT((DA3:DA105=AP107)*(DD3:DD105=AP105)*DC3:DC105)+SUMPRODUCT((DA3:DA105=AP108)*(DD3:DD105=AP105)*DC3:DC105)+SUMPRODUCT((DA3:DA105=AP104)*(DD3:DD105=AP105)*DC3:DC105)</f>
        <v>0</v>
      </c>
      <c r="AU105" s="133">
        <f ca="1">SUMPRODUCT((DA3:DA105=AP105)*(DD3:DD105=AP106)*DC3:DC105)+SUMPRODUCT((DA3:DA105=AP105)*(DD3:DD105=AP107)*DC3:DC105)+SUMPRODUCT((DA3:DA105=AP105)*(DD3:DD105=AP108)*DC3:DC105)+SUMPRODUCT((DA3:DA105=AP105)*(DD3:DD105=AP104)*DC3:DC105)+SUMPRODUCT((DA3:DA105=AP106)*(DD3:DD105=AP105)*DB3:DB105)+SUMPRODUCT((DA3:DA105=AP107)*(DD3:DD105=AP105)*DB3:DB105)+SUMPRODUCT((DA3:DA105=AP108)*(DD3:DD105=AP105)*DB3:DB105)+SUMPRODUCT((DA3:DA105=AP104)*(DD3:DD105=AP105)*DB3:DB105)</f>
        <v>0</v>
      </c>
      <c r="AV105" s="133">
        <f ca="1">AT105-AU105+1000</f>
        <v>1000</v>
      </c>
      <c r="AW105" s="133" t="str">
        <f t="shared" ref="AW105:AW107" ca="1" si="170">IF(AP105&lt;&gt;"",AQ105*3+AR105*1,"")</f>
        <v/>
      </c>
      <c r="AX105" s="133" t="str">
        <f ca="1">IF(AP105&lt;&gt;"",VLOOKUP(AP105,C4:I52,7,FALSE),"")</f>
        <v/>
      </c>
      <c r="AY105" s="133" t="str">
        <f ca="1">IF(AP105&lt;&gt;"",VLOOKUP(AP105,C4:I52,5,FALSE),"")</f>
        <v/>
      </c>
      <c r="AZ105" s="133" t="str">
        <f ca="1">IF(AP105&lt;&gt;"",VLOOKUP(AP105,C4:K52,9,FALSE),"")</f>
        <v/>
      </c>
      <c r="BA105" s="133" t="str">
        <f t="shared" ref="BA105:BA107" ca="1" si="171">AW105</f>
        <v/>
      </c>
      <c r="BB105" s="133" t="str">
        <f ca="1">IF(AP105&lt;&gt;"",RANK(BA105,BA104:BA107),"")</f>
        <v/>
      </c>
      <c r="BC105" s="133" t="str">
        <f ca="1">IF(AP105&lt;&gt;"",SUMPRODUCT((BA104:BA107=BA105)*(AV104:AV107&gt;AV105)),"")</f>
        <v/>
      </c>
      <c r="BD105" s="133" t="str">
        <f ca="1">IF(AP105&lt;&gt;"",SUMPRODUCT((BA104:BA107=BA105)*(AV104:AV107=AV105)*(AT104:AT107&gt;AT105)),"")</f>
        <v/>
      </c>
      <c r="BE105" s="133" t="str">
        <f ca="1">IF(AP105&lt;&gt;"",SUMPRODUCT((BA104:BA107=BA105)*(AV104:AV107=AV105)*(AT104:AT107=AT105)*(AX104:AX107&gt;AX105)),"")</f>
        <v/>
      </c>
      <c r="BF105" s="133" t="str">
        <f ca="1">IF(AP105&lt;&gt;"",SUMPRODUCT((BA104:BA107=BA105)*(AV104:AV107=AV105)*(AT104:AT107=AT105)*(AX104:AX107=AX105)*(AY104:AY107&gt;AY105)),"")</f>
        <v/>
      </c>
      <c r="BG105" s="133" t="str">
        <f ca="1">IF(AP105&lt;&gt;"",SUMPRODUCT((BA104:BA107=BA105)*(AV104:AV107=AV105)*(AT104:AT107=AT105)*(AX104:AX107=AX105)*(AY104:AY107=AY105)*(AZ104:AZ107&gt;AZ105)),"")</f>
        <v/>
      </c>
      <c r="BH105" s="133" t="str">
        <f ca="1">IF(AP105&lt;&gt;"",SUM(BB105:BG105)+1,"")</f>
        <v/>
      </c>
      <c r="DA105" s="207"/>
      <c r="DB105" s="207"/>
      <c r="DC105" s="207"/>
      <c r="DD105" s="207"/>
      <c r="DE105" s="207"/>
      <c r="DF105" s="207"/>
      <c r="DX105" s="20"/>
      <c r="DY105" s="9">
        <v>98</v>
      </c>
      <c r="DZ105" s="204">
        <f t="shared" si="142"/>
        <v>46213.625</v>
      </c>
      <c r="EA105" s="208">
        <v>46213.625</v>
      </c>
      <c r="EB105" s="206">
        <f t="shared" si="167"/>
        <v>46213.625</v>
      </c>
      <c r="EC105" s="20"/>
    </row>
    <row r="106" spans="10:133" x14ac:dyDescent="0.25">
      <c r="J106" s="197">
        <f ca="1">IF(COUNTIF(J25:J28,4)=4,1,SUMPRODUCT((J25:J28=J27)*(I25:I28=I27)*(G25:G28&gt;G27))+1)</f>
        <v>1</v>
      </c>
      <c r="U106" s="133">
        <f ca="1">IF(V27&lt;&gt;"",SUMPRODUCT((AC25:AC28=AC27)*(AB25:AB28=AB27)*(Z25:Z28=Z27)*(AA25:AA28=AA27)),"")</f>
        <v>4</v>
      </c>
      <c r="V106" s="133" t="str">
        <f ca="1">IF(AND(U106&lt;&gt;"",U106&gt;1),V27,"")</f>
        <v>Türkiye</v>
      </c>
      <c r="W106" s="133">
        <f ca="1">SUMPRODUCT((DA3:DA105=V106)*(DD3:DD105=V107)*(DE3:DE105="W"))+SUMPRODUCT((DA3:DA105=V106)*(DD3:DD105=V108)*(DE3:DE105="W"))+SUMPRODUCT((DA3:DA105=V106)*(DD3:DD105=V104)*(DE3:DE105="W"))+SUMPRODUCT((DA3:DA105=V106)*(DD3:DD105=V105)*(DE3:DE105="W"))+SUMPRODUCT((DA3:DA105=V107)*(DD3:DD105=V106)*(DF3:DF105="W"))+SUMPRODUCT((DA3:DA105=V108)*(DD3:DD105=V106)*(DF3:DF105="W"))+SUMPRODUCT((DA3:DA105=V104)*(DD3:DD105=V106)*(DF3:DF105="W"))+SUMPRODUCT((DA3:DA105=V105)*(DD3:DD105=V106)*(DF3:DF105="W"))</f>
        <v>0</v>
      </c>
      <c r="X106" s="133">
        <f ca="1">SUMPRODUCT((DA3:DA105=V106)*(DD3:DD105=V107)*(DE3:DE105="D"))+SUMPRODUCT((DA3:DA105=V106)*(DD3:DD105=V108)*(DE3:DE105="D"))+SUMPRODUCT((DA3:DA105=V106)*(DD3:DD105=V104)*(DE3:DE105="D"))+SUMPRODUCT((DA3:DA105=V106)*(DD3:DD105=V105)*(DE3:DE105="D"))+SUMPRODUCT((DA3:DA105=V107)*(DD3:DD105=V106)*(DE3:DE105="D"))+SUMPRODUCT((DA3:DA105=V108)*(DD3:DD105=V106)*(DE3:DE105="D"))+SUMPRODUCT((DA3:DA105=V104)*(DD3:DD105=V106)*(DE3:DE105="D"))+SUMPRODUCT((DA3:DA105=V105)*(DD3:DD105=V106)*(DE3:DE105="D"))</f>
        <v>0</v>
      </c>
      <c r="Y106" s="133">
        <f ca="1">SUMPRODUCT((DA3:DA105=V106)*(DD3:DD105=V107)*(DE3:DE105="L"))+SUMPRODUCT((DA3:DA105=V106)*(DD3:DD105=V108)*(DE3:DE105="L"))+SUMPRODUCT((DA3:DA105=V106)*(DD3:DD105=V104)*(DE3:DE105="L"))+SUMPRODUCT((DA3:DA105=V106)*(DD3:DD105=V105)*(DE3:DE105="L"))+SUMPRODUCT((DA3:DA105=V107)*(DD3:DD105=V106)*(DF3:DF105="L"))+SUMPRODUCT((DA3:DA105=V108)*(DD3:DD105=V106)*(DF3:DF105="L"))+SUMPRODUCT((DA3:DA105=V104)*(DD3:DD105=V106)*(DF3:DF105="L"))+SUMPRODUCT((DA3:DA105=V105)*(DD3:DD105=V106)*(DF3:DF105="L"))</f>
        <v>0</v>
      </c>
      <c r="Z106" s="133">
        <f ca="1">SUMPRODUCT((DA3:DA105=V106)*(DD3:DD105=V107)*DB3:DB105)+SUMPRODUCT((DA3:DA105=V106)*(DD3:DD105=V108)*DB3:DB105)+SUMPRODUCT((DA3:DA105=V106)*(DD3:DD105=V104)*DB3:DB105)+SUMPRODUCT((DA3:DA105=V106)*(DD3:DD105=V105)*DB3:DB105)+SUMPRODUCT((DA3:DA105=V107)*(DD3:DD105=V106)*DC3:DC105)+SUMPRODUCT((DA3:DA105=V108)*(DD3:DD105=V106)*DC3:DC105)+SUMPRODUCT((DA3:DA105=V104)*(DD3:DD105=V106)*DC3:DC105)+SUMPRODUCT((DA3:DA105=V105)*(DD3:DD105=V106)*DC3:DC105)</f>
        <v>0</v>
      </c>
      <c r="AA106" s="133">
        <f ca="1">SUMPRODUCT((DA3:DA105=V106)*(DD3:DD105=V107)*DC3:DC105)+SUMPRODUCT((DA3:DA105=V106)*(DD3:DD105=V108)*DC3:DC105)+SUMPRODUCT((DA3:DA105=V106)*(DD3:DD105=V104)*DC3:DC105)+SUMPRODUCT((DA3:DA105=V106)*(DD3:DD105=V105)*DC3:DC105)+SUMPRODUCT((DA3:DA105=V107)*(DD3:DD105=V106)*DB3:DB105)+SUMPRODUCT((DA3:DA105=V108)*(DD3:DD105=V106)*DB3:DB105)+SUMPRODUCT((DA3:DA105=V104)*(DD3:DD105=V106)*DB3:DB105)+SUMPRODUCT((DA3:DA105=V105)*(DD3:DD105=V106)*DB3:DB105)</f>
        <v>0</v>
      </c>
      <c r="AB106" s="133">
        <f ca="1">Z106-AA106+1000</f>
        <v>1000</v>
      </c>
      <c r="AC106" s="133">
        <f t="shared" ca="1" si="168"/>
        <v>0</v>
      </c>
      <c r="AD106" s="133">
        <f ca="1">IF(V106&lt;&gt;"",VLOOKUP(V106,C4:I52,7,FALSE),"")</f>
        <v>1000</v>
      </c>
      <c r="AE106" s="133">
        <f ca="1">IF(V106&lt;&gt;"",VLOOKUP(V106,C4:I52,5,FALSE),"")</f>
        <v>0</v>
      </c>
      <c r="AF106" s="133">
        <f ca="1">IF(V106&lt;&gt;"",VLOOKUP(V106,C4:K52,9,FALSE),"")</f>
        <v>-125</v>
      </c>
      <c r="AG106" s="133">
        <f t="shared" ca="1" si="169"/>
        <v>0</v>
      </c>
      <c r="AH106" s="133">
        <f ca="1">IF(V106&lt;&gt;"",RANK(AG106,AG104:AG107),"")</f>
        <v>1</v>
      </c>
      <c r="AI106" s="133">
        <f ca="1">IF(V106&lt;&gt;"",SUMPRODUCT((AG104:AG107=AG106)*(AB104:AB107&gt;AB106)),"")</f>
        <v>0</v>
      </c>
      <c r="AJ106" s="133">
        <f ca="1">IF(V106&lt;&gt;"",SUMPRODUCT((AG104:AG107=AG106)*(AB104:AB107=AB106)*(Z104:Z107&gt;Z106)),"")</f>
        <v>0</v>
      </c>
      <c r="AK106" s="133">
        <f ca="1">IF(V106&lt;&gt;"",SUMPRODUCT((AG104:AG107=AG106)*(AB104:AB107=AB106)*(Z104:Z107=Z106)*(AD104:AD107&gt;AD106)),"")</f>
        <v>0</v>
      </c>
      <c r="AL106" s="133">
        <f ca="1">IF(V106&lt;&gt;"",SUMPRODUCT((AG104:AG107=AG106)*(AB104:AB107=AB106)*(Z104:Z107=Z106)*(AD104:AD107=AD106)*(AE104:AE107&gt;AE106)),"")</f>
        <v>0</v>
      </c>
      <c r="AM106" s="133">
        <f ca="1">IF(V106&lt;&gt;"",SUMPRODUCT((AG104:AG107=AG106)*(AB104:AB107=AB106)*(Z104:Z107=Z106)*(AD104:AD107=AD106)*(AE104:AE107=AE106)*(AF104:AF107&gt;AF106)),"")</f>
        <v>1</v>
      </c>
      <c r="AN106" s="133">
        <f ca="1">IF(V106&lt;&gt;"",SUM(AH106:AM106),"")</f>
        <v>2</v>
      </c>
      <c r="AO106" s="133" t="str">
        <f ca="1">IF(AP27&lt;&gt;"",SUMPRODUCT((AW25:AW28=AW27)*(AV25:AV28=AV27)*(AT25:AT28=AT27)*(AU25:AU28=AU27)),"")</f>
        <v/>
      </c>
      <c r="AP106" s="133" t="str">
        <f ca="1">IF(AND(AO106&lt;&gt;"",AO106&gt;1),AP27,"")</f>
        <v/>
      </c>
      <c r="AQ106" s="133">
        <f ca="1">SUMPRODUCT((DA3:DA105=AP106)*(DD3:DD105=AP107)*(DE3:DE105="W"))+SUMPRODUCT((DA3:DA105=AP106)*(DD3:DD105=AP108)*(DE3:DE105="W"))+SUMPRODUCT((DA3:DA105=AP106)*(DD3:DD105=AP105)*(DE3:DE105="W"))+SUMPRODUCT((DA3:DA105=AP107)*(DD3:DD105=AP106)*(DF3:DF105="W"))+SUMPRODUCT((DA3:DA105=AP108)*(DD3:DD105=AP106)*(DF3:DF105="W"))+SUMPRODUCT((DA3:DA105=AP105)*(DD3:DD105=AP106)*(DF3:DF105="W"))</f>
        <v>0</v>
      </c>
      <c r="AR106" s="133">
        <f ca="1">SUMPRODUCT((DA3:DA105=AP106)*(DD3:DD105=AP107)*(DE3:DE105="D"))+SUMPRODUCT((DA3:DA105=AP106)*(DD3:DD105=AP108)*(DE3:DE105="D"))+SUMPRODUCT((DA3:DA105=AP106)*(DD3:DD105=AP105)*(DE3:DE105="D"))+SUMPRODUCT((DA3:DA105=AP107)*(DD3:DD105=AP106)*(DE3:DE105="D"))+SUMPRODUCT((DA3:DA105=AP108)*(DD3:DD105=AP106)*(DE3:DE105="D"))+SUMPRODUCT((DA3:DA105=AP105)*(DD3:DD105=AP106)*(DE3:DE105="D"))</f>
        <v>0</v>
      </c>
      <c r="AS106" s="133">
        <f ca="1">SUMPRODUCT((DA3:DA105=AP106)*(DD3:DD105=AP107)*(DE3:DE105="L"))+SUMPRODUCT((DA3:DA105=AP106)*(DD3:DD105=AP108)*(DE3:DE105="L"))+SUMPRODUCT((DA3:DA105=AP106)*(DD3:DD105=AP105)*(DE3:DE105="L"))+SUMPRODUCT((DA3:DA105=AP107)*(DD3:DD105=AP106)*(DF3:DF105="L"))+SUMPRODUCT((DA3:DA105=AP108)*(DD3:DD105=AP106)*(DF3:DF105="L"))+SUMPRODUCT((DA3:DA105=AP105)*(DD3:DD105=AP106)*(DF3:DF105="L"))</f>
        <v>0</v>
      </c>
      <c r="AT106" s="133">
        <f ca="1">SUMPRODUCT((DA3:DA105=AP106)*(DD3:DD105=AP107)*DB3:DB105)+SUMPRODUCT((DA3:DA105=AP106)*(DD3:DD105=AP108)*DB3:DB105)+SUMPRODUCT((DA3:DA105=AP106)*(DD3:DD105=AP104)*DB3:DB105)+SUMPRODUCT((DA3:DA105=AP106)*(DD3:DD105=AP105)*DB3:DB105)+SUMPRODUCT((DA3:DA105=AP107)*(DD3:DD105=AP106)*DC3:DC105)+SUMPRODUCT((DA3:DA105=AP108)*(DD3:DD105=AP106)*DC3:DC105)+SUMPRODUCT((DA3:DA105=AP104)*(DD3:DD105=AP106)*DC3:DC105)+SUMPRODUCT((DA3:DA105=AP105)*(DD3:DD105=AP106)*DC3:DC105)</f>
        <v>0</v>
      </c>
      <c r="AU106" s="133">
        <f ca="1">SUMPRODUCT((DA3:DA105=AP106)*(DD3:DD105=AP107)*DC3:DC105)+SUMPRODUCT((DA3:DA105=AP106)*(DD3:DD105=AP108)*DC3:DC105)+SUMPRODUCT((DA3:DA105=AP106)*(DD3:DD105=AP104)*DC3:DC105)+SUMPRODUCT((DA3:DA105=AP106)*(DD3:DD105=AP105)*DC3:DC105)+SUMPRODUCT((DA3:DA105=AP107)*(DD3:DD105=AP106)*DB3:DB105)+SUMPRODUCT((DA3:DA105=AP108)*(DD3:DD105=AP106)*DB3:DB105)+SUMPRODUCT((DA3:DA105=AP104)*(DD3:DD105=AP106)*DB3:DB105)+SUMPRODUCT((DA3:DA105=AP105)*(DD3:DD105=AP106)*DB3:DB105)</f>
        <v>0</v>
      </c>
      <c r="AV106" s="133">
        <f ca="1">AT106-AU106+1000</f>
        <v>1000</v>
      </c>
      <c r="AW106" s="133" t="str">
        <f t="shared" ca="1" si="170"/>
        <v/>
      </c>
      <c r="AX106" s="133" t="str">
        <f ca="1">IF(AP106&lt;&gt;"",VLOOKUP(AP106,C4:I52,7,FALSE),"")</f>
        <v/>
      </c>
      <c r="AY106" s="133" t="str">
        <f ca="1">IF(AP106&lt;&gt;"",VLOOKUP(AP106,C4:I52,5,FALSE),"")</f>
        <v/>
      </c>
      <c r="AZ106" s="133" t="str">
        <f ca="1">IF(AP106&lt;&gt;"",VLOOKUP(AP106,C4:K52,9,FALSE),"")</f>
        <v/>
      </c>
      <c r="BA106" s="133" t="str">
        <f t="shared" ca="1" si="171"/>
        <v/>
      </c>
      <c r="BB106" s="133" t="str">
        <f ca="1">IF(AP106&lt;&gt;"",RANK(BA106,BA104:BA107),"")</f>
        <v/>
      </c>
      <c r="BC106" s="133" t="str">
        <f ca="1">IF(AP106&lt;&gt;"",SUMPRODUCT((BA104:BA107=BA106)*(AV104:AV107&gt;AV106)),"")</f>
        <v/>
      </c>
      <c r="BD106" s="133" t="str">
        <f ca="1">IF(AP106&lt;&gt;"",SUMPRODUCT((BA104:BA107=BA106)*(AV104:AV107=AV106)*(AT104:AT107&gt;AT106)),"")</f>
        <v/>
      </c>
      <c r="BE106" s="133" t="str">
        <f ca="1">IF(AP106&lt;&gt;"",SUMPRODUCT((BA104:BA107=BA106)*(AV104:AV107=AV106)*(AT104:AT107=AT106)*(AX104:AX107&gt;AX106)),"")</f>
        <v/>
      </c>
      <c r="BF106" s="133" t="str">
        <f ca="1">IF(AP106&lt;&gt;"",SUMPRODUCT((BA104:BA107=BA106)*(AV104:AV107=AV106)*(AT104:AT107=AT106)*(AX104:AX107=AX106)*(AY104:AY107&gt;AY106)),"")</f>
        <v/>
      </c>
      <c r="BG106" s="133" t="str">
        <f ca="1">IF(AP106&lt;&gt;"",SUMPRODUCT((BA104:BA107=BA106)*(AV104:AV107=AV106)*(AT104:AT107=AT106)*(AX104:AX107=AX106)*(AY104:AY107=AY106)*(AZ104:AZ107&gt;AZ106)),"")</f>
        <v/>
      </c>
      <c r="BH106" s="133" t="str">
        <f t="shared" ref="BH106:BH107" ca="1" si="172">IF(AP106&lt;&gt;"",SUM(BB106:BG106)+1,"")</f>
        <v/>
      </c>
      <c r="DX106" s="20"/>
      <c r="DY106" s="9">
        <v>99</v>
      </c>
      <c r="DZ106" s="204">
        <f t="shared" si="142"/>
        <v>46214.708333333336</v>
      </c>
      <c r="EA106" s="208">
        <v>46214.708333333336</v>
      </c>
      <c r="EB106" s="206">
        <f t="shared" si="167"/>
        <v>46214.708333333336</v>
      </c>
      <c r="EC106" s="20"/>
    </row>
    <row r="107" spans="10:133" x14ac:dyDescent="0.25">
      <c r="J107" s="197">
        <f ca="1">IF(COUNTIF(J25:J28,4)=4,1,SUMPRODUCT((J25:J28=J28)*(I25:I28=I28)*(G25:G28&gt;G28))+1)</f>
        <v>1</v>
      </c>
      <c r="U107" s="133">
        <f ca="1">IF(V28&lt;&gt;"",SUMPRODUCT((AC25:AC28=AC28)*(AB25:AB28=AB28)*(Z25:Z28=Z28)*(AA25:AA28=AA28)),"")</f>
        <v>4</v>
      </c>
      <c r="V107" s="133" t="str">
        <f ca="1">IF(AND(U107&lt;&gt;"",U107&gt;1),V28,"")</f>
        <v>USA</v>
      </c>
      <c r="W107" s="133">
        <f ca="1">SUMPRODUCT((DA3:DA105=V107)*(DD3:DD105=V108)*(DE3:DE105="W"))+SUMPRODUCT((DA3:DA105=V107)*(DD3:DD105=V104)*(DE3:DE105="W"))+SUMPRODUCT((DA3:DA105=V107)*(DD3:DD105=V105)*(DE3:DE105="W"))+SUMPRODUCT((DA3:DA105=V107)*(DD3:DD105=V106)*(DE3:DE105="W"))+SUMPRODUCT((DA3:DA105=V108)*(DD3:DD105=V107)*(DF3:DF105="W"))+SUMPRODUCT((DA3:DA105=V104)*(DD3:DD105=V107)*(DF3:DF105="W"))+SUMPRODUCT((DA3:DA105=V105)*(DD3:DD105=V107)*(DF3:DF105="W"))+SUMPRODUCT((DA3:DA105=V106)*(DD3:DD105=V107)*(DF3:DF105="W"))</f>
        <v>0</v>
      </c>
      <c r="X107" s="133">
        <f ca="1">SUMPRODUCT((DA3:DA105=V107)*(DD3:DD105=V108)*(DE3:DE105="D"))+SUMPRODUCT((DA3:DA105=V107)*(DD3:DD105=V104)*(DE3:DE105="D"))+SUMPRODUCT((DA3:DA105=V107)*(DD3:DD105=V105)*(DE3:DE105="D"))+SUMPRODUCT((DA3:DA105=V107)*(DD3:DD105=V106)*(DE3:DE105="D"))+SUMPRODUCT((DA3:DA105=V108)*(DD3:DD105=V107)*(DE3:DE105="D"))+SUMPRODUCT((DA3:DA105=V104)*(DD3:DD105=V107)*(DE3:DE105="D"))+SUMPRODUCT((DA3:DA105=V105)*(DD3:DD105=V107)*(DE3:DE105="D"))+SUMPRODUCT((DA3:DA105=V106)*(DD3:DD105=V107)*(DE3:DE105="D"))</f>
        <v>0</v>
      </c>
      <c r="Y107" s="133">
        <f ca="1">SUMPRODUCT((DA3:DA105=V107)*(DD3:DD105=V108)*(DE3:DE105="L"))+SUMPRODUCT((DA3:DA105=V107)*(DD3:DD105=V104)*(DE3:DE105="L"))+SUMPRODUCT((DA3:DA105=V107)*(DD3:DD105=V105)*(DE3:DE105="L"))+SUMPRODUCT((DA3:DA105=V107)*(DD3:DD105=V106)*(DE3:DE105="L"))+SUMPRODUCT((DA3:DA105=V108)*(DD3:DD105=V107)*(DF3:DF105="L"))+SUMPRODUCT((DA3:DA105=V104)*(DD3:DD105=V107)*(DF3:DF105="L"))+SUMPRODUCT((DA3:DA105=V105)*(DD3:DD105=V107)*(DF3:DF105="L"))+SUMPRODUCT((DA3:DA105=V106)*(DD3:DD105=V107)*(DF3:DF105="L"))</f>
        <v>0</v>
      </c>
      <c r="Z107" s="133">
        <f ca="1">SUMPRODUCT((DA3:DA105=V107)*(DD3:DD105=V108)*DB3:DB105)+SUMPRODUCT((DA3:DA105=V107)*(DD3:DD105=V104)*DB3:DB105)+SUMPRODUCT((DA3:DA105=V107)*(DD3:DD105=V105)*DB3:DB105)+SUMPRODUCT((DA3:DA105=V107)*(DD3:DD105=V106)*DB3:DB105)+SUMPRODUCT((DA3:DA105=V108)*(DD3:DD105=V107)*DC3:DC105)+SUMPRODUCT((DA3:DA105=V104)*(DD3:DD105=V107)*DC3:DC105)+SUMPRODUCT((DA3:DA105=V105)*(DD3:DD105=V107)*DC3:DC105)+SUMPRODUCT((DA3:DA105=V106)*(DD3:DD105=V107)*DC3:DC105)</f>
        <v>0</v>
      </c>
      <c r="AA107" s="133">
        <f ca="1">SUMPRODUCT((DA3:DA105=V107)*(DD3:DD105=V108)*DC3:DC105)+SUMPRODUCT((DA3:DA105=V107)*(DD3:DD105=V104)*DC3:DC105)+SUMPRODUCT((DA3:DA105=V107)*(DD3:DD105=V105)*DC3:DC105)+SUMPRODUCT((DA3:DA105=V107)*(DD3:DD105=V106)*DC3:DC105)+SUMPRODUCT((DA3:DA105=V108)*(DD3:DD105=V107)*DB3:DB105)+SUMPRODUCT((DA3:DA105=V104)*(DD3:DD105=V107)*DB3:DB105)+SUMPRODUCT((DA3:DA105=V105)*(DD3:DD105=V107)*DB3:DB105)+SUMPRODUCT((DA3:DA105=V106)*(DD3:DD105=V107)*DB3:DB105)</f>
        <v>0</v>
      </c>
      <c r="AB107" s="133">
        <f ca="1">Z107-AA107+1000</f>
        <v>1000</v>
      </c>
      <c r="AC107" s="133">
        <f t="shared" ca="1" si="168"/>
        <v>0</v>
      </c>
      <c r="AD107" s="133">
        <f ca="1">IF(V107&lt;&gt;"",VLOOKUP(V107,C4:I52,7,FALSE),"")</f>
        <v>1000</v>
      </c>
      <c r="AE107" s="133">
        <f ca="1">IF(V107&lt;&gt;"",VLOOKUP(V107,C4:I52,5,FALSE),"")</f>
        <v>0</v>
      </c>
      <c r="AF107" s="133">
        <f ca="1">IF(V107&lt;&gt;"",VLOOKUP(V107,C4:K52,9,FALSE),"")</f>
        <v>-115</v>
      </c>
      <c r="AG107" s="133">
        <f t="shared" ca="1" si="169"/>
        <v>0</v>
      </c>
      <c r="AH107" s="133">
        <f ca="1">IF(V107&lt;&gt;"",RANK(AG107,AG104:AG107),"")</f>
        <v>1</v>
      </c>
      <c r="AI107" s="133">
        <f ca="1">IF(V107&lt;&gt;"",SUMPRODUCT((AG104:AG107=AG107)*(AB104:AB107&gt;AB107)),"")</f>
        <v>0</v>
      </c>
      <c r="AJ107" s="133">
        <f ca="1">IF(V107&lt;&gt;"",SUMPRODUCT((AG104:AG107=AG107)*(AB104:AB107=AB107)*(Z104:Z107&gt;Z107)),"")</f>
        <v>0</v>
      </c>
      <c r="AK107" s="133">
        <f ca="1">IF(V107&lt;&gt;"",SUMPRODUCT((AG104:AG107=AG107)*(AB104:AB107=AB107)*(Z104:Z107=Z107)*(AD104:AD107&gt;AD107)),"")</f>
        <v>0</v>
      </c>
      <c r="AL107" s="133">
        <f ca="1">IF(V107&lt;&gt;"",SUMPRODUCT((AG104:AG107=AG107)*(AB104:AB107=AB107)*(Z104:Z107=Z107)*(AD104:AD107=AD107)*(AE104:AE107&gt;AE107)),"")</f>
        <v>0</v>
      </c>
      <c r="AM107" s="133">
        <f ca="1">IF(V107&lt;&gt;"",SUMPRODUCT((AG104:AG107=AG107)*(AB104:AB107=AB107)*(Z104:Z107=Z107)*(AD104:AD107=AD107)*(AE104:AE107=AE107)*(AF104:AF107&gt;AF107)),"")</f>
        <v>0</v>
      </c>
      <c r="AN107" s="133">
        <f ca="1">IF(V107&lt;&gt;"",SUM(AH107:AM107),"")</f>
        <v>1</v>
      </c>
      <c r="AO107" s="133" t="str">
        <f ca="1">IF(AP28&lt;&gt;"",SUMPRODUCT((AW25:AW28=AW28)*(AV25:AV28=AV28)*(AT25:AT28=AT28)*(AU25:AU28=AU28)),"")</f>
        <v/>
      </c>
      <c r="AP107" s="133" t="str">
        <f ca="1">IF(AND(AO107&lt;&gt;"",AO107&gt;1),AP28,"")</f>
        <v/>
      </c>
      <c r="AQ107" s="133" t="str">
        <f ca="1">IF(AP107&lt;&gt;"",SUMPRODUCT((DA3:DA105=AP107)*(DD3:DD105=AP108)*(DE3:DE105="W"))+SUMPRODUCT((DA3:DA105=AP107)*(DD3:DD105=AP105)*(DE3:DE105="W"))+SUMPRODUCT((DA3:DA105=AP107)*(DD3:DD105=AP106)*(DE3:DE105="W"))+SUMPRODUCT((DA3:DA105=AP108)*(DD3:DD105=AP107)*(DF3:DF105="W"))+SUMPRODUCT((DA3:DA105=AP105)*(DD3:DD105=AP107)*(DF3:DF105="W"))+SUMPRODUCT((DA3:DA105=AP106)*(DD3:DD105=AP107)*(DF3:DF105="W")),"")</f>
        <v/>
      </c>
      <c r="AR107" s="133" t="str">
        <f ca="1">IF(AP107&lt;&gt;"",SUMPRODUCT((DA3:DA105=AP107)*(DD3:DD105=AP108)*(DE3:DE105="D"))+SUMPRODUCT((DA3:DA105=AP107)*(DD3:DD105=AP105)*(DE3:DE105="D"))+SUMPRODUCT((DA3:DA105=AP107)*(DD3:DD105=AP106)*(DE3:DE105="D"))+SUMPRODUCT((DA3:DA105=AP108)*(DD3:DD105=AP107)*(DE3:DE105="D"))+SUMPRODUCT((DA3:DA105=AP105)*(DD3:DD105=AP107)*(DE3:DE105="D"))+SUMPRODUCT((DA3:DA105=AP106)*(DD3:DD105=AP107)*(DE3:DE105="D")),"")</f>
        <v/>
      </c>
      <c r="AS107" s="133" t="str">
        <f ca="1">IF(AP107&lt;&gt;"",SUMPRODUCT((DA3:DA105=AP107)*(DD3:DD105=AP108)*(DE3:DE105="L"))+SUMPRODUCT((DA3:DA105=AP107)*(DD3:DD105=AP105)*(DE3:DE105="L"))+SUMPRODUCT((DA3:DA105=AP107)*(DD3:DD105=AP106)*(DE3:DE105="L"))+SUMPRODUCT((DA3:DA105=AP108)*(DD3:DD105=AP107)*(DF3:DF105="L"))+SUMPRODUCT((DA3:DA105=AP105)*(DD3:DD105=AP107)*(DF3:DF105="L"))+SUMPRODUCT((DA3:DA105=AP106)*(DD3:DD105=AP107)*(DF3:DF105="L")),"")</f>
        <v/>
      </c>
      <c r="AT107" s="133">
        <f ca="1">SUMPRODUCT((DA3:DA105=AP107)*(DD3:DD105=AP108)*DB3:DB105)+SUMPRODUCT((DA3:DA105=AP107)*(DD3:DD105=AP104)*DB3:DB105)+SUMPRODUCT((DA3:DA105=AP107)*(DD3:DD105=AP105)*DB3:DB105)+SUMPRODUCT((DA3:DA105=AP107)*(DD3:DD105=AP106)*DB3:DB105)+SUMPRODUCT((DA3:DA105=AP108)*(DD3:DD105=AP107)*DC3:DC105)+SUMPRODUCT((DA3:DA105=AP104)*(DD3:DD105=AP107)*DC3:DC105)+SUMPRODUCT((DA3:DA105=AP105)*(DD3:DD105=AP107)*DC3:DC105)+SUMPRODUCT((DA3:DA105=AP106)*(DD3:DD105=AP107)*DC3:DC105)</f>
        <v>0</v>
      </c>
      <c r="AU107" s="133">
        <f ca="1">SUMPRODUCT((DA3:DA105=AP107)*(DD3:DD105=AP108)*DC3:DC105)+SUMPRODUCT((DA3:DA105=AP107)*(DD3:DD105=AP104)*DC3:DC105)+SUMPRODUCT((DA3:DA105=AP107)*(DD3:DD105=AP105)*DC3:DC105)+SUMPRODUCT((DA3:DA105=AP107)*(DD3:DD105=AP106)*DC3:DC105)+SUMPRODUCT((DA3:DA105=AP108)*(DD3:DD105=AP107)*DB3:DB105)+SUMPRODUCT((DA3:DA105=AP104)*(DD3:DD105=AP107)*DB3:DB105)+SUMPRODUCT((DA3:DA105=AP105)*(DD3:DD105=AP107)*DB3:DB105)+SUMPRODUCT((DA3:DA105=AP106)*(DD3:DD105=AP107)*DB3:DB105)</f>
        <v>0</v>
      </c>
      <c r="AV107" s="133">
        <f ca="1">AT107-AU107+1000</f>
        <v>1000</v>
      </c>
      <c r="AW107" s="133" t="str">
        <f t="shared" ca="1" si="170"/>
        <v/>
      </c>
      <c r="AX107" s="133" t="str">
        <f ca="1">IF(AP107&lt;&gt;"",VLOOKUP(AP107,C4:I52,7,FALSE),"")</f>
        <v/>
      </c>
      <c r="AY107" s="133" t="str">
        <f ca="1">IF(AP107&lt;&gt;"",VLOOKUP(AP107,C4:I52,5,FALSE),"")</f>
        <v/>
      </c>
      <c r="AZ107" s="133" t="str">
        <f ca="1">IF(AP107&lt;&gt;"",VLOOKUP(AP107,C4:K52,9,FALSE),"")</f>
        <v/>
      </c>
      <c r="BA107" s="133" t="str">
        <f t="shared" ca="1" si="171"/>
        <v/>
      </c>
      <c r="BB107" s="133" t="str">
        <f ca="1">IF(AP107&lt;&gt;"",RANK(BA107,BA104:BA107),"")</f>
        <v/>
      </c>
      <c r="BC107" s="133" t="str">
        <f ca="1">IF(AP107&lt;&gt;"",SUMPRODUCT((BA104:BA107=BA107)*(AV104:AV107&gt;AV107)),"")</f>
        <v/>
      </c>
      <c r="BD107" s="133" t="str">
        <f ca="1">IF(AP107&lt;&gt;"",SUMPRODUCT((BA104:BA107=BA107)*(AV104:AV107=AV107)*(AT104:AT107&gt;AT107)),"")</f>
        <v/>
      </c>
      <c r="BE107" s="133" t="str">
        <f ca="1">IF(AP107&lt;&gt;"",SUMPRODUCT((BA104:BA107=BA107)*(AV104:AV107=AV107)*(AT104:AT107=AT107)*(AX104:AX107&gt;AX107)),"")</f>
        <v/>
      </c>
      <c r="BF107" s="133" t="str">
        <f ca="1">IF(AP107&lt;&gt;"",SUMPRODUCT((BA104:BA107=BA107)*(AV104:AV107=AV107)*(AT104:AT107=AT107)*(AX104:AX107=AX107)*(AY104:AY107&gt;AY107)),"")</f>
        <v/>
      </c>
      <c r="BG107" s="133" t="str">
        <f ca="1">IF(AP107&lt;&gt;"",SUMPRODUCT((BA104:BA107=BA107)*(AV104:AV107=AV107)*(AT104:AT107=AT107)*(AX104:AX107=AX107)*(AY104:AY107=AY107)*(AZ104:AZ107&gt;AZ107)),"")</f>
        <v/>
      </c>
      <c r="BH107" s="133" t="str">
        <f t="shared" ca="1" si="172"/>
        <v/>
      </c>
      <c r="DX107" s="20"/>
      <c r="DY107" s="9">
        <v>100</v>
      </c>
      <c r="DZ107" s="204">
        <f t="shared" si="142"/>
        <v>46214.875</v>
      </c>
      <c r="EA107" s="208">
        <v>46214.875</v>
      </c>
      <c r="EB107" s="206">
        <f t="shared" si="167"/>
        <v>46214.875</v>
      </c>
      <c r="EC107" s="20"/>
    </row>
    <row r="108" spans="10:133" x14ac:dyDescent="0.25">
      <c r="DX108" s="20"/>
      <c r="DY108" s="9">
        <v>101</v>
      </c>
      <c r="DZ108" s="204">
        <f t="shared" si="142"/>
        <v>46217.625</v>
      </c>
      <c r="EA108" s="208">
        <v>46217.625</v>
      </c>
      <c r="EB108" s="206">
        <f t="shared" si="167"/>
        <v>46217.625</v>
      </c>
      <c r="EC108" s="20"/>
    </row>
    <row r="109" spans="10:133" x14ac:dyDescent="0.25">
      <c r="U109" s="133">
        <f ca="1">IF(V110="",SUM(AH31:AM31),IF(V111="",SUM(AH32:AM32),IF(V112="",SUM(AH33:AM33),IF(V113="",SUM(AH34:AM34),0))))</f>
        <v>0</v>
      </c>
      <c r="AO109" s="133">
        <f ca="1">IF(AP111="",SUM(BB32:BG32),IF(AP112="",SUM(BB33:BG33),IF(AP113="",SUM(BB34:BG34),0)))</f>
        <v>0</v>
      </c>
      <c r="DX109" s="20"/>
      <c r="DY109" s="9">
        <v>102</v>
      </c>
      <c r="DZ109" s="204">
        <f t="shared" si="142"/>
        <v>46218.625</v>
      </c>
      <c r="EA109" s="208">
        <v>46218.625</v>
      </c>
      <c r="EB109" s="206">
        <f t="shared" si="167"/>
        <v>46218.625</v>
      </c>
      <c r="EC109" s="20"/>
    </row>
    <row r="110" spans="10:133" x14ac:dyDescent="0.25">
      <c r="J110" s="197">
        <f ca="1">IF(COUNTIF(J31:J34,4)=4,1,SUMPRODUCT((J31:J34=J31)*(I31:I34=I31)*(G31:G34&gt;G31))+1)</f>
        <v>1</v>
      </c>
      <c r="U110" s="133">
        <f ca="1">IF(V31&lt;&gt;"",SUMPRODUCT((AC31:AC34=AC31)*(AB31:AB34=AB31)*(Z31:Z34=Z31)*(AA31:AA34=AA31)),"")</f>
        <v>4</v>
      </c>
      <c r="V110" s="133" t="str">
        <f ca="1">IF(AND(U110&lt;&gt;"",U110&gt;1),V31,"")</f>
        <v>Curacao</v>
      </c>
      <c r="W110" s="133">
        <f ca="1">SUMPRODUCT((DA3:DA105=V110)*(DD3:DD105=V111)*(DE3:DE105="W"))+SUMPRODUCT((DA3:DA105=V110)*(DD3:DD105=V112)*(DE3:DE105="W"))+SUMPRODUCT((DA3:DA105=V110)*(DD3:DD105=V113)*(DE3:DE105="W"))+SUMPRODUCT((DA3:DA105=V110)*(DD3:DD105=V114)*(DE3:DE105="W"))+SUMPRODUCT((DA3:DA105=V111)*(DD3:DD105=V110)*(DF3:DF105="W"))+SUMPRODUCT((DA3:DA105=V112)*(DD3:DD105=V110)*(DF3:DF105="W"))+SUMPRODUCT((DA3:DA105=V113)*(DD3:DD105=V110)*(DF3:DF105="W"))+SUMPRODUCT((DA3:DA105=V114)*(DD3:DD105=V110)*(DF3:DF105="W"))</f>
        <v>0</v>
      </c>
      <c r="X110" s="133">
        <f ca="1">SUMPRODUCT((DA3:DA105=V110)*(DD3:DD105=V111)*(DE3:DE105="D"))+SUMPRODUCT((DA3:DA105=V110)*(DD3:DD105=V112)*(DE3:DE105="D"))+SUMPRODUCT((DA3:DA105=V110)*(DD3:DD105=V113)*(DE3:DE105="D"))+SUMPRODUCT((DA3:DA105=V110)*(DD3:DD105=V114)*(DE3:DE105="D"))+SUMPRODUCT((DA3:DA105=V111)*(DD3:DD105=V110)*(DE3:DE105="D"))+SUMPRODUCT((DA3:DA105=V112)*(DD3:DD105=V110)*(DE3:DE105="D"))+SUMPRODUCT((DA3:DA105=V113)*(DD3:DD105=V110)*(DE3:DE105="D"))+SUMPRODUCT((DA3:DA105=V114)*(DD3:DD105=V110)*(DE3:DE105="D"))</f>
        <v>0</v>
      </c>
      <c r="Y110" s="133">
        <f ca="1">SUMPRODUCT((DA3:DA105=V110)*(DD3:DD105=V111)*(DE3:DE105="L"))+SUMPRODUCT((DA3:DA105=V110)*(DD3:DD105=V112)*(DE3:DE105="L"))+SUMPRODUCT((DA3:DA105=V110)*(DD3:DD105=V113)*(DE3:DE105="L"))+SUMPRODUCT((DA3:DA105=V110)*(DD3:DD105=V114)*(DE3:DE105="L"))+SUMPRODUCT((DA3:DA105=V111)*(DD3:DD105=V110)*(DF3:DF105="L"))+SUMPRODUCT((DA3:DA105=V112)*(DD3:DD105=V110)*(DF3:DF105="L"))+SUMPRODUCT((DA3:DA105=V113)*(DD3:DD105=V110)*(DF3:DF105="L"))+SUMPRODUCT((DA3:DA105=V114)*(DD3:DD105=V110)*(DF3:DF105="L"))</f>
        <v>0</v>
      </c>
      <c r="Z110" s="133">
        <f ca="1">SUMPRODUCT((DA3:DA105=V110)*(DD3:DD105=V111)*DB3:DB105)+SUMPRODUCT((DA3:DA105=V110)*(DD3:DD105=V112)*DB3:DB105)+SUMPRODUCT((DA3:DA105=V110)*(DD3:DD105=V113)*DB3:DB105)+SUMPRODUCT((DA3:DA105=V110)*(DD3:DD105=V114)*DB3:DB105)+SUMPRODUCT((DA3:DA105=V111)*(DD3:DD105=V110)*DC3:DC105)+SUMPRODUCT((DA3:DA105=V112)*(DD3:DD105=V110)*DC3:DC105)+SUMPRODUCT((DA3:DA105=V113)*(DD3:DD105=V110)*DC3:DC105)+SUMPRODUCT((DA3:DA105=V114)*(DD3:DD105=V110)*DC3:DC105)</f>
        <v>0</v>
      </c>
      <c r="AA110" s="133">
        <f ca="1">SUMPRODUCT((DA3:DA105=V110)*(DD3:DD105=V111)*DC3:DC105)+SUMPRODUCT((DA3:DA105=V110)*(DD3:DD105=V112)*DC3:DC105)+SUMPRODUCT((DA3:DA105=V110)*(DD3:DD105=V113)*DC3:DC105)+SUMPRODUCT((DA3:DA105=V110)*(DD3:DD105=V114)*DC3:DC105)+SUMPRODUCT((DA3:DA105=V111)*(DD3:DD105=V110)*DB3:DB105)+SUMPRODUCT((DA3:DA105=V112)*(DD3:DD105=V110)*DB3:DB105)+SUMPRODUCT((DA3:DA105=V113)*(DD3:DD105=V110)*DB3:DB105)+SUMPRODUCT((DA3:DA105=V114)*(DD3:DD105=V110)*DB3:DB105)</f>
        <v>0</v>
      </c>
      <c r="AB110" s="133">
        <f ca="1">Z110-AA110+1000</f>
        <v>1000</v>
      </c>
      <c r="AC110" s="133">
        <f ca="1">IF(V110&lt;&gt;"",W110*3+X110*1,"")</f>
        <v>0</v>
      </c>
      <c r="AD110" s="133">
        <f ca="1">IF(V110&lt;&gt;"",VLOOKUP(V110,C4:I52,7,FALSE),"")</f>
        <v>1000</v>
      </c>
      <c r="AE110" s="133">
        <f ca="1">IF(V110&lt;&gt;"",VLOOKUP(V110,C4:I52,5,FALSE),"")</f>
        <v>0</v>
      </c>
      <c r="AF110" s="133">
        <f ca="1">IF(V110&lt;&gt;"",VLOOKUP(V110,C4:K52,9,FALSE),"")</f>
        <v>-181</v>
      </c>
      <c r="AG110" s="133">
        <f ca="1">AC110</f>
        <v>0</v>
      </c>
      <c r="AH110" s="133">
        <f ca="1">IF(V110&lt;&gt;"",RANK(AG110,AG110:AG113),"")</f>
        <v>1</v>
      </c>
      <c r="AI110" s="133">
        <f ca="1">IF(V110&lt;&gt;"",SUMPRODUCT((AG110:AG113=AG110)*(AB110:AB113&gt;AB110)),"")</f>
        <v>0</v>
      </c>
      <c r="AJ110" s="133">
        <f ca="1">IF(V110&lt;&gt;"",SUMPRODUCT((AG110:AG113=AG110)*(AB110:AB113=AB110)*(Z110:Z113&gt;Z110)),"")</f>
        <v>0</v>
      </c>
      <c r="AK110" s="133">
        <f ca="1">IF(V110&lt;&gt;"",SUMPRODUCT((AG110:AG113=AG110)*(AB110:AB113=AB110)*(Z110:Z113=Z110)*(AD110:AD113&gt;AD110)),"")</f>
        <v>0</v>
      </c>
      <c r="AL110" s="133">
        <f ca="1">IF(V110&lt;&gt;"",SUMPRODUCT((AG110:AG113=AG110)*(AB110:AB113=AB110)*(Z110:Z113=Z110)*(AD110:AD113=AD110)*(AE110:AE113&gt;AE110)),"")</f>
        <v>0</v>
      </c>
      <c r="AM110" s="133">
        <f ca="1">IF(V110&lt;&gt;"",SUMPRODUCT((AG110:AG113=AG110)*(AB110:AB113=AB110)*(Z110:Z113=Z110)*(AD110:AD113=AD110)*(AE110:AE113=AE110)*(AF110:AF113&gt;AF110)),"")</f>
        <v>3</v>
      </c>
      <c r="AN110" s="133">
        <f ca="1">IF(V110&lt;&gt;"",SUM(AH110:AM110),"")</f>
        <v>4</v>
      </c>
      <c r="DX110" s="20"/>
      <c r="DY110" s="9">
        <v>103</v>
      </c>
      <c r="DZ110" s="204">
        <f t="shared" si="142"/>
        <v>46221.708333333336</v>
      </c>
      <c r="EA110" s="208">
        <v>46221.708333333336</v>
      </c>
      <c r="EB110" s="206">
        <f t="shared" si="167"/>
        <v>46221.708333333336</v>
      </c>
      <c r="EC110" s="20"/>
    </row>
    <row r="111" spans="10:133" x14ac:dyDescent="0.25">
      <c r="J111" s="197">
        <f ca="1">IF(COUNTIF(J31:J34,4)=4,1,SUMPRODUCT((J31:J34=J32)*(I31:I34=I32)*(G31:G34&gt;G32))+1)</f>
        <v>1</v>
      </c>
      <c r="U111" s="133">
        <f ca="1">IF(V32&lt;&gt;"",SUMPRODUCT((AC31:AC34=AC32)*(AB31:AB34=AB32)*(Z31:Z34=Z32)*(AA31:AA34=AA32)),"")</f>
        <v>4</v>
      </c>
      <c r="V111" s="133" t="str">
        <f ca="1">IF(AND(U111&lt;&gt;"",U111&gt;1),V32,"")</f>
        <v>Cote D'Voire</v>
      </c>
      <c r="W111" s="133">
        <f ca="1">SUMPRODUCT((DA3:DA105=V111)*(DD3:DD105=V112)*(DE3:DE105="W"))+SUMPRODUCT((DA3:DA105=V111)*(DD3:DD105=V113)*(DE3:DE105="W"))+SUMPRODUCT((DA3:DA105=V111)*(DD3:DD105=V114)*(DE3:DE105="W"))+SUMPRODUCT((DA3:DA105=V111)*(DD3:DD105=V110)*(DE3:DE105="W"))+SUMPRODUCT((DA3:DA105=V112)*(DD3:DD105=V111)*(DF3:DF105="W"))+SUMPRODUCT((DA3:DA105=V113)*(DD3:DD105=V111)*(DF3:DF105="W"))+SUMPRODUCT((DA3:DA105=V114)*(DD3:DD105=V111)*(DF3:DF105="W"))+SUMPRODUCT((DA3:DA105=V110)*(DD3:DD105=V111)*(DF3:DF105="W"))</f>
        <v>0</v>
      </c>
      <c r="X111" s="133">
        <f ca="1">SUMPRODUCT((DA3:DA105=V111)*(DD3:DD105=V112)*(DE3:DE105="D"))+SUMPRODUCT((DA3:DA105=V111)*(DD3:DD105=V113)*(DE3:DE105="D"))+SUMPRODUCT((DA3:DA105=V111)*(DD3:DD105=V114)*(DE3:DE105="D"))+SUMPRODUCT((DA3:DA105=V111)*(DD3:DD105=V110)*(DE3:DE105="D"))+SUMPRODUCT((DA3:DA105=V112)*(DD3:DD105=V111)*(DE3:DE105="D"))+SUMPRODUCT((DA3:DA105=V113)*(DD3:DD105=V111)*(DE3:DE105="D"))+SUMPRODUCT((DA3:DA105=V114)*(DD3:DD105=V111)*(DE3:DE105="D"))+SUMPRODUCT((DA3:DA105=V110)*(DD3:DD105=V111)*(DE3:DE105="D"))</f>
        <v>0</v>
      </c>
      <c r="Y111" s="133">
        <f ca="1">SUMPRODUCT((DA3:DA105=V111)*(DD3:DD105=V112)*(DE3:DE105="L"))+SUMPRODUCT((DA3:DA105=V111)*(DD3:DD105=V113)*(DE3:DE105="L"))+SUMPRODUCT((DA3:DA105=V111)*(DD3:DD105=V114)*(DE3:DE105="L"))+SUMPRODUCT((DA3:DA105=V111)*(DD3:DD105=V110)*(DE3:DE105="L"))+SUMPRODUCT((DA3:DA105=V112)*(DD3:DD105=V111)*(DF3:DF105="L"))+SUMPRODUCT((DA3:DA105=V113)*(DD3:DD105=V111)*(DF3:DF105="L"))+SUMPRODUCT((DA3:DA105=V114)*(DD3:DD105=V111)*(DF3:DF105="L"))+SUMPRODUCT((DA3:DA105=V110)*(DD3:DD105=V111)*(DF3:DF105="L"))</f>
        <v>0</v>
      </c>
      <c r="Z111" s="133">
        <f ca="1">SUMPRODUCT((DA3:DA105=V111)*(DD3:DD105=V112)*DB3:DB105)+SUMPRODUCT((DA3:DA105=V111)*(DD3:DD105=V113)*DB3:DB105)+SUMPRODUCT((DA3:DA105=V111)*(DD3:DD105=V114)*DB3:DB105)+SUMPRODUCT((DA3:DA105=V111)*(DD3:DD105=V110)*DB3:DB105)+SUMPRODUCT((DA3:DA105=V112)*(DD3:DD105=V111)*DC3:DC105)+SUMPRODUCT((DA3:DA105=V113)*(DD3:DD105=V111)*DC3:DC105)+SUMPRODUCT((DA3:DA105=V114)*(DD3:DD105=V111)*DC3:DC105)+SUMPRODUCT((DA3:DA105=V110)*(DD3:DD105=V111)*DC3:DC105)</f>
        <v>0</v>
      </c>
      <c r="AA111" s="133">
        <f ca="1">SUMPRODUCT((DA3:DA105=V111)*(DD3:DD105=V112)*DC3:DC105)+SUMPRODUCT((DA3:DA105=V111)*(DD3:DD105=V113)*DC3:DC105)+SUMPRODUCT((DA3:DA105=V111)*(DD3:DD105=V114)*DC3:DC105)+SUMPRODUCT((DA3:DA105=V111)*(DD3:DD105=V110)*DC3:DC105)+SUMPRODUCT((DA3:DA105=V112)*(DD3:DD105=V111)*DB3:DB105)+SUMPRODUCT((DA3:DA105=V113)*(DD3:DD105=V111)*DB3:DB105)+SUMPRODUCT((DA3:DA105=V114)*(DD3:DD105=V111)*DB3:DB105)+SUMPRODUCT((DA3:DA105=V110)*(DD3:DD105=V111)*DB3:DB105)</f>
        <v>0</v>
      </c>
      <c r="AB111" s="133">
        <f ca="1">Z111-AA111+1000</f>
        <v>1000</v>
      </c>
      <c r="AC111" s="133">
        <f t="shared" ref="AC111:AC113" ca="1" si="173">IF(V111&lt;&gt;"",W111*3+X111*1,"")</f>
        <v>0</v>
      </c>
      <c r="AD111" s="133">
        <f ca="1">IF(V111&lt;&gt;"",VLOOKUP(V111,C4:I52,7,FALSE),"")</f>
        <v>1000</v>
      </c>
      <c r="AE111" s="133">
        <f ca="1">IF(V111&lt;&gt;"",VLOOKUP(V111,C4:I52,5,FALSE),"")</f>
        <v>0</v>
      </c>
      <c r="AF111" s="133">
        <f ca="1">IF(V111&lt;&gt;"",VLOOKUP(V111,C4:K52,9,FALSE),"")</f>
        <v>-137</v>
      </c>
      <c r="AG111" s="133">
        <f t="shared" ref="AG111:AG113" ca="1" si="174">AC111</f>
        <v>0</v>
      </c>
      <c r="AH111" s="133">
        <f ca="1">IF(V111&lt;&gt;"",RANK(AG111,AG110:AG113),"")</f>
        <v>1</v>
      </c>
      <c r="AI111" s="133">
        <f ca="1">IF(V111&lt;&gt;"",SUMPRODUCT((AG110:AG113=AG111)*(AB110:AB113&gt;AB111)),"")</f>
        <v>0</v>
      </c>
      <c r="AJ111" s="133">
        <f ca="1">IF(V111&lt;&gt;"",SUMPRODUCT((AG110:AG113=AG111)*(AB110:AB113=AB111)*(Z110:Z113&gt;Z111)),"")</f>
        <v>0</v>
      </c>
      <c r="AK111" s="133">
        <f ca="1">IF(V111&lt;&gt;"",SUMPRODUCT((AG110:AG113=AG111)*(AB110:AB113=AB111)*(Z110:Z113=Z111)*(AD110:AD113&gt;AD111)),"")</f>
        <v>0</v>
      </c>
      <c r="AL111" s="133">
        <f ca="1">IF(V111&lt;&gt;"",SUMPRODUCT((AG110:AG113=AG111)*(AB110:AB113=AB111)*(Z110:Z113=Z111)*(AD110:AD113=AD111)*(AE110:AE113&gt;AE111)),"")</f>
        <v>0</v>
      </c>
      <c r="AM111" s="133">
        <f ca="1">IF(V111&lt;&gt;"",SUMPRODUCT((AG110:AG113=AG111)*(AB110:AB113=AB111)*(Z110:Z113=Z111)*(AD110:AD113=AD111)*(AE110:AE113=AE111)*(AF110:AF113&gt;AF111)),"")</f>
        <v>2</v>
      </c>
      <c r="AN111" s="133">
        <f ca="1">IF(V111&lt;&gt;"",SUM(AH111:AM111),"")</f>
        <v>3</v>
      </c>
      <c r="AO111" s="133" t="str">
        <f ca="1">IF(AP32&lt;&gt;"",SUMPRODUCT((AW31:AW34=AW32)*(AV31:AV34=AV32)*(AT31:AT34=AT32)*(AU31:AU34=AU32)),"")</f>
        <v/>
      </c>
      <c r="AP111" s="133" t="str">
        <f ca="1">IF(AND(AO111&lt;&gt;"",AO111&gt;1),AP32,"")</f>
        <v/>
      </c>
      <c r="AQ111" s="133">
        <f ca="1">SUMPRODUCT((DA3:DA105=AP111)*(DD3:DD105=AP112)*(DE3:DE105="W"))+SUMPRODUCT((DA3:DA105=AP111)*(DD3:DD105=AP113)*(DE3:DE105="W"))+SUMPRODUCT((DA3:DA105=AP111)*(DD3:DD105=AP114)*(DE3:DE105="W"))+SUMPRODUCT((DA3:DA105=AP112)*(DD3:DD105=AP111)*(DF3:DF105="W"))+SUMPRODUCT((DA3:DA105=AP113)*(DD3:DD105=AP111)*(DF3:DF105="W"))+SUMPRODUCT((DA3:DA105=AP114)*(DD3:DD105=AP111)*(DF3:DF105="W"))</f>
        <v>0</v>
      </c>
      <c r="AR111" s="133">
        <f ca="1">SUMPRODUCT((DA3:DA105=AP111)*(DD3:DD105=AP112)*(DE3:DE105="D"))+SUMPRODUCT((DA3:DA105=AP111)*(DD3:DD105=AP113)*(DE3:DE105="D"))+SUMPRODUCT((DA3:DA105=AP111)*(DD3:DD105=AP114)*(DE3:DE105="D"))+SUMPRODUCT((DA3:DA105=AP112)*(DD3:DD105=AP111)*(DE3:DE105="D"))+SUMPRODUCT((DA3:DA105=AP113)*(DD3:DD105=AP111)*(DE3:DE105="D"))+SUMPRODUCT((DA3:DA105=AP114)*(DD3:DD105=AP111)*(DE3:DE105="D"))</f>
        <v>0</v>
      </c>
      <c r="AS111" s="133">
        <f ca="1">SUMPRODUCT((DA3:DA105=AP111)*(DD3:DD105=AP112)*(DE3:DE105="L"))+SUMPRODUCT((DA3:DA105=AP111)*(DD3:DD105=AP113)*(DE3:DE105="L"))+SUMPRODUCT((DA3:DA105=AP111)*(DD3:DD105=AP114)*(DE3:DE105="L"))+SUMPRODUCT((DA3:DA105=AP112)*(DD3:DD105=AP111)*(DF3:DF105="L"))+SUMPRODUCT((DA3:DA105=AP113)*(DD3:DD105=AP111)*(DF3:DF105="L"))+SUMPRODUCT((DA3:DA105=AP114)*(DD3:DD105=AP111)*(DF3:DF105="L"))</f>
        <v>0</v>
      </c>
      <c r="AT111" s="133">
        <f ca="1">SUMPRODUCT((DA3:DA105=AP111)*(DD3:DD105=AP112)*DB3:DB105)+SUMPRODUCT((DA3:DA105=AP111)*(DD3:DD105=AP113)*DB3:DB105)+SUMPRODUCT((DA3:DA105=AP111)*(DD3:DD105=AP114)*DB3:DB105)+SUMPRODUCT((DA3:DA105=AP111)*(DD3:DD105=AP110)*DB3:DB105)+SUMPRODUCT((DA3:DA105=AP112)*(DD3:DD105=AP111)*DC3:DC105)+SUMPRODUCT((DA3:DA105=AP113)*(DD3:DD105=AP111)*DC3:DC105)+SUMPRODUCT((DA3:DA105=AP114)*(DD3:DD105=AP111)*DC3:DC105)+SUMPRODUCT((DA3:DA105=AP110)*(DD3:DD105=AP111)*DC3:DC105)</f>
        <v>0</v>
      </c>
      <c r="AU111" s="133">
        <f ca="1">SUMPRODUCT((DA3:DA105=AP111)*(DD3:DD105=AP112)*DC3:DC105)+SUMPRODUCT((DA3:DA105=AP111)*(DD3:DD105=AP113)*DC3:DC105)+SUMPRODUCT((DA3:DA105=AP111)*(DD3:DD105=AP114)*DC3:DC105)+SUMPRODUCT((DA3:DA105=AP111)*(DD3:DD105=AP110)*DC3:DC105)+SUMPRODUCT((DA3:DA105=AP112)*(DD3:DD105=AP111)*DB3:DB105)+SUMPRODUCT((DA3:DA105=AP113)*(DD3:DD105=AP111)*DB3:DB105)+SUMPRODUCT((DA3:DA105=AP114)*(DD3:DD105=AP111)*DB3:DB105)+SUMPRODUCT((DA3:DA105=AP110)*(DD3:DD105=AP111)*DB3:DB105)</f>
        <v>0</v>
      </c>
      <c r="AV111" s="133">
        <f ca="1">AT111-AU111+1000</f>
        <v>1000</v>
      </c>
      <c r="AW111" s="133" t="str">
        <f t="shared" ref="AW111:AW113" ca="1" si="175">IF(AP111&lt;&gt;"",AQ111*3+AR111*1,"")</f>
        <v/>
      </c>
      <c r="AX111" s="133" t="str">
        <f ca="1">IF(AP111&lt;&gt;"",VLOOKUP(AP111,C4:I52,7,FALSE),"")</f>
        <v/>
      </c>
      <c r="AY111" s="133" t="str">
        <f ca="1">IF(AP111&lt;&gt;"",VLOOKUP(AP111,C4:I52,5,FALSE),"")</f>
        <v/>
      </c>
      <c r="AZ111" s="133" t="str">
        <f ca="1">IF(AP111&lt;&gt;"",VLOOKUP(AP111,C4:K52,9,FALSE),"")</f>
        <v/>
      </c>
      <c r="BA111" s="133" t="str">
        <f t="shared" ref="BA111:BA113" ca="1" si="176">AW111</f>
        <v/>
      </c>
      <c r="BB111" s="133" t="str">
        <f ca="1">IF(AP111&lt;&gt;"",RANK(BA111,BA110:BA113),"")</f>
        <v/>
      </c>
      <c r="BC111" s="133" t="str">
        <f ca="1">IF(AP111&lt;&gt;"",SUMPRODUCT((BA110:BA113=BA111)*(AV110:AV113&gt;AV111)),"")</f>
        <v/>
      </c>
      <c r="BD111" s="133" t="str">
        <f ca="1">IF(AP111&lt;&gt;"",SUMPRODUCT((BA110:BA113=BA111)*(AV110:AV113=AV111)*(AT110:AT113&gt;AT111)),"")</f>
        <v/>
      </c>
      <c r="BE111" s="133" t="str">
        <f ca="1">IF(AP111&lt;&gt;"",SUMPRODUCT((BA110:BA113=BA111)*(AV110:AV113=AV111)*(AT110:AT113=AT111)*(AX110:AX113&gt;AX111)),"")</f>
        <v/>
      </c>
      <c r="BF111" s="133" t="str">
        <f ca="1">IF(AP111&lt;&gt;"",SUMPRODUCT((BA110:BA113=BA111)*(AV110:AV113=AV111)*(AT110:AT113=AT111)*(AX110:AX113=AX111)*(AY110:AY113&gt;AY111)),"")</f>
        <v/>
      </c>
      <c r="BG111" s="133" t="str">
        <f ca="1">IF(AP111&lt;&gt;"",SUMPRODUCT((BA110:BA113=BA111)*(AV110:AV113=AV111)*(AT110:AT113=AT111)*(AX110:AX113=AX111)*(AY110:AY113=AY111)*(AZ110:AZ113&gt;AZ111)),"")</f>
        <v/>
      </c>
      <c r="BH111" s="133" t="str">
        <f ca="1">IF(AP111&lt;&gt;"",SUM(BB111:BG111)+1,"")</f>
        <v/>
      </c>
      <c r="DX111" s="20"/>
      <c r="DY111" s="9">
        <v>104</v>
      </c>
      <c r="DZ111" s="204">
        <f t="shared" si="142"/>
        <v>46222.625</v>
      </c>
      <c r="EA111" s="208">
        <v>46222.625</v>
      </c>
      <c r="EB111" s="206">
        <f t="shared" si="167"/>
        <v>46222.625</v>
      </c>
      <c r="EC111" s="20"/>
    </row>
    <row r="112" spans="10:133" x14ac:dyDescent="0.25">
      <c r="J112" s="197">
        <f ca="1">IF(COUNTIF(J31:J34,4)=4,1,SUMPRODUCT((J31:J34=J33)*(I31:I34=I33)*(G31:G34&gt;G33))+1)</f>
        <v>1</v>
      </c>
      <c r="U112" s="133">
        <f ca="1">IF(V33&lt;&gt;"",SUMPRODUCT((AC31:AC34=AC33)*(AB31:AB34=AB33)*(Z31:Z34=Z33)*(AA31:AA34=AA33)),"")</f>
        <v>4</v>
      </c>
      <c r="V112" s="133" t="str">
        <f ca="1">IF(AND(U112&lt;&gt;"",U112&gt;1),V33,"")</f>
        <v>Ecuador</v>
      </c>
      <c r="W112" s="133">
        <f ca="1">SUMPRODUCT((DA3:DA105=V112)*(DD3:DD105=V113)*(DE3:DE105="W"))+SUMPRODUCT((DA3:DA105=V112)*(DD3:DD105=V114)*(DE3:DE105="W"))+SUMPRODUCT((DA3:DA105=V112)*(DD3:DD105=V110)*(DE3:DE105="W"))+SUMPRODUCT((DA3:DA105=V112)*(DD3:DD105=V111)*(DE3:DE105="W"))+SUMPRODUCT((DA3:DA105=V113)*(DD3:DD105=V112)*(DF3:DF105="W"))+SUMPRODUCT((DA3:DA105=V114)*(DD3:DD105=V112)*(DF3:DF105="W"))+SUMPRODUCT((DA3:DA105=V110)*(DD3:DD105=V112)*(DF3:DF105="W"))+SUMPRODUCT((DA3:DA105=V111)*(DD3:DD105=V112)*(DF3:DF105="W"))</f>
        <v>0</v>
      </c>
      <c r="X112" s="133">
        <f ca="1">SUMPRODUCT((DA3:DA105=V112)*(DD3:DD105=V113)*(DE3:DE105="D"))+SUMPRODUCT((DA3:DA105=V112)*(DD3:DD105=V114)*(DE3:DE105="D"))+SUMPRODUCT((DA3:DA105=V112)*(DD3:DD105=V110)*(DE3:DE105="D"))+SUMPRODUCT((DA3:DA105=V112)*(DD3:DD105=V111)*(DE3:DE105="D"))+SUMPRODUCT((DA3:DA105=V113)*(DD3:DD105=V112)*(DE3:DE105="D"))+SUMPRODUCT((DA3:DA105=V114)*(DD3:DD105=V112)*(DE3:DE105="D"))+SUMPRODUCT((DA3:DA105=V110)*(DD3:DD105=V112)*(DE3:DE105="D"))+SUMPRODUCT((DA3:DA105=V111)*(DD3:DD105=V112)*(DE3:DE105="D"))</f>
        <v>0</v>
      </c>
      <c r="Y112" s="133">
        <f ca="1">SUMPRODUCT((DA3:DA105=V112)*(DD3:DD105=V113)*(DE3:DE105="L"))+SUMPRODUCT((DA3:DA105=V112)*(DD3:DD105=V114)*(DE3:DE105="L"))+SUMPRODUCT((DA3:DA105=V112)*(DD3:DD105=V110)*(DE3:DE105="L"))+SUMPRODUCT((DA3:DA105=V112)*(DD3:DD105=V111)*(DE3:DE105="L"))+SUMPRODUCT((DA3:DA105=V113)*(DD3:DD105=V112)*(DF3:DF105="L"))+SUMPRODUCT((DA3:DA105=V114)*(DD3:DD105=V112)*(DF3:DF105="L"))+SUMPRODUCT((DA3:DA105=V110)*(DD3:DD105=V112)*(DF3:DF105="L"))+SUMPRODUCT((DA3:DA105=V111)*(DD3:DD105=V112)*(DF3:DF105="L"))</f>
        <v>0</v>
      </c>
      <c r="Z112" s="133">
        <f ca="1">SUMPRODUCT((DA3:DA105=V112)*(DD3:DD105=V113)*DB3:DB105)+SUMPRODUCT((DA3:DA105=V112)*(DD3:DD105=V114)*DB3:DB105)+SUMPRODUCT((DA3:DA105=V112)*(DD3:DD105=V110)*DB3:DB105)+SUMPRODUCT((DA3:DA105=V112)*(DD3:DD105=V111)*DB3:DB105)+SUMPRODUCT((DA3:DA105=V113)*(DD3:DD105=V112)*DC3:DC105)+SUMPRODUCT((DA3:DA105=V114)*(DD3:DD105=V112)*DC3:DC105)+SUMPRODUCT((DA3:DA105=V110)*(DD3:DD105=V112)*DC3:DC105)+SUMPRODUCT((DA3:DA105=V111)*(DD3:DD105=V112)*DC3:DC105)</f>
        <v>0</v>
      </c>
      <c r="AA112" s="133">
        <f ca="1">SUMPRODUCT((DA3:DA105=V112)*(DD3:DD105=V113)*DC3:DC105)+SUMPRODUCT((DA3:DA105=V112)*(DD3:DD105=V114)*DC3:DC105)+SUMPRODUCT((DA3:DA105=V112)*(DD3:DD105=V110)*DC3:DC105)+SUMPRODUCT((DA3:DA105=V112)*(DD3:DD105=V111)*DC3:DC105)+SUMPRODUCT((DA3:DA105=V113)*(DD3:DD105=V112)*DB3:DB105)+SUMPRODUCT((DA3:DA105=V114)*(DD3:DD105=V112)*DB3:DB105)+SUMPRODUCT((DA3:DA105=V110)*(DD3:DD105=V112)*DB3:DB105)+SUMPRODUCT((DA3:DA105=V111)*(DD3:DD105=V112)*DB3:DB105)</f>
        <v>0</v>
      </c>
      <c r="AB112" s="133">
        <f ca="1">Z112-AA112+1000</f>
        <v>1000</v>
      </c>
      <c r="AC112" s="133">
        <f t="shared" ca="1" si="173"/>
        <v>0</v>
      </c>
      <c r="AD112" s="133">
        <f ca="1">IF(V112&lt;&gt;"",VLOOKUP(V112,C4:I52,7,FALSE),"")</f>
        <v>1000</v>
      </c>
      <c r="AE112" s="133">
        <f ca="1">IF(V112&lt;&gt;"",VLOOKUP(V112,C4:I52,5,FALSE),"")</f>
        <v>0</v>
      </c>
      <c r="AF112" s="133">
        <f ca="1">IF(V112&lt;&gt;"",VLOOKUP(V112,C4:K52,9,FALSE),"")</f>
        <v>-123</v>
      </c>
      <c r="AG112" s="133">
        <f t="shared" ca="1" si="174"/>
        <v>0</v>
      </c>
      <c r="AH112" s="133">
        <f ca="1">IF(V112&lt;&gt;"",RANK(AG112,AG110:AG113),"")</f>
        <v>1</v>
      </c>
      <c r="AI112" s="133">
        <f ca="1">IF(V112&lt;&gt;"",SUMPRODUCT((AG110:AG113=AG112)*(AB110:AB113&gt;AB112)),"")</f>
        <v>0</v>
      </c>
      <c r="AJ112" s="133">
        <f ca="1">IF(V112&lt;&gt;"",SUMPRODUCT((AG110:AG113=AG112)*(AB110:AB113=AB112)*(Z110:Z113&gt;Z112)),"")</f>
        <v>0</v>
      </c>
      <c r="AK112" s="133">
        <f ca="1">IF(V112&lt;&gt;"",SUMPRODUCT((AG110:AG113=AG112)*(AB110:AB113=AB112)*(Z110:Z113=Z112)*(AD110:AD113&gt;AD112)),"")</f>
        <v>0</v>
      </c>
      <c r="AL112" s="133">
        <f ca="1">IF(V112&lt;&gt;"",SUMPRODUCT((AG110:AG113=AG112)*(AB110:AB113=AB112)*(Z110:Z113=Z112)*(AD110:AD113=AD112)*(AE110:AE113&gt;AE112)),"")</f>
        <v>0</v>
      </c>
      <c r="AM112" s="133">
        <f ca="1">IF(V112&lt;&gt;"",SUMPRODUCT((AG110:AG113=AG112)*(AB110:AB113=AB112)*(Z110:Z113=Z112)*(AD110:AD113=AD112)*(AE110:AE113=AE112)*(AF110:AF113&gt;AF112)),"")</f>
        <v>1</v>
      </c>
      <c r="AN112" s="133">
        <f ca="1">IF(V112&lt;&gt;"",SUM(AH112:AM112),"")</f>
        <v>2</v>
      </c>
      <c r="AO112" s="133" t="str">
        <f ca="1">IF(AP33&lt;&gt;"",SUMPRODUCT((AW31:AW34=AW33)*(AV31:AV34=AV33)*(AT31:AT34=AT33)*(AU31:AU34=AU33)),"")</f>
        <v/>
      </c>
      <c r="AP112" s="133" t="str">
        <f ca="1">IF(AND(AO112&lt;&gt;"",AO112&gt;1),AP33,"")</f>
        <v/>
      </c>
      <c r="AQ112" s="133">
        <f ca="1">SUMPRODUCT((DA3:DA105=AP112)*(DD3:DD105=AP113)*(DE3:DE105="W"))+SUMPRODUCT((DA3:DA105=AP112)*(DD3:DD105=AP114)*(DE3:DE105="W"))+SUMPRODUCT((DA3:DA105=AP112)*(DD3:DD105=AP111)*(DE3:DE105="W"))+SUMPRODUCT((DA3:DA105=AP113)*(DD3:DD105=AP112)*(DF3:DF105="W"))+SUMPRODUCT((DA3:DA105=AP114)*(DD3:DD105=AP112)*(DF3:DF105="W"))+SUMPRODUCT((DA3:DA105=AP111)*(DD3:DD105=AP112)*(DF3:DF105="W"))</f>
        <v>0</v>
      </c>
      <c r="AR112" s="133">
        <f ca="1">SUMPRODUCT((DA3:DA105=AP112)*(DD3:DD105=AP113)*(DE3:DE105="D"))+SUMPRODUCT((DA3:DA105=AP112)*(DD3:DD105=AP114)*(DE3:DE105="D"))+SUMPRODUCT((DA3:DA105=AP112)*(DD3:DD105=AP111)*(DE3:DE105="D"))+SUMPRODUCT((DA3:DA105=AP113)*(DD3:DD105=AP112)*(DE3:DE105="D"))+SUMPRODUCT((DA3:DA105=AP114)*(DD3:DD105=AP112)*(DE3:DE105="D"))+SUMPRODUCT((DA3:DA105=AP111)*(DD3:DD105=AP112)*(DE3:DE105="D"))</f>
        <v>0</v>
      </c>
      <c r="AS112" s="133">
        <f ca="1">SUMPRODUCT((DA3:DA105=AP112)*(DD3:DD105=AP113)*(DE3:DE105="L"))+SUMPRODUCT((DA3:DA105=AP112)*(DD3:DD105=AP114)*(DE3:DE105="L"))+SUMPRODUCT((DA3:DA105=AP112)*(DD3:DD105=AP111)*(DE3:DE105="L"))+SUMPRODUCT((DA3:DA105=AP113)*(DD3:DD105=AP112)*(DF3:DF105="L"))+SUMPRODUCT((DA3:DA105=AP114)*(DD3:DD105=AP112)*(DF3:DF105="L"))+SUMPRODUCT((DA3:DA105=AP111)*(DD3:DD105=AP112)*(DF3:DF105="L"))</f>
        <v>0</v>
      </c>
      <c r="AT112" s="133">
        <f ca="1">SUMPRODUCT((DA3:DA105=AP112)*(DD3:DD105=AP113)*DB3:DB105)+SUMPRODUCT((DA3:DA105=AP112)*(DD3:DD105=AP114)*DB3:DB105)+SUMPRODUCT((DA3:DA105=AP112)*(DD3:DD105=AP110)*DB3:DB105)+SUMPRODUCT((DA3:DA105=AP112)*(DD3:DD105=AP111)*DB3:DB105)+SUMPRODUCT((DA3:DA105=AP113)*(DD3:DD105=AP112)*DC3:DC105)+SUMPRODUCT((DA3:DA105=AP114)*(DD3:DD105=AP112)*DC3:DC105)+SUMPRODUCT((DA3:DA105=AP110)*(DD3:DD105=AP112)*DC3:DC105)+SUMPRODUCT((DA3:DA105=AP111)*(DD3:DD105=AP112)*DC3:DC105)</f>
        <v>0</v>
      </c>
      <c r="AU112" s="133">
        <f ca="1">SUMPRODUCT((DA3:DA105=AP112)*(DD3:DD105=AP113)*DC3:DC105)+SUMPRODUCT((DA3:DA105=AP112)*(DD3:DD105=AP114)*DC3:DC105)+SUMPRODUCT((DA3:DA105=AP112)*(DD3:DD105=AP110)*DC3:DC105)+SUMPRODUCT((DA3:DA105=AP112)*(DD3:DD105=AP111)*DC3:DC105)+SUMPRODUCT((DA3:DA105=AP113)*(DD3:DD105=AP112)*DB3:DB105)+SUMPRODUCT((DA3:DA105=AP114)*(DD3:DD105=AP112)*DB3:DB105)+SUMPRODUCT((DA3:DA105=AP110)*(DD3:DD105=AP112)*DB3:DB105)+SUMPRODUCT((DA3:DA105=AP111)*(DD3:DD105=AP112)*DB3:DB105)</f>
        <v>0</v>
      </c>
      <c r="AV112" s="133">
        <f ca="1">AT112-AU112+1000</f>
        <v>1000</v>
      </c>
      <c r="AW112" s="133" t="str">
        <f t="shared" ca="1" si="175"/>
        <v/>
      </c>
      <c r="AX112" s="133" t="str">
        <f ca="1">IF(AP112&lt;&gt;"",VLOOKUP(AP112,C4:I52,7,FALSE),"")</f>
        <v/>
      </c>
      <c r="AY112" s="133" t="str">
        <f ca="1">IF(AP112&lt;&gt;"",VLOOKUP(AP112,C4:I52,5,FALSE),"")</f>
        <v/>
      </c>
      <c r="AZ112" s="133" t="str">
        <f ca="1">IF(AP112&lt;&gt;"",VLOOKUP(AP112,C4:K52,9,FALSE),"")</f>
        <v/>
      </c>
      <c r="BA112" s="133" t="str">
        <f t="shared" ca="1" si="176"/>
        <v/>
      </c>
      <c r="BB112" s="133" t="str">
        <f ca="1">IF(AP112&lt;&gt;"",RANK(BA112,BA110:BA113),"")</f>
        <v/>
      </c>
      <c r="BC112" s="133" t="str">
        <f ca="1">IF(AP112&lt;&gt;"",SUMPRODUCT((BA110:BA113=BA112)*(AV110:AV113&gt;AV112)),"")</f>
        <v/>
      </c>
      <c r="BD112" s="133" t="str">
        <f ca="1">IF(AP112&lt;&gt;"",SUMPRODUCT((BA110:BA113=BA112)*(AV110:AV113=AV112)*(AT110:AT113&gt;AT112)),"")</f>
        <v/>
      </c>
      <c r="BE112" s="133" t="str">
        <f ca="1">IF(AP112&lt;&gt;"",SUMPRODUCT((BA110:BA113=BA112)*(AV110:AV113=AV112)*(AT110:AT113=AT112)*(AX110:AX113&gt;AX112)),"")</f>
        <v/>
      </c>
      <c r="BF112" s="133" t="str">
        <f ca="1">IF(AP112&lt;&gt;"",SUMPRODUCT((BA110:BA113=BA112)*(AV110:AV113=AV112)*(AT110:AT113=AT112)*(AX110:AX113=AX112)*(AY110:AY113&gt;AY112)),"")</f>
        <v/>
      </c>
      <c r="BG112" s="133" t="str">
        <f ca="1">IF(AP112&lt;&gt;"",SUMPRODUCT((BA110:BA113=BA112)*(AV110:AV113=AV112)*(AT110:AT113=AT112)*(AX110:AX113=AX112)*(AY110:AY113=AY112)*(AZ110:AZ113&gt;AZ112)),"")</f>
        <v/>
      </c>
      <c r="BH112" s="133" t="str">
        <f t="shared" ref="BH112:BH113" ca="1" si="177">IF(AP112&lt;&gt;"",SUM(BB112:BG112)+1,"")</f>
        <v/>
      </c>
      <c r="DX112" s="20"/>
      <c r="DY112" s="20"/>
      <c r="DZ112" s="20"/>
      <c r="EA112" s="208"/>
      <c r="EB112" s="20"/>
      <c r="EC112" s="20"/>
    </row>
    <row r="113" spans="10:133" x14ac:dyDescent="0.25">
      <c r="J113" s="197">
        <f ca="1">IF(COUNTIF(J31:J34,4)=4,1,SUMPRODUCT((J31:J34=J34)*(I31:I34=I34)*(G31:G34&gt;G34))+1)</f>
        <v>1</v>
      </c>
      <c r="U113" s="133">
        <f ca="1">IF(V34&lt;&gt;"",SUMPRODUCT((AC31:AC34=AC34)*(AB31:AB34=AB34)*(Z31:Z34=Z34)*(AA31:AA34=AA34)),"")</f>
        <v>4</v>
      </c>
      <c r="V113" s="133" t="str">
        <f ca="1">IF(AND(U113&lt;&gt;"",U113&gt;1),V34,"")</f>
        <v>Germany</v>
      </c>
      <c r="W113" s="133">
        <f ca="1">SUMPRODUCT((DA3:DA105=V113)*(DD3:DD105=V114)*(DE3:DE105="W"))+SUMPRODUCT((DA3:DA105=V113)*(DD3:DD105=V110)*(DE3:DE105="W"))+SUMPRODUCT((DA3:DA105=V113)*(DD3:DD105=V111)*(DE3:DE105="W"))+SUMPRODUCT((DA3:DA105=V113)*(DD3:DD105=V112)*(DE3:DE105="W"))+SUMPRODUCT((DA3:DA105=V114)*(DD3:DD105=V113)*(DF3:DF105="W"))+SUMPRODUCT((DA3:DA105=V110)*(DD3:DD105=V113)*(DF3:DF105="W"))+SUMPRODUCT((DA3:DA105=V111)*(DD3:DD105=V113)*(DF3:DF105="W"))+SUMPRODUCT((DA3:DA105=V112)*(DD3:DD105=V113)*(DF3:DF105="W"))</f>
        <v>0</v>
      </c>
      <c r="X113" s="133">
        <f ca="1">SUMPRODUCT((DA3:DA105=V113)*(DD3:DD105=V114)*(DE3:DE105="D"))+SUMPRODUCT((DA3:DA105=V113)*(DD3:DD105=V110)*(DE3:DE105="D"))+SUMPRODUCT((DA3:DA105=V113)*(DD3:DD105=V111)*(DE3:DE105="D"))+SUMPRODUCT((DA3:DA105=V113)*(DD3:DD105=V112)*(DE3:DE105="D"))+SUMPRODUCT((DA3:DA105=V114)*(DD3:DD105=V113)*(DE3:DE105="D"))+SUMPRODUCT((DA3:DA105=V110)*(DD3:DD105=V113)*(DE3:DE105="D"))+SUMPRODUCT((DA3:DA105=V111)*(DD3:DD105=V113)*(DE3:DE105="D"))+SUMPRODUCT((DA3:DA105=V112)*(DD3:DD105=V113)*(DE3:DE105="D"))</f>
        <v>0</v>
      </c>
      <c r="Y113" s="133">
        <f ca="1">SUMPRODUCT((DA3:DA105=V113)*(DD3:DD105=V114)*(DE3:DE105="L"))+SUMPRODUCT((DA3:DA105=V113)*(DD3:DD105=V110)*(DE3:DE105="L"))+SUMPRODUCT((DA3:DA105=V113)*(DD3:DD105=V111)*(DE3:DE105="L"))+SUMPRODUCT((DA3:DA105=V113)*(DD3:DD105=V112)*(DE3:DE105="L"))+SUMPRODUCT((DA3:DA105=V114)*(DD3:DD105=V113)*(DF3:DF105="L"))+SUMPRODUCT((DA3:DA105=V110)*(DD3:DD105=V113)*(DF3:DF105="L"))+SUMPRODUCT((DA3:DA105=V111)*(DD3:DD105=V113)*(DF3:DF105="L"))+SUMPRODUCT((DA3:DA105=V112)*(DD3:DD105=V113)*(DF3:DF105="L"))</f>
        <v>0</v>
      </c>
      <c r="Z113" s="133">
        <f ca="1">SUMPRODUCT((DA3:DA105=V113)*(DD3:DD105=V114)*DB3:DB105)+SUMPRODUCT((DA3:DA105=V113)*(DD3:DD105=V110)*DB3:DB105)+SUMPRODUCT((DA3:DA105=V113)*(DD3:DD105=V111)*DB3:DB105)+SUMPRODUCT((DA3:DA105=V113)*(DD3:DD105=V112)*DB3:DB105)+SUMPRODUCT((DA3:DA105=V114)*(DD3:DD105=V113)*DC3:DC105)+SUMPRODUCT((DA3:DA105=V110)*(DD3:DD105=V113)*DC3:DC105)+SUMPRODUCT((DA3:DA105=V111)*(DD3:DD105=V113)*DC3:DC105)+SUMPRODUCT((DA3:DA105=V112)*(DD3:DD105=V113)*DC3:DC105)</f>
        <v>0</v>
      </c>
      <c r="AA113" s="133">
        <f ca="1">SUMPRODUCT((DA3:DA105=V113)*(DD3:DD105=V114)*DC3:DC105)+SUMPRODUCT((DA3:DA105=V113)*(DD3:DD105=V110)*DC3:DC105)+SUMPRODUCT((DA3:DA105=V113)*(DD3:DD105=V111)*DC3:DC105)+SUMPRODUCT((DA3:DA105=V113)*(DD3:DD105=V112)*DC3:DC105)+SUMPRODUCT((DA3:DA105=V114)*(DD3:DD105=V113)*DB3:DB105)+SUMPRODUCT((DA3:DA105=V110)*(DD3:DD105=V113)*DB3:DB105)+SUMPRODUCT((DA3:DA105=V111)*(DD3:DD105=V113)*DB3:DB105)+SUMPRODUCT((DA3:DA105=V112)*(DD3:DD105=V113)*DB3:DB105)</f>
        <v>0</v>
      </c>
      <c r="AB113" s="133">
        <f ca="1">Z113-AA113+1000</f>
        <v>1000</v>
      </c>
      <c r="AC113" s="133">
        <f t="shared" ca="1" si="173"/>
        <v>0</v>
      </c>
      <c r="AD113" s="133">
        <f ca="1">IF(V113&lt;&gt;"",VLOOKUP(V113,C4:I52,7,FALSE),"")</f>
        <v>1000</v>
      </c>
      <c r="AE113" s="133">
        <f ca="1">IF(V113&lt;&gt;"",VLOOKUP(V113,C4:I52,5,FALSE),"")</f>
        <v>0</v>
      </c>
      <c r="AF113" s="133">
        <f ca="1">IF(V113&lt;&gt;"",VLOOKUP(V113,C4:K52,9,FALSE),"")</f>
        <v>-110</v>
      </c>
      <c r="AG113" s="133">
        <f t="shared" ca="1" si="174"/>
        <v>0</v>
      </c>
      <c r="AH113" s="133">
        <f ca="1">IF(V113&lt;&gt;"",RANK(AG113,AG110:AG113),"")</f>
        <v>1</v>
      </c>
      <c r="AI113" s="133">
        <f ca="1">IF(V113&lt;&gt;"",SUMPRODUCT((AG110:AG113=AG113)*(AB110:AB113&gt;AB113)),"")</f>
        <v>0</v>
      </c>
      <c r="AJ113" s="133">
        <f ca="1">IF(V113&lt;&gt;"",SUMPRODUCT((AG110:AG113=AG113)*(AB110:AB113=AB113)*(Z110:Z113&gt;Z113)),"")</f>
        <v>0</v>
      </c>
      <c r="AK113" s="133">
        <f ca="1">IF(V113&lt;&gt;"",SUMPRODUCT((AG110:AG113=AG113)*(AB110:AB113=AB113)*(Z110:Z113=Z113)*(AD110:AD113&gt;AD113)),"")</f>
        <v>0</v>
      </c>
      <c r="AL113" s="133">
        <f ca="1">IF(V113&lt;&gt;"",SUMPRODUCT((AG110:AG113=AG113)*(AB110:AB113=AB113)*(Z110:Z113=Z113)*(AD110:AD113=AD113)*(AE110:AE113&gt;AE113)),"")</f>
        <v>0</v>
      </c>
      <c r="AM113" s="133">
        <f ca="1">IF(V113&lt;&gt;"",SUMPRODUCT((AG110:AG113=AG113)*(AB110:AB113=AB113)*(Z110:Z113=Z113)*(AD110:AD113=AD113)*(AE110:AE113=AE113)*(AF110:AF113&gt;AF113)),"")</f>
        <v>0</v>
      </c>
      <c r="AN113" s="133">
        <f ca="1">IF(V113&lt;&gt;"",SUM(AH113:AM113),"")</f>
        <v>1</v>
      </c>
      <c r="AO113" s="133" t="str">
        <f ca="1">IF(AP34&lt;&gt;"",SUMPRODUCT((AW31:AW34=AW34)*(AV31:AV34=AV34)*(AT31:AT34=AT34)*(AU31:AU34=AU34)),"")</f>
        <v/>
      </c>
      <c r="AP113" s="133" t="str">
        <f ca="1">IF(AND(AO113&lt;&gt;"",AO113&gt;1),AP34,"")</f>
        <v/>
      </c>
      <c r="AQ113" s="133" t="str">
        <f ca="1">IF(AP113&lt;&gt;"",SUMPRODUCT((DA3:DA105=AP113)*(DD3:DD105=AP114)*(DE3:DE105="W"))+SUMPRODUCT((DA3:DA105=AP113)*(DD3:DD105=AP111)*(DE3:DE105="W"))+SUMPRODUCT((DA3:DA105=AP113)*(DD3:DD105=AP112)*(DE3:DE105="W"))+SUMPRODUCT((DA3:DA105=AP114)*(DD3:DD105=AP113)*(DF3:DF105="W"))+SUMPRODUCT((DA3:DA105=AP111)*(DD3:DD105=AP113)*(DF3:DF105="W"))+SUMPRODUCT((DA3:DA105=AP112)*(DD3:DD105=AP113)*(DF3:DF105="W")),"")</f>
        <v/>
      </c>
      <c r="AR113" s="133" t="str">
        <f ca="1">IF(AP113&lt;&gt;"",SUMPRODUCT((DA3:DA105=AP113)*(DD3:DD105=AP114)*(DE3:DE105="D"))+SUMPRODUCT((DA3:DA105=AP113)*(DD3:DD105=AP111)*(DE3:DE105="D"))+SUMPRODUCT((DA3:DA105=AP113)*(DD3:DD105=AP112)*(DE3:DE105="D"))+SUMPRODUCT((DA3:DA105=AP114)*(DD3:DD105=AP113)*(DE3:DE105="D"))+SUMPRODUCT((DA3:DA105=AP111)*(DD3:DD105=AP113)*(DE3:DE105="D"))+SUMPRODUCT((DA3:DA105=AP112)*(DD3:DD105=AP113)*(DE3:DE105="D")),"")</f>
        <v/>
      </c>
      <c r="AS113" s="133" t="str">
        <f ca="1">IF(AP113&lt;&gt;"",SUMPRODUCT((DA3:DA105=AP113)*(DD3:DD105=AP114)*(DE3:DE105="L"))+SUMPRODUCT((DA3:DA105=AP113)*(DD3:DD105=AP111)*(DE3:DE105="L"))+SUMPRODUCT((DA3:DA105=AP113)*(DD3:DD105=AP112)*(DE3:DE105="L"))+SUMPRODUCT((DA3:DA105=AP114)*(DD3:DD105=AP113)*(DF3:DF105="L"))+SUMPRODUCT((DA3:DA105=AP111)*(DD3:DD105=AP113)*(DF3:DF105="L"))+SUMPRODUCT((DA3:DA105=AP112)*(DD3:DD105=AP113)*(DF3:DF105="L")),"")</f>
        <v/>
      </c>
      <c r="AT113" s="133">
        <f ca="1">SUMPRODUCT((DA3:DA105=AP113)*(DD3:DD105=AP114)*DB3:DB105)+SUMPRODUCT((DA3:DA105=AP113)*(DD3:DD105=AP110)*DB3:DB105)+SUMPRODUCT((DA3:DA105=AP113)*(DD3:DD105=AP111)*DB3:DB105)+SUMPRODUCT((DA3:DA105=AP113)*(DD3:DD105=AP112)*DB3:DB105)+SUMPRODUCT((DA3:DA105=AP114)*(DD3:DD105=AP113)*DC3:DC105)+SUMPRODUCT((DA3:DA105=AP110)*(DD3:DD105=AP113)*DC3:DC105)+SUMPRODUCT((DA3:DA105=AP111)*(DD3:DD105=AP113)*DC3:DC105)+SUMPRODUCT((DA3:DA105=AP112)*(DD3:DD105=AP113)*DC3:DC105)</f>
        <v>0</v>
      </c>
      <c r="AU113" s="133">
        <f ca="1">SUMPRODUCT((DA3:DA105=AP113)*(DD3:DD105=AP114)*DC3:DC105)+SUMPRODUCT((DA3:DA105=AP113)*(DD3:DD105=AP110)*DC3:DC105)+SUMPRODUCT((DA3:DA105=AP113)*(DD3:DD105=AP111)*DC3:DC105)+SUMPRODUCT((DA3:DA105=AP113)*(DD3:DD105=AP112)*DC3:DC105)+SUMPRODUCT((DA3:DA105=AP114)*(DD3:DD105=AP113)*DB3:DB105)+SUMPRODUCT((DA3:DA105=AP110)*(DD3:DD105=AP113)*DB3:DB105)+SUMPRODUCT((DA3:DA105=AP111)*(DD3:DD105=AP113)*DB3:DB105)+SUMPRODUCT((DA3:DA105=AP112)*(DD3:DD105=AP113)*DB3:DB105)</f>
        <v>0</v>
      </c>
      <c r="AV113" s="133">
        <f ca="1">AT113-AU113+1000</f>
        <v>1000</v>
      </c>
      <c r="AW113" s="133" t="str">
        <f t="shared" ca="1" si="175"/>
        <v/>
      </c>
      <c r="AX113" s="133" t="str">
        <f ca="1">IF(AP113&lt;&gt;"",VLOOKUP(AP113,C4:I52,7,FALSE),"")</f>
        <v/>
      </c>
      <c r="AY113" s="133" t="str">
        <f ca="1">IF(AP113&lt;&gt;"",VLOOKUP(AP113,C4:I52,5,FALSE),"")</f>
        <v/>
      </c>
      <c r="AZ113" s="133" t="str">
        <f ca="1">IF(AP113&lt;&gt;"",VLOOKUP(AP113,C4:K52,9,FALSE),"")</f>
        <v/>
      </c>
      <c r="BA113" s="133" t="str">
        <f t="shared" ca="1" si="176"/>
        <v/>
      </c>
      <c r="BB113" s="133" t="str">
        <f ca="1">IF(AP113&lt;&gt;"",RANK(BA113,BA110:BA113),"")</f>
        <v/>
      </c>
      <c r="BC113" s="133" t="str">
        <f ca="1">IF(AP113&lt;&gt;"",SUMPRODUCT((BA110:BA113=BA113)*(AV110:AV113&gt;AV113)),"")</f>
        <v/>
      </c>
      <c r="BD113" s="133" t="str">
        <f ca="1">IF(AP113&lt;&gt;"",SUMPRODUCT((BA110:BA113=BA113)*(AV110:AV113=AV113)*(AT110:AT113&gt;AT113)),"")</f>
        <v/>
      </c>
      <c r="BE113" s="133" t="str">
        <f ca="1">IF(AP113&lt;&gt;"",SUMPRODUCT((BA110:BA113=BA113)*(AV110:AV113=AV113)*(AT110:AT113=AT113)*(AX110:AX113&gt;AX113)),"")</f>
        <v/>
      </c>
      <c r="BF113" s="133" t="str">
        <f ca="1">IF(AP113&lt;&gt;"",SUMPRODUCT((BA110:BA113=BA113)*(AV110:AV113=AV113)*(AT110:AT113=AT113)*(AX110:AX113=AX113)*(AY110:AY113&gt;AY113)),"")</f>
        <v/>
      </c>
      <c r="BG113" s="133" t="str">
        <f ca="1">IF(AP113&lt;&gt;"",SUMPRODUCT((BA110:BA113=BA113)*(AV110:AV113=AV113)*(AT110:AT113=AT113)*(AX110:AX113=AX113)*(AY110:AY113=AY113)*(AZ110:AZ113&gt;AZ113)),"")</f>
        <v/>
      </c>
      <c r="BH113" s="133" t="str">
        <f t="shared" ca="1" si="177"/>
        <v/>
      </c>
      <c r="DX113" s="20"/>
      <c r="DY113" s="20"/>
      <c r="DZ113" s="20"/>
      <c r="EA113" s="208"/>
      <c r="EB113" s="20"/>
      <c r="EC113" s="20"/>
    </row>
    <row r="114" spans="10:133" x14ac:dyDescent="0.25">
      <c r="DX114" s="20"/>
      <c r="DY114" s="20"/>
      <c r="DZ114" s="20"/>
      <c r="EA114" s="208"/>
      <c r="EB114" s="20"/>
      <c r="EC114" s="20"/>
    </row>
    <row r="115" spans="10:133" x14ac:dyDescent="0.25">
      <c r="U115" s="133">
        <f ca="1">IF(V116="",SUM(AH37:AM37),IF(V117="",SUM(AH38:AM38),IF(V118="",SUM(AH39:AM39),IF(V119="",SUM(AH40:AM40),0))))</f>
        <v>0</v>
      </c>
      <c r="AO115" s="133">
        <f ca="1">IF(AP117="",SUM(BB38:BG38),IF(AP118="",SUM(BB39:BG39),IF(AP119="",SUM(BB40:BG40),0)))</f>
        <v>0</v>
      </c>
      <c r="DX115" s="20"/>
      <c r="DY115" s="20"/>
      <c r="DZ115" s="20"/>
      <c r="EA115" s="208"/>
      <c r="EB115" s="20"/>
      <c r="EC115" s="20"/>
    </row>
    <row r="116" spans="10:133" x14ac:dyDescent="0.25">
      <c r="J116" s="197">
        <f ca="1">IF(COUNTIF(J37:J40,4)=4,1,SUMPRODUCT((J37:J40=J37)*(I37:I40=I37)*(G37:G40&gt;G37))+1)</f>
        <v>1</v>
      </c>
      <c r="U116" s="133">
        <f ca="1">IF(V37&lt;&gt;"",SUMPRODUCT((AC37:AC40=AC37)*(AB37:AB40=AB37)*(Z37:Z40=Z37)*(AA37:AA40=AA37)),"")</f>
        <v>4</v>
      </c>
      <c r="V116" s="133" t="str">
        <f ca="1">IF(AND(U116&lt;&gt;"",U116&gt;1),V37,"")</f>
        <v>Tunisia</v>
      </c>
      <c r="W116" s="133">
        <f ca="1">SUMPRODUCT((DA3:DA105=V116)*(DD3:DD105=V117)*(DE3:DE105="W"))+SUMPRODUCT((DA3:DA105=V116)*(DD3:DD105=V118)*(DE3:DE105="W"))+SUMPRODUCT((DA3:DA105=V116)*(DD3:DD105=V119)*(DE3:DE105="W"))+SUMPRODUCT((DA3:DA105=V116)*(DD3:DD105=V120)*(DE3:DE105="W"))+SUMPRODUCT((DA3:DA105=V117)*(DD3:DD105=V116)*(DF3:DF105="W"))+SUMPRODUCT((DA3:DA105=V118)*(DD3:DD105=V116)*(DF3:DF105="W"))+SUMPRODUCT((DA3:DA105=V119)*(DD3:DD105=V116)*(DF3:DF105="W"))+SUMPRODUCT((DA3:DA105=V120)*(DD3:DD105=V116)*(DF3:DF105="W"))</f>
        <v>0</v>
      </c>
      <c r="X116" s="133">
        <f ca="1">SUMPRODUCT((DA3:DA105=V116)*(DD3:DD105=V117)*(DE3:DE105="D"))+SUMPRODUCT((DA3:DA105=V116)*(DD3:DD105=V118)*(DE3:DE105="D"))+SUMPRODUCT((DA3:DA105=V116)*(DD3:DD105=V119)*(DE3:DE105="D"))+SUMPRODUCT((DA3:DA105=V116)*(DD3:DD105=V120)*(DE3:DE105="D"))+SUMPRODUCT((DA3:DA105=V117)*(DD3:DD105=V116)*(DE3:DE105="D"))+SUMPRODUCT((DA3:DA105=V118)*(DD3:DD105=V116)*(DE3:DE105="D"))+SUMPRODUCT((DA3:DA105=V119)*(DD3:DD105=V116)*(DE3:DE105="D"))+SUMPRODUCT((DA3:DA105=V120)*(DD3:DD105=V116)*(DE3:DE105="D"))</f>
        <v>0</v>
      </c>
      <c r="Y116" s="133">
        <f ca="1">SUMPRODUCT((DA3:DA105=V116)*(DD3:DD105=V117)*(DE3:DE105="L"))+SUMPRODUCT((DA3:DA105=V116)*(DD3:DD105=V118)*(DE3:DE105="L"))+SUMPRODUCT((DA3:DA105=V116)*(DD3:DD105=V119)*(DE3:DE105="L"))+SUMPRODUCT((DA3:DA105=V116)*(DD3:DD105=V120)*(DE3:DE105="L"))+SUMPRODUCT((DA3:DA105=V117)*(DD3:DD105=V116)*(DF3:DF105="L"))+SUMPRODUCT((DA3:DA105=V118)*(DD3:DD105=V116)*(DF3:DF105="L"))+SUMPRODUCT((DA3:DA105=V119)*(DD3:DD105=V116)*(DF3:DF105="L"))+SUMPRODUCT((DA3:DA105=V120)*(DD3:DD105=V116)*(DF3:DF105="L"))</f>
        <v>0</v>
      </c>
      <c r="Z116" s="133">
        <f ca="1">SUMPRODUCT((DA3:DA105=V116)*(DD3:DD105=V117)*DB3:DB105)+SUMPRODUCT((DA3:DA105=V116)*(DD3:DD105=V118)*DB3:DB105)+SUMPRODUCT((DA3:DA105=V116)*(DD3:DD105=V119)*DB3:DB105)+SUMPRODUCT((DA3:DA105=V116)*(DD3:DD105=V120)*DB3:DB105)+SUMPRODUCT((DA3:DA105=V117)*(DD3:DD105=V116)*DC3:DC105)+SUMPRODUCT((DA3:DA105=V118)*(DD3:DD105=V116)*DC3:DC105)+SUMPRODUCT((DA3:DA105=V119)*(DD3:DD105=V116)*DC3:DC105)+SUMPRODUCT((DA3:DA105=V120)*(DD3:DD105=V116)*DC3:DC105)</f>
        <v>0</v>
      </c>
      <c r="AA116" s="133">
        <f ca="1">SUMPRODUCT((DA3:DA105=V116)*(DD3:DD105=V117)*DC3:DC105)+SUMPRODUCT((DA3:DA105=V116)*(DD3:DD105=V118)*DC3:DC105)+SUMPRODUCT((DA3:DA105=V116)*(DD3:DD105=V119)*DC3:DC105)+SUMPRODUCT((DA3:DA105=V116)*(DD3:DD105=V120)*DC3:DC105)+SUMPRODUCT((DA3:DA105=V117)*(DD3:DD105=V116)*DB3:DB105)+SUMPRODUCT((DA3:DA105=V118)*(DD3:DD105=V116)*DB3:DB105)+SUMPRODUCT((DA3:DA105=V119)*(DD3:DD105=V116)*DB3:DB105)+SUMPRODUCT((DA3:DA105=V120)*(DD3:DD105=V116)*DB3:DB105)</f>
        <v>0</v>
      </c>
      <c r="AB116" s="133">
        <f ca="1">Z116-AA116+1000</f>
        <v>1000</v>
      </c>
      <c r="AC116" s="133">
        <f ca="1">IF(V116&lt;&gt;"",W116*3+X116*1,"")</f>
        <v>0</v>
      </c>
      <c r="AD116" s="133">
        <f ca="1">IF(V116&lt;&gt;"",VLOOKUP(V116,C4:I52,7,FALSE),"")</f>
        <v>1000</v>
      </c>
      <c r="AE116" s="133">
        <f ca="1">IF(V116&lt;&gt;"",VLOOKUP(V116,C4:I52,5,FALSE),"")</f>
        <v>0</v>
      </c>
      <c r="AF116" s="133">
        <f ca="1">IF(V116&lt;&gt;"",VLOOKUP(V116,C4:K52,9,FALSE),"")</f>
        <v>-147</v>
      </c>
      <c r="AG116" s="133">
        <f ca="1">AC116</f>
        <v>0</v>
      </c>
      <c r="AH116" s="133">
        <f ca="1">IF(V116&lt;&gt;"",RANK(AG116,AG116:AG119),"")</f>
        <v>1</v>
      </c>
      <c r="AI116" s="133">
        <f ca="1">IF(V116&lt;&gt;"",SUMPRODUCT((AG116:AG119=AG116)*(AB116:AB119&gt;AB116)),"")</f>
        <v>0</v>
      </c>
      <c r="AJ116" s="133">
        <f ca="1">IF(V116&lt;&gt;"",SUMPRODUCT((AG116:AG119=AG116)*(AB116:AB119=AB116)*(Z116:Z119&gt;Z116)),"")</f>
        <v>0</v>
      </c>
      <c r="AK116" s="133">
        <f ca="1">IF(V116&lt;&gt;"",SUMPRODUCT((AG116:AG119=AG116)*(AB116:AB119=AB116)*(Z116:Z119=Z116)*(AD116:AD119&gt;AD116)),"")</f>
        <v>0</v>
      </c>
      <c r="AL116" s="133">
        <f ca="1">IF(V116&lt;&gt;"",SUMPRODUCT((AG116:AG119=AG116)*(AB116:AB119=AB116)*(Z116:Z119=Z116)*(AD116:AD119=AD116)*(AE116:AE119&gt;AE116)),"")</f>
        <v>0</v>
      </c>
      <c r="AM116" s="133">
        <f ca="1">IF(V116&lt;&gt;"",SUMPRODUCT((AG116:AG119=AG116)*(AB116:AB119=AB116)*(Z116:Z119=Z116)*(AD116:AD119=AD116)*(AE116:AE119=AE116)*(AF116:AF119&gt;AF116)),"")</f>
        <v>3</v>
      </c>
      <c r="AN116" s="133">
        <f ca="1">IF(V116&lt;&gt;"",SUM(AH116:AM116),"")</f>
        <v>4</v>
      </c>
      <c r="DX116" s="20"/>
      <c r="DY116" s="20"/>
      <c r="DZ116" s="20"/>
      <c r="EA116" s="208"/>
      <c r="EB116" s="20"/>
      <c r="EC116" s="20"/>
    </row>
    <row r="117" spans="10:133" x14ac:dyDescent="0.25">
      <c r="J117" s="197">
        <f ca="1">IF(COUNTIF(J37:J40,4)=4,1,SUMPRODUCT((J37:J40=J38)*(I37:I40=I38)*(G37:G40&gt;G38))+1)</f>
        <v>1</v>
      </c>
      <c r="U117" s="133">
        <f ca="1">IF(V38&lt;&gt;"",SUMPRODUCT((AC37:AC40=AC38)*(AB37:AB40=AB38)*(Z37:Z40=Z38)*(AA37:AA40=AA38)),"")</f>
        <v>4</v>
      </c>
      <c r="V117" s="133" t="str">
        <f ca="1">IF(AND(U117&lt;&gt;"",U117&gt;1),V38,"")</f>
        <v>Sweden</v>
      </c>
      <c r="W117" s="133">
        <f ca="1">SUMPRODUCT((DA3:DA105=V117)*(DD3:DD105=V118)*(DE3:DE105="W"))+SUMPRODUCT((DA3:DA105=V117)*(DD3:DD105=V119)*(DE3:DE105="W"))+SUMPRODUCT((DA3:DA105=V117)*(DD3:DD105=V120)*(DE3:DE105="W"))+SUMPRODUCT((DA3:DA105=V117)*(DD3:DD105=V116)*(DE3:DE105="W"))+SUMPRODUCT((DA3:DA105=V118)*(DD3:DD105=V117)*(DF3:DF105="W"))+SUMPRODUCT((DA3:DA105=V119)*(DD3:DD105=V117)*(DF3:DF105="W"))+SUMPRODUCT((DA3:DA105=V120)*(DD3:DD105=V117)*(DF3:DF105="W"))+SUMPRODUCT((DA3:DA105=V116)*(DD3:DD105=V117)*(DF3:DF105="W"))</f>
        <v>0</v>
      </c>
      <c r="X117" s="133">
        <f ca="1">SUMPRODUCT((DA3:DA105=V117)*(DD3:DD105=V118)*(DE3:DE105="D"))+SUMPRODUCT((DA3:DA105=V117)*(DD3:DD105=V119)*(DE3:DE105="D"))+SUMPRODUCT((DA3:DA105=V117)*(DD3:DD105=V120)*(DE3:DE105="D"))+SUMPRODUCT((DA3:DA105=V117)*(DD3:DD105=V116)*(DE3:DE105="D"))+SUMPRODUCT((DA3:DA105=V118)*(DD3:DD105=V117)*(DE3:DE105="D"))+SUMPRODUCT((DA3:DA105=V119)*(DD3:DD105=V117)*(DE3:DE105="D"))+SUMPRODUCT((DA3:DA105=V120)*(DD3:DD105=V117)*(DE3:DE105="D"))+SUMPRODUCT((DA3:DA105=V116)*(DD3:DD105=V117)*(DE3:DE105="D"))</f>
        <v>0</v>
      </c>
      <c r="Y117" s="133">
        <f ca="1">SUMPRODUCT((DA3:DA105=V117)*(DD3:DD105=V118)*(DE3:DE105="L"))+SUMPRODUCT((DA3:DA105=V117)*(DD3:DD105=V119)*(DE3:DE105="L"))+SUMPRODUCT((DA3:DA105=V117)*(DD3:DD105=V120)*(DE3:DE105="L"))+SUMPRODUCT((DA3:DA105=V117)*(DD3:DD105=V116)*(DE3:DE105="L"))+SUMPRODUCT((DA3:DA105=V118)*(DD3:DD105=V117)*(DF3:DF105="L"))+SUMPRODUCT((DA3:DA105=V119)*(DD3:DD105=V117)*(DF3:DF105="L"))+SUMPRODUCT((DA3:DA105=V120)*(DD3:DD105=V117)*(DF3:DF105="L"))+SUMPRODUCT((DA3:DA105=V116)*(DD3:DD105=V117)*(DF3:DF105="L"))</f>
        <v>0</v>
      </c>
      <c r="Z117" s="133">
        <f ca="1">SUMPRODUCT((DA3:DA105=V117)*(DD3:DD105=V118)*DB3:DB105)+SUMPRODUCT((DA3:DA105=V117)*(DD3:DD105=V119)*DB3:DB105)+SUMPRODUCT((DA3:DA105=V117)*(DD3:DD105=V120)*DB3:DB105)+SUMPRODUCT((DA3:DA105=V117)*(DD3:DD105=V116)*DB3:DB105)+SUMPRODUCT((DA3:DA105=V118)*(DD3:DD105=V117)*DC3:DC105)+SUMPRODUCT((DA3:DA105=V119)*(DD3:DD105=V117)*DC3:DC105)+SUMPRODUCT((DA3:DA105=V120)*(DD3:DD105=V117)*DC3:DC105)+SUMPRODUCT((DA3:DA105=V116)*(DD3:DD105=V117)*DC3:DC105)</f>
        <v>0</v>
      </c>
      <c r="AA117" s="133">
        <f ca="1">SUMPRODUCT((DA3:DA105=V117)*(DD3:DD105=V118)*DC3:DC105)+SUMPRODUCT((DA3:DA105=V117)*(DD3:DD105=V119)*DC3:DC105)+SUMPRODUCT((DA3:DA105=V117)*(DD3:DD105=V120)*DC3:DC105)+SUMPRODUCT((DA3:DA105=V117)*(DD3:DD105=V116)*DC3:DC105)+SUMPRODUCT((DA3:DA105=V118)*(DD3:DD105=V117)*DB3:DB105)+SUMPRODUCT((DA3:DA105=V119)*(DD3:DD105=V117)*DB3:DB105)+SUMPRODUCT((DA3:DA105=V120)*(DD3:DD105=V117)*DB3:DB105)+SUMPRODUCT((DA3:DA105=V116)*(DD3:DD105=V117)*DB3:DB105)</f>
        <v>0</v>
      </c>
      <c r="AB117" s="133">
        <f ca="1">Z117-AA117+1000</f>
        <v>1000</v>
      </c>
      <c r="AC117" s="133">
        <f t="shared" ref="AC117:AC119" ca="1" si="178">IF(V117&lt;&gt;"",W117*3+X117*1,"")</f>
        <v>0</v>
      </c>
      <c r="AD117" s="133">
        <f ca="1">IF(V117&lt;&gt;"",VLOOKUP(V117,C4:I52,7,FALSE),"")</f>
        <v>1000</v>
      </c>
      <c r="AE117" s="133">
        <f ca="1">IF(V117&lt;&gt;"",VLOOKUP(V117,C4:I52,5,FALSE),"")</f>
        <v>0</v>
      </c>
      <c r="AF117" s="133">
        <f ca="1">IF(V117&lt;&gt;"",VLOOKUP(V117,C4:K52,9,FALSE),"")</f>
        <v>-142</v>
      </c>
      <c r="AG117" s="133">
        <f t="shared" ref="AG117:AG119" ca="1" si="179">AC117</f>
        <v>0</v>
      </c>
      <c r="AH117" s="133">
        <f ca="1">IF(V117&lt;&gt;"",RANK(AG117,AG116:AG119),"")</f>
        <v>1</v>
      </c>
      <c r="AI117" s="133">
        <f ca="1">IF(V117&lt;&gt;"",SUMPRODUCT((AG116:AG119=AG117)*(AB116:AB119&gt;AB117)),"")</f>
        <v>0</v>
      </c>
      <c r="AJ117" s="133">
        <f ca="1">IF(V117&lt;&gt;"",SUMPRODUCT((AG116:AG119=AG117)*(AB116:AB119=AB117)*(Z116:Z119&gt;Z117)),"")</f>
        <v>0</v>
      </c>
      <c r="AK117" s="133">
        <f ca="1">IF(V117&lt;&gt;"",SUMPRODUCT((AG116:AG119=AG117)*(AB116:AB119=AB117)*(Z116:Z119=Z117)*(AD116:AD119&gt;AD117)),"")</f>
        <v>0</v>
      </c>
      <c r="AL117" s="133">
        <f ca="1">IF(V117&lt;&gt;"",SUMPRODUCT((AG116:AG119=AG117)*(AB116:AB119=AB117)*(Z116:Z119=Z117)*(AD116:AD119=AD117)*(AE116:AE119&gt;AE117)),"")</f>
        <v>0</v>
      </c>
      <c r="AM117" s="133">
        <f ca="1">IF(V117&lt;&gt;"",SUMPRODUCT((AG116:AG119=AG117)*(AB116:AB119=AB117)*(Z116:Z119=Z117)*(AD116:AD119=AD117)*(AE116:AE119=AE117)*(AF116:AF119&gt;AF117)),"")</f>
        <v>2</v>
      </c>
      <c r="AN117" s="133">
        <f ca="1">IF(V117&lt;&gt;"",SUM(AH117:AM117),"")</f>
        <v>3</v>
      </c>
      <c r="AO117" s="133" t="str">
        <f ca="1">IF(AP38&lt;&gt;"",SUMPRODUCT((AW37:AW40=AW38)*(AV37:AV40=AV38)*(AT37:AT40=AT38)*(AU37:AU40=AU38)),"")</f>
        <v/>
      </c>
      <c r="AP117" s="133" t="str">
        <f ca="1">IF(AND(AO117&lt;&gt;"",AO117&gt;1),AP38,"")</f>
        <v/>
      </c>
      <c r="AQ117" s="133">
        <f ca="1">SUMPRODUCT((DA3:DA105=AP117)*(DD3:DD105=AP118)*(DE3:DE105="W"))+SUMPRODUCT((DA3:DA105=AP117)*(DD3:DD105=AP119)*(DE3:DE105="W"))+SUMPRODUCT((DA3:DA105=AP117)*(DD3:DD105=AP120)*(DE3:DE105="W"))+SUMPRODUCT((DA3:DA105=AP118)*(DD3:DD105=AP117)*(DF3:DF105="W"))+SUMPRODUCT((DA3:DA105=AP119)*(DD3:DD105=AP117)*(DF3:DF105="W"))+SUMPRODUCT((DA3:DA105=AP120)*(DD3:DD105=AP117)*(DF3:DF105="W"))</f>
        <v>0</v>
      </c>
      <c r="AR117" s="133">
        <f ca="1">SUMPRODUCT((DA3:DA105=AP117)*(DD3:DD105=AP118)*(DE3:DE105="D"))+SUMPRODUCT((DA3:DA105=AP117)*(DD3:DD105=AP119)*(DE3:DE105="D"))+SUMPRODUCT((DA3:DA105=AP117)*(DD3:DD105=AP120)*(DE3:DE105="D"))+SUMPRODUCT((DA3:DA105=AP118)*(DD3:DD105=AP117)*(DE3:DE105="D"))+SUMPRODUCT((DA3:DA105=AP119)*(DD3:DD105=AP117)*(DE3:DE105="D"))+SUMPRODUCT((DA3:DA105=AP120)*(DD3:DD105=AP117)*(DE3:DE105="D"))</f>
        <v>0</v>
      </c>
      <c r="AS117" s="133">
        <f ca="1">SUMPRODUCT((DA3:DA105=AP117)*(DD3:DD105=AP118)*(DE3:DE105="L"))+SUMPRODUCT((DA3:DA105=AP117)*(DD3:DD105=AP119)*(DE3:DE105="L"))+SUMPRODUCT((DA3:DA105=AP117)*(DD3:DD105=AP120)*(DE3:DE105="L"))+SUMPRODUCT((DA3:DA105=AP118)*(DD3:DD105=AP117)*(DF3:DF105="L"))+SUMPRODUCT((DA3:DA105=AP119)*(DD3:DD105=AP117)*(DF3:DF105="L"))+SUMPRODUCT((DA3:DA105=AP120)*(DD3:DD105=AP117)*(DF3:DF105="L"))</f>
        <v>0</v>
      </c>
      <c r="AT117" s="133">
        <f ca="1">SUMPRODUCT((DA3:DA105=AP117)*(DD3:DD105=AP118)*DB3:DB105)+SUMPRODUCT((DA3:DA105=AP117)*(DD3:DD105=AP119)*DB3:DB105)+SUMPRODUCT((DA3:DA105=AP117)*(DD3:DD105=AP120)*DB3:DB105)+SUMPRODUCT((DA3:DA105=AP117)*(DD3:DD105=AP116)*DB3:DB105)+SUMPRODUCT((DA3:DA105=AP118)*(DD3:DD105=AP117)*DC3:DC105)+SUMPRODUCT((DA3:DA105=AP119)*(DD3:DD105=AP117)*DC3:DC105)+SUMPRODUCT((DA3:DA105=AP120)*(DD3:DD105=AP117)*DC3:DC105)+SUMPRODUCT((DA3:DA105=AP116)*(DD3:DD105=AP117)*DC3:DC105)</f>
        <v>0</v>
      </c>
      <c r="AU117" s="133">
        <f ca="1">SUMPRODUCT((DA3:DA105=AP117)*(DD3:DD105=AP118)*DC3:DC105)+SUMPRODUCT((DA3:DA105=AP117)*(DD3:DD105=AP119)*DC3:DC105)+SUMPRODUCT((DA3:DA105=AP117)*(DD3:DD105=AP120)*DC3:DC105)+SUMPRODUCT((DA3:DA105=AP117)*(DD3:DD105=AP116)*DC3:DC105)+SUMPRODUCT((DA3:DA105=AP118)*(DD3:DD105=AP117)*DB3:DB105)+SUMPRODUCT((DA3:DA105=AP119)*(DD3:DD105=AP117)*DB3:DB105)+SUMPRODUCT((DA3:DA105=AP120)*(DD3:DD105=AP117)*DB3:DB105)+SUMPRODUCT((DA3:DA105=AP116)*(DD3:DD105=AP117)*DB3:DB105)</f>
        <v>0</v>
      </c>
      <c r="AV117" s="133">
        <f ca="1">AT117-AU117+1000</f>
        <v>1000</v>
      </c>
      <c r="AW117" s="133" t="str">
        <f t="shared" ref="AW117:AW119" ca="1" si="180">IF(AP117&lt;&gt;"",AQ117*3+AR117*1,"")</f>
        <v/>
      </c>
      <c r="AX117" s="133" t="str">
        <f ca="1">IF(AP117&lt;&gt;"",VLOOKUP(AP117,C4:I52,7,FALSE),"")</f>
        <v/>
      </c>
      <c r="AY117" s="133" t="str">
        <f ca="1">IF(AP117&lt;&gt;"",VLOOKUP(AP117,C4:I52,5,FALSE),"")</f>
        <v/>
      </c>
      <c r="AZ117" s="133" t="str">
        <f ca="1">IF(AP117&lt;&gt;"",VLOOKUP(AP117,C4:K52,9,FALSE),"")</f>
        <v/>
      </c>
      <c r="BA117" s="133" t="str">
        <f t="shared" ref="BA117:BA119" ca="1" si="181">AW117</f>
        <v/>
      </c>
      <c r="BB117" s="133" t="str">
        <f ca="1">IF(AP117&lt;&gt;"",RANK(BA117,BA116:BA119),"")</f>
        <v/>
      </c>
      <c r="BC117" s="133" t="str">
        <f ca="1">IF(AP117&lt;&gt;"",SUMPRODUCT((BA116:BA119=BA117)*(AV116:AV119&gt;AV117)),"")</f>
        <v/>
      </c>
      <c r="BD117" s="133" t="str">
        <f ca="1">IF(AP117&lt;&gt;"",SUMPRODUCT((BA116:BA119=BA117)*(AV116:AV119=AV117)*(AT116:AT119&gt;AT117)),"")</f>
        <v/>
      </c>
      <c r="BE117" s="133" t="str">
        <f ca="1">IF(AP117&lt;&gt;"",SUMPRODUCT((BA116:BA119=BA117)*(AV116:AV119=AV117)*(AT116:AT119=AT117)*(AX116:AX119&gt;AX117)),"")</f>
        <v/>
      </c>
      <c r="BF117" s="133" t="str">
        <f ca="1">IF(AP117&lt;&gt;"",SUMPRODUCT((BA116:BA119=BA117)*(AV116:AV119=AV117)*(AT116:AT119=AT117)*(AX116:AX119=AX117)*(AY116:AY119&gt;AY117)),"")</f>
        <v/>
      </c>
      <c r="BG117" s="133" t="str">
        <f ca="1">IF(AP117&lt;&gt;"",SUMPRODUCT((BA116:BA119=BA117)*(AV116:AV119=AV117)*(AT116:AT119=AT117)*(AX116:AX119=AX117)*(AY116:AY119=AY117)*(AZ116:AZ119&gt;AZ117)),"")</f>
        <v/>
      </c>
      <c r="BH117" s="133" t="str">
        <f ca="1">IF(AP117&lt;&gt;"",SUM(BB117:BG117)+1,"")</f>
        <v/>
      </c>
      <c r="DX117" s="20"/>
      <c r="DY117" s="20"/>
      <c r="DZ117" s="20"/>
      <c r="EA117" s="208"/>
      <c r="EB117" s="20"/>
      <c r="EC117" s="20"/>
    </row>
    <row r="118" spans="10:133" x14ac:dyDescent="0.25">
      <c r="J118" s="197">
        <f ca="1">IF(COUNTIF(J37:J40,4)=4,1,SUMPRODUCT((J37:J40=J39)*(I37:I40=I39)*(G37:G40&gt;G39))+1)</f>
        <v>1</v>
      </c>
      <c r="U118" s="133">
        <f ca="1">IF(V39&lt;&gt;"",SUMPRODUCT((AC37:AC40=AC39)*(AB37:AB40=AB39)*(Z37:Z40=Z39)*(AA37:AA40=AA39)),"")</f>
        <v>4</v>
      </c>
      <c r="V118" s="133" t="str">
        <f ca="1">IF(AND(U118&lt;&gt;"",U118&gt;1),V39,"")</f>
        <v>Japan</v>
      </c>
      <c r="W118" s="133">
        <f ca="1">SUMPRODUCT((DA3:DA105=V118)*(DD3:DD105=V119)*(DE3:DE105="W"))+SUMPRODUCT((DA3:DA105=V118)*(DD3:DD105=V120)*(DE3:DE105="W"))+SUMPRODUCT((DA3:DA105=V118)*(DD3:DD105=V116)*(DE3:DE105="W"))+SUMPRODUCT((DA3:DA105=V118)*(DD3:DD105=V117)*(DE3:DE105="W"))+SUMPRODUCT((DA3:DA105=V119)*(DD3:DD105=V118)*(DF3:DF105="W"))+SUMPRODUCT((DA3:DA105=V120)*(DD3:DD105=V118)*(DF3:DF105="W"))+SUMPRODUCT((DA3:DA105=V116)*(DD3:DD105=V118)*(DF3:DF105="W"))+SUMPRODUCT((DA3:DA105=V117)*(DD3:DD105=V118)*(DF3:DF105="W"))</f>
        <v>0</v>
      </c>
      <c r="X118" s="133">
        <f ca="1">SUMPRODUCT((DA3:DA105=V118)*(DD3:DD105=V119)*(DE3:DE105="D"))+SUMPRODUCT((DA3:DA105=V118)*(DD3:DD105=V120)*(DE3:DE105="D"))+SUMPRODUCT((DA3:DA105=V118)*(DD3:DD105=V116)*(DE3:DE105="D"))+SUMPRODUCT((DA3:DA105=V118)*(DD3:DD105=V117)*(DE3:DE105="D"))+SUMPRODUCT((DA3:DA105=V119)*(DD3:DD105=V118)*(DE3:DE105="D"))+SUMPRODUCT((DA3:DA105=V120)*(DD3:DD105=V118)*(DE3:DE105="D"))+SUMPRODUCT((DA3:DA105=V116)*(DD3:DD105=V118)*(DE3:DE105="D"))+SUMPRODUCT((DA3:DA105=V117)*(DD3:DD105=V118)*(DE3:DE105="D"))</f>
        <v>0</v>
      </c>
      <c r="Y118" s="133">
        <f ca="1">SUMPRODUCT((DA3:DA105=V118)*(DD3:DD105=V119)*(DE3:DE105="L"))+SUMPRODUCT((DA3:DA105=V118)*(DD3:DD105=V120)*(DE3:DE105="L"))+SUMPRODUCT((DA3:DA105=V118)*(DD3:DD105=V116)*(DE3:DE105="L"))+SUMPRODUCT((DA3:DA105=V118)*(DD3:DD105=V117)*(DE3:DE105="L"))+SUMPRODUCT((DA3:DA105=V119)*(DD3:DD105=V118)*(DF3:DF105="L"))+SUMPRODUCT((DA3:DA105=V120)*(DD3:DD105=V118)*(DF3:DF105="L"))+SUMPRODUCT((DA3:DA105=V116)*(DD3:DD105=V118)*(DF3:DF105="L"))+SUMPRODUCT((DA3:DA105=V117)*(DD3:DD105=V118)*(DF3:DF105="L"))</f>
        <v>0</v>
      </c>
      <c r="Z118" s="133">
        <f ca="1">SUMPRODUCT((DA3:DA105=V118)*(DD3:DD105=V119)*DB3:DB105)+SUMPRODUCT((DA3:DA105=V118)*(DD3:DD105=V120)*DB3:DB105)+SUMPRODUCT((DA3:DA105=V118)*(DD3:DD105=V116)*DB3:DB105)+SUMPRODUCT((DA3:DA105=V118)*(DD3:DD105=V117)*DB3:DB105)+SUMPRODUCT((DA3:DA105=V119)*(DD3:DD105=V118)*DC3:DC105)+SUMPRODUCT((DA3:DA105=V120)*(DD3:DD105=V118)*DC3:DC105)+SUMPRODUCT((DA3:DA105=V116)*(DD3:DD105=V118)*DC3:DC105)+SUMPRODUCT((DA3:DA105=V117)*(DD3:DD105=V118)*DC3:DC105)</f>
        <v>0</v>
      </c>
      <c r="AA118" s="133">
        <f ca="1">SUMPRODUCT((DA3:DA105=V118)*(DD3:DD105=V119)*DC3:DC105)+SUMPRODUCT((DA3:DA105=V118)*(DD3:DD105=V120)*DC3:DC105)+SUMPRODUCT((DA3:DA105=V118)*(DD3:DD105=V116)*DC3:DC105)+SUMPRODUCT((DA3:DA105=V118)*(DD3:DD105=V117)*DC3:DC105)+SUMPRODUCT((DA3:DA105=V119)*(DD3:DD105=V118)*DB3:DB105)+SUMPRODUCT((DA3:DA105=V120)*(DD3:DD105=V118)*DB3:DB105)+SUMPRODUCT((DA3:DA105=V116)*(DD3:DD105=V118)*DB3:DB105)+SUMPRODUCT((DA3:DA105=V117)*(DD3:DD105=V118)*DB3:DB105)</f>
        <v>0</v>
      </c>
      <c r="AB118" s="133">
        <f ca="1">Z118-AA118+1000</f>
        <v>1000</v>
      </c>
      <c r="AC118" s="133">
        <f t="shared" ca="1" si="178"/>
        <v>0</v>
      </c>
      <c r="AD118" s="133">
        <f ca="1">IF(V118&lt;&gt;"",VLOOKUP(V118,C4:I52,7,FALSE),"")</f>
        <v>1000</v>
      </c>
      <c r="AE118" s="133">
        <f ca="1">IF(V118&lt;&gt;"",VLOOKUP(V118,C4:I52,5,FALSE),"")</f>
        <v>0</v>
      </c>
      <c r="AF118" s="133">
        <f ca="1">IF(V118&lt;&gt;"",VLOOKUP(V118,C4:K52,9,FALSE),"")</f>
        <v>-119</v>
      </c>
      <c r="AG118" s="133">
        <f t="shared" ca="1" si="179"/>
        <v>0</v>
      </c>
      <c r="AH118" s="133">
        <f ca="1">IF(V118&lt;&gt;"",RANK(AG118,AG116:AG119),"")</f>
        <v>1</v>
      </c>
      <c r="AI118" s="133">
        <f ca="1">IF(V118&lt;&gt;"",SUMPRODUCT((AG116:AG119=AG118)*(AB116:AB119&gt;AB118)),"")</f>
        <v>0</v>
      </c>
      <c r="AJ118" s="133">
        <f ca="1">IF(V118&lt;&gt;"",SUMPRODUCT((AG116:AG119=AG118)*(AB116:AB119=AB118)*(Z116:Z119&gt;Z118)),"")</f>
        <v>0</v>
      </c>
      <c r="AK118" s="133">
        <f ca="1">IF(V118&lt;&gt;"",SUMPRODUCT((AG116:AG119=AG118)*(AB116:AB119=AB118)*(Z116:Z119=Z118)*(AD116:AD119&gt;AD118)),"")</f>
        <v>0</v>
      </c>
      <c r="AL118" s="133">
        <f ca="1">IF(V118&lt;&gt;"",SUMPRODUCT((AG116:AG119=AG118)*(AB116:AB119=AB118)*(Z116:Z119=Z118)*(AD116:AD119=AD118)*(AE116:AE119&gt;AE118)),"")</f>
        <v>0</v>
      </c>
      <c r="AM118" s="133">
        <f ca="1">IF(V118&lt;&gt;"",SUMPRODUCT((AG116:AG119=AG118)*(AB116:AB119=AB118)*(Z116:Z119=Z118)*(AD116:AD119=AD118)*(AE116:AE119=AE118)*(AF116:AF119&gt;AF118)),"")</f>
        <v>1</v>
      </c>
      <c r="AN118" s="133">
        <f ca="1">IF(V118&lt;&gt;"",SUM(AH118:AM118),"")</f>
        <v>2</v>
      </c>
      <c r="AO118" s="133" t="str">
        <f ca="1">IF(AP39&lt;&gt;"",SUMPRODUCT((AW37:AW40=AW39)*(AV37:AV40=AV39)*(AT37:AT40=AT39)*(AU37:AU40=AU39)),"")</f>
        <v/>
      </c>
      <c r="AP118" s="133" t="str">
        <f ca="1">IF(AND(AO118&lt;&gt;"",AO118&gt;1),AP39,"")</f>
        <v/>
      </c>
      <c r="AQ118" s="133">
        <f ca="1">SUMPRODUCT((DA3:DA105=AP118)*(DD3:DD105=AP119)*(DE3:DE105="W"))+SUMPRODUCT((DA3:DA105=AP118)*(DD3:DD105=AP120)*(DE3:DE105="W"))+SUMPRODUCT((DA3:DA105=AP118)*(DD3:DD105=AP117)*(DE3:DE105="W"))+SUMPRODUCT((DA3:DA105=AP119)*(DD3:DD105=AP118)*(DF3:DF105="W"))+SUMPRODUCT((DA3:DA105=AP120)*(DD3:DD105=AP118)*(DF3:DF105="W"))+SUMPRODUCT((DA3:DA105=AP117)*(DD3:DD105=AP118)*(DF3:DF105="W"))</f>
        <v>0</v>
      </c>
      <c r="AR118" s="133">
        <f ca="1">SUMPRODUCT((DA3:DA105=AP118)*(DD3:DD105=AP119)*(DE3:DE105="D"))+SUMPRODUCT((DA3:DA105=AP118)*(DD3:DD105=AP120)*(DE3:DE105="D"))+SUMPRODUCT((DA3:DA105=AP118)*(DD3:DD105=AP117)*(DE3:DE105="D"))+SUMPRODUCT((DA3:DA105=AP119)*(DD3:DD105=AP118)*(DE3:DE105="D"))+SUMPRODUCT((DA3:DA105=AP120)*(DD3:DD105=AP118)*(DE3:DE105="D"))+SUMPRODUCT((DA3:DA105=AP117)*(DD3:DD105=AP118)*(DE3:DE105="D"))</f>
        <v>0</v>
      </c>
      <c r="AS118" s="133">
        <f ca="1">SUMPRODUCT((DA3:DA105=AP118)*(DD3:DD105=AP119)*(DE3:DE105="L"))+SUMPRODUCT((DA3:DA105=AP118)*(DD3:DD105=AP120)*(DE3:DE105="L"))+SUMPRODUCT((DA3:DA105=AP118)*(DD3:DD105=AP117)*(DE3:DE105="L"))+SUMPRODUCT((DA3:DA105=AP119)*(DD3:DD105=AP118)*(DF3:DF105="L"))+SUMPRODUCT((DA3:DA105=AP120)*(DD3:DD105=AP118)*(DF3:DF105="L"))+SUMPRODUCT((DA3:DA105=AP117)*(DD3:DD105=AP118)*(DF3:DF105="L"))</f>
        <v>0</v>
      </c>
      <c r="AT118" s="133">
        <f ca="1">SUMPRODUCT((DA3:DA105=AP118)*(DD3:DD105=AP119)*DB3:DB105)+SUMPRODUCT((DA3:DA105=AP118)*(DD3:DD105=AP120)*DB3:DB105)+SUMPRODUCT((DA3:DA105=AP118)*(DD3:DD105=AP116)*DB3:DB105)+SUMPRODUCT((DA3:DA105=AP118)*(DD3:DD105=AP117)*DB3:DB105)+SUMPRODUCT((DA3:DA105=AP119)*(DD3:DD105=AP118)*DC3:DC105)+SUMPRODUCT((DA3:DA105=AP120)*(DD3:DD105=AP118)*DC3:DC105)+SUMPRODUCT((DA3:DA105=AP116)*(DD3:DD105=AP118)*DC3:DC105)+SUMPRODUCT((DA3:DA105=AP117)*(DD3:DD105=AP118)*DC3:DC105)</f>
        <v>0</v>
      </c>
      <c r="AU118" s="133">
        <f ca="1">SUMPRODUCT((DA3:DA105=AP118)*(DD3:DD105=AP119)*DC3:DC105)+SUMPRODUCT((DA3:DA105=AP118)*(DD3:DD105=AP120)*DC3:DC105)+SUMPRODUCT((DA3:DA105=AP118)*(DD3:DD105=AP116)*DC3:DC105)+SUMPRODUCT((DA3:DA105=AP118)*(DD3:DD105=AP117)*DC3:DC105)+SUMPRODUCT((DA3:DA105=AP119)*(DD3:DD105=AP118)*DB3:DB105)+SUMPRODUCT((DA3:DA105=AP120)*(DD3:DD105=AP118)*DB3:DB105)+SUMPRODUCT((DA3:DA105=AP116)*(DD3:DD105=AP118)*DB3:DB105)+SUMPRODUCT((DA3:DA105=AP117)*(DD3:DD105=AP118)*DB3:DB105)</f>
        <v>0</v>
      </c>
      <c r="AV118" s="133">
        <f ca="1">AT118-AU118+1000</f>
        <v>1000</v>
      </c>
      <c r="AW118" s="133" t="str">
        <f t="shared" ca="1" si="180"/>
        <v/>
      </c>
      <c r="AX118" s="133" t="str">
        <f ca="1">IF(AP118&lt;&gt;"",VLOOKUP(AP118,C4:I52,7,FALSE),"")</f>
        <v/>
      </c>
      <c r="AY118" s="133" t="str">
        <f ca="1">IF(AP118&lt;&gt;"",VLOOKUP(AP118,C4:I52,5,FALSE),"")</f>
        <v/>
      </c>
      <c r="AZ118" s="133" t="str">
        <f ca="1">IF(AP118&lt;&gt;"",VLOOKUP(AP118,C4:K52,9,FALSE),"")</f>
        <v/>
      </c>
      <c r="BA118" s="133" t="str">
        <f t="shared" ca="1" si="181"/>
        <v/>
      </c>
      <c r="BB118" s="133" t="str">
        <f ca="1">IF(AP118&lt;&gt;"",RANK(BA118,BA116:BA119),"")</f>
        <v/>
      </c>
      <c r="BC118" s="133" t="str">
        <f ca="1">IF(AP118&lt;&gt;"",SUMPRODUCT((BA116:BA119=BA118)*(AV116:AV119&gt;AV118)),"")</f>
        <v/>
      </c>
      <c r="BD118" s="133" t="str">
        <f ca="1">IF(AP118&lt;&gt;"",SUMPRODUCT((BA116:BA119=BA118)*(AV116:AV119=AV118)*(AT116:AT119&gt;AT118)),"")</f>
        <v/>
      </c>
      <c r="BE118" s="133" t="str">
        <f ca="1">IF(AP118&lt;&gt;"",SUMPRODUCT((BA116:BA119=BA118)*(AV116:AV119=AV118)*(AT116:AT119=AT118)*(AX116:AX119&gt;AX118)),"")</f>
        <v/>
      </c>
      <c r="BF118" s="133" t="str">
        <f ca="1">IF(AP118&lt;&gt;"",SUMPRODUCT((BA116:BA119=BA118)*(AV116:AV119=AV118)*(AT116:AT119=AT118)*(AX116:AX119=AX118)*(AY116:AY119&gt;AY118)),"")</f>
        <v/>
      </c>
      <c r="BG118" s="133" t="str">
        <f ca="1">IF(AP118&lt;&gt;"",SUMPRODUCT((BA116:BA119=BA118)*(AV116:AV119=AV118)*(AT116:AT119=AT118)*(AX116:AX119=AX118)*(AY116:AY119=AY118)*(AZ116:AZ119&gt;AZ118)),"")</f>
        <v/>
      </c>
      <c r="BH118" s="133" t="str">
        <f t="shared" ref="BH118:BH119" ca="1" si="182">IF(AP118&lt;&gt;"",SUM(BB118:BG118)+1,"")</f>
        <v/>
      </c>
      <c r="DX118" s="20"/>
      <c r="DY118" s="20"/>
      <c r="DZ118" s="20"/>
      <c r="EA118" s="208"/>
      <c r="EB118" s="20"/>
      <c r="EC118" s="20"/>
    </row>
    <row r="119" spans="10:133" x14ac:dyDescent="0.25">
      <c r="J119" s="197">
        <f ca="1">IF(COUNTIF(J37:J40,4)=4,1,SUMPRODUCT((J37:J40=J40)*(I37:I40=I40)*(G37:G40&gt;G40))+1)</f>
        <v>1</v>
      </c>
      <c r="U119" s="133">
        <f ca="1">IF(V40&lt;&gt;"",SUMPRODUCT((AC37:AC40=AC40)*(AB37:AB40=AB40)*(Z37:Z40=Z40)*(AA37:AA40=AA40)),"")</f>
        <v>4</v>
      </c>
      <c r="V119" s="133" t="str">
        <f ca="1">IF(AND(U119&lt;&gt;"",U119&gt;1),V40,"")</f>
        <v>Netherlands</v>
      </c>
      <c r="W119" s="133">
        <f ca="1">SUMPRODUCT((DA3:DA105=V119)*(DD3:DD105=V120)*(DE3:DE105="W"))+SUMPRODUCT((DA3:DA105=V119)*(DD3:DD105=V116)*(DE3:DE105="W"))+SUMPRODUCT((DA3:DA105=V119)*(DD3:DD105=V117)*(DE3:DE105="W"))+SUMPRODUCT((DA3:DA105=V119)*(DD3:DD105=V118)*(DE3:DE105="W"))+SUMPRODUCT((DA3:DA105=V120)*(DD3:DD105=V119)*(DF3:DF105="W"))+SUMPRODUCT((DA3:DA105=V116)*(DD3:DD105=V119)*(DF3:DF105="W"))+SUMPRODUCT((DA3:DA105=V117)*(DD3:DD105=V119)*(DF3:DF105="W"))+SUMPRODUCT((DA3:DA105=V118)*(DD3:DD105=V119)*(DF3:DF105="W"))</f>
        <v>0</v>
      </c>
      <c r="X119" s="133">
        <f ca="1">SUMPRODUCT((DA3:DA105=V119)*(DD3:DD105=V120)*(DE3:DE105="D"))+SUMPRODUCT((DA3:DA105=V119)*(DD3:DD105=V116)*(DE3:DE105="D"))+SUMPRODUCT((DA3:DA105=V119)*(DD3:DD105=V117)*(DE3:DE105="D"))+SUMPRODUCT((DA3:DA105=V119)*(DD3:DD105=V118)*(DE3:DE105="D"))+SUMPRODUCT((DA3:DA105=V120)*(DD3:DD105=V119)*(DE3:DE105="D"))+SUMPRODUCT((DA3:DA105=V116)*(DD3:DD105=V119)*(DE3:DE105="D"))+SUMPRODUCT((DA3:DA105=V117)*(DD3:DD105=V119)*(DE3:DE105="D"))+SUMPRODUCT((DA3:DA105=V118)*(DD3:DD105=V119)*(DE3:DE105="D"))</f>
        <v>0</v>
      </c>
      <c r="Y119" s="133">
        <f ca="1">SUMPRODUCT((DA3:DA105=V119)*(DD3:DD105=V120)*(DE3:DE105="L"))+SUMPRODUCT((DA3:DA105=V119)*(DD3:DD105=V116)*(DE3:DE105="L"))+SUMPRODUCT((DA3:DA105=V119)*(DD3:DD105=V117)*(DE3:DE105="L"))+SUMPRODUCT((DA3:DA105=V119)*(DD3:DD105=V118)*(DE3:DE105="L"))+SUMPRODUCT((DA3:DA105=V120)*(DD3:DD105=V119)*(DF3:DF105="L"))+SUMPRODUCT((DA3:DA105=V116)*(DD3:DD105=V119)*(DF3:DF105="L"))+SUMPRODUCT((DA3:DA105=V117)*(DD3:DD105=V119)*(DF3:DF105="L"))+SUMPRODUCT((DA3:DA105=V118)*(DD3:DD105=V119)*(DF3:DF105="L"))</f>
        <v>0</v>
      </c>
      <c r="Z119" s="133">
        <f ca="1">SUMPRODUCT((DA3:DA105=V119)*(DD3:DD105=V120)*DB3:DB105)+SUMPRODUCT((DA3:DA105=V119)*(DD3:DD105=V116)*DB3:DB105)+SUMPRODUCT((DA3:DA105=V119)*(DD3:DD105=V117)*DB3:DB105)+SUMPRODUCT((DA3:DA105=V119)*(DD3:DD105=V118)*DB3:DB105)+SUMPRODUCT((DA3:DA105=V120)*(DD3:DD105=V119)*DC3:DC105)+SUMPRODUCT((DA3:DA105=V116)*(DD3:DD105=V119)*DC3:DC105)+SUMPRODUCT((DA3:DA105=V117)*(DD3:DD105=V119)*DC3:DC105)+SUMPRODUCT((DA3:DA105=V118)*(DD3:DD105=V119)*DC3:DC105)</f>
        <v>0</v>
      </c>
      <c r="AA119" s="133">
        <f ca="1">SUMPRODUCT((DA3:DA105=V119)*(DD3:DD105=V120)*DC3:DC105)+SUMPRODUCT((DA3:DA105=V119)*(DD3:DD105=V116)*DC3:DC105)+SUMPRODUCT((DA3:DA105=V119)*(DD3:DD105=V117)*DC3:DC105)+SUMPRODUCT((DA3:DA105=V119)*(DD3:DD105=V118)*DC3:DC105)+SUMPRODUCT((DA3:DA105=V120)*(DD3:DD105=V119)*DB3:DB105)+SUMPRODUCT((DA3:DA105=V116)*(DD3:DD105=V119)*DB3:DB105)+SUMPRODUCT((DA3:DA105=V117)*(DD3:DD105=V119)*DB3:DB105)+SUMPRODUCT((DA3:DA105=V118)*(DD3:DD105=V119)*DB3:DB105)</f>
        <v>0</v>
      </c>
      <c r="AB119" s="133">
        <f ca="1">Z119-AA119+1000</f>
        <v>1000</v>
      </c>
      <c r="AC119" s="133">
        <f t="shared" ca="1" si="178"/>
        <v>0</v>
      </c>
      <c r="AD119" s="133">
        <f ca="1">IF(V119&lt;&gt;"",VLOOKUP(V119,C4:I52,7,FALSE),"")</f>
        <v>1000</v>
      </c>
      <c r="AE119" s="133">
        <f ca="1">IF(V119&lt;&gt;"",VLOOKUP(V119,C4:I52,5,FALSE),"")</f>
        <v>0</v>
      </c>
      <c r="AF119" s="133">
        <f ca="1">IF(V119&lt;&gt;"",VLOOKUP(V119,C4:K52,9,FALSE),"")</f>
        <v>-107</v>
      </c>
      <c r="AG119" s="133">
        <f t="shared" ca="1" si="179"/>
        <v>0</v>
      </c>
      <c r="AH119" s="133">
        <f ca="1">IF(V119&lt;&gt;"",RANK(AG119,AG116:AG119),"")</f>
        <v>1</v>
      </c>
      <c r="AI119" s="133">
        <f ca="1">IF(V119&lt;&gt;"",SUMPRODUCT((AG116:AG119=AG119)*(AB116:AB119&gt;AB119)),"")</f>
        <v>0</v>
      </c>
      <c r="AJ119" s="133">
        <f ca="1">IF(V119&lt;&gt;"",SUMPRODUCT((AG116:AG119=AG119)*(AB116:AB119=AB119)*(Z116:Z119&gt;Z119)),"")</f>
        <v>0</v>
      </c>
      <c r="AK119" s="133">
        <f ca="1">IF(V119&lt;&gt;"",SUMPRODUCT((AG116:AG119=AG119)*(AB116:AB119=AB119)*(Z116:Z119=Z119)*(AD116:AD119&gt;AD119)),"")</f>
        <v>0</v>
      </c>
      <c r="AL119" s="133">
        <f ca="1">IF(V119&lt;&gt;"",SUMPRODUCT((AG116:AG119=AG119)*(AB116:AB119=AB119)*(Z116:Z119=Z119)*(AD116:AD119=AD119)*(AE116:AE119&gt;AE119)),"")</f>
        <v>0</v>
      </c>
      <c r="AM119" s="133">
        <f ca="1">IF(V119&lt;&gt;"",SUMPRODUCT((AG116:AG119=AG119)*(AB116:AB119=AB119)*(Z116:Z119=Z119)*(AD116:AD119=AD119)*(AE116:AE119=AE119)*(AF116:AF119&gt;AF119)),"")</f>
        <v>0</v>
      </c>
      <c r="AN119" s="133">
        <f ca="1">IF(V119&lt;&gt;"",SUM(AH119:AM119),"")</f>
        <v>1</v>
      </c>
      <c r="AO119" s="133" t="str">
        <f ca="1">IF(AP40&lt;&gt;"",SUMPRODUCT((AW37:AW40=AW40)*(AV37:AV40=AV40)*(AT37:AT40=AT40)*(AU37:AU40=AU40)),"")</f>
        <v/>
      </c>
      <c r="AP119" s="133" t="str">
        <f ca="1">IF(AND(AO119&lt;&gt;"",AO119&gt;1),AP40,"")</f>
        <v/>
      </c>
      <c r="AQ119" s="133" t="str">
        <f ca="1">IF(AP119&lt;&gt;"",SUMPRODUCT((DA3:DA105=AP119)*(DD3:DD105=AP120)*(DE3:DE105="W"))+SUMPRODUCT((DA3:DA105=AP119)*(DD3:DD105=AP117)*(DE3:DE105="W"))+SUMPRODUCT((DA3:DA105=AP119)*(DD3:DD105=AP118)*(DE3:DE105="W"))+SUMPRODUCT((DA3:DA105=AP120)*(DD3:DD105=AP119)*(DF3:DF105="W"))+SUMPRODUCT((DA3:DA105=AP117)*(DD3:DD105=AP119)*(DF3:DF105="W"))+SUMPRODUCT((DA3:DA105=AP118)*(DD3:DD105=AP119)*(DF3:DF105="W")),"")</f>
        <v/>
      </c>
      <c r="AR119" s="133" t="str">
        <f ca="1">IF(AP119&lt;&gt;"",SUMPRODUCT((DA3:DA105=AP119)*(DD3:DD105=AP120)*(DE3:DE105="D"))+SUMPRODUCT((DA3:DA105=AP119)*(DD3:DD105=AP117)*(DE3:DE105="D"))+SUMPRODUCT((DA3:DA105=AP119)*(DD3:DD105=AP118)*(DE3:DE105="D"))+SUMPRODUCT((DA3:DA105=AP120)*(DD3:DD105=AP119)*(DE3:DE105="D"))+SUMPRODUCT((DA3:DA105=AP117)*(DD3:DD105=AP119)*(DE3:DE105="D"))+SUMPRODUCT((DA3:DA105=AP118)*(DD3:DD105=AP119)*(DE3:DE105="D")),"")</f>
        <v/>
      </c>
      <c r="AS119" s="133" t="str">
        <f ca="1">IF(AP119&lt;&gt;"",SUMPRODUCT((DA3:DA105=AP119)*(DD3:DD105=AP120)*(DE3:DE105="L"))+SUMPRODUCT((DA3:DA105=AP119)*(DD3:DD105=AP117)*(DE3:DE105="L"))+SUMPRODUCT((DA3:DA105=AP119)*(DD3:DD105=AP118)*(DE3:DE105="L"))+SUMPRODUCT((DA3:DA105=AP120)*(DD3:DD105=AP119)*(DF3:DF105="L"))+SUMPRODUCT((DA3:DA105=AP117)*(DD3:DD105=AP119)*(DF3:DF105="L"))+SUMPRODUCT((DA3:DA105=AP118)*(DD3:DD105=AP119)*(DF3:DF105="L")),"")</f>
        <v/>
      </c>
      <c r="AT119" s="133">
        <f ca="1">SUMPRODUCT((DA3:DA105=AP119)*(DD3:DD105=AP120)*DB3:DB105)+SUMPRODUCT((DA3:DA105=AP119)*(DD3:DD105=AP116)*DB3:DB105)+SUMPRODUCT((DA3:DA105=AP119)*(DD3:DD105=AP117)*DB3:DB105)+SUMPRODUCT((DA3:DA105=AP119)*(DD3:DD105=AP118)*DB3:DB105)+SUMPRODUCT((DA3:DA105=AP120)*(DD3:DD105=AP119)*DC3:DC105)+SUMPRODUCT((DA3:DA105=AP116)*(DD3:DD105=AP119)*DC3:DC105)+SUMPRODUCT((DA3:DA105=AP117)*(DD3:DD105=AP119)*DC3:DC105)+SUMPRODUCT((DA3:DA105=AP118)*(DD3:DD105=AP119)*DC3:DC105)</f>
        <v>0</v>
      </c>
      <c r="AU119" s="133">
        <f ca="1">SUMPRODUCT((DA3:DA105=AP119)*(DD3:DD105=AP120)*DC3:DC105)+SUMPRODUCT((DA3:DA105=AP119)*(DD3:DD105=AP116)*DC3:DC105)+SUMPRODUCT((DA3:DA105=AP119)*(DD3:DD105=AP117)*DC3:DC105)+SUMPRODUCT((DA3:DA105=AP119)*(DD3:DD105=AP118)*DC3:DC105)+SUMPRODUCT((DA3:DA105=AP120)*(DD3:DD105=AP119)*DB3:DB105)+SUMPRODUCT((DA3:DA105=AP116)*(DD3:DD105=AP119)*DB3:DB105)+SUMPRODUCT((DA3:DA105=AP117)*(DD3:DD105=AP119)*DB3:DB105)+SUMPRODUCT((DA3:DA105=AP118)*(DD3:DD105=AP119)*DB3:DB105)</f>
        <v>0</v>
      </c>
      <c r="AV119" s="133">
        <f ca="1">AT119-AU119+1000</f>
        <v>1000</v>
      </c>
      <c r="AW119" s="133" t="str">
        <f t="shared" ca="1" si="180"/>
        <v/>
      </c>
      <c r="AX119" s="133" t="str">
        <f ca="1">IF(AP119&lt;&gt;"",VLOOKUP(AP119,C4:I52,7,FALSE),"")</f>
        <v/>
      </c>
      <c r="AY119" s="133" t="str">
        <f ca="1">IF(AP119&lt;&gt;"",VLOOKUP(AP119,C4:I52,5,FALSE),"")</f>
        <v/>
      </c>
      <c r="AZ119" s="133" t="str">
        <f ca="1">IF(AP119&lt;&gt;"",VLOOKUP(AP119,C4:K52,9,FALSE),"")</f>
        <v/>
      </c>
      <c r="BA119" s="133" t="str">
        <f t="shared" ca="1" si="181"/>
        <v/>
      </c>
      <c r="BB119" s="133" t="str">
        <f ca="1">IF(AP119&lt;&gt;"",RANK(BA119,BA116:BA119),"")</f>
        <v/>
      </c>
      <c r="BC119" s="133" t="str">
        <f ca="1">IF(AP119&lt;&gt;"",SUMPRODUCT((BA116:BA119=BA119)*(AV116:AV119&gt;AV119)),"")</f>
        <v/>
      </c>
      <c r="BD119" s="133" t="str">
        <f ca="1">IF(AP119&lt;&gt;"",SUMPRODUCT((BA116:BA119=BA119)*(AV116:AV119=AV119)*(AT116:AT119&gt;AT119)),"")</f>
        <v/>
      </c>
      <c r="BE119" s="133" t="str">
        <f ca="1">IF(AP119&lt;&gt;"",SUMPRODUCT((BA116:BA119=BA119)*(AV116:AV119=AV119)*(AT116:AT119=AT119)*(AX116:AX119&gt;AX119)),"")</f>
        <v/>
      </c>
      <c r="BF119" s="133" t="str">
        <f ca="1">IF(AP119&lt;&gt;"",SUMPRODUCT((BA116:BA119=BA119)*(AV116:AV119=AV119)*(AT116:AT119=AT119)*(AX116:AX119=AX119)*(AY116:AY119&gt;AY119)),"")</f>
        <v/>
      </c>
      <c r="BG119" s="133" t="str">
        <f ca="1">IF(AP119&lt;&gt;"",SUMPRODUCT((BA116:BA119=BA119)*(AV116:AV119=AV119)*(AT116:AT119=AT119)*(AX116:AX119=AX119)*(AY116:AY119=AY119)*(AZ116:AZ119&gt;AZ119)),"")</f>
        <v/>
      </c>
      <c r="BH119" s="133" t="str">
        <f t="shared" ca="1" si="182"/>
        <v/>
      </c>
      <c r="DX119" s="20"/>
      <c r="DY119" s="20"/>
      <c r="DZ119" s="20"/>
      <c r="EA119" s="208"/>
      <c r="EB119" s="20"/>
      <c r="EC119" s="20"/>
    </row>
    <row r="120" spans="10:133" x14ac:dyDescent="0.25">
      <c r="DX120" s="20"/>
      <c r="DY120" s="20"/>
      <c r="DZ120" s="20"/>
      <c r="EA120" s="208"/>
      <c r="EB120" s="20"/>
      <c r="EC120" s="20"/>
    </row>
    <row r="121" spans="10:133" x14ac:dyDescent="0.25">
      <c r="U121" s="197">
        <f ca="1">IF(V122="",SUM(AH43:AM43),IF(V123="",SUM(AH44:AM44),IF(V124="",SUM(AH45:AM45),IF(V125="",SUM(AH46:AM46),0))))</f>
        <v>0</v>
      </c>
      <c r="AO121" s="197">
        <f ca="1">IF(AP123="",SUM(BB44:BG44),IF(AP124="",SUM(BB45:BG45),IF(AP125="",SUM(BB46:BG46),0)))</f>
        <v>0</v>
      </c>
      <c r="DX121" s="20"/>
      <c r="DY121" s="20"/>
      <c r="DZ121" s="20"/>
      <c r="EA121" s="208"/>
      <c r="EB121" s="20"/>
      <c r="EC121" s="20"/>
    </row>
    <row r="122" spans="10:133" x14ac:dyDescent="0.25">
      <c r="J122" s="197">
        <f ca="1">IF(COUNTIF(J43:J46,4)=4,1,SUMPRODUCT((J43:J46=J43)*(I43:I46=I43)*(G43:G46&gt;G43))+1)</f>
        <v>1</v>
      </c>
      <c r="U122" s="197">
        <f ca="1">IF(V43&lt;&gt;"",SUMPRODUCT((AC43:AC46=AC43)*(AB43:AB46=AB43)*(Z43:Z46=Z43)*(AA43:AA46=AA43)),"")</f>
        <v>4</v>
      </c>
      <c r="V122" s="197" t="str">
        <f ca="1">IF(AND(U122&lt;&gt;"",U122&gt;1),V43,"")</f>
        <v>New Zealand</v>
      </c>
      <c r="W122" s="197">
        <f ca="1">SUMPRODUCT((DA3:DA105=V122)*(DD3:DD105=V123)*(DE3:DE105="W"))+SUMPRODUCT((DA3:DA105=V122)*(DD3:DD105=V124)*(DE3:DE105="W"))+SUMPRODUCT((DA3:DA105=V122)*(DD3:DD105=V125)*(DE3:DE105="W"))+SUMPRODUCT((DA3:DA105=V122)*(DD3:DD105=V126)*(DE3:DE105="W"))+SUMPRODUCT((DA3:DA105=V123)*(DD3:DD105=V122)*(DF3:DF105="W"))+SUMPRODUCT((DA3:DA105=V124)*(DD3:DD105=V122)*(DF3:DF105="W"))+SUMPRODUCT((DA3:DA105=V125)*(DD3:DD105=V122)*(DF3:DF105="W"))+SUMPRODUCT((DA3:DA105=V126)*(DD3:DD105=V122)*(DF3:DF105="W"))</f>
        <v>0</v>
      </c>
      <c r="X122" s="197">
        <f ca="1">SUMPRODUCT((DA3:DA105=V122)*(DD3:DD105=V123)*(DE3:DE105="D"))+SUMPRODUCT((DA3:DA105=V122)*(DD3:DD105=V124)*(DE3:DE105="D"))+SUMPRODUCT((DA3:DA105=V122)*(DD3:DD105=V125)*(DE3:DE105="D"))+SUMPRODUCT((DA3:DA105=V122)*(DD3:DD105=V126)*(DE3:DE105="D"))+SUMPRODUCT((DA3:DA105=V123)*(DD3:DD105=V122)*(DE3:DE105="D"))+SUMPRODUCT((DA3:DA105=V124)*(DD3:DD105=V122)*(DE3:DE105="D"))+SUMPRODUCT((DA3:DA105=V125)*(DD3:DD105=V122)*(DE3:DE105="D"))+SUMPRODUCT((DA3:DA105=V126)*(DD3:DD105=V122)*(DE3:DE105="D"))</f>
        <v>0</v>
      </c>
      <c r="Y122" s="197">
        <f ca="1">SUMPRODUCT((DA3:DA105=V122)*(DD3:DD105=V123)*(DE3:DE105="L"))+SUMPRODUCT((DA3:DA105=V122)*(DD3:DD105=V124)*(DE3:DE105="L"))+SUMPRODUCT((DA3:DA105=V122)*(DD3:DD105=V125)*(DE3:DE105="L"))+SUMPRODUCT((DA3:DA105=V122)*(DD3:DD105=V126)*(DE3:DE105="L"))+SUMPRODUCT((DA3:DA105=V123)*(DD3:DD105=V122)*(DF3:DF105="L"))+SUMPRODUCT((DA3:DA105=V124)*(DD3:DD105=V122)*(DF3:DF105="L"))+SUMPRODUCT((DA3:DA105=V125)*(DD3:DD105=V122)*(DF3:DF105="L"))+SUMPRODUCT((DA3:DA105=V126)*(DD3:DD105=V122)*(DF3:DF105="L"))</f>
        <v>0</v>
      </c>
      <c r="Z122" s="197">
        <f ca="1">SUMPRODUCT((DA3:DA105=V122)*(DD3:DD105=V123)*DB3:DB105)+SUMPRODUCT((DA3:DA105=V122)*(DD3:DD105=V124)*DB3:DB105)+SUMPRODUCT((DA3:DA105=V122)*(DD3:DD105=V125)*DB3:DB105)+SUMPRODUCT((DA3:DA105=V122)*(DD3:DD105=V126)*DB3:DB105)+SUMPRODUCT((DA3:DA105=V123)*(DD3:DD105=V122)*DC3:DC105)+SUMPRODUCT((DA3:DA105=V124)*(DD3:DD105=V122)*DC3:DC105)+SUMPRODUCT((DA3:DA105=V125)*(DD3:DD105=V122)*DC3:DC105)+SUMPRODUCT((DA3:DA105=V126)*(DD3:DD105=V122)*DC3:DC105)</f>
        <v>0</v>
      </c>
      <c r="AA122" s="197">
        <f ca="1">SUMPRODUCT((DA3:DA105=V122)*(DD3:DD105=V123)*DC3:DC105)+SUMPRODUCT((DA3:DA105=V122)*(DD3:DD105=V124)*DC3:DC105)+SUMPRODUCT((DA3:DA105=V122)*(DD3:DD105=V125)*DC3:DC105)+SUMPRODUCT((DA3:DA105=V122)*(DD3:DD105=V126)*DC3:DC105)+SUMPRODUCT((DA3:DA105=V123)*(DD3:DD105=V122)*DB3:DB105)+SUMPRODUCT((DA3:DA105=V124)*(DD3:DD105=V122)*DB3:DB105)+SUMPRODUCT((DA3:DA105=V125)*(DD3:DD105=V122)*DB3:DB105)+SUMPRODUCT((DA3:DA105=V126)*(DD3:DD105=V122)*DB3:DB105)</f>
        <v>0</v>
      </c>
      <c r="AB122" s="197">
        <f ca="1">Z122-AA122+1000</f>
        <v>1000</v>
      </c>
      <c r="AC122" s="197">
        <f ca="1">IF(V122&lt;&gt;"",W122*3+X122*1,"")</f>
        <v>0</v>
      </c>
      <c r="AD122" s="197">
        <f ca="1">IF(V122&lt;&gt;"",VLOOKUP(V122,C4:I52,7,FALSE),"")</f>
        <v>1000</v>
      </c>
      <c r="AE122" s="197">
        <f ca="1">IF(V122&lt;&gt;"",VLOOKUP(V122,C4:I52,5,FALSE),"")</f>
        <v>0</v>
      </c>
      <c r="AF122" s="197">
        <f ca="1">IF(V122&lt;&gt;"",VLOOKUP(V122,C4:K52,9,FALSE),"")</f>
        <v>-185</v>
      </c>
      <c r="AG122" s="197">
        <f ca="1">AC122</f>
        <v>0</v>
      </c>
      <c r="AH122" s="197">
        <f ca="1">IF(V122&lt;&gt;"",RANK(AG122,AG122:AG125),"")</f>
        <v>1</v>
      </c>
      <c r="AI122" s="197">
        <f ca="1">IF(V122&lt;&gt;"",SUMPRODUCT((AG122:AG125=AG122)*(AB122:AB125&gt;AB122)),"")</f>
        <v>0</v>
      </c>
      <c r="AJ122" s="197">
        <f ca="1">IF(V122&lt;&gt;"",SUMPRODUCT((AG122:AG125=AG122)*(AB122:AB125=AB122)*(Z122:Z125&gt;Z122)),"")</f>
        <v>0</v>
      </c>
      <c r="AK122" s="197">
        <f ca="1">IF(V122&lt;&gt;"",SUMPRODUCT((AG122:AG125=AG122)*(AB122:AB125=AB122)*(Z122:Z125=Z122)*(AD122:AD125&gt;AD122)),"")</f>
        <v>0</v>
      </c>
      <c r="AL122" s="197">
        <f ca="1">IF(V122&lt;&gt;"",SUMPRODUCT((AG122:AG125=AG122)*(AB122:AB125=AB122)*(Z122:Z125=Z122)*(AD122:AD125=AD122)*(AE122:AE125&gt;AE122)),"")</f>
        <v>0</v>
      </c>
      <c r="AM122" s="197">
        <f ca="1">IF(V122&lt;&gt;"",SUMPRODUCT((AG122:AG125=AG122)*(AB122:AB125=AB122)*(Z122:Z125=Z122)*(AD122:AD125=AD122)*(AE122:AE125=AE122)*(AF122:AF125&gt;AF122)),"")</f>
        <v>3</v>
      </c>
      <c r="AN122" s="197">
        <f ca="1">IF(V122&lt;&gt;"",SUM(AH122:AM122),"")</f>
        <v>4</v>
      </c>
      <c r="DX122" s="20"/>
      <c r="DY122" s="20"/>
      <c r="DZ122" s="20"/>
      <c r="EA122" s="208"/>
      <c r="EB122" s="20"/>
      <c r="EC122" s="20"/>
    </row>
    <row r="123" spans="10:133" x14ac:dyDescent="0.25">
      <c r="J123" s="197">
        <f ca="1">IF(COUNTIF(J43:J46,4)=4,1,SUMPRODUCT((J43:J46=J44)*(I43:I46=I44)*(G43:G46&gt;G44))+1)</f>
        <v>1</v>
      </c>
      <c r="U123" s="197">
        <f ca="1">IF(V44&lt;&gt;"",SUMPRODUCT((AC43:AC46=AC44)*(AB43:AB46=AB44)*(Z43:Z46=Z44)*(AA43:AA46=AA44)),"")</f>
        <v>4</v>
      </c>
      <c r="V123" s="197" t="str">
        <f ca="1">IF(AND(U123&lt;&gt;"",U123&gt;1),V44,"")</f>
        <v>Egypt</v>
      </c>
      <c r="W123" s="197">
        <f ca="1">SUMPRODUCT((DA3:DA105=V123)*(DD3:DD105=V124)*(DE3:DE105="W"))+SUMPRODUCT((DA3:DA105=V123)*(DD3:DD105=V125)*(DE3:DE105="W"))+SUMPRODUCT((DA3:DA105=V123)*(DD3:DD105=V126)*(DE3:DE105="W"))+SUMPRODUCT((DA3:DA105=V123)*(DD3:DD105=V122)*(DE3:DE105="W"))+SUMPRODUCT((DA3:DA105=V124)*(DD3:DD105=V123)*(DF3:DF105="W"))+SUMPRODUCT((DA3:DA105=V125)*(DD3:DD105=V123)*(DF3:DF105="W"))+SUMPRODUCT((DA3:DA105=V126)*(DD3:DD105=V123)*(DF3:DF105="W"))+SUMPRODUCT((DA3:DA105=V122)*(DD3:DD105=V123)*(DF3:DF105="W"))</f>
        <v>0</v>
      </c>
      <c r="X123" s="197">
        <f ca="1">SUMPRODUCT((DA3:DA105=V123)*(DD3:DD105=V124)*(DE3:DE105="D"))+SUMPRODUCT((DA3:DA105=V123)*(DD3:DD105=V125)*(DE3:DE105="D"))+SUMPRODUCT((DA3:DA105=V123)*(DD3:DD105=V126)*(DE3:DE105="D"))+SUMPRODUCT((DA3:DA105=V123)*(DD3:DD105=V122)*(DE3:DE105="D"))+SUMPRODUCT((DA3:DA105=V124)*(DD3:DD105=V123)*(DE3:DE105="D"))+SUMPRODUCT((DA3:DA105=V125)*(DD3:DD105=V123)*(DE3:DE105="D"))+SUMPRODUCT((DA3:DA105=V126)*(DD3:DD105=V123)*(DE3:DE105="D"))+SUMPRODUCT((DA3:DA105=V122)*(DD3:DD105=V123)*(DE3:DE105="D"))</f>
        <v>0</v>
      </c>
      <c r="Y123" s="197">
        <f ca="1">SUMPRODUCT((DA3:DA105=V123)*(DD3:DD105=V124)*(DE3:DE105="L"))+SUMPRODUCT((DA3:DA105=V123)*(DD3:DD105=V125)*(DE3:DE105="L"))+SUMPRODUCT((DA3:DA105=V123)*(DD3:DD105=V126)*(DE3:DE105="L"))+SUMPRODUCT((DA3:DA105=V123)*(DD3:DD105=V122)*(DE3:DE105="L"))+SUMPRODUCT((DA3:DA105=V124)*(DD3:DD105=V123)*(DF3:DF105="L"))+SUMPRODUCT((DA3:DA105=V125)*(DD3:DD105=V123)*(DF3:DF105="L"))+SUMPRODUCT((DA3:DA105=V126)*(DD3:DD105=V123)*(DF3:DF105="L"))+SUMPRODUCT((DA3:DA105=V122)*(DD3:DD105=V123)*(DF3:DF105="L"))</f>
        <v>0</v>
      </c>
      <c r="Z123" s="197">
        <f ca="1">SUMPRODUCT((DA3:DA105=V123)*(DD3:DD105=V124)*DB3:DB105)+SUMPRODUCT((DA3:DA105=V123)*(DD3:DD105=V125)*DB3:DB105)+SUMPRODUCT((DA3:DA105=V123)*(DD3:DD105=V126)*DB3:DB105)+SUMPRODUCT((DA3:DA105=V123)*(DD3:DD105=V122)*DB3:DB105)+SUMPRODUCT((DA3:DA105=V124)*(DD3:DD105=V123)*DC3:DC105)+SUMPRODUCT((DA3:DA105=V125)*(DD3:DD105=V123)*DC3:DC105)+SUMPRODUCT((DA3:DA105=V126)*(DD3:DD105=V123)*DC3:DC105)+SUMPRODUCT((DA3:DA105=V122)*(DD3:DD105=V123)*DC3:DC105)</f>
        <v>0</v>
      </c>
      <c r="AA123" s="197">
        <f ca="1">SUMPRODUCT((DA3:DA105=V123)*(DD3:DD105=V124)*DC3:DC105)+SUMPRODUCT((DA3:DA105=V123)*(DD3:DD105=V125)*DC3:DC105)+SUMPRODUCT((DA3:DA105=V123)*(DD3:DD105=V126)*DC3:DC105)+SUMPRODUCT((DA3:DA105=V123)*(DD3:DD105=V122)*DC3:DC105)+SUMPRODUCT((DA3:DA105=V124)*(DD3:DD105=V123)*DB3:DB105)+SUMPRODUCT((DA3:DA105=V125)*(DD3:DD105=V123)*DB3:DB105)+SUMPRODUCT((DA3:DA105=V126)*(DD3:DD105=V123)*DB3:DB105)+SUMPRODUCT((DA3:DA105=V122)*(DD3:DD105=V123)*DB3:DB105)</f>
        <v>0</v>
      </c>
      <c r="AB123" s="197">
        <f ca="1">Z123-AA123+1000</f>
        <v>1000</v>
      </c>
      <c r="AC123" s="197">
        <f t="shared" ref="AC123:AC125" ca="1" si="183">IF(V123&lt;&gt;"",W123*3+X123*1,"")</f>
        <v>0</v>
      </c>
      <c r="AD123" s="197">
        <f ca="1">IF(V123&lt;&gt;"",VLOOKUP(V123,C4:I52,7,FALSE),"")</f>
        <v>1000</v>
      </c>
      <c r="AE123" s="197">
        <f ca="1">IF(V123&lt;&gt;"",VLOOKUP(V123,C4:I52,5,FALSE),"")</f>
        <v>0</v>
      </c>
      <c r="AF123" s="197">
        <f ca="1">IF(V123&lt;&gt;"",VLOOKUP(V123,C4:K52,9,FALSE),"")</f>
        <v>-131</v>
      </c>
      <c r="AG123" s="197">
        <f t="shared" ref="AG123:AG125" ca="1" si="184">AC123</f>
        <v>0</v>
      </c>
      <c r="AH123" s="197">
        <f ca="1">IF(V123&lt;&gt;"",RANK(AG123,AG122:AG125),"")</f>
        <v>1</v>
      </c>
      <c r="AI123" s="197">
        <f ca="1">IF(V123&lt;&gt;"",SUMPRODUCT((AG122:AG125=AG123)*(AB122:AB125&gt;AB123)),"")</f>
        <v>0</v>
      </c>
      <c r="AJ123" s="197">
        <f ca="1">IF(V123&lt;&gt;"",SUMPRODUCT((AG122:AG125=AG123)*(AB122:AB125=AB123)*(Z122:Z125&gt;Z123)),"")</f>
        <v>0</v>
      </c>
      <c r="AK123" s="197">
        <f ca="1">IF(V123&lt;&gt;"",SUMPRODUCT((AG122:AG125=AG123)*(AB122:AB125=AB123)*(Z122:Z125=Z123)*(AD122:AD125&gt;AD123)),"")</f>
        <v>0</v>
      </c>
      <c r="AL123" s="197">
        <f ca="1">IF(V123&lt;&gt;"",SUMPRODUCT((AG122:AG125=AG123)*(AB122:AB125=AB123)*(Z122:Z125=Z123)*(AD122:AD125=AD123)*(AE122:AE125&gt;AE123)),"")</f>
        <v>0</v>
      </c>
      <c r="AM123" s="197">
        <f ca="1">IF(V123&lt;&gt;"",SUMPRODUCT((AG122:AG125=AG123)*(AB122:AB125=AB123)*(Z122:Z125=Z123)*(AD122:AD125=AD123)*(AE122:AE125=AE123)*(AF122:AF125&gt;AF123)),"")</f>
        <v>2</v>
      </c>
      <c r="AN123" s="197">
        <f t="shared" ref="AN123:AN125" ca="1" si="185">IF(V123&lt;&gt;"",SUM(AH123:AM123),"")</f>
        <v>3</v>
      </c>
      <c r="AO123" s="197" t="str">
        <f ca="1">IF(AP44&lt;&gt;"",SUMPRODUCT((AW43:AW46=AW44)*(AV43:AV46=AV44)*(AT43:AT46=AT44)*(AU43:AU46=AU44)),"")</f>
        <v/>
      </c>
      <c r="AP123" s="197" t="str">
        <f ca="1">IF(AND(AO123&lt;&gt;"",AO123&gt;1),AP44,"")</f>
        <v/>
      </c>
      <c r="AQ123" s="197">
        <f ca="1">SUMPRODUCT((DA3:DA105=AP123)*(DD3:DD105=AP124)*(DE3:DE105="W"))+SUMPRODUCT((DA3:DA105=AP123)*(DD3:DD105=AP125)*(DE3:DE105="W"))+SUMPRODUCT((DA3:DA105=AP123)*(DD3:DD105=AP126)*(DE3:DE105="W"))+SUMPRODUCT((DA3:DA105=AP124)*(DD3:DD105=AP123)*(DF3:DF105="W"))+SUMPRODUCT((DA3:DA105=AP125)*(DD3:DD105=AP123)*(DF3:DF105="W"))+SUMPRODUCT((DA3:DA105=AP126)*(DD3:DD105=AP123)*(DF3:DF105="W"))</f>
        <v>0</v>
      </c>
      <c r="AR123" s="197">
        <f ca="1">SUMPRODUCT((DA3:DA105=AP123)*(DD3:DD105=AP124)*(DE3:DE105="D"))+SUMPRODUCT((DA3:DA105=AP123)*(DD3:DD105=AP125)*(DE3:DE105="D"))+SUMPRODUCT((DA3:DA105=AP123)*(DD3:DD105=AP126)*(DE3:DE105="D"))+SUMPRODUCT((DA3:DA105=AP124)*(DD3:DD105=AP123)*(DE3:DE105="D"))+SUMPRODUCT((DA3:DA105=AP125)*(DD3:DD105=AP123)*(DE3:DE105="D"))+SUMPRODUCT((DA3:DA105=AP126)*(DD3:DD105=AP123)*(DE3:DE105="D"))</f>
        <v>0</v>
      </c>
      <c r="AS123" s="197">
        <f ca="1">SUMPRODUCT((DA3:DA105=AP123)*(DD3:DD105=AP124)*(DE3:DE105="L"))+SUMPRODUCT((DA3:DA105=AP123)*(DD3:DD105=AP125)*(DE3:DE105="L"))+SUMPRODUCT((DA3:DA105=AP123)*(DD3:DD105=AP126)*(DE3:DE105="L"))+SUMPRODUCT((DA3:DA105=AP124)*(DD3:DD105=AP123)*(DF3:DF105="L"))+SUMPRODUCT((DA3:DA105=AP125)*(DD3:DD105=AP123)*(DF3:DF105="L"))+SUMPRODUCT((DA3:DA105=AP126)*(DD3:DD105=AP123)*(DF3:DF105="L"))</f>
        <v>0</v>
      </c>
      <c r="AT123" s="197">
        <f ca="1">SUMPRODUCT((DA3:DA105=AP123)*(DD3:DD105=AP124)*DB3:DB105)+SUMPRODUCT((DA3:DA105=AP123)*(DD3:DD105=AP125)*DB3:DB105)+SUMPRODUCT((DA3:DA105=AP123)*(DD3:DD105=AP126)*DB3:DB105)+SUMPRODUCT((DA3:DA105=AP123)*(DD3:DD105=AP122)*DB3:DB105)+SUMPRODUCT((DA3:DA105=AP124)*(DD3:DD105=AP123)*DC3:DC105)+SUMPRODUCT((DA3:DA105=AP125)*(DD3:DD105=AP123)*DC3:DC105)+SUMPRODUCT((DA3:DA105=AP126)*(DD3:DD105=AP123)*DC3:DC105)+SUMPRODUCT((DA3:DA105=AP122)*(DD3:DD105=AP123)*DC3:DC105)</f>
        <v>0</v>
      </c>
      <c r="AU123" s="197">
        <f ca="1">SUMPRODUCT((DA3:DA105=AP123)*(DD3:DD105=AP124)*DC3:DC105)+SUMPRODUCT((DA3:DA105=AP123)*(DD3:DD105=AP125)*DC3:DC105)+SUMPRODUCT((DA3:DA105=AP123)*(DD3:DD105=AP126)*DC3:DC105)+SUMPRODUCT((DA3:DA105=AP123)*(DD3:DD105=AP122)*DC3:DC105)+SUMPRODUCT((DA3:DA105=AP124)*(DD3:DD105=AP123)*DB3:DB105)+SUMPRODUCT((DA3:DA105=AP125)*(DD3:DD105=AP123)*DB3:DB105)+SUMPRODUCT((DA3:DA105=AP126)*(DD3:DD105=AP123)*DB3:DB105)+SUMPRODUCT((DA3:DA105=AP122)*(DD3:DD105=AP123)*DB3:DB105)</f>
        <v>0</v>
      </c>
      <c r="AV123" s="197">
        <f ca="1">AT123-AU123+1000</f>
        <v>1000</v>
      </c>
      <c r="AW123" s="197" t="str">
        <f t="shared" ref="AW123:AW125" ca="1" si="186">IF(AP123&lt;&gt;"",AQ123*3+AR123*1,"")</f>
        <v/>
      </c>
      <c r="AX123" s="197" t="str">
        <f ca="1">IF(AP123&lt;&gt;"",VLOOKUP(AP123,C4:I52,7,FALSE),"")</f>
        <v/>
      </c>
      <c r="AY123" s="197" t="str">
        <f ca="1">IF(AP123&lt;&gt;"",VLOOKUP(AP123,C4:I52,5,FALSE),"")</f>
        <v/>
      </c>
      <c r="AZ123" s="197" t="str">
        <f ca="1">IF(AP123&lt;&gt;"",VLOOKUP(AP123,C4:K52,9,FALSE),"")</f>
        <v/>
      </c>
      <c r="BA123" s="197" t="str">
        <f t="shared" ref="BA123:BA125" ca="1" si="187">AW123</f>
        <v/>
      </c>
      <c r="BB123" s="197" t="str">
        <f ca="1">IF(AP123&lt;&gt;"",RANK(BA123,BA122:BA125),"")</f>
        <v/>
      </c>
      <c r="BC123" s="197" t="str">
        <f ca="1">IF(AP123&lt;&gt;"",SUMPRODUCT((BA122:BA125=BA123)*(AV122:AV125&gt;AV123)),"")</f>
        <v/>
      </c>
      <c r="BD123" s="197" t="str">
        <f ca="1">IF(AP123&lt;&gt;"",SUMPRODUCT((BA122:BA125=BA123)*(AV122:AV125=AV123)*(AT122:AT125&gt;AT123)),"")</f>
        <v/>
      </c>
      <c r="BE123" s="197" t="str">
        <f ca="1">IF(AP123&lt;&gt;"",SUMPRODUCT((BA122:BA125=BA123)*(AV122:AV125=AV123)*(AT122:AT125=AT123)*(AX122:AX125&gt;AX123)),"")</f>
        <v/>
      </c>
      <c r="BF123" s="197" t="str">
        <f ca="1">IF(AP123&lt;&gt;"",SUMPRODUCT((BA122:BA125=BA123)*(AV122:AV125=AV123)*(AT122:AT125=AT123)*(AX122:AX125=AX123)*(AY122:AY125&gt;AY123)),"")</f>
        <v/>
      </c>
      <c r="BG123" s="197" t="str">
        <f ca="1">IF(AP123&lt;&gt;"",SUMPRODUCT((BA122:BA125=BA123)*(AV122:AV125=AV123)*(AT122:AT125=AT123)*(AX122:AX125=AX123)*(AY122:AY125=AY123)*(AZ122:AZ125&gt;AZ123)),"")</f>
        <v/>
      </c>
      <c r="BH123" s="197" t="str">
        <f ca="1">IF(AP123&lt;&gt;"",SUM(BB123:BG123)+1,"")</f>
        <v/>
      </c>
      <c r="DX123" s="20"/>
      <c r="DY123" s="20"/>
      <c r="DZ123" s="20"/>
      <c r="EA123" s="208"/>
      <c r="EB123" s="20"/>
      <c r="EC123" s="20"/>
    </row>
    <row r="124" spans="10:133" x14ac:dyDescent="0.25">
      <c r="J124" s="197">
        <f ca="1">IF(COUNTIF(J43:J46,4)=4,1,SUMPRODUCT((J43:J46=J45)*(I43:I46=I45)*(G43:G46&gt;G45))+1)</f>
        <v>1</v>
      </c>
      <c r="U124" s="197">
        <f ca="1">IF(V45&lt;&gt;"",SUMPRODUCT((AC43:AC46=AC45)*(AB43:AB46=AB45)*(Z43:Z46=Z45)*(AA43:AA46=AA45)),"")</f>
        <v>4</v>
      </c>
      <c r="V124" s="197" t="str">
        <f ca="1">IF(AND(U124&lt;&gt;"",U124&gt;1),V45,"")</f>
        <v>Iran</v>
      </c>
      <c r="W124" s="197">
        <f ca="1">SUMPRODUCT((DA3:DA105=V124)*(DD3:DD105=V125)*(DE3:DE105="W"))+SUMPRODUCT((DA3:DA105=V124)*(DD3:DD105=V126)*(DE3:DE105="W"))+SUMPRODUCT((DA3:DA105=V124)*(DD3:DD105=V122)*(DE3:DE105="W"))+SUMPRODUCT((DA3:DA105=V124)*(DD3:DD105=V123)*(DE3:DE105="W"))+SUMPRODUCT((DA3:DA105=V125)*(DD3:DD105=V124)*(DF3:DF105="W"))+SUMPRODUCT((DA3:DA105=V126)*(DD3:DD105=V124)*(DF3:DF105="W"))+SUMPRODUCT((DA3:DA105=V122)*(DD3:DD105=V124)*(DF3:DF105="W"))+SUMPRODUCT((DA3:DA105=V123)*(DD3:DD105=V124)*(DF3:DF105="W"))</f>
        <v>0</v>
      </c>
      <c r="X124" s="197">
        <f ca="1">SUMPRODUCT((DA3:DA105=V124)*(DD3:DD105=V125)*(DE3:DE105="D"))+SUMPRODUCT((DA3:DA105=V124)*(DD3:DD105=V126)*(DE3:DE105="D"))+SUMPRODUCT((DA3:DA105=V124)*(DD3:DD105=V122)*(DE3:DE105="D"))+SUMPRODUCT((DA3:DA105=V124)*(DD3:DD105=V123)*(DE3:DE105="D"))+SUMPRODUCT((DA3:DA105=V125)*(DD3:DD105=V124)*(DE3:DE105="D"))+SUMPRODUCT((DA3:DA105=V126)*(DD3:DD105=V124)*(DE3:DE105="D"))+SUMPRODUCT((DA3:DA105=V122)*(DD3:DD105=V124)*(DE3:DE105="D"))+SUMPRODUCT((DA3:DA105=V123)*(DD3:DD105=V124)*(DE3:DE105="D"))</f>
        <v>0</v>
      </c>
      <c r="Y124" s="197">
        <f ca="1">SUMPRODUCT((DA3:DA105=V124)*(DD3:DD105=V125)*(DE3:DE105="L"))+SUMPRODUCT((DA3:DA105=V124)*(DD3:DD105=V126)*(DE3:DE105="L"))+SUMPRODUCT((DA3:DA105=V124)*(DD3:DD105=V122)*(DE3:DE105="L"))+SUMPRODUCT((DA3:DA105=V124)*(DD3:DD105=V123)*(DE3:DE105="L"))+SUMPRODUCT((DA3:DA105=V125)*(DD3:DD105=V124)*(DF3:DF105="L"))+SUMPRODUCT((DA3:DA105=V126)*(DD3:DD105=V124)*(DF3:DF105="L"))+SUMPRODUCT((DA3:DA105=V122)*(DD3:DD105=V124)*(DF3:DF105="L"))+SUMPRODUCT((DA3:DA105=V123)*(DD3:DD105=V124)*(DF3:DF105="L"))</f>
        <v>0</v>
      </c>
      <c r="Z124" s="197">
        <f ca="1">SUMPRODUCT((DA3:DA105=V124)*(DD3:DD105=V125)*DB3:DB105)+SUMPRODUCT((DA3:DA105=V124)*(DD3:DD105=V126)*DB3:DB105)+SUMPRODUCT((DA3:DA105=V124)*(DD3:DD105=V122)*DB3:DB105)+SUMPRODUCT((DA3:DA105=V124)*(DD3:DD105=V123)*DB3:DB105)+SUMPRODUCT((DA3:DA105=V125)*(DD3:DD105=V124)*DC3:DC105)+SUMPRODUCT((DA3:DA105=V126)*(DD3:DD105=V124)*DC3:DC105)+SUMPRODUCT((DA3:DA105=V122)*(DD3:DD105=V124)*DC3:DC105)+SUMPRODUCT((DA3:DA105=V123)*(DD3:DD105=V124)*DC3:DC105)</f>
        <v>0</v>
      </c>
      <c r="AA124" s="197">
        <f ca="1">SUMPRODUCT((DA3:DA105=V124)*(DD3:DD105=V125)*DC3:DC105)+SUMPRODUCT((DA3:DA105=V124)*(DD3:DD105=V126)*DC3:DC105)+SUMPRODUCT((DA3:DA105=V124)*(DD3:DD105=V122)*DC3:DC105)+SUMPRODUCT((DA3:DA105=V124)*(DD3:DD105=V123)*DC3:DC105)+SUMPRODUCT((DA3:DA105=V125)*(DD3:DD105=V124)*DB3:DB105)+SUMPRODUCT((DA3:DA105=V126)*(DD3:DD105=V124)*DB3:DB105)+SUMPRODUCT((DA3:DA105=V122)*(DD3:DD105=V124)*DB3:DB105)+SUMPRODUCT((DA3:DA105=V123)*(DD3:DD105=V124)*DB3:DB105)</f>
        <v>0</v>
      </c>
      <c r="AB124" s="197">
        <f ca="1">Z124-AA124+1000</f>
        <v>1000</v>
      </c>
      <c r="AC124" s="197">
        <f t="shared" ca="1" si="183"/>
        <v>0</v>
      </c>
      <c r="AD124" s="197">
        <f ca="1">IF(V124&lt;&gt;"",VLOOKUP(V124,C4:I52,7,FALSE),"")</f>
        <v>1000</v>
      </c>
      <c r="AE124" s="197">
        <f ca="1">IF(V124&lt;&gt;"",VLOOKUP(V124,C4:I52,5,FALSE),"")</f>
        <v>0</v>
      </c>
      <c r="AF124" s="197">
        <f ca="1">IF(V124&lt;&gt;"",VLOOKUP(V124,C4:K52,9,FALSE),"")</f>
        <v>-120</v>
      </c>
      <c r="AG124" s="197">
        <f t="shared" ca="1" si="184"/>
        <v>0</v>
      </c>
      <c r="AH124" s="197">
        <f ca="1">IF(V124&lt;&gt;"",RANK(AG124,AG122:AG125),"")</f>
        <v>1</v>
      </c>
      <c r="AI124" s="197">
        <f ca="1">IF(V124&lt;&gt;"",SUMPRODUCT((AG122:AG125=AG124)*(AB122:AB125&gt;AB124)),"")</f>
        <v>0</v>
      </c>
      <c r="AJ124" s="197">
        <f ca="1">IF(V124&lt;&gt;"",SUMPRODUCT((AG122:AG125=AG124)*(AB122:AB125=AB124)*(Z122:Z125&gt;Z124)),"")</f>
        <v>0</v>
      </c>
      <c r="AK124" s="197">
        <f ca="1">IF(V124&lt;&gt;"",SUMPRODUCT((AG122:AG125=AG124)*(AB122:AB125=AB124)*(Z122:Z125=Z124)*(AD122:AD125&gt;AD124)),"")</f>
        <v>0</v>
      </c>
      <c r="AL124" s="197">
        <f ca="1">IF(V124&lt;&gt;"",SUMPRODUCT((AG122:AG125=AG124)*(AB122:AB125=AB124)*(Z122:Z125=Z124)*(AD122:AD125=AD124)*(AE122:AE125&gt;AE124)),"")</f>
        <v>0</v>
      </c>
      <c r="AM124" s="197">
        <f ca="1">IF(V124&lt;&gt;"",SUMPRODUCT((AG122:AG125=AG124)*(AB122:AB125=AB124)*(Z122:Z125=Z124)*(AD122:AD125=AD124)*(AE122:AE125=AE124)*(AF122:AF125&gt;AF124)),"")</f>
        <v>1</v>
      </c>
      <c r="AN124" s="197">
        <f t="shared" ca="1" si="185"/>
        <v>2</v>
      </c>
      <c r="AO124" s="197" t="str">
        <f ca="1">IF(AP45&lt;&gt;"",SUMPRODUCT((AW43:AW46=AW45)*(AV43:AV46=AV45)*(AT43:AT46=AT45)*(AU43:AU46=AU45)),"")</f>
        <v/>
      </c>
      <c r="AP124" s="197" t="str">
        <f ca="1">IF(AND(AO124&lt;&gt;"",AO124&gt;1),AP45,"")</f>
        <v/>
      </c>
      <c r="AQ124" s="197">
        <f ca="1">SUMPRODUCT((DA3:DA105=AP124)*(DD3:DD105=AP125)*(DE3:DE105="W"))+SUMPRODUCT((DA3:DA105=AP124)*(DD3:DD105=AP126)*(DE3:DE105="W"))+SUMPRODUCT((DA3:DA105=AP124)*(DD3:DD105=AP123)*(DE3:DE105="W"))+SUMPRODUCT((DA3:DA105=AP125)*(DD3:DD105=AP124)*(DF3:DF105="W"))+SUMPRODUCT((DA3:DA105=AP126)*(DD3:DD105=AP124)*(DF3:DF105="W"))+SUMPRODUCT((DA3:DA105=AP123)*(DD3:DD105=AP124)*(DF3:DF105="W"))</f>
        <v>0</v>
      </c>
      <c r="AR124" s="197">
        <f ca="1">SUMPRODUCT((DA3:DA105=AP124)*(DD3:DD105=AP125)*(DE3:DE105="D"))+SUMPRODUCT((DA3:DA105=AP124)*(DD3:DD105=AP126)*(DE3:DE105="D"))+SUMPRODUCT((DA3:DA105=AP124)*(DD3:DD105=AP123)*(DE3:DE105="D"))+SUMPRODUCT((DA3:DA105=AP125)*(DD3:DD105=AP124)*(DE3:DE105="D"))+SUMPRODUCT((DA3:DA105=AP126)*(DD3:DD105=AP124)*(DE3:DE105="D"))+SUMPRODUCT((DA3:DA105=AP123)*(DD3:DD105=AP124)*(DE3:DE105="D"))</f>
        <v>0</v>
      </c>
      <c r="AS124" s="197">
        <f ca="1">SUMPRODUCT((DA3:DA105=AP124)*(DD3:DD105=AP125)*(DE3:DE105="L"))+SUMPRODUCT((DA3:DA105=AP124)*(DD3:DD105=AP126)*(DE3:DE105="L"))+SUMPRODUCT((DA3:DA105=AP124)*(DD3:DD105=AP123)*(DE3:DE105="L"))+SUMPRODUCT((DA3:DA105=AP125)*(DD3:DD105=AP124)*(DF3:DF105="L"))+SUMPRODUCT((DA3:DA105=AP126)*(DD3:DD105=AP124)*(DF3:DF105="L"))+SUMPRODUCT((DA3:DA105=AP123)*(DD3:DD105=AP124)*(DF3:DF105="L"))</f>
        <v>0</v>
      </c>
      <c r="AT124" s="197">
        <f ca="1">SUMPRODUCT((DA3:DA105=AP124)*(DD3:DD105=AP125)*DB3:DB105)+SUMPRODUCT((DA3:DA105=AP124)*(DD3:DD105=AP126)*DB3:DB105)+SUMPRODUCT((DA3:DA105=AP124)*(DD3:DD105=AP122)*DB3:DB105)+SUMPRODUCT((DA3:DA105=AP124)*(DD3:DD105=AP123)*DB3:DB105)+SUMPRODUCT((DA3:DA105=AP125)*(DD3:DD105=AP124)*DC3:DC105)+SUMPRODUCT((DA3:DA105=AP126)*(DD3:DD105=AP124)*DC3:DC105)+SUMPRODUCT((DA3:DA105=AP122)*(DD3:DD105=AP124)*DC3:DC105)+SUMPRODUCT((DA3:DA105=AP123)*(DD3:DD105=AP124)*DC3:DC105)</f>
        <v>0</v>
      </c>
      <c r="AU124" s="197">
        <f ca="1">SUMPRODUCT((DA3:DA105=AP124)*(DD3:DD105=AP125)*DC3:DC105)+SUMPRODUCT((DA3:DA105=AP124)*(DD3:DD105=AP126)*DC3:DC105)+SUMPRODUCT((DA3:DA105=AP124)*(DD3:DD105=AP122)*DC3:DC105)+SUMPRODUCT((DA3:DA105=AP124)*(DD3:DD105=AP123)*DC3:DC105)+SUMPRODUCT((DA3:DA105=AP125)*(DD3:DD105=AP124)*DB3:DB105)+SUMPRODUCT((DA3:DA105=AP126)*(DD3:DD105=AP124)*DB3:DB105)+SUMPRODUCT((DA3:DA105=AP122)*(DD3:DD105=AP124)*DB3:DB105)+SUMPRODUCT((DA3:DA105=AP123)*(DD3:DD105=AP124)*DB3:DB105)</f>
        <v>0</v>
      </c>
      <c r="AV124" s="197">
        <f ca="1">AT124-AU124+1000</f>
        <v>1000</v>
      </c>
      <c r="AW124" s="197" t="str">
        <f t="shared" ca="1" si="186"/>
        <v/>
      </c>
      <c r="AX124" s="197" t="str">
        <f ca="1">IF(AP124&lt;&gt;"",VLOOKUP(AP124,C4:I52,7,FALSE),"")</f>
        <v/>
      </c>
      <c r="AY124" s="197" t="str">
        <f ca="1">IF(AP124&lt;&gt;"",VLOOKUP(AP124,C4:I52,5,FALSE),"")</f>
        <v/>
      </c>
      <c r="AZ124" s="197" t="str">
        <f ca="1">IF(AP124&lt;&gt;"",VLOOKUP(AP124,C4:K52,9,FALSE),"")</f>
        <v/>
      </c>
      <c r="BA124" s="197" t="str">
        <f t="shared" ca="1" si="187"/>
        <v/>
      </c>
      <c r="BB124" s="197" t="str">
        <f ca="1">IF(AP124&lt;&gt;"",RANK(BA124,BA122:BA125),"")</f>
        <v/>
      </c>
      <c r="BC124" s="197" t="str">
        <f ca="1">IF(AP124&lt;&gt;"",SUMPRODUCT((BA122:BA125=BA124)*(AV122:AV125&gt;AV124)),"")</f>
        <v/>
      </c>
      <c r="BD124" s="197" t="str">
        <f ca="1">IF(AP124&lt;&gt;"",SUMPRODUCT((BA122:BA125=BA124)*(AV122:AV125=AV124)*(AT122:AT125&gt;AT124)),"")</f>
        <v/>
      </c>
      <c r="BE124" s="197" t="str">
        <f ca="1">IF(AP124&lt;&gt;"",SUMPRODUCT((BA122:BA125=BA124)*(AV122:AV125=AV124)*(AT122:AT125=AT124)*(AX122:AX125&gt;AX124)),"")</f>
        <v/>
      </c>
      <c r="BF124" s="197" t="str">
        <f ca="1">IF(AP124&lt;&gt;"",SUMPRODUCT((BA122:BA125=BA124)*(AV122:AV125=AV124)*(AT122:AT125=AT124)*(AX122:AX125=AX124)*(AY122:AY125&gt;AY124)),"")</f>
        <v/>
      </c>
      <c r="BG124" s="197" t="str">
        <f ca="1">IF(AP124&lt;&gt;"",SUMPRODUCT((BA122:BA125=BA124)*(AV122:AV125=AV124)*(AT122:AT125=AT124)*(AX122:AX125=AX124)*(AY122:AY125=AY124)*(AZ122:AZ125&gt;AZ124)),"")</f>
        <v/>
      </c>
      <c r="BH124" s="197" t="str">
        <f t="shared" ref="BH124:BH125" ca="1" si="188">IF(AP124&lt;&gt;"",SUM(BB124:BG124)+1,"")</f>
        <v/>
      </c>
      <c r="DX124" s="20"/>
      <c r="DY124" s="20"/>
      <c r="DZ124" s="20"/>
      <c r="EA124" s="208"/>
      <c r="EB124" s="20"/>
      <c r="EC124" s="20"/>
    </row>
    <row r="125" spans="10:133" x14ac:dyDescent="0.25">
      <c r="J125" s="197">
        <f ca="1">IF(COUNTIF(J43:J46,4)=4,1,SUMPRODUCT((J43:J46=J46)*(I43:I46=I46)*(G43:G46&gt;G46))+1)</f>
        <v>1</v>
      </c>
      <c r="U125" s="197">
        <f ca="1">IF(V46&lt;&gt;"",SUMPRODUCT((AC43:AC46=AC46)*(AB43:AB46=AB46)*(Z43:Z46=Z46)*(AA43:AA46=AA46)),"")</f>
        <v>4</v>
      </c>
      <c r="V125" s="197" t="str">
        <f ca="1">IF(AND(U125&lt;&gt;"",U125&gt;1),V46,"")</f>
        <v>Belgium</v>
      </c>
      <c r="W125" s="197">
        <f ca="1">SUMPRODUCT((DA3:DA105=V125)*(DD3:DD105=V126)*(DE3:DE105="W"))+SUMPRODUCT((DA3:DA105=V125)*(DD3:DD105=V122)*(DE3:DE105="W"))+SUMPRODUCT((DA3:DA105=V125)*(DD3:DD105=V123)*(DE3:DE105="W"))+SUMPRODUCT((DA3:DA105=V125)*(DD3:DD105=V124)*(DE3:DE105="W"))+SUMPRODUCT((DA3:DA105=V126)*(DD3:DD105=V125)*(DF3:DF105="W"))+SUMPRODUCT((DA3:DA105=V122)*(DD3:DD105=V125)*(DF3:DF105="W"))+SUMPRODUCT((DA3:DA105=V123)*(DD3:DD105=V125)*(DF3:DF105="W"))+SUMPRODUCT((DA3:DA105=V124)*(DD3:DD105=V125)*(DF3:DF105="W"))</f>
        <v>0</v>
      </c>
      <c r="X125" s="197">
        <f ca="1">SUMPRODUCT((DA3:DA105=V125)*(DD3:DD105=V126)*(DE3:DE105="D"))+SUMPRODUCT((DA3:DA105=V125)*(DD3:DD105=V122)*(DE3:DE105="D"))+SUMPRODUCT((DA3:DA105=V125)*(DD3:DD105=V123)*(DE3:DE105="D"))+SUMPRODUCT((DA3:DA105=V125)*(DD3:DD105=V124)*(DE3:DE105="D"))+SUMPRODUCT((DA3:DA105=V126)*(DD3:DD105=V125)*(DE3:DE105="D"))+SUMPRODUCT((DA3:DA105=V122)*(DD3:DD105=V125)*(DE3:DE105="D"))+SUMPRODUCT((DA3:DA105=V123)*(DD3:DD105=V125)*(DE3:DE105="D"))+SUMPRODUCT((DA3:DA105=V124)*(DD3:DD105=V125)*(DE3:DE105="D"))</f>
        <v>0</v>
      </c>
      <c r="Y125" s="197">
        <f ca="1">SUMPRODUCT((DA3:DA105=V125)*(DD3:DD105=V126)*(DE3:DE105="L"))+SUMPRODUCT((DA3:DA105=V125)*(DD3:DD105=V122)*(DE3:DE105="L"))+SUMPRODUCT((DA3:DA105=V125)*(DD3:DD105=V123)*(DE3:DE105="L"))+SUMPRODUCT((DA3:DA105=V125)*(DD3:DD105=V124)*(DE3:DE105="L"))+SUMPRODUCT((DA3:DA105=V126)*(DD3:DD105=V125)*(DF3:DF105="L"))+SUMPRODUCT((DA3:DA105=V122)*(DD3:DD105=V125)*(DF3:DF105="L"))+SUMPRODUCT((DA3:DA105=V123)*(DD3:DD105=V125)*(DF3:DF105="L"))+SUMPRODUCT((DA3:DA105=V124)*(DD3:DD105=V125)*(DF3:DF105="L"))</f>
        <v>0</v>
      </c>
      <c r="Z125" s="197">
        <f ca="1">SUMPRODUCT((DA3:DA105=V125)*(DD3:DD105=V126)*DB3:DB105)+SUMPRODUCT((DA3:DA105=V125)*(DD3:DD105=V122)*DB3:DB105)+SUMPRODUCT((DA3:DA105=V125)*(DD3:DD105=V123)*DB3:DB105)+SUMPRODUCT((DA3:DA105=V125)*(DD3:DD105=V124)*DB3:DB105)+SUMPRODUCT((DA3:DA105=V126)*(DD3:DD105=V125)*DC3:DC105)+SUMPRODUCT((DA3:DA105=V122)*(DD3:DD105=V125)*DC3:DC105)+SUMPRODUCT((DA3:DA105=V123)*(DD3:DD105=V125)*DC3:DC105)+SUMPRODUCT((DA3:DA105=V124)*(DD3:DD105=V125)*DC3:DC105)</f>
        <v>0</v>
      </c>
      <c r="AA125" s="197">
        <f ca="1">SUMPRODUCT((DA3:DA105=V125)*(DD3:DD105=V126)*DC3:DC105)+SUMPRODUCT((DA3:DA105=V125)*(DD3:DD105=V122)*DC3:DC105)+SUMPRODUCT((DA3:DA105=V125)*(DD3:DD105=V123)*DC3:DC105)+SUMPRODUCT((DA3:DA105=V125)*(DD3:DD105=V124)*DC3:DC105)+SUMPRODUCT((DA3:DA105=V126)*(DD3:DD105=V125)*DB3:DB105)+SUMPRODUCT((DA3:DA105=V122)*(DD3:DD105=V125)*DB3:DB105)+SUMPRODUCT((DA3:DA105=V123)*(DD3:DD105=V125)*DB3:DB105)+SUMPRODUCT((DA3:DA105=V124)*(DD3:DD105=V125)*DB3:DB105)</f>
        <v>0</v>
      </c>
      <c r="AB125" s="197">
        <f ca="1">Z125-AA125+1000</f>
        <v>1000</v>
      </c>
      <c r="AC125" s="197">
        <f t="shared" ca="1" si="183"/>
        <v>0</v>
      </c>
      <c r="AD125" s="197">
        <f ca="1">IF(V125&lt;&gt;"",VLOOKUP(V125,C4:I52,7,FALSE),"")</f>
        <v>1000</v>
      </c>
      <c r="AE125" s="197">
        <f ca="1">IF(V125&lt;&gt;"",VLOOKUP(V125,C4:I52,5,FALSE),"")</f>
        <v>0</v>
      </c>
      <c r="AF125" s="197">
        <f ca="1">IF(V125&lt;&gt;"",VLOOKUP(V125,C4:K52,9,FALSE),"")</f>
        <v>-109</v>
      </c>
      <c r="AG125" s="197">
        <f t="shared" ca="1" si="184"/>
        <v>0</v>
      </c>
      <c r="AH125" s="197">
        <f ca="1">IF(V125&lt;&gt;"",RANK(AG125,AG122:AG125),"")</f>
        <v>1</v>
      </c>
      <c r="AI125" s="197">
        <f ca="1">IF(V125&lt;&gt;"",SUMPRODUCT((AG122:AG125=AG125)*(AB122:AB125&gt;AB125)),"")</f>
        <v>0</v>
      </c>
      <c r="AJ125" s="197">
        <f ca="1">IF(V125&lt;&gt;"",SUMPRODUCT((AG122:AG125=AG125)*(AB122:AB125=AB125)*(Z122:Z125&gt;Z125)),"")</f>
        <v>0</v>
      </c>
      <c r="AK125" s="197">
        <f ca="1">IF(V125&lt;&gt;"",SUMPRODUCT((AG122:AG125=AG125)*(AB122:AB125=AB125)*(Z122:Z125=Z125)*(AD122:AD125&gt;AD125)),"")</f>
        <v>0</v>
      </c>
      <c r="AL125" s="197">
        <f ca="1">IF(V125&lt;&gt;"",SUMPRODUCT((AG122:AG125=AG125)*(AB122:AB125=AB125)*(Z122:Z125=Z125)*(AD122:AD125=AD125)*(AE122:AE125&gt;AE125)),"")</f>
        <v>0</v>
      </c>
      <c r="AM125" s="197">
        <f ca="1">IF(V125&lt;&gt;"",SUMPRODUCT((AG122:AG125=AG125)*(AB122:AB125=AB125)*(Z122:Z125=Z125)*(AD122:AD125=AD125)*(AE122:AE125=AE125)*(AF122:AF125&gt;AF125)),"")</f>
        <v>0</v>
      </c>
      <c r="AN125" s="197">
        <f t="shared" ca="1" si="185"/>
        <v>1</v>
      </c>
      <c r="AO125" s="197" t="str">
        <f ca="1">IF(AP46&lt;&gt;"",SUMPRODUCT((AW43:AW46=AW46)*(AV43:AV46=AV46)*(AT43:AT46=AT46)*(AU43:AU46=AU46)),"")</f>
        <v/>
      </c>
      <c r="AP125" s="197" t="str">
        <f ca="1">IF(AND(AO125&lt;&gt;"",AO125&gt;1),AP46,"")</f>
        <v/>
      </c>
      <c r="AQ125" s="197" t="str">
        <f ca="1">IF(AP125&lt;&gt;"",SUMPRODUCT((DA3:DA105=AP125)*(DD3:DD105=AP126)*(DE3:DE105="W"))+SUMPRODUCT((DA3:DA105=AP125)*(DD3:DD105=AP123)*(DE3:DE105="W"))+SUMPRODUCT((DA3:DA105=AP125)*(DD3:DD105=AP124)*(DE3:DE105="W"))+SUMPRODUCT((DA3:DA105=AP126)*(DD3:DD105=AP125)*(DF3:DF105="W"))+SUMPRODUCT((DA3:DA105=AP123)*(DD3:DD105=AP125)*(DF3:DF105="W"))+SUMPRODUCT((DA3:DA105=AP124)*(DD3:DD105=AP125)*(DF3:DF105="W")),"")</f>
        <v/>
      </c>
      <c r="AR125" s="197" t="str">
        <f ca="1">IF(AP125&lt;&gt;"",SUMPRODUCT((DA3:DA105=AP125)*(DD3:DD105=AP126)*(DE3:DE105="D"))+SUMPRODUCT((DA3:DA105=AP125)*(DD3:DD105=AP123)*(DE3:DE105="D"))+SUMPRODUCT((DA3:DA105=AP125)*(DD3:DD105=AP124)*(DE3:DE105="D"))+SUMPRODUCT((DA3:DA105=AP126)*(DD3:DD105=AP125)*(DE3:DE105="D"))+SUMPRODUCT((DA3:DA105=AP123)*(DD3:DD105=AP125)*(DE3:DE105="D"))+SUMPRODUCT((DA3:DA105=AP124)*(DD3:DD105=AP125)*(DE3:DE105="D")),"")</f>
        <v/>
      </c>
      <c r="AS125" s="197" t="str">
        <f ca="1">IF(AP125&lt;&gt;"",SUMPRODUCT((DA3:DA105=AP125)*(DD3:DD105=AP126)*(DE3:DE105="L"))+SUMPRODUCT((DA3:DA105=AP125)*(DD3:DD105=AP123)*(DE3:DE105="L"))+SUMPRODUCT((DA3:DA105=AP125)*(DD3:DD105=AP124)*(DE3:DE105="L"))+SUMPRODUCT((DA3:DA105=AP126)*(DD3:DD105=AP125)*(DF3:DF105="L"))+SUMPRODUCT((DA3:DA105=AP123)*(DD3:DD105=AP125)*(DF3:DF105="L"))+SUMPRODUCT((DA3:DA105=AP124)*(DD3:DD105=AP125)*(DF3:DF105="L")),"")</f>
        <v/>
      </c>
      <c r="AT125" s="197">
        <f ca="1">SUMPRODUCT((DA3:DA105=AP125)*(DD3:DD105=AP126)*DB3:DB105)+SUMPRODUCT((DA3:DA105=AP125)*(DD3:DD105=AP122)*DB3:DB105)+SUMPRODUCT((DA3:DA105=AP125)*(DD3:DD105=AP123)*DB3:DB105)+SUMPRODUCT((DA3:DA105=AP125)*(DD3:DD105=AP124)*DB3:DB105)+SUMPRODUCT((DA3:DA105=AP126)*(DD3:DD105=AP125)*DC3:DC105)+SUMPRODUCT((DA3:DA105=AP122)*(DD3:DD105=AP125)*DC3:DC105)+SUMPRODUCT((DA3:DA105=AP123)*(DD3:DD105=AP125)*DC3:DC105)+SUMPRODUCT((DA3:DA105=AP124)*(DD3:DD105=AP125)*DC3:DC105)</f>
        <v>0</v>
      </c>
      <c r="AU125" s="197">
        <f ca="1">SUMPRODUCT((DA3:DA105=AP125)*(DD3:DD105=AP126)*DC3:DC105)+SUMPRODUCT((DA3:DA105=AP125)*(DD3:DD105=AP122)*DC3:DC105)+SUMPRODUCT((DA3:DA105=AP125)*(DD3:DD105=AP123)*DC3:DC105)+SUMPRODUCT((DA3:DA105=AP125)*(DD3:DD105=AP124)*DC3:DC105)+SUMPRODUCT((DA3:DA105=AP126)*(DD3:DD105=AP125)*DB3:DB105)+SUMPRODUCT((DA3:DA105=AP122)*(DD3:DD105=AP125)*DB3:DB105)+SUMPRODUCT((DA3:DA105=AP123)*(DD3:DD105=AP125)*DB3:DB105)+SUMPRODUCT((DA3:DA105=AP124)*(DD3:DD105=AP125)*DB3:DB105)</f>
        <v>0</v>
      </c>
      <c r="AV125" s="197">
        <f ca="1">AT125-AU125+1000</f>
        <v>1000</v>
      </c>
      <c r="AW125" s="197" t="str">
        <f t="shared" ca="1" si="186"/>
        <v/>
      </c>
      <c r="AX125" s="197" t="str">
        <f ca="1">IF(AP125&lt;&gt;"",VLOOKUP(AP125,C4:I52,7,FALSE),"")</f>
        <v/>
      </c>
      <c r="AY125" s="197" t="str">
        <f ca="1">IF(AP125&lt;&gt;"",VLOOKUP(AP125,C4:I52,5,FALSE),"")</f>
        <v/>
      </c>
      <c r="AZ125" s="197" t="str">
        <f ca="1">IF(AP125&lt;&gt;"",VLOOKUP(AP125,C4:K52,9,FALSE),"")</f>
        <v/>
      </c>
      <c r="BA125" s="197" t="str">
        <f t="shared" ca="1" si="187"/>
        <v/>
      </c>
      <c r="BB125" s="197" t="str">
        <f ca="1">IF(AP125&lt;&gt;"",RANK(BA125,BA122:BA125),"")</f>
        <v/>
      </c>
      <c r="BC125" s="197" t="str">
        <f ca="1">IF(AP125&lt;&gt;"",SUMPRODUCT((BA122:BA125=BA125)*(AV122:AV125&gt;AV125)),"")</f>
        <v/>
      </c>
      <c r="BD125" s="197" t="str">
        <f ca="1">IF(AP125&lt;&gt;"",SUMPRODUCT((BA122:BA125=BA125)*(AV122:AV125=AV125)*(AT122:AT125&gt;AT125)),"")</f>
        <v/>
      </c>
      <c r="BE125" s="197" t="str">
        <f ca="1">IF(AP125&lt;&gt;"",SUMPRODUCT((BA122:BA125=BA125)*(AV122:AV125=AV125)*(AT122:AT125=AT125)*(AX122:AX125&gt;AX125)),"")</f>
        <v/>
      </c>
      <c r="BF125" s="197" t="str">
        <f ca="1">IF(AP125&lt;&gt;"",SUMPRODUCT((BA122:BA125=BA125)*(AV122:AV125=AV125)*(AT122:AT125=AT125)*(AX122:AX125=AX125)*(AY122:AY125&gt;AY125)),"")</f>
        <v/>
      </c>
      <c r="BG125" s="197" t="str">
        <f ca="1">IF(AP125&lt;&gt;"",SUMPRODUCT((BA122:BA125=BA125)*(AV122:AV125=AV125)*(AT122:AT125=AT125)*(AX122:AX125=AX125)*(AY122:AY125=AY125)*(AZ122:AZ125&gt;AZ125)),"")</f>
        <v/>
      </c>
      <c r="BH125" s="197" t="str">
        <f t="shared" ca="1" si="188"/>
        <v/>
      </c>
      <c r="DX125" s="20"/>
      <c r="DY125" s="20"/>
      <c r="DZ125" s="20"/>
      <c r="EA125" s="208"/>
      <c r="EB125" s="20"/>
      <c r="EC125" s="20"/>
    </row>
    <row r="126" spans="10:133" x14ac:dyDescent="0.25">
      <c r="DX126" s="20"/>
      <c r="DY126" s="20"/>
      <c r="DZ126" s="20"/>
      <c r="EA126" s="208"/>
      <c r="EB126" s="20"/>
      <c r="EC126" s="20"/>
    </row>
    <row r="127" spans="10:133" x14ac:dyDescent="0.25">
      <c r="U127" s="197">
        <f ca="1">IF(V128="",SUM(AH49:AM49),IF(V129="",SUM(AH50:AM50),IF(V130="",SUM(AH51:AM51),IF(V131="",SUM(AH52:AM52),0))))</f>
        <v>0</v>
      </c>
      <c r="AO127" s="197">
        <f ca="1">IF(AP129="",SUM(BB50:BG50),IF(AP130="",SUM(BB51:BG51),IF(AP131="",SUM(BB52:BG52),0)))</f>
        <v>0</v>
      </c>
      <c r="DX127" s="20"/>
      <c r="DY127" s="20"/>
      <c r="DZ127" s="20"/>
      <c r="EA127" s="208"/>
      <c r="EB127" s="20"/>
      <c r="EC127" s="20"/>
    </row>
    <row r="128" spans="10:133" x14ac:dyDescent="0.25">
      <c r="J128" s="197">
        <f ca="1">IF(COUNTIF(J49:J52,4)=4,1,SUMPRODUCT((J49:J52=J49)*(I49:I52=I49)*(G49:G52&gt;G49))+1)</f>
        <v>1</v>
      </c>
      <c r="U128" s="197">
        <f ca="1">IF(V49&lt;&gt;"",SUMPRODUCT((AC49:AC52=AC49)*(AB49:AB52=AB49)*(Z49:Z52=Z49)*(AA49:AA52=AA49)),"")</f>
        <v>4</v>
      </c>
      <c r="V128" s="197" t="str">
        <f ca="1">IF(AND(U128&lt;&gt;"",U128&gt;1),V49,"")</f>
        <v>Cabo Verde</v>
      </c>
      <c r="W128" s="197">
        <f ca="1">SUMPRODUCT((DA3:DA105=V128)*(DD3:DD105=V129)*(DE3:DE105="W"))+SUMPRODUCT((DA3:DA105=V128)*(DD3:DD105=V130)*(DE3:DE105="W"))+SUMPRODUCT((DA3:DA105=V128)*(DD3:DD105=V131)*(DE3:DE105="W"))+SUMPRODUCT((DA3:DA105=V128)*(DD3:DD105=V132)*(DE3:DE105="W"))+SUMPRODUCT((DA3:DA105=V129)*(DD3:DD105=V128)*(DF3:DF105="W"))+SUMPRODUCT((DA3:DA105=V130)*(DD3:DD105=V128)*(DF3:DF105="W"))+SUMPRODUCT((DA3:DA105=V131)*(DD3:DD105=V128)*(DF3:DF105="W"))+SUMPRODUCT((DA3:DA105=V132)*(DD3:DD105=V128)*(DF3:DF105="W"))</f>
        <v>0</v>
      </c>
      <c r="X128" s="197">
        <f ca="1">SUMPRODUCT((DA3:DA105=V128)*(DD3:DD105=V129)*(DE3:DE105="D"))+SUMPRODUCT((DA3:DA105=V128)*(DD3:DD105=V130)*(DE3:DE105="D"))+SUMPRODUCT((DA3:DA105=V128)*(DD3:DD105=V131)*(DE3:DE105="D"))+SUMPRODUCT((DA3:DA105=V128)*(DD3:DD105=V132)*(DE3:DE105="D"))+SUMPRODUCT((DA3:DA105=V129)*(DD3:DD105=V128)*(DE3:DE105="D"))+SUMPRODUCT((DA3:DA105=V130)*(DD3:DD105=V128)*(DE3:DE105="D"))+SUMPRODUCT((DA3:DA105=V131)*(DD3:DD105=V128)*(DE3:DE105="D"))+SUMPRODUCT((DA3:DA105=V132)*(DD3:DD105=V128)*(DE3:DE105="D"))</f>
        <v>0</v>
      </c>
      <c r="Y128" s="197">
        <f ca="1">SUMPRODUCT((DA3:DA105=V128)*(DD3:DD105=V129)*(DE3:DE105="L"))+SUMPRODUCT((DA3:DA105=V128)*(DD3:DD105=V130)*(DE3:DE105="L"))+SUMPRODUCT((DA3:DA105=V128)*(DD3:DD105=V131)*(DE3:DE105="L"))+SUMPRODUCT((DA3:DA105=V128)*(DD3:DD105=V132)*(DE3:DE105="L"))+SUMPRODUCT((DA3:DA105=V129)*(DD3:DD105=V128)*(DF3:DF105="L"))+SUMPRODUCT((DA3:DA105=V130)*(DD3:DD105=V128)*(DF3:DF105="L"))+SUMPRODUCT((DA3:DA105=V131)*(DD3:DD105=V128)*(DF3:DF105="L"))+SUMPRODUCT((DA3:DA105=V132)*(DD3:DD105=V128)*(DF3:DF105="L"))</f>
        <v>0</v>
      </c>
      <c r="Z128" s="197">
        <f ca="1">SUMPRODUCT((DA3:DA105=V128)*(DD3:DD105=V129)*DB3:DB105)+SUMPRODUCT((DA3:DA105=V128)*(DD3:DD105=V130)*DB3:DB105)+SUMPRODUCT((DA3:DA105=V128)*(DD3:DD105=V131)*DB3:DB105)+SUMPRODUCT((DA3:DA105=V128)*(DD3:DD105=V132)*DB3:DB105)+SUMPRODUCT((DA3:DA105=V129)*(DD3:DD105=V128)*DC3:DC105)+SUMPRODUCT((DA3:DA105=V130)*(DD3:DD105=V128)*DC3:DC105)+SUMPRODUCT((DA3:DA105=V131)*(DD3:DD105=V128)*DC3:DC105)+SUMPRODUCT((DA3:DA105=V132)*(DD3:DD105=V128)*DC3:DC105)</f>
        <v>0</v>
      </c>
      <c r="AA128" s="197">
        <f ca="1">SUMPRODUCT((DA3:DA105=V128)*(DD3:DD105=V129)*DC3:DC105)+SUMPRODUCT((DA3:DA105=V128)*(DD3:DD105=V130)*DC3:DC105)+SUMPRODUCT((DA3:DA105=V128)*(DD3:DD105=V131)*DC3:DC105)+SUMPRODUCT((DA3:DA105=V128)*(DD3:DD105=V132)*DC3:DC105)+SUMPRODUCT((DA3:DA105=V129)*(DD3:DD105=V128)*DB3:DB105)+SUMPRODUCT((DA3:DA105=V130)*(DD3:DD105=V128)*DB3:DB105)+SUMPRODUCT((DA3:DA105=V131)*(DD3:DD105=V128)*DB3:DB105)+SUMPRODUCT((DA3:DA105=V132)*(DD3:DD105=V128)*DB3:DB105)</f>
        <v>0</v>
      </c>
      <c r="AB128" s="197">
        <f ca="1">Z128-AA128+1000</f>
        <v>1000</v>
      </c>
      <c r="AC128" s="197">
        <f ca="1">IF(V128&lt;&gt;"",W128*3+X128*1,"")</f>
        <v>0</v>
      </c>
      <c r="AD128" s="197">
        <f ca="1">IF(V128&lt;&gt;"",VLOOKUP(V128,C4:I52,7,FALSE),"")</f>
        <v>1000</v>
      </c>
      <c r="AE128" s="197">
        <f ca="1">IF(V128&lt;&gt;"",VLOOKUP(V128,C4:I52,5,FALSE),"")</f>
        <v>0</v>
      </c>
      <c r="AF128" s="197">
        <f ca="1">IF(V128&lt;&gt;"",VLOOKUP(V128,C4:K52,9,FALSE),"")</f>
        <v>-167</v>
      </c>
      <c r="AG128" s="197">
        <f ca="1">AC128</f>
        <v>0</v>
      </c>
      <c r="AH128" s="197">
        <f ca="1">IF(V128&lt;&gt;"",RANK(AG128,AG128:AG131),"")</f>
        <v>1</v>
      </c>
      <c r="AI128" s="197">
        <f ca="1">IF(V128&lt;&gt;"",SUMPRODUCT((AG128:AG131=AG128)*(AB128:AB131&gt;AB128)),"")</f>
        <v>0</v>
      </c>
      <c r="AJ128" s="197">
        <f ca="1">IF(V128&lt;&gt;"",SUMPRODUCT((AG128:AG131=AG128)*(AB128:AB131=AB128)*(Z128:Z131&gt;Z128)),"")</f>
        <v>0</v>
      </c>
      <c r="AK128" s="197">
        <f ca="1">IF(V128&lt;&gt;"",SUMPRODUCT((AG128:AG131=AG128)*(AB128:AB131=AB128)*(Z128:Z131=Z128)*(AD128:AD131&gt;AD128)),"")</f>
        <v>0</v>
      </c>
      <c r="AL128" s="197">
        <f ca="1">IF(V128&lt;&gt;"",SUMPRODUCT((AG128:AG131=AG128)*(AB128:AB131=AB128)*(Z128:Z131=Z128)*(AD128:AD131=AD128)*(AE128:AE131&gt;AE128)),"")</f>
        <v>0</v>
      </c>
      <c r="AM128" s="197">
        <f ca="1">IF(V128&lt;&gt;"",SUMPRODUCT((AG128:AG131=AG128)*(AB128:AB131=AB128)*(Z128:Z131=Z128)*(AD128:AD131=AD128)*(AE128:AE131=AE128)*(AF128:AF131&gt;AF128)),"")</f>
        <v>3</v>
      </c>
      <c r="AN128" s="197">
        <f ca="1">IF(V128&lt;&gt;"",SUM(AH128:AM128),"")</f>
        <v>4</v>
      </c>
      <c r="AW128" s="197"/>
      <c r="AX128" s="197"/>
      <c r="AY128" s="197"/>
      <c r="AZ128" s="197"/>
      <c r="BA128" s="197"/>
      <c r="DX128" s="20"/>
      <c r="DY128" s="20"/>
      <c r="DZ128" s="20"/>
      <c r="EA128" s="208"/>
      <c r="EB128" s="20"/>
      <c r="EC128" s="20"/>
    </row>
    <row r="129" spans="2:133" x14ac:dyDescent="0.25">
      <c r="J129" s="197">
        <f ca="1">IF(COUNTIF(J49:J52,4)=4,1,SUMPRODUCT((J49:J52=J50)*(I49:I52=I50)*(G49:G52&gt;G50))+1)</f>
        <v>1</v>
      </c>
      <c r="U129" s="197">
        <f ca="1">IF(V50&lt;&gt;"",SUMPRODUCT((AC49:AC52=AC50)*(AB49:AB52=AB50)*(Z49:Z52=Z50)*(AA49:AA52=AA50)),"")</f>
        <v>4</v>
      </c>
      <c r="V129" s="197" t="str">
        <f ca="1">IF(AND(U129&lt;&gt;"",U129&gt;1),V50,"")</f>
        <v>Saudi Arabia</v>
      </c>
      <c r="W129" s="197">
        <f ca="1">SUMPRODUCT((DA3:DA105=V129)*(DD3:DD105=V130)*(DE3:DE105="W"))+SUMPRODUCT((DA3:DA105=V129)*(DD3:DD105=V131)*(DE3:DE105="W"))+SUMPRODUCT((DA3:DA105=V129)*(DD3:DD105=V132)*(DE3:DE105="W"))+SUMPRODUCT((DA3:DA105=V129)*(DD3:DD105=V128)*(DE3:DE105="W"))+SUMPRODUCT((DA3:DA105=V130)*(DD3:DD105=V129)*(DF3:DF105="W"))+SUMPRODUCT((DA3:DA105=V131)*(DD3:DD105=V129)*(DF3:DF105="W"))+SUMPRODUCT((DA3:DA105=V132)*(DD3:DD105=V129)*(DF3:DF105="W"))+SUMPRODUCT((DA3:DA105=V128)*(DD3:DD105=V129)*(DF3:DF105="W"))</f>
        <v>0</v>
      </c>
      <c r="X129" s="197">
        <f ca="1">SUMPRODUCT((DA3:DA105=V129)*(DD3:DD105=V130)*(DE3:DE105="D"))+SUMPRODUCT((DA3:DA105=V129)*(DD3:DD105=V131)*(DE3:DE105="D"))+SUMPRODUCT((DA3:DA105=V129)*(DD3:DD105=V132)*(DE3:DE105="D"))+SUMPRODUCT((DA3:DA105=V129)*(DD3:DD105=V128)*(DE3:DE105="D"))+SUMPRODUCT((DA3:DA105=V130)*(DD3:DD105=V129)*(DE3:DE105="D"))+SUMPRODUCT((DA3:DA105=V131)*(DD3:DD105=V129)*(DE3:DE105="D"))+SUMPRODUCT((DA3:DA105=V132)*(DD3:DD105=V129)*(DE3:DE105="D"))+SUMPRODUCT((DA3:DA105=V128)*(DD3:DD105=V129)*(DE3:DE105="D"))</f>
        <v>0</v>
      </c>
      <c r="Y129" s="197">
        <f ca="1">SUMPRODUCT((DA3:DA105=V129)*(DD3:DD105=V130)*(DE3:DE105="L"))+SUMPRODUCT((DA3:DA105=V129)*(DD3:DD105=V131)*(DE3:DE105="L"))+SUMPRODUCT((DA3:DA105=V129)*(DD3:DD105=V132)*(DE3:DE105="L"))+SUMPRODUCT((DA3:DA105=V129)*(DD3:DD105=V128)*(DE3:DE105="L"))+SUMPRODUCT((DA3:DA105=V130)*(DD3:DD105=V129)*(DF3:DF105="L"))+SUMPRODUCT((DA3:DA105=V131)*(DD3:DD105=V129)*(DF3:DF105="L"))+SUMPRODUCT((DA3:DA105=V132)*(DD3:DD105=V129)*(DF3:DF105="L"))+SUMPRODUCT((DA3:DA105=V128)*(DD3:DD105=V129)*(DF3:DF105="L"))</f>
        <v>0</v>
      </c>
      <c r="Z129" s="197">
        <f ca="1">SUMPRODUCT((DA3:DA105=V129)*(DD3:DD105=V130)*DB3:DB105)+SUMPRODUCT((DA3:DA105=V129)*(DD3:DD105=V131)*DB3:DB105)+SUMPRODUCT((DA3:DA105=V129)*(DD3:DD105=V132)*DB3:DB105)+SUMPRODUCT((DA3:DA105=V129)*(DD3:DD105=V128)*DB3:DB105)+SUMPRODUCT((DA3:DA105=V130)*(DD3:DD105=V129)*DC3:DC105)+SUMPRODUCT((DA3:DA105=V131)*(DD3:DD105=V129)*DC3:DC105)+SUMPRODUCT((DA3:DA105=V132)*(DD3:DD105=V129)*DC3:DC105)+SUMPRODUCT((DA3:DA105=V128)*(DD3:DD105=V129)*DC3:DC105)</f>
        <v>0</v>
      </c>
      <c r="AA129" s="197">
        <f ca="1">SUMPRODUCT((DA3:DA105=V129)*(DD3:DD105=V130)*DC3:DC105)+SUMPRODUCT((DA3:DA105=V129)*(DD3:DD105=V131)*DC3:DC105)+SUMPRODUCT((DA3:DA105=V129)*(DD3:DD105=V132)*DC3:DC105)+SUMPRODUCT((DA3:DA105=V129)*(DD3:DD105=V128)*DC3:DC105)+SUMPRODUCT((DA3:DA105=V130)*(DD3:DD105=V129)*DB3:DB105)+SUMPRODUCT((DA3:DA105=V131)*(DD3:DD105=V129)*DB3:DB105)+SUMPRODUCT((DA3:DA105=V132)*(DD3:DD105=V129)*DB3:DB105)+SUMPRODUCT((DA3:DA105=V128)*(DD3:DD105=V129)*DB3:DB105)</f>
        <v>0</v>
      </c>
      <c r="AB129" s="197">
        <f ca="1">Z129-AA129+1000</f>
        <v>1000</v>
      </c>
      <c r="AC129" s="197">
        <f t="shared" ref="AC129:AC131" ca="1" si="189">IF(V129&lt;&gt;"",W129*3+X129*1,"")</f>
        <v>0</v>
      </c>
      <c r="AD129" s="197">
        <f ca="1">IF(V129&lt;&gt;"",VLOOKUP(V129,C4:I52,7,FALSE),"")</f>
        <v>1000</v>
      </c>
      <c r="AE129" s="197">
        <f ca="1">IF(V129&lt;&gt;"",VLOOKUP(V129,C4:I52,5,FALSE),"")</f>
        <v>0</v>
      </c>
      <c r="AF129" s="197">
        <f ca="1">IF(V129&lt;&gt;"",VLOOKUP(V129,C4:K52,9,FALSE),"")</f>
        <v>-161</v>
      </c>
      <c r="AG129" s="197">
        <f t="shared" ref="AG129:AG131" ca="1" si="190">AC129</f>
        <v>0</v>
      </c>
      <c r="AH129" s="197">
        <f ca="1">IF(V129&lt;&gt;"",RANK(AG129,AG128:AG131),"")</f>
        <v>1</v>
      </c>
      <c r="AI129" s="197">
        <f ca="1">IF(V129&lt;&gt;"",SUMPRODUCT((AG128:AG131=AG129)*(AB128:AB131&gt;AB129)),"")</f>
        <v>0</v>
      </c>
      <c r="AJ129" s="197">
        <f ca="1">IF(V129&lt;&gt;"",SUMPRODUCT((AG128:AG131=AG129)*(AB128:AB131=AB129)*(Z128:Z131&gt;Z129)),"")</f>
        <v>0</v>
      </c>
      <c r="AK129" s="197">
        <f ca="1">IF(V129&lt;&gt;"",SUMPRODUCT((AG128:AG131=AG129)*(AB128:AB131=AB129)*(Z128:Z131=Z129)*(AD128:AD131&gt;AD129)),"")</f>
        <v>0</v>
      </c>
      <c r="AL129" s="197">
        <f ca="1">IF(V129&lt;&gt;"",SUMPRODUCT((AG128:AG131=AG129)*(AB128:AB131=AB129)*(Z128:Z131=Z129)*(AD128:AD131=AD129)*(AE128:AE131&gt;AE129)),"")</f>
        <v>0</v>
      </c>
      <c r="AM129" s="197">
        <f ca="1">IF(V129&lt;&gt;"",SUMPRODUCT((AG128:AG131=AG129)*(AB128:AB131=AB129)*(Z128:Z131=Z129)*(AD128:AD131=AD129)*(AE128:AE131=AE129)*(AF128:AF131&gt;AF129)),"")</f>
        <v>2</v>
      </c>
      <c r="AN129" s="197">
        <f t="shared" ref="AN129:AN131" ca="1" si="191">IF(V129&lt;&gt;"",SUM(AH129:AM129),"")</f>
        <v>3</v>
      </c>
      <c r="AO129" s="197" t="str">
        <f ca="1">IF(AP50&lt;&gt;"",SUMPRODUCT((AW49:AW52=AW50)*(AV49:AV52=AV50)*(AT49:AT52=AT50)*(AU49:AU52=AU50)),"")</f>
        <v/>
      </c>
      <c r="AP129" s="197" t="str">
        <f ca="1">IF(AND(AO129&lt;&gt;"",AO129&gt;1),AP50,"")</f>
        <v/>
      </c>
      <c r="AQ129" s="197">
        <f ca="1">SUMPRODUCT((DA3:DA105=AP129)*(DD3:DD105=AP130)*(DE3:DE105="W"))+SUMPRODUCT((DA3:DA105=AP129)*(DD3:DD105=AP131)*(DE3:DE105="W"))+SUMPRODUCT((DA3:DA105=AP129)*(DD3:DD105=AP132)*(DE3:DE105="W"))+SUMPRODUCT((DA3:DA105=AP130)*(DD3:DD105=AP129)*(DF3:DF105="W"))+SUMPRODUCT((DA3:DA105=AP131)*(DD3:DD105=AP129)*(DF3:DF105="W"))+SUMPRODUCT((DA3:DA105=AP132)*(DD3:DD105=AP129)*(DF3:DF105="W"))</f>
        <v>0</v>
      </c>
      <c r="AR129" s="197">
        <f ca="1">SUMPRODUCT((DA3:DA105=AP129)*(DD3:DD105=AP130)*(DE3:DE105="D"))+SUMPRODUCT((DA3:DA105=AP129)*(DD3:DD105=AP131)*(DE3:DE105="D"))+SUMPRODUCT((DA3:DA105=AP129)*(DD3:DD105=AP132)*(DE3:DE105="D"))+SUMPRODUCT((DA3:DA105=AP130)*(DD3:DD105=AP129)*(DE3:DE105="D"))+SUMPRODUCT((DA3:DA105=AP131)*(DD3:DD105=AP129)*(DE3:DE105="D"))+SUMPRODUCT((DA3:DA105=AP132)*(DD3:DD105=AP129)*(DE3:DE105="D"))</f>
        <v>0</v>
      </c>
      <c r="AS129" s="197">
        <f ca="1">SUMPRODUCT((DA3:DA105=AP129)*(DD3:DD105=AP130)*(DE3:DE105="L"))+SUMPRODUCT((DA3:DA105=AP129)*(DD3:DD105=AP131)*(DE3:DE105="L"))+SUMPRODUCT((DA3:DA105=AP129)*(DD3:DD105=AP132)*(DE3:DE105="L"))+SUMPRODUCT((DA3:DA105=AP130)*(DD3:DD105=AP129)*(DF3:DF105="L"))+SUMPRODUCT((DA3:DA105=AP131)*(DD3:DD105=AP129)*(DF3:DF105="L"))+SUMPRODUCT((DA3:DA105=AP132)*(DD3:DD105=AP129)*(DF3:DF105="L"))</f>
        <v>0</v>
      </c>
      <c r="AT129" s="197">
        <f ca="1">SUMPRODUCT((DA3:DA105=AP129)*(DD3:DD105=AP130)*DB3:DB105)+SUMPRODUCT((DA3:DA105=AP129)*(DD3:DD105=AP131)*DB3:DB105)+SUMPRODUCT((DA3:DA105=AP129)*(DD3:DD105=AP132)*DB3:DB105)+SUMPRODUCT((DA3:DA105=AP129)*(DD3:DD105=AP128)*DB3:DB105)+SUMPRODUCT((DA3:DA105=AP130)*(DD3:DD105=AP129)*DC3:DC105)+SUMPRODUCT((DA3:DA105=AP131)*(DD3:DD105=AP129)*DC3:DC105)+SUMPRODUCT((DA3:DA105=AP132)*(DD3:DD105=AP129)*DC3:DC105)+SUMPRODUCT((DA3:DA105=AP128)*(DD3:DD105=AP129)*DC3:DC105)</f>
        <v>0</v>
      </c>
      <c r="AU129" s="197">
        <f ca="1">SUMPRODUCT((DA3:DA105=AP129)*(DD3:DD105=AP130)*DC3:DC105)+SUMPRODUCT((DA3:DA105=AP129)*(DD3:DD105=AP131)*DC3:DC105)+SUMPRODUCT((DA3:DA105=AP129)*(DD3:DD105=AP132)*DC3:DC105)+SUMPRODUCT((DA3:DA105=AP129)*(DD3:DD105=AP128)*DC3:DC105)+SUMPRODUCT((DA3:DA105=AP130)*(DD3:DD105=AP129)*DB3:DB105)+SUMPRODUCT((DA3:DA105=AP131)*(DD3:DD105=AP129)*DB3:DB105)+SUMPRODUCT((DA3:DA105=AP132)*(DD3:DD105=AP129)*DB3:DB105)+SUMPRODUCT((DA3:DA105=AP128)*(DD3:DD105=AP129)*DB3:DB105)</f>
        <v>0</v>
      </c>
      <c r="AV129" s="197">
        <f ca="1">AT129-AU129+1000</f>
        <v>1000</v>
      </c>
      <c r="AW129" s="197" t="str">
        <f t="shared" ref="AW129:AW131" ca="1" si="192">IF(AP129&lt;&gt;"",AQ129*3+AR129*1,"")</f>
        <v/>
      </c>
      <c r="AX129" s="197" t="str">
        <f ca="1">IF(AP129&lt;&gt;"",VLOOKUP(AP129,C4:I52,7,FALSE),"")</f>
        <v/>
      </c>
      <c r="AY129" s="197" t="str">
        <f ca="1">IF(AP129&lt;&gt;"",VLOOKUP(AP129,C4:I52,5,FALSE),"")</f>
        <v/>
      </c>
      <c r="AZ129" s="197" t="str">
        <f ca="1">IF(AP129&lt;&gt;"",VLOOKUP(AP129,C4:K52,9,FALSE),"")</f>
        <v/>
      </c>
      <c r="BA129" s="197" t="str">
        <f t="shared" ref="BA129:BA131" ca="1" si="193">AW129</f>
        <v/>
      </c>
      <c r="BB129" s="197" t="str">
        <f ca="1">IF(AP129&lt;&gt;"",RANK(BA129,BA128:BA131),"")</f>
        <v/>
      </c>
      <c r="BC129" s="197" t="str">
        <f ca="1">IF(AP129&lt;&gt;"",SUMPRODUCT((BA128:BA131=BA129)*(AV128:AV131&gt;AV129)),"")</f>
        <v/>
      </c>
      <c r="BD129" s="197" t="str">
        <f ca="1">IF(AP129&lt;&gt;"",SUMPRODUCT((BA128:BA131=BA129)*(AV128:AV131=AV129)*(AT128:AT131&gt;AT129)),"")</f>
        <v/>
      </c>
      <c r="BE129" s="197" t="str">
        <f ca="1">IF(AP129&lt;&gt;"",SUMPRODUCT((BA128:BA131=BA129)*(AV128:AV131=AV129)*(AT128:AT131=AT129)*(AX128:AX131&gt;AX129)),"")</f>
        <v/>
      </c>
      <c r="BF129" s="197" t="str">
        <f ca="1">IF(AP129&lt;&gt;"",SUMPRODUCT((BA128:BA131=BA129)*(AV128:AV131=AV129)*(AT128:AT131=AT129)*(AX128:AX131=AX129)*(AY128:AY131&gt;AY129)),"")</f>
        <v/>
      </c>
      <c r="BG129" s="197" t="str">
        <f ca="1">IF(AP129&lt;&gt;"",SUMPRODUCT((BA128:BA131=BA129)*(AV128:AV131=AV129)*(AT128:AT131=AT129)*(AX128:AX131=AX129)*(AY128:AY131=AY129)*(AZ128:AZ131&gt;AZ129)),"")</f>
        <v/>
      </c>
      <c r="BH129" s="197" t="str">
        <f ca="1">IF(AP129&lt;&gt;"",SUM(BB129:BG129)+1,"")</f>
        <v/>
      </c>
      <c r="DX129" s="20"/>
      <c r="DY129" s="20"/>
      <c r="DZ129" s="20"/>
      <c r="EA129" s="199"/>
      <c r="EB129" s="20"/>
      <c r="EC129" s="20"/>
    </row>
    <row r="130" spans="2:133" x14ac:dyDescent="0.25">
      <c r="J130" s="197">
        <f ca="1">IF(COUNTIF(J49:J52,4)=4,1,SUMPRODUCT((J49:J52=J51)*(I49:I52=I51)*(G49:G52&gt;G51))+1)</f>
        <v>1</v>
      </c>
      <c r="U130" s="197">
        <f ca="1">IF(V51&lt;&gt;"",SUMPRODUCT((AC49:AC52=AC51)*(AB49:AB52=AB51)*(Z49:Z52=Z51)*(AA49:AA52=AA51)),"")</f>
        <v>4</v>
      </c>
      <c r="V130" s="197" t="str">
        <f ca="1">IF(AND(U130&lt;&gt;"",U130&gt;1),V51,"")</f>
        <v>Uruguay</v>
      </c>
      <c r="W130" s="197">
        <f ca="1">SUMPRODUCT((DA3:DA105=V130)*(DD3:DD105=V131)*(DE3:DE105="W"))+SUMPRODUCT((DA3:DA105=V130)*(DD3:DD105=V132)*(DE3:DE105="W"))+SUMPRODUCT((DA3:DA105=V130)*(DD3:DD105=V128)*(DE3:DE105="W"))+SUMPRODUCT((DA3:DA105=V130)*(DD3:DD105=V129)*(DE3:DE105="W"))+SUMPRODUCT((DA3:DA105=V131)*(DD3:DD105=V130)*(DF3:DF105="W"))+SUMPRODUCT((DA3:DA105=V132)*(DD3:DD105=V130)*(DF3:DF105="W"))+SUMPRODUCT((DA3:DA105=V128)*(DD3:DD105=V130)*(DF3:DF105="W"))+SUMPRODUCT((DA3:DA105=V129)*(DD3:DD105=V130)*(DF3:DF105="W"))</f>
        <v>0</v>
      </c>
      <c r="X130" s="197">
        <f ca="1">SUMPRODUCT((DA3:DA105=V130)*(DD3:DD105=V131)*(DE3:DE105="D"))+SUMPRODUCT((DA3:DA105=V130)*(DD3:DD105=V132)*(DE3:DE105="D"))+SUMPRODUCT((DA3:DA105=V130)*(DD3:DD105=V128)*(DE3:DE105="D"))+SUMPRODUCT((DA3:DA105=V130)*(DD3:DD105=V129)*(DE3:DE105="D"))+SUMPRODUCT((DA3:DA105=V131)*(DD3:DD105=V130)*(DE3:DE105="D"))+SUMPRODUCT((DA3:DA105=V132)*(DD3:DD105=V130)*(DE3:DE105="D"))+SUMPRODUCT((DA3:DA105=V128)*(DD3:DD105=V130)*(DE3:DE105="D"))+SUMPRODUCT((DA3:DA105=V129)*(DD3:DD105=V130)*(DE3:DE105="D"))</f>
        <v>0</v>
      </c>
      <c r="Y130" s="197">
        <f ca="1">SUMPRODUCT((DA3:DA105=V130)*(DD3:DD105=V131)*(DE3:DE105="L"))+SUMPRODUCT((DA3:DA105=V130)*(DD3:DD105=V132)*(DE3:DE105="L"))+SUMPRODUCT((DA3:DA105=V130)*(DD3:DD105=V128)*(DE3:DE105="L"))+SUMPRODUCT((DA3:DA105=V130)*(DD3:DD105=V129)*(DE3:DE105="L"))+SUMPRODUCT((DA3:DA105=V131)*(DD3:DD105=V130)*(DF3:DF105="L"))+SUMPRODUCT((DA3:DA105=V132)*(DD3:DD105=V130)*(DF3:DF105="L"))+SUMPRODUCT((DA3:DA105=V128)*(DD3:DD105=V130)*(DF3:DF105="L"))+SUMPRODUCT((DA3:DA105=V129)*(DD3:DD105=V130)*(DF3:DF105="L"))</f>
        <v>0</v>
      </c>
      <c r="Z130" s="197">
        <f ca="1">SUMPRODUCT((DA3:DA105=V130)*(DD3:DD105=V131)*DB3:DB105)+SUMPRODUCT((DA3:DA105=V130)*(DD3:DD105=V132)*DB3:DB105)+SUMPRODUCT((DA3:DA105=V130)*(DD3:DD105=V128)*DB3:DB105)+SUMPRODUCT((DA3:DA105=V130)*(DD3:DD105=V129)*DB3:DB105)+SUMPRODUCT((DA3:DA105=V131)*(DD3:DD105=V130)*DC3:DC105)+SUMPRODUCT((DA3:DA105=V132)*(DD3:DD105=V130)*DC3:DC105)+SUMPRODUCT((DA3:DA105=V128)*(DD3:DD105=V130)*DC3:DC105)+SUMPRODUCT((DA3:DA105=V129)*(DD3:DD105=V130)*DC3:DC105)</f>
        <v>0</v>
      </c>
      <c r="AA130" s="197">
        <f ca="1">SUMPRODUCT((DA3:DA105=V130)*(DD3:DD105=V131)*DC3:DC105)+SUMPRODUCT((DA3:DA105=V130)*(DD3:DD105=V132)*DC3:DC105)+SUMPRODUCT((DA3:DA105=V130)*(DD3:DD105=V128)*DC3:DC105)+SUMPRODUCT((DA3:DA105=V130)*(DD3:DD105=V129)*DC3:DC105)+SUMPRODUCT((DA3:DA105=V131)*(DD3:DD105=V130)*DB3:DB105)+SUMPRODUCT((DA3:DA105=V132)*(DD3:DD105=V130)*DB3:DB105)+SUMPRODUCT((DA3:DA105=V128)*(DD3:DD105=V130)*DB3:DB105)+SUMPRODUCT((DA3:DA105=V129)*(DD3:DD105=V130)*DB3:DB105)</f>
        <v>0</v>
      </c>
      <c r="AB130" s="197">
        <f ca="1">Z130-AA130+1000</f>
        <v>1000</v>
      </c>
      <c r="AC130" s="197">
        <f t="shared" ca="1" si="189"/>
        <v>0</v>
      </c>
      <c r="AD130" s="197">
        <f ca="1">IF(V130&lt;&gt;"",VLOOKUP(V130,C4:I52,7,FALSE),"")</f>
        <v>1000</v>
      </c>
      <c r="AE130" s="197">
        <f ca="1">IF(V130&lt;&gt;"",VLOOKUP(V130,C4:I52,5,FALSE),"")</f>
        <v>0</v>
      </c>
      <c r="AF130" s="197">
        <f ca="1">IF(V130&lt;&gt;"",VLOOKUP(V130,C4:K52,9,FALSE),"")</f>
        <v>-117</v>
      </c>
      <c r="AG130" s="197">
        <f t="shared" ca="1" si="190"/>
        <v>0</v>
      </c>
      <c r="AH130" s="197">
        <f ca="1">IF(V130&lt;&gt;"",RANK(AG130,AG128:AG131),"")</f>
        <v>1</v>
      </c>
      <c r="AI130" s="197">
        <f ca="1">IF(V130&lt;&gt;"",SUMPRODUCT((AG128:AG131=AG130)*(AB128:AB131&gt;AB130)),"")</f>
        <v>0</v>
      </c>
      <c r="AJ130" s="197">
        <f ca="1">IF(V130&lt;&gt;"",SUMPRODUCT((AG128:AG131=AG130)*(AB128:AB131=AB130)*(Z128:Z131&gt;Z130)),"")</f>
        <v>0</v>
      </c>
      <c r="AK130" s="197">
        <f ca="1">IF(V130&lt;&gt;"",SUMPRODUCT((AG128:AG131=AG130)*(AB128:AB131=AB130)*(Z128:Z131=Z130)*(AD128:AD131&gt;AD130)),"")</f>
        <v>0</v>
      </c>
      <c r="AL130" s="197">
        <f ca="1">IF(V130&lt;&gt;"",SUMPRODUCT((AG128:AG131=AG130)*(AB128:AB131=AB130)*(Z128:Z131=Z130)*(AD128:AD131=AD130)*(AE128:AE131&gt;AE130)),"")</f>
        <v>0</v>
      </c>
      <c r="AM130" s="197">
        <f ca="1">IF(V130&lt;&gt;"",SUMPRODUCT((AG128:AG131=AG130)*(AB128:AB131=AB130)*(Z128:Z131=Z130)*(AD128:AD131=AD130)*(AE128:AE131=AE130)*(AF128:AF131&gt;AF130)),"")</f>
        <v>1</v>
      </c>
      <c r="AN130" s="197">
        <f t="shared" ca="1" si="191"/>
        <v>2</v>
      </c>
      <c r="AO130" s="197" t="str">
        <f ca="1">IF(AP51&lt;&gt;"",SUMPRODUCT((AW49:AW52=AW51)*(AV49:AV52=AV51)*(AT49:AT52=AT51)*(AU49:AU52=AU51)),"")</f>
        <v/>
      </c>
      <c r="AP130" s="197" t="str">
        <f ca="1">IF(AND(AO130&lt;&gt;"",AO130&gt;1),AP51,"")</f>
        <v/>
      </c>
      <c r="AQ130" s="197">
        <f ca="1">SUMPRODUCT((DA3:DA105=AP130)*(DD3:DD105=AP131)*(DE3:DE105="W"))+SUMPRODUCT((DA3:DA105=AP130)*(DD3:DD105=AP132)*(DE3:DE105="W"))+SUMPRODUCT((DA3:DA105=AP130)*(DD3:DD105=AP129)*(DE3:DE105="W"))+SUMPRODUCT((DA3:DA105=AP131)*(DD3:DD105=AP130)*(DF3:DF105="W"))+SUMPRODUCT((DA3:DA105=AP132)*(DD3:DD105=AP130)*(DF3:DF105="W"))+SUMPRODUCT((DA3:DA105=AP129)*(DD3:DD105=AP130)*(DF3:DF105="W"))</f>
        <v>0</v>
      </c>
      <c r="AR130" s="197">
        <f ca="1">SUMPRODUCT((DA3:DA105=AP130)*(DD3:DD105=AP131)*(DE3:DE105="D"))+SUMPRODUCT((DA3:DA105=AP130)*(DD3:DD105=AP132)*(DE3:DE105="D"))+SUMPRODUCT((DA3:DA105=AP130)*(DD3:DD105=AP129)*(DE3:DE105="D"))+SUMPRODUCT((DA3:DA105=AP131)*(DD3:DD105=AP130)*(DE3:DE105="D"))+SUMPRODUCT((DA3:DA105=AP132)*(DD3:DD105=AP130)*(DE3:DE105="D"))+SUMPRODUCT((DA3:DA105=AP129)*(DD3:DD105=AP130)*(DE3:DE105="D"))</f>
        <v>0</v>
      </c>
      <c r="AS130" s="197">
        <f ca="1">SUMPRODUCT((DA3:DA105=AP130)*(DD3:DD105=AP131)*(DE3:DE105="L"))+SUMPRODUCT((DA3:DA105=AP130)*(DD3:DD105=AP132)*(DE3:DE105="L"))+SUMPRODUCT((DA3:DA105=AP130)*(DD3:DD105=AP129)*(DE3:DE105="L"))+SUMPRODUCT((DA3:DA105=AP131)*(DD3:DD105=AP130)*(DF3:DF105="L"))+SUMPRODUCT((DA3:DA105=AP132)*(DD3:DD105=AP130)*(DF3:DF105="L"))+SUMPRODUCT((DA3:DA105=AP129)*(DD3:DD105=AP130)*(DF3:DF105="L"))</f>
        <v>0</v>
      </c>
      <c r="AT130" s="197">
        <f ca="1">SUMPRODUCT((DA3:DA105=AP130)*(DD3:DD105=AP131)*DB3:DB105)+SUMPRODUCT((DA3:DA105=AP130)*(DD3:DD105=AP132)*DB3:DB105)+SUMPRODUCT((DA3:DA105=AP130)*(DD3:DD105=AP128)*DB3:DB105)+SUMPRODUCT((DA3:DA105=AP130)*(DD3:DD105=AP129)*DB3:DB105)+SUMPRODUCT((DA3:DA105=AP131)*(DD3:DD105=AP130)*DC3:DC105)+SUMPRODUCT((DA3:DA105=AP132)*(DD3:DD105=AP130)*DC3:DC105)+SUMPRODUCT((DA3:DA105=AP128)*(DD3:DD105=AP130)*DC3:DC105)+SUMPRODUCT((DA3:DA105=AP129)*(DD3:DD105=AP130)*DC3:DC105)</f>
        <v>0</v>
      </c>
      <c r="AU130" s="197">
        <f ca="1">SUMPRODUCT((DA3:DA105=AP130)*(DD3:DD105=AP131)*DC3:DC105)+SUMPRODUCT((DA3:DA105=AP130)*(DD3:DD105=AP132)*DC3:DC105)+SUMPRODUCT((DA3:DA105=AP130)*(DD3:DD105=AP128)*DC3:DC105)+SUMPRODUCT((DA3:DA105=AP130)*(DD3:DD105=AP129)*DC3:DC105)+SUMPRODUCT((DA3:DA105=AP131)*(DD3:DD105=AP130)*DB3:DB105)+SUMPRODUCT((DA3:DA105=AP132)*(DD3:DD105=AP130)*DB3:DB105)+SUMPRODUCT((DA3:DA105=AP128)*(DD3:DD105=AP130)*DB3:DB105)+SUMPRODUCT((DA3:DA105=AP129)*(DD3:DD105=AP130)*DB3:DB105)</f>
        <v>0</v>
      </c>
      <c r="AV130" s="197">
        <f ca="1">AT130-AU130+1000</f>
        <v>1000</v>
      </c>
      <c r="AW130" s="197" t="str">
        <f t="shared" ca="1" si="192"/>
        <v/>
      </c>
      <c r="AX130" s="197" t="str">
        <f ca="1">IF(AP130&lt;&gt;"",VLOOKUP(AP130,C4:I52,7,FALSE),"")</f>
        <v/>
      </c>
      <c r="AY130" s="197" t="str">
        <f ca="1">IF(AP130&lt;&gt;"",VLOOKUP(AP130,C4:I52,5,FALSE),"")</f>
        <v/>
      </c>
      <c r="AZ130" s="197" t="str">
        <f ca="1">IF(AP130&lt;&gt;"",VLOOKUP(AP130,C4:K52,9,FALSE),"")</f>
        <v/>
      </c>
      <c r="BA130" s="197" t="str">
        <f t="shared" ca="1" si="193"/>
        <v/>
      </c>
      <c r="BB130" s="197" t="str">
        <f ca="1">IF(AP130&lt;&gt;"",RANK(BA130,BA128:BA131),"")</f>
        <v/>
      </c>
      <c r="BC130" s="197" t="str">
        <f ca="1">IF(AP130&lt;&gt;"",SUMPRODUCT((BA128:BA131=BA130)*(AV128:AV131&gt;AV130)),"")</f>
        <v/>
      </c>
      <c r="BD130" s="197" t="str">
        <f ca="1">IF(AP130&lt;&gt;"",SUMPRODUCT((BA128:BA131=BA130)*(AV128:AV131=AV130)*(AT128:AT131&gt;AT130)),"")</f>
        <v/>
      </c>
      <c r="BE130" s="197" t="str">
        <f ca="1">IF(AP130&lt;&gt;"",SUMPRODUCT((BA128:BA131=BA130)*(AV128:AV131=AV130)*(AT128:AT131=AT130)*(AX128:AX131&gt;AX130)),"")</f>
        <v/>
      </c>
      <c r="BF130" s="197" t="str">
        <f ca="1">IF(AP130&lt;&gt;"",SUMPRODUCT((BA128:BA131=BA130)*(AV128:AV131=AV130)*(AT128:AT131=AT130)*(AX128:AX131=AX130)*(AY128:AY131&gt;AY130)),"")</f>
        <v/>
      </c>
      <c r="BG130" s="197" t="str">
        <f ca="1">IF(AP130&lt;&gt;"",SUMPRODUCT((BA128:BA131=BA130)*(AV128:AV131=AV130)*(AT128:AT131=AT130)*(AX128:AX131=AX130)*(AY128:AY131=AY130)*(AZ128:AZ131&gt;AZ130)),"")</f>
        <v/>
      </c>
      <c r="BH130" s="197" t="str">
        <f t="shared" ref="BH130:BH131" ca="1" si="194">IF(AP130&lt;&gt;"",SUM(BB130:BG130)+1,"")</f>
        <v/>
      </c>
      <c r="DX130" s="20"/>
      <c r="DY130" s="20"/>
      <c r="DZ130" s="20"/>
      <c r="EA130" s="199"/>
      <c r="EB130" s="20"/>
      <c r="EC130" s="20"/>
    </row>
    <row r="131" spans="2:133" x14ac:dyDescent="0.25">
      <c r="J131" s="197">
        <f ca="1">IF(COUNTIF(J49:J52,4)=4,1,SUMPRODUCT((J49:J52=J52)*(I49:I52=I52)*(G49:G52&gt;G52))+1)</f>
        <v>1</v>
      </c>
      <c r="U131" s="197">
        <f ca="1">IF(V52&lt;&gt;"",SUMPRODUCT((AC49:AC52=AC52)*(AB49:AB52=AB52)*(Z49:Z52=Z52)*(AA49:AA52=AA52)),"")</f>
        <v>4</v>
      </c>
      <c r="V131" s="197" t="str">
        <f ca="1">IF(AND(U131&lt;&gt;"",U131&gt;1),V52,"")</f>
        <v>Spain</v>
      </c>
      <c r="W131" s="197">
        <f ca="1">SUMPRODUCT((DA3:DA105=V131)*(DD3:DD105=V132)*(DE3:DE105="W"))+SUMPRODUCT((DA3:DA105=V131)*(DD3:DD105=V128)*(DE3:DE105="W"))+SUMPRODUCT((DA3:DA105=V131)*(DD3:DD105=V129)*(DE3:DE105="W"))+SUMPRODUCT((DA3:DA105=V131)*(DD3:DD105=V130)*(DE3:DE105="W"))+SUMPRODUCT((DA3:DA105=V132)*(DD3:DD105=V131)*(DF3:DF105="W"))+SUMPRODUCT((DA3:DA105=V128)*(DD3:DD105=V131)*(DF3:DF105="W"))+SUMPRODUCT((DA3:DA105=V129)*(DD3:DD105=V131)*(DF3:DF105="W"))+SUMPRODUCT((DA3:DA105=V130)*(DD3:DD105=V131)*(DF3:DF105="W"))</f>
        <v>0</v>
      </c>
      <c r="X131" s="197">
        <f ca="1">SUMPRODUCT((DA3:DA105=V131)*(DD3:DD105=V132)*(DE3:DE105="D"))+SUMPRODUCT((DA3:DA105=V131)*(DD3:DD105=V128)*(DE3:DE105="D"))+SUMPRODUCT((DA3:DA105=V131)*(DD3:DD105=V129)*(DE3:DE105="D"))+SUMPRODUCT((DA3:DA105=V131)*(DD3:DD105=V130)*(DE3:DE105="D"))+SUMPRODUCT((DA3:DA105=V132)*(DD3:DD105=V131)*(DE3:DE105="D"))+SUMPRODUCT((DA3:DA105=V128)*(DD3:DD105=V131)*(DE3:DE105="D"))+SUMPRODUCT((DA3:DA105=V129)*(DD3:DD105=V131)*(DE3:DE105="D"))+SUMPRODUCT((DA3:DA105=V130)*(DD3:DD105=V131)*(DE3:DE105="D"))</f>
        <v>0</v>
      </c>
      <c r="Y131" s="197">
        <f ca="1">SUMPRODUCT((DA3:DA105=V131)*(DD3:DD105=V132)*(DE3:DE105="L"))+SUMPRODUCT((DA3:DA105=V131)*(DD3:DD105=V128)*(DE3:DE105="L"))+SUMPRODUCT((DA3:DA105=V131)*(DD3:DD105=V129)*(DE3:DE105="L"))+SUMPRODUCT((DA3:DA105=V131)*(DD3:DD105=V130)*(DE3:DE105="L"))+SUMPRODUCT((DA3:DA105=V132)*(DD3:DD105=V131)*(DF3:DF105="L"))+SUMPRODUCT((DA3:DA105=V128)*(DD3:DD105=V131)*(DF3:DF105="L"))+SUMPRODUCT((DA3:DA105=V129)*(DD3:DD105=V131)*(DF3:DF105="L"))+SUMPRODUCT((DA3:DA105=V130)*(DD3:DD105=V131)*(DF3:DF105="L"))</f>
        <v>0</v>
      </c>
      <c r="Z131" s="197">
        <f ca="1">SUMPRODUCT((DA3:DA105=V131)*(DD3:DD105=V132)*DB3:DB105)+SUMPRODUCT((DA3:DA105=V131)*(DD3:DD105=V128)*DB3:DB105)+SUMPRODUCT((DA3:DA105=V131)*(DD3:DD105=V129)*DB3:DB105)+SUMPRODUCT((DA3:DA105=V131)*(DD3:DD105=V130)*DB3:DB105)+SUMPRODUCT((DA3:DA105=V132)*(DD3:DD105=V131)*DC3:DC105)+SUMPRODUCT((DA3:DA105=V128)*(DD3:DD105=V131)*DC3:DC105)+SUMPRODUCT((DA3:DA105=V129)*(DD3:DD105=V131)*DC3:DC105)+SUMPRODUCT((DA3:DA105=V130)*(DD3:DD105=V131)*DC3:DC105)</f>
        <v>0</v>
      </c>
      <c r="AA131" s="197">
        <f ca="1">SUMPRODUCT((DA3:DA105=V131)*(DD3:DD105=V132)*DC3:DC105)+SUMPRODUCT((DA3:DA105=V131)*(DD3:DD105=V128)*DC3:DC105)+SUMPRODUCT((DA3:DA105=V131)*(DD3:DD105=V129)*DC3:DC105)+SUMPRODUCT((DA3:DA105=V131)*(DD3:DD105=V130)*DC3:DC105)+SUMPRODUCT((DA3:DA105=V132)*(DD3:DD105=V131)*DB3:DB105)+SUMPRODUCT((DA3:DA105=V128)*(DD3:DD105=V131)*DB3:DB105)+SUMPRODUCT((DA3:DA105=V129)*(DD3:DD105=V131)*DB3:DB105)+SUMPRODUCT((DA3:DA105=V130)*(DD3:DD105=V131)*DB3:DB105)</f>
        <v>0</v>
      </c>
      <c r="AB131" s="197">
        <f ca="1">Z131-AA131+1000</f>
        <v>1000</v>
      </c>
      <c r="AC131" s="197">
        <f t="shared" ca="1" si="189"/>
        <v>0</v>
      </c>
      <c r="AD131" s="197">
        <f ca="1">IF(V131&lt;&gt;"",VLOOKUP(V131,C4:I52,7,FALSE),"")</f>
        <v>1000</v>
      </c>
      <c r="AE131" s="197">
        <f ca="1">IF(V131&lt;&gt;"",VLOOKUP(V131,C4:I52,5,FALSE),"")</f>
        <v>0</v>
      </c>
      <c r="AF131" s="197">
        <f ca="1">IF(V131&lt;&gt;"",VLOOKUP(V131,C4:K52,9,FALSE),"")</f>
        <v>-101</v>
      </c>
      <c r="AG131" s="197">
        <f t="shared" ca="1" si="190"/>
        <v>0</v>
      </c>
      <c r="AH131" s="197">
        <f ca="1">IF(V131&lt;&gt;"",RANK(AG131,AG128:AG131),"")</f>
        <v>1</v>
      </c>
      <c r="AI131" s="197">
        <f ca="1">IF(V131&lt;&gt;"",SUMPRODUCT((AG128:AG131=AG131)*(AB128:AB131&gt;AB131)),"")</f>
        <v>0</v>
      </c>
      <c r="AJ131" s="197">
        <f ca="1">IF(V131&lt;&gt;"",SUMPRODUCT((AG128:AG131=AG131)*(AB128:AB131=AB131)*(Z128:Z131&gt;Z131)),"")</f>
        <v>0</v>
      </c>
      <c r="AK131" s="197">
        <f ca="1">IF(V131&lt;&gt;"",SUMPRODUCT((AG128:AG131=AG131)*(AB128:AB131=AB131)*(Z128:Z131=Z131)*(AD128:AD131&gt;AD131)),"")</f>
        <v>0</v>
      </c>
      <c r="AL131" s="197">
        <f ca="1">IF(V131&lt;&gt;"",SUMPRODUCT((AG128:AG131=AG131)*(AB128:AB131=AB131)*(Z128:Z131=Z131)*(AD128:AD131=AD131)*(AE128:AE131&gt;AE131)),"")</f>
        <v>0</v>
      </c>
      <c r="AM131" s="197">
        <f ca="1">IF(V131&lt;&gt;"",SUMPRODUCT((AG128:AG131=AG131)*(AB128:AB131=AB131)*(Z128:Z131=Z131)*(AD128:AD131=AD131)*(AE128:AE131=AE131)*(AF128:AF131&gt;AF131)),"")</f>
        <v>0</v>
      </c>
      <c r="AN131" s="197">
        <f t="shared" ca="1" si="191"/>
        <v>1</v>
      </c>
      <c r="AO131" s="197" t="str">
        <f ca="1">IF(AP52&lt;&gt;"",SUMPRODUCT((AW49:AW52=AW52)*(AV49:AV52=AV52)*(AT49:AT52=AT52)*(AU49:AU52=AU52)),"")</f>
        <v/>
      </c>
      <c r="AP131" s="197" t="str">
        <f ca="1">IF(AND(AO131&lt;&gt;"",AO131&gt;1),AP52,"")</f>
        <v/>
      </c>
      <c r="AQ131" s="197" t="str">
        <f ca="1">IF(AP131&lt;&gt;"",SUMPRODUCT((DA3:DA105=AP131)*(DD3:DD105=AP132)*(DE3:DE105="W"))+SUMPRODUCT((DA3:DA105=AP131)*(DD3:DD105=AP129)*(DE3:DE105="W"))+SUMPRODUCT((DA3:DA105=AP131)*(DD3:DD105=AP130)*(DE3:DE105="W"))+SUMPRODUCT((DA3:DA105=AP132)*(DD3:DD105=AP131)*(DF3:DF105="W"))+SUMPRODUCT((DA3:DA105=AP129)*(DD3:DD105=AP131)*(DF3:DF105="W"))+SUMPRODUCT((DA3:DA105=AP130)*(DD3:DD105=AP131)*(DF3:DF105="W")),"")</f>
        <v/>
      </c>
      <c r="AR131" s="197" t="str">
        <f ca="1">IF(AP131&lt;&gt;"",SUMPRODUCT((DA3:DA105=AP131)*(DD3:DD105=AP132)*(DE3:DE105="D"))+SUMPRODUCT((DA3:DA105=AP131)*(DD3:DD105=AP129)*(DE3:DE105="D"))+SUMPRODUCT((DA3:DA105=AP131)*(DD3:DD105=AP130)*(DE3:DE105="D"))+SUMPRODUCT((DA3:DA105=AP132)*(DD3:DD105=AP131)*(DE3:DE105="D"))+SUMPRODUCT((DA3:DA105=AP129)*(DD3:DD105=AP131)*(DE3:DE105="D"))+SUMPRODUCT((DA3:DA105=AP130)*(DD3:DD105=AP131)*(DE3:DE105="D")),"")</f>
        <v/>
      </c>
      <c r="AS131" s="197" t="str">
        <f ca="1">IF(AP131&lt;&gt;"",SUMPRODUCT((DA3:DA105=AP131)*(DD3:DD105=AP132)*(DE3:DE105="L"))+SUMPRODUCT((DA3:DA105=AP131)*(DD3:DD105=AP129)*(DE3:DE105="L"))+SUMPRODUCT((DA3:DA105=AP131)*(DD3:DD105=AP130)*(DE3:DE105="L"))+SUMPRODUCT((DA3:DA105=AP132)*(DD3:DD105=AP131)*(DF3:DF105="L"))+SUMPRODUCT((DA3:DA105=AP129)*(DD3:DD105=AP131)*(DF3:DF105="L"))+SUMPRODUCT((DA3:DA105=AP130)*(DD3:DD105=AP131)*(DF3:DF105="L")),"")</f>
        <v/>
      </c>
      <c r="AT131" s="197">
        <f ca="1">SUMPRODUCT((DA3:DA105=AP131)*(DD3:DD105=AP132)*DB3:DB105)+SUMPRODUCT((DA3:DA105=AP131)*(DD3:DD105=AP128)*DB3:DB105)+SUMPRODUCT((DA3:DA105=AP131)*(DD3:DD105=AP129)*DB3:DB105)+SUMPRODUCT((DA3:DA105=AP131)*(DD3:DD105=AP130)*DB3:DB105)+SUMPRODUCT((DA3:DA105=AP132)*(DD3:DD105=AP131)*DC3:DC105)+SUMPRODUCT((DA3:DA105=AP128)*(DD3:DD105=AP131)*DC3:DC105)+SUMPRODUCT((DA3:DA105=AP129)*(DD3:DD105=AP131)*DC3:DC105)+SUMPRODUCT((DA3:DA105=AP130)*(DD3:DD105=AP131)*DC3:DC105)</f>
        <v>0</v>
      </c>
      <c r="AU131" s="197">
        <f ca="1">SUMPRODUCT((DA3:DA105=AP131)*(DD3:DD105=AP132)*DC3:DC105)+SUMPRODUCT((DA3:DA105=AP131)*(DD3:DD105=AP128)*DC3:DC105)+SUMPRODUCT((DA3:DA105=AP131)*(DD3:DD105=AP129)*DC3:DC105)+SUMPRODUCT((DA3:DA105=AP131)*(DD3:DD105=AP130)*DC3:DC105)+SUMPRODUCT((DA3:DA105=AP132)*(DD3:DD105=AP131)*DB3:DB105)+SUMPRODUCT((DA3:DA105=AP128)*(DD3:DD105=AP131)*DB3:DB105)+SUMPRODUCT((DA3:DA105=AP129)*(DD3:DD105=AP131)*DB3:DB105)+SUMPRODUCT((DA3:DA105=AP130)*(DD3:DD105=AP131)*DB3:DB105)</f>
        <v>0</v>
      </c>
      <c r="AV131" s="197">
        <f ca="1">AT131-AU131+1000</f>
        <v>1000</v>
      </c>
      <c r="AW131" s="197" t="str">
        <f t="shared" ca="1" si="192"/>
        <v/>
      </c>
      <c r="AX131" s="197" t="str">
        <f ca="1">IF(AP131&lt;&gt;"",VLOOKUP(AP131,C4:I52,7,FALSE),"")</f>
        <v/>
      </c>
      <c r="AY131" s="197" t="str">
        <f ca="1">IF(AP131&lt;&gt;"",VLOOKUP(AP131,C4:I52,5,FALSE),"")</f>
        <v/>
      </c>
      <c r="AZ131" s="197" t="str">
        <f ca="1">IF(AP131&lt;&gt;"",VLOOKUP(AP131,C4:K52,9,FALSE),"")</f>
        <v/>
      </c>
      <c r="BA131" s="197" t="str">
        <f t="shared" ca="1" si="193"/>
        <v/>
      </c>
      <c r="BB131" s="197" t="str">
        <f ca="1">IF(AP131&lt;&gt;"",RANK(BA131,BA128:BA131),"")</f>
        <v/>
      </c>
      <c r="BC131" s="197" t="str">
        <f ca="1">IF(AP131&lt;&gt;"",SUMPRODUCT((BA128:BA131=BA131)*(AV128:AV131&gt;AV131)),"")</f>
        <v/>
      </c>
      <c r="BD131" s="197" t="str">
        <f ca="1">IF(AP131&lt;&gt;"",SUMPRODUCT((BA128:BA131=BA131)*(AV128:AV131=AV131)*(AT128:AT131&gt;AT131)),"")</f>
        <v/>
      </c>
      <c r="BE131" s="197" t="str">
        <f ca="1">IF(AP131&lt;&gt;"",SUMPRODUCT((BA128:BA131=BA131)*(AV128:AV131=AV131)*(AT128:AT131=AT131)*(AX128:AX131&gt;AX131)),"")</f>
        <v/>
      </c>
      <c r="BF131" s="197" t="str">
        <f ca="1">IF(AP131&lt;&gt;"",SUMPRODUCT((BA128:BA131=BA131)*(AV128:AV131=AV131)*(AT128:AT131=AT131)*(AX128:AX131=AX131)*(AY128:AY131&gt;AY131)),"")</f>
        <v/>
      </c>
      <c r="BG131" s="197" t="str">
        <f ca="1">IF(AP131&lt;&gt;"",SUMPRODUCT((BA128:BA131=BA131)*(AV128:AV131=AV131)*(AT128:AT131=AT131)*(AX128:AX131=AX131)*(AY128:AY131=AY131)*(AZ128:AZ131&gt;AZ131)),"")</f>
        <v/>
      </c>
      <c r="BH131" s="197" t="str">
        <f t="shared" ca="1" si="194"/>
        <v/>
      </c>
      <c r="DX131" s="20"/>
      <c r="DY131" s="20"/>
      <c r="DZ131" s="20"/>
      <c r="EA131" s="199"/>
      <c r="EB131" s="20"/>
      <c r="EC131" s="20"/>
    </row>
    <row r="132" spans="2:133" x14ac:dyDescent="0.25">
      <c r="B132" s="220"/>
      <c r="C132" s="221"/>
      <c r="D132" s="220"/>
      <c r="E132" s="220"/>
      <c r="F132" s="220"/>
      <c r="G132" s="220"/>
      <c r="H132" s="220"/>
      <c r="I132" s="220"/>
      <c r="J132" s="220"/>
      <c r="K132" s="220"/>
      <c r="L132" s="220"/>
      <c r="M132" s="220"/>
      <c r="N132" s="220"/>
      <c r="O132" s="221"/>
      <c r="P132" s="220"/>
      <c r="Q132" s="220"/>
      <c r="R132" s="220"/>
      <c r="S132" s="220"/>
      <c r="T132" s="220"/>
      <c r="U132" s="220"/>
      <c r="V132" s="220"/>
      <c r="W132" s="220"/>
      <c r="X132" s="220"/>
      <c r="Y132" s="220"/>
      <c r="Z132" s="220"/>
      <c r="AA132" s="220"/>
      <c r="AB132" s="220"/>
      <c r="AC132" s="220"/>
      <c r="AD132" s="220"/>
      <c r="AE132" s="220"/>
      <c r="AF132" s="220"/>
      <c r="AG132" s="220"/>
      <c r="AH132" s="220"/>
      <c r="AI132" s="220"/>
      <c r="AJ132" s="220"/>
      <c r="AK132" s="220"/>
      <c r="AL132" s="220"/>
      <c r="AM132" s="220"/>
      <c r="AN132" s="220"/>
      <c r="AO132" s="220"/>
      <c r="AP132" s="220"/>
      <c r="AQ132" s="220"/>
      <c r="AR132" s="220"/>
      <c r="AS132" s="220"/>
      <c r="AT132" s="220"/>
      <c r="AU132" s="220"/>
      <c r="AV132" s="220"/>
      <c r="AW132" s="220"/>
      <c r="AX132" s="220"/>
      <c r="AY132" s="220"/>
      <c r="AZ132" s="220"/>
      <c r="BA132" s="220"/>
      <c r="BB132" s="220"/>
      <c r="BC132" s="220"/>
      <c r="BD132" s="220"/>
      <c r="BE132" s="220"/>
      <c r="BF132" s="220"/>
      <c r="BG132" s="220"/>
      <c r="BH132" s="220"/>
      <c r="DX132" s="20"/>
      <c r="DY132" s="20"/>
      <c r="DZ132" s="20"/>
      <c r="EA132" s="199"/>
      <c r="EB132" s="20"/>
      <c r="EC132" s="20"/>
    </row>
    <row r="133" spans="2:133" x14ac:dyDescent="0.25">
      <c r="U133" s="197">
        <f ca="1">IF(V134="",SUM(AH55:AM55),IF(V135="",SUM(AH56:AM56),IF(V136="",SUM(AH57:AM57),IF(V137="",SUM(AH58:AM58),0))))</f>
        <v>0</v>
      </c>
      <c r="AO133" s="197">
        <f ca="1">IF(AP135="",SUM(BB56:BG56),IF(AP136="",SUM(BB57:BG57),IF(AP137="",SUM(BB58:BG58),0)))</f>
        <v>0</v>
      </c>
      <c r="DX133" s="20"/>
      <c r="DY133" s="20"/>
      <c r="DZ133" s="20"/>
      <c r="EA133" s="199"/>
      <c r="EB133" s="20"/>
      <c r="EC133" s="20"/>
    </row>
    <row r="134" spans="2:133" x14ac:dyDescent="0.25">
      <c r="J134" s="197">
        <f ca="1">IF(COUNTIF(J55:J58,4)=4,1,SUMPRODUCT((J55:J58=J55)*(I55:I58=I55)*(G55:G58&gt;G55))+1)</f>
        <v>1</v>
      </c>
      <c r="U134" s="197">
        <f ca="1">IF(V55&lt;&gt;"",SUMPRODUCT((AC55:AC58=AC55)*(AB55:AB58=AB55)*(Z55:Z58=Z55)*(AA55:AA58=AA55)),"")</f>
        <v>4</v>
      </c>
      <c r="V134" s="197" t="str">
        <f ca="1">IF(AND(U134&lt;&gt;"",U134&gt;1),V55,"")</f>
        <v>Iraq</v>
      </c>
      <c r="W134" s="197">
        <f ca="1">SUMPRODUCT((DA3:DA105=V134)*(DD3:DD105=V135)*(DE3:DE105="W"))+SUMPRODUCT((DA3:DA105=V134)*(DD3:DD105=V136)*(DE3:DE105="W"))+SUMPRODUCT((DA3:DA105=V134)*(DD3:DD105=V137)*(DE3:DE105="W"))+SUMPRODUCT((DA3:DA105=V134)*(DD3:DD105=V138)*(DE3:DE105="W"))+SUMPRODUCT((DA3:DA105=V135)*(DD3:DD105=V134)*(DF3:DF105="W"))+SUMPRODUCT((DA3:DA105=V136)*(DD3:DD105=V134)*(DF3:DF105="W"))+SUMPRODUCT((DA3:DA105=V137)*(DD3:DD105=V134)*(DF3:DF105="W"))+SUMPRODUCT((DA3:DA105=V138)*(DD3:DD105=V134)*(DF3:DF105="W"))</f>
        <v>0</v>
      </c>
      <c r="X134" s="197">
        <f ca="1">SUMPRODUCT((DA3:DA105=V134)*(DD3:DD105=V135)*(DE3:DE105="D"))+SUMPRODUCT((DA3:DA105=V134)*(DD3:DD105=V136)*(DE3:DE105="D"))+SUMPRODUCT((DA3:DA105=V134)*(DD3:DD105=V137)*(DE3:DE105="D"))+SUMPRODUCT((DA3:DA105=V134)*(DD3:DD105=V138)*(DE3:DE105="D"))+SUMPRODUCT((DA3:DA105=V135)*(DD3:DD105=V134)*(DE3:DE105="D"))+SUMPRODUCT((DA3:DA105=V136)*(DD3:DD105=V134)*(DE3:DE105="D"))+SUMPRODUCT((DA3:DA105=V137)*(DD3:DD105=V134)*(DE3:DE105="D"))+SUMPRODUCT((DA3:DA105=V138)*(DD3:DD105=V134)*(DE3:DE105="D"))</f>
        <v>0</v>
      </c>
      <c r="Y134" s="197">
        <f ca="1">SUMPRODUCT((DA3:DA105=V134)*(DD3:DD105=V135)*(DE3:DE105="L"))+SUMPRODUCT((DA3:DA105=V134)*(DD3:DD105=V136)*(DE3:DE105="L"))+SUMPRODUCT((DA3:DA105=V134)*(DD3:DD105=V137)*(DE3:DE105="L"))+SUMPRODUCT((DA3:DA105=V134)*(DD3:DD105=V138)*(DE3:DE105="L"))+SUMPRODUCT((DA3:DA105=V135)*(DD3:DD105=V134)*(DF3:DF105="L"))+SUMPRODUCT((DA3:DA105=V136)*(DD3:DD105=V134)*(DF3:DF105="L"))+SUMPRODUCT((DA3:DA105=V137)*(DD3:DD105=V134)*(DF3:DF105="L"))+SUMPRODUCT((DA3:DA105=V138)*(DD3:DD105=V134)*(DF3:DF105="L"))</f>
        <v>0</v>
      </c>
      <c r="Z134" s="197">
        <f ca="1">SUMPRODUCT((DA3:DA105=V134)*(DD3:DD105=V135)*DB3:DB105)+SUMPRODUCT((DA3:DA105=V134)*(DD3:DD105=V136)*DB3:DB105)+SUMPRODUCT((DA3:DA105=V134)*(DD3:DD105=V137)*DB3:DB105)+SUMPRODUCT((DA3:DA105=V134)*(DD3:DD105=V138)*DB3:DB105)+SUMPRODUCT((DA3:DA105=V135)*(DD3:DD105=V134)*DC3:DC105)+SUMPRODUCT((DA3:DA105=V136)*(DD3:DD105=V134)*DC3:DC105)+SUMPRODUCT((DA3:DA105=V137)*(DD3:DD105=V134)*DC3:DC105)+SUMPRODUCT((DA3:DA105=V138)*(DD3:DD105=V134)*DC3:DC105)</f>
        <v>0</v>
      </c>
      <c r="AA134" s="197">
        <f ca="1">SUMPRODUCT((DA3:DA105=V134)*(DD3:DD105=V135)*DC3:DC105)+SUMPRODUCT((DA3:DA105=V134)*(DD3:DD105=V136)*DC3:DC105)+SUMPRODUCT((DA3:DA105=V134)*(DD3:DD105=V137)*DC3:DC105)+SUMPRODUCT((DA3:DA105=V134)*(DD3:DD105=V138)*DC3:DC105)+SUMPRODUCT((DA3:DA105=V135)*(DD3:DD105=V134)*DB3:DB105)+SUMPRODUCT((DA3:DA105=V136)*(DD3:DD105=V134)*DB3:DB105)+SUMPRODUCT((DA3:DA105=V137)*(DD3:DD105=V134)*DB3:DB105)+SUMPRODUCT((DA3:DA105=V138)*(DD3:DD105=V134)*DB3:DB105)</f>
        <v>0</v>
      </c>
      <c r="AB134" s="197">
        <f ca="1">Z134-AA134+1000</f>
        <v>1000</v>
      </c>
      <c r="AC134" s="197">
        <f ca="1">IF(V134&lt;&gt;"",W134*3+X134*1,"")</f>
        <v>0</v>
      </c>
      <c r="AD134" s="197">
        <f ca="1">IF(V134&lt;&gt;"",VLOOKUP(V134,C4:I58,7,FALSE),"")</f>
        <v>1000</v>
      </c>
      <c r="AE134" s="197">
        <f ca="1">IF(V134&lt;&gt;"",VLOOKUP(V134,C4:I58,5,FALSE),"")</f>
        <v>0</v>
      </c>
      <c r="AF134" s="197">
        <f ca="1">IF(V134&lt;&gt;"",VLOOKUP(V134,C4:K58,9,FALSE),"")</f>
        <v>-158</v>
      </c>
      <c r="AG134" s="197">
        <f ca="1">AC134</f>
        <v>0</v>
      </c>
      <c r="AH134" s="197">
        <f ca="1">IF(V134&lt;&gt;"",RANK(AG134,AG134:AG137),"")</f>
        <v>1</v>
      </c>
      <c r="AI134" s="197">
        <f ca="1">IF(V134&lt;&gt;"",SUMPRODUCT((AG134:AG137=AG134)*(AB134:AB137&gt;AB134)),"")</f>
        <v>0</v>
      </c>
      <c r="AJ134" s="197">
        <f ca="1">IF(V134&lt;&gt;"",SUMPRODUCT((AG134:AG137=AG134)*(AB134:AB137=AB134)*(Z134:Z137&gt;Z134)),"")</f>
        <v>0</v>
      </c>
      <c r="AK134" s="197">
        <f ca="1">IF(V134&lt;&gt;"",SUMPRODUCT((AG134:AG137=AG134)*(AB134:AB137=AB134)*(Z134:Z137=Z134)*(AD134:AD137&gt;AD134)),"")</f>
        <v>0</v>
      </c>
      <c r="AL134" s="197">
        <f ca="1">IF(V134&lt;&gt;"",SUMPRODUCT((AG134:AG137=AG134)*(AB134:AB137=AB134)*(Z134:Z137=Z134)*(AD134:AD137=AD134)*(AE134:AE137&gt;AE134)),"")</f>
        <v>0</v>
      </c>
      <c r="AM134" s="197">
        <f ca="1">IF(V134&lt;&gt;"",SUMPRODUCT((AG134:AG137=AG134)*(AB134:AB137=AB134)*(Z134:Z137=Z134)*(AD134:AD137=AD134)*(AE134:AE137=AE134)*(AF134:AF137&gt;AF134)),"")</f>
        <v>3</v>
      </c>
      <c r="AN134" s="197">
        <f ca="1">IF(V134&lt;&gt;"",SUM(AH134:AM134),"")</f>
        <v>4</v>
      </c>
      <c r="AW134" s="197"/>
      <c r="AX134" s="197"/>
      <c r="AY134" s="197"/>
      <c r="AZ134" s="197"/>
      <c r="BA134" s="197"/>
      <c r="DX134" s="20"/>
      <c r="DY134" s="20"/>
      <c r="DZ134" s="20"/>
      <c r="EA134" s="199"/>
      <c r="EB134" s="20"/>
      <c r="EC134" s="20"/>
    </row>
    <row r="135" spans="2:133" x14ac:dyDescent="0.25">
      <c r="J135" s="197">
        <f ca="1">IF(COUNTIF(J55:J58,4)=4,1,SUMPRODUCT((J55:J58=J56)*(I55:I58=I56)*(G55:G58&gt;G56))+1)</f>
        <v>1</v>
      </c>
      <c r="U135" s="197">
        <f ca="1">IF(V56&lt;&gt;"",SUMPRODUCT((AC55:AC58=AC56)*(AB55:AB58=AB56)*(Z55:Z58=Z56)*(AA55:AA58=AA56)),"")</f>
        <v>4</v>
      </c>
      <c r="V135" s="197" t="str">
        <f ca="1">IF(AND(U135&lt;&gt;"",U135&gt;1),V56,"")</f>
        <v>Norway</v>
      </c>
      <c r="W135" s="197">
        <f ca="1">SUMPRODUCT((DA3:DA105=V135)*(DD3:DD105=V136)*(DE3:DE105="W"))+SUMPRODUCT((DA3:DA105=V135)*(DD3:DD105=V137)*(DE3:DE105="W"))+SUMPRODUCT((DA3:DA105=V135)*(DD3:DD105=V138)*(DE3:DE105="W"))+SUMPRODUCT((DA3:DA105=V135)*(DD3:DD105=V134)*(DE3:DE105="W"))+SUMPRODUCT((DA3:DA105=V136)*(DD3:DD105=V135)*(DF3:DF105="W"))+SUMPRODUCT((DA3:DA105=V137)*(DD3:DD105=V135)*(DF3:DF105="W"))+SUMPRODUCT((DA3:DA105=V138)*(DD3:DD105=V135)*(DF3:DF105="W"))+SUMPRODUCT((DA3:DA105=V134)*(DD3:DD105=V135)*(DF3:DF105="W"))</f>
        <v>0</v>
      </c>
      <c r="X135" s="197">
        <f ca="1">SUMPRODUCT((DA3:DA105=V135)*(DD3:DD105=V136)*(DE3:DE105="D"))+SUMPRODUCT((DA3:DA105=V135)*(DD3:DD105=V137)*(DE3:DE105="D"))+SUMPRODUCT((DA3:DA105=V135)*(DD3:DD105=V138)*(DE3:DE105="D"))+SUMPRODUCT((DA3:DA105=V135)*(DD3:DD105=V134)*(DE3:DE105="D"))+SUMPRODUCT((DA3:DA105=V136)*(DD3:DD105=V135)*(DE3:DE105="D"))+SUMPRODUCT((DA3:DA105=V137)*(DD3:DD105=V135)*(DE3:DE105="D"))+SUMPRODUCT((DA3:DA105=V138)*(DD3:DD105=V135)*(DE3:DE105="D"))+SUMPRODUCT((DA3:DA105=V134)*(DD3:DD105=V135)*(DE3:DE105="D"))</f>
        <v>0</v>
      </c>
      <c r="Y135" s="197">
        <f ca="1">SUMPRODUCT((DA3:DA105=V135)*(DD3:DD105=V136)*(DE3:DE105="L"))+SUMPRODUCT((DA3:DA105=V135)*(DD3:DD105=V137)*(DE3:DE105="L"))+SUMPRODUCT((DA3:DA105=V135)*(DD3:DD105=V138)*(DE3:DE105="L"))+SUMPRODUCT((DA3:DA105=V135)*(DD3:DD105=V134)*(DE3:DE105="L"))+SUMPRODUCT((DA3:DA105=V136)*(DD3:DD105=V135)*(DF3:DF105="L"))+SUMPRODUCT((DA3:DA105=V137)*(DD3:DD105=V135)*(DF3:DF105="L"))+SUMPRODUCT((DA3:DA105=V138)*(DD3:DD105=V135)*(DF3:DF105="L"))+SUMPRODUCT((DA3:DA105=V134)*(DD3:DD105=V135)*(DF3:DF105="L"))</f>
        <v>0</v>
      </c>
      <c r="Z135" s="197">
        <f ca="1">SUMPRODUCT((DA3:DA105=V135)*(DD3:DD105=V136)*DB3:DB105)+SUMPRODUCT((DA3:DA105=V135)*(DD3:DD105=V137)*DB3:DB105)+SUMPRODUCT((DA3:DA105=V135)*(DD3:DD105=V138)*DB3:DB105)+SUMPRODUCT((DA3:DA105=V135)*(DD3:DD105=V134)*DB3:DB105)+SUMPRODUCT((DA3:DA105=V136)*(DD3:DD105=V135)*DC3:DC105)+SUMPRODUCT((DA3:DA105=V137)*(DD3:DD105=V135)*DC3:DC105)+SUMPRODUCT((DA3:DA105=V138)*(DD3:DD105=V135)*DC3:DC105)+SUMPRODUCT((DA3:DA105=V134)*(DD3:DD105=V135)*DC3:DC105)</f>
        <v>0</v>
      </c>
      <c r="AA135" s="197">
        <f ca="1">SUMPRODUCT((DA3:DA105=V135)*(DD3:DD105=V136)*DC3:DC105)+SUMPRODUCT((DA3:DA105=V135)*(DD3:DD105=V137)*DC3:DC105)+SUMPRODUCT((DA3:DA105=V135)*(DD3:DD105=V138)*DC3:DC105)+SUMPRODUCT((DA3:DA105=V135)*(DD3:DD105=V134)*DC3:DC105)+SUMPRODUCT((DA3:DA105=V136)*(DD3:DD105=V135)*DB3:DB105)+SUMPRODUCT((DA3:DA105=V137)*(DD3:DD105=V135)*DB3:DB105)+SUMPRODUCT((DA3:DA105=V138)*(DD3:DD105=V135)*DB3:DB105)+SUMPRODUCT((DA3:DA105=V134)*(DD3:DD105=V135)*DB3:DB105)</f>
        <v>0</v>
      </c>
      <c r="AB135" s="197">
        <f ca="1">Z135-AA135+1000</f>
        <v>1000</v>
      </c>
      <c r="AC135" s="197">
        <f t="shared" ref="AC135:AC137" ca="1" si="195">IF(V135&lt;&gt;"",W135*3+X135*1,"")</f>
        <v>0</v>
      </c>
      <c r="AD135" s="197">
        <f ca="1">IF(V135&lt;&gt;"",VLOOKUP(V135,C4:I58,7,FALSE),"")</f>
        <v>1000</v>
      </c>
      <c r="AE135" s="197">
        <f ca="1">IF(V135&lt;&gt;"",VLOOKUP(V135,C4:I58,5,FALSE),"")</f>
        <v>0</v>
      </c>
      <c r="AF135" s="197">
        <f ca="1">IF(V135&lt;&gt;"",VLOOKUP(V135,C4:K58,9,FALSE),"")</f>
        <v>-132</v>
      </c>
      <c r="AG135" s="197">
        <f t="shared" ref="AG135:AG137" ca="1" si="196">AC135</f>
        <v>0</v>
      </c>
      <c r="AH135" s="197">
        <f ca="1">IF(V135&lt;&gt;"",RANK(AG135,AG134:AG137),"")</f>
        <v>1</v>
      </c>
      <c r="AI135" s="197">
        <f ca="1">IF(V135&lt;&gt;"",SUMPRODUCT((AG134:AG137=AG135)*(AB134:AB137&gt;AB135)),"")</f>
        <v>0</v>
      </c>
      <c r="AJ135" s="197">
        <f ca="1">IF(V135&lt;&gt;"",SUMPRODUCT((AG134:AG137=AG135)*(AB134:AB137=AB135)*(Z134:Z137&gt;Z135)),"")</f>
        <v>0</v>
      </c>
      <c r="AK135" s="197">
        <f ca="1">IF(V135&lt;&gt;"",SUMPRODUCT((AG134:AG137=AG135)*(AB134:AB137=AB135)*(Z134:Z137=Z135)*(AD134:AD137&gt;AD135)),"")</f>
        <v>0</v>
      </c>
      <c r="AL135" s="197">
        <f ca="1">IF(V135&lt;&gt;"",SUMPRODUCT((AG134:AG137=AG135)*(AB134:AB137=AB135)*(Z134:Z137=Z135)*(AD134:AD137=AD135)*(AE134:AE137&gt;AE135)),"")</f>
        <v>0</v>
      </c>
      <c r="AM135" s="197">
        <f ca="1">IF(V135&lt;&gt;"",SUMPRODUCT((AG134:AG137=AG135)*(AB134:AB137=AB135)*(Z134:Z137=Z135)*(AD134:AD137=AD135)*(AE134:AE137=AE135)*(AF134:AF137&gt;AF135)),"")</f>
        <v>2</v>
      </c>
      <c r="AN135" s="197">
        <f t="shared" ref="AN135:AN137" ca="1" si="197">IF(V135&lt;&gt;"",SUM(AH135:AM135),"")</f>
        <v>3</v>
      </c>
      <c r="AO135" s="197" t="str">
        <f ca="1">IF(AP56&lt;&gt;"",SUMPRODUCT((AW55:AW58=AW56)*(AV55:AV58=AV56)*(AT55:AT58=AT56)*(AU55:AU58=AU56)),"")</f>
        <v/>
      </c>
      <c r="AP135" s="197" t="str">
        <f ca="1">IF(AND(AO135&lt;&gt;"",AO135&gt;1),AP56,"")</f>
        <v/>
      </c>
      <c r="AQ135" s="197">
        <f ca="1">SUMPRODUCT((DA3:DA105=AP135)*(DD3:DD105=AP136)*(DE3:DE105="W"))+SUMPRODUCT((DA3:DA105=AP135)*(DD3:DD105=AP137)*(DE3:DE105="W"))+SUMPRODUCT((DA3:DA105=AP135)*(DD3:DD105=AP138)*(DE3:DE105="W"))+SUMPRODUCT((DA3:DA105=AP136)*(DD3:DD105=AP135)*(DF3:DF105="W"))+SUMPRODUCT((DA3:DA105=AP137)*(DD3:DD105=AP135)*(DF3:DF105="W"))+SUMPRODUCT((DA3:DA105=AP138)*(DD3:DD105=AP135)*(DF3:DF105="W"))</f>
        <v>0</v>
      </c>
      <c r="AR135" s="197">
        <f ca="1">SUMPRODUCT((DA3:DA105=AP135)*(DD3:DD105=AP136)*(DE3:DE105="D"))+SUMPRODUCT((DA3:DA105=AP135)*(DD3:DD105=AP137)*(DE3:DE105="D"))+SUMPRODUCT((DA3:DA105=AP135)*(DD3:DD105=AP138)*(DE3:DE105="D"))+SUMPRODUCT((DA3:DA105=AP136)*(DD3:DD105=AP135)*(DE3:DE105="D"))+SUMPRODUCT((DA3:DA105=AP137)*(DD3:DD105=AP135)*(DE3:DE105="D"))+SUMPRODUCT((DA3:DA105=AP138)*(DD3:DD105=AP135)*(DE3:DE105="D"))</f>
        <v>0</v>
      </c>
      <c r="AS135" s="197">
        <f ca="1">SUMPRODUCT((DA3:DA105=AP135)*(DD3:DD105=AP136)*(DE3:DE105="L"))+SUMPRODUCT((DA3:DA105=AP135)*(DD3:DD105=AP137)*(DE3:DE105="L"))+SUMPRODUCT((DA3:DA105=AP135)*(DD3:DD105=AP138)*(DE3:DE105="L"))+SUMPRODUCT((DA3:DA105=AP136)*(DD3:DD105=AP135)*(DF3:DF105="L"))+SUMPRODUCT((DA3:DA105=AP137)*(DD3:DD105=AP135)*(DF3:DF105="L"))+SUMPRODUCT((DA3:DA105=AP138)*(DD3:DD105=AP135)*(DF3:DF105="L"))</f>
        <v>0</v>
      </c>
      <c r="AT135" s="197">
        <f ca="1">SUMPRODUCT((DA3:DA105=AP135)*(DD3:DD105=AP136)*DB3:DB105)+SUMPRODUCT((DA3:DA105=AP135)*(DD3:DD105=AP137)*DB3:DB105)+SUMPRODUCT((DA3:DA105=AP135)*(DD3:DD105=AP138)*DB3:DB105)+SUMPRODUCT((DA3:DA105=AP135)*(DD3:DD105=AP134)*DB3:DB105)+SUMPRODUCT((DA3:DA105=AP136)*(DD3:DD105=AP135)*DC3:DC105)+SUMPRODUCT((DA3:DA105=AP137)*(DD3:DD105=AP135)*DC3:DC105)+SUMPRODUCT((DA3:DA105=AP138)*(DD3:DD105=AP135)*DC3:DC105)+SUMPRODUCT((DA3:DA105=AP134)*(DD3:DD105=AP135)*DC3:DC105)</f>
        <v>0</v>
      </c>
      <c r="AU135" s="197">
        <f ca="1">SUMPRODUCT((DA3:DA105=AP135)*(DD3:DD105=AP136)*DC3:DC105)+SUMPRODUCT((DA3:DA105=AP135)*(DD3:DD105=AP137)*DC3:DC105)+SUMPRODUCT((DA3:DA105=AP135)*(DD3:DD105=AP138)*DC3:DC105)+SUMPRODUCT((DA3:DA105=AP135)*(DD3:DD105=AP134)*DC3:DC105)+SUMPRODUCT((DA3:DA105=AP136)*(DD3:DD105=AP135)*DB3:DB105)+SUMPRODUCT((DA3:DA105=AP137)*(DD3:DD105=AP135)*DB3:DB105)+SUMPRODUCT((DA3:DA105=AP138)*(DD3:DD105=AP135)*DB3:DB105)+SUMPRODUCT((DA3:DA105=AP134)*(DD3:DD105=AP135)*DB3:DB105)</f>
        <v>0</v>
      </c>
      <c r="AV135" s="197">
        <f ca="1">AT135-AU135+1000</f>
        <v>1000</v>
      </c>
      <c r="AW135" s="197" t="str">
        <f t="shared" ref="AW135:AW137" ca="1" si="198">IF(AP135&lt;&gt;"",AQ135*3+AR135*1,"")</f>
        <v/>
      </c>
      <c r="AX135" s="197" t="str">
        <f ca="1">IF(AP135&lt;&gt;"",VLOOKUP(AP135,C4:I58,7,FALSE),"")</f>
        <v/>
      </c>
      <c r="AY135" s="197" t="str">
        <f ca="1">IF(AP135&lt;&gt;"",VLOOKUP(AP135,C4:I58,5,FALSE),"")</f>
        <v/>
      </c>
      <c r="AZ135" s="197" t="str">
        <f ca="1">IF(AP135&lt;&gt;"",VLOOKUP(AP135,C4:K58,9,FALSE),"")</f>
        <v/>
      </c>
      <c r="BA135" s="197" t="str">
        <f t="shared" ref="BA135:BA137" ca="1" si="199">AW135</f>
        <v/>
      </c>
      <c r="BB135" s="197" t="str">
        <f ca="1">IF(AP135&lt;&gt;"",RANK(BA135,BA134:BA137),"")</f>
        <v/>
      </c>
      <c r="BC135" s="197" t="str">
        <f ca="1">IF(AP135&lt;&gt;"",SUMPRODUCT((BA134:BA137=BA135)*(AV134:AV137&gt;AV135)),"")</f>
        <v/>
      </c>
      <c r="BD135" s="197" t="str">
        <f ca="1">IF(AP135&lt;&gt;"",SUMPRODUCT((BA134:BA137=BA135)*(AV134:AV137=AV135)*(AT134:AT137&gt;AT135)),"")</f>
        <v/>
      </c>
      <c r="BE135" s="197" t="str">
        <f ca="1">IF(AP135&lt;&gt;"",SUMPRODUCT((BA134:BA137=BA135)*(AV134:AV137=AV135)*(AT134:AT137=AT135)*(AX134:AX137&gt;AX135)),"")</f>
        <v/>
      </c>
      <c r="BF135" s="197" t="str">
        <f ca="1">IF(AP135&lt;&gt;"",SUMPRODUCT((BA134:BA137=BA135)*(AV134:AV137=AV135)*(AT134:AT137=AT135)*(AX134:AX137=AX135)*(AY134:AY137&gt;AY135)),"")</f>
        <v/>
      </c>
      <c r="BG135" s="197" t="str">
        <f ca="1">IF(AP135&lt;&gt;"",SUMPRODUCT((BA134:BA137=BA135)*(AV134:AV137=AV135)*(AT134:AT137=AT135)*(AX134:AX137=AX135)*(AY134:AY137=AY135)*(AZ134:AZ137&gt;AZ135)),"")</f>
        <v/>
      </c>
      <c r="BH135" s="197" t="str">
        <f ca="1">IF(AP135&lt;&gt;"",SUM(BB135:BG135)+1,"")</f>
        <v/>
      </c>
      <c r="DX135" s="20"/>
      <c r="DY135" s="20"/>
      <c r="DZ135" s="20"/>
      <c r="EA135" s="199"/>
      <c r="EB135" s="20"/>
      <c r="EC135" s="20"/>
    </row>
    <row r="136" spans="2:133" x14ac:dyDescent="0.25">
      <c r="J136" s="197">
        <f ca="1">IF(COUNTIF(J55:J58,4)=4,1,SUMPRODUCT((J55:J58=J57)*(I55:I58=I57)*(G55:G58&gt;G57))+1)</f>
        <v>1</v>
      </c>
      <c r="U136" s="197">
        <f ca="1">IF(V57&lt;&gt;"",SUMPRODUCT((AC55:AC58=AC57)*(AB55:AB58=AB57)*(Z55:Z58=Z57)*(AA55:AA58=AA57)),"")</f>
        <v>4</v>
      </c>
      <c r="V136" s="197" t="str">
        <f ca="1">IF(AND(U136&lt;&gt;"",U136&gt;1),V57,"")</f>
        <v>Senegal</v>
      </c>
      <c r="W136" s="197">
        <f ca="1">SUMPRODUCT((DA3:DA105=V136)*(DD3:DD105=V137)*(DE3:DE105="W"))+SUMPRODUCT((DA3:DA105=V136)*(DD3:DD105=V138)*(DE3:DE105="W"))+SUMPRODUCT((DA3:DA105=V136)*(DD3:DD105=V134)*(DE3:DE105="W"))+SUMPRODUCT((DA3:DA105=V136)*(DD3:DD105=V135)*(DE3:DE105="W"))+SUMPRODUCT((DA3:DA105=V137)*(DD3:DD105=V136)*(DF3:DF105="W"))+SUMPRODUCT((DA3:DA105=V138)*(DD3:DD105=V136)*(DF3:DF105="W"))+SUMPRODUCT((DA3:DA105=V134)*(DD3:DD105=V136)*(DF3:DF105="W"))+SUMPRODUCT((DA3:DA105=V135)*(DD3:DD105=V136)*(DF3:DF105="W"))</f>
        <v>0</v>
      </c>
      <c r="X136" s="197">
        <f ca="1">SUMPRODUCT((DA3:DA105=V136)*(DD3:DD105=V137)*(DE3:DE105="D"))+SUMPRODUCT((DA3:DA105=V136)*(DD3:DD105=V138)*(DE3:DE105="D"))+SUMPRODUCT((DA3:DA105=V136)*(DD3:DD105=V134)*(DE3:DE105="D"))+SUMPRODUCT((DA3:DA105=V136)*(DD3:DD105=V135)*(DE3:DE105="D"))+SUMPRODUCT((DA3:DA105=V137)*(DD3:DD105=V136)*(DE3:DE105="D"))+SUMPRODUCT((DA3:DA105=V138)*(DD3:DD105=V136)*(DE3:DE105="D"))+SUMPRODUCT((DA3:DA105=V134)*(DD3:DD105=V136)*(DE3:DE105="D"))+SUMPRODUCT((DA3:DA105=V135)*(DD3:DD105=V136)*(DE3:DE105="D"))</f>
        <v>0</v>
      </c>
      <c r="Y136" s="197">
        <f ca="1">SUMPRODUCT((DA3:DA105=V136)*(DD3:DD105=V137)*(DE3:DE105="L"))+SUMPRODUCT((DA3:DA105=V136)*(DD3:DD105=V138)*(DE3:DE105="L"))+SUMPRODUCT((DA3:DA105=V136)*(DD3:DD105=V134)*(DE3:DE105="L"))+SUMPRODUCT((DA3:DA105=V136)*(DD3:DD105=V135)*(DE3:DE105="L"))+SUMPRODUCT((DA3:DA105=V137)*(DD3:DD105=V136)*(DF3:DF105="L"))+SUMPRODUCT((DA3:DA105=V138)*(DD3:DD105=V136)*(DF3:DF105="L"))+SUMPRODUCT((DA3:DA105=V134)*(DD3:DD105=V136)*(DF3:DF105="L"))+SUMPRODUCT((DA3:DA105=V135)*(DD3:DD105=V136)*(DF3:DF105="L"))</f>
        <v>0</v>
      </c>
      <c r="Z136" s="197">
        <f ca="1">SUMPRODUCT((DA3:DA105=V136)*(DD3:DD105=V137)*DB3:DB105)+SUMPRODUCT((DA3:DA105=V136)*(DD3:DD105=V138)*DB3:DB105)+SUMPRODUCT((DA3:DA105=V136)*(DD3:DD105=V134)*DB3:DB105)+SUMPRODUCT((DA3:DA105=V136)*(DD3:DD105=V135)*DB3:DB105)+SUMPRODUCT((DA3:DA105=V137)*(DD3:DD105=V136)*DC3:DC105)+SUMPRODUCT((DA3:DA105=V138)*(DD3:DD105=V136)*DC3:DC105)+SUMPRODUCT((DA3:DA105=V134)*(DD3:DD105=V136)*DC3:DC105)+SUMPRODUCT((DA3:DA105=V135)*(DD3:DD105=V136)*DC3:DC105)</f>
        <v>0</v>
      </c>
      <c r="AA136" s="197">
        <f ca="1">SUMPRODUCT((DA3:DA105=V136)*(DD3:DD105=V137)*DC3:DC105)+SUMPRODUCT((DA3:DA105=V136)*(DD3:DD105=V138)*DC3:DC105)+SUMPRODUCT((DA3:DA105=V136)*(DD3:DD105=V134)*DC3:DC105)+SUMPRODUCT((DA3:DA105=V136)*(DD3:DD105=V135)*DC3:DC105)+SUMPRODUCT((DA3:DA105=V137)*(DD3:DD105=V136)*DB3:DB105)+SUMPRODUCT((DA3:DA105=V138)*(DD3:DD105=V136)*DB3:DB105)+SUMPRODUCT((DA3:DA105=V134)*(DD3:DD105=V136)*DB3:DB105)+SUMPRODUCT((DA3:DA105=V135)*(DD3:DD105=V136)*DB3:DB105)</f>
        <v>0</v>
      </c>
      <c r="AB136" s="197">
        <f ca="1">Z136-AA136+1000</f>
        <v>1000</v>
      </c>
      <c r="AC136" s="197">
        <f t="shared" ca="1" si="195"/>
        <v>0</v>
      </c>
      <c r="AD136" s="197">
        <f ca="1">IF(V136&lt;&gt;"",VLOOKUP(V136,C4:I58,7,FALSE),"")</f>
        <v>1000</v>
      </c>
      <c r="AE136" s="197">
        <f ca="1">IF(V136&lt;&gt;"",VLOOKUP(V136,C4:I58,5,FALSE),"")</f>
        <v>0</v>
      </c>
      <c r="AF136" s="197">
        <f ca="1">IF(V136&lt;&gt;"",VLOOKUP(V136,C4:K58,9,FALSE),"")</f>
        <v>-112</v>
      </c>
      <c r="AG136" s="197">
        <f t="shared" ca="1" si="196"/>
        <v>0</v>
      </c>
      <c r="AH136" s="197">
        <f ca="1">IF(V136&lt;&gt;"",RANK(AG136,AG134:AG137),"")</f>
        <v>1</v>
      </c>
      <c r="AI136" s="197">
        <f ca="1">IF(V136&lt;&gt;"",SUMPRODUCT((AG134:AG137=AG136)*(AB134:AB137&gt;AB136)),"")</f>
        <v>0</v>
      </c>
      <c r="AJ136" s="197">
        <f ca="1">IF(V136&lt;&gt;"",SUMPRODUCT((AG134:AG137=AG136)*(AB134:AB137=AB136)*(Z134:Z137&gt;Z136)),"")</f>
        <v>0</v>
      </c>
      <c r="AK136" s="197">
        <f ca="1">IF(V136&lt;&gt;"",SUMPRODUCT((AG134:AG137=AG136)*(AB134:AB137=AB136)*(Z134:Z137=Z136)*(AD134:AD137&gt;AD136)),"")</f>
        <v>0</v>
      </c>
      <c r="AL136" s="197">
        <f ca="1">IF(V136&lt;&gt;"",SUMPRODUCT((AG134:AG137=AG136)*(AB134:AB137=AB136)*(Z134:Z137=Z136)*(AD134:AD137=AD136)*(AE134:AE137&gt;AE136)),"")</f>
        <v>0</v>
      </c>
      <c r="AM136" s="197">
        <f ca="1">IF(V136&lt;&gt;"",SUMPRODUCT((AG134:AG137=AG136)*(AB134:AB137=AB136)*(Z134:Z137=Z136)*(AD134:AD137=AD136)*(AE134:AE137=AE136)*(AF134:AF137&gt;AF136)),"")</f>
        <v>1</v>
      </c>
      <c r="AN136" s="197">
        <f t="shared" ca="1" si="197"/>
        <v>2</v>
      </c>
      <c r="AO136" s="197" t="str">
        <f ca="1">IF(AP57&lt;&gt;"",SUMPRODUCT((AW55:AW58=AW57)*(AV55:AV58=AV57)*(AT55:AT58=AT57)*(AU55:AU58=AU57)),"")</f>
        <v/>
      </c>
      <c r="AP136" s="197" t="str">
        <f ca="1">IF(AND(AO136&lt;&gt;"",AO136&gt;1),AP57,"")</f>
        <v/>
      </c>
      <c r="AQ136" s="197">
        <f ca="1">SUMPRODUCT((DA3:DA105=AP136)*(DD3:DD105=AP137)*(DE3:DE105="W"))+SUMPRODUCT((DA3:DA105=AP136)*(DD3:DD105=AP138)*(DE3:DE105="W"))+SUMPRODUCT((DA3:DA105=AP136)*(DD3:DD105=AP135)*(DE3:DE105="W"))+SUMPRODUCT((DA3:DA105=AP137)*(DD3:DD105=AP136)*(DF3:DF105="W"))+SUMPRODUCT((DA3:DA105=AP138)*(DD3:DD105=AP136)*(DF3:DF105="W"))+SUMPRODUCT((DA3:DA105=AP135)*(DD3:DD105=AP136)*(DF3:DF105="W"))</f>
        <v>0</v>
      </c>
      <c r="AR136" s="197">
        <f ca="1">SUMPRODUCT((DA3:DA105=AP136)*(DD3:DD105=AP137)*(DE3:DE105="D"))+SUMPRODUCT((DA3:DA105=AP136)*(DD3:DD105=AP138)*(DE3:DE105="D"))+SUMPRODUCT((DA3:DA105=AP136)*(DD3:DD105=AP135)*(DE3:DE105="D"))+SUMPRODUCT((DA3:DA105=AP137)*(DD3:DD105=AP136)*(DE3:DE105="D"))+SUMPRODUCT((DA3:DA105=AP138)*(DD3:DD105=AP136)*(DE3:DE105="D"))+SUMPRODUCT((DA3:DA105=AP135)*(DD3:DD105=AP136)*(DE3:DE105="D"))</f>
        <v>0</v>
      </c>
      <c r="AS136" s="197">
        <f ca="1">SUMPRODUCT((DA3:DA105=AP136)*(DD3:DD105=AP137)*(DE3:DE105="L"))+SUMPRODUCT((DA3:DA105=AP136)*(DD3:DD105=AP138)*(DE3:DE105="L"))+SUMPRODUCT((DA3:DA105=AP136)*(DD3:DD105=AP135)*(DE3:DE105="L"))+SUMPRODUCT((DA3:DA105=AP137)*(DD3:DD105=AP136)*(DF3:DF105="L"))+SUMPRODUCT((DA3:DA105=AP138)*(DD3:DD105=AP136)*(DF3:DF105="L"))+SUMPRODUCT((DA3:DA105=AP135)*(DD3:DD105=AP136)*(DF3:DF105="L"))</f>
        <v>0</v>
      </c>
      <c r="AT136" s="197">
        <f ca="1">SUMPRODUCT((DA3:DA105=AP136)*(DD3:DD105=AP137)*DB3:DB105)+SUMPRODUCT((DA3:DA105=AP136)*(DD3:DD105=AP138)*DB3:DB105)+SUMPRODUCT((DA3:DA105=AP136)*(DD3:DD105=AP134)*DB3:DB105)+SUMPRODUCT((DA3:DA105=AP136)*(DD3:DD105=AP135)*DB3:DB105)+SUMPRODUCT((DA3:DA105=AP137)*(DD3:DD105=AP136)*DC3:DC105)+SUMPRODUCT((DA3:DA105=AP138)*(DD3:DD105=AP136)*DC3:DC105)+SUMPRODUCT((DA3:DA105=AP134)*(DD3:DD105=AP136)*DC3:DC105)+SUMPRODUCT((DA3:DA105=AP135)*(DD3:DD105=AP136)*DC3:DC105)</f>
        <v>0</v>
      </c>
      <c r="AU136" s="197">
        <f ca="1">SUMPRODUCT((DA3:DA105=AP136)*(DD3:DD105=AP137)*DC3:DC105)+SUMPRODUCT((DA3:DA105=AP136)*(DD3:DD105=AP138)*DC3:DC105)+SUMPRODUCT((DA3:DA105=AP136)*(DD3:DD105=AP134)*DC3:DC105)+SUMPRODUCT((DA3:DA105=AP136)*(DD3:DD105=AP135)*DC3:DC105)+SUMPRODUCT((DA3:DA105=AP137)*(DD3:DD105=AP136)*DB3:DB105)+SUMPRODUCT((DA3:DA105=AP138)*(DD3:DD105=AP136)*DB3:DB105)+SUMPRODUCT((DA3:DA105=AP134)*(DD3:DD105=AP136)*DB3:DB105)+SUMPRODUCT((DA3:DA105=AP135)*(DD3:DD105=AP136)*DB3:DB105)</f>
        <v>0</v>
      </c>
      <c r="AV136" s="197">
        <f ca="1">AT136-AU136+1000</f>
        <v>1000</v>
      </c>
      <c r="AW136" s="197" t="str">
        <f t="shared" ca="1" si="198"/>
        <v/>
      </c>
      <c r="AX136" s="197" t="str">
        <f ca="1">IF(AP136&lt;&gt;"",VLOOKUP(AP136,C4:I58,7,FALSE),"")</f>
        <v/>
      </c>
      <c r="AY136" s="197" t="str">
        <f ca="1">IF(AP136&lt;&gt;"",VLOOKUP(AP136,C4:I58,5,FALSE),"")</f>
        <v/>
      </c>
      <c r="AZ136" s="197" t="str">
        <f ca="1">IF(AP136&lt;&gt;"",VLOOKUP(AP136,C4:K58,9,FALSE),"")</f>
        <v/>
      </c>
      <c r="BA136" s="197" t="str">
        <f t="shared" ca="1" si="199"/>
        <v/>
      </c>
      <c r="BB136" s="197" t="str">
        <f ca="1">IF(AP136&lt;&gt;"",RANK(BA136,BA134:BA137),"")</f>
        <v/>
      </c>
      <c r="BC136" s="197" t="str">
        <f ca="1">IF(AP136&lt;&gt;"",SUMPRODUCT((BA134:BA137=BA136)*(AV134:AV137&gt;AV136)),"")</f>
        <v/>
      </c>
      <c r="BD136" s="197" t="str">
        <f ca="1">IF(AP136&lt;&gt;"",SUMPRODUCT((BA134:BA137=BA136)*(AV134:AV137=AV136)*(AT134:AT137&gt;AT136)),"")</f>
        <v/>
      </c>
      <c r="BE136" s="197" t="str">
        <f ca="1">IF(AP136&lt;&gt;"",SUMPRODUCT((BA134:BA137=BA136)*(AV134:AV137=AV136)*(AT134:AT137=AT136)*(AX134:AX137&gt;AX136)),"")</f>
        <v/>
      </c>
      <c r="BF136" s="197" t="str">
        <f ca="1">IF(AP136&lt;&gt;"",SUMPRODUCT((BA134:BA137=BA136)*(AV134:AV137=AV136)*(AT134:AT137=AT136)*(AX134:AX137=AX136)*(AY134:AY137&gt;AY136)),"")</f>
        <v/>
      </c>
      <c r="BG136" s="197" t="str">
        <f ca="1">IF(AP136&lt;&gt;"",SUMPRODUCT((BA134:BA137=BA136)*(AV134:AV137=AV136)*(AT134:AT137=AT136)*(AX134:AX137=AX136)*(AY134:AY137=AY136)*(AZ134:AZ137&gt;AZ136)),"")</f>
        <v/>
      </c>
      <c r="BH136" s="197" t="str">
        <f t="shared" ref="BH136:BH137" ca="1" si="200">IF(AP136&lt;&gt;"",SUM(BB136:BG136)+1,"")</f>
        <v/>
      </c>
      <c r="DX136" s="20"/>
      <c r="DY136" s="20"/>
      <c r="DZ136" s="20"/>
      <c r="EA136" s="199"/>
      <c r="EB136" s="20"/>
      <c r="EC136" s="20"/>
    </row>
    <row r="137" spans="2:133" x14ac:dyDescent="0.25">
      <c r="J137" s="197">
        <f ca="1">IF(COUNTIF(J55:J58,4)=4,1,SUMPRODUCT((J55:J58=J58)*(I55:I58=I58)*(G55:G58&gt;G58))+1)</f>
        <v>1</v>
      </c>
      <c r="U137" s="197">
        <f ca="1">IF(V58&lt;&gt;"",SUMPRODUCT((AC55:AC58=AC58)*(AB55:AB58=AB58)*(Z55:Z58=Z58)*(AA55:AA58=AA58)),"")</f>
        <v>4</v>
      </c>
      <c r="V137" s="197" t="str">
        <f ca="1">IF(AND(U137&lt;&gt;"",U137&gt;1),V58,"")</f>
        <v>France</v>
      </c>
      <c r="W137" s="197">
        <f ca="1">SUMPRODUCT((DA3:DA105=V137)*(DD3:DD105=V138)*(DE3:DE105="W"))+SUMPRODUCT((DA3:DA105=V137)*(DD3:DD105=V134)*(DE3:DE105="W"))+SUMPRODUCT((DA3:DA105=V137)*(DD3:DD105=V135)*(DE3:DE105="W"))+SUMPRODUCT((DA3:DA105=V137)*(DD3:DD105=V136)*(DE3:DE105="W"))+SUMPRODUCT((DA3:DA105=V138)*(DD3:DD105=V137)*(DF3:DF105="W"))+SUMPRODUCT((DA3:DA105=V134)*(DD3:DD105=V137)*(DF3:DF105="W"))+SUMPRODUCT((DA3:DA105=V135)*(DD3:DD105=V137)*(DF3:DF105="W"))+SUMPRODUCT((DA3:DA105=V136)*(DD3:DD105=V137)*(DF3:DF105="W"))</f>
        <v>0</v>
      </c>
      <c r="X137" s="197">
        <f ca="1">SUMPRODUCT((DA3:DA105=V137)*(DD3:DD105=V138)*(DE3:DE105="D"))+SUMPRODUCT((DA3:DA105=V137)*(DD3:DD105=V134)*(DE3:DE105="D"))+SUMPRODUCT((DA3:DA105=V137)*(DD3:DD105=V135)*(DE3:DE105="D"))+SUMPRODUCT((DA3:DA105=V137)*(DD3:DD105=V136)*(DE3:DE105="D"))+SUMPRODUCT((DA3:DA105=V138)*(DD3:DD105=V137)*(DE3:DE105="D"))+SUMPRODUCT((DA3:DA105=V134)*(DD3:DD105=V137)*(DE3:DE105="D"))+SUMPRODUCT((DA3:DA105=V135)*(DD3:DD105=V137)*(DE3:DE105="D"))+SUMPRODUCT((DA3:DA105=V136)*(DD3:DD105=V137)*(DE3:DE105="D"))</f>
        <v>0</v>
      </c>
      <c r="Y137" s="197">
        <f ca="1">SUMPRODUCT((DA3:DA105=V137)*(DD3:DD105=V138)*(DE3:DE105="L"))+SUMPRODUCT((DA3:DA105=V137)*(DD3:DD105=V134)*(DE3:DE105="L"))+SUMPRODUCT((DA3:DA105=V137)*(DD3:DD105=V135)*(DE3:DE105="L"))+SUMPRODUCT((DA3:DA105=V137)*(DD3:DD105=V136)*(DE3:DE105="L"))+SUMPRODUCT((DA3:DA105=V138)*(DD3:DD105=V137)*(DF3:DF105="L"))+SUMPRODUCT((DA3:DA105=V134)*(DD3:DD105=V137)*(DF3:DF105="L"))+SUMPRODUCT((DA3:DA105=V135)*(DD3:DD105=V137)*(DF3:DF105="L"))+SUMPRODUCT((DA3:DA105=V136)*(DD3:DD105=V137)*(DF3:DF105="L"))</f>
        <v>0</v>
      </c>
      <c r="Z137" s="197">
        <f ca="1">SUMPRODUCT((DA3:DA105=V137)*(DD3:DD105=V138)*DB3:DB105)+SUMPRODUCT((DA3:DA105=V137)*(DD3:DD105=V134)*DB3:DB105)+SUMPRODUCT((DA3:DA105=V137)*(DD3:DD105=V135)*DB3:DB105)+SUMPRODUCT((DA3:DA105=V137)*(DD3:DD105=V136)*DB3:DB105)+SUMPRODUCT((DA3:DA105=V138)*(DD3:DD105=V137)*DC3:DC105)+SUMPRODUCT((DA3:DA105=V134)*(DD3:DD105=V137)*DC3:DC105)+SUMPRODUCT((DA3:DA105=V135)*(DD3:DD105=V137)*DC3:DC105)+SUMPRODUCT((DA3:DA105=V136)*(DD3:DD105=V137)*DC3:DC105)</f>
        <v>0</v>
      </c>
      <c r="AA137" s="197">
        <f ca="1">SUMPRODUCT((DA3:DA105=V137)*(DD3:DD105=V138)*DC3:DC105)+SUMPRODUCT((DA3:DA105=V137)*(DD3:DD105=V134)*DC3:DC105)+SUMPRODUCT((DA3:DA105=V137)*(DD3:DD105=V135)*DC3:DC105)+SUMPRODUCT((DA3:DA105=V137)*(DD3:DD105=V136)*DC3:DC105)+SUMPRODUCT((DA3:DA105=V138)*(DD3:DD105=V137)*DB3:DB105)+SUMPRODUCT((DA3:DA105=V134)*(DD3:DD105=V137)*DB3:DB105)+SUMPRODUCT((DA3:DA105=V135)*(DD3:DD105=V137)*DB3:DB105)+SUMPRODUCT((DA3:DA105=V136)*(DD3:DD105=V137)*DB3:DB105)</f>
        <v>0</v>
      </c>
      <c r="AB137" s="197">
        <f ca="1">Z137-AA137+1000</f>
        <v>1000</v>
      </c>
      <c r="AC137" s="197">
        <f t="shared" ca="1" si="195"/>
        <v>0</v>
      </c>
      <c r="AD137" s="197">
        <f ca="1">IF(V137&lt;&gt;"",VLOOKUP(V137,C4:I58,7,FALSE),"")</f>
        <v>1000</v>
      </c>
      <c r="AE137" s="197">
        <f ca="1">IF(V137&lt;&gt;"",VLOOKUP(V137,C4:I58,5,FALSE),"")</f>
        <v>0</v>
      </c>
      <c r="AF137" s="197">
        <f ca="1">IF(V137&lt;&gt;"",VLOOKUP(V137,C4:K58,9,FALSE),"")</f>
        <v>-103</v>
      </c>
      <c r="AG137" s="197">
        <f t="shared" ca="1" si="196"/>
        <v>0</v>
      </c>
      <c r="AH137" s="197">
        <f ca="1">IF(V137&lt;&gt;"",RANK(AG137,AG134:AG137),"")</f>
        <v>1</v>
      </c>
      <c r="AI137" s="197">
        <f ca="1">IF(V137&lt;&gt;"",SUMPRODUCT((AG134:AG137=AG137)*(AB134:AB137&gt;AB137)),"")</f>
        <v>0</v>
      </c>
      <c r="AJ137" s="197">
        <f ca="1">IF(V137&lt;&gt;"",SUMPRODUCT((AG134:AG137=AG137)*(AB134:AB137=AB137)*(Z134:Z137&gt;Z137)),"")</f>
        <v>0</v>
      </c>
      <c r="AK137" s="197">
        <f ca="1">IF(V137&lt;&gt;"",SUMPRODUCT((AG134:AG137=AG137)*(AB134:AB137=AB137)*(Z134:Z137=Z137)*(AD134:AD137&gt;AD137)),"")</f>
        <v>0</v>
      </c>
      <c r="AL137" s="197">
        <f ca="1">IF(V137&lt;&gt;"",SUMPRODUCT((AG134:AG137=AG137)*(AB134:AB137=AB137)*(Z134:Z137=Z137)*(AD134:AD137=AD137)*(AE134:AE137&gt;AE137)),"")</f>
        <v>0</v>
      </c>
      <c r="AM137" s="197">
        <f ca="1">IF(V137&lt;&gt;"",SUMPRODUCT((AG134:AG137=AG137)*(AB134:AB137=AB137)*(Z134:Z137=Z137)*(AD134:AD137=AD137)*(AE134:AE137=AE137)*(AF134:AF137&gt;AF137)),"")</f>
        <v>0</v>
      </c>
      <c r="AN137" s="197">
        <f t="shared" ca="1" si="197"/>
        <v>1</v>
      </c>
      <c r="AO137" s="197" t="str">
        <f ca="1">IF(AP58&lt;&gt;"",SUMPRODUCT((AW55:AW58=AW58)*(AV55:AV58=AV58)*(AT55:AT58=AT58)*(AU55:AU58=AU58)),"")</f>
        <v/>
      </c>
      <c r="AP137" s="197" t="str">
        <f ca="1">IF(AND(AO137&lt;&gt;"",AO137&gt;1),AP58,"")</f>
        <v/>
      </c>
      <c r="AQ137" s="197" t="str">
        <f ca="1">IF(AP137&lt;&gt;"",SUMPRODUCT((DA3:DA105=AP137)*(DD3:DD105=AP138)*(DE3:DE105="W"))+SUMPRODUCT((DA3:DA105=AP137)*(DD3:DD105=AP135)*(DE3:DE105="W"))+SUMPRODUCT((DA3:DA105=AP137)*(DD3:DD105=AP136)*(DE3:DE105="W"))+SUMPRODUCT((DA3:DA105=AP138)*(DD3:DD105=AP137)*(DF3:DF105="W"))+SUMPRODUCT((DA3:DA105=AP135)*(DD3:DD105=AP137)*(DF3:DF105="W"))+SUMPRODUCT((DA3:DA105=AP136)*(DD3:DD105=AP137)*(DF3:DF105="W")),"")</f>
        <v/>
      </c>
      <c r="AR137" s="197" t="str">
        <f ca="1">IF(AP137&lt;&gt;"",SUMPRODUCT((DA3:DA105=AP137)*(DD3:DD105=AP138)*(DE3:DE105="D"))+SUMPRODUCT((DA3:DA105=AP137)*(DD3:DD105=AP135)*(DE3:DE105="D"))+SUMPRODUCT((DA3:DA105=AP137)*(DD3:DD105=AP136)*(DE3:DE105="D"))+SUMPRODUCT((DA3:DA105=AP138)*(DD3:DD105=AP137)*(DE3:DE105="D"))+SUMPRODUCT((DA3:DA105=AP135)*(DD3:DD105=AP137)*(DE3:DE105="D"))+SUMPRODUCT((DA3:DA105=AP136)*(DD3:DD105=AP137)*(DE3:DE105="D")),"")</f>
        <v/>
      </c>
      <c r="AS137" s="197" t="str">
        <f ca="1">IF(AP137&lt;&gt;"",SUMPRODUCT((DA3:DA105=AP137)*(DD3:DD105=AP138)*(DE3:DE105="L"))+SUMPRODUCT((DA3:DA105=AP137)*(DD3:DD105=AP135)*(DE3:DE105="L"))+SUMPRODUCT((DA3:DA105=AP137)*(DD3:DD105=AP136)*(DE3:DE105="L"))+SUMPRODUCT((DA3:DA105=AP138)*(DD3:DD105=AP137)*(DF3:DF105="L"))+SUMPRODUCT((DA3:DA105=AP135)*(DD3:DD105=AP137)*(DF3:DF105="L"))+SUMPRODUCT((DA3:DA105=AP136)*(DD3:DD105=AP137)*(DF3:DF105="L")),"")</f>
        <v/>
      </c>
      <c r="AT137" s="197">
        <f ca="1">SUMPRODUCT((DA3:DA105=AP137)*(DD3:DD105=AP138)*DB3:DB105)+SUMPRODUCT((DA3:DA105=AP137)*(DD3:DD105=AP134)*DB3:DB105)+SUMPRODUCT((DA3:DA105=AP137)*(DD3:DD105=AP135)*DB3:DB105)+SUMPRODUCT((DA3:DA105=AP137)*(DD3:DD105=AP136)*DB3:DB105)+SUMPRODUCT((DA3:DA105=AP138)*(DD3:DD105=AP137)*DC3:DC105)+SUMPRODUCT((DA3:DA105=AP134)*(DD3:DD105=AP137)*DC3:DC105)+SUMPRODUCT((DA3:DA105=AP135)*(DD3:DD105=AP137)*DC3:DC105)+SUMPRODUCT((DA3:DA105=AP136)*(DD3:DD105=AP137)*DC3:DC105)</f>
        <v>0</v>
      </c>
      <c r="AU137" s="197">
        <f ca="1">SUMPRODUCT((DA3:DA105=AP137)*(DD3:DD105=AP138)*DC3:DC105)+SUMPRODUCT((DA3:DA105=AP137)*(DD3:DD105=AP134)*DC3:DC105)+SUMPRODUCT((DA3:DA105=AP137)*(DD3:DD105=AP135)*DC3:DC105)+SUMPRODUCT((DA3:DA105=AP137)*(DD3:DD105=AP136)*DC3:DC105)+SUMPRODUCT((DA3:DA105=AP138)*(DD3:DD105=AP137)*DB3:DB105)+SUMPRODUCT((DA3:DA105=AP134)*(DD3:DD105=AP137)*DB3:DB105)+SUMPRODUCT((DA3:DA105=AP135)*(DD3:DD105=AP137)*DB3:DB105)+SUMPRODUCT((DA3:DA105=AP136)*(DD3:DD105=AP137)*DB3:DB105)</f>
        <v>0</v>
      </c>
      <c r="AV137" s="197">
        <f ca="1">AT137-AU137+1000</f>
        <v>1000</v>
      </c>
      <c r="AW137" s="197" t="str">
        <f t="shared" ca="1" si="198"/>
        <v/>
      </c>
      <c r="AX137" s="197" t="str">
        <f ca="1">IF(AP137&lt;&gt;"",VLOOKUP(AP137,C4:I58,7,FALSE),"")</f>
        <v/>
      </c>
      <c r="AY137" s="197" t="str">
        <f ca="1">IF(AP137&lt;&gt;"",VLOOKUP(AP137,C4:I58,5,FALSE),"")</f>
        <v/>
      </c>
      <c r="AZ137" s="197" t="str">
        <f ca="1">IF(AP137&lt;&gt;"",VLOOKUP(AP137,C4:K58,9,FALSE),"")</f>
        <v/>
      </c>
      <c r="BA137" s="197" t="str">
        <f t="shared" ca="1" si="199"/>
        <v/>
      </c>
      <c r="BB137" s="197" t="str">
        <f ca="1">IF(AP137&lt;&gt;"",RANK(BA137,BA134:BA137),"")</f>
        <v/>
      </c>
      <c r="BC137" s="197" t="str">
        <f ca="1">IF(AP137&lt;&gt;"",SUMPRODUCT((BA134:BA137=BA137)*(AV134:AV137&gt;AV137)),"")</f>
        <v/>
      </c>
      <c r="BD137" s="197" t="str">
        <f ca="1">IF(AP137&lt;&gt;"",SUMPRODUCT((BA134:BA137=BA137)*(AV134:AV137=AV137)*(AT134:AT137&gt;AT137)),"")</f>
        <v/>
      </c>
      <c r="BE137" s="197" t="str">
        <f ca="1">IF(AP137&lt;&gt;"",SUMPRODUCT((BA134:BA137=BA137)*(AV134:AV137=AV137)*(AT134:AT137=AT137)*(AX134:AX137&gt;AX137)),"")</f>
        <v/>
      </c>
      <c r="BF137" s="197" t="str">
        <f ca="1">IF(AP137&lt;&gt;"",SUMPRODUCT((BA134:BA137=BA137)*(AV134:AV137=AV137)*(AT134:AT137=AT137)*(AX134:AX137=AX137)*(AY134:AY137&gt;AY137)),"")</f>
        <v/>
      </c>
      <c r="BG137" s="197" t="str">
        <f ca="1">IF(AP137&lt;&gt;"",SUMPRODUCT((BA134:BA137=BA137)*(AV134:AV137=AV137)*(AT134:AT137=AT137)*(AX134:AX137=AX137)*(AY134:AY137=AY137)*(AZ134:AZ137&gt;AZ137)),"")</f>
        <v/>
      </c>
      <c r="BH137" s="197" t="str">
        <f t="shared" ca="1" si="200"/>
        <v/>
      </c>
      <c r="DX137" s="20"/>
      <c r="DY137" s="20"/>
      <c r="DZ137" s="20"/>
      <c r="EA137" s="199"/>
      <c r="EB137" s="20"/>
      <c r="EC137" s="20"/>
    </row>
    <row r="138" spans="2:133" x14ac:dyDescent="0.25">
      <c r="B138" s="220"/>
      <c r="C138" s="221"/>
      <c r="D138" s="220"/>
      <c r="E138" s="220"/>
      <c r="F138" s="220"/>
      <c r="G138" s="220"/>
      <c r="H138" s="220"/>
      <c r="I138" s="220"/>
      <c r="J138" s="220"/>
      <c r="K138" s="220"/>
      <c r="L138" s="220"/>
      <c r="M138" s="220"/>
      <c r="N138" s="220"/>
      <c r="O138" s="221"/>
      <c r="P138" s="220"/>
      <c r="Q138" s="220"/>
      <c r="R138" s="220"/>
      <c r="S138" s="220"/>
      <c r="T138" s="220"/>
      <c r="U138" s="220"/>
      <c r="V138" s="220"/>
      <c r="W138" s="220"/>
      <c r="X138" s="220"/>
      <c r="Y138" s="220"/>
      <c r="Z138" s="220"/>
      <c r="AA138" s="220"/>
      <c r="AB138" s="220"/>
      <c r="AC138" s="220"/>
      <c r="AD138" s="220"/>
      <c r="AE138" s="220"/>
      <c r="AF138" s="220"/>
      <c r="AG138" s="220"/>
      <c r="AH138" s="220"/>
      <c r="AI138" s="220"/>
      <c r="AJ138" s="220"/>
      <c r="AK138" s="220"/>
      <c r="AL138" s="220"/>
      <c r="AM138" s="220"/>
      <c r="AN138" s="220"/>
      <c r="AO138" s="220"/>
      <c r="AP138" s="220"/>
      <c r="AQ138" s="220"/>
      <c r="AR138" s="220"/>
      <c r="AS138" s="220"/>
      <c r="AT138" s="220"/>
      <c r="AU138" s="220"/>
      <c r="AV138" s="220"/>
      <c r="AW138" s="220"/>
      <c r="AX138" s="220"/>
      <c r="AY138" s="220"/>
      <c r="AZ138" s="220"/>
      <c r="BA138" s="220"/>
      <c r="BB138" s="220"/>
      <c r="BC138" s="220"/>
      <c r="BD138" s="220"/>
      <c r="BE138" s="220"/>
      <c r="BF138" s="220"/>
      <c r="BG138" s="220"/>
      <c r="BH138" s="220"/>
      <c r="DX138" s="20"/>
      <c r="DY138" s="20"/>
      <c r="DZ138" s="20"/>
      <c r="EA138" s="199"/>
      <c r="EB138" s="20"/>
      <c r="EC138" s="20"/>
    </row>
    <row r="139" spans="2:133" x14ac:dyDescent="0.25">
      <c r="U139" s="197">
        <f ca="1">IF(V140="",SUM(AH61:AM61),IF(V141="",SUM(AH62:AM62),IF(V142="",SUM(AH63:AM63),IF(V143="",SUM(AH64:AM64),0))))</f>
        <v>0</v>
      </c>
      <c r="AO139" s="197">
        <f ca="1">IF(AP141="",SUM(BB62:BG62),IF(AP142="",SUM(BB63:BG63),IF(AP143="",SUM(BB64:BG64),0)))</f>
        <v>0</v>
      </c>
      <c r="DX139" s="20"/>
      <c r="DY139" s="20"/>
      <c r="DZ139" s="20"/>
      <c r="EA139" s="199"/>
      <c r="EB139" s="20"/>
      <c r="EC139" s="20"/>
    </row>
    <row r="140" spans="2:133" x14ac:dyDescent="0.25">
      <c r="J140" s="197">
        <f ca="1">IF(COUNTIF(J61:J64,4)=4,1,SUMPRODUCT((J61:J64=J61)*(I61:I64=I61)*(G61:G64&gt;G61))+1)</f>
        <v>1</v>
      </c>
      <c r="U140" s="197">
        <f ca="1">IF(V61&lt;&gt;"",SUMPRODUCT((AC61:AC64=AC61)*(AB61:AB64=AB61)*(Z61:Z64=Z61)*(AA61:AA64=AA61)),"")</f>
        <v>4</v>
      </c>
      <c r="V140" s="197" t="str">
        <f ca="1">IF(AND(U140&lt;&gt;"",U140&gt;1),V61,"")</f>
        <v>Jordan</v>
      </c>
      <c r="W140" s="197">
        <f ca="1">SUMPRODUCT((DA3:DA105=V140)*(DD3:DD105=V141)*(DE3:DE105="W"))+SUMPRODUCT((DA3:DA105=V140)*(DD3:DD105=V142)*(DE3:DE105="W"))+SUMPRODUCT((DA3:DA105=V140)*(DD3:DD105=V143)*(DE3:DE105="W"))+SUMPRODUCT((DA3:DA105=V140)*(DD3:DD105=V144)*(DE3:DE105="W"))+SUMPRODUCT((DA3:DA105=V141)*(DD3:DD105=V140)*(DF3:DF105="W"))+SUMPRODUCT((DA3:DA105=V142)*(DD3:DD105=V140)*(DF3:DF105="W"))+SUMPRODUCT((DA3:DA105=V143)*(DD3:DD105=V140)*(DF3:DF105="W"))+SUMPRODUCT((DA3:DA105=V144)*(DD3:DD105=V140)*(DF3:DF105="W"))</f>
        <v>0</v>
      </c>
      <c r="X140" s="197">
        <f ca="1">SUMPRODUCT((DA3:DA105=V140)*(DD3:DD105=V141)*(DE3:DE105="D"))+SUMPRODUCT((DA3:DA105=V140)*(DD3:DD105=V142)*(DE3:DE105="D"))+SUMPRODUCT((DA3:DA105=V140)*(DD3:DD105=V143)*(DE3:DE105="D"))+SUMPRODUCT((DA3:DA105=V140)*(DD3:DD105=V144)*(DE3:DE105="D"))+SUMPRODUCT((DA3:DA105=V141)*(DD3:DD105=V140)*(DE3:DE105="D"))+SUMPRODUCT((DA3:DA105=V142)*(DD3:DD105=V140)*(DE3:DE105="D"))+SUMPRODUCT((DA3:DA105=V143)*(DD3:DD105=V140)*(DE3:DE105="D"))+SUMPRODUCT((DA3:DA105=V144)*(DD3:DD105=V140)*(DE3:DE105="D"))</f>
        <v>0</v>
      </c>
      <c r="Y140" s="197">
        <f ca="1">SUMPRODUCT((DA3:DA105=V140)*(DD3:DD105=V141)*(DE3:DE105="L"))+SUMPRODUCT((DA3:DA105=V140)*(DD3:DD105=V142)*(DE3:DE105="L"))+SUMPRODUCT((DA3:DA105=V140)*(DD3:DD105=V143)*(DE3:DE105="L"))+SUMPRODUCT((DA3:DA105=V140)*(DD3:DD105=V144)*(DE3:DE105="L"))+SUMPRODUCT((DA3:DA105=V141)*(DD3:DD105=V140)*(DF3:DF105="L"))+SUMPRODUCT((DA3:DA105=V142)*(DD3:DD105=V140)*(DF3:DF105="L"))+SUMPRODUCT((DA3:DA105=V143)*(DD3:DD105=V140)*(DF3:DF105="L"))+SUMPRODUCT((DA3:DA105=V144)*(DD3:DD105=V140)*(DF3:DF105="L"))</f>
        <v>0</v>
      </c>
      <c r="Z140" s="197">
        <f ca="1">SUMPRODUCT((DA3:DA105=V140)*(DD3:DD105=V141)*DB3:DB105)+SUMPRODUCT((DA3:DA105=V140)*(DD3:DD105=V142)*DB3:DB105)+SUMPRODUCT((DA3:DA105=V140)*(DD3:DD105=V143)*DB3:DB105)+SUMPRODUCT((DA3:DA105=V140)*(DD3:DD105=V144)*DB3:DB105)+SUMPRODUCT((DA3:DA105=V141)*(DD3:DD105=V140)*DC3:DC105)+SUMPRODUCT((DA3:DA105=V142)*(DD3:DD105=V140)*DC3:DC105)+SUMPRODUCT((DA3:DA105=V143)*(DD3:DD105=V140)*DC3:DC105)+SUMPRODUCT((DA3:DA105=V144)*(DD3:DD105=V140)*DC3:DC105)</f>
        <v>0</v>
      </c>
      <c r="AA140" s="197">
        <f ca="1">SUMPRODUCT((DA3:DA105=V140)*(DD3:DD105=V141)*DC3:DC105)+SUMPRODUCT((DA3:DA105=V140)*(DD3:DD105=V142)*DC3:DC105)+SUMPRODUCT((DA3:DA105=V140)*(DD3:DD105=V143)*DC3:DC105)+SUMPRODUCT((DA3:DA105=V140)*(DD3:DD105=V144)*DC3:DC105)+SUMPRODUCT((DA3:DA105=V141)*(DD3:DD105=V140)*DB3:DB105)+SUMPRODUCT((DA3:DA105=V142)*(DD3:DD105=V140)*DB3:DB105)+SUMPRODUCT((DA3:DA105=V143)*(DD3:DD105=V140)*DB3:DB105)+SUMPRODUCT((DA3:DA105=V144)*(DD3:DD105=V140)*DB3:DB105)</f>
        <v>0</v>
      </c>
      <c r="AB140" s="197">
        <f ca="1">Z140-AA140+1000</f>
        <v>1000</v>
      </c>
      <c r="AC140" s="197">
        <f ca="1">IF(V140&lt;&gt;"",W140*3+X140*1,"")</f>
        <v>0</v>
      </c>
      <c r="AD140" s="197">
        <f ca="1">IF(V140&lt;&gt;"",VLOOKUP(V140,C4:I64,7,FALSE),"")</f>
        <v>1000</v>
      </c>
      <c r="AE140" s="197">
        <f ca="1">IF(V140&lt;&gt;"",VLOOKUP(V140,C4:I64,5,FALSE),"")</f>
        <v>0</v>
      </c>
      <c r="AF140" s="197">
        <f ca="1">IF(V140&lt;&gt;"",VLOOKUP(V140,C4:K64,9,FALSE),"")</f>
        <v>-164</v>
      </c>
      <c r="AG140" s="197">
        <f ca="1">AC140</f>
        <v>0</v>
      </c>
      <c r="AH140" s="197">
        <f ca="1">IF(V140&lt;&gt;"",RANK(AG140,AG140:AG143),"")</f>
        <v>1</v>
      </c>
      <c r="AI140" s="197">
        <f ca="1">IF(V140&lt;&gt;"",SUMPRODUCT((AG140:AG143=AG140)*(AB140:AB143&gt;AB140)),"")</f>
        <v>0</v>
      </c>
      <c r="AJ140" s="197">
        <f ca="1">IF(V140&lt;&gt;"",SUMPRODUCT((AG140:AG143=AG140)*(AB140:AB143=AB140)*(Z140:Z143&gt;Z140)),"")</f>
        <v>0</v>
      </c>
      <c r="AK140" s="197">
        <f ca="1">IF(V140&lt;&gt;"",SUMPRODUCT((AG140:AG143=AG140)*(AB140:AB143=AB140)*(Z140:Z143=Z140)*(AD140:AD143&gt;AD140)),"")</f>
        <v>0</v>
      </c>
      <c r="AL140" s="197">
        <f ca="1">IF(V140&lt;&gt;"",SUMPRODUCT((AG140:AG143=AG140)*(AB140:AB143=AB140)*(Z140:Z143=Z140)*(AD140:AD143=AD140)*(AE140:AE143&gt;AE140)),"")</f>
        <v>0</v>
      </c>
      <c r="AM140" s="197">
        <f ca="1">IF(V140&lt;&gt;"",SUMPRODUCT((AG140:AG143=AG140)*(AB140:AB143=AB140)*(Z140:Z143=Z140)*(AD140:AD143=AD140)*(AE140:AE143=AE140)*(AF140:AF143&gt;AF140)),"")</f>
        <v>3</v>
      </c>
      <c r="AN140" s="197">
        <f ca="1">IF(V140&lt;&gt;"",SUM(AH140:AM140),"")</f>
        <v>4</v>
      </c>
      <c r="AW140" s="197"/>
      <c r="AX140" s="197"/>
      <c r="AY140" s="197"/>
      <c r="AZ140" s="197"/>
      <c r="BA140" s="197"/>
      <c r="DX140" s="20"/>
      <c r="DY140" s="20"/>
      <c r="DZ140" s="20"/>
      <c r="EA140" s="199"/>
      <c r="EB140" s="20"/>
      <c r="EC140" s="20"/>
    </row>
    <row r="141" spans="2:133" x14ac:dyDescent="0.25">
      <c r="J141" s="197">
        <f ca="1">IF(COUNTIF(J61:J64,4)=4,1,SUMPRODUCT((J61:J64=J62)*(I61:I64=I62)*(G61:G64&gt;G62))+1)</f>
        <v>1</v>
      </c>
      <c r="U141" s="197">
        <f ca="1">IF(V62&lt;&gt;"",SUMPRODUCT((AC61:AC64=AC62)*(AB61:AB64=AB62)*(Z61:Z64=Z62)*(AA61:AA64=AA62)),"")</f>
        <v>4</v>
      </c>
      <c r="V141" s="197" t="str">
        <f ca="1">IF(AND(U141&lt;&gt;"",U141&gt;1),V62,"")</f>
        <v>Algeria</v>
      </c>
      <c r="W141" s="197">
        <f ca="1">SUMPRODUCT((DA3:DA105=V141)*(DD3:DD105=V142)*(DE3:DE105="W"))+SUMPRODUCT((DA3:DA105=V141)*(DD3:DD105=V143)*(DE3:DE105="W"))+SUMPRODUCT((DA3:DA105=V141)*(DD3:DD105=V144)*(DE3:DE105="W"))+SUMPRODUCT((DA3:DA105=V141)*(DD3:DD105=V140)*(DE3:DE105="W"))+SUMPRODUCT((DA3:DA105=V142)*(DD3:DD105=V141)*(DF3:DF105="W"))+SUMPRODUCT((DA3:DA105=V143)*(DD3:DD105=V141)*(DF3:DF105="W"))+SUMPRODUCT((DA3:DA105=V144)*(DD3:DD105=V141)*(DF3:DF105="W"))+SUMPRODUCT((DA3:DA105=V140)*(DD3:DD105=V141)*(DF3:DF105="W"))</f>
        <v>0</v>
      </c>
      <c r="X141" s="197">
        <f ca="1">SUMPRODUCT((DA3:DA105=V141)*(DD3:DD105=V142)*(DE3:DE105="D"))+SUMPRODUCT((DA3:DA105=V141)*(DD3:DD105=V143)*(DE3:DE105="D"))+SUMPRODUCT((DA3:DA105=V141)*(DD3:DD105=V144)*(DE3:DE105="D"))+SUMPRODUCT((DA3:DA105=V141)*(DD3:DD105=V140)*(DE3:DE105="D"))+SUMPRODUCT((DA3:DA105=V142)*(DD3:DD105=V141)*(DE3:DE105="D"))+SUMPRODUCT((DA3:DA105=V143)*(DD3:DD105=V141)*(DE3:DE105="D"))+SUMPRODUCT((DA3:DA105=V144)*(DD3:DD105=V141)*(DE3:DE105="D"))+SUMPRODUCT((DA3:DA105=V140)*(DD3:DD105=V141)*(DE3:DE105="D"))</f>
        <v>0</v>
      </c>
      <c r="Y141" s="197">
        <f ca="1">SUMPRODUCT((DA3:DA105=V141)*(DD3:DD105=V142)*(DE3:DE105="L"))+SUMPRODUCT((DA3:DA105=V141)*(DD3:DD105=V143)*(DE3:DE105="L"))+SUMPRODUCT((DA3:DA105=V141)*(DD3:DD105=V144)*(DE3:DE105="L"))+SUMPRODUCT((DA3:DA105=V141)*(DD3:DD105=V140)*(DE3:DE105="L"))+SUMPRODUCT((DA3:DA105=V142)*(DD3:DD105=V141)*(DF3:DF105="L"))+SUMPRODUCT((DA3:DA105=V143)*(DD3:DD105=V141)*(DF3:DF105="L"))+SUMPRODUCT((DA3:DA105=V144)*(DD3:DD105=V141)*(DF3:DF105="L"))+SUMPRODUCT((DA3:DA105=V140)*(DD3:DD105=V141)*(DF3:DF105="L"))</f>
        <v>0</v>
      </c>
      <c r="Z141" s="197">
        <f ca="1">SUMPRODUCT((DA3:DA105=V141)*(DD3:DD105=V142)*DB3:DB105)+SUMPRODUCT((DA3:DA105=V141)*(DD3:DD105=V143)*DB3:DB105)+SUMPRODUCT((DA3:DA105=V141)*(DD3:DD105=V144)*DB3:DB105)+SUMPRODUCT((DA3:DA105=V141)*(DD3:DD105=V140)*DB3:DB105)+SUMPRODUCT((DA3:DA105=V142)*(DD3:DD105=V141)*DC3:DC105)+SUMPRODUCT((DA3:DA105=V143)*(DD3:DD105=V141)*DC3:DC105)+SUMPRODUCT((DA3:DA105=V144)*(DD3:DD105=V141)*DC3:DC105)+SUMPRODUCT((DA3:DA105=V140)*(DD3:DD105=V141)*DC3:DC105)</f>
        <v>0</v>
      </c>
      <c r="AA141" s="197">
        <f ca="1">SUMPRODUCT((DA3:DA105=V141)*(DD3:DD105=V142)*DC3:DC105)+SUMPRODUCT((DA3:DA105=V141)*(DD3:DD105=V143)*DC3:DC105)+SUMPRODUCT((DA3:DA105=V141)*(DD3:DD105=V144)*DC3:DC105)+SUMPRODUCT((DA3:DA105=V141)*(DD3:DD105=V140)*DC3:DC105)+SUMPRODUCT((DA3:DA105=V142)*(DD3:DD105=V141)*DB3:DB105)+SUMPRODUCT((DA3:DA105=V143)*(DD3:DD105=V141)*DB3:DB105)+SUMPRODUCT((DA3:DA105=V144)*(DD3:DD105=V141)*DB3:DB105)+SUMPRODUCT((DA3:DA105=V140)*(DD3:DD105=V141)*DB3:DB105)</f>
        <v>0</v>
      </c>
      <c r="AB141" s="197">
        <f ca="1">Z141-AA141+1000</f>
        <v>1000</v>
      </c>
      <c r="AC141" s="197">
        <f t="shared" ref="AC141:AC143" ca="1" si="201">IF(V141&lt;&gt;"",W141*3+X141*1,"")</f>
        <v>0</v>
      </c>
      <c r="AD141" s="197">
        <f ca="1">IF(V141&lt;&gt;"",VLOOKUP(V141,C4:I64,7,FALSE),"")</f>
        <v>1000</v>
      </c>
      <c r="AE141" s="197">
        <f ca="1">IF(V141&lt;&gt;"",VLOOKUP(V141,C4:I64,5,FALSE),"")</f>
        <v>0</v>
      </c>
      <c r="AF141" s="197">
        <f ca="1">IF(V141&lt;&gt;"",VLOOKUP(V141,C4:K64,9,FALSE),"")</f>
        <v>-128</v>
      </c>
      <c r="AG141" s="197">
        <f t="shared" ref="AG141:AG143" ca="1" si="202">AC141</f>
        <v>0</v>
      </c>
      <c r="AH141" s="197">
        <f ca="1">IF(V141&lt;&gt;"",RANK(AG141,AG140:AG143),"")</f>
        <v>1</v>
      </c>
      <c r="AI141" s="197">
        <f ca="1">IF(V141&lt;&gt;"",SUMPRODUCT((AG140:AG143=AG141)*(AB140:AB143&gt;AB141)),"")</f>
        <v>0</v>
      </c>
      <c r="AJ141" s="197">
        <f ca="1">IF(V141&lt;&gt;"",SUMPRODUCT((AG140:AG143=AG141)*(AB140:AB143=AB141)*(Z140:Z143&gt;Z141)),"")</f>
        <v>0</v>
      </c>
      <c r="AK141" s="197">
        <f ca="1">IF(V141&lt;&gt;"",SUMPRODUCT((AG140:AG143=AG141)*(AB140:AB143=AB141)*(Z140:Z143=Z141)*(AD140:AD143&gt;AD141)),"")</f>
        <v>0</v>
      </c>
      <c r="AL141" s="197">
        <f ca="1">IF(V141&lt;&gt;"",SUMPRODUCT((AG140:AG143=AG141)*(AB140:AB143=AB141)*(Z140:Z143=Z141)*(AD140:AD143=AD141)*(AE140:AE143&gt;AE141)),"")</f>
        <v>0</v>
      </c>
      <c r="AM141" s="197">
        <f ca="1">IF(V141&lt;&gt;"",SUMPRODUCT((AG140:AG143=AG141)*(AB140:AB143=AB141)*(Z140:Z143=Z141)*(AD140:AD143=AD141)*(AE140:AE143=AE141)*(AF140:AF143&gt;AF141)),"")</f>
        <v>2</v>
      </c>
      <c r="AN141" s="197">
        <f t="shared" ref="AN141:AN143" ca="1" si="203">IF(V141&lt;&gt;"",SUM(AH141:AM141),"")</f>
        <v>3</v>
      </c>
      <c r="AO141" s="197" t="str">
        <f ca="1">IF(AP62&lt;&gt;"",SUMPRODUCT((AW61:AW64=AW62)*(AV61:AV64=AV62)*(AT61:AT64=AT62)*(AU61:AU64=AU62)),"")</f>
        <v/>
      </c>
      <c r="AP141" s="197" t="str">
        <f ca="1">IF(AND(AO141&lt;&gt;"",AO141&gt;1),AP62,"")</f>
        <v/>
      </c>
      <c r="AQ141" s="197">
        <f ca="1">SUMPRODUCT((DA3:DA105=AP141)*(DD3:DD105=AP142)*(DE3:DE105="W"))+SUMPRODUCT((DA3:DA105=AP141)*(DD3:DD105=AP143)*(DE3:DE105="W"))+SUMPRODUCT((DA3:DA105=AP141)*(DD3:DD105=AP144)*(DE3:DE105="W"))+SUMPRODUCT((DA3:DA105=AP142)*(DD3:DD105=AP141)*(DF3:DF105="W"))+SUMPRODUCT((DA3:DA105=AP143)*(DD3:DD105=AP141)*(DF3:DF105="W"))+SUMPRODUCT((DA3:DA105=AP144)*(DD3:DD105=AP141)*(DF3:DF105="W"))</f>
        <v>0</v>
      </c>
      <c r="AR141" s="197">
        <f ca="1">SUMPRODUCT((DA3:DA105=AP141)*(DD3:DD105=AP142)*(DE3:DE105="D"))+SUMPRODUCT((DA3:DA105=AP141)*(DD3:DD105=AP143)*(DE3:DE105="D"))+SUMPRODUCT((DA3:DA105=AP141)*(DD3:DD105=AP144)*(DE3:DE105="D"))+SUMPRODUCT((DA3:DA105=AP142)*(DD3:DD105=AP141)*(DE3:DE105="D"))+SUMPRODUCT((DA3:DA105=AP143)*(DD3:DD105=AP141)*(DE3:DE105="D"))+SUMPRODUCT((DA3:DA105=AP144)*(DD3:DD105=AP141)*(DE3:DE105="D"))</f>
        <v>0</v>
      </c>
      <c r="AS141" s="197">
        <f ca="1">SUMPRODUCT((DA3:DA105=AP141)*(DD3:DD105=AP142)*(DE3:DE105="L"))+SUMPRODUCT((DA3:DA105=AP141)*(DD3:DD105=AP143)*(DE3:DE105="L"))+SUMPRODUCT((DA3:DA105=AP141)*(DD3:DD105=AP144)*(DE3:DE105="L"))+SUMPRODUCT((DA3:DA105=AP142)*(DD3:DD105=AP141)*(DF3:DF105="L"))+SUMPRODUCT((DA3:DA105=AP143)*(DD3:DD105=AP141)*(DF3:DF105="L"))+SUMPRODUCT((DA3:DA105=AP144)*(DD3:DD105=AP141)*(DF3:DF105="L"))</f>
        <v>0</v>
      </c>
      <c r="AT141" s="197">
        <f ca="1">SUMPRODUCT((DA3:DA105=AP141)*(DD3:DD105=AP142)*DB3:DB105)+SUMPRODUCT((DA3:DA105=AP141)*(DD3:DD105=AP143)*DB3:DB105)+SUMPRODUCT((DA3:DA105=AP141)*(DD3:DD105=AP144)*DB3:DB105)+SUMPRODUCT((DA3:DA105=AP141)*(DD3:DD105=AP140)*DB3:DB105)+SUMPRODUCT((DA3:DA105=AP142)*(DD3:DD105=AP141)*DC3:DC105)+SUMPRODUCT((DA3:DA105=AP143)*(DD3:DD105=AP141)*DC3:DC105)+SUMPRODUCT((DA3:DA105=AP144)*(DD3:DD105=AP141)*DC3:DC105)+SUMPRODUCT((DA3:DA105=AP140)*(DD3:DD105=AP141)*DC3:DC105)</f>
        <v>0</v>
      </c>
      <c r="AU141" s="197">
        <f ca="1">SUMPRODUCT((DA3:DA105=AP141)*(DD3:DD105=AP142)*DC3:DC105)+SUMPRODUCT((DA3:DA105=AP141)*(DD3:DD105=AP143)*DC3:DC105)+SUMPRODUCT((DA3:DA105=AP141)*(DD3:DD105=AP144)*DC3:DC105)+SUMPRODUCT((DA3:DA105=AP141)*(DD3:DD105=AP140)*DC3:DC105)+SUMPRODUCT((DA3:DA105=AP142)*(DD3:DD105=AP141)*DB3:DB105)+SUMPRODUCT((DA3:DA105=AP143)*(DD3:DD105=AP141)*DB3:DB105)+SUMPRODUCT((DA3:DA105=AP144)*(DD3:DD105=AP141)*DB3:DB105)+SUMPRODUCT((DA3:DA105=AP140)*(DD3:DD105=AP141)*DB3:DB105)</f>
        <v>0</v>
      </c>
      <c r="AV141" s="197">
        <f ca="1">AT141-AU141+1000</f>
        <v>1000</v>
      </c>
      <c r="AW141" s="197" t="str">
        <f t="shared" ref="AW141:AW143" ca="1" si="204">IF(AP141&lt;&gt;"",AQ141*3+AR141*1,"")</f>
        <v/>
      </c>
      <c r="AX141" s="197" t="str">
        <f ca="1">IF(AP141&lt;&gt;"",VLOOKUP(AP141,C4:I64,7,FALSE),"")</f>
        <v/>
      </c>
      <c r="AY141" s="197" t="str">
        <f ca="1">IF(AP141&lt;&gt;"",VLOOKUP(AP141,C4:I64,5,FALSE),"")</f>
        <v/>
      </c>
      <c r="AZ141" s="197" t="str">
        <f ca="1">IF(AP141&lt;&gt;"",VLOOKUP(AP141,C4:K64,9,FALSE),"")</f>
        <v/>
      </c>
      <c r="BA141" s="197" t="str">
        <f t="shared" ref="BA141:BA143" ca="1" si="205">AW141</f>
        <v/>
      </c>
      <c r="BB141" s="197" t="str">
        <f ca="1">IF(AP141&lt;&gt;"",RANK(BA141,BA140:BA143),"")</f>
        <v/>
      </c>
      <c r="BC141" s="197" t="str">
        <f ca="1">IF(AP141&lt;&gt;"",SUMPRODUCT((BA140:BA143=BA141)*(AV140:AV143&gt;AV141)),"")</f>
        <v/>
      </c>
      <c r="BD141" s="197" t="str">
        <f ca="1">IF(AP141&lt;&gt;"",SUMPRODUCT((BA140:BA143=BA141)*(AV140:AV143=AV141)*(AT140:AT143&gt;AT141)),"")</f>
        <v/>
      </c>
      <c r="BE141" s="197" t="str">
        <f ca="1">IF(AP141&lt;&gt;"",SUMPRODUCT((BA140:BA143=BA141)*(AV140:AV143=AV141)*(AT140:AT143=AT141)*(AX140:AX143&gt;AX141)),"")</f>
        <v/>
      </c>
      <c r="BF141" s="197" t="str">
        <f ca="1">IF(AP141&lt;&gt;"",SUMPRODUCT((BA140:BA143=BA141)*(AV140:AV143=AV141)*(AT140:AT143=AT141)*(AX140:AX143=AX141)*(AY140:AY143&gt;AY141)),"")</f>
        <v/>
      </c>
      <c r="BG141" s="197" t="str">
        <f ca="1">IF(AP141&lt;&gt;"",SUMPRODUCT((BA140:BA143=BA141)*(AV140:AV143=AV141)*(AT140:AT143=AT141)*(AX140:AX143=AX141)*(AY140:AY143=AY141)*(AZ140:AZ143&gt;AZ141)),"")</f>
        <v/>
      </c>
      <c r="BH141" s="197" t="str">
        <f ca="1">IF(AP141&lt;&gt;"",SUM(BB141:BG141)+1,"")</f>
        <v/>
      </c>
      <c r="DX141" s="20"/>
      <c r="DY141" s="20"/>
      <c r="DZ141" s="20"/>
      <c r="EA141" s="199"/>
      <c r="EB141" s="20"/>
      <c r="EC141" s="20"/>
    </row>
    <row r="142" spans="2:133" x14ac:dyDescent="0.25">
      <c r="J142" s="197">
        <f ca="1">IF(COUNTIF(J61:J64,4)=4,1,SUMPRODUCT((J61:J64=J63)*(I61:I64=I63)*(G61:G64&gt;G63))+1)</f>
        <v>1</v>
      </c>
      <c r="U142" s="197">
        <f ca="1">IF(V63&lt;&gt;"",SUMPRODUCT((AC61:AC64=AC63)*(AB61:AB64=AB63)*(Z61:Z64=Z63)*(AA61:AA64=AA63)),"")</f>
        <v>4</v>
      </c>
      <c r="V142" s="197" t="str">
        <f ca="1">IF(AND(U142&lt;&gt;"",U142&gt;1),V63,"")</f>
        <v>Austria</v>
      </c>
      <c r="W142" s="197">
        <f ca="1">SUMPRODUCT((DA3:DA105=V142)*(DD3:DD105=V143)*(DE3:DE105="W"))+SUMPRODUCT((DA3:DA105=V142)*(DD3:DD105=V144)*(DE3:DE105="W"))+SUMPRODUCT((DA3:DA105=V142)*(DD3:DD105=V140)*(DE3:DE105="W"))+SUMPRODUCT((DA3:DA105=V142)*(DD3:DD105=V141)*(DE3:DE105="W"))+SUMPRODUCT((DA3:DA105=V143)*(DD3:DD105=V142)*(DF3:DF105="W"))+SUMPRODUCT((DA3:DA105=V144)*(DD3:DD105=V142)*(DF3:DF105="W"))+SUMPRODUCT((DA3:DA105=V140)*(DD3:DD105=V142)*(DF3:DF105="W"))+SUMPRODUCT((DA3:DA105=V141)*(DD3:DD105=V142)*(DF3:DF105="W"))</f>
        <v>0</v>
      </c>
      <c r="X142" s="197">
        <f ca="1">SUMPRODUCT((DA3:DA105=V142)*(DD3:DD105=V143)*(DE3:DE105="D"))+SUMPRODUCT((DA3:DA105=V142)*(DD3:DD105=V144)*(DE3:DE105="D"))+SUMPRODUCT((DA3:DA105=V142)*(DD3:DD105=V140)*(DE3:DE105="D"))+SUMPRODUCT((DA3:DA105=V142)*(DD3:DD105=V141)*(DE3:DE105="D"))+SUMPRODUCT((DA3:DA105=V143)*(DD3:DD105=V142)*(DE3:DE105="D"))+SUMPRODUCT((DA3:DA105=V144)*(DD3:DD105=V142)*(DE3:DE105="D"))+SUMPRODUCT((DA3:DA105=V140)*(DD3:DD105=V142)*(DE3:DE105="D"))+SUMPRODUCT((DA3:DA105=V141)*(DD3:DD105=V142)*(DE3:DE105="D"))</f>
        <v>0</v>
      </c>
      <c r="Y142" s="197">
        <f ca="1">SUMPRODUCT((DA3:DA105=V142)*(DD3:DD105=V143)*(DE3:DE105="L"))+SUMPRODUCT((DA3:DA105=V142)*(DD3:DD105=V144)*(DE3:DE105="L"))+SUMPRODUCT((DA3:DA105=V142)*(DD3:DD105=V140)*(DE3:DE105="L"))+SUMPRODUCT((DA3:DA105=V142)*(DD3:DD105=V141)*(DE3:DE105="L"))+SUMPRODUCT((DA3:DA105=V143)*(DD3:DD105=V142)*(DF3:DF105="L"))+SUMPRODUCT((DA3:DA105=V144)*(DD3:DD105=V142)*(DF3:DF105="L"))+SUMPRODUCT((DA3:DA105=V140)*(DD3:DD105=V142)*(DF3:DF105="L"))+SUMPRODUCT((DA3:DA105=V141)*(DD3:DD105=V142)*(DF3:DF105="L"))</f>
        <v>0</v>
      </c>
      <c r="Z142" s="197">
        <f ca="1">SUMPRODUCT((DA3:DA105=V142)*(DD3:DD105=V143)*DB3:DB105)+SUMPRODUCT((DA3:DA105=V142)*(DD3:DD105=V144)*DB3:DB105)+SUMPRODUCT((DA3:DA105=V142)*(DD3:DD105=V140)*DB3:DB105)+SUMPRODUCT((DA3:DA105=V142)*(DD3:DD105=V141)*DB3:DB105)+SUMPRODUCT((DA3:DA105=V143)*(DD3:DD105=V142)*DC3:DC105)+SUMPRODUCT((DA3:DA105=V144)*(DD3:DD105=V142)*DC3:DC105)+SUMPRODUCT((DA3:DA105=V140)*(DD3:DD105=V142)*DC3:DC105)+SUMPRODUCT((DA3:DA105=V141)*(DD3:DD105=V142)*DC3:DC105)</f>
        <v>0</v>
      </c>
      <c r="AA142" s="197">
        <f ca="1">SUMPRODUCT((DA3:DA105=V142)*(DD3:DD105=V143)*DC3:DC105)+SUMPRODUCT((DA3:DA105=V142)*(DD3:DD105=V144)*DC3:DC105)+SUMPRODUCT((DA3:DA105=V142)*(DD3:DD105=V140)*DC3:DC105)+SUMPRODUCT((DA3:DA105=V142)*(DD3:DD105=V141)*DC3:DC105)+SUMPRODUCT((DA3:DA105=V143)*(DD3:DD105=V142)*DB3:DB105)+SUMPRODUCT((DA3:DA105=V144)*(DD3:DD105=V142)*DB3:DB105)+SUMPRODUCT((DA3:DA105=V140)*(DD3:DD105=V142)*DB3:DB105)+SUMPRODUCT((DA3:DA105=V141)*(DD3:DD105=V142)*DB3:DB105)</f>
        <v>0</v>
      </c>
      <c r="AB142" s="197">
        <f ca="1">Z142-AA142+1000</f>
        <v>1000</v>
      </c>
      <c r="AC142" s="197">
        <f t="shared" ca="1" si="201"/>
        <v>0</v>
      </c>
      <c r="AD142" s="197">
        <f ca="1">IF(V142&lt;&gt;"",VLOOKUP(V142,C4:I64,7,FALSE),"")</f>
        <v>1000</v>
      </c>
      <c r="AE142" s="197">
        <f ca="1">IF(V142&lt;&gt;"",VLOOKUP(V142,C4:I64,5,FALSE),"")</f>
        <v>0</v>
      </c>
      <c r="AF142" s="197">
        <f ca="1">IF(V142&lt;&gt;"",VLOOKUP(V142,C4:K64,9,FALSE),"")</f>
        <v>-124</v>
      </c>
      <c r="AG142" s="197">
        <f t="shared" ca="1" si="202"/>
        <v>0</v>
      </c>
      <c r="AH142" s="197">
        <f ca="1">IF(V142&lt;&gt;"",RANK(AG142,AG140:AG143),"")</f>
        <v>1</v>
      </c>
      <c r="AI142" s="197">
        <f ca="1">IF(V142&lt;&gt;"",SUMPRODUCT((AG140:AG143=AG142)*(AB140:AB143&gt;AB142)),"")</f>
        <v>0</v>
      </c>
      <c r="AJ142" s="197">
        <f ca="1">IF(V142&lt;&gt;"",SUMPRODUCT((AG140:AG143=AG142)*(AB140:AB143=AB142)*(Z140:Z143&gt;Z142)),"")</f>
        <v>0</v>
      </c>
      <c r="AK142" s="197">
        <f ca="1">IF(V142&lt;&gt;"",SUMPRODUCT((AG140:AG143=AG142)*(AB140:AB143=AB142)*(Z140:Z143=Z142)*(AD140:AD143&gt;AD142)),"")</f>
        <v>0</v>
      </c>
      <c r="AL142" s="197">
        <f ca="1">IF(V142&lt;&gt;"",SUMPRODUCT((AG140:AG143=AG142)*(AB140:AB143=AB142)*(Z140:Z143=Z142)*(AD140:AD143=AD142)*(AE140:AE143&gt;AE142)),"")</f>
        <v>0</v>
      </c>
      <c r="AM142" s="197">
        <f ca="1">IF(V142&lt;&gt;"",SUMPRODUCT((AG140:AG143=AG142)*(AB140:AB143=AB142)*(Z140:Z143=Z142)*(AD140:AD143=AD142)*(AE140:AE143=AE142)*(AF140:AF143&gt;AF142)),"")</f>
        <v>1</v>
      </c>
      <c r="AN142" s="197">
        <f t="shared" ca="1" si="203"/>
        <v>2</v>
      </c>
      <c r="AO142" s="197" t="str">
        <f ca="1">IF(AP63&lt;&gt;"",SUMPRODUCT((AW61:AW64=AW63)*(AV61:AV64=AV63)*(AT61:AT64=AT63)*(AU61:AU64=AU63)),"")</f>
        <v/>
      </c>
      <c r="AP142" s="197" t="str">
        <f ca="1">IF(AND(AO142&lt;&gt;"",AO142&gt;1),AP63,"")</f>
        <v/>
      </c>
      <c r="AQ142" s="197">
        <f ca="1">SUMPRODUCT((DA3:DA105=AP142)*(DD3:DD105=AP143)*(DE3:DE105="W"))+SUMPRODUCT((DA3:DA105=AP142)*(DD3:DD105=AP144)*(DE3:DE105="W"))+SUMPRODUCT((DA3:DA105=AP142)*(DD3:DD105=AP141)*(DE3:DE105="W"))+SUMPRODUCT((DA3:DA105=AP143)*(DD3:DD105=AP142)*(DF3:DF105="W"))+SUMPRODUCT((DA3:DA105=AP144)*(DD3:DD105=AP142)*(DF3:DF105="W"))+SUMPRODUCT((DA3:DA105=AP141)*(DD3:DD105=AP142)*(DF3:DF105="W"))</f>
        <v>0</v>
      </c>
      <c r="AR142" s="197">
        <f ca="1">SUMPRODUCT((DA3:DA105=AP142)*(DD3:DD105=AP143)*(DE3:DE105="D"))+SUMPRODUCT((DA3:DA105=AP142)*(DD3:DD105=AP144)*(DE3:DE105="D"))+SUMPRODUCT((DA3:DA105=AP142)*(DD3:DD105=AP141)*(DE3:DE105="D"))+SUMPRODUCT((DA3:DA105=AP143)*(DD3:DD105=AP142)*(DE3:DE105="D"))+SUMPRODUCT((DA3:DA105=AP144)*(DD3:DD105=AP142)*(DE3:DE105="D"))+SUMPRODUCT((DA3:DA105=AP141)*(DD3:DD105=AP142)*(DE3:DE105="D"))</f>
        <v>0</v>
      </c>
      <c r="AS142" s="197">
        <f ca="1">SUMPRODUCT((DA3:DA105=AP142)*(DD3:DD105=AP143)*(DE3:DE105="L"))+SUMPRODUCT((DA3:DA105=AP142)*(DD3:DD105=AP144)*(DE3:DE105="L"))+SUMPRODUCT((DA3:DA105=AP142)*(DD3:DD105=AP141)*(DE3:DE105="L"))+SUMPRODUCT((DA3:DA105=AP143)*(DD3:DD105=AP142)*(DF3:DF105="L"))+SUMPRODUCT((DA3:DA105=AP144)*(DD3:DD105=AP142)*(DF3:DF105="L"))+SUMPRODUCT((DA3:DA105=AP141)*(DD3:DD105=AP142)*(DF3:DF105="L"))</f>
        <v>0</v>
      </c>
      <c r="AT142" s="197">
        <f ca="1">SUMPRODUCT((DA3:DA105=AP142)*(DD3:DD105=AP143)*DB3:DB105)+SUMPRODUCT((DA3:DA105=AP142)*(DD3:DD105=AP144)*DB3:DB105)+SUMPRODUCT((DA3:DA105=AP142)*(DD3:DD105=AP140)*DB3:DB105)+SUMPRODUCT((DA3:DA105=AP142)*(DD3:DD105=AP141)*DB3:DB105)+SUMPRODUCT((DA3:DA105=AP143)*(DD3:DD105=AP142)*DC3:DC105)+SUMPRODUCT((DA3:DA105=AP144)*(DD3:DD105=AP142)*DC3:DC105)+SUMPRODUCT((DA3:DA105=AP140)*(DD3:DD105=AP142)*DC3:DC105)+SUMPRODUCT((DA3:DA105=AP141)*(DD3:DD105=AP142)*DC3:DC105)</f>
        <v>0</v>
      </c>
      <c r="AU142" s="197">
        <f ca="1">SUMPRODUCT((DA3:DA105=AP142)*(DD3:DD105=AP143)*DC3:DC105)+SUMPRODUCT((DA3:DA105=AP142)*(DD3:DD105=AP144)*DC3:DC105)+SUMPRODUCT((DA3:DA105=AP142)*(DD3:DD105=AP140)*DC3:DC105)+SUMPRODUCT((DA3:DA105=AP142)*(DD3:DD105=AP141)*DC3:DC105)+SUMPRODUCT((DA3:DA105=AP143)*(DD3:DD105=AP142)*DB3:DB105)+SUMPRODUCT((DA3:DA105=AP144)*(DD3:DD105=AP142)*DB3:DB105)+SUMPRODUCT((DA3:DA105=AP140)*(DD3:DD105=AP142)*DB3:DB105)+SUMPRODUCT((DA3:DA105=AP141)*(DD3:DD105=AP142)*DB3:DB105)</f>
        <v>0</v>
      </c>
      <c r="AV142" s="197">
        <f ca="1">AT142-AU142+1000</f>
        <v>1000</v>
      </c>
      <c r="AW142" s="197" t="str">
        <f t="shared" ca="1" si="204"/>
        <v/>
      </c>
      <c r="AX142" s="197" t="str">
        <f ca="1">IF(AP142&lt;&gt;"",VLOOKUP(AP142,C4:I64,7,FALSE),"")</f>
        <v/>
      </c>
      <c r="AY142" s="197" t="str">
        <f ca="1">IF(AP142&lt;&gt;"",VLOOKUP(AP142,C4:I64,5,FALSE),"")</f>
        <v/>
      </c>
      <c r="AZ142" s="197" t="str">
        <f ca="1">IF(AP142&lt;&gt;"",VLOOKUP(AP142,C4:K64,9,FALSE),"")</f>
        <v/>
      </c>
      <c r="BA142" s="197" t="str">
        <f t="shared" ca="1" si="205"/>
        <v/>
      </c>
      <c r="BB142" s="197" t="str">
        <f ca="1">IF(AP142&lt;&gt;"",RANK(BA142,BA140:BA143),"")</f>
        <v/>
      </c>
      <c r="BC142" s="197" t="str">
        <f ca="1">IF(AP142&lt;&gt;"",SUMPRODUCT((BA140:BA143=BA142)*(AV140:AV143&gt;AV142)),"")</f>
        <v/>
      </c>
      <c r="BD142" s="197" t="str">
        <f ca="1">IF(AP142&lt;&gt;"",SUMPRODUCT((BA140:BA143=BA142)*(AV140:AV143=AV142)*(AT140:AT143&gt;AT142)),"")</f>
        <v/>
      </c>
      <c r="BE142" s="197" t="str">
        <f ca="1">IF(AP142&lt;&gt;"",SUMPRODUCT((BA140:BA143=BA142)*(AV140:AV143=AV142)*(AT140:AT143=AT142)*(AX140:AX143&gt;AX142)),"")</f>
        <v/>
      </c>
      <c r="BF142" s="197" t="str">
        <f ca="1">IF(AP142&lt;&gt;"",SUMPRODUCT((BA140:BA143=BA142)*(AV140:AV143=AV142)*(AT140:AT143=AT142)*(AX140:AX143=AX142)*(AY140:AY143&gt;AY142)),"")</f>
        <v/>
      </c>
      <c r="BG142" s="197" t="str">
        <f ca="1">IF(AP142&lt;&gt;"",SUMPRODUCT((BA140:BA143=BA142)*(AV140:AV143=AV142)*(AT140:AT143=AT142)*(AX140:AX143=AX142)*(AY140:AY143=AY142)*(AZ140:AZ143&gt;AZ142)),"")</f>
        <v/>
      </c>
      <c r="BH142" s="197" t="str">
        <f t="shared" ref="BH142:BH143" ca="1" si="206">IF(AP142&lt;&gt;"",SUM(BB142:BG142)+1,"")</f>
        <v/>
      </c>
      <c r="DX142" s="20"/>
      <c r="DY142" s="20"/>
      <c r="DZ142" s="20"/>
      <c r="EA142" s="199"/>
      <c r="EB142" s="20"/>
      <c r="EC142" s="20"/>
    </row>
    <row r="143" spans="2:133" x14ac:dyDescent="0.25">
      <c r="J143" s="197">
        <f ca="1">IF(COUNTIF(J61:J64,4)=4,1,SUMPRODUCT((J61:J64=J64)*(I61:I64=I64)*(G61:G64&gt;G64))+1)</f>
        <v>1</v>
      </c>
      <c r="U143" s="197">
        <f ca="1">IF(V64&lt;&gt;"",SUMPRODUCT((AC61:AC64=AC64)*(AB61:AB64=AB64)*(Z61:Z64=Z64)*(AA61:AA64=AA64)),"")</f>
        <v>4</v>
      </c>
      <c r="V143" s="197" t="str">
        <f ca="1">IF(AND(U143&lt;&gt;"",U143&gt;1),V64,"")</f>
        <v>Argentina</v>
      </c>
      <c r="W143" s="197">
        <f ca="1">SUMPRODUCT((DA3:DA105=V143)*(DD3:DD105=V144)*(DE3:DE105="W"))+SUMPRODUCT((DA3:DA105=V143)*(DD3:DD105=V140)*(DE3:DE105="W"))+SUMPRODUCT((DA3:DA105=V143)*(DD3:DD105=V141)*(DE3:DE105="W"))+SUMPRODUCT((DA3:DA105=V143)*(DD3:DD105=V142)*(DE3:DE105="W"))+SUMPRODUCT((DA3:DA105=V144)*(DD3:DD105=V143)*(DF3:DF105="W"))+SUMPRODUCT((DA3:DA105=V140)*(DD3:DD105=V143)*(DF3:DF105="W"))+SUMPRODUCT((DA3:DA105=V141)*(DD3:DD105=V143)*(DF3:DF105="W"))+SUMPRODUCT((DA3:DA105=V142)*(DD3:DD105=V143)*(DF3:DF105="W"))</f>
        <v>0</v>
      </c>
      <c r="X143" s="197">
        <f ca="1">SUMPRODUCT((DA3:DA105=V143)*(DD3:DD105=V144)*(DE3:DE105="D"))+SUMPRODUCT((DA3:DA105=V143)*(DD3:DD105=V140)*(DE3:DE105="D"))+SUMPRODUCT((DA3:DA105=V143)*(DD3:DD105=V141)*(DE3:DE105="D"))+SUMPRODUCT((DA3:DA105=V143)*(DD3:DD105=V142)*(DE3:DE105="D"))+SUMPRODUCT((DA3:DA105=V144)*(DD3:DD105=V143)*(DE3:DE105="D"))+SUMPRODUCT((DA3:DA105=V140)*(DD3:DD105=V143)*(DE3:DE105="D"))+SUMPRODUCT((DA3:DA105=V141)*(DD3:DD105=V143)*(DE3:DE105="D"))+SUMPRODUCT((DA3:DA105=V142)*(DD3:DD105=V143)*(DE3:DE105="D"))</f>
        <v>0</v>
      </c>
      <c r="Y143" s="197">
        <f ca="1">SUMPRODUCT((DA3:DA105=V143)*(DD3:DD105=V144)*(DE3:DE105="L"))+SUMPRODUCT((DA3:DA105=V143)*(DD3:DD105=V140)*(DE3:DE105="L"))+SUMPRODUCT((DA3:DA105=V143)*(DD3:DD105=V141)*(DE3:DE105="L"))+SUMPRODUCT((DA3:DA105=V143)*(DD3:DD105=V142)*(DE3:DE105="L"))+SUMPRODUCT((DA3:DA105=V144)*(DD3:DD105=V143)*(DF3:DF105="L"))+SUMPRODUCT((DA3:DA105=V140)*(DD3:DD105=V143)*(DF3:DF105="L"))+SUMPRODUCT((DA3:DA105=V141)*(DD3:DD105=V143)*(DF3:DF105="L"))+SUMPRODUCT((DA3:DA105=V142)*(DD3:DD105=V143)*(DF3:DF105="L"))</f>
        <v>0</v>
      </c>
      <c r="Z143" s="197">
        <f ca="1">SUMPRODUCT((DA3:DA105=V143)*(DD3:DD105=V144)*DB3:DB105)+SUMPRODUCT((DA3:DA105=V143)*(DD3:DD105=V140)*DB3:DB105)+SUMPRODUCT((DA3:DA105=V143)*(DD3:DD105=V141)*DB3:DB105)+SUMPRODUCT((DA3:DA105=V143)*(DD3:DD105=V142)*DB3:DB105)+SUMPRODUCT((DA3:DA105=V144)*(DD3:DD105=V143)*DC3:DC105)+SUMPRODUCT((DA3:DA105=V140)*(DD3:DD105=V143)*DC3:DC105)+SUMPRODUCT((DA3:DA105=V141)*(DD3:DD105=V143)*DC3:DC105)+SUMPRODUCT((DA3:DA105=V142)*(DD3:DD105=V143)*DC3:DC105)</f>
        <v>0</v>
      </c>
      <c r="AA143" s="197">
        <f ca="1">SUMPRODUCT((DA3:DA105=V143)*(DD3:DD105=V144)*DC3:DC105)+SUMPRODUCT((DA3:DA105=V143)*(DD3:DD105=V140)*DC3:DC105)+SUMPRODUCT((DA3:DA105=V143)*(DD3:DD105=V141)*DC3:DC105)+SUMPRODUCT((DA3:DA105=V143)*(DD3:DD105=V142)*DC3:DC105)+SUMPRODUCT((DA3:DA105=V144)*(DD3:DD105=V143)*DB3:DB105)+SUMPRODUCT((DA3:DA105=V140)*(DD3:DD105=V143)*DB3:DB105)+SUMPRODUCT((DA3:DA105=V141)*(DD3:DD105=V143)*DB3:DB105)+SUMPRODUCT((DA3:DA105=V142)*(DD3:DD105=V143)*DB3:DB105)</f>
        <v>0</v>
      </c>
      <c r="AB143" s="197">
        <f ca="1">Z143-AA143+1000</f>
        <v>1000</v>
      </c>
      <c r="AC143" s="197">
        <f t="shared" ca="1" si="201"/>
        <v>0</v>
      </c>
      <c r="AD143" s="197">
        <f ca="1">IF(V143&lt;&gt;"",VLOOKUP(V143,C4:I64,7,FALSE),"")</f>
        <v>1000</v>
      </c>
      <c r="AE143" s="197">
        <f ca="1">IF(V143&lt;&gt;"",VLOOKUP(V143,C4:I64,5,FALSE),"")</f>
        <v>0</v>
      </c>
      <c r="AF143" s="197">
        <f ca="1">IF(V143&lt;&gt;"",VLOOKUP(V143,C4:K64,9,FALSE),"")</f>
        <v>-102</v>
      </c>
      <c r="AG143" s="197">
        <f t="shared" ca="1" si="202"/>
        <v>0</v>
      </c>
      <c r="AH143" s="197">
        <f ca="1">IF(V143&lt;&gt;"",RANK(AG143,AG140:AG143),"")</f>
        <v>1</v>
      </c>
      <c r="AI143" s="197">
        <f ca="1">IF(V143&lt;&gt;"",SUMPRODUCT((AG140:AG143=AG143)*(AB140:AB143&gt;AB143)),"")</f>
        <v>0</v>
      </c>
      <c r="AJ143" s="197">
        <f ca="1">IF(V143&lt;&gt;"",SUMPRODUCT((AG140:AG143=AG143)*(AB140:AB143=AB143)*(Z140:Z143&gt;Z143)),"")</f>
        <v>0</v>
      </c>
      <c r="AK143" s="197">
        <f ca="1">IF(V143&lt;&gt;"",SUMPRODUCT((AG140:AG143=AG143)*(AB140:AB143=AB143)*(Z140:Z143=Z143)*(AD140:AD143&gt;AD143)),"")</f>
        <v>0</v>
      </c>
      <c r="AL143" s="197">
        <f ca="1">IF(V143&lt;&gt;"",SUMPRODUCT((AG140:AG143=AG143)*(AB140:AB143=AB143)*(Z140:Z143=Z143)*(AD140:AD143=AD143)*(AE140:AE143&gt;AE143)),"")</f>
        <v>0</v>
      </c>
      <c r="AM143" s="197">
        <f ca="1">IF(V143&lt;&gt;"",SUMPRODUCT((AG140:AG143=AG143)*(AB140:AB143=AB143)*(Z140:Z143=Z143)*(AD140:AD143=AD143)*(AE140:AE143=AE143)*(AF140:AF143&gt;AF143)),"")</f>
        <v>0</v>
      </c>
      <c r="AN143" s="197">
        <f t="shared" ca="1" si="203"/>
        <v>1</v>
      </c>
      <c r="AO143" s="197" t="str">
        <f ca="1">IF(AP64&lt;&gt;"",SUMPRODUCT((AW61:AW64=AW64)*(AV61:AV64=AV64)*(AT61:AT64=AT64)*(AU61:AU64=AU64)),"")</f>
        <v/>
      </c>
      <c r="AP143" s="197" t="str">
        <f ca="1">IF(AND(AO143&lt;&gt;"",AO143&gt;1),AP64,"")</f>
        <v/>
      </c>
      <c r="AQ143" s="197" t="str">
        <f ca="1">IF(AP143&lt;&gt;"",SUMPRODUCT((DA3:DA105=AP143)*(DD3:DD105=AP144)*(DE3:DE105="W"))+SUMPRODUCT((DA3:DA105=AP143)*(DD3:DD105=AP141)*(DE3:DE105="W"))+SUMPRODUCT((DA3:DA105=AP143)*(DD3:DD105=AP142)*(DE3:DE105="W"))+SUMPRODUCT((DA3:DA105=AP144)*(DD3:DD105=AP143)*(DF3:DF105="W"))+SUMPRODUCT((DA3:DA105=AP141)*(DD3:DD105=AP143)*(DF3:DF105="W"))+SUMPRODUCT((DA3:DA105=AP142)*(DD3:DD105=AP143)*(DF3:DF105="W")),"")</f>
        <v/>
      </c>
      <c r="AR143" s="197" t="str">
        <f ca="1">IF(AP143&lt;&gt;"",SUMPRODUCT((DA3:DA105=AP143)*(DD3:DD105=AP144)*(DE3:DE105="D"))+SUMPRODUCT((DA3:DA105=AP143)*(DD3:DD105=AP141)*(DE3:DE105="D"))+SUMPRODUCT((DA3:DA105=AP143)*(DD3:DD105=AP142)*(DE3:DE105="D"))+SUMPRODUCT((DA3:DA105=AP144)*(DD3:DD105=AP143)*(DE3:DE105="D"))+SUMPRODUCT((DA3:DA105=AP141)*(DD3:DD105=AP143)*(DE3:DE105="D"))+SUMPRODUCT((DA3:DA105=AP142)*(DD3:DD105=AP143)*(DE3:DE105="D")),"")</f>
        <v/>
      </c>
      <c r="AS143" s="197" t="str">
        <f ca="1">IF(AP143&lt;&gt;"",SUMPRODUCT((DA3:DA105=AP143)*(DD3:DD105=AP144)*(DE3:DE105="L"))+SUMPRODUCT((DA3:DA105=AP143)*(DD3:DD105=AP141)*(DE3:DE105="L"))+SUMPRODUCT((DA3:DA105=AP143)*(DD3:DD105=AP142)*(DE3:DE105="L"))+SUMPRODUCT((DA3:DA105=AP144)*(DD3:DD105=AP143)*(DF3:DF105="L"))+SUMPRODUCT((DA3:DA105=AP141)*(DD3:DD105=AP143)*(DF3:DF105="L"))+SUMPRODUCT((DA3:DA105=AP142)*(DD3:DD105=AP143)*(DF3:DF105="L")),"")</f>
        <v/>
      </c>
      <c r="AT143" s="197">
        <f ca="1">SUMPRODUCT((DA3:DA105=AP143)*(DD3:DD105=AP144)*DB3:DB105)+SUMPRODUCT((DA3:DA105=AP143)*(DD3:DD105=AP140)*DB3:DB105)+SUMPRODUCT((DA3:DA105=AP143)*(DD3:DD105=AP141)*DB3:DB105)+SUMPRODUCT((DA3:DA105=AP143)*(DD3:DD105=AP142)*DB3:DB105)+SUMPRODUCT((DA3:DA105=AP144)*(DD3:DD105=AP143)*DC3:DC105)+SUMPRODUCT((DA3:DA105=AP140)*(DD3:DD105=AP143)*DC3:DC105)+SUMPRODUCT((DA3:DA105=AP141)*(DD3:DD105=AP143)*DC3:DC105)+SUMPRODUCT((DA3:DA105=AP142)*(DD3:DD105=AP143)*DC3:DC105)</f>
        <v>0</v>
      </c>
      <c r="AU143" s="197">
        <f ca="1">SUMPRODUCT((DA3:DA105=AP143)*(DD3:DD105=AP144)*DC3:DC105)+SUMPRODUCT((DA3:DA105=AP143)*(DD3:DD105=AP140)*DC3:DC105)+SUMPRODUCT((DA3:DA105=AP143)*(DD3:DD105=AP141)*DC3:DC105)+SUMPRODUCT((DA3:DA105=AP143)*(DD3:DD105=AP142)*DC3:DC105)+SUMPRODUCT((DA3:DA105=AP144)*(DD3:DD105=AP143)*DB3:DB105)+SUMPRODUCT((DA3:DA105=AP140)*(DD3:DD105=AP143)*DB3:DB105)+SUMPRODUCT((DA3:DA105=AP141)*(DD3:DD105=AP143)*DB3:DB105)+SUMPRODUCT((DA3:DA105=AP142)*(DD3:DD105=AP143)*DB3:DB105)</f>
        <v>0</v>
      </c>
      <c r="AV143" s="197">
        <f ca="1">AT143-AU143+1000</f>
        <v>1000</v>
      </c>
      <c r="AW143" s="197" t="str">
        <f t="shared" ca="1" si="204"/>
        <v/>
      </c>
      <c r="AX143" s="197" t="str">
        <f ca="1">IF(AP143&lt;&gt;"",VLOOKUP(AP143,C4:I64,7,FALSE),"")</f>
        <v/>
      </c>
      <c r="AY143" s="197" t="str">
        <f ca="1">IF(AP143&lt;&gt;"",VLOOKUP(AP143,C4:I64,5,FALSE),"")</f>
        <v/>
      </c>
      <c r="AZ143" s="197" t="str">
        <f ca="1">IF(AP143&lt;&gt;"",VLOOKUP(AP143,C4:K64,9,FALSE),"")</f>
        <v/>
      </c>
      <c r="BA143" s="197" t="str">
        <f t="shared" ca="1" si="205"/>
        <v/>
      </c>
      <c r="BB143" s="197" t="str">
        <f ca="1">IF(AP143&lt;&gt;"",RANK(BA143,BA140:BA143),"")</f>
        <v/>
      </c>
      <c r="BC143" s="197" t="str">
        <f ca="1">IF(AP143&lt;&gt;"",SUMPRODUCT((BA140:BA143=BA143)*(AV140:AV143&gt;AV143)),"")</f>
        <v/>
      </c>
      <c r="BD143" s="197" t="str">
        <f ca="1">IF(AP143&lt;&gt;"",SUMPRODUCT((BA140:BA143=BA143)*(AV140:AV143=AV143)*(AT140:AT143&gt;AT143)),"")</f>
        <v/>
      </c>
      <c r="BE143" s="197" t="str">
        <f ca="1">IF(AP143&lt;&gt;"",SUMPRODUCT((BA140:BA143=BA143)*(AV140:AV143=AV143)*(AT140:AT143=AT143)*(AX140:AX143&gt;AX143)),"")</f>
        <v/>
      </c>
      <c r="BF143" s="197" t="str">
        <f ca="1">IF(AP143&lt;&gt;"",SUMPRODUCT((BA140:BA143=BA143)*(AV140:AV143=AV143)*(AT140:AT143=AT143)*(AX140:AX143=AX143)*(AY140:AY143&gt;AY143)),"")</f>
        <v/>
      </c>
      <c r="BG143" s="197" t="str">
        <f ca="1">IF(AP143&lt;&gt;"",SUMPRODUCT((BA140:BA143=BA143)*(AV140:AV143=AV143)*(AT140:AT143=AT143)*(AX140:AX143=AX143)*(AY140:AY143=AY143)*(AZ140:AZ143&gt;AZ143)),"")</f>
        <v/>
      </c>
      <c r="BH143" s="197" t="str">
        <f t="shared" ca="1" si="206"/>
        <v/>
      </c>
      <c r="DX143" s="20"/>
      <c r="DY143" s="20"/>
      <c r="DZ143" s="20"/>
      <c r="EA143" s="199"/>
      <c r="EB143" s="20"/>
      <c r="EC143" s="20"/>
    </row>
    <row r="144" spans="2:133" x14ac:dyDescent="0.25">
      <c r="B144" s="220"/>
      <c r="C144" s="221"/>
      <c r="D144" s="220"/>
      <c r="E144" s="220"/>
      <c r="F144" s="220"/>
      <c r="G144" s="220"/>
      <c r="H144" s="220"/>
      <c r="I144" s="220"/>
      <c r="J144" s="220"/>
      <c r="K144" s="220"/>
      <c r="L144" s="220"/>
      <c r="M144" s="220"/>
      <c r="N144" s="220"/>
      <c r="O144" s="221"/>
      <c r="P144" s="220"/>
      <c r="Q144" s="220"/>
      <c r="R144" s="220"/>
      <c r="S144" s="220"/>
      <c r="T144" s="220"/>
      <c r="U144" s="220"/>
      <c r="V144" s="220"/>
      <c r="W144" s="220"/>
      <c r="X144" s="220"/>
      <c r="Y144" s="220"/>
      <c r="Z144" s="220"/>
      <c r="AA144" s="220"/>
      <c r="AB144" s="220"/>
      <c r="AC144" s="220"/>
      <c r="AD144" s="220"/>
      <c r="AE144" s="220"/>
      <c r="AF144" s="220"/>
      <c r="AG144" s="220"/>
      <c r="AH144" s="220"/>
      <c r="AI144" s="220"/>
      <c r="AJ144" s="220"/>
      <c r="AK144" s="220"/>
      <c r="AL144" s="220"/>
      <c r="AM144" s="220"/>
      <c r="AN144" s="220"/>
      <c r="AO144" s="220"/>
      <c r="AP144" s="220"/>
      <c r="AQ144" s="220"/>
      <c r="AR144" s="220"/>
      <c r="AS144" s="220"/>
      <c r="AT144" s="220"/>
      <c r="AU144" s="220"/>
      <c r="AV144" s="220"/>
      <c r="AW144" s="220"/>
      <c r="AX144" s="220"/>
      <c r="AY144" s="220"/>
      <c r="AZ144" s="220"/>
      <c r="BA144" s="220"/>
      <c r="BB144" s="220"/>
      <c r="BC144" s="220"/>
      <c r="BD144" s="220"/>
      <c r="BE144" s="220"/>
      <c r="BF144" s="220"/>
      <c r="BG144" s="220"/>
      <c r="BH144" s="220"/>
      <c r="DX144" s="20"/>
      <c r="DY144" s="20"/>
      <c r="DZ144" s="20"/>
      <c r="EA144" s="199"/>
      <c r="EB144" s="20"/>
      <c r="EC144" s="20"/>
    </row>
    <row r="145" spans="2:136" x14ac:dyDescent="0.25">
      <c r="U145" s="197">
        <f ca="1">IF(V146="",SUM(AH67:AM67),IF(V147="",SUM(AH68:AM68),IF(V148="",SUM(AH69:AM69),IF(V149="",SUM(AH70:AM70),0))))</f>
        <v>0</v>
      </c>
      <c r="AO145" s="197">
        <f ca="1">IF(AP147="",SUM(BB68:BG68),IF(AP148="",SUM(BB69:BG69),IF(AP149="",SUM(BB70:BG70),0)))</f>
        <v>0</v>
      </c>
      <c r="DX145" s="20"/>
      <c r="DY145" s="20"/>
      <c r="DZ145" s="20"/>
      <c r="EA145" s="199"/>
      <c r="EB145" s="20"/>
      <c r="EC145" s="20"/>
    </row>
    <row r="146" spans="2:136" x14ac:dyDescent="0.25">
      <c r="J146" s="197">
        <f ca="1">IF(COUNTIF(J67:J70,4)=4,1,SUMPRODUCT((J67:J70=J67)*(I67:I70=I67)*(G67:G70&gt;G67))+1)</f>
        <v>1</v>
      </c>
      <c r="U146" s="197">
        <f ca="1">IF(V67&lt;&gt;"",SUMPRODUCT((AC67:AC70=AC67)*(AB67:AB70=AB67)*(Z67:Z70=Z67)*(AA67:AA70=AA67)),"")</f>
        <v>4</v>
      </c>
      <c r="V146" s="197" t="str">
        <f ca="1">IF(AND(U146&lt;&gt;"",U146&gt;1),V67,"")</f>
        <v>Uzbekistan</v>
      </c>
      <c r="W146" s="197">
        <f ca="1">SUMPRODUCT((DA3:DA105=V146)*(DD3:DD105=V147)*(DE3:DE105="W"))+SUMPRODUCT((DA3:DA105=V146)*(DD3:DD105=V148)*(DE3:DE105="W"))+SUMPRODUCT((DA3:DA105=V146)*(DD3:DD105=V149)*(DE3:DE105="W"))+SUMPRODUCT((DA3:DA105=V146)*(DD3:DD105=V150)*(DE3:DE105="W"))+SUMPRODUCT((DA3:DA105=V147)*(DD3:DD105=V146)*(DF3:DF105="W"))+SUMPRODUCT((DA3:DA105=V148)*(DD3:DD105=V146)*(DF3:DF105="W"))+SUMPRODUCT((DA3:DA105=V149)*(DD3:DD105=V146)*(DF3:DF105="W"))+SUMPRODUCT((DA3:DA105=V150)*(DD3:DD105=V146)*(DF3:DF105="W"))</f>
        <v>0</v>
      </c>
      <c r="X146" s="197">
        <f ca="1">SUMPRODUCT((DA3:DA105=V146)*(DD3:DD105=V147)*(DE3:DE105="D"))+SUMPRODUCT((DA3:DA105=V146)*(DD3:DD105=V148)*(DE3:DE105="D"))+SUMPRODUCT((DA3:DA105=V146)*(DD3:DD105=V149)*(DE3:DE105="D"))+SUMPRODUCT((DA3:DA105=V146)*(DD3:DD105=V150)*(DE3:DE105="D"))+SUMPRODUCT((DA3:DA105=V147)*(DD3:DD105=V146)*(DE3:DE105="D"))+SUMPRODUCT((DA3:DA105=V148)*(DD3:DD105=V146)*(DE3:DE105="D"))+SUMPRODUCT((DA3:DA105=V149)*(DD3:DD105=V146)*(DE3:DE105="D"))+SUMPRODUCT((DA3:DA105=V150)*(DD3:DD105=V146)*(DE3:DE105="D"))</f>
        <v>0</v>
      </c>
      <c r="Y146" s="197">
        <f ca="1">SUMPRODUCT((DA3:DA105=V146)*(DD3:DD105=V147)*(DE3:DE105="L"))+SUMPRODUCT((DA3:DA105=V146)*(DD3:DD105=V148)*(DE3:DE105="L"))+SUMPRODUCT((DA3:DA105=V146)*(DD3:DD105=V149)*(DE3:DE105="L"))+SUMPRODUCT((DA3:DA105=V146)*(DD3:DD105=V150)*(DE3:DE105="L"))+SUMPRODUCT((DA3:DA105=V147)*(DD3:DD105=V146)*(DF3:DF105="L"))+SUMPRODUCT((DA3:DA105=V148)*(DD3:DD105=V146)*(DF3:DF105="L"))+SUMPRODUCT((DA3:DA105=V149)*(DD3:DD105=V146)*(DF3:DF105="L"))+SUMPRODUCT((DA3:DA105=V150)*(DD3:DD105=V146)*(DF3:DF105="L"))</f>
        <v>0</v>
      </c>
      <c r="Z146" s="197">
        <f ca="1">SUMPRODUCT((DA3:DA105=V146)*(DD3:DD105=V147)*DB3:DB105)+SUMPRODUCT((DA3:DA105=V146)*(DD3:DD105=V148)*DB3:DB105)+SUMPRODUCT((DA3:DA105=V146)*(DD3:DD105=V149)*DB3:DB105)+SUMPRODUCT((DA3:DA105=V146)*(DD3:DD105=V150)*DB3:DB105)+SUMPRODUCT((DA3:DA105=V147)*(DD3:DD105=V146)*DC3:DC105)+SUMPRODUCT((DA3:DA105=V148)*(DD3:DD105=V146)*DC3:DC105)+SUMPRODUCT((DA3:DA105=V149)*(DD3:DD105=V146)*DC3:DC105)+SUMPRODUCT((DA3:DA105=V150)*(DD3:DD105=V146)*DC3:DC105)</f>
        <v>0</v>
      </c>
      <c r="AA146" s="197">
        <f ca="1">SUMPRODUCT((DA3:DA105=V146)*(DD3:DD105=V147)*DC3:DC105)+SUMPRODUCT((DA3:DA105=V146)*(DD3:DD105=V148)*DC3:DC105)+SUMPRODUCT((DA3:DA105=V146)*(DD3:DD105=V149)*DC3:DC105)+SUMPRODUCT((DA3:DA105=V146)*(DD3:DD105=V150)*DC3:DC105)+SUMPRODUCT((DA3:DA105=V147)*(DD3:DD105=V146)*DB3:DB105)+SUMPRODUCT((DA3:DA105=V148)*(DD3:DD105=V146)*DB3:DB105)+SUMPRODUCT((DA3:DA105=V149)*(DD3:DD105=V146)*DB3:DB105)+SUMPRODUCT((DA3:DA105=V150)*(DD3:DD105=V146)*DB3:DB105)</f>
        <v>0</v>
      </c>
      <c r="AB146" s="197">
        <f ca="1">Z146-AA146+1000</f>
        <v>1000</v>
      </c>
      <c r="AC146" s="197">
        <f ca="1">IF(V146&lt;&gt;"",W146*3+X146*1,"")</f>
        <v>0</v>
      </c>
      <c r="AD146" s="197">
        <f ca="1">IF(V146&lt;&gt;"",VLOOKUP(V146,C4:I70,7,FALSE),"")</f>
        <v>1000</v>
      </c>
      <c r="AE146" s="197">
        <f ca="1">IF(V146&lt;&gt;"",VLOOKUP(V146,C4:I70,5,FALSE),"")</f>
        <v>0</v>
      </c>
      <c r="AF146" s="197">
        <f ca="1">IF(V146&lt;&gt;"",VLOOKUP(V146,C4:K70,9,FALSE),"")</f>
        <v>-152</v>
      </c>
      <c r="AG146" s="197">
        <f ca="1">AC146</f>
        <v>0</v>
      </c>
      <c r="AH146" s="197">
        <f ca="1">IF(V146&lt;&gt;"",RANK(AG146,AG146:AG149),"")</f>
        <v>1</v>
      </c>
      <c r="AI146" s="197">
        <f ca="1">IF(V146&lt;&gt;"",SUMPRODUCT((AG146:AG149=AG146)*(AB146:AB149&gt;AB146)),"")</f>
        <v>0</v>
      </c>
      <c r="AJ146" s="197">
        <f ca="1">IF(V146&lt;&gt;"",SUMPRODUCT((AG146:AG149=AG146)*(AB146:AB149=AB146)*(Z146:Z149&gt;Z146)),"")</f>
        <v>0</v>
      </c>
      <c r="AK146" s="197">
        <f ca="1">IF(V146&lt;&gt;"",SUMPRODUCT((AG146:AG149=AG146)*(AB146:AB149=AB146)*(Z146:Z149=Z146)*(AD146:AD149&gt;AD146)),"")</f>
        <v>0</v>
      </c>
      <c r="AL146" s="197">
        <f ca="1">IF(V146&lt;&gt;"",SUMPRODUCT((AG146:AG149=AG146)*(AB146:AB149=AB146)*(Z146:Z149=Z146)*(AD146:AD149=AD146)*(AE146:AE149&gt;AE146)),"")</f>
        <v>0</v>
      </c>
      <c r="AM146" s="197">
        <f ca="1">IF(V146&lt;&gt;"",SUMPRODUCT((AG146:AG149=AG146)*(AB146:AB149=AB146)*(Z146:Z149=Z146)*(AD146:AD149=AD146)*(AE146:AE149=AE146)*(AF146:AF149&gt;AF146)),"")</f>
        <v>3</v>
      </c>
      <c r="AN146" s="197">
        <f ca="1">IF(V146&lt;&gt;"",SUM(AH146:AM146),"")</f>
        <v>4</v>
      </c>
      <c r="AW146" s="197"/>
      <c r="AX146" s="197"/>
      <c r="AY146" s="197"/>
      <c r="AZ146" s="197"/>
      <c r="BA146" s="197"/>
      <c r="DR146" s="222"/>
      <c r="DS146" s="223"/>
      <c r="DT146" s="224"/>
      <c r="DU146" s="225" t="s">
        <v>138</v>
      </c>
      <c r="DX146" s="20"/>
      <c r="DY146" s="20"/>
      <c r="DZ146" s="20"/>
      <c r="EA146" s="199"/>
      <c r="EB146" s="20"/>
      <c r="EC146" s="20"/>
    </row>
    <row r="147" spans="2:136" x14ac:dyDescent="0.25">
      <c r="J147" s="197">
        <f ca="1">IF(COUNTIF(J67:J70,4)=4,1,SUMPRODUCT((J67:J70=J68)*(I67:I70=I68)*(G67:G70&gt;G68))+1)</f>
        <v>1</v>
      </c>
      <c r="U147" s="197">
        <f ca="1">IF(V68&lt;&gt;"",SUMPRODUCT((AC67:AC70=AC68)*(AB67:AB70=AB68)*(Z67:Z70=Z68)*(AA67:AA70=AA68)),"")</f>
        <v>4</v>
      </c>
      <c r="V147" s="197" t="str">
        <f ca="1">IF(AND(U147&lt;&gt;"",U147&gt;1),V68,"")</f>
        <v>DR Congo</v>
      </c>
      <c r="W147" s="197">
        <f ca="1">SUMPRODUCT((DA3:DA105=V147)*(DD3:DD105=V148)*(DE3:DE105="W"))+SUMPRODUCT((DA3:DA105=V147)*(DD3:DD105=V149)*(DE3:DE105="W"))+SUMPRODUCT((DA3:DA105=V147)*(DD3:DD105=V150)*(DE3:DE105="W"))+SUMPRODUCT((DA3:DA105=V147)*(DD3:DD105=V146)*(DE3:DE105="W"))+SUMPRODUCT((DA3:DA105=V148)*(DD3:DD105=V147)*(DF3:DF105="W"))+SUMPRODUCT((DA3:DA105=V149)*(DD3:DD105=V147)*(DF3:DF105="W"))+SUMPRODUCT((DA3:DA105=V150)*(DD3:DD105=V147)*(DF3:DF105="W"))+SUMPRODUCT((DA3:DA105=V146)*(DD3:DD105=V147)*(DF3:DF105="W"))</f>
        <v>0</v>
      </c>
      <c r="X147" s="197">
        <f ca="1">SUMPRODUCT((DA3:DA105=V147)*(DD3:DD105=V148)*(DE3:DE105="D"))+SUMPRODUCT((DA3:DA105=V147)*(DD3:DD105=V149)*(DE3:DE105="D"))+SUMPRODUCT((DA3:DA105=V147)*(DD3:DD105=V150)*(DE3:DE105="D"))+SUMPRODUCT((DA3:DA105=V147)*(DD3:DD105=V146)*(DE3:DE105="D"))+SUMPRODUCT((DA3:DA105=V148)*(DD3:DD105=V147)*(DE3:DE105="D"))+SUMPRODUCT((DA3:DA105=V149)*(DD3:DD105=V147)*(DE3:DE105="D"))+SUMPRODUCT((DA3:DA105=V150)*(DD3:DD105=V147)*(DE3:DE105="D"))+SUMPRODUCT((DA3:DA105=V146)*(DD3:DD105=V147)*(DE3:DE105="D"))</f>
        <v>0</v>
      </c>
      <c r="Y147" s="197">
        <f ca="1">SUMPRODUCT((DA3:DA105=V147)*(DD3:DD105=V148)*(DE3:DE105="L"))+SUMPRODUCT((DA3:DA105=V147)*(DD3:DD105=V149)*(DE3:DE105="L"))+SUMPRODUCT((DA3:DA105=V147)*(DD3:DD105=V150)*(DE3:DE105="L"))+SUMPRODUCT((DA3:DA105=V147)*(DD3:DD105=V146)*(DE3:DE105="L"))+SUMPRODUCT((DA3:DA105=V148)*(DD3:DD105=V147)*(DF3:DF105="L"))+SUMPRODUCT((DA3:DA105=V149)*(DD3:DD105=V147)*(DF3:DF105="L"))+SUMPRODUCT((DA3:DA105=V150)*(DD3:DD105=V147)*(DF3:DF105="L"))+SUMPRODUCT((DA3:DA105=V146)*(DD3:DD105=V147)*(DF3:DF105="L"))</f>
        <v>0</v>
      </c>
      <c r="Z147" s="197">
        <f ca="1">SUMPRODUCT((DA3:DA105=V147)*(DD3:DD105=V148)*DB3:DB105)+SUMPRODUCT((DA3:DA105=V147)*(DD3:DD105=V149)*DB3:DB105)+SUMPRODUCT((DA3:DA105=V147)*(DD3:DD105=V150)*DB3:DB105)+SUMPRODUCT((DA3:DA105=V147)*(DD3:DD105=V146)*DB3:DB105)+SUMPRODUCT((DA3:DA105=V148)*(DD3:DD105=V147)*DC3:DC105)+SUMPRODUCT((DA3:DA105=V149)*(DD3:DD105=V147)*DC3:DC105)+SUMPRODUCT((DA3:DA105=V150)*(DD3:DD105=V147)*DC3:DC105)+SUMPRODUCT((DA3:DA105=V146)*(DD3:DD105=V147)*DC3:DC105)</f>
        <v>0</v>
      </c>
      <c r="AA147" s="197">
        <f ca="1">SUMPRODUCT((DA3:DA105=V147)*(DD3:DD105=V148)*DC3:DC105)+SUMPRODUCT((DA3:DA105=V147)*(DD3:DD105=V149)*DC3:DC105)+SUMPRODUCT((DA3:DA105=V147)*(DD3:DD105=V150)*DC3:DC105)+SUMPRODUCT((DA3:DA105=V147)*(DD3:DD105=V146)*DC3:DC105)+SUMPRODUCT((DA3:DA105=V148)*(DD3:DD105=V147)*DB3:DB105)+SUMPRODUCT((DA3:DA105=V149)*(DD3:DD105=V147)*DB3:DB105)+SUMPRODUCT((DA3:DA105=V150)*(DD3:DD105=V147)*DB3:DB105)+SUMPRODUCT((DA3:DA105=V146)*(DD3:DD105=V147)*DB3:DB105)</f>
        <v>0</v>
      </c>
      <c r="AB147" s="197">
        <f ca="1">Z147-AA147+1000</f>
        <v>1000</v>
      </c>
      <c r="AC147" s="197">
        <f t="shared" ref="AC147:AC149" ca="1" si="207">IF(V147&lt;&gt;"",W147*3+X147*1,"")</f>
        <v>0</v>
      </c>
      <c r="AD147" s="197">
        <f ca="1">IF(V147&lt;&gt;"",VLOOKUP(V147,C4:I70,7,FALSE),"")</f>
        <v>1000</v>
      </c>
      <c r="AE147" s="197">
        <f ca="1">IF(V147&lt;&gt;"",VLOOKUP(V147,C4:I70,5,FALSE),"")</f>
        <v>0</v>
      </c>
      <c r="AF147" s="197">
        <f ca="1">IF(V147&lt;&gt;"",VLOOKUP(V147,C4:K70,9,FALSE),"")</f>
        <v>-148</v>
      </c>
      <c r="AG147" s="197">
        <f t="shared" ref="AG147:AG149" ca="1" si="208">AC147</f>
        <v>0</v>
      </c>
      <c r="AH147" s="197">
        <f ca="1">IF(V147&lt;&gt;"",RANK(AG147,AG146:AG149),"")</f>
        <v>1</v>
      </c>
      <c r="AI147" s="197">
        <f ca="1">IF(V147&lt;&gt;"",SUMPRODUCT((AG146:AG149=AG147)*(AB146:AB149&gt;AB147)),"")</f>
        <v>0</v>
      </c>
      <c r="AJ147" s="197">
        <f ca="1">IF(V147&lt;&gt;"",SUMPRODUCT((AG146:AG149=AG147)*(AB146:AB149=AB147)*(Z146:Z149&gt;Z147)),"")</f>
        <v>0</v>
      </c>
      <c r="AK147" s="197">
        <f ca="1">IF(V147&lt;&gt;"",SUMPRODUCT((AG146:AG149=AG147)*(AB146:AB149=AB147)*(Z146:Z149=Z147)*(AD146:AD149&gt;AD147)),"")</f>
        <v>0</v>
      </c>
      <c r="AL147" s="197">
        <f ca="1">IF(V147&lt;&gt;"",SUMPRODUCT((AG146:AG149=AG147)*(AB146:AB149=AB147)*(Z146:Z149=Z147)*(AD146:AD149=AD147)*(AE146:AE149&gt;AE147)),"")</f>
        <v>0</v>
      </c>
      <c r="AM147" s="197">
        <f ca="1">IF(V147&lt;&gt;"",SUMPRODUCT((AG146:AG149=AG147)*(AB146:AB149=AB147)*(Z146:Z149=Z147)*(AD146:AD149=AD147)*(AE146:AE149=AE147)*(AF146:AF149&gt;AF147)),"")</f>
        <v>2</v>
      </c>
      <c r="AN147" s="197">
        <f t="shared" ref="AN147:AN149" ca="1" si="209">IF(V147&lt;&gt;"",SUM(AH147:AM147),"")</f>
        <v>3</v>
      </c>
      <c r="AO147" s="197" t="str">
        <f ca="1">IF(AP68&lt;&gt;"",SUMPRODUCT((AW67:AW70=AW68)*(AV67:AV70=AV68)*(AT67:AT70=AT68)*(AU67:AU70=AU68)),"")</f>
        <v/>
      </c>
      <c r="AP147" s="197" t="str">
        <f ca="1">IF(AND(AO147&lt;&gt;"",AO147&gt;1),AP68,"")</f>
        <v/>
      </c>
      <c r="AQ147" s="197">
        <f ca="1">SUMPRODUCT((DA3:DA105=AP147)*(DD3:DD105=AP148)*(DE3:DE105="W"))+SUMPRODUCT((DA3:DA105=AP147)*(DD3:DD105=AP149)*(DE3:DE105="W"))+SUMPRODUCT((DA3:DA105=AP147)*(DD3:DD105=AP150)*(DE3:DE105="W"))+SUMPRODUCT((DA3:DA105=AP148)*(DD3:DD105=AP147)*(DF3:DF105="W"))+SUMPRODUCT((DA3:DA105=AP149)*(DD3:DD105=AP147)*(DF3:DF105="W"))+SUMPRODUCT((DA3:DA105=AP150)*(DD3:DD105=AP147)*(DF3:DF105="W"))</f>
        <v>0</v>
      </c>
      <c r="AR147" s="197">
        <f ca="1">SUMPRODUCT((DA3:DA105=AP147)*(DD3:DD105=AP148)*(DE3:DE105="D"))+SUMPRODUCT((DA3:DA105=AP147)*(DD3:DD105=AP149)*(DE3:DE105="D"))+SUMPRODUCT((DA3:DA105=AP147)*(DD3:DD105=AP150)*(DE3:DE105="D"))+SUMPRODUCT((DA3:DA105=AP148)*(DD3:DD105=AP147)*(DE3:DE105="D"))+SUMPRODUCT((DA3:DA105=AP149)*(DD3:DD105=AP147)*(DE3:DE105="D"))+SUMPRODUCT((DA3:DA105=AP150)*(DD3:DD105=AP147)*(DE3:DE105="D"))</f>
        <v>0</v>
      </c>
      <c r="AS147" s="197">
        <f ca="1">SUMPRODUCT((DA3:DA105=AP147)*(DD3:DD105=AP148)*(DE3:DE105="L"))+SUMPRODUCT((DA3:DA105=AP147)*(DD3:DD105=AP149)*(DE3:DE105="L"))+SUMPRODUCT((DA3:DA105=AP147)*(DD3:DD105=AP150)*(DE3:DE105="L"))+SUMPRODUCT((DA3:DA105=AP148)*(DD3:DD105=AP147)*(DF3:DF105="L"))+SUMPRODUCT((DA3:DA105=AP149)*(DD3:DD105=AP147)*(DF3:DF105="L"))+SUMPRODUCT((DA3:DA105=AP150)*(DD3:DD105=AP147)*(DF3:DF105="L"))</f>
        <v>0</v>
      </c>
      <c r="AT147" s="197">
        <f ca="1">SUMPRODUCT((DA3:DA105=AP147)*(DD3:DD105=AP148)*DB3:DB105)+SUMPRODUCT((DA3:DA105=AP147)*(DD3:DD105=AP149)*DB3:DB105)+SUMPRODUCT((DA3:DA105=AP147)*(DD3:DD105=AP150)*DB3:DB105)+SUMPRODUCT((DA3:DA105=AP147)*(DD3:DD105=AP146)*DB3:DB105)+SUMPRODUCT((DA3:DA105=AP148)*(DD3:DD105=AP147)*DC3:DC105)+SUMPRODUCT((DA3:DA105=AP149)*(DD3:DD105=AP147)*DC3:DC105)+SUMPRODUCT((DA3:DA105=AP150)*(DD3:DD105=AP147)*DC3:DC105)+SUMPRODUCT((DA3:DA105=AP146)*(DD3:DD105=AP147)*DC3:DC105)</f>
        <v>0</v>
      </c>
      <c r="AU147" s="197">
        <f ca="1">SUMPRODUCT((DA3:DA105=AP147)*(DD3:DD105=AP148)*DC3:DC105)+SUMPRODUCT((DA3:DA105=AP147)*(DD3:DD105=AP149)*DC3:DC105)+SUMPRODUCT((DA3:DA105=AP147)*(DD3:DD105=AP150)*DC3:DC105)+SUMPRODUCT((DA3:DA105=AP147)*(DD3:DD105=AP146)*DC3:DC105)+SUMPRODUCT((DA3:DA105=AP148)*(DD3:DD105=AP147)*DB3:DB105)+SUMPRODUCT((DA3:DA105=AP149)*(DD3:DD105=AP147)*DB3:DB105)+SUMPRODUCT((DA3:DA105=AP150)*(DD3:DD105=AP147)*DB3:DB105)+SUMPRODUCT((DA3:DA105=AP146)*(DD3:DD105=AP147)*DB3:DB105)</f>
        <v>0</v>
      </c>
      <c r="AV147" s="197">
        <f ca="1">AT147-AU147+1000</f>
        <v>1000</v>
      </c>
      <c r="AW147" s="197" t="str">
        <f t="shared" ref="AW147:AW149" ca="1" si="210">IF(AP147&lt;&gt;"",AQ147*3+AR147*1,"")</f>
        <v/>
      </c>
      <c r="AX147" s="197" t="str">
        <f ca="1">IF(AP147&lt;&gt;"",VLOOKUP(AP147,C4:I70,7,FALSE),"")</f>
        <v/>
      </c>
      <c r="AY147" s="197" t="str">
        <f ca="1">IF(AP147&lt;&gt;"",VLOOKUP(AP147,C4:I70,5,FALSE),"")</f>
        <v/>
      </c>
      <c r="AZ147" s="197" t="str">
        <f ca="1">IF(AP147&lt;&gt;"",VLOOKUP(AP147,C4:K70,9,FALSE),"")</f>
        <v/>
      </c>
      <c r="BA147" s="197" t="str">
        <f t="shared" ref="BA147:BA149" ca="1" si="211">AW147</f>
        <v/>
      </c>
      <c r="BB147" s="197" t="str">
        <f ca="1">IF(AP147&lt;&gt;"",RANK(BA147,BA146:BA149),"")</f>
        <v/>
      </c>
      <c r="BC147" s="197" t="str">
        <f ca="1">IF(AP147&lt;&gt;"",SUMPRODUCT((BA146:BA149=BA147)*(AV146:AV149&gt;AV147)),"")</f>
        <v/>
      </c>
      <c r="BD147" s="197" t="str">
        <f ca="1">IF(AP147&lt;&gt;"",SUMPRODUCT((BA146:BA149=BA147)*(AV146:AV149=AV147)*(AT146:AT149&gt;AT147)),"")</f>
        <v/>
      </c>
      <c r="BE147" s="197" t="str">
        <f ca="1">IF(AP147&lt;&gt;"",SUMPRODUCT((BA146:BA149=BA147)*(AV146:AV149=AV147)*(AT146:AT149=AT147)*(AX146:AX149&gt;AX147)),"")</f>
        <v/>
      </c>
      <c r="BF147" s="197" t="str">
        <f ca="1">IF(AP147&lt;&gt;"",SUMPRODUCT((BA146:BA149=BA147)*(AV146:AV149=AV147)*(AT146:AT149=AT147)*(AX146:AX149=AX147)*(AY146:AY149&gt;AY147)),"")</f>
        <v/>
      </c>
      <c r="BG147" s="197" t="str">
        <f ca="1">IF(AP147&lt;&gt;"",SUMPRODUCT((BA146:BA149=BA147)*(AV146:AV149=AV147)*(AT146:AT149=AT147)*(AX146:AX149=AX147)*(AY146:AY149=AY147)*(AZ146:AZ149&gt;AZ147)),"")</f>
        <v/>
      </c>
      <c r="BH147" s="197" t="str">
        <f ca="1">IF(AP147&lt;&gt;"",SUM(BB147:BG147)+1,"")</f>
        <v/>
      </c>
      <c r="DR147" s="222"/>
      <c r="DS147" s="223"/>
      <c r="DT147" s="224"/>
      <c r="DU147" s="225"/>
      <c r="DX147" s="20"/>
      <c r="DY147" s="20"/>
      <c r="DZ147" s="20"/>
      <c r="EA147" s="199"/>
      <c r="EB147" s="20"/>
      <c r="EC147" s="20"/>
    </row>
    <row r="148" spans="2:136" x14ac:dyDescent="0.25">
      <c r="J148" s="197">
        <f ca="1">IF(COUNTIF(J67:J70,4)=4,1,SUMPRODUCT((J67:J70=J69)*(I67:I70=I69)*(G67:G70&gt;G69))+1)</f>
        <v>1</v>
      </c>
      <c r="U148" s="197">
        <f ca="1">IF(V69&lt;&gt;"",SUMPRODUCT((AC67:AC70=AC69)*(AB67:AB70=AB69)*(Z67:Z70=Z69)*(AA67:AA70=AA69)),"")</f>
        <v>4</v>
      </c>
      <c r="V148" s="197" t="str">
        <f ca="1">IF(AND(U148&lt;&gt;"",U148&gt;1),V69,"")</f>
        <v>Colombia</v>
      </c>
      <c r="W148" s="197">
        <f ca="1">SUMPRODUCT((DA3:DA105=V148)*(DD3:DD105=V149)*(DE3:DE105="W"))+SUMPRODUCT((DA3:DA105=V148)*(DD3:DD105=V150)*(DE3:DE105="W"))+SUMPRODUCT((DA3:DA105=V148)*(DD3:DD105=V146)*(DE3:DE105="W"))+SUMPRODUCT((DA3:DA105=V148)*(DD3:DD105=V147)*(DE3:DE105="W"))+SUMPRODUCT((DA3:DA105=V149)*(DD3:DD105=V148)*(DF3:DF105="W"))+SUMPRODUCT((DA3:DA105=V150)*(DD3:DD105=V148)*(DF3:DF105="W"))+SUMPRODUCT((DA3:DA105=V146)*(DD3:DD105=V148)*(DF3:DF105="W"))+SUMPRODUCT((DA3:DA105=V147)*(DD3:DD105=V148)*(DF3:DF105="W"))</f>
        <v>0</v>
      </c>
      <c r="X148" s="197">
        <f ca="1">SUMPRODUCT((DA3:DA105=V148)*(DD3:DD105=V149)*(DE3:DE105="D"))+SUMPRODUCT((DA3:DA105=V148)*(DD3:DD105=V150)*(DE3:DE105="D"))+SUMPRODUCT((DA3:DA105=V148)*(DD3:DD105=V146)*(DE3:DE105="D"))+SUMPRODUCT((DA3:DA105=V148)*(DD3:DD105=V147)*(DE3:DE105="D"))+SUMPRODUCT((DA3:DA105=V149)*(DD3:DD105=V148)*(DE3:DE105="D"))+SUMPRODUCT((DA3:DA105=V150)*(DD3:DD105=V148)*(DE3:DE105="D"))+SUMPRODUCT((DA3:DA105=V146)*(DD3:DD105=V148)*(DE3:DE105="D"))+SUMPRODUCT((DA3:DA105=V147)*(DD3:DD105=V148)*(DE3:DE105="D"))</f>
        <v>0</v>
      </c>
      <c r="Y148" s="197">
        <f ca="1">SUMPRODUCT((DA3:DA105=V148)*(DD3:DD105=V149)*(DE3:DE105="L"))+SUMPRODUCT((DA3:DA105=V148)*(DD3:DD105=V150)*(DE3:DE105="L"))+SUMPRODUCT((DA3:DA105=V148)*(DD3:DD105=V146)*(DE3:DE105="L"))+SUMPRODUCT((DA3:DA105=V148)*(DD3:DD105=V147)*(DE3:DE105="L"))+SUMPRODUCT((DA3:DA105=V149)*(DD3:DD105=V148)*(DF3:DF105="L"))+SUMPRODUCT((DA3:DA105=V150)*(DD3:DD105=V148)*(DF3:DF105="L"))+SUMPRODUCT((DA3:DA105=V146)*(DD3:DD105=V148)*(DF3:DF105="L"))+SUMPRODUCT((DA3:DA105=V147)*(DD3:DD105=V148)*(DF3:DF105="L"))</f>
        <v>0</v>
      </c>
      <c r="Z148" s="197">
        <f ca="1">SUMPRODUCT((DA3:DA105=V148)*(DD3:DD105=V149)*DB3:DB105)+SUMPRODUCT((DA3:DA105=V148)*(DD3:DD105=V150)*DB3:DB105)+SUMPRODUCT((DA3:DA105=V148)*(DD3:DD105=V146)*DB3:DB105)+SUMPRODUCT((DA3:DA105=V148)*(DD3:DD105=V147)*DB3:DB105)+SUMPRODUCT((DA3:DA105=V149)*(DD3:DD105=V148)*DC3:DC105)+SUMPRODUCT((DA3:DA105=V150)*(DD3:DD105=V148)*DC3:DC105)+SUMPRODUCT((DA3:DA105=V146)*(DD3:DD105=V148)*DC3:DC105)+SUMPRODUCT((DA3:DA105=V147)*(DD3:DD105=V148)*DC3:DC105)</f>
        <v>0</v>
      </c>
      <c r="AA148" s="197">
        <f ca="1">SUMPRODUCT((DA3:DA105=V148)*(DD3:DD105=V149)*DC3:DC105)+SUMPRODUCT((DA3:DA105=V148)*(DD3:DD105=V150)*DC3:DC105)+SUMPRODUCT((DA3:DA105=V148)*(DD3:DD105=V146)*DC3:DC105)+SUMPRODUCT((DA3:DA105=V148)*(DD3:DD105=V147)*DC3:DC105)+SUMPRODUCT((DA3:DA105=V149)*(DD3:DD105=V148)*DB3:DB105)+SUMPRODUCT((DA3:DA105=V150)*(DD3:DD105=V148)*DB3:DB105)+SUMPRODUCT((DA3:DA105=V146)*(DD3:DD105=V148)*DB3:DB105)+SUMPRODUCT((DA3:DA105=V147)*(DD3:DD105=V148)*DB3:DB105)</f>
        <v>0</v>
      </c>
      <c r="AB148" s="197">
        <f ca="1">Z148-AA148+1000</f>
        <v>1000</v>
      </c>
      <c r="AC148" s="197">
        <f t="shared" ca="1" si="207"/>
        <v>0</v>
      </c>
      <c r="AD148" s="197">
        <f ca="1">IF(V148&lt;&gt;"",VLOOKUP(V148,C4:I70,7,FALSE),"")</f>
        <v>1000</v>
      </c>
      <c r="AE148" s="197">
        <f ca="1">IF(V148&lt;&gt;"",VLOOKUP(V148,C4:I70,5,FALSE),"")</f>
        <v>0</v>
      </c>
      <c r="AF148" s="197">
        <f ca="1">IF(V148&lt;&gt;"",VLOOKUP(V148,C4:K70,9,FALSE),"")</f>
        <v>-114</v>
      </c>
      <c r="AG148" s="197">
        <f t="shared" ca="1" si="208"/>
        <v>0</v>
      </c>
      <c r="AH148" s="197">
        <f ca="1">IF(V148&lt;&gt;"",RANK(AG148,AG146:AG149),"")</f>
        <v>1</v>
      </c>
      <c r="AI148" s="197">
        <f ca="1">IF(V148&lt;&gt;"",SUMPRODUCT((AG146:AG149=AG148)*(AB146:AB149&gt;AB148)),"")</f>
        <v>0</v>
      </c>
      <c r="AJ148" s="197">
        <f ca="1">IF(V148&lt;&gt;"",SUMPRODUCT((AG146:AG149=AG148)*(AB146:AB149=AB148)*(Z146:Z149&gt;Z148)),"")</f>
        <v>0</v>
      </c>
      <c r="AK148" s="197">
        <f ca="1">IF(V148&lt;&gt;"",SUMPRODUCT((AG146:AG149=AG148)*(AB146:AB149=AB148)*(Z146:Z149=Z148)*(AD146:AD149&gt;AD148)),"")</f>
        <v>0</v>
      </c>
      <c r="AL148" s="197">
        <f ca="1">IF(V148&lt;&gt;"",SUMPRODUCT((AG146:AG149=AG148)*(AB146:AB149=AB148)*(Z146:Z149=Z148)*(AD146:AD149=AD148)*(AE146:AE149&gt;AE148)),"")</f>
        <v>0</v>
      </c>
      <c r="AM148" s="197">
        <f ca="1">IF(V148&lt;&gt;"",SUMPRODUCT((AG146:AG149=AG148)*(AB146:AB149=AB148)*(Z146:Z149=Z148)*(AD146:AD149=AD148)*(AE146:AE149=AE148)*(AF146:AF149&gt;AF148)),"")</f>
        <v>1</v>
      </c>
      <c r="AN148" s="197">
        <f t="shared" ca="1" si="209"/>
        <v>2</v>
      </c>
      <c r="AO148" s="197" t="str">
        <f ca="1">IF(AP69&lt;&gt;"",SUMPRODUCT((AW67:AW70=AW69)*(AV67:AV70=AV69)*(AT67:AT70=AT69)*(AU67:AU70=AU69)),"")</f>
        <v/>
      </c>
      <c r="AP148" s="197" t="str">
        <f ca="1">IF(AND(AO148&lt;&gt;"",AO148&gt;1),AP69,"")</f>
        <v/>
      </c>
      <c r="AQ148" s="197">
        <f ca="1">SUMPRODUCT((DA3:DA105=AP148)*(DD3:DD105=AP149)*(DE3:DE105="W"))+SUMPRODUCT((DA3:DA105=AP148)*(DD3:DD105=AP150)*(DE3:DE105="W"))+SUMPRODUCT((DA3:DA105=AP148)*(DD3:DD105=AP147)*(DE3:DE105="W"))+SUMPRODUCT((DA3:DA105=AP149)*(DD3:DD105=AP148)*(DF3:DF105="W"))+SUMPRODUCT((DA3:DA105=AP150)*(DD3:DD105=AP148)*(DF3:DF105="W"))+SUMPRODUCT((DA3:DA105=AP147)*(DD3:DD105=AP148)*(DF3:DF105="W"))</f>
        <v>0</v>
      </c>
      <c r="AR148" s="197">
        <f ca="1">SUMPRODUCT((DA3:DA105=AP148)*(DD3:DD105=AP149)*(DE3:DE105="D"))+SUMPRODUCT((DA3:DA105=AP148)*(DD3:DD105=AP150)*(DE3:DE105="D"))+SUMPRODUCT((DA3:DA105=AP148)*(DD3:DD105=AP147)*(DE3:DE105="D"))+SUMPRODUCT((DA3:DA105=AP149)*(DD3:DD105=AP148)*(DE3:DE105="D"))+SUMPRODUCT((DA3:DA105=AP150)*(DD3:DD105=AP148)*(DE3:DE105="D"))+SUMPRODUCT((DA3:DA105=AP147)*(DD3:DD105=AP148)*(DE3:DE105="D"))</f>
        <v>0</v>
      </c>
      <c r="AS148" s="197">
        <f ca="1">SUMPRODUCT((DA3:DA105=AP148)*(DD3:DD105=AP149)*(DE3:DE105="L"))+SUMPRODUCT((DA3:DA105=AP148)*(DD3:DD105=AP150)*(DE3:DE105="L"))+SUMPRODUCT((DA3:DA105=AP148)*(DD3:DD105=AP147)*(DE3:DE105="L"))+SUMPRODUCT((DA3:DA105=AP149)*(DD3:DD105=AP148)*(DF3:DF105="L"))+SUMPRODUCT((DA3:DA105=AP150)*(DD3:DD105=AP148)*(DF3:DF105="L"))+SUMPRODUCT((DA3:DA105=AP147)*(DD3:DD105=AP148)*(DF3:DF105="L"))</f>
        <v>0</v>
      </c>
      <c r="AT148" s="197">
        <f ca="1">SUMPRODUCT((DA3:DA105=AP148)*(DD3:DD105=AP149)*DB3:DB105)+SUMPRODUCT((DA3:DA105=AP148)*(DD3:DD105=AP150)*DB3:DB105)+SUMPRODUCT((DA3:DA105=AP148)*(DD3:DD105=AP146)*DB3:DB105)+SUMPRODUCT((DA3:DA105=AP148)*(DD3:DD105=AP147)*DB3:DB105)+SUMPRODUCT((DA3:DA105=AP149)*(DD3:DD105=AP148)*DC3:DC105)+SUMPRODUCT((DA3:DA105=AP150)*(DD3:DD105=AP148)*DC3:DC105)+SUMPRODUCT((DA3:DA105=AP146)*(DD3:DD105=AP148)*DC3:DC105)+SUMPRODUCT((DA3:DA105=AP147)*(DD3:DD105=AP148)*DC3:DC105)</f>
        <v>0</v>
      </c>
      <c r="AU148" s="197">
        <f ca="1">SUMPRODUCT((DA3:DA105=AP148)*(DD3:DD105=AP149)*DC3:DC105)+SUMPRODUCT((DA3:DA105=AP148)*(DD3:DD105=AP150)*DC3:DC105)+SUMPRODUCT((DA3:DA105=AP148)*(DD3:DD105=AP146)*DC3:DC105)+SUMPRODUCT((DA3:DA105=AP148)*(DD3:DD105=AP147)*DC3:DC105)+SUMPRODUCT((DA3:DA105=AP149)*(DD3:DD105=AP148)*DB3:DB105)+SUMPRODUCT((DA3:DA105=AP150)*(DD3:DD105=AP148)*DB3:DB105)+SUMPRODUCT((DA3:DA105=AP146)*(DD3:DD105=AP148)*DB3:DB105)+SUMPRODUCT((DA3:DA105=AP147)*(DD3:DD105=AP148)*DB3:DB105)</f>
        <v>0</v>
      </c>
      <c r="AV148" s="197">
        <f ca="1">AT148-AU148+1000</f>
        <v>1000</v>
      </c>
      <c r="AW148" s="197" t="str">
        <f t="shared" ca="1" si="210"/>
        <v/>
      </c>
      <c r="AX148" s="197" t="str">
        <f ca="1">IF(AP148&lt;&gt;"",VLOOKUP(AP148,C4:I70,7,FALSE),"")</f>
        <v/>
      </c>
      <c r="AY148" s="197" t="str">
        <f ca="1">IF(AP148&lt;&gt;"",VLOOKUP(AP148,C4:I70,5,FALSE),"")</f>
        <v/>
      </c>
      <c r="AZ148" s="197" t="str">
        <f ca="1">IF(AP148&lt;&gt;"",VLOOKUP(AP148,C4:K70,9,FALSE),"")</f>
        <v/>
      </c>
      <c r="BA148" s="197" t="str">
        <f t="shared" ca="1" si="211"/>
        <v/>
      </c>
      <c r="BB148" s="197" t="str">
        <f ca="1">IF(AP148&lt;&gt;"",RANK(BA148,BA146:BA149),"")</f>
        <v/>
      </c>
      <c r="BC148" s="197" t="str">
        <f ca="1">IF(AP148&lt;&gt;"",SUMPRODUCT((BA146:BA149=BA148)*(AV146:AV149&gt;AV148)),"")</f>
        <v/>
      </c>
      <c r="BD148" s="197" t="str">
        <f ca="1">IF(AP148&lt;&gt;"",SUMPRODUCT((BA146:BA149=BA148)*(AV146:AV149=AV148)*(AT146:AT149&gt;AT148)),"")</f>
        <v/>
      </c>
      <c r="BE148" s="197" t="str">
        <f ca="1">IF(AP148&lt;&gt;"",SUMPRODUCT((BA146:BA149=BA148)*(AV146:AV149=AV148)*(AT146:AT149=AT148)*(AX146:AX149&gt;AX148)),"")</f>
        <v/>
      </c>
      <c r="BF148" s="197" t="str">
        <f ca="1">IF(AP148&lt;&gt;"",SUMPRODUCT((BA146:BA149=BA148)*(AV146:AV149=AV148)*(AT146:AT149=AT148)*(AX146:AX149=AX148)*(AY146:AY149&gt;AY148)),"")</f>
        <v/>
      </c>
      <c r="BG148" s="197" t="str">
        <f ca="1">IF(AP148&lt;&gt;"",SUMPRODUCT((BA146:BA149=BA148)*(AV146:AV149=AV148)*(AT146:AT149=AT148)*(AX146:AX149=AX148)*(AY146:AY149=AY148)*(AZ146:AZ149&gt;AZ148)),"")</f>
        <v/>
      </c>
      <c r="BH148" s="197" t="str">
        <f t="shared" ref="BH148:BH149" ca="1" si="212">IF(AP148&lt;&gt;"",SUM(BB148:BG148)+1,"")</f>
        <v/>
      </c>
      <c r="DR148" s="222"/>
      <c r="DS148" s="223"/>
      <c r="DT148" s="224"/>
      <c r="DU148" s="225" t="s">
        <v>138</v>
      </c>
      <c r="DX148" s="20"/>
      <c r="DY148" s="20"/>
      <c r="DZ148" s="20"/>
      <c r="EA148" s="199"/>
      <c r="EB148" s="20"/>
      <c r="EC148" s="20"/>
    </row>
    <row r="149" spans="2:136" x14ac:dyDescent="0.25">
      <c r="J149" s="197">
        <f ca="1">IF(COUNTIF(J67:J70,4)=4,1,SUMPRODUCT((J67:J70=J70)*(I67:I70=I70)*(G67:G70&gt;G70))+1)</f>
        <v>1</v>
      </c>
      <c r="U149" s="197">
        <f ca="1">IF(V70&lt;&gt;"",SUMPRODUCT((AC67:AC70=AC70)*(AB67:AB70=AB70)*(Z67:Z70=Z70)*(AA67:AA70=AA70)),"")</f>
        <v>4</v>
      </c>
      <c r="V149" s="197" t="str">
        <f ca="1">IF(AND(U149&lt;&gt;"",U149&gt;1),V70,"")</f>
        <v>Portugal</v>
      </c>
      <c r="W149" s="197">
        <f ca="1">SUMPRODUCT((DA3:DA105=V149)*(DD3:DD105=V150)*(DE3:DE105="W"))+SUMPRODUCT((DA3:DA105=V149)*(DD3:DD105=V146)*(DE3:DE105="W"))+SUMPRODUCT((DA3:DA105=V149)*(DD3:DD105=V147)*(DE3:DE105="W"))+SUMPRODUCT((DA3:DA105=V149)*(DD3:DD105=V148)*(DE3:DE105="W"))+SUMPRODUCT((DA3:DA105=V150)*(DD3:DD105=V149)*(DF3:DF105="W"))+SUMPRODUCT((DA3:DA105=V146)*(DD3:DD105=V149)*(DF3:DF105="W"))+SUMPRODUCT((DA3:DA105=V147)*(DD3:DD105=V149)*(DF3:DF105="W"))+SUMPRODUCT((DA3:DA105=V148)*(DD3:DD105=V149)*(DF3:DF105="W"))</f>
        <v>0</v>
      </c>
      <c r="X149" s="197">
        <f ca="1">SUMPRODUCT((DA3:DA105=V149)*(DD3:DD105=V150)*(DE3:DE105="D"))+SUMPRODUCT((DA3:DA105=V149)*(DD3:DD105=V146)*(DE3:DE105="D"))+SUMPRODUCT((DA3:DA105=V149)*(DD3:DD105=V147)*(DE3:DE105="D"))+SUMPRODUCT((DA3:DA105=V149)*(DD3:DD105=V148)*(DE3:DE105="D"))+SUMPRODUCT((DA3:DA105=V150)*(DD3:DD105=V149)*(DE3:DE105="D"))+SUMPRODUCT((DA3:DA105=V146)*(DD3:DD105=V149)*(DE3:DE105="D"))+SUMPRODUCT((DA3:DA105=V147)*(DD3:DD105=V149)*(DE3:DE105="D"))+SUMPRODUCT((DA3:DA105=V148)*(DD3:DD105=V149)*(DE3:DE105="D"))</f>
        <v>0</v>
      </c>
      <c r="Y149" s="197">
        <f ca="1">SUMPRODUCT((DA3:DA105=V149)*(DD3:DD105=V150)*(DE3:DE105="L"))+SUMPRODUCT((DA3:DA105=V149)*(DD3:DD105=V146)*(DE3:DE105="L"))+SUMPRODUCT((DA3:DA105=V149)*(DD3:DD105=V147)*(DE3:DE105="L"))+SUMPRODUCT((DA3:DA105=V149)*(DD3:DD105=V148)*(DE3:DE105="L"))+SUMPRODUCT((DA3:DA105=V150)*(DD3:DD105=V149)*(DF3:DF105="L"))+SUMPRODUCT((DA3:DA105=V146)*(DD3:DD105=V149)*(DF3:DF105="L"))+SUMPRODUCT((DA3:DA105=V147)*(DD3:DD105=V149)*(DF3:DF105="L"))+SUMPRODUCT((DA3:DA105=V148)*(DD3:DD105=V149)*(DF3:DF105="L"))</f>
        <v>0</v>
      </c>
      <c r="Z149" s="197">
        <f ca="1">SUMPRODUCT((DA3:DA105=V149)*(DD3:DD105=V150)*DB3:DB105)+SUMPRODUCT((DA3:DA105=V149)*(DD3:DD105=V146)*DB3:DB105)+SUMPRODUCT((DA3:DA105=V149)*(DD3:DD105=V147)*DB3:DB105)+SUMPRODUCT((DA3:DA105=V149)*(DD3:DD105=V148)*DB3:DB105)+SUMPRODUCT((DA3:DA105=V150)*(DD3:DD105=V149)*DC3:DC105)+SUMPRODUCT((DA3:DA105=V146)*(DD3:DD105=V149)*DC3:DC105)+SUMPRODUCT((DA3:DA105=V147)*(DD3:DD105=V149)*DC3:DC105)+SUMPRODUCT((DA3:DA105=V148)*(DD3:DD105=V149)*DC3:DC105)</f>
        <v>0</v>
      </c>
      <c r="AA149" s="197">
        <f ca="1">SUMPRODUCT((DA3:DA105=V149)*(DD3:DD105=V150)*DC3:DC105)+SUMPRODUCT((DA3:DA105=V149)*(DD3:DD105=V146)*DC3:DC105)+SUMPRODUCT((DA3:DA105=V149)*(DD3:DD105=V147)*DC3:DC105)+SUMPRODUCT((DA3:DA105=V149)*(DD3:DD105=V148)*DC3:DC105)+SUMPRODUCT((DA3:DA105=V150)*(DD3:DD105=V149)*DB3:DB105)+SUMPRODUCT((DA3:DA105=V146)*(DD3:DD105=V149)*DB3:DB105)+SUMPRODUCT((DA3:DA105=V147)*(DD3:DD105=V149)*DB3:DB105)+SUMPRODUCT((DA3:DA105=V148)*(DD3:DD105=V149)*DB3:DB105)</f>
        <v>0</v>
      </c>
      <c r="AB149" s="197">
        <f ca="1">Z149-AA149+1000</f>
        <v>1000</v>
      </c>
      <c r="AC149" s="197">
        <f t="shared" ca="1" si="207"/>
        <v>0</v>
      </c>
      <c r="AD149" s="197">
        <f ca="1">IF(V149&lt;&gt;"",VLOOKUP(V149,C4:I70,7,FALSE),"")</f>
        <v>1000</v>
      </c>
      <c r="AE149" s="197">
        <f ca="1">IF(V149&lt;&gt;"",VLOOKUP(V149,C4:I70,5,FALSE),"")</f>
        <v>0</v>
      </c>
      <c r="AF149" s="197">
        <f ca="1">IF(V149&lt;&gt;"",VLOOKUP(V149,C4:K70,9,FALSE),"")</f>
        <v>-106</v>
      </c>
      <c r="AG149" s="197">
        <f t="shared" ca="1" si="208"/>
        <v>0</v>
      </c>
      <c r="AH149" s="197">
        <f ca="1">IF(V149&lt;&gt;"",RANK(AG149,AG146:AG149),"")</f>
        <v>1</v>
      </c>
      <c r="AI149" s="197">
        <f ca="1">IF(V149&lt;&gt;"",SUMPRODUCT((AG146:AG149=AG149)*(AB146:AB149&gt;AB149)),"")</f>
        <v>0</v>
      </c>
      <c r="AJ149" s="197">
        <f ca="1">IF(V149&lt;&gt;"",SUMPRODUCT((AG146:AG149=AG149)*(AB146:AB149=AB149)*(Z146:Z149&gt;Z149)),"")</f>
        <v>0</v>
      </c>
      <c r="AK149" s="197">
        <f ca="1">IF(V149&lt;&gt;"",SUMPRODUCT((AG146:AG149=AG149)*(AB146:AB149=AB149)*(Z146:Z149=Z149)*(AD146:AD149&gt;AD149)),"")</f>
        <v>0</v>
      </c>
      <c r="AL149" s="197">
        <f ca="1">IF(V149&lt;&gt;"",SUMPRODUCT((AG146:AG149=AG149)*(AB146:AB149=AB149)*(Z146:Z149=Z149)*(AD146:AD149=AD149)*(AE146:AE149&gt;AE149)),"")</f>
        <v>0</v>
      </c>
      <c r="AM149" s="197">
        <f ca="1">IF(V149&lt;&gt;"",SUMPRODUCT((AG146:AG149=AG149)*(AB146:AB149=AB149)*(Z146:Z149=Z149)*(AD146:AD149=AD149)*(AE146:AE149=AE149)*(AF146:AF149&gt;AF149)),"")</f>
        <v>0</v>
      </c>
      <c r="AN149" s="197">
        <f t="shared" ca="1" si="209"/>
        <v>1</v>
      </c>
      <c r="AO149" s="197" t="str">
        <f ca="1">IF(AP70&lt;&gt;"",SUMPRODUCT((AW67:AW70=AW70)*(AV67:AV70=AV70)*(AT67:AT70=AT70)*(AU67:AU70=AU70)),"")</f>
        <v/>
      </c>
      <c r="AP149" s="197" t="str">
        <f ca="1">IF(AND(AO149&lt;&gt;"",AO149&gt;1),AP70,"")</f>
        <v/>
      </c>
      <c r="AQ149" s="197" t="str">
        <f ca="1">IF(AP149&lt;&gt;"",SUMPRODUCT((DA3:DA105=AP149)*(DD3:DD105=AP150)*(DE3:DE105="W"))+SUMPRODUCT((DA3:DA105=AP149)*(DD3:DD105=AP147)*(DE3:DE105="W"))+SUMPRODUCT((DA3:DA105=AP149)*(DD3:DD105=AP148)*(DE3:DE105="W"))+SUMPRODUCT((DA3:DA105=AP150)*(DD3:DD105=AP149)*(DF3:DF105="W"))+SUMPRODUCT((DA3:DA105=AP147)*(DD3:DD105=AP149)*(DF3:DF105="W"))+SUMPRODUCT((DA3:DA105=AP148)*(DD3:DD105=AP149)*(DF3:DF105="W")),"")</f>
        <v/>
      </c>
      <c r="AR149" s="197" t="str">
        <f ca="1">IF(AP149&lt;&gt;"",SUMPRODUCT((DA3:DA105=AP149)*(DD3:DD105=AP150)*(DE3:DE105="D"))+SUMPRODUCT((DA3:DA105=AP149)*(DD3:DD105=AP147)*(DE3:DE105="D"))+SUMPRODUCT((DA3:DA105=AP149)*(DD3:DD105=AP148)*(DE3:DE105="D"))+SUMPRODUCT((DA3:DA105=AP150)*(DD3:DD105=AP149)*(DE3:DE105="D"))+SUMPRODUCT((DA3:DA105=AP147)*(DD3:DD105=AP149)*(DE3:DE105="D"))+SUMPRODUCT((DA3:DA105=AP148)*(DD3:DD105=AP149)*(DE3:DE105="D")),"")</f>
        <v/>
      </c>
      <c r="AS149" s="197" t="str">
        <f ca="1">IF(AP149&lt;&gt;"",SUMPRODUCT((DA3:DA105=AP149)*(DD3:DD105=AP150)*(DE3:DE105="L"))+SUMPRODUCT((DA3:DA105=AP149)*(DD3:DD105=AP147)*(DE3:DE105="L"))+SUMPRODUCT((DA3:DA105=AP149)*(DD3:DD105=AP148)*(DE3:DE105="L"))+SUMPRODUCT((DA3:DA105=AP150)*(DD3:DD105=AP149)*(DF3:DF105="L"))+SUMPRODUCT((DA3:DA105=AP147)*(DD3:DD105=AP149)*(DF3:DF105="L"))+SUMPRODUCT((DA3:DA105=AP148)*(DD3:DD105=AP149)*(DF3:DF105="L")),"")</f>
        <v/>
      </c>
      <c r="AT149" s="197">
        <f ca="1">SUMPRODUCT((DA3:DA105=AP149)*(DD3:DD105=AP150)*DB3:DB105)+SUMPRODUCT((DA3:DA105=AP149)*(DD3:DD105=AP146)*DB3:DB105)+SUMPRODUCT((DA3:DA105=AP149)*(DD3:DD105=AP147)*DB3:DB105)+SUMPRODUCT((DA3:DA105=AP149)*(DD3:DD105=AP148)*DB3:DB105)+SUMPRODUCT((DA3:DA105=AP150)*(DD3:DD105=AP149)*DC3:DC105)+SUMPRODUCT((DA3:DA105=AP146)*(DD3:DD105=AP149)*DC3:DC105)+SUMPRODUCT((DA3:DA105=AP147)*(DD3:DD105=AP149)*DC3:DC105)+SUMPRODUCT((DA3:DA105=AP148)*(DD3:DD105=AP149)*DC3:DC105)</f>
        <v>0</v>
      </c>
      <c r="AU149" s="197">
        <f ca="1">SUMPRODUCT((DA3:DA105=AP149)*(DD3:DD105=AP150)*DC3:DC105)+SUMPRODUCT((DA3:DA105=AP149)*(DD3:DD105=AP146)*DC3:DC105)+SUMPRODUCT((DA3:DA105=AP149)*(DD3:DD105=AP147)*DC3:DC105)+SUMPRODUCT((DA3:DA105=AP149)*(DD3:DD105=AP148)*DC3:DC105)+SUMPRODUCT((DA3:DA105=AP150)*(DD3:DD105=AP149)*DB3:DB105)+SUMPRODUCT((DA3:DA105=AP146)*(DD3:DD105=AP149)*DB3:DB105)+SUMPRODUCT((DA3:DA105=AP147)*(DD3:DD105=AP149)*DB3:DB105)+SUMPRODUCT((DA3:DA105=AP148)*(DD3:DD105=AP149)*DB3:DB105)</f>
        <v>0</v>
      </c>
      <c r="AV149" s="197">
        <f ca="1">AT149-AU149+1000</f>
        <v>1000</v>
      </c>
      <c r="AW149" s="197" t="str">
        <f t="shared" ca="1" si="210"/>
        <v/>
      </c>
      <c r="AX149" s="197" t="str">
        <f ca="1">IF(AP149&lt;&gt;"",VLOOKUP(AP149,C4:I70,7,FALSE),"")</f>
        <v/>
      </c>
      <c r="AY149" s="197" t="str">
        <f ca="1">IF(AP149&lt;&gt;"",VLOOKUP(AP149,C4:I70,5,FALSE),"")</f>
        <v/>
      </c>
      <c r="AZ149" s="197" t="str">
        <f ca="1">IF(AP149&lt;&gt;"",VLOOKUP(AP149,C4:K70,9,FALSE),"")</f>
        <v/>
      </c>
      <c r="BA149" s="197" t="str">
        <f t="shared" ca="1" si="211"/>
        <v/>
      </c>
      <c r="BB149" s="197" t="str">
        <f ca="1">IF(AP149&lt;&gt;"",RANK(BA149,BA146:BA149),"")</f>
        <v/>
      </c>
      <c r="BC149" s="197" t="str">
        <f ca="1">IF(AP149&lt;&gt;"",SUMPRODUCT((BA146:BA149=BA149)*(AV146:AV149&gt;AV149)),"")</f>
        <v/>
      </c>
      <c r="BD149" s="197" t="str">
        <f ca="1">IF(AP149&lt;&gt;"",SUMPRODUCT((BA146:BA149=BA149)*(AV146:AV149=AV149)*(AT146:AT149&gt;AT149)),"")</f>
        <v/>
      </c>
      <c r="BE149" s="197" t="str">
        <f ca="1">IF(AP149&lt;&gt;"",SUMPRODUCT((BA146:BA149=BA149)*(AV146:AV149=AV149)*(AT146:AT149=AT149)*(AX146:AX149&gt;AX149)),"")</f>
        <v/>
      </c>
      <c r="BF149" s="197" t="str">
        <f ca="1">IF(AP149&lt;&gt;"",SUMPRODUCT((BA146:BA149=BA149)*(AV146:AV149=AV149)*(AT146:AT149=AT149)*(AX146:AX149=AX149)*(AY146:AY149&gt;AY149)),"")</f>
        <v/>
      </c>
      <c r="BG149" s="197" t="str">
        <f ca="1">IF(AP149&lt;&gt;"",SUMPRODUCT((BA146:BA149=BA149)*(AV146:AV149=AV149)*(AT146:AT149=AT149)*(AX146:AX149=AX149)*(AY146:AY149=AY149)*(AZ146:AZ149&gt;AZ149)),"")</f>
        <v/>
      </c>
      <c r="BH149" s="197" t="str">
        <f t="shared" ca="1" si="212"/>
        <v/>
      </c>
      <c r="DX149" s="20"/>
      <c r="DY149" s="20"/>
      <c r="DZ149" s="20"/>
      <c r="EA149" s="199"/>
      <c r="EB149" s="20"/>
      <c r="EC149" s="20"/>
    </row>
    <row r="150" spans="2:136" x14ac:dyDescent="0.25">
      <c r="B150" s="220"/>
      <c r="C150" s="221"/>
      <c r="D150" s="220"/>
      <c r="E150" s="220"/>
      <c r="F150" s="220"/>
      <c r="G150" s="220"/>
      <c r="H150" s="220"/>
      <c r="I150" s="220"/>
      <c r="J150" s="220"/>
      <c r="K150" s="220"/>
      <c r="L150" s="220"/>
      <c r="M150" s="220"/>
      <c r="N150" s="220"/>
      <c r="O150" s="221"/>
      <c r="P150" s="220"/>
      <c r="Q150" s="220"/>
      <c r="R150" s="220"/>
      <c r="S150" s="220"/>
      <c r="T150" s="220"/>
      <c r="U150" s="220"/>
      <c r="V150" s="220"/>
      <c r="W150" s="220"/>
      <c r="X150" s="220"/>
      <c r="Y150" s="220"/>
      <c r="Z150" s="220"/>
      <c r="AA150" s="220"/>
      <c r="AB150" s="220"/>
      <c r="AC150" s="220"/>
      <c r="AD150" s="220"/>
      <c r="AE150" s="220"/>
      <c r="AF150" s="220"/>
      <c r="AG150" s="220"/>
      <c r="AH150" s="220"/>
      <c r="AI150" s="220"/>
      <c r="AJ150" s="220"/>
      <c r="AK150" s="220"/>
      <c r="AL150" s="220"/>
      <c r="AM150" s="220"/>
      <c r="AN150" s="220"/>
      <c r="AO150" s="220"/>
      <c r="AP150" s="220"/>
      <c r="AQ150" s="220"/>
      <c r="AR150" s="220"/>
      <c r="AS150" s="220"/>
      <c r="AT150" s="220"/>
      <c r="AU150" s="220"/>
      <c r="AV150" s="220"/>
      <c r="AW150" s="220"/>
      <c r="AX150" s="220"/>
      <c r="AY150" s="220"/>
      <c r="AZ150" s="220"/>
      <c r="BA150" s="220"/>
      <c r="BB150" s="220"/>
      <c r="BC150" s="220"/>
      <c r="BD150" s="220"/>
      <c r="BE150" s="220"/>
      <c r="BF150" s="220"/>
      <c r="BG150" s="220"/>
      <c r="BH150" s="220"/>
      <c r="DX150" s="20"/>
      <c r="DY150" s="20"/>
      <c r="DZ150" s="20"/>
      <c r="EA150" s="199"/>
      <c r="EB150" s="20"/>
      <c r="EC150" s="20"/>
    </row>
    <row r="151" spans="2:136" ht="18.75" customHeight="1" x14ac:dyDescent="0.25">
      <c r="U151" s="197">
        <f ca="1">IF(V152="",SUM(AH73:AM73),IF(V153="",SUM(AH74:AM74),IF(V154="",SUM(AH75:AM75),IF(V155="",SUM(AH76:AM76),0))))</f>
        <v>0</v>
      </c>
      <c r="AO151" s="197">
        <f ca="1">IF(AP153="",SUM(BB74:BG74),IF(AP154="",SUM(BB75:BG75),IF(AP155="",SUM(BB76:BG76),0)))</f>
        <v>0</v>
      </c>
      <c r="DX151" s="20"/>
      <c r="DY151" s="20"/>
      <c r="DZ151" s="20"/>
      <c r="EA151" s="199"/>
      <c r="EB151" s="20"/>
      <c r="EC151" s="20"/>
    </row>
    <row r="152" spans="2:136" x14ac:dyDescent="0.25">
      <c r="J152" s="197">
        <f ca="1">IF(COUNTIF(J73:J76,4)=4,1,SUMPRODUCT((J73:J76=J73)*(I73:I76=I73)*(G73:G76&gt;G73))+1)</f>
        <v>1</v>
      </c>
      <c r="U152" s="197">
        <f ca="1">IF(V73&lt;&gt;"",SUMPRODUCT((AC73:AC76=AC73)*(AB73:AB76=AB73)*(Z73:Z76=Z73)*(AA73:AA76=AA73)),"")</f>
        <v>4</v>
      </c>
      <c r="V152" s="197" t="str">
        <f ca="1">IF(AND(U152&lt;&gt;"",U152&gt;1),V73,"")</f>
        <v>Ghana</v>
      </c>
      <c r="W152" s="197">
        <f ca="1">SUMPRODUCT((DA3:DA105=V152)*(DD3:DD105=V153)*(DE3:DE105="W"))+SUMPRODUCT((DA3:DA105=V152)*(DD3:DD105=V154)*(DE3:DE105="W"))+SUMPRODUCT((DA3:DA105=V152)*(DD3:DD105=V155)*(DE3:DE105="W"))+SUMPRODUCT((DA3:DA105=V152)*(DD3:DD105=V156)*(DE3:DE105="W"))+SUMPRODUCT((DA3:DA105=V153)*(DD3:DD105=V152)*(DF3:DF105="W"))+SUMPRODUCT((DA3:DA105=V154)*(DD3:DD105=V152)*(DF3:DF105="W"))+SUMPRODUCT((DA3:DA105=V155)*(DD3:DD105=V152)*(DF3:DF105="W"))+SUMPRODUCT((DA3:DA105=V156)*(DD3:DD105=V152)*(DF3:DF105="W"))</f>
        <v>0</v>
      </c>
      <c r="X152" s="197">
        <f ca="1">SUMPRODUCT((DA3:DA105=V152)*(DD3:DD105=V153)*(DE3:DE105="D"))+SUMPRODUCT((DA3:DA105=V152)*(DD3:DD105=V154)*(DE3:DE105="D"))+SUMPRODUCT((DA3:DA105=V152)*(DD3:DD105=V155)*(DE3:DE105="D"))+SUMPRODUCT((DA3:DA105=V152)*(DD3:DD105=V156)*(DE3:DE105="D"))+SUMPRODUCT((DA3:DA105=V153)*(DD3:DD105=V152)*(DE3:DE105="D"))+SUMPRODUCT((DA3:DA105=V154)*(DD3:DD105=V152)*(DE3:DE105="D"))+SUMPRODUCT((DA3:DA105=V155)*(DD3:DD105=V152)*(DE3:DE105="D"))+SUMPRODUCT((DA3:DA105=V156)*(DD3:DD105=V152)*(DE3:DE105="D"))</f>
        <v>0</v>
      </c>
      <c r="Y152" s="197">
        <f ca="1">SUMPRODUCT((DA3:DA105=V152)*(DD3:DD105=V153)*(DE3:DE105="L"))+SUMPRODUCT((DA3:DA105=V152)*(DD3:DD105=V154)*(DE3:DE105="L"))+SUMPRODUCT((DA3:DA105=V152)*(DD3:DD105=V155)*(DE3:DE105="L"))+SUMPRODUCT((DA3:DA105=V152)*(DD3:DD105=V156)*(DE3:DE105="L"))+SUMPRODUCT((DA3:DA105=V153)*(DD3:DD105=V152)*(DF3:DF105="L"))+SUMPRODUCT((DA3:DA105=V154)*(DD3:DD105=V152)*(DF3:DF105="L"))+SUMPRODUCT((DA3:DA105=V155)*(DD3:DD105=V152)*(DF3:DF105="L"))+SUMPRODUCT((DA3:DA105=V156)*(DD3:DD105=V152)*(DF3:DF105="L"))</f>
        <v>0</v>
      </c>
      <c r="Z152" s="197">
        <f ca="1">SUMPRODUCT((DA3:DA105=V152)*(DD3:DD105=V153)*DB3:DB105)+SUMPRODUCT((DA3:DA105=V152)*(DD3:DD105=V154)*DB3:DB105)+SUMPRODUCT((DA3:DA105=V152)*(DD3:DD105=V155)*DB3:DB105)+SUMPRODUCT((DA3:DA105=V152)*(DD3:DD105=V156)*DB3:DB105)+SUMPRODUCT((DA3:DA105=V153)*(DD3:DD105=V152)*DC3:DC105)+SUMPRODUCT((DA3:DA105=V154)*(DD3:DD105=V152)*DC3:DC105)+SUMPRODUCT((DA3:DA105=V155)*(DD3:DD105=V152)*DC3:DC105)+SUMPRODUCT((DA3:DA105=V156)*(DD3:DD105=V152)*DC3:DC105)</f>
        <v>0</v>
      </c>
      <c r="AA152" s="197">
        <f ca="1">SUMPRODUCT((DA3:DA105=V152)*(DD3:DD105=V153)*DC3:DC105)+SUMPRODUCT((DA3:DA105=V152)*(DD3:DD105=V154)*DC3:DC105)+SUMPRODUCT((DA3:DA105=V152)*(DD3:DD105=V155)*DC3:DC105)+SUMPRODUCT((DA3:DA105=V152)*(DD3:DD105=V156)*DC3:DC105)+SUMPRODUCT((DA3:DA105=V153)*(DD3:DD105=V152)*DB3:DB105)+SUMPRODUCT((DA3:DA105=V154)*(DD3:DD105=V152)*DB3:DB105)+SUMPRODUCT((DA3:DA105=V155)*(DD3:DD105=V152)*DB3:DB105)+SUMPRODUCT((DA3:DA105=V156)*(DD3:DD105=V152)*DB3:DB105)</f>
        <v>0</v>
      </c>
      <c r="AB152" s="197">
        <f ca="1">Z152-AA152+1000</f>
        <v>1000</v>
      </c>
      <c r="AC152" s="197">
        <f ca="1">IF(V152&lt;&gt;"",W152*3+X152*1,"")</f>
        <v>0</v>
      </c>
      <c r="AD152" s="197">
        <f ca="1">IF(V152&lt;&gt;"",VLOOKUP(V152,C4:I76,7,FALSE),"")</f>
        <v>1000</v>
      </c>
      <c r="AE152" s="197">
        <f ca="1">IF(V152&lt;&gt;"",VLOOKUP(V152,C4:I76,5,FALSE),"")</f>
        <v>0</v>
      </c>
      <c r="AF152" s="197">
        <f ca="1">IF(V152&lt;&gt;"",VLOOKUP(V152,C4:K76,9,FALSE),"")</f>
        <v>-172</v>
      </c>
      <c r="AG152" s="197">
        <f ca="1">AC152</f>
        <v>0</v>
      </c>
      <c r="AH152" s="197">
        <f ca="1">IF(V152&lt;&gt;"",RANK(AG152,AG152:AG155),"")</f>
        <v>1</v>
      </c>
      <c r="AI152" s="197">
        <f ca="1">IF(V152&lt;&gt;"",SUMPRODUCT((AG152:AG155=AG152)*(AB152:AB155&gt;AB152)),"")</f>
        <v>0</v>
      </c>
      <c r="AJ152" s="197">
        <f ca="1">IF(V152&lt;&gt;"",SUMPRODUCT((AG152:AG155=AG152)*(AB152:AB155=AB152)*(Z152:Z155&gt;Z152)),"")</f>
        <v>0</v>
      </c>
      <c r="AK152" s="197">
        <f ca="1">IF(V152&lt;&gt;"",SUMPRODUCT((AG152:AG155=AG152)*(AB152:AB155=AB152)*(Z152:Z155=Z152)*(AD152:AD155&gt;AD152)),"")</f>
        <v>0</v>
      </c>
      <c r="AL152" s="197">
        <f ca="1">IF(V152&lt;&gt;"",SUMPRODUCT((AG152:AG155=AG152)*(AB152:AB155=AB152)*(Z152:Z155=Z152)*(AD152:AD155=AD152)*(AE152:AE155&gt;AE152)),"")</f>
        <v>0</v>
      </c>
      <c r="AM152" s="197">
        <f ca="1">IF(V152&lt;&gt;"",SUMPRODUCT((AG152:AG155=AG152)*(AB152:AB155=AB152)*(Z152:Z155=Z152)*(AD152:AD155=AD152)*(AE152:AE155=AE152)*(AF152:AF155&gt;AF152)),"")</f>
        <v>3</v>
      </c>
      <c r="AN152" s="197">
        <f ca="1">IF(V152&lt;&gt;"",SUM(AH152:AM152),"")</f>
        <v>4</v>
      </c>
      <c r="AW152" s="197"/>
      <c r="AX152" s="197"/>
      <c r="AY152" s="197"/>
      <c r="AZ152" s="197"/>
      <c r="BA152" s="197"/>
      <c r="DX152" s="226"/>
      <c r="DY152" s="226"/>
      <c r="DZ152" s="226"/>
      <c r="EA152" s="226"/>
      <c r="EB152" s="227"/>
      <c r="EC152" s="227"/>
    </row>
    <row r="153" spans="2:136" x14ac:dyDescent="0.25">
      <c r="J153" s="197">
        <f ca="1">IF(COUNTIF(J73:J76,4)=4,1,SUMPRODUCT((J73:J76=J74)*(I73:I76=I74)*(G73:G76&gt;G74))+1)</f>
        <v>1</v>
      </c>
      <c r="U153" s="197">
        <f ca="1">IF(V74&lt;&gt;"",SUMPRODUCT((AC73:AC76=AC74)*(AB73:AB76=AB74)*(Z73:Z76=Z74)*(AA73:AA76=AA74)),"")</f>
        <v>4</v>
      </c>
      <c r="V153" s="197" t="str">
        <f ca="1">IF(AND(U153&lt;&gt;"",U153&gt;1),V74,"")</f>
        <v>Panama</v>
      </c>
      <c r="W153" s="197">
        <f ca="1">SUMPRODUCT((DA3:DA105=V153)*(DD3:DD105=V154)*(DE3:DE105="W"))+SUMPRODUCT((DA3:DA105=V153)*(DD3:DD105=V155)*(DE3:DE105="W"))+SUMPRODUCT((DA3:DA105=V153)*(DD3:DD105=V156)*(DE3:DE105="W"))+SUMPRODUCT((DA3:DA105=V153)*(DD3:DD105=V152)*(DE3:DE105="W"))+SUMPRODUCT((DA3:DA105=V154)*(DD3:DD105=V153)*(DF3:DF105="W"))+SUMPRODUCT((DA3:DA105=V155)*(DD3:DD105=V153)*(DF3:DF105="W"))+SUMPRODUCT((DA3:DA105=V156)*(DD3:DD105=V153)*(DF3:DF105="W"))+SUMPRODUCT((DA3:DA105=V152)*(DD3:DD105=V153)*(DF3:DF105="W"))</f>
        <v>0</v>
      </c>
      <c r="X153" s="197">
        <f ca="1">SUMPRODUCT((DA3:DA105=V153)*(DD3:DD105=V154)*(DE3:DE105="D"))+SUMPRODUCT((DA3:DA105=V153)*(DD3:DD105=V155)*(DE3:DE105="D"))+SUMPRODUCT((DA3:DA105=V153)*(DD3:DD105=V156)*(DE3:DE105="D"))+SUMPRODUCT((DA3:DA105=V153)*(DD3:DD105=V152)*(DE3:DE105="D"))+SUMPRODUCT((DA3:DA105=V154)*(DD3:DD105=V153)*(DE3:DE105="D"))+SUMPRODUCT((DA3:DA105=V155)*(DD3:DD105=V153)*(DE3:DE105="D"))+SUMPRODUCT((DA3:DA105=V156)*(DD3:DD105=V153)*(DE3:DE105="D"))+SUMPRODUCT((DA3:DA105=V152)*(DD3:DD105=V153)*(DE3:DE105="D"))</f>
        <v>0</v>
      </c>
      <c r="Y153" s="197">
        <f ca="1">SUMPRODUCT((DA3:DA105=V153)*(DD3:DD105=V154)*(DE3:DE105="L"))+SUMPRODUCT((DA3:DA105=V153)*(DD3:DD105=V155)*(DE3:DE105="L"))+SUMPRODUCT((DA3:DA105=V153)*(DD3:DD105=V156)*(DE3:DE105="L"))+SUMPRODUCT((DA3:DA105=V153)*(DD3:DD105=V152)*(DE3:DE105="L"))+SUMPRODUCT((DA3:DA105=V154)*(DD3:DD105=V153)*(DF3:DF105="L"))+SUMPRODUCT((DA3:DA105=V155)*(DD3:DD105=V153)*(DF3:DF105="L"))+SUMPRODUCT((DA3:DA105=V156)*(DD3:DD105=V153)*(DF3:DF105="L"))+SUMPRODUCT((DA3:DA105=V152)*(DD3:DD105=V153)*(DF3:DF105="L"))</f>
        <v>0</v>
      </c>
      <c r="Z153" s="197">
        <f ca="1">SUMPRODUCT((DA3:DA105=V153)*(DD3:DD105=V154)*DB3:DB105)+SUMPRODUCT((DA3:DA105=V153)*(DD3:DD105=V155)*DB3:DB105)+SUMPRODUCT((DA3:DA105=V153)*(DD3:DD105=V156)*DB3:DB105)+SUMPRODUCT((DA3:DA105=V153)*(DD3:DD105=V152)*DB3:DB105)+SUMPRODUCT((DA3:DA105=V154)*(DD3:DD105=V153)*DC3:DC105)+SUMPRODUCT((DA3:DA105=V155)*(DD3:DD105=V153)*DC3:DC105)+SUMPRODUCT((DA3:DA105=V156)*(DD3:DD105=V153)*DC3:DC105)+SUMPRODUCT((DA3:DA105=V152)*(DD3:DD105=V153)*DC3:DC105)</f>
        <v>0</v>
      </c>
      <c r="AA153" s="197">
        <f ca="1">SUMPRODUCT((DA3:DA105=V153)*(DD3:DD105=V154)*DC3:DC105)+SUMPRODUCT((DA3:DA105=V153)*(DD3:DD105=V155)*DC3:DC105)+SUMPRODUCT((DA3:DA105=V153)*(DD3:DD105=V156)*DC3:DC105)+SUMPRODUCT((DA3:DA105=V153)*(DD3:DD105=V152)*DC3:DC105)+SUMPRODUCT((DA3:DA105=V154)*(DD3:DD105=V153)*DB3:DB105)+SUMPRODUCT((DA3:DA105=V155)*(DD3:DD105=V153)*DB3:DB105)+SUMPRODUCT((DA3:DA105=V156)*(DD3:DD105=V153)*DB3:DB105)+SUMPRODUCT((DA3:DA105=V152)*(DD3:DD105=V153)*DB3:DB105)</f>
        <v>0</v>
      </c>
      <c r="AB153" s="197">
        <f ca="1">Z153-AA153+1000</f>
        <v>1000</v>
      </c>
      <c r="AC153" s="197">
        <f t="shared" ref="AC153:AC155" ca="1" si="213">IF(V153&lt;&gt;"",W153*3+X153*1,"")</f>
        <v>0</v>
      </c>
      <c r="AD153" s="197">
        <f ca="1">IF(V153&lt;&gt;"",VLOOKUP(V153,C4:I76,7,FALSE),"")</f>
        <v>1000</v>
      </c>
      <c r="AE153" s="197">
        <f ca="1">IF(V153&lt;&gt;"",VLOOKUP(V153,C4:I76,5,FALSE),"")</f>
        <v>0</v>
      </c>
      <c r="AF153" s="197">
        <f ca="1">IF(V153&lt;&gt;"",VLOOKUP(V153,C4:K76,9,FALSE),"")</f>
        <v>-133</v>
      </c>
      <c r="AG153" s="197">
        <f t="shared" ref="AG153:AG155" ca="1" si="214">AC153</f>
        <v>0</v>
      </c>
      <c r="AH153" s="197">
        <f ca="1">IF(V153&lt;&gt;"",RANK(AG153,AG152:AG155),"")</f>
        <v>1</v>
      </c>
      <c r="AI153" s="197">
        <f ca="1">IF(V153&lt;&gt;"",SUMPRODUCT((AG152:AG155=AG153)*(AB152:AB155&gt;AB153)),"")</f>
        <v>0</v>
      </c>
      <c r="AJ153" s="197">
        <f ca="1">IF(V153&lt;&gt;"",SUMPRODUCT((AG152:AG155=AG153)*(AB152:AB155=AB153)*(Z152:Z155&gt;Z153)),"")</f>
        <v>0</v>
      </c>
      <c r="AK153" s="197">
        <f ca="1">IF(V153&lt;&gt;"",SUMPRODUCT((AG152:AG155=AG153)*(AB152:AB155=AB153)*(Z152:Z155=Z153)*(AD152:AD155&gt;AD153)),"")</f>
        <v>0</v>
      </c>
      <c r="AL153" s="197">
        <f ca="1">IF(V153&lt;&gt;"",SUMPRODUCT((AG152:AG155=AG153)*(AB152:AB155=AB153)*(Z152:Z155=Z153)*(AD152:AD155=AD153)*(AE152:AE155&gt;AE153)),"")</f>
        <v>0</v>
      </c>
      <c r="AM153" s="197">
        <f ca="1">IF(V153&lt;&gt;"",SUMPRODUCT((AG152:AG155=AG153)*(AB152:AB155=AB153)*(Z152:Z155=Z153)*(AD152:AD155=AD153)*(AE152:AE155=AE153)*(AF152:AF155&gt;AF153)),"")</f>
        <v>2</v>
      </c>
      <c r="AN153" s="197">
        <f t="shared" ref="AN153:AN155" ca="1" si="215">IF(V153&lt;&gt;"",SUM(AH153:AM153),"")</f>
        <v>3</v>
      </c>
      <c r="AO153" s="197" t="str">
        <f ca="1">IF(AP74&lt;&gt;"",SUMPRODUCT((AW73:AW76=AW74)*(AV73:AV76=AV74)*(AT73:AT76=AT74)*(AU73:AU76=AU74)),"")</f>
        <v/>
      </c>
      <c r="AP153" s="197" t="str">
        <f ca="1">IF(AND(AO153&lt;&gt;"",AO153&gt;1),AP74,"")</f>
        <v/>
      </c>
      <c r="AQ153" s="197">
        <f ca="1">SUMPRODUCT((DA3:DA105=AP153)*(DD3:DD105=AP154)*(DE3:DE105="W"))+SUMPRODUCT((DA3:DA105=AP153)*(DD3:DD105=AP155)*(DE3:DE105="W"))+SUMPRODUCT((DA3:DA105=AP153)*(DD3:DD105=AP156)*(DE3:DE105="W"))+SUMPRODUCT((DA3:DA105=AP154)*(DD3:DD105=AP153)*(DF3:DF105="W"))+SUMPRODUCT((DA3:DA105=AP155)*(DD3:DD105=AP153)*(DF3:DF105="W"))+SUMPRODUCT((DA3:DA105=AP156)*(DD3:DD105=AP153)*(DF3:DF105="W"))</f>
        <v>0</v>
      </c>
      <c r="AR153" s="197">
        <f ca="1">SUMPRODUCT((DA3:DA105=AP153)*(DD3:DD105=AP154)*(DE3:DE105="D"))+SUMPRODUCT((DA3:DA105=AP153)*(DD3:DD105=AP155)*(DE3:DE105="D"))+SUMPRODUCT((DA3:DA105=AP153)*(DD3:DD105=AP156)*(DE3:DE105="D"))+SUMPRODUCT((DA3:DA105=AP154)*(DD3:DD105=AP153)*(DE3:DE105="D"))+SUMPRODUCT((DA3:DA105=AP155)*(DD3:DD105=AP153)*(DE3:DE105="D"))+SUMPRODUCT((DA3:DA105=AP156)*(DD3:DD105=AP153)*(DE3:DE105="D"))</f>
        <v>0</v>
      </c>
      <c r="AS153" s="197">
        <f ca="1">SUMPRODUCT((DA3:DA105=AP153)*(DD3:DD105=AP154)*(DE3:DE105="L"))+SUMPRODUCT((DA3:DA105=AP153)*(DD3:DD105=AP155)*(DE3:DE105="L"))+SUMPRODUCT((DA3:DA105=AP153)*(DD3:DD105=AP156)*(DE3:DE105="L"))+SUMPRODUCT((DA3:DA105=AP154)*(DD3:DD105=AP153)*(DF3:DF105="L"))+SUMPRODUCT((DA3:DA105=AP155)*(DD3:DD105=AP153)*(DF3:DF105="L"))+SUMPRODUCT((DA3:DA105=AP156)*(DD3:DD105=AP153)*(DF3:DF105="L"))</f>
        <v>0</v>
      </c>
      <c r="AT153" s="197">
        <f ca="1">SUMPRODUCT((DA3:DA105=AP153)*(DD3:DD105=AP154)*DB3:DB105)+SUMPRODUCT((DA3:DA105=AP153)*(DD3:DD105=AP155)*DB3:DB105)+SUMPRODUCT((DA3:DA105=AP153)*(DD3:DD105=AP156)*DB3:DB105)+SUMPRODUCT((DA3:DA105=AP153)*(DD3:DD105=AP152)*DB3:DB105)+SUMPRODUCT((DA3:DA105=AP154)*(DD3:DD105=AP153)*DC3:DC105)+SUMPRODUCT((DA3:DA105=AP155)*(DD3:DD105=AP153)*DC3:DC105)+SUMPRODUCT((DA3:DA105=AP156)*(DD3:DD105=AP153)*DC3:DC105)+SUMPRODUCT((DA3:DA105=AP152)*(DD3:DD105=AP153)*DC3:DC105)</f>
        <v>0</v>
      </c>
      <c r="AU153" s="197">
        <f ca="1">SUMPRODUCT((DA3:DA105=AP153)*(DD3:DD105=AP154)*DC3:DC105)+SUMPRODUCT((DA3:DA105=AP153)*(DD3:DD105=AP155)*DC3:DC105)+SUMPRODUCT((DA3:DA105=AP153)*(DD3:DD105=AP156)*DC3:DC105)+SUMPRODUCT((DA3:DA105=AP153)*(DD3:DD105=AP152)*DC3:DC105)+SUMPRODUCT((DA3:DA105=AP154)*(DD3:DD105=AP153)*DB3:DB105)+SUMPRODUCT((DA3:DA105=AP155)*(DD3:DD105=AP153)*DB3:DB105)+SUMPRODUCT((DA3:DA105=AP156)*(DD3:DD105=AP153)*DB3:DB105)+SUMPRODUCT((DA3:DA105=AP152)*(DD3:DD105=AP153)*DB3:DB105)</f>
        <v>0</v>
      </c>
      <c r="AV153" s="197">
        <f ca="1">AT153-AU153+1000</f>
        <v>1000</v>
      </c>
      <c r="AW153" s="197" t="str">
        <f t="shared" ref="AW153:AW155" ca="1" si="216">IF(AP153&lt;&gt;"",AQ153*3+AR153*1,"")</f>
        <v/>
      </c>
      <c r="AX153" s="197" t="str">
        <f ca="1">IF(AP153&lt;&gt;"",VLOOKUP(AP153,C4:I76,7,FALSE),"")</f>
        <v/>
      </c>
      <c r="AY153" s="197" t="str">
        <f ca="1">IF(AP153&lt;&gt;"",VLOOKUP(AP153,C4:I76,5,FALSE),"")</f>
        <v/>
      </c>
      <c r="AZ153" s="197" t="str">
        <f ca="1">IF(AP153&lt;&gt;"",VLOOKUP(AP153,C4:K76,9,FALSE),"")</f>
        <v/>
      </c>
      <c r="BA153" s="197" t="str">
        <f t="shared" ref="BA153:BA155" ca="1" si="217">AW153</f>
        <v/>
      </c>
      <c r="BB153" s="197" t="str">
        <f ca="1">IF(AP153&lt;&gt;"",RANK(BA153,BA152:BA155),"")</f>
        <v/>
      </c>
      <c r="BC153" s="197" t="str">
        <f ca="1">IF(AP153&lt;&gt;"",SUMPRODUCT((BA152:BA155=BA153)*(AV152:AV155&gt;AV153)),"")</f>
        <v/>
      </c>
      <c r="BD153" s="197" t="str">
        <f ca="1">IF(AP153&lt;&gt;"",SUMPRODUCT((BA152:BA155=BA153)*(AV152:AV155=AV153)*(AT152:AT155&gt;AT153)),"")</f>
        <v/>
      </c>
      <c r="BE153" s="197" t="str">
        <f ca="1">IF(AP153&lt;&gt;"",SUMPRODUCT((BA152:BA155=BA153)*(AV152:AV155=AV153)*(AT152:AT155=AT153)*(AX152:AX155&gt;AX153)),"")</f>
        <v/>
      </c>
      <c r="BF153" s="197" t="str">
        <f ca="1">IF(AP153&lt;&gt;"",SUMPRODUCT((BA152:BA155=BA153)*(AV152:AV155=AV153)*(AT152:AT155=AT153)*(AX152:AX155=AX153)*(AY152:AY155&gt;AY153)),"")</f>
        <v/>
      </c>
      <c r="BG153" s="197" t="str">
        <f ca="1">IF(AP153&lt;&gt;"",SUMPRODUCT((BA152:BA155=BA153)*(AV152:AV155=AV153)*(AT152:AT155=AT153)*(AX152:AX155=AX153)*(AY152:AY155=AY153)*(AZ152:AZ155&gt;AZ153)),"")</f>
        <v/>
      </c>
      <c r="BH153" s="197" t="str">
        <f ca="1">IF(AP153&lt;&gt;"",SUM(BB153:BG153)+1,"")</f>
        <v/>
      </c>
      <c r="DX153" s="226"/>
      <c r="DY153" s="226"/>
      <c r="DZ153" s="226"/>
      <c r="EA153" s="226"/>
      <c r="EB153" s="227"/>
      <c r="EC153" s="227"/>
    </row>
    <row r="154" spans="2:136" x14ac:dyDescent="0.25">
      <c r="J154" s="197">
        <f ca="1">IF(COUNTIF(J73:J76,4)=4,1,SUMPRODUCT((J73:J76=J75)*(I73:I76=I75)*(G73:G76&gt;G75))+1)</f>
        <v>1</v>
      </c>
      <c r="U154" s="197">
        <f ca="1">IF(V75&lt;&gt;"",SUMPRODUCT((AC73:AC76=AC75)*(AB73:AB76=AB75)*(Z73:Z76=Z75)*(AA73:AA76=AA75)),"")</f>
        <v>4</v>
      </c>
      <c r="V154" s="197" t="str">
        <f ca="1">IF(AND(U154&lt;&gt;"",U154&gt;1),V75,"")</f>
        <v>Croatia</v>
      </c>
      <c r="W154" s="197">
        <f ca="1">SUMPRODUCT((DA3:DA105=V154)*(DD3:DD105=V155)*(DE3:DE105="W"))+SUMPRODUCT((DA3:DA105=V154)*(DD3:DD105=V156)*(DE3:DE105="W"))+SUMPRODUCT((DA3:DA105=V154)*(DD3:DD105=V152)*(DE3:DE105="W"))+SUMPRODUCT((DA3:DA105=V154)*(DD3:DD105=V153)*(DE3:DE105="W"))+SUMPRODUCT((DA3:DA105=V155)*(DD3:DD105=V154)*(DF3:DF105="W"))+SUMPRODUCT((DA3:DA105=V156)*(DD3:DD105=V154)*(DF3:DF105="W"))+SUMPRODUCT((DA3:DA105=V152)*(DD3:DD105=V154)*(DF3:DF105="W"))+SUMPRODUCT((DA3:DA105=V153)*(DD3:DD105=V154)*(DF3:DF105="W"))</f>
        <v>0</v>
      </c>
      <c r="X154" s="197">
        <f ca="1">SUMPRODUCT((DA3:DA105=V154)*(DD3:DD105=V155)*(DE3:DE105="D"))+SUMPRODUCT((DA3:DA105=V154)*(DD3:DD105=V156)*(DE3:DE105="D"))+SUMPRODUCT((DA3:DA105=V154)*(DD3:DD105=V152)*(DE3:DE105="D"))+SUMPRODUCT((DA3:DA105=V154)*(DD3:DD105=V153)*(DE3:DE105="D"))+SUMPRODUCT((DA3:DA105=V155)*(DD3:DD105=V154)*(DE3:DE105="D"))+SUMPRODUCT((DA3:DA105=V156)*(DD3:DD105=V154)*(DE3:DE105="D"))+SUMPRODUCT((DA3:DA105=V152)*(DD3:DD105=V154)*(DE3:DE105="D"))+SUMPRODUCT((DA3:DA105=V153)*(DD3:DD105=V154)*(DE3:DE105="D"))</f>
        <v>0</v>
      </c>
      <c r="Y154" s="197">
        <f ca="1">SUMPRODUCT((DA3:DA105=V154)*(DD3:DD105=V155)*(DE3:DE105="L"))+SUMPRODUCT((DA3:DA105=V154)*(DD3:DD105=V156)*(DE3:DE105="L"))+SUMPRODUCT((DA3:DA105=V154)*(DD3:DD105=V152)*(DE3:DE105="L"))+SUMPRODUCT((DA3:DA105=V154)*(DD3:DD105=V153)*(DE3:DE105="L"))+SUMPRODUCT((DA3:DA105=V155)*(DD3:DD105=V154)*(DF3:DF105="L"))+SUMPRODUCT((DA3:DA105=V156)*(DD3:DD105=V154)*(DF3:DF105="L"))+SUMPRODUCT((DA3:DA105=V152)*(DD3:DD105=V154)*(DF3:DF105="L"))+SUMPRODUCT((DA3:DA105=V153)*(DD3:DD105=V154)*(DF3:DF105="L"))</f>
        <v>0</v>
      </c>
      <c r="Z154" s="197">
        <f ca="1">SUMPRODUCT((DA3:DA105=V154)*(DD3:DD105=V155)*DB3:DB105)+SUMPRODUCT((DA3:DA105=V154)*(DD3:DD105=V156)*DB3:DB105)+SUMPRODUCT((DA3:DA105=V154)*(DD3:DD105=V152)*DB3:DB105)+SUMPRODUCT((DA3:DA105=V154)*(DD3:DD105=V153)*DB3:DB105)+SUMPRODUCT((DA3:DA105=V155)*(DD3:DD105=V154)*DC3:DC105)+SUMPRODUCT((DA3:DA105=V156)*(DD3:DD105=V154)*DC3:DC105)+SUMPRODUCT((DA3:DA105=V152)*(DD3:DD105=V154)*DC3:DC105)+SUMPRODUCT((DA3:DA105=V153)*(DD3:DD105=V154)*DC3:DC105)</f>
        <v>0</v>
      </c>
      <c r="AA154" s="197">
        <f ca="1">SUMPRODUCT((DA3:DA105=V154)*(DD3:DD105=V155)*DC3:DC105)+SUMPRODUCT((DA3:DA105=V154)*(DD3:DD105=V156)*DC3:DC105)+SUMPRODUCT((DA3:DA105=V154)*(DD3:DD105=V152)*DC3:DC105)+SUMPRODUCT((DA3:DA105=V154)*(DD3:DD105=V153)*DC3:DC105)+SUMPRODUCT((DA3:DA105=V155)*(DD3:DD105=V154)*DB3:DB105)+SUMPRODUCT((DA3:DA105=V156)*(DD3:DD105=V154)*DB3:DB105)+SUMPRODUCT((DA3:DA105=V152)*(DD3:DD105=V154)*DB3:DB105)+SUMPRODUCT((DA3:DA105=V153)*(DD3:DD105=V154)*DB3:DB105)</f>
        <v>0</v>
      </c>
      <c r="AB154" s="197">
        <f ca="1">Z154-AA154+1000</f>
        <v>1000</v>
      </c>
      <c r="AC154" s="197">
        <f t="shared" ca="1" si="213"/>
        <v>0</v>
      </c>
      <c r="AD154" s="197">
        <f ca="1">IF(V154&lt;&gt;"",VLOOKUP(V154,C4:I76,7,FALSE),"")</f>
        <v>1000</v>
      </c>
      <c r="AE154" s="197">
        <f ca="1">IF(V154&lt;&gt;"",VLOOKUP(V154,C4:I76,5,FALSE),"")</f>
        <v>0</v>
      </c>
      <c r="AF154" s="197">
        <f ca="1">IF(V154&lt;&gt;"",VLOOKUP(V154,C4:K76,9,FALSE),"")</f>
        <v>-111</v>
      </c>
      <c r="AG154" s="197">
        <f t="shared" ca="1" si="214"/>
        <v>0</v>
      </c>
      <c r="AH154" s="197">
        <f ca="1">IF(V154&lt;&gt;"",RANK(AG154,AG152:AG155),"")</f>
        <v>1</v>
      </c>
      <c r="AI154" s="197">
        <f ca="1">IF(V154&lt;&gt;"",SUMPRODUCT((AG152:AG155=AG154)*(AB152:AB155&gt;AB154)),"")</f>
        <v>0</v>
      </c>
      <c r="AJ154" s="197">
        <f ca="1">IF(V154&lt;&gt;"",SUMPRODUCT((AG152:AG155=AG154)*(AB152:AB155=AB154)*(Z152:Z155&gt;Z154)),"")</f>
        <v>0</v>
      </c>
      <c r="AK154" s="197">
        <f ca="1">IF(V154&lt;&gt;"",SUMPRODUCT((AG152:AG155=AG154)*(AB152:AB155=AB154)*(Z152:Z155=Z154)*(AD152:AD155&gt;AD154)),"")</f>
        <v>0</v>
      </c>
      <c r="AL154" s="197">
        <f ca="1">IF(V154&lt;&gt;"",SUMPRODUCT((AG152:AG155=AG154)*(AB152:AB155=AB154)*(Z152:Z155=Z154)*(AD152:AD155=AD154)*(AE152:AE155&gt;AE154)),"")</f>
        <v>0</v>
      </c>
      <c r="AM154" s="197">
        <f ca="1">IF(V154&lt;&gt;"",SUMPRODUCT((AG152:AG155=AG154)*(AB152:AB155=AB154)*(Z152:Z155=Z154)*(AD152:AD155=AD154)*(AE152:AE155=AE154)*(AF152:AF155&gt;AF154)),"")</f>
        <v>1</v>
      </c>
      <c r="AN154" s="197">
        <f t="shared" ca="1" si="215"/>
        <v>2</v>
      </c>
      <c r="AO154" s="197" t="str">
        <f ca="1">IF(AP75&lt;&gt;"",SUMPRODUCT((AW73:AW76=AW75)*(AV73:AV76=AV75)*(AT73:AT76=AT75)*(AU73:AU76=AU75)),"")</f>
        <v/>
      </c>
      <c r="AP154" s="197" t="str">
        <f ca="1">IF(AND(AO154&lt;&gt;"",AO154&gt;1),AP75,"")</f>
        <v/>
      </c>
      <c r="AQ154" s="197">
        <f ca="1">SUMPRODUCT((DA3:DA105=AP154)*(DD3:DD105=AP155)*(DE3:DE105="W"))+SUMPRODUCT((DA3:DA105=AP154)*(DD3:DD105=AP156)*(DE3:DE105="W"))+SUMPRODUCT((DA3:DA105=AP154)*(DD3:DD105=AP153)*(DE3:DE105="W"))+SUMPRODUCT((DA3:DA105=AP155)*(DD3:DD105=AP154)*(DF3:DF105="W"))+SUMPRODUCT((DA3:DA105=AP156)*(DD3:DD105=AP154)*(DF3:DF105="W"))+SUMPRODUCT((DA3:DA105=AP153)*(DD3:DD105=AP154)*(DF3:DF105="W"))</f>
        <v>0</v>
      </c>
      <c r="AR154" s="197">
        <f ca="1">SUMPRODUCT((DA3:DA105=AP154)*(DD3:DD105=AP155)*(DE3:DE105="D"))+SUMPRODUCT((DA3:DA105=AP154)*(DD3:DD105=AP156)*(DE3:DE105="D"))+SUMPRODUCT((DA3:DA105=AP154)*(DD3:DD105=AP153)*(DE3:DE105="D"))+SUMPRODUCT((DA3:DA105=AP155)*(DD3:DD105=AP154)*(DE3:DE105="D"))+SUMPRODUCT((DA3:DA105=AP156)*(DD3:DD105=AP154)*(DE3:DE105="D"))+SUMPRODUCT((DA3:DA105=AP153)*(DD3:DD105=AP154)*(DE3:DE105="D"))</f>
        <v>0</v>
      </c>
      <c r="AS154" s="197">
        <f ca="1">SUMPRODUCT((DA3:DA105=AP154)*(DD3:DD105=AP155)*(DE3:DE105="L"))+SUMPRODUCT((DA3:DA105=AP154)*(DD3:DD105=AP156)*(DE3:DE105="L"))+SUMPRODUCT((DA3:DA105=AP154)*(DD3:DD105=AP153)*(DE3:DE105="L"))+SUMPRODUCT((DA3:DA105=AP155)*(DD3:DD105=AP154)*(DF3:DF105="L"))+SUMPRODUCT((DA3:DA105=AP156)*(DD3:DD105=AP154)*(DF3:DF105="L"))+SUMPRODUCT((DA3:DA105=AP153)*(DD3:DD105=AP154)*(DF3:DF105="L"))</f>
        <v>0</v>
      </c>
      <c r="AT154" s="197">
        <f ca="1">SUMPRODUCT((DA3:DA105=AP154)*(DD3:DD105=AP155)*DB3:DB105)+SUMPRODUCT((DA3:DA105=AP154)*(DD3:DD105=AP156)*DB3:DB105)+SUMPRODUCT((DA3:DA105=AP154)*(DD3:DD105=AP152)*DB3:DB105)+SUMPRODUCT((DA3:DA105=AP154)*(DD3:DD105=AP153)*DB3:DB105)+SUMPRODUCT((DA3:DA105=AP155)*(DD3:DD105=AP154)*DC3:DC105)+SUMPRODUCT((DA3:DA105=AP156)*(DD3:DD105=AP154)*DC3:DC105)+SUMPRODUCT((DA3:DA105=AP152)*(DD3:DD105=AP154)*DC3:DC105)+SUMPRODUCT((DA3:DA105=AP153)*(DD3:DD105=AP154)*DC3:DC105)</f>
        <v>0</v>
      </c>
      <c r="AU154" s="197">
        <f ca="1">SUMPRODUCT((DA3:DA105=AP154)*(DD3:DD105=AP155)*DC3:DC105)+SUMPRODUCT((DA3:DA105=AP154)*(DD3:DD105=AP156)*DC3:DC105)+SUMPRODUCT((DA3:DA105=AP154)*(DD3:DD105=AP152)*DC3:DC105)+SUMPRODUCT((DA3:DA105=AP154)*(DD3:DD105=AP153)*DC3:DC105)+SUMPRODUCT((DA3:DA105=AP155)*(DD3:DD105=AP154)*DB3:DB105)+SUMPRODUCT((DA3:DA105=AP156)*(DD3:DD105=AP154)*DB3:DB105)+SUMPRODUCT((DA3:DA105=AP152)*(DD3:DD105=AP154)*DB3:DB105)+SUMPRODUCT((DA3:DA105=AP153)*(DD3:DD105=AP154)*DB3:DB105)</f>
        <v>0</v>
      </c>
      <c r="AV154" s="197">
        <f ca="1">AT154-AU154+1000</f>
        <v>1000</v>
      </c>
      <c r="AW154" s="197" t="str">
        <f t="shared" ca="1" si="216"/>
        <v/>
      </c>
      <c r="AX154" s="197" t="str">
        <f ca="1">IF(AP154&lt;&gt;"",VLOOKUP(AP154,C4:I76,7,FALSE),"")</f>
        <v/>
      </c>
      <c r="AY154" s="197" t="str">
        <f ca="1">IF(AP154&lt;&gt;"",VLOOKUP(AP154,C4:I76,5,FALSE),"")</f>
        <v/>
      </c>
      <c r="AZ154" s="197" t="str">
        <f ca="1">IF(AP154&lt;&gt;"",VLOOKUP(AP154,C4:K76,9,FALSE),"")</f>
        <v/>
      </c>
      <c r="BA154" s="197" t="str">
        <f t="shared" ca="1" si="217"/>
        <v/>
      </c>
      <c r="BB154" s="197" t="str">
        <f ca="1">IF(AP154&lt;&gt;"",RANK(BA154,BA152:BA155),"")</f>
        <v/>
      </c>
      <c r="BC154" s="197" t="str">
        <f ca="1">IF(AP154&lt;&gt;"",SUMPRODUCT((BA152:BA155=BA154)*(AV152:AV155&gt;AV154)),"")</f>
        <v/>
      </c>
      <c r="BD154" s="197" t="str">
        <f ca="1">IF(AP154&lt;&gt;"",SUMPRODUCT((BA152:BA155=BA154)*(AV152:AV155=AV154)*(AT152:AT155&gt;AT154)),"")</f>
        <v/>
      </c>
      <c r="BE154" s="197" t="str">
        <f ca="1">IF(AP154&lt;&gt;"",SUMPRODUCT((BA152:BA155=BA154)*(AV152:AV155=AV154)*(AT152:AT155=AT154)*(AX152:AX155&gt;AX154)),"")</f>
        <v/>
      </c>
      <c r="BF154" s="197" t="str">
        <f ca="1">IF(AP154&lt;&gt;"",SUMPRODUCT((BA152:BA155=BA154)*(AV152:AV155=AV154)*(AT152:AT155=AT154)*(AX152:AX155=AX154)*(AY152:AY155&gt;AY154)),"")</f>
        <v/>
      </c>
      <c r="BG154" s="197" t="str">
        <f ca="1">IF(AP154&lt;&gt;"",SUMPRODUCT((BA152:BA155=BA154)*(AV152:AV155=AV154)*(AT152:AT155=AT154)*(AX152:AX155=AX154)*(AY152:AY155=AY154)*(AZ152:AZ155&gt;AZ154)),"")</f>
        <v/>
      </c>
      <c r="BH154" s="197" t="str">
        <f t="shared" ref="BH154:BH155" ca="1" si="218">IF(AP154&lt;&gt;"",SUM(BB154:BG154)+1,"")</f>
        <v/>
      </c>
    </row>
    <row r="155" spans="2:136" x14ac:dyDescent="0.25">
      <c r="J155" s="197">
        <f ca="1">IF(COUNTIF(J73:J76,4)=4,1,SUMPRODUCT((J73:J76=J76)*(I73:I76=I76)*(G73:G76&gt;G76))+1)</f>
        <v>1</v>
      </c>
      <c r="U155" s="197">
        <f ca="1">IF(V76&lt;&gt;"",SUMPRODUCT((AC73:AC76=AC76)*(AB73:AB76=AB76)*(Z73:Z76=Z76)*(AA73:AA76=AA76)),"")</f>
        <v>4</v>
      </c>
      <c r="V155" s="197" t="str">
        <f ca="1">IF(AND(U155&lt;&gt;"",U155&gt;1),V76,"")</f>
        <v>England</v>
      </c>
      <c r="W155" s="197">
        <f ca="1">SUMPRODUCT((DA3:DA105=V155)*(DD3:DD105=V156)*(DE3:DE105="W"))+SUMPRODUCT((DA3:DA105=V155)*(DD3:DD105=V152)*(DE3:DE105="W"))+SUMPRODUCT((DA3:DA105=V155)*(DD3:DD105=V153)*(DE3:DE105="W"))+SUMPRODUCT((DA3:DA105=V155)*(DD3:DD105=V154)*(DE3:DE105="W"))+SUMPRODUCT((DA3:DA105=V156)*(DD3:DD105=V155)*(DF3:DF105="W"))+SUMPRODUCT((DA3:DA105=V152)*(DD3:DD105=V155)*(DF3:DF105="W"))+SUMPRODUCT((DA3:DA105=V153)*(DD3:DD105=V155)*(DF3:DF105="W"))+SUMPRODUCT((DA3:DA105=V154)*(DD3:DD105=V155)*(DF3:DF105="W"))</f>
        <v>0</v>
      </c>
      <c r="X155" s="197">
        <f ca="1">SUMPRODUCT((DA3:DA105=V155)*(DD3:DD105=V156)*(DE3:DE105="D"))+SUMPRODUCT((DA3:DA105=V155)*(DD3:DD105=V152)*(DE3:DE105="D"))+SUMPRODUCT((DA3:DA105=V155)*(DD3:DD105=V153)*(DE3:DE105="D"))+SUMPRODUCT((DA3:DA105=V155)*(DD3:DD105=V154)*(DE3:DE105="D"))+SUMPRODUCT((DA3:DA105=V156)*(DD3:DD105=V155)*(DE3:DE105="D"))+SUMPRODUCT((DA3:DA105=V152)*(DD3:DD105=V155)*(DE3:DE105="D"))+SUMPRODUCT((DA3:DA105=V153)*(DD3:DD105=V155)*(DE3:DE105="D"))+SUMPRODUCT((DA3:DA105=V154)*(DD3:DD105=V155)*(DE3:DE105="D"))</f>
        <v>0</v>
      </c>
      <c r="Y155" s="197">
        <f ca="1">SUMPRODUCT((DA3:DA105=V155)*(DD3:DD105=V156)*(DE3:DE105="L"))+SUMPRODUCT((DA3:DA105=V155)*(DD3:DD105=V152)*(DE3:DE105="L"))+SUMPRODUCT((DA3:DA105=V155)*(DD3:DD105=V153)*(DE3:DE105="L"))+SUMPRODUCT((DA3:DA105=V155)*(DD3:DD105=V154)*(DE3:DE105="L"))+SUMPRODUCT((DA3:DA105=V156)*(DD3:DD105=V155)*(DF3:DF105="L"))+SUMPRODUCT((DA3:DA105=V152)*(DD3:DD105=V155)*(DF3:DF105="L"))+SUMPRODUCT((DA3:DA105=V153)*(DD3:DD105=V155)*(DF3:DF105="L"))+SUMPRODUCT((DA3:DA105=V154)*(DD3:DD105=V155)*(DF3:DF105="L"))</f>
        <v>0</v>
      </c>
      <c r="Z155" s="197">
        <f ca="1">SUMPRODUCT((DA3:DA105=V155)*(DD3:DD105=V156)*DB3:DB105)+SUMPRODUCT((DA3:DA105=V155)*(DD3:DD105=V152)*DB3:DB105)+SUMPRODUCT((DA3:DA105=V155)*(DD3:DD105=V153)*DB3:DB105)+SUMPRODUCT((DA3:DA105=V155)*(DD3:DD105=V154)*DB3:DB105)+SUMPRODUCT((DA3:DA105=V156)*(DD3:DD105=V155)*DC3:DC105)+SUMPRODUCT((DA3:DA105=V152)*(DD3:DD105=V155)*DC3:DC105)+SUMPRODUCT((DA3:DA105=V153)*(DD3:DD105=V155)*DC3:DC105)+SUMPRODUCT((DA3:DA105=V154)*(DD3:DD105=V155)*DC3:DC105)</f>
        <v>0</v>
      </c>
      <c r="AA155" s="197">
        <f ca="1">SUMPRODUCT((DA3:DA105=V155)*(DD3:DD105=V156)*DC3:DC105)+SUMPRODUCT((DA3:DA105=V155)*(DD3:DD105=V152)*DC3:DC105)+SUMPRODUCT((DA3:DA105=V155)*(DD3:DD105=V153)*DC3:DC105)+SUMPRODUCT((DA3:DA105=V155)*(DD3:DD105=V154)*DC3:DC105)+SUMPRODUCT((DA3:DA105=V156)*(DD3:DD105=V155)*DB3:DB105)+SUMPRODUCT((DA3:DA105=V152)*(DD3:DD105=V155)*DB3:DB105)+SUMPRODUCT((DA3:DA105=V153)*(DD3:DD105=V155)*DB3:DB105)+SUMPRODUCT((DA3:DA105=V154)*(DD3:DD105=V155)*DB3:DB105)</f>
        <v>0</v>
      </c>
      <c r="AB155" s="197">
        <f ca="1">Z155-AA155+1000</f>
        <v>1000</v>
      </c>
      <c r="AC155" s="197">
        <f t="shared" ca="1" si="213"/>
        <v>0</v>
      </c>
      <c r="AD155" s="197">
        <f ca="1">IF(V155&lt;&gt;"",VLOOKUP(V155,C4:I76,7,FALSE),"")</f>
        <v>1000</v>
      </c>
      <c r="AE155" s="197">
        <f ca="1">IF(V155&lt;&gt;"",VLOOKUP(V155,C4:I76,5,FALSE),"")</f>
        <v>0</v>
      </c>
      <c r="AF155" s="197">
        <f ca="1">IF(V155&lt;&gt;"",VLOOKUP(V155,C4:K76,9,FALSE),"")</f>
        <v>-104</v>
      </c>
      <c r="AG155" s="197">
        <f t="shared" ca="1" si="214"/>
        <v>0</v>
      </c>
      <c r="AH155" s="197">
        <f ca="1">IF(V155&lt;&gt;"",RANK(AG155,AG152:AG155),"")</f>
        <v>1</v>
      </c>
      <c r="AI155" s="197">
        <f ca="1">IF(V155&lt;&gt;"",SUMPRODUCT((AG152:AG155=AG155)*(AB152:AB155&gt;AB155)),"")</f>
        <v>0</v>
      </c>
      <c r="AJ155" s="197">
        <f ca="1">IF(V155&lt;&gt;"",SUMPRODUCT((AG152:AG155=AG155)*(AB152:AB155=AB155)*(Z152:Z155&gt;Z155)),"")</f>
        <v>0</v>
      </c>
      <c r="AK155" s="197">
        <f ca="1">IF(V155&lt;&gt;"",SUMPRODUCT((AG152:AG155=AG155)*(AB152:AB155=AB155)*(Z152:Z155=Z155)*(AD152:AD155&gt;AD155)),"")</f>
        <v>0</v>
      </c>
      <c r="AL155" s="197">
        <f ca="1">IF(V155&lt;&gt;"",SUMPRODUCT((AG152:AG155=AG155)*(AB152:AB155=AB155)*(Z152:Z155=Z155)*(AD152:AD155=AD155)*(AE152:AE155&gt;AE155)),"")</f>
        <v>0</v>
      </c>
      <c r="AM155" s="197">
        <f ca="1">IF(V155&lt;&gt;"",SUMPRODUCT((AG152:AG155=AG155)*(AB152:AB155=AB155)*(Z152:Z155=Z155)*(AD152:AD155=AD155)*(AE152:AE155=AE155)*(AF152:AF155&gt;AF155)),"")</f>
        <v>0</v>
      </c>
      <c r="AN155" s="197">
        <f t="shared" ca="1" si="215"/>
        <v>1</v>
      </c>
      <c r="AO155" s="197" t="str">
        <f ca="1">IF(AP76&lt;&gt;"",SUMPRODUCT((AW73:AW76=AW76)*(AV73:AV76=AV76)*(AT73:AT76=AT76)*(AU73:AU76=AU76)),"")</f>
        <v/>
      </c>
      <c r="AP155" s="197" t="str">
        <f ca="1">IF(AND(AO155&lt;&gt;"",AO155&gt;1),AP76,"")</f>
        <v/>
      </c>
      <c r="AQ155" s="197" t="str">
        <f ca="1">IF(AP155&lt;&gt;"",SUMPRODUCT((DA3:DA105=AP155)*(DD3:DD105=AP156)*(DE3:DE105="W"))+SUMPRODUCT((DA3:DA105=AP155)*(DD3:DD105=AP153)*(DE3:DE105="W"))+SUMPRODUCT((DA3:DA105=AP155)*(DD3:DD105=AP154)*(DE3:DE105="W"))+SUMPRODUCT((DA3:DA105=AP156)*(DD3:DD105=AP155)*(DF3:DF105="W"))+SUMPRODUCT((DA3:DA105=AP153)*(DD3:DD105=AP155)*(DF3:DF105="W"))+SUMPRODUCT((DA3:DA105=AP154)*(DD3:DD105=AP155)*(DF3:DF105="W")),"")</f>
        <v/>
      </c>
      <c r="AR155" s="197" t="str">
        <f ca="1">IF(AP155&lt;&gt;"",SUMPRODUCT((DA3:DA105=AP155)*(DD3:DD105=AP156)*(DE3:DE105="D"))+SUMPRODUCT((DA3:DA105=AP155)*(DD3:DD105=AP153)*(DE3:DE105="D"))+SUMPRODUCT((DA3:DA105=AP155)*(DD3:DD105=AP154)*(DE3:DE105="D"))+SUMPRODUCT((DA3:DA105=AP156)*(DD3:DD105=AP155)*(DE3:DE105="D"))+SUMPRODUCT((DA3:DA105=AP153)*(DD3:DD105=AP155)*(DE3:DE105="D"))+SUMPRODUCT((DA3:DA105=AP154)*(DD3:DD105=AP155)*(DE3:DE105="D")),"")</f>
        <v/>
      </c>
      <c r="AS155" s="197" t="str">
        <f ca="1">IF(AP155&lt;&gt;"",SUMPRODUCT((DA3:DA105=AP155)*(DD3:DD105=AP156)*(DE3:DE105="L"))+SUMPRODUCT((DA3:DA105=AP155)*(DD3:DD105=AP153)*(DE3:DE105="L"))+SUMPRODUCT((DA3:DA105=AP155)*(DD3:DD105=AP154)*(DE3:DE105="L"))+SUMPRODUCT((DA3:DA105=AP156)*(DD3:DD105=AP155)*(DF3:DF105="L"))+SUMPRODUCT((DA3:DA105=AP153)*(DD3:DD105=AP155)*(DF3:DF105="L"))+SUMPRODUCT((DA3:DA105=AP154)*(DD3:DD105=AP155)*(DF3:DF105="L")),"")</f>
        <v/>
      </c>
      <c r="AT155" s="197">
        <f ca="1">SUMPRODUCT((DA3:DA105=AP155)*(DD3:DD105=AP156)*DB3:DB105)+SUMPRODUCT((DA3:DA105=AP155)*(DD3:DD105=AP152)*DB3:DB105)+SUMPRODUCT((DA3:DA105=AP155)*(DD3:DD105=AP153)*DB3:DB105)+SUMPRODUCT((DA3:DA105=AP155)*(DD3:DD105=AP154)*DB3:DB105)+SUMPRODUCT((DA3:DA105=AP156)*(DD3:DD105=AP155)*DC3:DC105)+SUMPRODUCT((DA3:DA105=AP152)*(DD3:DD105=AP155)*DC3:DC105)+SUMPRODUCT((DA3:DA105=AP153)*(DD3:DD105=AP155)*DC3:DC105)+SUMPRODUCT((DA3:DA105=AP154)*(DD3:DD105=AP155)*DC3:DC105)</f>
        <v>0</v>
      </c>
      <c r="AU155" s="197">
        <f ca="1">SUMPRODUCT((DA3:DA105=AP155)*(DD3:DD105=AP156)*DC3:DC105)+SUMPRODUCT((DA3:DA105=AP155)*(DD3:DD105=AP152)*DC3:DC105)+SUMPRODUCT((DA3:DA105=AP155)*(DD3:DD105=AP153)*DC3:DC105)+SUMPRODUCT((DA3:DA105=AP155)*(DD3:DD105=AP154)*DC3:DC105)+SUMPRODUCT((DA3:DA105=AP156)*(DD3:DD105=AP155)*DB3:DB105)+SUMPRODUCT((DA3:DA105=AP152)*(DD3:DD105=AP155)*DB3:DB105)+SUMPRODUCT((DA3:DA105=AP153)*(DD3:DD105=AP155)*DB3:DB105)+SUMPRODUCT((DA3:DA105=AP154)*(DD3:DD105=AP155)*DB3:DB105)</f>
        <v>0</v>
      </c>
      <c r="AV155" s="197">
        <f ca="1">AT155-AU155+1000</f>
        <v>1000</v>
      </c>
      <c r="AW155" s="197" t="str">
        <f t="shared" ca="1" si="216"/>
        <v/>
      </c>
      <c r="AX155" s="197" t="str">
        <f ca="1">IF(AP155&lt;&gt;"",VLOOKUP(AP155,C4:I76,7,FALSE),"")</f>
        <v/>
      </c>
      <c r="AY155" s="197" t="str">
        <f ca="1">IF(AP155&lt;&gt;"",VLOOKUP(AP155,C4:I76,5,FALSE),"")</f>
        <v/>
      </c>
      <c r="AZ155" s="197" t="str">
        <f ca="1">IF(AP155&lt;&gt;"",VLOOKUP(AP155,C4:K76,9,FALSE),"")</f>
        <v/>
      </c>
      <c r="BA155" s="197" t="str">
        <f t="shared" ca="1" si="217"/>
        <v/>
      </c>
      <c r="BB155" s="197" t="str">
        <f ca="1">IF(AP155&lt;&gt;"",RANK(BA155,BA152:BA155),"")</f>
        <v/>
      </c>
      <c r="BC155" s="197" t="str">
        <f ca="1">IF(AP155&lt;&gt;"",SUMPRODUCT((BA152:BA155=BA155)*(AV152:AV155&gt;AV155)),"")</f>
        <v/>
      </c>
      <c r="BD155" s="197" t="str">
        <f ca="1">IF(AP155&lt;&gt;"",SUMPRODUCT((BA152:BA155=BA155)*(AV152:AV155=AV155)*(AT152:AT155&gt;AT155)),"")</f>
        <v/>
      </c>
      <c r="BE155" s="197" t="str">
        <f ca="1">IF(AP155&lt;&gt;"",SUMPRODUCT((BA152:BA155=BA155)*(AV152:AV155=AV155)*(AT152:AT155=AT155)*(AX152:AX155&gt;AX155)),"")</f>
        <v/>
      </c>
      <c r="BF155" s="197" t="str">
        <f ca="1">IF(AP155&lt;&gt;"",SUMPRODUCT((BA152:BA155=BA155)*(AV152:AV155=AV155)*(AT152:AT155=AT155)*(AX152:AX155=AX155)*(AY152:AY155&gt;AY155)),"")</f>
        <v/>
      </c>
      <c r="BG155" s="197" t="str">
        <f ca="1">IF(AP155&lt;&gt;"",SUMPRODUCT((BA152:BA155=BA155)*(AV152:AV155=AV155)*(AT152:AT155=AT155)*(AX152:AX155=AX155)*(AY152:AY155=AY155)*(AZ152:AZ155&gt;AZ155)),"")</f>
        <v/>
      </c>
      <c r="BH155" s="197" t="str">
        <f t="shared" ca="1" si="218"/>
        <v/>
      </c>
    </row>
    <row r="157" spans="2:136" s="230" customFormat="1" x14ac:dyDescent="0.25">
      <c r="B157" s="228"/>
      <c r="C157" s="229"/>
      <c r="D157" s="228"/>
      <c r="E157" s="228"/>
      <c r="F157" s="228"/>
      <c r="G157" s="228"/>
      <c r="H157" s="228"/>
      <c r="I157" s="228"/>
      <c r="J157" s="228"/>
      <c r="K157" s="228"/>
      <c r="L157" s="228"/>
      <c r="M157" s="228"/>
      <c r="N157" s="228"/>
      <c r="O157" s="229"/>
      <c r="P157" s="228"/>
      <c r="Q157" s="228"/>
      <c r="R157" s="228"/>
      <c r="S157" s="228"/>
      <c r="T157" s="228"/>
      <c r="U157" s="228"/>
      <c r="V157" s="228"/>
      <c r="W157" s="228"/>
      <c r="X157" s="228"/>
      <c r="Y157" s="228"/>
      <c r="Z157" s="228"/>
      <c r="AA157" s="133" t="s">
        <v>96</v>
      </c>
      <c r="AB157" s="133" t="s">
        <v>97</v>
      </c>
      <c r="AC157" s="133" t="s">
        <v>98</v>
      </c>
      <c r="AD157" s="133" t="s">
        <v>93</v>
      </c>
      <c r="AE157" s="133" t="s">
        <v>100</v>
      </c>
      <c r="AF157" s="133" t="s">
        <v>99</v>
      </c>
      <c r="AG157" s="133" t="s">
        <v>101</v>
      </c>
      <c r="AH157" s="133" t="s">
        <v>102</v>
      </c>
      <c r="AI157" s="133" t="s">
        <v>516</v>
      </c>
      <c r="AJ157" s="133" t="s">
        <v>517</v>
      </c>
      <c r="AK157" s="133" t="s">
        <v>518</v>
      </c>
      <c r="AL157" s="133" t="s">
        <v>94</v>
      </c>
      <c r="AM157" s="228"/>
      <c r="AN157" s="228"/>
      <c r="AO157" s="228"/>
      <c r="AP157" s="228"/>
      <c r="AQ157" s="228"/>
      <c r="AR157" s="228"/>
      <c r="AS157" s="228"/>
      <c r="AT157" s="228"/>
      <c r="AU157" s="228"/>
      <c r="AV157" s="228"/>
      <c r="AW157" s="228"/>
      <c r="AX157" s="228"/>
      <c r="AY157" s="228"/>
      <c r="AZ157" s="228"/>
      <c r="BA157" s="228"/>
      <c r="BB157" s="228"/>
      <c r="BC157" s="228"/>
      <c r="BD157" s="228"/>
      <c r="BE157" s="228"/>
      <c r="BF157" s="228"/>
      <c r="BG157" s="228"/>
      <c r="BH157" s="228"/>
      <c r="BI157" s="228"/>
      <c r="BJ157" s="228"/>
      <c r="BK157" s="228"/>
      <c r="BL157" s="228"/>
      <c r="BM157" s="228"/>
      <c r="BN157" s="228"/>
      <c r="BO157" s="228"/>
      <c r="BP157" s="228"/>
      <c r="BQ157" s="228"/>
      <c r="BR157" s="228"/>
      <c r="BS157" s="228"/>
      <c r="BT157" s="228"/>
      <c r="BU157" s="228"/>
      <c r="BV157" s="228"/>
      <c r="BW157" s="228"/>
      <c r="BX157" s="228"/>
      <c r="BY157" s="228"/>
      <c r="BZ157" s="228"/>
      <c r="CA157" s="228"/>
      <c r="CB157" s="228"/>
      <c r="CC157" s="228"/>
      <c r="CD157" s="228"/>
      <c r="CE157" s="228"/>
      <c r="CF157" s="228"/>
      <c r="CG157" s="228"/>
      <c r="CH157" s="228"/>
      <c r="CI157" s="228"/>
      <c r="CJ157" s="228"/>
      <c r="CK157" s="228"/>
      <c r="CL157" s="228"/>
      <c r="CM157" s="228"/>
      <c r="CN157" s="228"/>
      <c r="CO157" s="228"/>
      <c r="CP157" s="228"/>
      <c r="CQ157" s="228"/>
      <c r="CR157" s="228"/>
      <c r="CS157" s="228"/>
      <c r="CT157" s="228"/>
      <c r="CU157" s="228"/>
      <c r="CV157" s="228"/>
      <c r="CW157" s="228"/>
      <c r="CX157" s="228"/>
      <c r="CY157" s="228"/>
      <c r="CZ157" s="228"/>
      <c r="DA157" s="228"/>
      <c r="DB157" s="228"/>
      <c r="DC157" s="228"/>
      <c r="DD157" s="228"/>
      <c r="DE157" s="228"/>
      <c r="DF157" s="228"/>
      <c r="DG157" s="228"/>
      <c r="DH157" s="228"/>
      <c r="DI157" s="228"/>
      <c r="DJ157" s="228"/>
      <c r="DK157" s="228"/>
      <c r="DL157" s="228"/>
      <c r="DM157" s="228"/>
      <c r="DN157" s="228"/>
      <c r="DQ157" s="231"/>
      <c r="DR157" s="231"/>
      <c r="DS157" s="231"/>
      <c r="DT157" s="231"/>
      <c r="DU157" s="231"/>
      <c r="DV157" s="231"/>
      <c r="DW157" s="231"/>
      <c r="DX157" s="231"/>
      <c r="DY157" s="231"/>
      <c r="DZ157" s="231"/>
      <c r="EA157" s="231"/>
      <c r="EB157" s="231"/>
      <c r="EC157" s="231"/>
      <c r="ED157" s="231"/>
      <c r="EE157" s="231"/>
      <c r="EF157" s="231"/>
    </row>
    <row r="158" spans="2:136" x14ac:dyDescent="0.25">
      <c r="D158" s="133" t="s">
        <v>666</v>
      </c>
      <c r="R158" s="133" t="s">
        <v>667</v>
      </c>
      <c r="S158" s="133" t="s">
        <v>668</v>
      </c>
      <c r="T158" s="133" t="s">
        <v>669</v>
      </c>
      <c r="U158" s="133" t="s">
        <v>670</v>
      </c>
      <c r="V158" s="133" t="s">
        <v>671</v>
      </c>
      <c r="W158" s="133" t="s">
        <v>672</v>
      </c>
      <c r="X158" s="133" t="s">
        <v>673</v>
      </c>
      <c r="Y158" s="133" t="s">
        <v>674</v>
      </c>
      <c r="AA158" s="133">
        <f ca="1">IFERROR(IF(MATCH(AA157,T658:T665,0),1,0),0)</f>
        <v>0</v>
      </c>
      <c r="AB158" s="133">
        <f ca="1">IFERROR(IF(MATCH(AB157,T658:T665,0),1,0),0)</f>
        <v>0</v>
      </c>
      <c r="AC158" s="133">
        <f ca="1">IFERROR(IF(MATCH(AC157,T658:T665,0),1,0),0)</f>
        <v>1</v>
      </c>
      <c r="AD158" s="133">
        <f ca="1">IFERROR(IF(MATCH(AD157,T658:T665,0),1,0),0)</f>
        <v>1</v>
      </c>
      <c r="AE158" s="133">
        <f ca="1">IFERROR(IF(MATCH(AE157,T658:T665,0),1,0),0)</f>
        <v>1</v>
      </c>
      <c r="AF158" s="133">
        <f ca="1">IFERROR(IF(MATCH(AF157,T658:T665,0),1,0),0)</f>
        <v>1</v>
      </c>
      <c r="AG158" s="133">
        <f ca="1">IFERROR(IF(MATCH(AG157,T658:T665,0),1,0),0)</f>
        <v>1</v>
      </c>
      <c r="AH158" s="133">
        <f ca="1">IFERROR(IF(MATCH(AH157,T658:T665,0),1,0),0)</f>
        <v>0</v>
      </c>
      <c r="AI158" s="133">
        <f ca="1">IFERROR(IF(MATCH(AI157,T658:T665,0),1,0),0)</f>
        <v>1</v>
      </c>
      <c r="AJ158" s="133">
        <f ca="1">IFERROR(IF(MATCH(AJ157,T658:T665,0),1,0),0)</f>
        <v>1</v>
      </c>
      <c r="AK158" s="133">
        <f ca="1">IFERROR(IF(MATCH(AK157,T658:T665,0),1,0),0)</f>
        <v>0</v>
      </c>
      <c r="AL158" s="133">
        <f ca="1">IFERROR(IF(MATCH(AL157,T658:T665,0),1,0),0)</f>
        <v>1</v>
      </c>
      <c r="AM158" s="133" t="s">
        <v>675</v>
      </c>
    </row>
    <row r="159" spans="2:136" x14ac:dyDescent="0.25">
      <c r="D159" s="133">
        <v>1</v>
      </c>
      <c r="I159" s="133" t="s">
        <v>100</v>
      </c>
      <c r="J159" s="133" t="s">
        <v>99</v>
      </c>
      <c r="K159" s="133" t="s">
        <v>101</v>
      </c>
      <c r="L159" s="133" t="s">
        <v>102</v>
      </c>
      <c r="M159" s="133" t="s">
        <v>516</v>
      </c>
      <c r="N159" s="133" t="s">
        <v>517</v>
      </c>
      <c r="O159" s="193" t="s">
        <v>518</v>
      </c>
      <c r="P159" s="133" t="s">
        <v>94</v>
      </c>
      <c r="R159" s="133" t="s">
        <v>676</v>
      </c>
      <c r="S159" s="133" t="s">
        <v>677</v>
      </c>
      <c r="T159" s="133" t="s">
        <v>678</v>
      </c>
      <c r="U159" s="133" t="s">
        <v>679</v>
      </c>
      <c r="V159" s="133" t="s">
        <v>680</v>
      </c>
      <c r="W159" s="133" t="s">
        <v>681</v>
      </c>
      <c r="X159" s="133" t="s">
        <v>682</v>
      </c>
      <c r="Y159" s="133" t="s">
        <v>683</v>
      </c>
      <c r="AA159" s="133">
        <f t="shared" ref="AA159:AL159" ca="1" si="219">IF(AND(E159&lt;&gt;"",AA158=1),1,0)</f>
        <v>0</v>
      </c>
      <c r="AB159" s="133">
        <f t="shared" ca="1" si="219"/>
        <v>0</v>
      </c>
      <c r="AC159" s="133">
        <f t="shared" ca="1" si="219"/>
        <v>0</v>
      </c>
      <c r="AD159" s="133">
        <f t="shared" ca="1" si="219"/>
        <v>0</v>
      </c>
      <c r="AE159" s="133">
        <f t="shared" ca="1" si="219"/>
        <v>1</v>
      </c>
      <c r="AF159" s="133">
        <f t="shared" ca="1" si="219"/>
        <v>1</v>
      </c>
      <c r="AG159" s="133">
        <f t="shared" ca="1" si="219"/>
        <v>1</v>
      </c>
      <c r="AH159" s="133">
        <f t="shared" ca="1" si="219"/>
        <v>0</v>
      </c>
      <c r="AI159" s="133">
        <f t="shared" ca="1" si="219"/>
        <v>1</v>
      </c>
      <c r="AJ159" s="133">
        <f t="shared" ca="1" si="219"/>
        <v>1</v>
      </c>
      <c r="AK159" s="133">
        <f t="shared" ca="1" si="219"/>
        <v>0</v>
      </c>
      <c r="AL159" s="133">
        <f t="shared" ca="1" si="219"/>
        <v>1</v>
      </c>
      <c r="AM159" s="133">
        <f ca="1">SUM(AA159:AL159)</f>
        <v>6</v>
      </c>
    </row>
    <row r="160" spans="2:136" x14ac:dyDescent="0.25">
      <c r="D160" s="133">
        <v>2</v>
      </c>
      <c r="H160" s="133" t="s">
        <v>93</v>
      </c>
      <c r="J160" s="133" t="s">
        <v>99</v>
      </c>
      <c r="K160" s="133" t="s">
        <v>101</v>
      </c>
      <c r="L160" s="133" t="s">
        <v>102</v>
      </c>
      <c r="M160" s="133" t="s">
        <v>516</v>
      </c>
      <c r="N160" s="133" t="s">
        <v>517</v>
      </c>
      <c r="O160" s="193" t="s">
        <v>518</v>
      </c>
      <c r="P160" s="133" t="s">
        <v>94</v>
      </c>
      <c r="R160" s="133" t="s">
        <v>680</v>
      </c>
      <c r="S160" s="133" t="s">
        <v>681</v>
      </c>
      <c r="T160" s="133" t="s">
        <v>678</v>
      </c>
      <c r="U160" s="133" t="s">
        <v>684</v>
      </c>
      <c r="V160" s="133" t="s">
        <v>677</v>
      </c>
      <c r="W160" s="133" t="s">
        <v>679</v>
      </c>
      <c r="X160" s="133" t="s">
        <v>682</v>
      </c>
      <c r="Y160" s="133" t="s">
        <v>683</v>
      </c>
      <c r="AA160" s="133">
        <f t="shared" ref="AA160:AL160" ca="1" si="220">IF(AND(E160&lt;&gt;"",AA158=1),1,0)</f>
        <v>0</v>
      </c>
      <c r="AB160" s="133">
        <f t="shared" ca="1" si="220"/>
        <v>0</v>
      </c>
      <c r="AC160" s="133">
        <f t="shared" ca="1" si="220"/>
        <v>0</v>
      </c>
      <c r="AD160" s="133">
        <f t="shared" ca="1" si="220"/>
        <v>1</v>
      </c>
      <c r="AE160" s="133">
        <f t="shared" ca="1" si="220"/>
        <v>0</v>
      </c>
      <c r="AF160" s="133">
        <f t="shared" ca="1" si="220"/>
        <v>1</v>
      </c>
      <c r="AG160" s="133">
        <f t="shared" ca="1" si="220"/>
        <v>1</v>
      </c>
      <c r="AH160" s="133">
        <f t="shared" ca="1" si="220"/>
        <v>0</v>
      </c>
      <c r="AI160" s="133">
        <f t="shared" ca="1" si="220"/>
        <v>1</v>
      </c>
      <c r="AJ160" s="133">
        <f t="shared" ca="1" si="220"/>
        <v>1</v>
      </c>
      <c r="AK160" s="133">
        <f t="shared" ca="1" si="220"/>
        <v>0</v>
      </c>
      <c r="AL160" s="133">
        <f t="shared" ca="1" si="220"/>
        <v>1</v>
      </c>
      <c r="AM160" s="133">
        <f t="shared" ref="AM160:AM223" ca="1" si="221">SUM(AA160:AL160)</f>
        <v>6</v>
      </c>
    </row>
    <row r="161" spans="4:39" x14ac:dyDescent="0.25">
      <c r="D161" s="133">
        <v>3</v>
      </c>
      <c r="H161" s="133" t="s">
        <v>93</v>
      </c>
      <c r="I161" s="133" t="s">
        <v>100</v>
      </c>
      <c r="K161" s="133" t="s">
        <v>101</v>
      </c>
      <c r="L161" s="133" t="s">
        <v>102</v>
      </c>
      <c r="M161" s="133" t="s">
        <v>516</v>
      </c>
      <c r="N161" s="133" t="s">
        <v>517</v>
      </c>
      <c r="O161" s="193" t="s">
        <v>518</v>
      </c>
      <c r="P161" s="133" t="s">
        <v>94</v>
      </c>
      <c r="R161" s="133" t="s">
        <v>676</v>
      </c>
      <c r="S161" s="133" t="s">
        <v>677</v>
      </c>
      <c r="T161" s="133" t="s">
        <v>678</v>
      </c>
      <c r="U161" s="133" t="s">
        <v>684</v>
      </c>
      <c r="V161" s="133" t="s">
        <v>680</v>
      </c>
      <c r="W161" s="133" t="s">
        <v>681</v>
      </c>
      <c r="X161" s="133" t="s">
        <v>682</v>
      </c>
      <c r="Y161" s="133" t="s">
        <v>683</v>
      </c>
      <c r="AA161" s="133">
        <f t="shared" ref="AA161:AL161" ca="1" si="222">IF(AND(E161&lt;&gt;"",AA158=1),1,0)</f>
        <v>0</v>
      </c>
      <c r="AB161" s="133">
        <f t="shared" ca="1" si="222"/>
        <v>0</v>
      </c>
      <c r="AC161" s="133">
        <f t="shared" ca="1" si="222"/>
        <v>0</v>
      </c>
      <c r="AD161" s="133">
        <f t="shared" ca="1" si="222"/>
        <v>1</v>
      </c>
      <c r="AE161" s="133">
        <f t="shared" ca="1" si="222"/>
        <v>1</v>
      </c>
      <c r="AF161" s="133">
        <f t="shared" ca="1" si="222"/>
        <v>0</v>
      </c>
      <c r="AG161" s="133">
        <f t="shared" ca="1" si="222"/>
        <v>1</v>
      </c>
      <c r="AH161" s="133">
        <f t="shared" ca="1" si="222"/>
        <v>0</v>
      </c>
      <c r="AI161" s="133">
        <f t="shared" ca="1" si="222"/>
        <v>1</v>
      </c>
      <c r="AJ161" s="133">
        <f t="shared" ca="1" si="222"/>
        <v>1</v>
      </c>
      <c r="AK161" s="133">
        <f t="shared" ca="1" si="222"/>
        <v>0</v>
      </c>
      <c r="AL161" s="133">
        <f t="shared" ca="1" si="222"/>
        <v>1</v>
      </c>
      <c r="AM161" s="133">
        <f t="shared" ca="1" si="221"/>
        <v>6</v>
      </c>
    </row>
    <row r="162" spans="4:39" x14ac:dyDescent="0.25">
      <c r="D162" s="133">
        <v>4</v>
      </c>
      <c r="H162" s="133" t="s">
        <v>93</v>
      </c>
      <c r="I162" s="133" t="s">
        <v>100</v>
      </c>
      <c r="J162" s="133" t="s">
        <v>99</v>
      </c>
      <c r="L162" s="133" t="s">
        <v>102</v>
      </c>
      <c r="M162" s="133" t="s">
        <v>516</v>
      </c>
      <c r="N162" s="133" t="s">
        <v>517</v>
      </c>
      <c r="O162" s="193" t="s">
        <v>518</v>
      </c>
      <c r="P162" s="133" t="s">
        <v>94</v>
      </c>
      <c r="R162" s="133" t="s">
        <v>676</v>
      </c>
      <c r="S162" s="133" t="s">
        <v>677</v>
      </c>
      <c r="T162" s="133" t="s">
        <v>678</v>
      </c>
      <c r="U162" s="133" t="s">
        <v>684</v>
      </c>
      <c r="V162" s="133" t="s">
        <v>680</v>
      </c>
      <c r="W162" s="133" t="s">
        <v>679</v>
      </c>
      <c r="X162" s="133" t="s">
        <v>682</v>
      </c>
      <c r="Y162" s="133" t="s">
        <v>683</v>
      </c>
      <c r="AA162" s="133">
        <f t="shared" ref="AA162:AL162" ca="1" si="223">IF(AND(E162&lt;&gt;"",AA158=1),1,0)</f>
        <v>0</v>
      </c>
      <c r="AB162" s="133">
        <f t="shared" ca="1" si="223"/>
        <v>0</v>
      </c>
      <c r="AC162" s="133">
        <f t="shared" ca="1" si="223"/>
        <v>0</v>
      </c>
      <c r="AD162" s="133">
        <f t="shared" ca="1" si="223"/>
        <v>1</v>
      </c>
      <c r="AE162" s="133">
        <f t="shared" ca="1" si="223"/>
        <v>1</v>
      </c>
      <c r="AF162" s="133">
        <f t="shared" ca="1" si="223"/>
        <v>1</v>
      </c>
      <c r="AG162" s="133">
        <f t="shared" ca="1" si="223"/>
        <v>0</v>
      </c>
      <c r="AH162" s="133">
        <f t="shared" ca="1" si="223"/>
        <v>0</v>
      </c>
      <c r="AI162" s="133">
        <f t="shared" ca="1" si="223"/>
        <v>1</v>
      </c>
      <c r="AJ162" s="133">
        <f t="shared" ca="1" si="223"/>
        <v>1</v>
      </c>
      <c r="AK162" s="133">
        <f t="shared" ca="1" si="223"/>
        <v>0</v>
      </c>
      <c r="AL162" s="133">
        <f t="shared" ca="1" si="223"/>
        <v>1</v>
      </c>
      <c r="AM162" s="133">
        <f t="shared" ca="1" si="221"/>
        <v>6</v>
      </c>
    </row>
    <row r="163" spans="4:39" x14ac:dyDescent="0.25">
      <c r="D163" s="133">
        <v>5</v>
      </c>
      <c r="H163" s="133" t="s">
        <v>93</v>
      </c>
      <c r="I163" s="133" t="s">
        <v>100</v>
      </c>
      <c r="J163" s="133" t="s">
        <v>99</v>
      </c>
      <c r="K163" s="133" t="s">
        <v>101</v>
      </c>
      <c r="M163" s="133" t="s">
        <v>516</v>
      </c>
      <c r="N163" s="133" t="s">
        <v>517</v>
      </c>
      <c r="O163" s="193" t="s">
        <v>518</v>
      </c>
      <c r="P163" s="133" t="s">
        <v>94</v>
      </c>
      <c r="R163" s="133" t="s">
        <v>676</v>
      </c>
      <c r="S163" s="133" t="s">
        <v>681</v>
      </c>
      <c r="T163" s="133" t="s">
        <v>678</v>
      </c>
      <c r="U163" s="133" t="s">
        <v>684</v>
      </c>
      <c r="V163" s="133" t="s">
        <v>677</v>
      </c>
      <c r="W163" s="133" t="s">
        <v>679</v>
      </c>
      <c r="X163" s="133" t="s">
        <v>682</v>
      </c>
      <c r="Y163" s="133" t="s">
        <v>683</v>
      </c>
      <c r="AA163" s="133">
        <f t="shared" ref="AA163:AL163" ca="1" si="224">IF(AND(E163&lt;&gt;"",AA158=1),1,0)</f>
        <v>0</v>
      </c>
      <c r="AB163" s="133">
        <f t="shared" ca="1" si="224"/>
        <v>0</v>
      </c>
      <c r="AC163" s="133">
        <f t="shared" ca="1" si="224"/>
        <v>0</v>
      </c>
      <c r="AD163" s="133">
        <f t="shared" ca="1" si="224"/>
        <v>1</v>
      </c>
      <c r="AE163" s="133">
        <f t="shared" ca="1" si="224"/>
        <v>1</v>
      </c>
      <c r="AF163" s="133">
        <f t="shared" ca="1" si="224"/>
        <v>1</v>
      </c>
      <c r="AG163" s="133">
        <f t="shared" ca="1" si="224"/>
        <v>1</v>
      </c>
      <c r="AH163" s="133">
        <f t="shared" ca="1" si="224"/>
        <v>0</v>
      </c>
      <c r="AI163" s="133">
        <f t="shared" ca="1" si="224"/>
        <v>1</v>
      </c>
      <c r="AJ163" s="133">
        <f t="shared" ca="1" si="224"/>
        <v>1</v>
      </c>
      <c r="AK163" s="133">
        <f t="shared" ca="1" si="224"/>
        <v>0</v>
      </c>
      <c r="AL163" s="133">
        <f t="shared" ca="1" si="224"/>
        <v>1</v>
      </c>
      <c r="AM163" s="133">
        <f t="shared" ca="1" si="221"/>
        <v>7</v>
      </c>
    </row>
    <row r="164" spans="4:39" x14ac:dyDescent="0.25">
      <c r="D164" s="133">
        <v>6</v>
      </c>
      <c r="H164" s="133" t="s">
        <v>93</v>
      </c>
      <c r="I164" s="133" t="s">
        <v>100</v>
      </c>
      <c r="J164" s="133" t="s">
        <v>99</v>
      </c>
      <c r="K164" s="133" t="s">
        <v>101</v>
      </c>
      <c r="L164" s="133" t="s">
        <v>102</v>
      </c>
      <c r="N164" s="133" t="s">
        <v>517</v>
      </c>
      <c r="O164" s="193" t="s">
        <v>518</v>
      </c>
      <c r="P164" s="133" t="s">
        <v>94</v>
      </c>
      <c r="R164" s="133" t="s">
        <v>676</v>
      </c>
      <c r="S164" s="133" t="s">
        <v>681</v>
      </c>
      <c r="T164" s="133" t="s">
        <v>677</v>
      </c>
      <c r="U164" s="133" t="s">
        <v>684</v>
      </c>
      <c r="V164" s="133" t="s">
        <v>680</v>
      </c>
      <c r="W164" s="133" t="s">
        <v>679</v>
      </c>
      <c r="X164" s="133" t="s">
        <v>682</v>
      </c>
      <c r="Y164" s="133" t="s">
        <v>683</v>
      </c>
      <c r="AA164" s="133">
        <f t="shared" ref="AA164:AL164" ca="1" si="225">IF(AND(E164&lt;&gt;"",AA158=1),1,0)</f>
        <v>0</v>
      </c>
      <c r="AB164" s="133">
        <f t="shared" ca="1" si="225"/>
        <v>0</v>
      </c>
      <c r="AC164" s="133">
        <f t="shared" ca="1" si="225"/>
        <v>0</v>
      </c>
      <c r="AD164" s="133">
        <f t="shared" ca="1" si="225"/>
        <v>1</v>
      </c>
      <c r="AE164" s="133">
        <f t="shared" ca="1" si="225"/>
        <v>1</v>
      </c>
      <c r="AF164" s="133">
        <f t="shared" ca="1" si="225"/>
        <v>1</v>
      </c>
      <c r="AG164" s="133">
        <f t="shared" ca="1" si="225"/>
        <v>1</v>
      </c>
      <c r="AH164" s="133">
        <f t="shared" ca="1" si="225"/>
        <v>0</v>
      </c>
      <c r="AI164" s="133">
        <f t="shared" ca="1" si="225"/>
        <v>0</v>
      </c>
      <c r="AJ164" s="133">
        <f t="shared" ca="1" si="225"/>
        <v>1</v>
      </c>
      <c r="AK164" s="133">
        <f t="shared" ca="1" si="225"/>
        <v>0</v>
      </c>
      <c r="AL164" s="133">
        <f t="shared" ca="1" si="225"/>
        <v>1</v>
      </c>
      <c r="AM164" s="133">
        <f t="shared" ca="1" si="221"/>
        <v>6</v>
      </c>
    </row>
    <row r="165" spans="4:39" x14ac:dyDescent="0.25">
      <c r="D165" s="133">
        <v>7</v>
      </c>
      <c r="H165" s="133" t="s">
        <v>93</v>
      </c>
      <c r="I165" s="133" t="s">
        <v>100</v>
      </c>
      <c r="J165" s="133" t="s">
        <v>99</v>
      </c>
      <c r="K165" s="133" t="s">
        <v>101</v>
      </c>
      <c r="L165" s="133" t="s">
        <v>102</v>
      </c>
      <c r="M165" s="133" t="s">
        <v>516</v>
      </c>
      <c r="O165" s="193" t="s">
        <v>518</v>
      </c>
      <c r="P165" s="133" t="s">
        <v>94</v>
      </c>
      <c r="R165" s="133" t="s">
        <v>676</v>
      </c>
      <c r="S165" s="133" t="s">
        <v>681</v>
      </c>
      <c r="T165" s="133" t="s">
        <v>678</v>
      </c>
      <c r="U165" s="133" t="s">
        <v>684</v>
      </c>
      <c r="V165" s="133" t="s">
        <v>680</v>
      </c>
      <c r="W165" s="133" t="s">
        <v>679</v>
      </c>
      <c r="X165" s="133" t="s">
        <v>682</v>
      </c>
      <c r="Y165" s="133" t="s">
        <v>683</v>
      </c>
      <c r="AA165" s="133">
        <f t="shared" ref="AA165:AL165" ca="1" si="226">IF(AND(E165&lt;&gt;"",AA158=1),1,0)</f>
        <v>0</v>
      </c>
      <c r="AB165" s="133">
        <f t="shared" ca="1" si="226"/>
        <v>0</v>
      </c>
      <c r="AC165" s="133">
        <f t="shared" ca="1" si="226"/>
        <v>0</v>
      </c>
      <c r="AD165" s="133">
        <f t="shared" ca="1" si="226"/>
        <v>1</v>
      </c>
      <c r="AE165" s="133">
        <f t="shared" ca="1" si="226"/>
        <v>1</v>
      </c>
      <c r="AF165" s="133">
        <f t="shared" ca="1" si="226"/>
        <v>1</v>
      </c>
      <c r="AG165" s="133">
        <f t="shared" ca="1" si="226"/>
        <v>1</v>
      </c>
      <c r="AH165" s="133">
        <f t="shared" ca="1" si="226"/>
        <v>0</v>
      </c>
      <c r="AI165" s="133">
        <f t="shared" ca="1" si="226"/>
        <v>1</v>
      </c>
      <c r="AJ165" s="133">
        <f t="shared" ca="1" si="226"/>
        <v>0</v>
      </c>
      <c r="AK165" s="133">
        <f t="shared" ca="1" si="226"/>
        <v>0</v>
      </c>
      <c r="AL165" s="133">
        <f t="shared" ca="1" si="226"/>
        <v>1</v>
      </c>
      <c r="AM165" s="133">
        <f t="shared" ca="1" si="221"/>
        <v>6</v>
      </c>
    </row>
    <row r="166" spans="4:39" x14ac:dyDescent="0.25">
      <c r="D166" s="133">
        <v>8</v>
      </c>
      <c r="H166" s="133" t="s">
        <v>93</v>
      </c>
      <c r="I166" s="133" t="s">
        <v>100</v>
      </c>
      <c r="J166" s="133" t="s">
        <v>99</v>
      </c>
      <c r="K166" s="133" t="s">
        <v>101</v>
      </c>
      <c r="L166" s="133" t="s">
        <v>102</v>
      </c>
      <c r="M166" s="133" t="s">
        <v>516</v>
      </c>
      <c r="N166" s="133" t="s">
        <v>517</v>
      </c>
      <c r="P166" s="133" t="s">
        <v>94</v>
      </c>
      <c r="R166" s="133" t="s">
        <v>676</v>
      </c>
      <c r="S166" s="133" t="s">
        <v>681</v>
      </c>
      <c r="T166" s="133" t="s">
        <v>677</v>
      </c>
      <c r="U166" s="133" t="s">
        <v>684</v>
      </c>
      <c r="V166" s="133" t="s">
        <v>680</v>
      </c>
      <c r="W166" s="133" t="s">
        <v>679</v>
      </c>
      <c r="X166" s="133" t="s">
        <v>682</v>
      </c>
      <c r="Y166" s="133" t="s">
        <v>678</v>
      </c>
      <c r="AA166" s="133">
        <f t="shared" ref="AA166:AL166" ca="1" si="227">IF(AND(E166&lt;&gt;"",AA158=1),1,0)</f>
        <v>0</v>
      </c>
      <c r="AB166" s="133">
        <f t="shared" ca="1" si="227"/>
        <v>0</v>
      </c>
      <c r="AC166" s="133">
        <f t="shared" ca="1" si="227"/>
        <v>0</v>
      </c>
      <c r="AD166" s="133">
        <f t="shared" ca="1" si="227"/>
        <v>1</v>
      </c>
      <c r="AE166" s="133">
        <f t="shared" ca="1" si="227"/>
        <v>1</v>
      </c>
      <c r="AF166" s="133">
        <f t="shared" ca="1" si="227"/>
        <v>1</v>
      </c>
      <c r="AG166" s="133">
        <f t="shared" ca="1" si="227"/>
        <v>1</v>
      </c>
      <c r="AH166" s="133">
        <f t="shared" ca="1" si="227"/>
        <v>0</v>
      </c>
      <c r="AI166" s="133">
        <f t="shared" ca="1" si="227"/>
        <v>1</v>
      </c>
      <c r="AJ166" s="133">
        <f t="shared" ca="1" si="227"/>
        <v>1</v>
      </c>
      <c r="AK166" s="133">
        <f t="shared" ca="1" si="227"/>
        <v>0</v>
      </c>
      <c r="AL166" s="133">
        <f t="shared" ca="1" si="227"/>
        <v>1</v>
      </c>
      <c r="AM166" s="133">
        <f t="shared" ca="1" si="221"/>
        <v>7</v>
      </c>
    </row>
    <row r="167" spans="4:39" x14ac:dyDescent="0.25">
      <c r="D167" s="133">
        <v>9</v>
      </c>
      <c r="H167" s="133" t="s">
        <v>93</v>
      </c>
      <c r="I167" s="133" t="s">
        <v>100</v>
      </c>
      <c r="J167" s="133" t="s">
        <v>99</v>
      </c>
      <c r="K167" s="133" t="s">
        <v>101</v>
      </c>
      <c r="L167" s="133" t="s">
        <v>102</v>
      </c>
      <c r="M167" s="133" t="s">
        <v>516</v>
      </c>
      <c r="N167" s="133" t="s">
        <v>517</v>
      </c>
      <c r="O167" s="193" t="s">
        <v>518</v>
      </c>
      <c r="R167" s="133" t="s">
        <v>676</v>
      </c>
      <c r="S167" s="133" t="s">
        <v>681</v>
      </c>
      <c r="T167" s="133" t="s">
        <v>677</v>
      </c>
      <c r="U167" s="133" t="s">
        <v>684</v>
      </c>
      <c r="V167" s="133" t="s">
        <v>680</v>
      </c>
      <c r="W167" s="133" t="s">
        <v>679</v>
      </c>
      <c r="X167" s="133" t="s">
        <v>678</v>
      </c>
      <c r="Y167" s="133" t="s">
        <v>683</v>
      </c>
      <c r="AA167" s="133">
        <f t="shared" ref="AA167:AL167" ca="1" si="228">IF(AND(E167&lt;&gt;"",AA158=1),1,0)</f>
        <v>0</v>
      </c>
      <c r="AB167" s="133">
        <f t="shared" ca="1" si="228"/>
        <v>0</v>
      </c>
      <c r="AC167" s="133">
        <f t="shared" ca="1" si="228"/>
        <v>0</v>
      </c>
      <c r="AD167" s="133">
        <f t="shared" ca="1" si="228"/>
        <v>1</v>
      </c>
      <c r="AE167" s="133">
        <f t="shared" ca="1" si="228"/>
        <v>1</v>
      </c>
      <c r="AF167" s="133">
        <f t="shared" ca="1" si="228"/>
        <v>1</v>
      </c>
      <c r="AG167" s="133">
        <f t="shared" ca="1" si="228"/>
        <v>1</v>
      </c>
      <c r="AH167" s="133">
        <f t="shared" ca="1" si="228"/>
        <v>0</v>
      </c>
      <c r="AI167" s="133">
        <f t="shared" ca="1" si="228"/>
        <v>1</v>
      </c>
      <c r="AJ167" s="133">
        <f t="shared" ca="1" si="228"/>
        <v>1</v>
      </c>
      <c r="AK167" s="133">
        <f t="shared" ca="1" si="228"/>
        <v>0</v>
      </c>
      <c r="AL167" s="133">
        <f t="shared" ca="1" si="228"/>
        <v>0</v>
      </c>
      <c r="AM167" s="133">
        <f t="shared" ca="1" si="221"/>
        <v>6</v>
      </c>
    </row>
    <row r="168" spans="4:39" x14ac:dyDescent="0.25">
      <c r="D168" s="133">
        <v>10</v>
      </c>
      <c r="G168" s="133" t="s">
        <v>98</v>
      </c>
      <c r="J168" s="133" t="s">
        <v>99</v>
      </c>
      <c r="K168" s="133" t="s">
        <v>101</v>
      </c>
      <c r="L168" s="133" t="s">
        <v>102</v>
      </c>
      <c r="M168" s="133" t="s">
        <v>516</v>
      </c>
      <c r="N168" s="133" t="s">
        <v>517</v>
      </c>
      <c r="O168" s="193" t="s">
        <v>518</v>
      </c>
      <c r="P168" s="133" t="s">
        <v>94</v>
      </c>
      <c r="R168" s="133" t="s">
        <v>680</v>
      </c>
      <c r="S168" s="133" t="s">
        <v>681</v>
      </c>
      <c r="T168" s="133" t="s">
        <v>678</v>
      </c>
      <c r="U168" s="133" t="s">
        <v>685</v>
      </c>
      <c r="V168" s="133" t="s">
        <v>677</v>
      </c>
      <c r="W168" s="133" t="s">
        <v>679</v>
      </c>
      <c r="X168" s="133" t="s">
        <v>682</v>
      </c>
      <c r="Y168" s="133" t="s">
        <v>683</v>
      </c>
      <c r="AA168" s="133">
        <f t="shared" ref="AA168:AL168" ca="1" si="229">IF(AND(E168&lt;&gt;"",AA158=1),1,0)</f>
        <v>0</v>
      </c>
      <c r="AB168" s="133">
        <f t="shared" ca="1" si="229"/>
        <v>0</v>
      </c>
      <c r="AC168" s="133">
        <f t="shared" ca="1" si="229"/>
        <v>1</v>
      </c>
      <c r="AD168" s="133">
        <f t="shared" ca="1" si="229"/>
        <v>0</v>
      </c>
      <c r="AE168" s="133">
        <f t="shared" ca="1" si="229"/>
        <v>0</v>
      </c>
      <c r="AF168" s="133">
        <f t="shared" ca="1" si="229"/>
        <v>1</v>
      </c>
      <c r="AG168" s="133">
        <f t="shared" ca="1" si="229"/>
        <v>1</v>
      </c>
      <c r="AH168" s="133">
        <f t="shared" ca="1" si="229"/>
        <v>0</v>
      </c>
      <c r="AI168" s="133">
        <f t="shared" ca="1" si="229"/>
        <v>1</v>
      </c>
      <c r="AJ168" s="133">
        <f t="shared" ca="1" si="229"/>
        <v>1</v>
      </c>
      <c r="AK168" s="133">
        <f t="shared" ca="1" si="229"/>
        <v>0</v>
      </c>
      <c r="AL168" s="133">
        <f t="shared" ca="1" si="229"/>
        <v>1</v>
      </c>
      <c r="AM168" s="133">
        <f t="shared" ca="1" si="221"/>
        <v>6</v>
      </c>
    </row>
    <row r="169" spans="4:39" x14ac:dyDescent="0.25">
      <c r="D169" s="133">
        <v>11</v>
      </c>
      <c r="G169" s="133" t="s">
        <v>98</v>
      </c>
      <c r="I169" s="133" t="s">
        <v>100</v>
      </c>
      <c r="K169" s="133" t="s">
        <v>101</v>
      </c>
      <c r="L169" s="133" t="s">
        <v>102</v>
      </c>
      <c r="M169" s="133" t="s">
        <v>516</v>
      </c>
      <c r="N169" s="133" t="s">
        <v>517</v>
      </c>
      <c r="O169" s="193" t="s">
        <v>518</v>
      </c>
      <c r="P169" s="133" t="s">
        <v>94</v>
      </c>
      <c r="R169" s="133" t="s">
        <v>676</v>
      </c>
      <c r="S169" s="133" t="s">
        <v>677</v>
      </c>
      <c r="T169" s="133" t="s">
        <v>678</v>
      </c>
      <c r="U169" s="133" t="s">
        <v>685</v>
      </c>
      <c r="V169" s="133" t="s">
        <v>680</v>
      </c>
      <c r="W169" s="133" t="s">
        <v>681</v>
      </c>
      <c r="X169" s="133" t="s">
        <v>682</v>
      </c>
      <c r="Y169" s="133" t="s">
        <v>683</v>
      </c>
      <c r="AA169" s="133">
        <f t="shared" ref="AA169:AL169" ca="1" si="230">IF(AND(E169&lt;&gt;"",AA158=1),1,0)</f>
        <v>0</v>
      </c>
      <c r="AB169" s="133">
        <f t="shared" ca="1" si="230"/>
        <v>0</v>
      </c>
      <c r="AC169" s="133">
        <f t="shared" ca="1" si="230"/>
        <v>1</v>
      </c>
      <c r="AD169" s="133">
        <f t="shared" ca="1" si="230"/>
        <v>0</v>
      </c>
      <c r="AE169" s="133">
        <f t="shared" ca="1" si="230"/>
        <v>1</v>
      </c>
      <c r="AF169" s="133">
        <f t="shared" ca="1" si="230"/>
        <v>0</v>
      </c>
      <c r="AG169" s="133">
        <f t="shared" ca="1" si="230"/>
        <v>1</v>
      </c>
      <c r="AH169" s="133">
        <f t="shared" ca="1" si="230"/>
        <v>0</v>
      </c>
      <c r="AI169" s="133">
        <f t="shared" ca="1" si="230"/>
        <v>1</v>
      </c>
      <c r="AJ169" s="133">
        <f t="shared" ca="1" si="230"/>
        <v>1</v>
      </c>
      <c r="AK169" s="133">
        <f t="shared" ca="1" si="230"/>
        <v>0</v>
      </c>
      <c r="AL169" s="133">
        <f t="shared" ca="1" si="230"/>
        <v>1</v>
      </c>
      <c r="AM169" s="133">
        <f t="shared" ca="1" si="221"/>
        <v>6</v>
      </c>
    </row>
    <row r="170" spans="4:39" x14ac:dyDescent="0.25">
      <c r="D170" s="133">
        <v>12</v>
      </c>
      <c r="G170" s="133" t="s">
        <v>98</v>
      </c>
      <c r="I170" s="133" t="s">
        <v>100</v>
      </c>
      <c r="J170" s="133" t="s">
        <v>99</v>
      </c>
      <c r="L170" s="133" t="s">
        <v>102</v>
      </c>
      <c r="M170" s="133" t="s">
        <v>516</v>
      </c>
      <c r="N170" s="133" t="s">
        <v>517</v>
      </c>
      <c r="O170" s="193" t="s">
        <v>518</v>
      </c>
      <c r="P170" s="133" t="s">
        <v>94</v>
      </c>
      <c r="R170" s="133" t="s">
        <v>676</v>
      </c>
      <c r="S170" s="133" t="s">
        <v>677</v>
      </c>
      <c r="T170" s="133" t="s">
        <v>678</v>
      </c>
      <c r="U170" s="133" t="s">
        <v>685</v>
      </c>
      <c r="V170" s="133" t="s">
        <v>680</v>
      </c>
      <c r="W170" s="133" t="s">
        <v>679</v>
      </c>
      <c r="X170" s="133" t="s">
        <v>682</v>
      </c>
      <c r="Y170" s="133" t="s">
        <v>683</v>
      </c>
      <c r="AA170" s="133">
        <f t="shared" ref="AA170:AL170" ca="1" si="231">IF(AND(E170&lt;&gt;"",AA158=1),1,0)</f>
        <v>0</v>
      </c>
      <c r="AB170" s="133">
        <f t="shared" ca="1" si="231"/>
        <v>0</v>
      </c>
      <c r="AC170" s="133">
        <f t="shared" ca="1" si="231"/>
        <v>1</v>
      </c>
      <c r="AD170" s="133">
        <f t="shared" ca="1" si="231"/>
        <v>0</v>
      </c>
      <c r="AE170" s="133">
        <f t="shared" ca="1" si="231"/>
        <v>1</v>
      </c>
      <c r="AF170" s="133">
        <f t="shared" ca="1" si="231"/>
        <v>1</v>
      </c>
      <c r="AG170" s="133">
        <f t="shared" ca="1" si="231"/>
        <v>0</v>
      </c>
      <c r="AH170" s="133">
        <f t="shared" ca="1" si="231"/>
        <v>0</v>
      </c>
      <c r="AI170" s="133">
        <f t="shared" ca="1" si="231"/>
        <v>1</v>
      </c>
      <c r="AJ170" s="133">
        <f t="shared" ca="1" si="231"/>
        <v>1</v>
      </c>
      <c r="AK170" s="133">
        <f t="shared" ca="1" si="231"/>
        <v>0</v>
      </c>
      <c r="AL170" s="133">
        <f t="shared" ca="1" si="231"/>
        <v>1</v>
      </c>
      <c r="AM170" s="133">
        <f t="shared" ca="1" si="221"/>
        <v>6</v>
      </c>
    </row>
    <row r="171" spans="4:39" x14ac:dyDescent="0.25">
      <c r="D171" s="133">
        <v>13</v>
      </c>
      <c r="G171" s="133" t="s">
        <v>98</v>
      </c>
      <c r="I171" s="133" t="s">
        <v>100</v>
      </c>
      <c r="J171" s="133" t="s">
        <v>99</v>
      </c>
      <c r="K171" s="133" t="s">
        <v>101</v>
      </c>
      <c r="M171" s="133" t="s">
        <v>516</v>
      </c>
      <c r="N171" s="133" t="s">
        <v>517</v>
      </c>
      <c r="O171" s="193" t="s">
        <v>518</v>
      </c>
      <c r="P171" s="133" t="s">
        <v>94</v>
      </c>
      <c r="R171" s="133" t="s">
        <v>676</v>
      </c>
      <c r="S171" s="133" t="s">
        <v>681</v>
      </c>
      <c r="T171" s="133" t="s">
        <v>678</v>
      </c>
      <c r="U171" s="133" t="s">
        <v>685</v>
      </c>
      <c r="V171" s="133" t="s">
        <v>677</v>
      </c>
      <c r="W171" s="133" t="s">
        <v>679</v>
      </c>
      <c r="X171" s="133" t="s">
        <v>682</v>
      </c>
      <c r="Y171" s="133" t="s">
        <v>683</v>
      </c>
      <c r="AA171" s="133">
        <f t="shared" ref="AA171:AL171" ca="1" si="232">IF(AND(E171&lt;&gt;"",AA158=1),1,0)</f>
        <v>0</v>
      </c>
      <c r="AB171" s="133">
        <f t="shared" ca="1" si="232"/>
        <v>0</v>
      </c>
      <c r="AC171" s="133">
        <f t="shared" ca="1" si="232"/>
        <v>1</v>
      </c>
      <c r="AD171" s="133">
        <f t="shared" ca="1" si="232"/>
        <v>0</v>
      </c>
      <c r="AE171" s="133">
        <f t="shared" ca="1" si="232"/>
        <v>1</v>
      </c>
      <c r="AF171" s="133">
        <f t="shared" ca="1" si="232"/>
        <v>1</v>
      </c>
      <c r="AG171" s="133">
        <f t="shared" ca="1" si="232"/>
        <v>1</v>
      </c>
      <c r="AH171" s="133">
        <f t="shared" ca="1" si="232"/>
        <v>0</v>
      </c>
      <c r="AI171" s="133">
        <f t="shared" ca="1" si="232"/>
        <v>1</v>
      </c>
      <c r="AJ171" s="133">
        <f t="shared" ca="1" si="232"/>
        <v>1</v>
      </c>
      <c r="AK171" s="133">
        <f t="shared" ca="1" si="232"/>
        <v>0</v>
      </c>
      <c r="AL171" s="133">
        <f t="shared" ca="1" si="232"/>
        <v>1</v>
      </c>
      <c r="AM171" s="133">
        <f t="shared" ca="1" si="221"/>
        <v>7</v>
      </c>
    </row>
    <row r="172" spans="4:39" x14ac:dyDescent="0.25">
      <c r="D172" s="133">
        <v>14</v>
      </c>
      <c r="G172" s="133" t="s">
        <v>98</v>
      </c>
      <c r="I172" s="133" t="s">
        <v>100</v>
      </c>
      <c r="J172" s="133" t="s">
        <v>99</v>
      </c>
      <c r="K172" s="133" t="s">
        <v>101</v>
      </c>
      <c r="L172" s="133" t="s">
        <v>102</v>
      </c>
      <c r="N172" s="133" t="s">
        <v>517</v>
      </c>
      <c r="O172" s="193" t="s">
        <v>518</v>
      </c>
      <c r="P172" s="133" t="s">
        <v>94</v>
      </c>
      <c r="R172" s="133" t="s">
        <v>676</v>
      </c>
      <c r="S172" s="133" t="s">
        <v>681</v>
      </c>
      <c r="T172" s="133" t="s">
        <v>677</v>
      </c>
      <c r="U172" s="133" t="s">
        <v>685</v>
      </c>
      <c r="V172" s="133" t="s">
        <v>680</v>
      </c>
      <c r="W172" s="133" t="s">
        <v>679</v>
      </c>
      <c r="X172" s="133" t="s">
        <v>682</v>
      </c>
      <c r="Y172" s="133" t="s">
        <v>683</v>
      </c>
      <c r="AA172" s="133">
        <f t="shared" ref="AA172:AL172" ca="1" si="233">IF(AND(E172&lt;&gt;"",AA158=1),1,0)</f>
        <v>0</v>
      </c>
      <c r="AB172" s="133">
        <f t="shared" ca="1" si="233"/>
        <v>0</v>
      </c>
      <c r="AC172" s="133">
        <f t="shared" ca="1" si="233"/>
        <v>1</v>
      </c>
      <c r="AD172" s="133">
        <f t="shared" ca="1" si="233"/>
        <v>0</v>
      </c>
      <c r="AE172" s="133">
        <f t="shared" ca="1" si="233"/>
        <v>1</v>
      </c>
      <c r="AF172" s="133">
        <f t="shared" ca="1" si="233"/>
        <v>1</v>
      </c>
      <c r="AG172" s="133">
        <f t="shared" ca="1" si="233"/>
        <v>1</v>
      </c>
      <c r="AH172" s="133">
        <f t="shared" ca="1" si="233"/>
        <v>0</v>
      </c>
      <c r="AI172" s="133">
        <f t="shared" ca="1" si="233"/>
        <v>0</v>
      </c>
      <c r="AJ172" s="133">
        <f t="shared" ca="1" si="233"/>
        <v>1</v>
      </c>
      <c r="AK172" s="133">
        <f t="shared" ca="1" si="233"/>
        <v>0</v>
      </c>
      <c r="AL172" s="133">
        <f t="shared" ca="1" si="233"/>
        <v>1</v>
      </c>
      <c r="AM172" s="133">
        <f t="shared" ca="1" si="221"/>
        <v>6</v>
      </c>
    </row>
    <row r="173" spans="4:39" x14ac:dyDescent="0.25">
      <c r="D173" s="133">
        <v>15</v>
      </c>
      <c r="G173" s="133" t="s">
        <v>98</v>
      </c>
      <c r="I173" s="133" t="s">
        <v>100</v>
      </c>
      <c r="J173" s="133" t="s">
        <v>99</v>
      </c>
      <c r="K173" s="133" t="s">
        <v>101</v>
      </c>
      <c r="L173" s="133" t="s">
        <v>102</v>
      </c>
      <c r="M173" s="133" t="s">
        <v>516</v>
      </c>
      <c r="O173" s="193" t="s">
        <v>518</v>
      </c>
      <c r="P173" s="133" t="s">
        <v>94</v>
      </c>
      <c r="R173" s="133" t="s">
        <v>676</v>
      </c>
      <c r="S173" s="133" t="s">
        <v>681</v>
      </c>
      <c r="T173" s="133" t="s">
        <v>678</v>
      </c>
      <c r="U173" s="133" t="s">
        <v>685</v>
      </c>
      <c r="V173" s="133" t="s">
        <v>680</v>
      </c>
      <c r="W173" s="133" t="s">
        <v>679</v>
      </c>
      <c r="X173" s="133" t="s">
        <v>682</v>
      </c>
      <c r="Y173" s="133" t="s">
        <v>683</v>
      </c>
      <c r="AA173" s="133">
        <f t="shared" ref="AA173:AL173" ca="1" si="234">IF(AND(E173&lt;&gt;"",AA158=1),1,0)</f>
        <v>0</v>
      </c>
      <c r="AB173" s="133">
        <f t="shared" ca="1" si="234"/>
        <v>0</v>
      </c>
      <c r="AC173" s="133">
        <f t="shared" ca="1" si="234"/>
        <v>1</v>
      </c>
      <c r="AD173" s="133">
        <f t="shared" ca="1" si="234"/>
        <v>0</v>
      </c>
      <c r="AE173" s="133">
        <f t="shared" ca="1" si="234"/>
        <v>1</v>
      </c>
      <c r="AF173" s="133">
        <f t="shared" ca="1" si="234"/>
        <v>1</v>
      </c>
      <c r="AG173" s="133">
        <f t="shared" ca="1" si="234"/>
        <v>1</v>
      </c>
      <c r="AH173" s="133">
        <f t="shared" ca="1" si="234"/>
        <v>0</v>
      </c>
      <c r="AI173" s="133">
        <f t="shared" ca="1" si="234"/>
        <v>1</v>
      </c>
      <c r="AJ173" s="133">
        <f t="shared" ca="1" si="234"/>
        <v>0</v>
      </c>
      <c r="AK173" s="133">
        <f t="shared" ca="1" si="234"/>
        <v>0</v>
      </c>
      <c r="AL173" s="133">
        <f t="shared" ca="1" si="234"/>
        <v>1</v>
      </c>
      <c r="AM173" s="133">
        <f t="shared" ca="1" si="221"/>
        <v>6</v>
      </c>
    </row>
    <row r="174" spans="4:39" x14ac:dyDescent="0.25">
      <c r="D174" s="133">
        <v>16</v>
      </c>
      <c r="G174" s="133" t="s">
        <v>98</v>
      </c>
      <c r="I174" s="133" t="s">
        <v>100</v>
      </c>
      <c r="J174" s="133" t="s">
        <v>99</v>
      </c>
      <c r="K174" s="133" t="s">
        <v>101</v>
      </c>
      <c r="L174" s="133" t="s">
        <v>102</v>
      </c>
      <c r="M174" s="133" t="s">
        <v>516</v>
      </c>
      <c r="N174" s="133" t="s">
        <v>517</v>
      </c>
      <c r="P174" s="133" t="s">
        <v>94</v>
      </c>
      <c r="R174" s="133" t="s">
        <v>676</v>
      </c>
      <c r="S174" s="133" t="s">
        <v>681</v>
      </c>
      <c r="T174" s="133" t="s">
        <v>677</v>
      </c>
      <c r="U174" s="133" t="s">
        <v>685</v>
      </c>
      <c r="V174" s="133" t="s">
        <v>680</v>
      </c>
      <c r="W174" s="133" t="s">
        <v>679</v>
      </c>
      <c r="X174" s="133" t="s">
        <v>682</v>
      </c>
      <c r="Y174" s="133" t="s">
        <v>678</v>
      </c>
      <c r="AA174" s="133">
        <f t="shared" ref="AA174:AL174" ca="1" si="235">IF(AND(E174&lt;&gt;"",AA158=1),1,0)</f>
        <v>0</v>
      </c>
      <c r="AB174" s="133">
        <f t="shared" ca="1" si="235"/>
        <v>0</v>
      </c>
      <c r="AC174" s="133">
        <f t="shared" ca="1" si="235"/>
        <v>1</v>
      </c>
      <c r="AD174" s="133">
        <f t="shared" ca="1" si="235"/>
        <v>0</v>
      </c>
      <c r="AE174" s="133">
        <f t="shared" ca="1" si="235"/>
        <v>1</v>
      </c>
      <c r="AF174" s="133">
        <f t="shared" ca="1" si="235"/>
        <v>1</v>
      </c>
      <c r="AG174" s="133">
        <f t="shared" ca="1" si="235"/>
        <v>1</v>
      </c>
      <c r="AH174" s="133">
        <f t="shared" ca="1" si="235"/>
        <v>0</v>
      </c>
      <c r="AI174" s="133">
        <f t="shared" ca="1" si="235"/>
        <v>1</v>
      </c>
      <c r="AJ174" s="133">
        <f t="shared" ca="1" si="235"/>
        <v>1</v>
      </c>
      <c r="AK174" s="133">
        <f t="shared" ca="1" si="235"/>
        <v>0</v>
      </c>
      <c r="AL174" s="133">
        <f t="shared" ca="1" si="235"/>
        <v>1</v>
      </c>
      <c r="AM174" s="133">
        <f t="shared" ca="1" si="221"/>
        <v>7</v>
      </c>
    </row>
    <row r="175" spans="4:39" x14ac:dyDescent="0.25">
      <c r="D175" s="133">
        <v>17</v>
      </c>
      <c r="G175" s="133" t="s">
        <v>98</v>
      </c>
      <c r="I175" s="133" t="s">
        <v>100</v>
      </c>
      <c r="J175" s="133" t="s">
        <v>99</v>
      </c>
      <c r="K175" s="133" t="s">
        <v>101</v>
      </c>
      <c r="L175" s="133" t="s">
        <v>102</v>
      </c>
      <c r="M175" s="133" t="s">
        <v>516</v>
      </c>
      <c r="N175" s="133" t="s">
        <v>517</v>
      </c>
      <c r="O175" s="193" t="s">
        <v>518</v>
      </c>
      <c r="R175" s="133" t="s">
        <v>676</v>
      </c>
      <c r="S175" s="133" t="s">
        <v>681</v>
      </c>
      <c r="T175" s="133" t="s">
        <v>677</v>
      </c>
      <c r="U175" s="133" t="s">
        <v>685</v>
      </c>
      <c r="V175" s="133" t="s">
        <v>680</v>
      </c>
      <c r="W175" s="133" t="s">
        <v>679</v>
      </c>
      <c r="X175" s="133" t="s">
        <v>678</v>
      </c>
      <c r="Y175" s="133" t="s">
        <v>683</v>
      </c>
      <c r="AA175" s="133">
        <f t="shared" ref="AA175:AL175" ca="1" si="236">IF(AND(E175&lt;&gt;"",AA158=1),1,0)</f>
        <v>0</v>
      </c>
      <c r="AB175" s="133">
        <f t="shared" ca="1" si="236"/>
        <v>0</v>
      </c>
      <c r="AC175" s="133">
        <f t="shared" ca="1" si="236"/>
        <v>1</v>
      </c>
      <c r="AD175" s="133">
        <f t="shared" ca="1" si="236"/>
        <v>0</v>
      </c>
      <c r="AE175" s="133">
        <f t="shared" ca="1" si="236"/>
        <v>1</v>
      </c>
      <c r="AF175" s="133">
        <f t="shared" ca="1" si="236"/>
        <v>1</v>
      </c>
      <c r="AG175" s="133">
        <f t="shared" ca="1" si="236"/>
        <v>1</v>
      </c>
      <c r="AH175" s="133">
        <f t="shared" ca="1" si="236"/>
        <v>0</v>
      </c>
      <c r="AI175" s="133">
        <f t="shared" ca="1" si="236"/>
        <v>1</v>
      </c>
      <c r="AJ175" s="133">
        <f t="shared" ca="1" si="236"/>
        <v>1</v>
      </c>
      <c r="AK175" s="133">
        <f t="shared" ca="1" si="236"/>
        <v>0</v>
      </c>
      <c r="AL175" s="133">
        <f t="shared" ca="1" si="236"/>
        <v>0</v>
      </c>
      <c r="AM175" s="133">
        <f t="shared" ca="1" si="221"/>
        <v>6</v>
      </c>
    </row>
    <row r="176" spans="4:39" x14ac:dyDescent="0.25">
      <c r="D176" s="133">
        <v>18</v>
      </c>
      <c r="G176" s="133" t="s">
        <v>98</v>
      </c>
      <c r="H176" s="133" t="s">
        <v>93</v>
      </c>
      <c r="K176" s="133" t="s">
        <v>101</v>
      </c>
      <c r="L176" s="133" t="s">
        <v>102</v>
      </c>
      <c r="M176" s="133" t="s">
        <v>516</v>
      </c>
      <c r="N176" s="133" t="s">
        <v>517</v>
      </c>
      <c r="O176" s="193" t="s">
        <v>518</v>
      </c>
      <c r="P176" s="133" t="s">
        <v>94</v>
      </c>
      <c r="R176" s="133" t="s">
        <v>680</v>
      </c>
      <c r="S176" s="133" t="s">
        <v>681</v>
      </c>
      <c r="T176" s="133" t="s">
        <v>678</v>
      </c>
      <c r="U176" s="133" t="s">
        <v>685</v>
      </c>
      <c r="V176" s="133" t="s">
        <v>677</v>
      </c>
      <c r="W176" s="133" t="s">
        <v>684</v>
      </c>
      <c r="X176" s="133" t="s">
        <v>682</v>
      </c>
      <c r="Y176" s="133" t="s">
        <v>683</v>
      </c>
      <c r="AA176" s="133">
        <f t="shared" ref="AA176:AL176" ca="1" si="237">IF(AND(E176&lt;&gt;"",AA158=1),1,0)</f>
        <v>0</v>
      </c>
      <c r="AB176" s="133">
        <f t="shared" ca="1" si="237"/>
        <v>0</v>
      </c>
      <c r="AC176" s="133">
        <f t="shared" ca="1" si="237"/>
        <v>1</v>
      </c>
      <c r="AD176" s="133">
        <f t="shared" ca="1" si="237"/>
        <v>1</v>
      </c>
      <c r="AE176" s="133">
        <f t="shared" ca="1" si="237"/>
        <v>0</v>
      </c>
      <c r="AF176" s="133">
        <f t="shared" ca="1" si="237"/>
        <v>0</v>
      </c>
      <c r="AG176" s="133">
        <f t="shared" ca="1" si="237"/>
        <v>1</v>
      </c>
      <c r="AH176" s="133">
        <f t="shared" ca="1" si="237"/>
        <v>0</v>
      </c>
      <c r="AI176" s="133">
        <f t="shared" ca="1" si="237"/>
        <v>1</v>
      </c>
      <c r="AJ176" s="133">
        <f t="shared" ca="1" si="237"/>
        <v>1</v>
      </c>
      <c r="AK176" s="133">
        <f t="shared" ca="1" si="237"/>
        <v>0</v>
      </c>
      <c r="AL176" s="133">
        <f t="shared" ca="1" si="237"/>
        <v>1</v>
      </c>
      <c r="AM176" s="133">
        <f t="shared" ca="1" si="221"/>
        <v>6</v>
      </c>
    </row>
    <row r="177" spans="4:39" x14ac:dyDescent="0.25">
      <c r="D177" s="133">
        <v>19</v>
      </c>
      <c r="G177" s="133" t="s">
        <v>98</v>
      </c>
      <c r="H177" s="133" t="s">
        <v>93</v>
      </c>
      <c r="J177" s="133" t="s">
        <v>99</v>
      </c>
      <c r="L177" s="133" t="s">
        <v>102</v>
      </c>
      <c r="M177" s="133" t="s">
        <v>516</v>
      </c>
      <c r="N177" s="133" t="s">
        <v>517</v>
      </c>
      <c r="O177" s="193" t="s">
        <v>518</v>
      </c>
      <c r="P177" s="133" t="s">
        <v>94</v>
      </c>
      <c r="R177" s="133" t="s">
        <v>685</v>
      </c>
      <c r="S177" s="133" t="s">
        <v>677</v>
      </c>
      <c r="T177" s="133" t="s">
        <v>678</v>
      </c>
      <c r="U177" s="133" t="s">
        <v>684</v>
      </c>
      <c r="V177" s="133" t="s">
        <v>680</v>
      </c>
      <c r="W177" s="133" t="s">
        <v>679</v>
      </c>
      <c r="X177" s="133" t="s">
        <v>682</v>
      </c>
      <c r="Y177" s="133" t="s">
        <v>683</v>
      </c>
      <c r="AA177" s="133">
        <f t="shared" ref="AA177:AL177" ca="1" si="238">IF(AND(E177&lt;&gt;"",AA158=1),1,0)</f>
        <v>0</v>
      </c>
      <c r="AB177" s="133">
        <f t="shared" ca="1" si="238"/>
        <v>0</v>
      </c>
      <c r="AC177" s="133">
        <f t="shared" ca="1" si="238"/>
        <v>1</v>
      </c>
      <c r="AD177" s="133">
        <f t="shared" ca="1" si="238"/>
        <v>1</v>
      </c>
      <c r="AE177" s="133">
        <f t="shared" ca="1" si="238"/>
        <v>0</v>
      </c>
      <c r="AF177" s="133">
        <f t="shared" ca="1" si="238"/>
        <v>1</v>
      </c>
      <c r="AG177" s="133">
        <f t="shared" ca="1" si="238"/>
        <v>0</v>
      </c>
      <c r="AH177" s="133">
        <f t="shared" ca="1" si="238"/>
        <v>0</v>
      </c>
      <c r="AI177" s="133">
        <f t="shared" ca="1" si="238"/>
        <v>1</v>
      </c>
      <c r="AJ177" s="133">
        <f t="shared" ca="1" si="238"/>
        <v>1</v>
      </c>
      <c r="AK177" s="133">
        <f t="shared" ca="1" si="238"/>
        <v>0</v>
      </c>
      <c r="AL177" s="133">
        <f t="shared" ca="1" si="238"/>
        <v>1</v>
      </c>
      <c r="AM177" s="133">
        <f t="shared" ca="1" si="221"/>
        <v>6</v>
      </c>
    </row>
    <row r="178" spans="4:39" x14ac:dyDescent="0.25">
      <c r="D178" s="133">
        <v>20</v>
      </c>
      <c r="G178" s="133" t="s">
        <v>98</v>
      </c>
      <c r="H178" s="133" t="s">
        <v>93</v>
      </c>
      <c r="J178" s="133" t="s">
        <v>99</v>
      </c>
      <c r="K178" s="133" t="s">
        <v>101</v>
      </c>
      <c r="M178" s="133" t="s">
        <v>516</v>
      </c>
      <c r="N178" s="133" t="s">
        <v>517</v>
      </c>
      <c r="O178" s="193" t="s">
        <v>518</v>
      </c>
      <c r="P178" s="133" t="s">
        <v>94</v>
      </c>
      <c r="R178" s="133" t="s">
        <v>685</v>
      </c>
      <c r="S178" s="133" t="s">
        <v>681</v>
      </c>
      <c r="T178" s="133" t="s">
        <v>678</v>
      </c>
      <c r="U178" s="133" t="s">
        <v>684</v>
      </c>
      <c r="V178" s="133" t="s">
        <v>677</v>
      </c>
      <c r="W178" s="133" t="s">
        <v>679</v>
      </c>
      <c r="X178" s="133" t="s">
        <v>682</v>
      </c>
      <c r="Y178" s="133" t="s">
        <v>683</v>
      </c>
      <c r="AA178" s="133">
        <f t="shared" ref="AA178:AL178" ca="1" si="239">IF(AND(E178&lt;&gt;"",AA158=1),1,0)</f>
        <v>0</v>
      </c>
      <c r="AB178" s="133">
        <f t="shared" ca="1" si="239"/>
        <v>0</v>
      </c>
      <c r="AC178" s="133">
        <f t="shared" ca="1" si="239"/>
        <v>1</v>
      </c>
      <c r="AD178" s="133">
        <f t="shared" ca="1" si="239"/>
        <v>1</v>
      </c>
      <c r="AE178" s="133">
        <f t="shared" ca="1" si="239"/>
        <v>0</v>
      </c>
      <c r="AF178" s="133">
        <f t="shared" ca="1" si="239"/>
        <v>1</v>
      </c>
      <c r="AG178" s="133">
        <f t="shared" ca="1" si="239"/>
        <v>1</v>
      </c>
      <c r="AH178" s="133">
        <f t="shared" ca="1" si="239"/>
        <v>0</v>
      </c>
      <c r="AI178" s="133">
        <f t="shared" ca="1" si="239"/>
        <v>1</v>
      </c>
      <c r="AJ178" s="133">
        <f t="shared" ca="1" si="239"/>
        <v>1</v>
      </c>
      <c r="AK178" s="133">
        <f t="shared" ca="1" si="239"/>
        <v>0</v>
      </c>
      <c r="AL178" s="133">
        <f t="shared" ca="1" si="239"/>
        <v>1</v>
      </c>
      <c r="AM178" s="133">
        <f t="shared" ca="1" si="221"/>
        <v>7</v>
      </c>
    </row>
    <row r="179" spans="4:39" x14ac:dyDescent="0.25">
      <c r="D179" s="133">
        <v>21</v>
      </c>
      <c r="G179" s="133" t="s">
        <v>98</v>
      </c>
      <c r="H179" s="133" t="s">
        <v>93</v>
      </c>
      <c r="J179" s="133" t="s">
        <v>99</v>
      </c>
      <c r="K179" s="133" t="s">
        <v>101</v>
      </c>
      <c r="L179" s="133" t="s">
        <v>102</v>
      </c>
      <c r="N179" s="133" t="s">
        <v>517</v>
      </c>
      <c r="O179" s="193" t="s">
        <v>518</v>
      </c>
      <c r="P179" s="133" t="s">
        <v>94</v>
      </c>
      <c r="R179" s="133" t="s">
        <v>685</v>
      </c>
      <c r="S179" s="133" t="s">
        <v>681</v>
      </c>
      <c r="T179" s="133" t="s">
        <v>677</v>
      </c>
      <c r="U179" s="133" t="s">
        <v>684</v>
      </c>
      <c r="V179" s="133" t="s">
        <v>680</v>
      </c>
      <c r="W179" s="133" t="s">
        <v>679</v>
      </c>
      <c r="X179" s="133" t="s">
        <v>682</v>
      </c>
      <c r="Y179" s="133" t="s">
        <v>683</v>
      </c>
      <c r="AA179" s="133">
        <f t="shared" ref="AA179:AL179" ca="1" si="240">IF(AND(E179&lt;&gt;"",AA158=1),1,0)</f>
        <v>0</v>
      </c>
      <c r="AB179" s="133">
        <f t="shared" ca="1" si="240"/>
        <v>0</v>
      </c>
      <c r="AC179" s="133">
        <f t="shared" ca="1" si="240"/>
        <v>1</v>
      </c>
      <c r="AD179" s="133">
        <f t="shared" ca="1" si="240"/>
        <v>1</v>
      </c>
      <c r="AE179" s="133">
        <f t="shared" ca="1" si="240"/>
        <v>0</v>
      </c>
      <c r="AF179" s="133">
        <f t="shared" ca="1" si="240"/>
        <v>1</v>
      </c>
      <c r="AG179" s="133">
        <f t="shared" ca="1" si="240"/>
        <v>1</v>
      </c>
      <c r="AH179" s="133">
        <f t="shared" ca="1" si="240"/>
        <v>0</v>
      </c>
      <c r="AI179" s="133">
        <f t="shared" ca="1" si="240"/>
        <v>0</v>
      </c>
      <c r="AJ179" s="133">
        <f t="shared" ca="1" si="240"/>
        <v>1</v>
      </c>
      <c r="AK179" s="133">
        <f t="shared" ca="1" si="240"/>
        <v>0</v>
      </c>
      <c r="AL179" s="133">
        <f t="shared" ca="1" si="240"/>
        <v>1</v>
      </c>
      <c r="AM179" s="133">
        <f t="shared" ca="1" si="221"/>
        <v>6</v>
      </c>
    </row>
    <row r="180" spans="4:39" x14ac:dyDescent="0.25">
      <c r="D180" s="133">
        <v>22</v>
      </c>
      <c r="G180" s="133" t="s">
        <v>98</v>
      </c>
      <c r="H180" s="133" t="s">
        <v>93</v>
      </c>
      <c r="J180" s="133" t="s">
        <v>99</v>
      </c>
      <c r="K180" s="133" t="s">
        <v>101</v>
      </c>
      <c r="L180" s="133" t="s">
        <v>102</v>
      </c>
      <c r="M180" s="133" t="s">
        <v>516</v>
      </c>
      <c r="O180" s="193" t="s">
        <v>518</v>
      </c>
      <c r="P180" s="133" t="s">
        <v>94</v>
      </c>
      <c r="R180" s="133" t="s">
        <v>685</v>
      </c>
      <c r="S180" s="133" t="s">
        <v>681</v>
      </c>
      <c r="T180" s="133" t="s">
        <v>678</v>
      </c>
      <c r="U180" s="133" t="s">
        <v>684</v>
      </c>
      <c r="V180" s="133" t="s">
        <v>680</v>
      </c>
      <c r="W180" s="133" t="s">
        <v>679</v>
      </c>
      <c r="X180" s="133" t="s">
        <v>682</v>
      </c>
      <c r="Y180" s="133" t="s">
        <v>683</v>
      </c>
      <c r="AA180" s="133">
        <f t="shared" ref="AA180:AL180" ca="1" si="241">IF(AND(E180&lt;&gt;"",AA158=1),1,0)</f>
        <v>0</v>
      </c>
      <c r="AB180" s="133">
        <f t="shared" ca="1" si="241"/>
        <v>0</v>
      </c>
      <c r="AC180" s="133">
        <f t="shared" ca="1" si="241"/>
        <v>1</v>
      </c>
      <c r="AD180" s="133">
        <f t="shared" ca="1" si="241"/>
        <v>1</v>
      </c>
      <c r="AE180" s="133">
        <f t="shared" ca="1" si="241"/>
        <v>0</v>
      </c>
      <c r="AF180" s="133">
        <f t="shared" ca="1" si="241"/>
        <v>1</v>
      </c>
      <c r="AG180" s="133">
        <f t="shared" ca="1" si="241"/>
        <v>1</v>
      </c>
      <c r="AH180" s="133">
        <f t="shared" ca="1" si="241"/>
        <v>0</v>
      </c>
      <c r="AI180" s="133">
        <f t="shared" ca="1" si="241"/>
        <v>1</v>
      </c>
      <c r="AJ180" s="133">
        <f t="shared" ca="1" si="241"/>
        <v>0</v>
      </c>
      <c r="AK180" s="133">
        <f t="shared" ca="1" si="241"/>
        <v>0</v>
      </c>
      <c r="AL180" s="133">
        <f t="shared" ca="1" si="241"/>
        <v>1</v>
      </c>
      <c r="AM180" s="133">
        <f t="shared" ca="1" si="221"/>
        <v>6</v>
      </c>
    </row>
    <row r="181" spans="4:39" x14ac:dyDescent="0.25">
      <c r="D181" s="133">
        <v>23</v>
      </c>
      <c r="G181" s="133" t="s">
        <v>98</v>
      </c>
      <c r="H181" s="133" t="s">
        <v>93</v>
      </c>
      <c r="J181" s="133" t="s">
        <v>99</v>
      </c>
      <c r="K181" s="133" t="s">
        <v>101</v>
      </c>
      <c r="L181" s="133" t="s">
        <v>102</v>
      </c>
      <c r="M181" s="133" t="s">
        <v>516</v>
      </c>
      <c r="N181" s="133" t="s">
        <v>517</v>
      </c>
      <c r="P181" s="133" t="s">
        <v>94</v>
      </c>
      <c r="R181" s="133" t="s">
        <v>685</v>
      </c>
      <c r="S181" s="133" t="s">
        <v>681</v>
      </c>
      <c r="T181" s="133" t="s">
        <v>677</v>
      </c>
      <c r="U181" s="133" t="s">
        <v>684</v>
      </c>
      <c r="V181" s="133" t="s">
        <v>680</v>
      </c>
      <c r="W181" s="133" t="s">
        <v>679</v>
      </c>
      <c r="X181" s="133" t="s">
        <v>682</v>
      </c>
      <c r="Y181" s="133" t="s">
        <v>678</v>
      </c>
      <c r="AA181" s="133">
        <f t="shared" ref="AA181:AL181" ca="1" si="242">IF(AND(E181&lt;&gt;"",AA158=1),1,0)</f>
        <v>0</v>
      </c>
      <c r="AB181" s="133">
        <f t="shared" ca="1" si="242"/>
        <v>0</v>
      </c>
      <c r="AC181" s="133">
        <f t="shared" ca="1" si="242"/>
        <v>1</v>
      </c>
      <c r="AD181" s="133">
        <f t="shared" ca="1" si="242"/>
        <v>1</v>
      </c>
      <c r="AE181" s="133">
        <f t="shared" ca="1" si="242"/>
        <v>0</v>
      </c>
      <c r="AF181" s="133">
        <f t="shared" ca="1" si="242"/>
        <v>1</v>
      </c>
      <c r="AG181" s="133">
        <f t="shared" ca="1" si="242"/>
        <v>1</v>
      </c>
      <c r="AH181" s="133">
        <f t="shared" ca="1" si="242"/>
        <v>0</v>
      </c>
      <c r="AI181" s="133">
        <f t="shared" ca="1" si="242"/>
        <v>1</v>
      </c>
      <c r="AJ181" s="133">
        <f t="shared" ca="1" si="242"/>
        <v>1</v>
      </c>
      <c r="AK181" s="133">
        <f t="shared" ca="1" si="242"/>
        <v>0</v>
      </c>
      <c r="AL181" s="133">
        <f t="shared" ca="1" si="242"/>
        <v>1</v>
      </c>
      <c r="AM181" s="133">
        <f t="shared" ca="1" si="221"/>
        <v>7</v>
      </c>
    </row>
    <row r="182" spans="4:39" x14ac:dyDescent="0.25">
      <c r="D182" s="133">
        <v>24</v>
      </c>
      <c r="G182" s="133" t="s">
        <v>98</v>
      </c>
      <c r="H182" s="133" t="s">
        <v>93</v>
      </c>
      <c r="J182" s="133" t="s">
        <v>99</v>
      </c>
      <c r="K182" s="133" t="s">
        <v>101</v>
      </c>
      <c r="L182" s="133" t="s">
        <v>102</v>
      </c>
      <c r="M182" s="133" t="s">
        <v>516</v>
      </c>
      <c r="N182" s="133" t="s">
        <v>517</v>
      </c>
      <c r="O182" s="193" t="s">
        <v>518</v>
      </c>
      <c r="R182" s="133" t="s">
        <v>685</v>
      </c>
      <c r="S182" s="133" t="s">
        <v>681</v>
      </c>
      <c r="T182" s="133" t="s">
        <v>677</v>
      </c>
      <c r="U182" s="133" t="s">
        <v>684</v>
      </c>
      <c r="V182" s="133" t="s">
        <v>680</v>
      </c>
      <c r="W182" s="133" t="s">
        <v>679</v>
      </c>
      <c r="X182" s="133" t="s">
        <v>678</v>
      </c>
      <c r="Y182" s="133" t="s">
        <v>683</v>
      </c>
      <c r="AA182" s="133">
        <f t="shared" ref="AA182:AL182" ca="1" si="243">IF(AND(E182&lt;&gt;"",AA158=1),1,0)</f>
        <v>0</v>
      </c>
      <c r="AB182" s="133">
        <f t="shared" ca="1" si="243"/>
        <v>0</v>
      </c>
      <c r="AC182" s="133">
        <f t="shared" ca="1" si="243"/>
        <v>1</v>
      </c>
      <c r="AD182" s="133">
        <f t="shared" ca="1" si="243"/>
        <v>1</v>
      </c>
      <c r="AE182" s="133">
        <f t="shared" ca="1" si="243"/>
        <v>0</v>
      </c>
      <c r="AF182" s="133">
        <f t="shared" ca="1" si="243"/>
        <v>1</v>
      </c>
      <c r="AG182" s="133">
        <f t="shared" ca="1" si="243"/>
        <v>1</v>
      </c>
      <c r="AH182" s="133">
        <f t="shared" ca="1" si="243"/>
        <v>0</v>
      </c>
      <c r="AI182" s="133">
        <f t="shared" ca="1" si="243"/>
        <v>1</v>
      </c>
      <c r="AJ182" s="133">
        <f t="shared" ca="1" si="243"/>
        <v>1</v>
      </c>
      <c r="AK182" s="133">
        <f t="shared" ca="1" si="243"/>
        <v>0</v>
      </c>
      <c r="AL182" s="133">
        <f t="shared" ca="1" si="243"/>
        <v>0</v>
      </c>
      <c r="AM182" s="133">
        <f t="shared" ca="1" si="221"/>
        <v>6</v>
      </c>
    </row>
    <row r="183" spans="4:39" x14ac:dyDescent="0.25">
      <c r="D183" s="133">
        <v>25</v>
      </c>
      <c r="G183" s="133" t="s">
        <v>98</v>
      </c>
      <c r="H183" s="133" t="s">
        <v>93</v>
      </c>
      <c r="I183" s="133" t="s">
        <v>100</v>
      </c>
      <c r="L183" s="133" t="s">
        <v>102</v>
      </c>
      <c r="M183" s="133" t="s">
        <v>516</v>
      </c>
      <c r="N183" s="133" t="s">
        <v>517</v>
      </c>
      <c r="O183" s="193" t="s">
        <v>518</v>
      </c>
      <c r="P183" s="133" t="s">
        <v>94</v>
      </c>
      <c r="R183" s="133" t="s">
        <v>676</v>
      </c>
      <c r="S183" s="133" t="s">
        <v>677</v>
      </c>
      <c r="T183" s="133" t="s">
        <v>678</v>
      </c>
      <c r="U183" s="133" t="s">
        <v>685</v>
      </c>
      <c r="V183" s="133" t="s">
        <v>680</v>
      </c>
      <c r="W183" s="133" t="s">
        <v>684</v>
      </c>
      <c r="X183" s="133" t="s">
        <v>682</v>
      </c>
      <c r="Y183" s="133" t="s">
        <v>683</v>
      </c>
      <c r="AA183" s="133">
        <f t="shared" ref="AA183:AL183" ca="1" si="244">IF(AND(E183&lt;&gt;"",AA158=1),1,0)</f>
        <v>0</v>
      </c>
      <c r="AB183" s="133">
        <f t="shared" ca="1" si="244"/>
        <v>0</v>
      </c>
      <c r="AC183" s="133">
        <f t="shared" ca="1" si="244"/>
        <v>1</v>
      </c>
      <c r="AD183" s="133">
        <f t="shared" ca="1" si="244"/>
        <v>1</v>
      </c>
      <c r="AE183" s="133">
        <f t="shared" ca="1" si="244"/>
        <v>1</v>
      </c>
      <c r="AF183" s="133">
        <f t="shared" ca="1" si="244"/>
        <v>0</v>
      </c>
      <c r="AG183" s="133">
        <f t="shared" ca="1" si="244"/>
        <v>0</v>
      </c>
      <c r="AH183" s="133">
        <f t="shared" ca="1" si="244"/>
        <v>0</v>
      </c>
      <c r="AI183" s="133">
        <f t="shared" ca="1" si="244"/>
        <v>1</v>
      </c>
      <c r="AJ183" s="133">
        <f t="shared" ca="1" si="244"/>
        <v>1</v>
      </c>
      <c r="AK183" s="133">
        <f t="shared" ca="1" si="244"/>
        <v>0</v>
      </c>
      <c r="AL183" s="133">
        <f t="shared" ca="1" si="244"/>
        <v>1</v>
      </c>
      <c r="AM183" s="133">
        <f t="shared" ca="1" si="221"/>
        <v>6</v>
      </c>
    </row>
    <row r="184" spans="4:39" x14ac:dyDescent="0.25">
      <c r="D184" s="133">
        <v>26</v>
      </c>
      <c r="G184" s="133" t="s">
        <v>98</v>
      </c>
      <c r="H184" s="133" t="s">
        <v>93</v>
      </c>
      <c r="I184" s="133" t="s">
        <v>100</v>
      </c>
      <c r="K184" s="133" t="s">
        <v>101</v>
      </c>
      <c r="M184" s="133" t="s">
        <v>516</v>
      </c>
      <c r="N184" s="133" t="s">
        <v>517</v>
      </c>
      <c r="O184" s="193" t="s">
        <v>518</v>
      </c>
      <c r="P184" s="133" t="s">
        <v>94</v>
      </c>
      <c r="R184" s="133" t="s">
        <v>676</v>
      </c>
      <c r="S184" s="133" t="s">
        <v>681</v>
      </c>
      <c r="T184" s="133" t="s">
        <v>678</v>
      </c>
      <c r="U184" s="133" t="s">
        <v>685</v>
      </c>
      <c r="V184" s="133" t="s">
        <v>677</v>
      </c>
      <c r="W184" s="133" t="s">
        <v>684</v>
      </c>
      <c r="X184" s="133" t="s">
        <v>682</v>
      </c>
      <c r="Y184" s="133" t="s">
        <v>683</v>
      </c>
      <c r="AA184" s="133">
        <f t="shared" ref="AA184:AL184" ca="1" si="245">IF(AND(E184&lt;&gt;"",AA158=1),1,0)</f>
        <v>0</v>
      </c>
      <c r="AB184" s="133">
        <f t="shared" ca="1" si="245"/>
        <v>0</v>
      </c>
      <c r="AC184" s="133">
        <f t="shared" ca="1" si="245"/>
        <v>1</v>
      </c>
      <c r="AD184" s="133">
        <f t="shared" ca="1" si="245"/>
        <v>1</v>
      </c>
      <c r="AE184" s="133">
        <f t="shared" ca="1" si="245"/>
        <v>1</v>
      </c>
      <c r="AF184" s="133">
        <f t="shared" ca="1" si="245"/>
        <v>0</v>
      </c>
      <c r="AG184" s="133">
        <f t="shared" ca="1" si="245"/>
        <v>1</v>
      </c>
      <c r="AH184" s="133">
        <f t="shared" ca="1" si="245"/>
        <v>0</v>
      </c>
      <c r="AI184" s="133">
        <f t="shared" ca="1" si="245"/>
        <v>1</v>
      </c>
      <c r="AJ184" s="133">
        <f t="shared" ca="1" si="245"/>
        <v>1</v>
      </c>
      <c r="AK184" s="133">
        <f t="shared" ca="1" si="245"/>
        <v>0</v>
      </c>
      <c r="AL184" s="133">
        <f t="shared" ca="1" si="245"/>
        <v>1</v>
      </c>
      <c r="AM184" s="133">
        <f t="shared" ca="1" si="221"/>
        <v>7</v>
      </c>
    </row>
    <row r="185" spans="4:39" x14ac:dyDescent="0.25">
      <c r="D185" s="133">
        <v>27</v>
      </c>
      <c r="G185" s="133" t="s">
        <v>98</v>
      </c>
      <c r="H185" s="133" t="s">
        <v>93</v>
      </c>
      <c r="I185" s="133" t="s">
        <v>100</v>
      </c>
      <c r="K185" s="133" t="s">
        <v>101</v>
      </c>
      <c r="L185" s="133" t="s">
        <v>102</v>
      </c>
      <c r="N185" s="133" t="s">
        <v>517</v>
      </c>
      <c r="O185" s="193" t="s">
        <v>518</v>
      </c>
      <c r="P185" s="133" t="s">
        <v>94</v>
      </c>
      <c r="R185" s="133" t="s">
        <v>676</v>
      </c>
      <c r="S185" s="133" t="s">
        <v>681</v>
      </c>
      <c r="T185" s="133" t="s">
        <v>677</v>
      </c>
      <c r="U185" s="133" t="s">
        <v>685</v>
      </c>
      <c r="V185" s="133" t="s">
        <v>680</v>
      </c>
      <c r="W185" s="133" t="s">
        <v>684</v>
      </c>
      <c r="X185" s="133" t="s">
        <v>682</v>
      </c>
      <c r="Y185" s="133" t="s">
        <v>683</v>
      </c>
      <c r="AA185" s="133">
        <f t="shared" ref="AA185:AL185" ca="1" si="246">IF(AND(E185&lt;&gt;"",AA158=1),1,0)</f>
        <v>0</v>
      </c>
      <c r="AB185" s="133">
        <f t="shared" ca="1" si="246"/>
        <v>0</v>
      </c>
      <c r="AC185" s="133">
        <f t="shared" ca="1" si="246"/>
        <v>1</v>
      </c>
      <c r="AD185" s="133">
        <f t="shared" ca="1" si="246"/>
        <v>1</v>
      </c>
      <c r="AE185" s="133">
        <f t="shared" ca="1" si="246"/>
        <v>1</v>
      </c>
      <c r="AF185" s="133">
        <f t="shared" ca="1" si="246"/>
        <v>0</v>
      </c>
      <c r="AG185" s="133">
        <f t="shared" ca="1" si="246"/>
        <v>1</v>
      </c>
      <c r="AH185" s="133">
        <f t="shared" ca="1" si="246"/>
        <v>0</v>
      </c>
      <c r="AI185" s="133">
        <f t="shared" ca="1" si="246"/>
        <v>0</v>
      </c>
      <c r="AJ185" s="133">
        <f t="shared" ca="1" si="246"/>
        <v>1</v>
      </c>
      <c r="AK185" s="133">
        <f t="shared" ca="1" si="246"/>
        <v>0</v>
      </c>
      <c r="AL185" s="133">
        <f t="shared" ca="1" si="246"/>
        <v>1</v>
      </c>
      <c r="AM185" s="133">
        <f t="shared" ca="1" si="221"/>
        <v>6</v>
      </c>
    </row>
    <row r="186" spans="4:39" x14ac:dyDescent="0.25">
      <c r="D186" s="133">
        <v>28</v>
      </c>
      <c r="G186" s="133" t="s">
        <v>98</v>
      </c>
      <c r="H186" s="133" t="s">
        <v>93</v>
      </c>
      <c r="I186" s="133" t="s">
        <v>100</v>
      </c>
      <c r="K186" s="133" t="s">
        <v>101</v>
      </c>
      <c r="L186" s="133" t="s">
        <v>102</v>
      </c>
      <c r="M186" s="133" t="s">
        <v>516</v>
      </c>
      <c r="O186" s="193" t="s">
        <v>518</v>
      </c>
      <c r="P186" s="133" t="s">
        <v>94</v>
      </c>
      <c r="R186" s="133" t="s">
        <v>676</v>
      </c>
      <c r="S186" s="133" t="s">
        <v>681</v>
      </c>
      <c r="T186" s="133" t="s">
        <v>678</v>
      </c>
      <c r="U186" s="133" t="s">
        <v>685</v>
      </c>
      <c r="V186" s="133" t="s">
        <v>680</v>
      </c>
      <c r="W186" s="133" t="s">
        <v>684</v>
      </c>
      <c r="X186" s="133" t="s">
        <v>682</v>
      </c>
      <c r="Y186" s="133" t="s">
        <v>683</v>
      </c>
      <c r="AA186" s="133">
        <f t="shared" ref="AA186:AL186" ca="1" si="247">IF(AND(E186&lt;&gt;"",AA158=1),1,0)</f>
        <v>0</v>
      </c>
      <c r="AB186" s="133">
        <f t="shared" ca="1" si="247"/>
        <v>0</v>
      </c>
      <c r="AC186" s="133">
        <f t="shared" ca="1" si="247"/>
        <v>1</v>
      </c>
      <c r="AD186" s="133">
        <f t="shared" ca="1" si="247"/>
        <v>1</v>
      </c>
      <c r="AE186" s="133">
        <f t="shared" ca="1" si="247"/>
        <v>1</v>
      </c>
      <c r="AF186" s="133">
        <f t="shared" ca="1" si="247"/>
        <v>0</v>
      </c>
      <c r="AG186" s="133">
        <f t="shared" ca="1" si="247"/>
        <v>1</v>
      </c>
      <c r="AH186" s="133">
        <f t="shared" ca="1" si="247"/>
        <v>0</v>
      </c>
      <c r="AI186" s="133">
        <f t="shared" ca="1" si="247"/>
        <v>1</v>
      </c>
      <c r="AJ186" s="133">
        <f t="shared" ca="1" si="247"/>
        <v>0</v>
      </c>
      <c r="AK186" s="133">
        <f t="shared" ca="1" si="247"/>
        <v>0</v>
      </c>
      <c r="AL186" s="133">
        <f t="shared" ca="1" si="247"/>
        <v>1</v>
      </c>
      <c r="AM186" s="133">
        <f t="shared" ca="1" si="221"/>
        <v>6</v>
      </c>
    </row>
    <row r="187" spans="4:39" x14ac:dyDescent="0.25">
      <c r="D187" s="133">
        <v>29</v>
      </c>
      <c r="G187" s="133" t="s">
        <v>98</v>
      </c>
      <c r="H187" s="133" t="s">
        <v>93</v>
      </c>
      <c r="I187" s="133" t="s">
        <v>100</v>
      </c>
      <c r="K187" s="133" t="s">
        <v>101</v>
      </c>
      <c r="L187" s="133" t="s">
        <v>102</v>
      </c>
      <c r="M187" s="133" t="s">
        <v>516</v>
      </c>
      <c r="N187" s="133" t="s">
        <v>517</v>
      </c>
      <c r="P187" s="133" t="s">
        <v>94</v>
      </c>
      <c r="R187" s="133" t="s">
        <v>676</v>
      </c>
      <c r="S187" s="133" t="s">
        <v>681</v>
      </c>
      <c r="T187" s="133" t="s">
        <v>677</v>
      </c>
      <c r="U187" s="133" t="s">
        <v>685</v>
      </c>
      <c r="V187" s="133" t="s">
        <v>680</v>
      </c>
      <c r="W187" s="133" t="s">
        <v>684</v>
      </c>
      <c r="X187" s="133" t="s">
        <v>682</v>
      </c>
      <c r="Y187" s="133" t="s">
        <v>678</v>
      </c>
      <c r="AA187" s="133">
        <f t="shared" ref="AA187:AL187" ca="1" si="248">IF(AND(E187&lt;&gt;"",AA158=1),1,0)</f>
        <v>0</v>
      </c>
      <c r="AB187" s="133">
        <f t="shared" ca="1" si="248"/>
        <v>0</v>
      </c>
      <c r="AC187" s="133">
        <f t="shared" ca="1" si="248"/>
        <v>1</v>
      </c>
      <c r="AD187" s="133">
        <f t="shared" ca="1" si="248"/>
        <v>1</v>
      </c>
      <c r="AE187" s="133">
        <f t="shared" ca="1" si="248"/>
        <v>1</v>
      </c>
      <c r="AF187" s="133">
        <f t="shared" ca="1" si="248"/>
        <v>0</v>
      </c>
      <c r="AG187" s="133">
        <f t="shared" ca="1" si="248"/>
        <v>1</v>
      </c>
      <c r="AH187" s="133">
        <f t="shared" ca="1" si="248"/>
        <v>0</v>
      </c>
      <c r="AI187" s="133">
        <f t="shared" ca="1" si="248"/>
        <v>1</v>
      </c>
      <c r="AJ187" s="133">
        <f t="shared" ca="1" si="248"/>
        <v>1</v>
      </c>
      <c r="AK187" s="133">
        <f t="shared" ca="1" si="248"/>
        <v>0</v>
      </c>
      <c r="AL187" s="133">
        <f t="shared" ca="1" si="248"/>
        <v>1</v>
      </c>
      <c r="AM187" s="133">
        <f t="shared" ca="1" si="221"/>
        <v>7</v>
      </c>
    </row>
    <row r="188" spans="4:39" x14ac:dyDescent="0.25">
      <c r="D188" s="133">
        <v>30</v>
      </c>
      <c r="G188" s="133" t="s">
        <v>98</v>
      </c>
      <c r="H188" s="133" t="s">
        <v>93</v>
      </c>
      <c r="I188" s="133" t="s">
        <v>100</v>
      </c>
      <c r="K188" s="133" t="s">
        <v>101</v>
      </c>
      <c r="L188" s="133" t="s">
        <v>102</v>
      </c>
      <c r="M188" s="133" t="s">
        <v>516</v>
      </c>
      <c r="N188" s="133" t="s">
        <v>517</v>
      </c>
      <c r="O188" s="193" t="s">
        <v>518</v>
      </c>
      <c r="R188" s="133" t="s">
        <v>676</v>
      </c>
      <c r="S188" s="133" t="s">
        <v>681</v>
      </c>
      <c r="T188" s="133" t="s">
        <v>677</v>
      </c>
      <c r="U188" s="133" t="s">
        <v>685</v>
      </c>
      <c r="V188" s="133" t="s">
        <v>680</v>
      </c>
      <c r="W188" s="133" t="s">
        <v>684</v>
      </c>
      <c r="X188" s="133" t="s">
        <v>678</v>
      </c>
      <c r="Y188" s="133" t="s">
        <v>683</v>
      </c>
      <c r="AA188" s="133">
        <f t="shared" ref="AA188:AL188" ca="1" si="249">IF(AND(E188&lt;&gt;"",AA158=1),1,0)</f>
        <v>0</v>
      </c>
      <c r="AB188" s="133">
        <f t="shared" ca="1" si="249"/>
        <v>0</v>
      </c>
      <c r="AC188" s="133">
        <f t="shared" ca="1" si="249"/>
        <v>1</v>
      </c>
      <c r="AD188" s="133">
        <f t="shared" ca="1" si="249"/>
        <v>1</v>
      </c>
      <c r="AE188" s="133">
        <f t="shared" ca="1" si="249"/>
        <v>1</v>
      </c>
      <c r="AF188" s="133">
        <f t="shared" ca="1" si="249"/>
        <v>0</v>
      </c>
      <c r="AG188" s="133">
        <f t="shared" ca="1" si="249"/>
        <v>1</v>
      </c>
      <c r="AH188" s="133">
        <f t="shared" ca="1" si="249"/>
        <v>0</v>
      </c>
      <c r="AI188" s="133">
        <f t="shared" ca="1" si="249"/>
        <v>1</v>
      </c>
      <c r="AJ188" s="133">
        <f t="shared" ca="1" si="249"/>
        <v>1</v>
      </c>
      <c r="AK188" s="133">
        <f t="shared" ca="1" si="249"/>
        <v>0</v>
      </c>
      <c r="AL188" s="133">
        <f t="shared" ca="1" si="249"/>
        <v>0</v>
      </c>
      <c r="AM188" s="133">
        <f t="shared" ca="1" si="221"/>
        <v>6</v>
      </c>
    </row>
    <row r="189" spans="4:39" x14ac:dyDescent="0.25">
      <c r="D189" s="133">
        <v>31</v>
      </c>
      <c r="G189" s="133" t="s">
        <v>98</v>
      </c>
      <c r="H189" s="133" t="s">
        <v>93</v>
      </c>
      <c r="I189" s="133" t="s">
        <v>100</v>
      </c>
      <c r="J189" s="133" t="s">
        <v>99</v>
      </c>
      <c r="M189" s="133" t="s">
        <v>516</v>
      </c>
      <c r="N189" s="133" t="s">
        <v>517</v>
      </c>
      <c r="O189" s="193" t="s">
        <v>518</v>
      </c>
      <c r="P189" s="133" t="s">
        <v>94</v>
      </c>
      <c r="R189" s="133" t="s">
        <v>685</v>
      </c>
      <c r="S189" s="133" t="s">
        <v>677</v>
      </c>
      <c r="T189" s="133" t="s">
        <v>676</v>
      </c>
      <c r="U189" s="133" t="s">
        <v>684</v>
      </c>
      <c r="V189" s="133" t="s">
        <v>678</v>
      </c>
      <c r="W189" s="133" t="s">
        <v>679</v>
      </c>
      <c r="X189" s="133" t="s">
        <v>682</v>
      </c>
      <c r="Y189" s="133" t="s">
        <v>683</v>
      </c>
      <c r="AA189" s="133">
        <f t="shared" ref="AA189:AL189" ca="1" si="250">IF(AND(E189&lt;&gt;"",AA158=1),1,0)</f>
        <v>0</v>
      </c>
      <c r="AB189" s="133">
        <f t="shared" ca="1" si="250"/>
        <v>0</v>
      </c>
      <c r="AC189" s="133">
        <f t="shared" ca="1" si="250"/>
        <v>1</v>
      </c>
      <c r="AD189" s="133">
        <f t="shared" ca="1" si="250"/>
        <v>1</v>
      </c>
      <c r="AE189" s="133">
        <f t="shared" ca="1" si="250"/>
        <v>1</v>
      </c>
      <c r="AF189" s="133">
        <f t="shared" ca="1" si="250"/>
        <v>1</v>
      </c>
      <c r="AG189" s="133">
        <f t="shared" ca="1" si="250"/>
        <v>0</v>
      </c>
      <c r="AH189" s="133">
        <f t="shared" ca="1" si="250"/>
        <v>0</v>
      </c>
      <c r="AI189" s="133">
        <f t="shared" ca="1" si="250"/>
        <v>1</v>
      </c>
      <c r="AJ189" s="133">
        <f t="shared" ca="1" si="250"/>
        <v>1</v>
      </c>
      <c r="AK189" s="133">
        <f t="shared" ca="1" si="250"/>
        <v>0</v>
      </c>
      <c r="AL189" s="133">
        <f t="shared" ca="1" si="250"/>
        <v>1</v>
      </c>
      <c r="AM189" s="133">
        <f t="shared" ca="1" si="221"/>
        <v>7</v>
      </c>
    </row>
    <row r="190" spans="4:39" x14ac:dyDescent="0.25">
      <c r="D190" s="133">
        <v>32</v>
      </c>
      <c r="G190" s="133" t="s">
        <v>98</v>
      </c>
      <c r="H190" s="133" t="s">
        <v>93</v>
      </c>
      <c r="I190" s="133" t="s">
        <v>100</v>
      </c>
      <c r="J190" s="133" t="s">
        <v>99</v>
      </c>
      <c r="L190" s="133" t="s">
        <v>102</v>
      </c>
      <c r="N190" s="133" t="s">
        <v>517</v>
      </c>
      <c r="O190" s="193" t="s">
        <v>518</v>
      </c>
      <c r="P190" s="133" t="s">
        <v>94</v>
      </c>
      <c r="R190" s="133" t="s">
        <v>685</v>
      </c>
      <c r="S190" s="133" t="s">
        <v>677</v>
      </c>
      <c r="T190" s="133" t="s">
        <v>676</v>
      </c>
      <c r="U190" s="133" t="s">
        <v>684</v>
      </c>
      <c r="V190" s="133" t="s">
        <v>680</v>
      </c>
      <c r="W190" s="133" t="s">
        <v>679</v>
      </c>
      <c r="X190" s="133" t="s">
        <v>682</v>
      </c>
      <c r="Y190" s="133" t="s">
        <v>683</v>
      </c>
      <c r="AA190" s="133">
        <f t="shared" ref="AA190:AL190" ca="1" si="251">IF(AND(E190&lt;&gt;"",AA158=1),1,0)</f>
        <v>0</v>
      </c>
      <c r="AB190" s="133">
        <f t="shared" ca="1" si="251"/>
        <v>0</v>
      </c>
      <c r="AC190" s="133">
        <f t="shared" ca="1" si="251"/>
        <v>1</v>
      </c>
      <c r="AD190" s="133">
        <f t="shared" ca="1" si="251"/>
        <v>1</v>
      </c>
      <c r="AE190" s="133">
        <f t="shared" ca="1" si="251"/>
        <v>1</v>
      </c>
      <c r="AF190" s="133">
        <f t="shared" ca="1" si="251"/>
        <v>1</v>
      </c>
      <c r="AG190" s="133">
        <f t="shared" ca="1" si="251"/>
        <v>0</v>
      </c>
      <c r="AH190" s="133">
        <f t="shared" ca="1" si="251"/>
        <v>0</v>
      </c>
      <c r="AI190" s="133">
        <f t="shared" ca="1" si="251"/>
        <v>0</v>
      </c>
      <c r="AJ190" s="133">
        <f t="shared" ca="1" si="251"/>
        <v>1</v>
      </c>
      <c r="AK190" s="133">
        <f t="shared" ca="1" si="251"/>
        <v>0</v>
      </c>
      <c r="AL190" s="133">
        <f t="shared" ca="1" si="251"/>
        <v>1</v>
      </c>
      <c r="AM190" s="133">
        <f t="shared" ca="1" si="221"/>
        <v>6</v>
      </c>
    </row>
    <row r="191" spans="4:39" x14ac:dyDescent="0.25">
      <c r="D191" s="133">
        <v>33</v>
      </c>
      <c r="G191" s="133" t="s">
        <v>98</v>
      </c>
      <c r="H191" s="133" t="s">
        <v>93</v>
      </c>
      <c r="I191" s="133" t="s">
        <v>100</v>
      </c>
      <c r="J191" s="133" t="s">
        <v>99</v>
      </c>
      <c r="L191" s="133" t="s">
        <v>102</v>
      </c>
      <c r="M191" s="133" t="s">
        <v>516</v>
      </c>
      <c r="O191" s="193" t="s">
        <v>518</v>
      </c>
      <c r="P191" s="133" t="s">
        <v>94</v>
      </c>
      <c r="R191" s="133" t="s">
        <v>685</v>
      </c>
      <c r="S191" s="133" t="s">
        <v>676</v>
      </c>
      <c r="T191" s="133" t="s">
        <v>678</v>
      </c>
      <c r="U191" s="133" t="s">
        <v>684</v>
      </c>
      <c r="V191" s="133" t="s">
        <v>680</v>
      </c>
      <c r="W191" s="133" t="s">
        <v>679</v>
      </c>
      <c r="X191" s="133" t="s">
        <v>682</v>
      </c>
      <c r="Y191" s="133" t="s">
        <v>683</v>
      </c>
      <c r="AA191" s="133">
        <f t="shared" ref="AA191:AL191" ca="1" si="252">IF(AND(E191&lt;&gt;"",AA158=1),1,0)</f>
        <v>0</v>
      </c>
      <c r="AB191" s="133">
        <f t="shared" ca="1" si="252"/>
        <v>0</v>
      </c>
      <c r="AC191" s="133">
        <f t="shared" ca="1" si="252"/>
        <v>1</v>
      </c>
      <c r="AD191" s="133">
        <f t="shared" ca="1" si="252"/>
        <v>1</v>
      </c>
      <c r="AE191" s="133">
        <f t="shared" ca="1" si="252"/>
        <v>1</v>
      </c>
      <c r="AF191" s="133">
        <f t="shared" ca="1" si="252"/>
        <v>1</v>
      </c>
      <c r="AG191" s="133">
        <f t="shared" ca="1" si="252"/>
        <v>0</v>
      </c>
      <c r="AH191" s="133">
        <f t="shared" ca="1" si="252"/>
        <v>0</v>
      </c>
      <c r="AI191" s="133">
        <f t="shared" ca="1" si="252"/>
        <v>1</v>
      </c>
      <c r="AJ191" s="133">
        <f t="shared" ca="1" si="252"/>
        <v>0</v>
      </c>
      <c r="AK191" s="133">
        <f t="shared" ca="1" si="252"/>
        <v>0</v>
      </c>
      <c r="AL191" s="133">
        <f t="shared" ca="1" si="252"/>
        <v>1</v>
      </c>
      <c r="AM191" s="133">
        <f t="shared" ca="1" si="221"/>
        <v>6</v>
      </c>
    </row>
    <row r="192" spans="4:39" x14ac:dyDescent="0.25">
      <c r="D192" s="133">
        <v>34</v>
      </c>
      <c r="G192" s="133" t="s">
        <v>98</v>
      </c>
      <c r="H192" s="133" t="s">
        <v>93</v>
      </c>
      <c r="I192" s="133" t="s">
        <v>100</v>
      </c>
      <c r="J192" s="133" t="s">
        <v>99</v>
      </c>
      <c r="L192" s="133" t="s">
        <v>102</v>
      </c>
      <c r="M192" s="133" t="s">
        <v>516</v>
      </c>
      <c r="N192" s="133" t="s">
        <v>517</v>
      </c>
      <c r="P192" s="133" t="s">
        <v>94</v>
      </c>
      <c r="R192" s="133" t="s">
        <v>685</v>
      </c>
      <c r="S192" s="133" t="s">
        <v>677</v>
      </c>
      <c r="T192" s="133" t="s">
        <v>676</v>
      </c>
      <c r="U192" s="133" t="s">
        <v>684</v>
      </c>
      <c r="V192" s="133" t="s">
        <v>680</v>
      </c>
      <c r="W192" s="133" t="s">
        <v>679</v>
      </c>
      <c r="X192" s="133" t="s">
        <v>682</v>
      </c>
      <c r="Y192" s="133" t="s">
        <v>678</v>
      </c>
      <c r="AA192" s="133">
        <f t="shared" ref="AA192:AL192" ca="1" si="253">IF(AND(E192&lt;&gt;"",AA158=1),1,0)</f>
        <v>0</v>
      </c>
      <c r="AB192" s="133">
        <f t="shared" ca="1" si="253"/>
        <v>0</v>
      </c>
      <c r="AC192" s="133">
        <f t="shared" ca="1" si="253"/>
        <v>1</v>
      </c>
      <c r="AD192" s="133">
        <f t="shared" ca="1" si="253"/>
        <v>1</v>
      </c>
      <c r="AE192" s="133">
        <f t="shared" ca="1" si="253"/>
        <v>1</v>
      </c>
      <c r="AF192" s="133">
        <f t="shared" ca="1" si="253"/>
        <v>1</v>
      </c>
      <c r="AG192" s="133">
        <f t="shared" ca="1" si="253"/>
        <v>0</v>
      </c>
      <c r="AH192" s="133">
        <f t="shared" ca="1" si="253"/>
        <v>0</v>
      </c>
      <c r="AI192" s="133">
        <f t="shared" ca="1" si="253"/>
        <v>1</v>
      </c>
      <c r="AJ192" s="133">
        <f t="shared" ca="1" si="253"/>
        <v>1</v>
      </c>
      <c r="AK192" s="133">
        <f t="shared" ca="1" si="253"/>
        <v>0</v>
      </c>
      <c r="AL192" s="133">
        <f t="shared" ca="1" si="253"/>
        <v>1</v>
      </c>
      <c r="AM192" s="133">
        <f t="shared" ca="1" si="221"/>
        <v>7</v>
      </c>
    </row>
    <row r="193" spans="4:39" x14ac:dyDescent="0.25">
      <c r="D193" s="133">
        <v>35</v>
      </c>
      <c r="G193" s="133" t="s">
        <v>98</v>
      </c>
      <c r="H193" s="133" t="s">
        <v>93</v>
      </c>
      <c r="I193" s="133" t="s">
        <v>100</v>
      </c>
      <c r="J193" s="133" t="s">
        <v>99</v>
      </c>
      <c r="L193" s="133" t="s">
        <v>102</v>
      </c>
      <c r="M193" s="133" t="s">
        <v>516</v>
      </c>
      <c r="N193" s="133" t="s">
        <v>517</v>
      </c>
      <c r="O193" s="193" t="s">
        <v>518</v>
      </c>
      <c r="R193" s="133" t="s">
        <v>685</v>
      </c>
      <c r="S193" s="133" t="s">
        <v>677</v>
      </c>
      <c r="T193" s="133" t="s">
        <v>676</v>
      </c>
      <c r="U193" s="133" t="s">
        <v>684</v>
      </c>
      <c r="V193" s="133" t="s">
        <v>680</v>
      </c>
      <c r="W193" s="133" t="s">
        <v>679</v>
      </c>
      <c r="X193" s="133" t="s">
        <v>678</v>
      </c>
      <c r="Y193" s="133" t="s">
        <v>683</v>
      </c>
      <c r="AA193" s="133">
        <f t="shared" ref="AA193:AL193" ca="1" si="254">IF(AND(E193&lt;&gt;"",AA158=1),1,0)</f>
        <v>0</v>
      </c>
      <c r="AB193" s="133">
        <f t="shared" ca="1" si="254"/>
        <v>0</v>
      </c>
      <c r="AC193" s="133">
        <f t="shared" ca="1" si="254"/>
        <v>1</v>
      </c>
      <c r="AD193" s="133">
        <f t="shared" ca="1" si="254"/>
        <v>1</v>
      </c>
      <c r="AE193" s="133">
        <f t="shared" ca="1" si="254"/>
        <v>1</v>
      </c>
      <c r="AF193" s="133">
        <f t="shared" ca="1" si="254"/>
        <v>1</v>
      </c>
      <c r="AG193" s="133">
        <f t="shared" ca="1" si="254"/>
        <v>0</v>
      </c>
      <c r="AH193" s="133">
        <f t="shared" ca="1" si="254"/>
        <v>0</v>
      </c>
      <c r="AI193" s="133">
        <f t="shared" ca="1" si="254"/>
        <v>1</v>
      </c>
      <c r="AJ193" s="133">
        <f t="shared" ca="1" si="254"/>
        <v>1</v>
      </c>
      <c r="AK193" s="133">
        <f t="shared" ca="1" si="254"/>
        <v>0</v>
      </c>
      <c r="AL193" s="133">
        <f t="shared" ca="1" si="254"/>
        <v>0</v>
      </c>
      <c r="AM193" s="133">
        <f t="shared" ca="1" si="221"/>
        <v>6</v>
      </c>
    </row>
    <row r="194" spans="4:39" x14ac:dyDescent="0.25">
      <c r="D194" s="133">
        <v>36</v>
      </c>
      <c r="G194" s="133" t="s">
        <v>98</v>
      </c>
      <c r="H194" s="133" t="s">
        <v>93</v>
      </c>
      <c r="I194" s="133" t="s">
        <v>100</v>
      </c>
      <c r="J194" s="133" t="s">
        <v>99</v>
      </c>
      <c r="K194" s="133" t="s">
        <v>101</v>
      </c>
      <c r="N194" s="133" t="s">
        <v>517</v>
      </c>
      <c r="O194" s="193" t="s">
        <v>518</v>
      </c>
      <c r="P194" s="133" t="s">
        <v>94</v>
      </c>
      <c r="R194" s="133" t="s">
        <v>685</v>
      </c>
      <c r="S194" s="133" t="s">
        <v>681</v>
      </c>
      <c r="T194" s="133" t="s">
        <v>676</v>
      </c>
      <c r="U194" s="133" t="s">
        <v>684</v>
      </c>
      <c r="V194" s="133" t="s">
        <v>677</v>
      </c>
      <c r="W194" s="133" t="s">
        <v>679</v>
      </c>
      <c r="X194" s="133" t="s">
        <v>682</v>
      </c>
      <c r="Y194" s="133" t="s">
        <v>683</v>
      </c>
      <c r="AA194" s="133">
        <f t="shared" ref="AA194:AL194" ca="1" si="255">IF(AND(E194&lt;&gt;"",AA158=1),1,0)</f>
        <v>0</v>
      </c>
      <c r="AB194" s="133">
        <f t="shared" ca="1" si="255"/>
        <v>0</v>
      </c>
      <c r="AC194" s="133">
        <f t="shared" ca="1" si="255"/>
        <v>1</v>
      </c>
      <c r="AD194" s="133">
        <f t="shared" ca="1" si="255"/>
        <v>1</v>
      </c>
      <c r="AE194" s="133">
        <f t="shared" ca="1" si="255"/>
        <v>1</v>
      </c>
      <c r="AF194" s="133">
        <f t="shared" ca="1" si="255"/>
        <v>1</v>
      </c>
      <c r="AG194" s="133">
        <f t="shared" ca="1" si="255"/>
        <v>1</v>
      </c>
      <c r="AH194" s="133">
        <f t="shared" ca="1" si="255"/>
        <v>0</v>
      </c>
      <c r="AI194" s="133">
        <f t="shared" ca="1" si="255"/>
        <v>0</v>
      </c>
      <c r="AJ194" s="133">
        <f t="shared" ca="1" si="255"/>
        <v>1</v>
      </c>
      <c r="AK194" s="133">
        <f t="shared" ca="1" si="255"/>
        <v>0</v>
      </c>
      <c r="AL194" s="133">
        <f t="shared" ca="1" si="255"/>
        <v>1</v>
      </c>
      <c r="AM194" s="133">
        <f t="shared" ca="1" si="221"/>
        <v>7</v>
      </c>
    </row>
    <row r="195" spans="4:39" x14ac:dyDescent="0.25">
      <c r="D195" s="133">
        <v>37</v>
      </c>
      <c r="G195" s="133" t="s">
        <v>98</v>
      </c>
      <c r="H195" s="133" t="s">
        <v>93</v>
      </c>
      <c r="I195" s="133" t="s">
        <v>100</v>
      </c>
      <c r="J195" s="133" t="s">
        <v>99</v>
      </c>
      <c r="K195" s="133" t="s">
        <v>101</v>
      </c>
      <c r="M195" s="133" t="s">
        <v>516</v>
      </c>
      <c r="O195" s="193" t="s">
        <v>518</v>
      </c>
      <c r="P195" s="133" t="s">
        <v>94</v>
      </c>
      <c r="R195" s="133" t="s">
        <v>685</v>
      </c>
      <c r="S195" s="133" t="s">
        <v>681</v>
      </c>
      <c r="T195" s="133" t="s">
        <v>676</v>
      </c>
      <c r="U195" s="133" t="s">
        <v>684</v>
      </c>
      <c r="V195" s="133" t="s">
        <v>678</v>
      </c>
      <c r="W195" s="133" t="s">
        <v>679</v>
      </c>
      <c r="X195" s="133" t="s">
        <v>682</v>
      </c>
      <c r="Y195" s="133" t="s">
        <v>683</v>
      </c>
      <c r="AA195" s="133">
        <f t="shared" ref="AA195:AL195" ca="1" si="256">IF(AND(E195&lt;&gt;"",AA158=1),1,0)</f>
        <v>0</v>
      </c>
      <c r="AB195" s="133">
        <f t="shared" ca="1" si="256"/>
        <v>0</v>
      </c>
      <c r="AC195" s="133">
        <f t="shared" ca="1" si="256"/>
        <v>1</v>
      </c>
      <c r="AD195" s="133">
        <f t="shared" ca="1" si="256"/>
        <v>1</v>
      </c>
      <c r="AE195" s="133">
        <f t="shared" ca="1" si="256"/>
        <v>1</v>
      </c>
      <c r="AF195" s="133">
        <f t="shared" ca="1" si="256"/>
        <v>1</v>
      </c>
      <c r="AG195" s="133">
        <f t="shared" ca="1" si="256"/>
        <v>1</v>
      </c>
      <c r="AH195" s="133">
        <f t="shared" ca="1" si="256"/>
        <v>0</v>
      </c>
      <c r="AI195" s="133">
        <f t="shared" ca="1" si="256"/>
        <v>1</v>
      </c>
      <c r="AJ195" s="133">
        <f t="shared" ca="1" si="256"/>
        <v>0</v>
      </c>
      <c r="AK195" s="133">
        <f t="shared" ca="1" si="256"/>
        <v>0</v>
      </c>
      <c r="AL195" s="133">
        <f t="shared" ca="1" si="256"/>
        <v>1</v>
      </c>
      <c r="AM195" s="133">
        <f t="shared" ca="1" si="221"/>
        <v>7</v>
      </c>
    </row>
    <row r="196" spans="4:39" x14ac:dyDescent="0.25">
      <c r="D196" s="133">
        <v>38</v>
      </c>
      <c r="G196" s="133" t="s">
        <v>98</v>
      </c>
      <c r="H196" s="133" t="s">
        <v>93</v>
      </c>
      <c r="I196" s="133" t="s">
        <v>100</v>
      </c>
      <c r="J196" s="133" t="s">
        <v>99</v>
      </c>
      <c r="K196" s="133" t="s">
        <v>101</v>
      </c>
      <c r="M196" s="133" t="s">
        <v>516</v>
      </c>
      <c r="N196" s="133" t="s">
        <v>517</v>
      </c>
      <c r="P196" s="133" t="s">
        <v>94</v>
      </c>
      <c r="R196" s="133" t="s">
        <v>685</v>
      </c>
      <c r="S196" s="133" t="s">
        <v>681</v>
      </c>
      <c r="T196" s="133" t="s">
        <v>676</v>
      </c>
      <c r="U196" s="133" t="s">
        <v>684</v>
      </c>
      <c r="V196" s="133" t="s">
        <v>677</v>
      </c>
      <c r="W196" s="133" t="s">
        <v>679</v>
      </c>
      <c r="X196" s="133" t="s">
        <v>682</v>
      </c>
      <c r="Y196" s="133" t="s">
        <v>678</v>
      </c>
      <c r="AA196" s="133">
        <f t="shared" ref="AA196:AL196" ca="1" si="257">IF(AND(E196&lt;&gt;"",AA158=1),1,0)</f>
        <v>0</v>
      </c>
      <c r="AB196" s="133">
        <f t="shared" ca="1" si="257"/>
        <v>0</v>
      </c>
      <c r="AC196" s="133">
        <f t="shared" ca="1" si="257"/>
        <v>1</v>
      </c>
      <c r="AD196" s="133">
        <f t="shared" ca="1" si="257"/>
        <v>1</v>
      </c>
      <c r="AE196" s="133">
        <f t="shared" ca="1" si="257"/>
        <v>1</v>
      </c>
      <c r="AF196" s="133">
        <f t="shared" ca="1" si="257"/>
        <v>1</v>
      </c>
      <c r="AG196" s="133">
        <f t="shared" ca="1" si="257"/>
        <v>1</v>
      </c>
      <c r="AH196" s="133">
        <f t="shared" ca="1" si="257"/>
        <v>0</v>
      </c>
      <c r="AI196" s="133">
        <f t="shared" ca="1" si="257"/>
        <v>1</v>
      </c>
      <c r="AJ196" s="133">
        <f t="shared" ca="1" si="257"/>
        <v>1</v>
      </c>
      <c r="AK196" s="133">
        <f t="shared" ca="1" si="257"/>
        <v>0</v>
      </c>
      <c r="AL196" s="133">
        <f t="shared" ca="1" si="257"/>
        <v>1</v>
      </c>
      <c r="AM196" s="133">
        <f t="shared" ca="1" si="221"/>
        <v>8</v>
      </c>
    </row>
    <row r="197" spans="4:39" x14ac:dyDescent="0.25">
      <c r="D197" s="133">
        <v>39</v>
      </c>
      <c r="G197" s="133" t="s">
        <v>98</v>
      </c>
      <c r="H197" s="133" t="s">
        <v>93</v>
      </c>
      <c r="I197" s="133" t="s">
        <v>100</v>
      </c>
      <c r="J197" s="133" t="s">
        <v>99</v>
      </c>
      <c r="K197" s="133" t="s">
        <v>101</v>
      </c>
      <c r="M197" s="133" t="s">
        <v>516</v>
      </c>
      <c r="N197" s="133" t="s">
        <v>517</v>
      </c>
      <c r="O197" s="193" t="s">
        <v>518</v>
      </c>
      <c r="R197" s="133" t="s">
        <v>685</v>
      </c>
      <c r="S197" s="133" t="s">
        <v>681</v>
      </c>
      <c r="T197" s="133" t="s">
        <v>676</v>
      </c>
      <c r="U197" s="133" t="s">
        <v>684</v>
      </c>
      <c r="V197" s="133" t="s">
        <v>677</v>
      </c>
      <c r="W197" s="133" t="s">
        <v>679</v>
      </c>
      <c r="X197" s="133" t="s">
        <v>678</v>
      </c>
      <c r="Y197" s="133" t="s">
        <v>683</v>
      </c>
      <c r="AA197" s="133">
        <f t="shared" ref="AA197:AL197" ca="1" si="258">IF(AND(E197&lt;&gt;"",AA158=1),1,0)</f>
        <v>0</v>
      </c>
      <c r="AB197" s="133">
        <f t="shared" ca="1" si="258"/>
        <v>0</v>
      </c>
      <c r="AC197" s="133">
        <f t="shared" ca="1" si="258"/>
        <v>1</v>
      </c>
      <c r="AD197" s="133">
        <f t="shared" ca="1" si="258"/>
        <v>1</v>
      </c>
      <c r="AE197" s="133">
        <f t="shared" ca="1" si="258"/>
        <v>1</v>
      </c>
      <c r="AF197" s="133">
        <f t="shared" ca="1" si="258"/>
        <v>1</v>
      </c>
      <c r="AG197" s="133">
        <f t="shared" ca="1" si="258"/>
        <v>1</v>
      </c>
      <c r="AH197" s="133">
        <f t="shared" ca="1" si="258"/>
        <v>0</v>
      </c>
      <c r="AI197" s="133">
        <f t="shared" ca="1" si="258"/>
        <v>1</v>
      </c>
      <c r="AJ197" s="133">
        <f t="shared" ca="1" si="258"/>
        <v>1</v>
      </c>
      <c r="AK197" s="133">
        <f t="shared" ca="1" si="258"/>
        <v>0</v>
      </c>
      <c r="AL197" s="133">
        <f t="shared" ca="1" si="258"/>
        <v>0</v>
      </c>
      <c r="AM197" s="133">
        <f t="shared" ca="1" si="221"/>
        <v>7</v>
      </c>
    </row>
    <row r="198" spans="4:39" x14ac:dyDescent="0.25">
      <c r="D198" s="133">
        <v>40</v>
      </c>
      <c r="G198" s="133" t="s">
        <v>98</v>
      </c>
      <c r="H198" s="133" t="s">
        <v>93</v>
      </c>
      <c r="I198" s="133" t="s">
        <v>100</v>
      </c>
      <c r="J198" s="133" t="s">
        <v>99</v>
      </c>
      <c r="K198" s="133" t="s">
        <v>101</v>
      </c>
      <c r="L198" s="133" t="s">
        <v>102</v>
      </c>
      <c r="O198" s="193" t="s">
        <v>518</v>
      </c>
      <c r="P198" s="133" t="s">
        <v>94</v>
      </c>
      <c r="R198" s="133" t="s">
        <v>685</v>
      </c>
      <c r="S198" s="133" t="s">
        <v>681</v>
      </c>
      <c r="T198" s="133" t="s">
        <v>676</v>
      </c>
      <c r="U198" s="133" t="s">
        <v>684</v>
      </c>
      <c r="V198" s="133" t="s">
        <v>680</v>
      </c>
      <c r="W198" s="133" t="s">
        <v>679</v>
      </c>
      <c r="X198" s="133" t="s">
        <v>682</v>
      </c>
      <c r="Y198" s="133" t="s">
        <v>683</v>
      </c>
      <c r="AA198" s="133">
        <f t="shared" ref="AA198:AL198" ca="1" si="259">IF(AND(E198&lt;&gt;"",AA158=1),1,0)</f>
        <v>0</v>
      </c>
      <c r="AB198" s="133">
        <f t="shared" ca="1" si="259"/>
        <v>0</v>
      </c>
      <c r="AC198" s="133">
        <f t="shared" ca="1" si="259"/>
        <v>1</v>
      </c>
      <c r="AD198" s="133">
        <f t="shared" ca="1" si="259"/>
        <v>1</v>
      </c>
      <c r="AE198" s="133">
        <f t="shared" ca="1" si="259"/>
        <v>1</v>
      </c>
      <c r="AF198" s="133">
        <f t="shared" ca="1" si="259"/>
        <v>1</v>
      </c>
      <c r="AG198" s="133">
        <f t="shared" ca="1" si="259"/>
        <v>1</v>
      </c>
      <c r="AH198" s="133">
        <f t="shared" ca="1" si="259"/>
        <v>0</v>
      </c>
      <c r="AI198" s="133">
        <f t="shared" ca="1" si="259"/>
        <v>0</v>
      </c>
      <c r="AJ198" s="133">
        <f t="shared" ca="1" si="259"/>
        <v>0</v>
      </c>
      <c r="AK198" s="133">
        <f t="shared" ca="1" si="259"/>
        <v>0</v>
      </c>
      <c r="AL198" s="133">
        <f t="shared" ca="1" si="259"/>
        <v>1</v>
      </c>
      <c r="AM198" s="133">
        <f t="shared" ca="1" si="221"/>
        <v>6</v>
      </c>
    </row>
    <row r="199" spans="4:39" x14ac:dyDescent="0.25">
      <c r="D199" s="133">
        <v>41</v>
      </c>
      <c r="G199" s="133" t="s">
        <v>98</v>
      </c>
      <c r="H199" s="133" t="s">
        <v>93</v>
      </c>
      <c r="I199" s="133" t="s">
        <v>100</v>
      </c>
      <c r="J199" s="133" t="s">
        <v>99</v>
      </c>
      <c r="K199" s="133" t="s">
        <v>101</v>
      </c>
      <c r="L199" s="133" t="s">
        <v>102</v>
      </c>
      <c r="N199" s="133" t="s">
        <v>517</v>
      </c>
      <c r="P199" s="133" t="s">
        <v>94</v>
      </c>
      <c r="R199" s="133" t="s">
        <v>685</v>
      </c>
      <c r="S199" s="133" t="s">
        <v>681</v>
      </c>
      <c r="T199" s="133" t="s">
        <v>677</v>
      </c>
      <c r="U199" s="133" t="s">
        <v>684</v>
      </c>
      <c r="V199" s="133" t="s">
        <v>680</v>
      </c>
      <c r="W199" s="133" t="s">
        <v>679</v>
      </c>
      <c r="X199" s="133" t="s">
        <v>682</v>
      </c>
      <c r="Y199" s="133" t="s">
        <v>676</v>
      </c>
      <c r="AA199" s="133">
        <f t="shared" ref="AA199:AL199" ca="1" si="260">IF(AND(E199&lt;&gt;"",AA158=1),1,0)</f>
        <v>0</v>
      </c>
      <c r="AB199" s="133">
        <f t="shared" ca="1" si="260"/>
        <v>0</v>
      </c>
      <c r="AC199" s="133">
        <f t="shared" ca="1" si="260"/>
        <v>1</v>
      </c>
      <c r="AD199" s="133">
        <f t="shared" ca="1" si="260"/>
        <v>1</v>
      </c>
      <c r="AE199" s="133">
        <f t="shared" ca="1" si="260"/>
        <v>1</v>
      </c>
      <c r="AF199" s="133">
        <f t="shared" ca="1" si="260"/>
        <v>1</v>
      </c>
      <c r="AG199" s="133">
        <f t="shared" ca="1" si="260"/>
        <v>1</v>
      </c>
      <c r="AH199" s="133">
        <f t="shared" ca="1" si="260"/>
        <v>0</v>
      </c>
      <c r="AI199" s="133">
        <f t="shared" ca="1" si="260"/>
        <v>0</v>
      </c>
      <c r="AJ199" s="133">
        <f t="shared" ca="1" si="260"/>
        <v>1</v>
      </c>
      <c r="AK199" s="133">
        <f t="shared" ca="1" si="260"/>
        <v>0</v>
      </c>
      <c r="AL199" s="133">
        <f t="shared" ca="1" si="260"/>
        <v>1</v>
      </c>
      <c r="AM199" s="133">
        <f t="shared" ca="1" si="221"/>
        <v>7</v>
      </c>
    </row>
    <row r="200" spans="4:39" x14ac:dyDescent="0.25">
      <c r="D200" s="133">
        <v>42</v>
      </c>
      <c r="G200" s="133" t="s">
        <v>98</v>
      </c>
      <c r="H200" s="133" t="s">
        <v>93</v>
      </c>
      <c r="I200" s="133" t="s">
        <v>100</v>
      </c>
      <c r="J200" s="133" t="s">
        <v>99</v>
      </c>
      <c r="K200" s="133" t="s">
        <v>101</v>
      </c>
      <c r="L200" s="133" t="s">
        <v>102</v>
      </c>
      <c r="N200" s="133" t="s">
        <v>517</v>
      </c>
      <c r="O200" s="193" t="s">
        <v>518</v>
      </c>
      <c r="R200" s="133" t="s">
        <v>685</v>
      </c>
      <c r="S200" s="133" t="s">
        <v>681</v>
      </c>
      <c r="T200" s="133" t="s">
        <v>677</v>
      </c>
      <c r="U200" s="133" t="s">
        <v>684</v>
      </c>
      <c r="V200" s="133" t="s">
        <v>680</v>
      </c>
      <c r="W200" s="133" t="s">
        <v>679</v>
      </c>
      <c r="X200" s="133" t="s">
        <v>676</v>
      </c>
      <c r="Y200" s="133" t="s">
        <v>683</v>
      </c>
      <c r="AA200" s="133">
        <f t="shared" ref="AA200:AL200" ca="1" si="261">IF(AND(E200&lt;&gt;"",AA158=1),1,0)</f>
        <v>0</v>
      </c>
      <c r="AB200" s="133">
        <f t="shared" ca="1" si="261"/>
        <v>0</v>
      </c>
      <c r="AC200" s="133">
        <f t="shared" ca="1" si="261"/>
        <v>1</v>
      </c>
      <c r="AD200" s="133">
        <f t="shared" ca="1" si="261"/>
        <v>1</v>
      </c>
      <c r="AE200" s="133">
        <f t="shared" ca="1" si="261"/>
        <v>1</v>
      </c>
      <c r="AF200" s="133">
        <f t="shared" ca="1" si="261"/>
        <v>1</v>
      </c>
      <c r="AG200" s="133">
        <f t="shared" ca="1" si="261"/>
        <v>1</v>
      </c>
      <c r="AH200" s="133">
        <f t="shared" ca="1" si="261"/>
        <v>0</v>
      </c>
      <c r="AI200" s="133">
        <f t="shared" ca="1" si="261"/>
        <v>0</v>
      </c>
      <c r="AJ200" s="133">
        <f t="shared" ca="1" si="261"/>
        <v>1</v>
      </c>
      <c r="AK200" s="133">
        <f t="shared" ca="1" si="261"/>
        <v>0</v>
      </c>
      <c r="AL200" s="133">
        <f t="shared" ca="1" si="261"/>
        <v>0</v>
      </c>
      <c r="AM200" s="133">
        <f t="shared" ca="1" si="221"/>
        <v>6</v>
      </c>
    </row>
    <row r="201" spans="4:39" x14ac:dyDescent="0.25">
      <c r="D201" s="133">
        <v>43</v>
      </c>
      <c r="G201" s="133" t="s">
        <v>98</v>
      </c>
      <c r="H201" s="133" t="s">
        <v>93</v>
      </c>
      <c r="I201" s="133" t="s">
        <v>100</v>
      </c>
      <c r="J201" s="133" t="s">
        <v>99</v>
      </c>
      <c r="K201" s="133" t="s">
        <v>101</v>
      </c>
      <c r="L201" s="133" t="s">
        <v>102</v>
      </c>
      <c r="M201" s="133" t="s">
        <v>516</v>
      </c>
      <c r="P201" s="133" t="s">
        <v>94</v>
      </c>
      <c r="R201" s="133" t="s">
        <v>685</v>
      </c>
      <c r="S201" s="133" t="s">
        <v>681</v>
      </c>
      <c r="T201" s="133" t="s">
        <v>676</v>
      </c>
      <c r="U201" s="133" t="s">
        <v>684</v>
      </c>
      <c r="V201" s="133" t="s">
        <v>680</v>
      </c>
      <c r="W201" s="133" t="s">
        <v>679</v>
      </c>
      <c r="X201" s="133" t="s">
        <v>682</v>
      </c>
      <c r="Y201" s="133" t="s">
        <v>678</v>
      </c>
      <c r="AA201" s="133">
        <f t="shared" ref="AA201:AL201" ca="1" si="262">IF(AND(E201&lt;&gt;"",AA158=1),1,0)</f>
        <v>0</v>
      </c>
      <c r="AB201" s="133">
        <f t="shared" ca="1" si="262"/>
        <v>0</v>
      </c>
      <c r="AC201" s="133">
        <f t="shared" ca="1" si="262"/>
        <v>1</v>
      </c>
      <c r="AD201" s="133">
        <f t="shared" ca="1" si="262"/>
        <v>1</v>
      </c>
      <c r="AE201" s="133">
        <f t="shared" ca="1" si="262"/>
        <v>1</v>
      </c>
      <c r="AF201" s="133">
        <f t="shared" ca="1" si="262"/>
        <v>1</v>
      </c>
      <c r="AG201" s="133">
        <f t="shared" ca="1" si="262"/>
        <v>1</v>
      </c>
      <c r="AH201" s="133">
        <f t="shared" ca="1" si="262"/>
        <v>0</v>
      </c>
      <c r="AI201" s="133">
        <f t="shared" ca="1" si="262"/>
        <v>1</v>
      </c>
      <c r="AJ201" s="133">
        <f t="shared" ca="1" si="262"/>
        <v>0</v>
      </c>
      <c r="AK201" s="133">
        <f t="shared" ca="1" si="262"/>
        <v>0</v>
      </c>
      <c r="AL201" s="133">
        <f t="shared" ca="1" si="262"/>
        <v>1</v>
      </c>
      <c r="AM201" s="133">
        <f t="shared" ca="1" si="221"/>
        <v>7</v>
      </c>
    </row>
    <row r="202" spans="4:39" x14ac:dyDescent="0.25">
      <c r="D202" s="133">
        <v>44</v>
      </c>
      <c r="G202" s="133" t="s">
        <v>98</v>
      </c>
      <c r="H202" s="133" t="s">
        <v>93</v>
      </c>
      <c r="I202" s="133" t="s">
        <v>100</v>
      </c>
      <c r="J202" s="133" t="s">
        <v>99</v>
      </c>
      <c r="K202" s="133" t="s">
        <v>101</v>
      </c>
      <c r="L202" s="133" t="s">
        <v>102</v>
      </c>
      <c r="M202" s="133" t="s">
        <v>516</v>
      </c>
      <c r="O202" s="193" t="s">
        <v>518</v>
      </c>
      <c r="R202" s="133" t="s">
        <v>685</v>
      </c>
      <c r="S202" s="133" t="s">
        <v>681</v>
      </c>
      <c r="T202" s="133" t="s">
        <v>676</v>
      </c>
      <c r="U202" s="133" t="s">
        <v>684</v>
      </c>
      <c r="V202" s="133" t="s">
        <v>680</v>
      </c>
      <c r="W202" s="133" t="s">
        <v>679</v>
      </c>
      <c r="X202" s="133" t="s">
        <v>678</v>
      </c>
      <c r="Y202" s="133" t="s">
        <v>683</v>
      </c>
      <c r="AA202" s="133">
        <f t="shared" ref="AA202:AL202" ca="1" si="263">IF(AND(E202&lt;&gt;"",AA158=1),1,0)</f>
        <v>0</v>
      </c>
      <c r="AB202" s="133">
        <f t="shared" ca="1" si="263"/>
        <v>0</v>
      </c>
      <c r="AC202" s="133">
        <f t="shared" ca="1" si="263"/>
        <v>1</v>
      </c>
      <c r="AD202" s="133">
        <f t="shared" ca="1" si="263"/>
        <v>1</v>
      </c>
      <c r="AE202" s="133">
        <f t="shared" ca="1" si="263"/>
        <v>1</v>
      </c>
      <c r="AF202" s="133">
        <f t="shared" ca="1" si="263"/>
        <v>1</v>
      </c>
      <c r="AG202" s="133">
        <f t="shared" ca="1" si="263"/>
        <v>1</v>
      </c>
      <c r="AH202" s="133">
        <f t="shared" ca="1" si="263"/>
        <v>0</v>
      </c>
      <c r="AI202" s="133">
        <f t="shared" ca="1" si="263"/>
        <v>1</v>
      </c>
      <c r="AJ202" s="133">
        <f t="shared" ca="1" si="263"/>
        <v>0</v>
      </c>
      <c r="AK202" s="133">
        <f t="shared" ca="1" si="263"/>
        <v>0</v>
      </c>
      <c r="AL202" s="133">
        <f t="shared" ca="1" si="263"/>
        <v>0</v>
      </c>
      <c r="AM202" s="133">
        <f t="shared" ca="1" si="221"/>
        <v>6</v>
      </c>
    </row>
    <row r="203" spans="4:39" x14ac:dyDescent="0.25">
      <c r="D203" s="133">
        <v>45</v>
      </c>
      <c r="G203" s="133" t="s">
        <v>98</v>
      </c>
      <c r="H203" s="133" t="s">
        <v>93</v>
      </c>
      <c r="I203" s="133" t="s">
        <v>100</v>
      </c>
      <c r="J203" s="133" t="s">
        <v>99</v>
      </c>
      <c r="K203" s="133" t="s">
        <v>101</v>
      </c>
      <c r="L203" s="133" t="s">
        <v>102</v>
      </c>
      <c r="M203" s="133" t="s">
        <v>516</v>
      </c>
      <c r="N203" s="133" t="s">
        <v>517</v>
      </c>
      <c r="R203" s="133" t="s">
        <v>685</v>
      </c>
      <c r="S203" s="133" t="s">
        <v>681</v>
      </c>
      <c r="T203" s="133" t="s">
        <v>677</v>
      </c>
      <c r="U203" s="133" t="s">
        <v>684</v>
      </c>
      <c r="V203" s="133" t="s">
        <v>680</v>
      </c>
      <c r="W203" s="133" t="s">
        <v>679</v>
      </c>
      <c r="X203" s="133" t="s">
        <v>676</v>
      </c>
      <c r="Y203" s="133" t="s">
        <v>678</v>
      </c>
      <c r="AA203" s="133">
        <f t="shared" ref="AA203:AL203" ca="1" si="264">IF(AND(E203&lt;&gt;"",AA158=1),1,0)</f>
        <v>0</v>
      </c>
      <c r="AB203" s="133">
        <f t="shared" ca="1" si="264"/>
        <v>0</v>
      </c>
      <c r="AC203" s="133">
        <f t="shared" ca="1" si="264"/>
        <v>1</v>
      </c>
      <c r="AD203" s="133">
        <f t="shared" ca="1" si="264"/>
        <v>1</v>
      </c>
      <c r="AE203" s="133">
        <f t="shared" ca="1" si="264"/>
        <v>1</v>
      </c>
      <c r="AF203" s="133">
        <f t="shared" ca="1" si="264"/>
        <v>1</v>
      </c>
      <c r="AG203" s="133">
        <f t="shared" ca="1" si="264"/>
        <v>1</v>
      </c>
      <c r="AH203" s="133">
        <f t="shared" ca="1" si="264"/>
        <v>0</v>
      </c>
      <c r="AI203" s="133">
        <f t="shared" ca="1" si="264"/>
        <v>1</v>
      </c>
      <c r="AJ203" s="133">
        <f t="shared" ca="1" si="264"/>
        <v>1</v>
      </c>
      <c r="AK203" s="133">
        <f t="shared" ca="1" si="264"/>
        <v>0</v>
      </c>
      <c r="AL203" s="133">
        <f t="shared" ca="1" si="264"/>
        <v>0</v>
      </c>
      <c r="AM203" s="133">
        <f t="shared" ca="1" si="221"/>
        <v>7</v>
      </c>
    </row>
    <row r="204" spans="4:39" x14ac:dyDescent="0.25">
      <c r="D204" s="133">
        <v>46</v>
      </c>
      <c r="F204" s="133" t="s">
        <v>97</v>
      </c>
      <c r="J204" s="133" t="s">
        <v>99</v>
      </c>
      <c r="K204" s="133" t="s">
        <v>101</v>
      </c>
      <c r="L204" s="133" t="s">
        <v>102</v>
      </c>
      <c r="M204" s="133" t="s">
        <v>516</v>
      </c>
      <c r="N204" s="133" t="s">
        <v>517</v>
      </c>
      <c r="O204" s="193" t="s">
        <v>518</v>
      </c>
      <c r="P204" s="133" t="s">
        <v>94</v>
      </c>
      <c r="R204" s="133" t="s">
        <v>680</v>
      </c>
      <c r="S204" s="133" t="s">
        <v>677</v>
      </c>
      <c r="T204" s="133" t="s">
        <v>686</v>
      </c>
      <c r="U204" s="133" t="s">
        <v>679</v>
      </c>
      <c r="V204" s="133" t="s">
        <v>678</v>
      </c>
      <c r="W204" s="133" t="s">
        <v>681</v>
      </c>
      <c r="X204" s="133" t="s">
        <v>682</v>
      </c>
      <c r="Y204" s="133" t="s">
        <v>683</v>
      </c>
      <c r="AA204" s="133">
        <f t="shared" ref="AA204:AL204" ca="1" si="265">IF(AND(E204&lt;&gt;"",AA158=1),1,0)</f>
        <v>0</v>
      </c>
      <c r="AB204" s="133">
        <f t="shared" ca="1" si="265"/>
        <v>0</v>
      </c>
      <c r="AC204" s="133">
        <f t="shared" ca="1" si="265"/>
        <v>0</v>
      </c>
      <c r="AD204" s="133">
        <f t="shared" ca="1" si="265"/>
        <v>0</v>
      </c>
      <c r="AE204" s="133">
        <f t="shared" ca="1" si="265"/>
        <v>0</v>
      </c>
      <c r="AF204" s="133">
        <f t="shared" ca="1" si="265"/>
        <v>1</v>
      </c>
      <c r="AG204" s="133">
        <f t="shared" ca="1" si="265"/>
        <v>1</v>
      </c>
      <c r="AH204" s="133">
        <f t="shared" ca="1" si="265"/>
        <v>0</v>
      </c>
      <c r="AI204" s="133">
        <f t="shared" ca="1" si="265"/>
        <v>1</v>
      </c>
      <c r="AJ204" s="133">
        <f t="shared" ca="1" si="265"/>
        <v>1</v>
      </c>
      <c r="AK204" s="133">
        <f t="shared" ca="1" si="265"/>
        <v>0</v>
      </c>
      <c r="AL204" s="133">
        <f t="shared" ca="1" si="265"/>
        <v>1</v>
      </c>
      <c r="AM204" s="133">
        <f t="shared" ca="1" si="221"/>
        <v>5</v>
      </c>
    </row>
    <row r="205" spans="4:39" x14ac:dyDescent="0.25">
      <c r="D205" s="133">
        <v>47</v>
      </c>
      <c r="F205" s="133" t="s">
        <v>97</v>
      </c>
      <c r="I205" s="133" t="s">
        <v>100</v>
      </c>
      <c r="K205" s="133" t="s">
        <v>101</v>
      </c>
      <c r="L205" s="133" t="s">
        <v>102</v>
      </c>
      <c r="M205" s="133" t="s">
        <v>516</v>
      </c>
      <c r="N205" s="133" t="s">
        <v>517</v>
      </c>
      <c r="O205" s="193" t="s">
        <v>518</v>
      </c>
      <c r="P205" s="133" t="s">
        <v>94</v>
      </c>
      <c r="R205" s="133" t="s">
        <v>676</v>
      </c>
      <c r="S205" s="133" t="s">
        <v>677</v>
      </c>
      <c r="T205" s="133" t="s">
        <v>678</v>
      </c>
      <c r="U205" s="133" t="s">
        <v>686</v>
      </c>
      <c r="V205" s="133" t="s">
        <v>680</v>
      </c>
      <c r="W205" s="133" t="s">
        <v>681</v>
      </c>
      <c r="X205" s="133" t="s">
        <v>682</v>
      </c>
      <c r="Y205" s="133" t="s">
        <v>683</v>
      </c>
      <c r="AA205" s="133">
        <f t="shared" ref="AA205:AL205" ca="1" si="266">IF(AND(E205&lt;&gt;"",AA158=1),1,0)</f>
        <v>0</v>
      </c>
      <c r="AB205" s="133">
        <f t="shared" ca="1" si="266"/>
        <v>0</v>
      </c>
      <c r="AC205" s="133">
        <f t="shared" ca="1" si="266"/>
        <v>0</v>
      </c>
      <c r="AD205" s="133">
        <f t="shared" ca="1" si="266"/>
        <v>0</v>
      </c>
      <c r="AE205" s="133">
        <f t="shared" ca="1" si="266"/>
        <v>1</v>
      </c>
      <c r="AF205" s="133">
        <f t="shared" ca="1" si="266"/>
        <v>0</v>
      </c>
      <c r="AG205" s="133">
        <f t="shared" ca="1" si="266"/>
        <v>1</v>
      </c>
      <c r="AH205" s="133">
        <f t="shared" ca="1" si="266"/>
        <v>0</v>
      </c>
      <c r="AI205" s="133">
        <f t="shared" ca="1" si="266"/>
        <v>1</v>
      </c>
      <c r="AJ205" s="133">
        <f t="shared" ca="1" si="266"/>
        <v>1</v>
      </c>
      <c r="AK205" s="133">
        <f t="shared" ca="1" si="266"/>
        <v>0</v>
      </c>
      <c r="AL205" s="133">
        <f t="shared" ca="1" si="266"/>
        <v>1</v>
      </c>
      <c r="AM205" s="133">
        <f t="shared" ca="1" si="221"/>
        <v>5</v>
      </c>
    </row>
    <row r="206" spans="4:39" x14ac:dyDescent="0.25">
      <c r="D206" s="133">
        <v>48</v>
      </c>
      <c r="F206" s="133" t="s">
        <v>97</v>
      </c>
      <c r="I206" s="133" t="s">
        <v>100</v>
      </c>
      <c r="J206" s="133" t="s">
        <v>99</v>
      </c>
      <c r="L206" s="133" t="s">
        <v>102</v>
      </c>
      <c r="M206" s="133" t="s">
        <v>516</v>
      </c>
      <c r="N206" s="133" t="s">
        <v>517</v>
      </c>
      <c r="O206" s="193" t="s">
        <v>518</v>
      </c>
      <c r="P206" s="133" t="s">
        <v>94</v>
      </c>
      <c r="R206" s="133" t="s">
        <v>676</v>
      </c>
      <c r="S206" s="133" t="s">
        <v>677</v>
      </c>
      <c r="T206" s="133" t="s">
        <v>686</v>
      </c>
      <c r="U206" s="133" t="s">
        <v>679</v>
      </c>
      <c r="V206" s="133" t="s">
        <v>678</v>
      </c>
      <c r="W206" s="133" t="s">
        <v>680</v>
      </c>
      <c r="X206" s="133" t="s">
        <v>682</v>
      </c>
      <c r="Y206" s="133" t="s">
        <v>683</v>
      </c>
      <c r="AA206" s="133">
        <f t="shared" ref="AA206:AL206" ca="1" si="267">IF(AND(E206&lt;&gt;"",AA158=1),1,0)</f>
        <v>0</v>
      </c>
      <c r="AB206" s="133">
        <f t="shared" ca="1" si="267"/>
        <v>0</v>
      </c>
      <c r="AC206" s="133">
        <f t="shared" ca="1" si="267"/>
        <v>0</v>
      </c>
      <c r="AD206" s="133">
        <f t="shared" ca="1" si="267"/>
        <v>0</v>
      </c>
      <c r="AE206" s="133">
        <f t="shared" ca="1" si="267"/>
        <v>1</v>
      </c>
      <c r="AF206" s="133">
        <f t="shared" ca="1" si="267"/>
        <v>1</v>
      </c>
      <c r="AG206" s="133">
        <f t="shared" ca="1" si="267"/>
        <v>0</v>
      </c>
      <c r="AH206" s="133">
        <f t="shared" ca="1" si="267"/>
        <v>0</v>
      </c>
      <c r="AI206" s="133">
        <f t="shared" ca="1" si="267"/>
        <v>1</v>
      </c>
      <c r="AJ206" s="133">
        <f t="shared" ca="1" si="267"/>
        <v>1</v>
      </c>
      <c r="AK206" s="133">
        <f t="shared" ca="1" si="267"/>
        <v>0</v>
      </c>
      <c r="AL206" s="133">
        <f t="shared" ca="1" si="267"/>
        <v>1</v>
      </c>
      <c r="AM206" s="133">
        <f t="shared" ca="1" si="221"/>
        <v>5</v>
      </c>
    </row>
    <row r="207" spans="4:39" x14ac:dyDescent="0.25">
      <c r="D207" s="133">
        <v>49</v>
      </c>
      <c r="F207" s="133" t="s">
        <v>97</v>
      </c>
      <c r="I207" s="133" t="s">
        <v>100</v>
      </c>
      <c r="J207" s="133" t="s">
        <v>99</v>
      </c>
      <c r="K207" s="133" t="s">
        <v>101</v>
      </c>
      <c r="M207" s="133" t="s">
        <v>516</v>
      </c>
      <c r="N207" s="133" t="s">
        <v>517</v>
      </c>
      <c r="O207" s="193" t="s">
        <v>518</v>
      </c>
      <c r="P207" s="133" t="s">
        <v>94</v>
      </c>
      <c r="R207" s="133" t="s">
        <v>676</v>
      </c>
      <c r="S207" s="133" t="s">
        <v>677</v>
      </c>
      <c r="T207" s="133" t="s">
        <v>686</v>
      </c>
      <c r="U207" s="133" t="s">
        <v>679</v>
      </c>
      <c r="V207" s="133" t="s">
        <v>678</v>
      </c>
      <c r="W207" s="133" t="s">
        <v>681</v>
      </c>
      <c r="X207" s="133" t="s">
        <v>682</v>
      </c>
      <c r="Y207" s="133" t="s">
        <v>683</v>
      </c>
      <c r="AA207" s="133">
        <f t="shared" ref="AA207:AL207" ca="1" si="268">IF(AND(E207&lt;&gt;"",AA158=1),1,0)</f>
        <v>0</v>
      </c>
      <c r="AB207" s="133">
        <f t="shared" ca="1" si="268"/>
        <v>0</v>
      </c>
      <c r="AC207" s="133">
        <f t="shared" ca="1" si="268"/>
        <v>0</v>
      </c>
      <c r="AD207" s="133">
        <f t="shared" ca="1" si="268"/>
        <v>0</v>
      </c>
      <c r="AE207" s="133">
        <f t="shared" ca="1" si="268"/>
        <v>1</v>
      </c>
      <c r="AF207" s="133">
        <f t="shared" ca="1" si="268"/>
        <v>1</v>
      </c>
      <c r="AG207" s="133">
        <f t="shared" ca="1" si="268"/>
        <v>1</v>
      </c>
      <c r="AH207" s="133">
        <f t="shared" ca="1" si="268"/>
        <v>0</v>
      </c>
      <c r="AI207" s="133">
        <f t="shared" ca="1" si="268"/>
        <v>1</v>
      </c>
      <c r="AJ207" s="133">
        <f t="shared" ca="1" si="268"/>
        <v>1</v>
      </c>
      <c r="AK207" s="133">
        <f t="shared" ca="1" si="268"/>
        <v>0</v>
      </c>
      <c r="AL207" s="133">
        <f t="shared" ca="1" si="268"/>
        <v>1</v>
      </c>
      <c r="AM207" s="133">
        <f t="shared" ca="1" si="221"/>
        <v>6</v>
      </c>
    </row>
    <row r="208" spans="4:39" x14ac:dyDescent="0.25">
      <c r="D208" s="133">
        <v>50</v>
      </c>
      <c r="F208" s="133" t="s">
        <v>97</v>
      </c>
      <c r="I208" s="133" t="s">
        <v>100</v>
      </c>
      <c r="J208" s="133" t="s">
        <v>99</v>
      </c>
      <c r="K208" s="133" t="s">
        <v>101</v>
      </c>
      <c r="L208" s="133" t="s">
        <v>102</v>
      </c>
      <c r="N208" s="133" t="s">
        <v>517</v>
      </c>
      <c r="O208" s="193" t="s">
        <v>518</v>
      </c>
      <c r="P208" s="133" t="s">
        <v>94</v>
      </c>
      <c r="R208" s="133" t="s">
        <v>676</v>
      </c>
      <c r="S208" s="133" t="s">
        <v>677</v>
      </c>
      <c r="T208" s="133" t="s">
        <v>686</v>
      </c>
      <c r="U208" s="133" t="s">
        <v>679</v>
      </c>
      <c r="V208" s="133" t="s">
        <v>680</v>
      </c>
      <c r="W208" s="133" t="s">
        <v>681</v>
      </c>
      <c r="X208" s="133" t="s">
        <v>682</v>
      </c>
      <c r="Y208" s="133" t="s">
        <v>683</v>
      </c>
      <c r="AA208" s="133">
        <f t="shared" ref="AA208:AL208" ca="1" si="269">IF(AND(E208&lt;&gt;"",AA158=1),1,0)</f>
        <v>0</v>
      </c>
      <c r="AB208" s="133">
        <f t="shared" ca="1" si="269"/>
        <v>0</v>
      </c>
      <c r="AC208" s="133">
        <f t="shared" ca="1" si="269"/>
        <v>0</v>
      </c>
      <c r="AD208" s="133">
        <f t="shared" ca="1" si="269"/>
        <v>0</v>
      </c>
      <c r="AE208" s="133">
        <f t="shared" ca="1" si="269"/>
        <v>1</v>
      </c>
      <c r="AF208" s="133">
        <f t="shared" ca="1" si="269"/>
        <v>1</v>
      </c>
      <c r="AG208" s="133">
        <f t="shared" ca="1" si="269"/>
        <v>1</v>
      </c>
      <c r="AH208" s="133">
        <f t="shared" ca="1" si="269"/>
        <v>0</v>
      </c>
      <c r="AI208" s="133">
        <f t="shared" ca="1" si="269"/>
        <v>0</v>
      </c>
      <c r="AJ208" s="133">
        <f t="shared" ca="1" si="269"/>
        <v>1</v>
      </c>
      <c r="AK208" s="133">
        <f t="shared" ca="1" si="269"/>
        <v>0</v>
      </c>
      <c r="AL208" s="133">
        <f t="shared" ca="1" si="269"/>
        <v>1</v>
      </c>
      <c r="AM208" s="133">
        <f t="shared" ca="1" si="221"/>
        <v>5</v>
      </c>
    </row>
    <row r="209" spans="4:39" x14ac:dyDescent="0.25">
      <c r="D209" s="133">
        <v>51</v>
      </c>
      <c r="F209" s="133" t="s">
        <v>97</v>
      </c>
      <c r="I209" s="133" t="s">
        <v>100</v>
      </c>
      <c r="J209" s="133" t="s">
        <v>99</v>
      </c>
      <c r="K209" s="133" t="s">
        <v>101</v>
      </c>
      <c r="L209" s="133" t="s">
        <v>102</v>
      </c>
      <c r="M209" s="133" t="s">
        <v>516</v>
      </c>
      <c r="O209" s="193" t="s">
        <v>518</v>
      </c>
      <c r="P209" s="133" t="s">
        <v>94</v>
      </c>
      <c r="R209" s="133" t="s">
        <v>676</v>
      </c>
      <c r="S209" s="133" t="s">
        <v>681</v>
      </c>
      <c r="T209" s="133" t="s">
        <v>686</v>
      </c>
      <c r="U209" s="133" t="s">
        <v>679</v>
      </c>
      <c r="V209" s="133" t="s">
        <v>678</v>
      </c>
      <c r="W209" s="133" t="s">
        <v>680</v>
      </c>
      <c r="X209" s="133" t="s">
        <v>682</v>
      </c>
      <c r="Y209" s="133" t="s">
        <v>683</v>
      </c>
      <c r="AA209" s="133">
        <f t="shared" ref="AA209:AL209" ca="1" si="270">IF(AND(E209&lt;&gt;"",AA158=1),1,0)</f>
        <v>0</v>
      </c>
      <c r="AB209" s="133">
        <f t="shared" ca="1" si="270"/>
        <v>0</v>
      </c>
      <c r="AC209" s="133">
        <f t="shared" ca="1" si="270"/>
        <v>0</v>
      </c>
      <c r="AD209" s="133">
        <f t="shared" ca="1" si="270"/>
        <v>0</v>
      </c>
      <c r="AE209" s="133">
        <f t="shared" ca="1" si="270"/>
        <v>1</v>
      </c>
      <c r="AF209" s="133">
        <f t="shared" ca="1" si="270"/>
        <v>1</v>
      </c>
      <c r="AG209" s="133">
        <f t="shared" ca="1" si="270"/>
        <v>1</v>
      </c>
      <c r="AH209" s="133">
        <f t="shared" ca="1" si="270"/>
        <v>0</v>
      </c>
      <c r="AI209" s="133">
        <f t="shared" ca="1" si="270"/>
        <v>1</v>
      </c>
      <c r="AJ209" s="133">
        <f t="shared" ca="1" si="270"/>
        <v>0</v>
      </c>
      <c r="AK209" s="133">
        <f t="shared" ca="1" si="270"/>
        <v>0</v>
      </c>
      <c r="AL209" s="133">
        <f t="shared" ca="1" si="270"/>
        <v>1</v>
      </c>
      <c r="AM209" s="133">
        <f t="shared" ca="1" si="221"/>
        <v>5</v>
      </c>
    </row>
    <row r="210" spans="4:39" x14ac:dyDescent="0.25">
      <c r="D210" s="133">
        <v>52</v>
      </c>
      <c r="F210" s="133" t="s">
        <v>97</v>
      </c>
      <c r="I210" s="133" t="s">
        <v>100</v>
      </c>
      <c r="J210" s="133" t="s">
        <v>99</v>
      </c>
      <c r="K210" s="133" t="s">
        <v>101</v>
      </c>
      <c r="L210" s="133" t="s">
        <v>102</v>
      </c>
      <c r="M210" s="133" t="s">
        <v>516</v>
      </c>
      <c r="N210" s="133" t="s">
        <v>517</v>
      </c>
      <c r="P210" s="133" t="s">
        <v>94</v>
      </c>
      <c r="R210" s="133" t="s">
        <v>676</v>
      </c>
      <c r="S210" s="133" t="s">
        <v>677</v>
      </c>
      <c r="T210" s="133" t="s">
        <v>686</v>
      </c>
      <c r="U210" s="133" t="s">
        <v>679</v>
      </c>
      <c r="V210" s="133" t="s">
        <v>680</v>
      </c>
      <c r="W210" s="133" t="s">
        <v>681</v>
      </c>
      <c r="X210" s="133" t="s">
        <v>682</v>
      </c>
      <c r="Y210" s="133" t="s">
        <v>678</v>
      </c>
      <c r="AA210" s="133">
        <f t="shared" ref="AA210:AL210" ca="1" si="271">IF(AND(E210&lt;&gt;"",AA158=1),1,0)</f>
        <v>0</v>
      </c>
      <c r="AB210" s="133">
        <f t="shared" ca="1" si="271"/>
        <v>0</v>
      </c>
      <c r="AC210" s="133">
        <f t="shared" ca="1" si="271"/>
        <v>0</v>
      </c>
      <c r="AD210" s="133">
        <f t="shared" ca="1" si="271"/>
        <v>0</v>
      </c>
      <c r="AE210" s="133">
        <f t="shared" ca="1" si="271"/>
        <v>1</v>
      </c>
      <c r="AF210" s="133">
        <f t="shared" ca="1" si="271"/>
        <v>1</v>
      </c>
      <c r="AG210" s="133">
        <f t="shared" ca="1" si="271"/>
        <v>1</v>
      </c>
      <c r="AH210" s="133">
        <f t="shared" ca="1" si="271"/>
        <v>0</v>
      </c>
      <c r="AI210" s="133">
        <f t="shared" ca="1" si="271"/>
        <v>1</v>
      </c>
      <c r="AJ210" s="133">
        <f t="shared" ca="1" si="271"/>
        <v>1</v>
      </c>
      <c r="AK210" s="133">
        <f t="shared" ca="1" si="271"/>
        <v>0</v>
      </c>
      <c r="AL210" s="133">
        <f t="shared" ca="1" si="271"/>
        <v>1</v>
      </c>
      <c r="AM210" s="133">
        <f t="shared" ca="1" si="221"/>
        <v>6</v>
      </c>
    </row>
    <row r="211" spans="4:39" x14ac:dyDescent="0.25">
      <c r="D211" s="133">
        <v>53</v>
      </c>
      <c r="F211" s="133" t="s">
        <v>97</v>
      </c>
      <c r="I211" s="133" t="s">
        <v>100</v>
      </c>
      <c r="J211" s="133" t="s">
        <v>99</v>
      </c>
      <c r="K211" s="133" t="s">
        <v>101</v>
      </c>
      <c r="L211" s="133" t="s">
        <v>102</v>
      </c>
      <c r="M211" s="133" t="s">
        <v>516</v>
      </c>
      <c r="N211" s="133" t="s">
        <v>517</v>
      </c>
      <c r="O211" s="193" t="s">
        <v>518</v>
      </c>
      <c r="R211" s="133" t="s">
        <v>676</v>
      </c>
      <c r="S211" s="133" t="s">
        <v>677</v>
      </c>
      <c r="T211" s="133" t="s">
        <v>686</v>
      </c>
      <c r="U211" s="133" t="s">
        <v>679</v>
      </c>
      <c r="V211" s="133" t="s">
        <v>680</v>
      </c>
      <c r="W211" s="133" t="s">
        <v>681</v>
      </c>
      <c r="X211" s="133" t="s">
        <v>678</v>
      </c>
      <c r="Y211" s="133" t="s">
        <v>683</v>
      </c>
      <c r="AA211" s="133">
        <f t="shared" ref="AA211:AL211" ca="1" si="272">IF(AND(E211&lt;&gt;"",AA158=1),1,0)</f>
        <v>0</v>
      </c>
      <c r="AB211" s="133">
        <f t="shared" ca="1" si="272"/>
        <v>0</v>
      </c>
      <c r="AC211" s="133">
        <f t="shared" ca="1" si="272"/>
        <v>0</v>
      </c>
      <c r="AD211" s="133">
        <f t="shared" ca="1" si="272"/>
        <v>0</v>
      </c>
      <c r="AE211" s="133">
        <f t="shared" ca="1" si="272"/>
        <v>1</v>
      </c>
      <c r="AF211" s="133">
        <f t="shared" ca="1" si="272"/>
        <v>1</v>
      </c>
      <c r="AG211" s="133">
        <f t="shared" ca="1" si="272"/>
        <v>1</v>
      </c>
      <c r="AH211" s="133">
        <f t="shared" ca="1" si="272"/>
        <v>0</v>
      </c>
      <c r="AI211" s="133">
        <f t="shared" ca="1" si="272"/>
        <v>1</v>
      </c>
      <c r="AJ211" s="133">
        <f t="shared" ca="1" si="272"/>
        <v>1</v>
      </c>
      <c r="AK211" s="133">
        <f t="shared" ca="1" si="272"/>
        <v>0</v>
      </c>
      <c r="AL211" s="133">
        <f t="shared" ca="1" si="272"/>
        <v>0</v>
      </c>
      <c r="AM211" s="133">
        <f t="shared" ca="1" si="221"/>
        <v>5</v>
      </c>
    </row>
    <row r="212" spans="4:39" x14ac:dyDescent="0.25">
      <c r="D212" s="133">
        <v>54</v>
      </c>
      <c r="F212" s="133" t="s">
        <v>97</v>
      </c>
      <c r="H212" s="133" t="s">
        <v>93</v>
      </c>
      <c r="K212" s="133" t="s">
        <v>101</v>
      </c>
      <c r="L212" s="133" t="s">
        <v>102</v>
      </c>
      <c r="M212" s="133" t="s">
        <v>516</v>
      </c>
      <c r="N212" s="133" t="s">
        <v>517</v>
      </c>
      <c r="O212" s="193" t="s">
        <v>518</v>
      </c>
      <c r="P212" s="133" t="s">
        <v>94</v>
      </c>
      <c r="R212" s="133" t="s">
        <v>680</v>
      </c>
      <c r="S212" s="133" t="s">
        <v>677</v>
      </c>
      <c r="T212" s="133" t="s">
        <v>686</v>
      </c>
      <c r="U212" s="133" t="s">
        <v>684</v>
      </c>
      <c r="V212" s="133" t="s">
        <v>678</v>
      </c>
      <c r="W212" s="133" t="s">
        <v>681</v>
      </c>
      <c r="X212" s="133" t="s">
        <v>682</v>
      </c>
      <c r="Y212" s="133" t="s">
        <v>683</v>
      </c>
      <c r="AA212" s="133">
        <f t="shared" ref="AA212:AL212" ca="1" si="273">IF(AND(E212&lt;&gt;"",AA158=1),1,0)</f>
        <v>0</v>
      </c>
      <c r="AB212" s="133">
        <f t="shared" ca="1" si="273"/>
        <v>0</v>
      </c>
      <c r="AC212" s="133">
        <f t="shared" ca="1" si="273"/>
        <v>0</v>
      </c>
      <c r="AD212" s="133">
        <f t="shared" ca="1" si="273"/>
        <v>1</v>
      </c>
      <c r="AE212" s="133">
        <f t="shared" ca="1" si="273"/>
        <v>0</v>
      </c>
      <c r="AF212" s="133">
        <f t="shared" ca="1" si="273"/>
        <v>0</v>
      </c>
      <c r="AG212" s="133">
        <f t="shared" ca="1" si="273"/>
        <v>1</v>
      </c>
      <c r="AH212" s="133">
        <f t="shared" ca="1" si="273"/>
        <v>0</v>
      </c>
      <c r="AI212" s="133">
        <f t="shared" ca="1" si="273"/>
        <v>1</v>
      </c>
      <c r="AJ212" s="133">
        <f t="shared" ca="1" si="273"/>
        <v>1</v>
      </c>
      <c r="AK212" s="133">
        <f t="shared" ca="1" si="273"/>
        <v>0</v>
      </c>
      <c r="AL212" s="133">
        <f t="shared" ca="1" si="273"/>
        <v>1</v>
      </c>
      <c r="AM212" s="133">
        <f t="shared" ca="1" si="221"/>
        <v>5</v>
      </c>
    </row>
    <row r="213" spans="4:39" x14ac:dyDescent="0.25">
      <c r="D213" s="133">
        <v>55</v>
      </c>
      <c r="F213" s="133" t="s">
        <v>97</v>
      </c>
      <c r="H213" s="133" t="s">
        <v>93</v>
      </c>
      <c r="J213" s="133" t="s">
        <v>99</v>
      </c>
      <c r="L213" s="133" t="s">
        <v>102</v>
      </c>
      <c r="M213" s="133" t="s">
        <v>516</v>
      </c>
      <c r="N213" s="133" t="s">
        <v>517</v>
      </c>
      <c r="O213" s="193" t="s">
        <v>518</v>
      </c>
      <c r="P213" s="133" t="s">
        <v>94</v>
      </c>
      <c r="R213" s="133" t="s">
        <v>680</v>
      </c>
      <c r="S213" s="133" t="s">
        <v>677</v>
      </c>
      <c r="T213" s="133" t="s">
        <v>686</v>
      </c>
      <c r="U213" s="133" t="s">
        <v>684</v>
      </c>
      <c r="V213" s="133" t="s">
        <v>678</v>
      </c>
      <c r="W213" s="133" t="s">
        <v>679</v>
      </c>
      <c r="X213" s="133" t="s">
        <v>682</v>
      </c>
      <c r="Y213" s="133" t="s">
        <v>683</v>
      </c>
      <c r="AA213" s="133">
        <f t="shared" ref="AA213:AL213" ca="1" si="274">IF(AND(E213&lt;&gt;"",AA158=1),1,0)</f>
        <v>0</v>
      </c>
      <c r="AB213" s="133">
        <f t="shared" ca="1" si="274"/>
        <v>0</v>
      </c>
      <c r="AC213" s="133">
        <f t="shared" ca="1" si="274"/>
        <v>0</v>
      </c>
      <c r="AD213" s="133">
        <f t="shared" ca="1" si="274"/>
        <v>1</v>
      </c>
      <c r="AE213" s="133">
        <f t="shared" ca="1" si="274"/>
        <v>0</v>
      </c>
      <c r="AF213" s="133">
        <f t="shared" ca="1" si="274"/>
        <v>1</v>
      </c>
      <c r="AG213" s="133">
        <f t="shared" ca="1" si="274"/>
        <v>0</v>
      </c>
      <c r="AH213" s="133">
        <f t="shared" ca="1" si="274"/>
        <v>0</v>
      </c>
      <c r="AI213" s="133">
        <f t="shared" ca="1" si="274"/>
        <v>1</v>
      </c>
      <c r="AJ213" s="133">
        <f t="shared" ca="1" si="274"/>
        <v>1</v>
      </c>
      <c r="AK213" s="133">
        <f t="shared" ca="1" si="274"/>
        <v>0</v>
      </c>
      <c r="AL213" s="133">
        <f t="shared" ca="1" si="274"/>
        <v>1</v>
      </c>
      <c r="AM213" s="133">
        <f t="shared" ca="1" si="221"/>
        <v>5</v>
      </c>
    </row>
    <row r="214" spans="4:39" x14ac:dyDescent="0.25">
      <c r="D214" s="133">
        <v>56</v>
      </c>
      <c r="F214" s="133" t="s">
        <v>97</v>
      </c>
      <c r="H214" s="133" t="s">
        <v>93</v>
      </c>
      <c r="J214" s="133" t="s">
        <v>99</v>
      </c>
      <c r="K214" s="133" t="s">
        <v>101</v>
      </c>
      <c r="M214" s="133" t="s">
        <v>516</v>
      </c>
      <c r="N214" s="133" t="s">
        <v>517</v>
      </c>
      <c r="O214" s="193" t="s">
        <v>518</v>
      </c>
      <c r="P214" s="133" t="s">
        <v>94</v>
      </c>
      <c r="R214" s="133" t="s">
        <v>678</v>
      </c>
      <c r="S214" s="133" t="s">
        <v>681</v>
      </c>
      <c r="T214" s="133" t="s">
        <v>686</v>
      </c>
      <c r="U214" s="133" t="s">
        <v>684</v>
      </c>
      <c r="V214" s="133" t="s">
        <v>677</v>
      </c>
      <c r="W214" s="133" t="s">
        <v>679</v>
      </c>
      <c r="X214" s="133" t="s">
        <v>682</v>
      </c>
      <c r="Y214" s="133" t="s">
        <v>683</v>
      </c>
      <c r="AA214" s="133">
        <f t="shared" ref="AA214:AL214" ca="1" si="275">IF(AND(E214&lt;&gt;"",AA158=1),1,0)</f>
        <v>0</v>
      </c>
      <c r="AB214" s="133">
        <f t="shared" ca="1" si="275"/>
        <v>0</v>
      </c>
      <c r="AC214" s="133">
        <f t="shared" ca="1" si="275"/>
        <v>0</v>
      </c>
      <c r="AD214" s="133">
        <f t="shared" ca="1" si="275"/>
        <v>1</v>
      </c>
      <c r="AE214" s="133">
        <f t="shared" ca="1" si="275"/>
        <v>0</v>
      </c>
      <c r="AF214" s="133">
        <f t="shared" ca="1" si="275"/>
        <v>1</v>
      </c>
      <c r="AG214" s="133">
        <f t="shared" ca="1" si="275"/>
        <v>1</v>
      </c>
      <c r="AH214" s="133">
        <f t="shared" ca="1" si="275"/>
        <v>0</v>
      </c>
      <c r="AI214" s="133">
        <f t="shared" ca="1" si="275"/>
        <v>1</v>
      </c>
      <c r="AJ214" s="133">
        <f t="shared" ca="1" si="275"/>
        <v>1</v>
      </c>
      <c r="AK214" s="133">
        <f t="shared" ca="1" si="275"/>
        <v>0</v>
      </c>
      <c r="AL214" s="133">
        <f t="shared" ca="1" si="275"/>
        <v>1</v>
      </c>
      <c r="AM214" s="133">
        <f t="shared" ca="1" si="221"/>
        <v>6</v>
      </c>
    </row>
    <row r="215" spans="4:39" x14ac:dyDescent="0.25">
      <c r="D215" s="133">
        <v>57</v>
      </c>
      <c r="F215" s="133" t="s">
        <v>97</v>
      </c>
      <c r="H215" s="133" t="s">
        <v>93</v>
      </c>
      <c r="J215" s="133" t="s">
        <v>99</v>
      </c>
      <c r="K215" s="133" t="s">
        <v>101</v>
      </c>
      <c r="L215" s="133" t="s">
        <v>102</v>
      </c>
      <c r="N215" s="133" t="s">
        <v>517</v>
      </c>
      <c r="O215" s="193" t="s">
        <v>518</v>
      </c>
      <c r="P215" s="133" t="s">
        <v>94</v>
      </c>
      <c r="R215" s="133" t="s">
        <v>680</v>
      </c>
      <c r="S215" s="133" t="s">
        <v>681</v>
      </c>
      <c r="T215" s="133" t="s">
        <v>686</v>
      </c>
      <c r="U215" s="133" t="s">
        <v>684</v>
      </c>
      <c r="V215" s="133" t="s">
        <v>677</v>
      </c>
      <c r="W215" s="133" t="s">
        <v>679</v>
      </c>
      <c r="X215" s="133" t="s">
        <v>682</v>
      </c>
      <c r="Y215" s="133" t="s">
        <v>683</v>
      </c>
      <c r="AA215" s="133">
        <f t="shared" ref="AA215:AL215" ca="1" si="276">IF(AND(E215&lt;&gt;"",AA158=1),1,0)</f>
        <v>0</v>
      </c>
      <c r="AB215" s="133">
        <f t="shared" ca="1" si="276"/>
        <v>0</v>
      </c>
      <c r="AC215" s="133">
        <f t="shared" ca="1" si="276"/>
        <v>0</v>
      </c>
      <c r="AD215" s="133">
        <f t="shared" ca="1" si="276"/>
        <v>1</v>
      </c>
      <c r="AE215" s="133">
        <f t="shared" ca="1" si="276"/>
        <v>0</v>
      </c>
      <c r="AF215" s="133">
        <f t="shared" ca="1" si="276"/>
        <v>1</v>
      </c>
      <c r="AG215" s="133">
        <f t="shared" ca="1" si="276"/>
        <v>1</v>
      </c>
      <c r="AH215" s="133">
        <f t="shared" ca="1" si="276"/>
        <v>0</v>
      </c>
      <c r="AI215" s="133">
        <f t="shared" ca="1" si="276"/>
        <v>0</v>
      </c>
      <c r="AJ215" s="133">
        <f t="shared" ca="1" si="276"/>
        <v>1</v>
      </c>
      <c r="AK215" s="133">
        <f t="shared" ca="1" si="276"/>
        <v>0</v>
      </c>
      <c r="AL215" s="133">
        <f t="shared" ca="1" si="276"/>
        <v>1</v>
      </c>
      <c r="AM215" s="133">
        <f t="shared" ca="1" si="221"/>
        <v>5</v>
      </c>
    </row>
    <row r="216" spans="4:39" x14ac:dyDescent="0.25">
      <c r="D216" s="133">
        <v>58</v>
      </c>
      <c r="F216" s="133" t="s">
        <v>97</v>
      </c>
      <c r="H216" s="133" t="s">
        <v>93</v>
      </c>
      <c r="J216" s="133" t="s">
        <v>99</v>
      </c>
      <c r="K216" s="133" t="s">
        <v>101</v>
      </c>
      <c r="L216" s="133" t="s">
        <v>102</v>
      </c>
      <c r="M216" s="133" t="s">
        <v>516</v>
      </c>
      <c r="O216" s="193" t="s">
        <v>518</v>
      </c>
      <c r="P216" s="133" t="s">
        <v>94</v>
      </c>
      <c r="R216" s="133" t="s">
        <v>680</v>
      </c>
      <c r="S216" s="133" t="s">
        <v>681</v>
      </c>
      <c r="T216" s="133" t="s">
        <v>686</v>
      </c>
      <c r="U216" s="133" t="s">
        <v>684</v>
      </c>
      <c r="V216" s="133" t="s">
        <v>678</v>
      </c>
      <c r="W216" s="133" t="s">
        <v>679</v>
      </c>
      <c r="X216" s="133" t="s">
        <v>682</v>
      </c>
      <c r="Y216" s="133" t="s">
        <v>683</v>
      </c>
      <c r="AA216" s="133">
        <f t="shared" ref="AA216:AL216" ca="1" si="277">IF(AND(E216&lt;&gt;"",AA158=1),1,0)</f>
        <v>0</v>
      </c>
      <c r="AB216" s="133">
        <f t="shared" ca="1" si="277"/>
        <v>0</v>
      </c>
      <c r="AC216" s="133">
        <f t="shared" ca="1" si="277"/>
        <v>0</v>
      </c>
      <c r="AD216" s="133">
        <f t="shared" ca="1" si="277"/>
        <v>1</v>
      </c>
      <c r="AE216" s="133">
        <f t="shared" ca="1" si="277"/>
        <v>0</v>
      </c>
      <c r="AF216" s="133">
        <f t="shared" ca="1" si="277"/>
        <v>1</v>
      </c>
      <c r="AG216" s="133">
        <f t="shared" ca="1" si="277"/>
        <v>1</v>
      </c>
      <c r="AH216" s="133">
        <f t="shared" ca="1" si="277"/>
        <v>0</v>
      </c>
      <c r="AI216" s="133">
        <f t="shared" ca="1" si="277"/>
        <v>1</v>
      </c>
      <c r="AJ216" s="133">
        <f t="shared" ca="1" si="277"/>
        <v>0</v>
      </c>
      <c r="AK216" s="133">
        <f t="shared" ca="1" si="277"/>
        <v>0</v>
      </c>
      <c r="AL216" s="133">
        <f t="shared" ca="1" si="277"/>
        <v>1</v>
      </c>
      <c r="AM216" s="133">
        <f t="shared" ca="1" si="221"/>
        <v>5</v>
      </c>
    </row>
    <row r="217" spans="4:39" x14ac:dyDescent="0.25">
      <c r="D217" s="133">
        <v>59</v>
      </c>
      <c r="F217" s="133" t="s">
        <v>97</v>
      </c>
      <c r="H217" s="133" t="s">
        <v>93</v>
      </c>
      <c r="J217" s="133" t="s">
        <v>99</v>
      </c>
      <c r="K217" s="133" t="s">
        <v>101</v>
      </c>
      <c r="L217" s="133" t="s">
        <v>102</v>
      </c>
      <c r="M217" s="133" t="s">
        <v>516</v>
      </c>
      <c r="N217" s="133" t="s">
        <v>517</v>
      </c>
      <c r="P217" s="133" t="s">
        <v>94</v>
      </c>
      <c r="R217" s="133" t="s">
        <v>680</v>
      </c>
      <c r="S217" s="133" t="s">
        <v>681</v>
      </c>
      <c r="T217" s="133" t="s">
        <v>686</v>
      </c>
      <c r="U217" s="133" t="s">
        <v>684</v>
      </c>
      <c r="V217" s="133" t="s">
        <v>677</v>
      </c>
      <c r="W217" s="133" t="s">
        <v>679</v>
      </c>
      <c r="X217" s="133" t="s">
        <v>682</v>
      </c>
      <c r="Y217" s="133" t="s">
        <v>678</v>
      </c>
      <c r="AA217" s="133">
        <f t="shared" ref="AA217:AL217" ca="1" si="278">IF(AND(E217&lt;&gt;"",AA158=1),1,0)</f>
        <v>0</v>
      </c>
      <c r="AB217" s="133">
        <f t="shared" ca="1" si="278"/>
        <v>0</v>
      </c>
      <c r="AC217" s="133">
        <f t="shared" ca="1" si="278"/>
        <v>0</v>
      </c>
      <c r="AD217" s="133">
        <f t="shared" ca="1" si="278"/>
        <v>1</v>
      </c>
      <c r="AE217" s="133">
        <f t="shared" ca="1" si="278"/>
        <v>0</v>
      </c>
      <c r="AF217" s="133">
        <f t="shared" ca="1" si="278"/>
        <v>1</v>
      </c>
      <c r="AG217" s="133">
        <f t="shared" ca="1" si="278"/>
        <v>1</v>
      </c>
      <c r="AH217" s="133">
        <f t="shared" ca="1" si="278"/>
        <v>0</v>
      </c>
      <c r="AI217" s="133">
        <f t="shared" ca="1" si="278"/>
        <v>1</v>
      </c>
      <c r="AJ217" s="133">
        <f t="shared" ca="1" si="278"/>
        <v>1</v>
      </c>
      <c r="AK217" s="133">
        <f t="shared" ca="1" si="278"/>
        <v>0</v>
      </c>
      <c r="AL217" s="133">
        <f t="shared" ca="1" si="278"/>
        <v>1</v>
      </c>
      <c r="AM217" s="133">
        <f t="shared" ca="1" si="221"/>
        <v>6</v>
      </c>
    </row>
    <row r="218" spans="4:39" x14ac:dyDescent="0.25">
      <c r="D218" s="133">
        <v>60</v>
      </c>
      <c r="F218" s="133" t="s">
        <v>97</v>
      </c>
      <c r="H218" s="133" t="s">
        <v>93</v>
      </c>
      <c r="J218" s="133" t="s">
        <v>99</v>
      </c>
      <c r="K218" s="133" t="s">
        <v>101</v>
      </c>
      <c r="L218" s="133" t="s">
        <v>102</v>
      </c>
      <c r="M218" s="133" t="s">
        <v>516</v>
      </c>
      <c r="N218" s="133" t="s">
        <v>517</v>
      </c>
      <c r="O218" s="193" t="s">
        <v>518</v>
      </c>
      <c r="R218" s="133" t="s">
        <v>680</v>
      </c>
      <c r="S218" s="133" t="s">
        <v>681</v>
      </c>
      <c r="T218" s="133" t="s">
        <v>686</v>
      </c>
      <c r="U218" s="133" t="s">
        <v>684</v>
      </c>
      <c r="V218" s="133" t="s">
        <v>677</v>
      </c>
      <c r="W218" s="133" t="s">
        <v>679</v>
      </c>
      <c r="X218" s="133" t="s">
        <v>678</v>
      </c>
      <c r="Y218" s="133" t="s">
        <v>683</v>
      </c>
      <c r="AA218" s="133">
        <f t="shared" ref="AA218:AL218" ca="1" si="279">IF(AND(E218&lt;&gt;"",AA158=1),1,0)</f>
        <v>0</v>
      </c>
      <c r="AB218" s="133">
        <f t="shared" ca="1" si="279"/>
        <v>0</v>
      </c>
      <c r="AC218" s="133">
        <f t="shared" ca="1" si="279"/>
        <v>0</v>
      </c>
      <c r="AD218" s="133">
        <f t="shared" ca="1" si="279"/>
        <v>1</v>
      </c>
      <c r="AE218" s="133">
        <f t="shared" ca="1" si="279"/>
        <v>0</v>
      </c>
      <c r="AF218" s="133">
        <f t="shared" ca="1" si="279"/>
        <v>1</v>
      </c>
      <c r="AG218" s="133">
        <f t="shared" ca="1" si="279"/>
        <v>1</v>
      </c>
      <c r="AH218" s="133">
        <f t="shared" ca="1" si="279"/>
        <v>0</v>
      </c>
      <c r="AI218" s="133">
        <f t="shared" ca="1" si="279"/>
        <v>1</v>
      </c>
      <c r="AJ218" s="133">
        <f t="shared" ca="1" si="279"/>
        <v>1</v>
      </c>
      <c r="AK218" s="133">
        <f t="shared" ca="1" si="279"/>
        <v>0</v>
      </c>
      <c r="AL218" s="133">
        <f t="shared" ca="1" si="279"/>
        <v>0</v>
      </c>
      <c r="AM218" s="133">
        <f t="shared" ca="1" si="221"/>
        <v>5</v>
      </c>
    </row>
    <row r="219" spans="4:39" x14ac:dyDescent="0.25">
      <c r="D219" s="133">
        <v>61</v>
      </c>
      <c r="F219" s="133" t="s">
        <v>97</v>
      </c>
      <c r="H219" s="133" t="s">
        <v>93</v>
      </c>
      <c r="I219" s="133" t="s">
        <v>100</v>
      </c>
      <c r="L219" s="133" t="s">
        <v>102</v>
      </c>
      <c r="M219" s="133" t="s">
        <v>516</v>
      </c>
      <c r="N219" s="133" t="s">
        <v>517</v>
      </c>
      <c r="O219" s="193" t="s">
        <v>518</v>
      </c>
      <c r="P219" s="133" t="s">
        <v>94</v>
      </c>
      <c r="R219" s="133" t="s">
        <v>676</v>
      </c>
      <c r="S219" s="133" t="s">
        <v>677</v>
      </c>
      <c r="T219" s="133" t="s">
        <v>686</v>
      </c>
      <c r="U219" s="133" t="s">
        <v>684</v>
      </c>
      <c r="V219" s="133" t="s">
        <v>678</v>
      </c>
      <c r="W219" s="133" t="s">
        <v>680</v>
      </c>
      <c r="X219" s="133" t="s">
        <v>682</v>
      </c>
      <c r="Y219" s="133" t="s">
        <v>683</v>
      </c>
      <c r="AA219" s="133">
        <f t="shared" ref="AA219:AL219" ca="1" si="280">IF(AND(E219&lt;&gt;"",AA158=1),1,0)</f>
        <v>0</v>
      </c>
      <c r="AB219" s="133">
        <f t="shared" ca="1" si="280"/>
        <v>0</v>
      </c>
      <c r="AC219" s="133">
        <f t="shared" ca="1" si="280"/>
        <v>0</v>
      </c>
      <c r="AD219" s="133">
        <f t="shared" ca="1" si="280"/>
        <v>1</v>
      </c>
      <c r="AE219" s="133">
        <f t="shared" ca="1" si="280"/>
        <v>1</v>
      </c>
      <c r="AF219" s="133">
        <f t="shared" ca="1" si="280"/>
        <v>0</v>
      </c>
      <c r="AG219" s="133">
        <f t="shared" ca="1" si="280"/>
        <v>0</v>
      </c>
      <c r="AH219" s="133">
        <f t="shared" ca="1" si="280"/>
        <v>0</v>
      </c>
      <c r="AI219" s="133">
        <f t="shared" ca="1" si="280"/>
        <v>1</v>
      </c>
      <c r="AJ219" s="133">
        <f t="shared" ca="1" si="280"/>
        <v>1</v>
      </c>
      <c r="AK219" s="133">
        <f t="shared" ca="1" si="280"/>
        <v>0</v>
      </c>
      <c r="AL219" s="133">
        <f t="shared" ca="1" si="280"/>
        <v>1</v>
      </c>
      <c r="AM219" s="133">
        <f t="shared" ca="1" si="221"/>
        <v>5</v>
      </c>
    </row>
    <row r="220" spans="4:39" x14ac:dyDescent="0.25">
      <c r="D220" s="133">
        <v>62</v>
      </c>
      <c r="F220" s="133" t="s">
        <v>97</v>
      </c>
      <c r="H220" s="133" t="s">
        <v>93</v>
      </c>
      <c r="I220" s="133" t="s">
        <v>100</v>
      </c>
      <c r="K220" s="133" t="s">
        <v>101</v>
      </c>
      <c r="M220" s="133" t="s">
        <v>516</v>
      </c>
      <c r="N220" s="133" t="s">
        <v>517</v>
      </c>
      <c r="O220" s="193" t="s">
        <v>518</v>
      </c>
      <c r="P220" s="133" t="s">
        <v>94</v>
      </c>
      <c r="R220" s="133" t="s">
        <v>676</v>
      </c>
      <c r="S220" s="133" t="s">
        <v>677</v>
      </c>
      <c r="T220" s="133" t="s">
        <v>686</v>
      </c>
      <c r="U220" s="133" t="s">
        <v>684</v>
      </c>
      <c r="V220" s="133" t="s">
        <v>678</v>
      </c>
      <c r="W220" s="133" t="s">
        <v>681</v>
      </c>
      <c r="X220" s="133" t="s">
        <v>682</v>
      </c>
      <c r="Y220" s="133" t="s">
        <v>683</v>
      </c>
      <c r="AA220" s="133">
        <f t="shared" ref="AA220:AL220" ca="1" si="281">IF(AND(E220&lt;&gt;"",AA158=1),1,0)</f>
        <v>0</v>
      </c>
      <c r="AB220" s="133">
        <f t="shared" ca="1" si="281"/>
        <v>0</v>
      </c>
      <c r="AC220" s="133">
        <f t="shared" ca="1" si="281"/>
        <v>0</v>
      </c>
      <c r="AD220" s="133">
        <f t="shared" ca="1" si="281"/>
        <v>1</v>
      </c>
      <c r="AE220" s="133">
        <f t="shared" ca="1" si="281"/>
        <v>1</v>
      </c>
      <c r="AF220" s="133">
        <f t="shared" ca="1" si="281"/>
        <v>0</v>
      </c>
      <c r="AG220" s="133">
        <f t="shared" ca="1" si="281"/>
        <v>1</v>
      </c>
      <c r="AH220" s="133">
        <f t="shared" ca="1" si="281"/>
        <v>0</v>
      </c>
      <c r="AI220" s="133">
        <f t="shared" ca="1" si="281"/>
        <v>1</v>
      </c>
      <c r="AJ220" s="133">
        <f t="shared" ca="1" si="281"/>
        <v>1</v>
      </c>
      <c r="AK220" s="133">
        <f t="shared" ca="1" si="281"/>
        <v>0</v>
      </c>
      <c r="AL220" s="133">
        <f t="shared" ca="1" si="281"/>
        <v>1</v>
      </c>
      <c r="AM220" s="133">
        <f t="shared" ca="1" si="221"/>
        <v>6</v>
      </c>
    </row>
    <row r="221" spans="4:39" x14ac:dyDescent="0.25">
      <c r="D221" s="133">
        <v>63</v>
      </c>
      <c r="F221" s="133" t="s">
        <v>97</v>
      </c>
      <c r="H221" s="133" t="s">
        <v>93</v>
      </c>
      <c r="I221" s="133" t="s">
        <v>100</v>
      </c>
      <c r="K221" s="133" t="s">
        <v>101</v>
      </c>
      <c r="L221" s="133" t="s">
        <v>102</v>
      </c>
      <c r="N221" s="133" t="s">
        <v>517</v>
      </c>
      <c r="O221" s="193" t="s">
        <v>518</v>
      </c>
      <c r="P221" s="133" t="s">
        <v>94</v>
      </c>
      <c r="R221" s="133" t="s">
        <v>676</v>
      </c>
      <c r="S221" s="133" t="s">
        <v>677</v>
      </c>
      <c r="T221" s="133" t="s">
        <v>686</v>
      </c>
      <c r="U221" s="133" t="s">
        <v>684</v>
      </c>
      <c r="V221" s="133" t="s">
        <v>680</v>
      </c>
      <c r="W221" s="133" t="s">
        <v>681</v>
      </c>
      <c r="X221" s="133" t="s">
        <v>682</v>
      </c>
      <c r="Y221" s="133" t="s">
        <v>683</v>
      </c>
      <c r="AA221" s="133">
        <f t="shared" ref="AA221:AL221" ca="1" si="282">IF(AND(E221&lt;&gt;"",AA158=1),1,0)</f>
        <v>0</v>
      </c>
      <c r="AB221" s="133">
        <f t="shared" ca="1" si="282"/>
        <v>0</v>
      </c>
      <c r="AC221" s="133">
        <f t="shared" ca="1" si="282"/>
        <v>0</v>
      </c>
      <c r="AD221" s="133">
        <f t="shared" ca="1" si="282"/>
        <v>1</v>
      </c>
      <c r="AE221" s="133">
        <f t="shared" ca="1" si="282"/>
        <v>1</v>
      </c>
      <c r="AF221" s="133">
        <f t="shared" ca="1" si="282"/>
        <v>0</v>
      </c>
      <c r="AG221" s="133">
        <f t="shared" ca="1" si="282"/>
        <v>1</v>
      </c>
      <c r="AH221" s="133">
        <f t="shared" ca="1" si="282"/>
        <v>0</v>
      </c>
      <c r="AI221" s="133">
        <f t="shared" ca="1" si="282"/>
        <v>0</v>
      </c>
      <c r="AJ221" s="133">
        <f t="shared" ca="1" si="282"/>
        <v>1</v>
      </c>
      <c r="AK221" s="133">
        <f t="shared" ca="1" si="282"/>
        <v>0</v>
      </c>
      <c r="AL221" s="133">
        <f t="shared" ca="1" si="282"/>
        <v>1</v>
      </c>
      <c r="AM221" s="133">
        <f t="shared" ca="1" si="221"/>
        <v>5</v>
      </c>
    </row>
    <row r="222" spans="4:39" x14ac:dyDescent="0.25">
      <c r="D222" s="133">
        <v>64</v>
      </c>
      <c r="F222" s="133" t="s">
        <v>97</v>
      </c>
      <c r="H222" s="133" t="s">
        <v>93</v>
      </c>
      <c r="I222" s="133" t="s">
        <v>100</v>
      </c>
      <c r="K222" s="133" t="s">
        <v>101</v>
      </c>
      <c r="L222" s="133" t="s">
        <v>102</v>
      </c>
      <c r="M222" s="133" t="s">
        <v>516</v>
      </c>
      <c r="O222" s="193" t="s">
        <v>518</v>
      </c>
      <c r="P222" s="133" t="s">
        <v>94</v>
      </c>
      <c r="R222" s="133" t="s">
        <v>676</v>
      </c>
      <c r="S222" s="133" t="s">
        <v>681</v>
      </c>
      <c r="T222" s="133" t="s">
        <v>686</v>
      </c>
      <c r="U222" s="133" t="s">
        <v>684</v>
      </c>
      <c r="V222" s="133" t="s">
        <v>678</v>
      </c>
      <c r="W222" s="133" t="s">
        <v>680</v>
      </c>
      <c r="X222" s="133" t="s">
        <v>682</v>
      </c>
      <c r="Y222" s="133" t="s">
        <v>683</v>
      </c>
      <c r="AA222" s="133">
        <f t="shared" ref="AA222:AL222" ca="1" si="283">IF(AND(E222&lt;&gt;"",AA158=1),1,0)</f>
        <v>0</v>
      </c>
      <c r="AB222" s="133">
        <f t="shared" ca="1" si="283"/>
        <v>0</v>
      </c>
      <c r="AC222" s="133">
        <f t="shared" ca="1" si="283"/>
        <v>0</v>
      </c>
      <c r="AD222" s="133">
        <f t="shared" ca="1" si="283"/>
        <v>1</v>
      </c>
      <c r="AE222" s="133">
        <f t="shared" ca="1" si="283"/>
        <v>1</v>
      </c>
      <c r="AF222" s="133">
        <f t="shared" ca="1" si="283"/>
        <v>0</v>
      </c>
      <c r="AG222" s="133">
        <f t="shared" ca="1" si="283"/>
        <v>1</v>
      </c>
      <c r="AH222" s="133">
        <f t="shared" ca="1" si="283"/>
        <v>0</v>
      </c>
      <c r="AI222" s="133">
        <f t="shared" ca="1" si="283"/>
        <v>1</v>
      </c>
      <c r="AJ222" s="133">
        <f t="shared" ca="1" si="283"/>
        <v>0</v>
      </c>
      <c r="AK222" s="133">
        <f t="shared" ca="1" si="283"/>
        <v>0</v>
      </c>
      <c r="AL222" s="133">
        <f t="shared" ca="1" si="283"/>
        <v>1</v>
      </c>
      <c r="AM222" s="133">
        <f t="shared" ca="1" si="221"/>
        <v>5</v>
      </c>
    </row>
    <row r="223" spans="4:39" x14ac:dyDescent="0.25">
      <c r="D223" s="133">
        <v>65</v>
      </c>
      <c r="F223" s="133" t="s">
        <v>97</v>
      </c>
      <c r="H223" s="133" t="s">
        <v>93</v>
      </c>
      <c r="I223" s="133" t="s">
        <v>100</v>
      </c>
      <c r="K223" s="133" t="s">
        <v>101</v>
      </c>
      <c r="L223" s="133" t="s">
        <v>102</v>
      </c>
      <c r="M223" s="133" t="s">
        <v>516</v>
      </c>
      <c r="N223" s="133" t="s">
        <v>517</v>
      </c>
      <c r="P223" s="133" t="s">
        <v>94</v>
      </c>
      <c r="R223" s="133" t="s">
        <v>676</v>
      </c>
      <c r="S223" s="133" t="s">
        <v>677</v>
      </c>
      <c r="T223" s="133" t="s">
        <v>686</v>
      </c>
      <c r="U223" s="133" t="s">
        <v>684</v>
      </c>
      <c r="V223" s="133" t="s">
        <v>680</v>
      </c>
      <c r="W223" s="133" t="s">
        <v>681</v>
      </c>
      <c r="X223" s="133" t="s">
        <v>682</v>
      </c>
      <c r="Y223" s="133" t="s">
        <v>678</v>
      </c>
      <c r="AA223" s="133">
        <f t="shared" ref="AA223:AL223" ca="1" si="284">IF(AND(E223&lt;&gt;"",AA158=1),1,0)</f>
        <v>0</v>
      </c>
      <c r="AB223" s="133">
        <f t="shared" ca="1" si="284"/>
        <v>0</v>
      </c>
      <c r="AC223" s="133">
        <f t="shared" ca="1" si="284"/>
        <v>0</v>
      </c>
      <c r="AD223" s="133">
        <f t="shared" ca="1" si="284"/>
        <v>1</v>
      </c>
      <c r="AE223" s="133">
        <f t="shared" ca="1" si="284"/>
        <v>1</v>
      </c>
      <c r="AF223" s="133">
        <f t="shared" ca="1" si="284"/>
        <v>0</v>
      </c>
      <c r="AG223" s="133">
        <f t="shared" ca="1" si="284"/>
        <v>1</v>
      </c>
      <c r="AH223" s="133">
        <f t="shared" ca="1" si="284"/>
        <v>0</v>
      </c>
      <c r="AI223" s="133">
        <f t="shared" ca="1" si="284"/>
        <v>1</v>
      </c>
      <c r="AJ223" s="133">
        <f t="shared" ca="1" si="284"/>
        <v>1</v>
      </c>
      <c r="AK223" s="133">
        <f t="shared" ca="1" si="284"/>
        <v>0</v>
      </c>
      <c r="AL223" s="133">
        <f t="shared" ca="1" si="284"/>
        <v>1</v>
      </c>
      <c r="AM223" s="133">
        <f t="shared" ca="1" si="221"/>
        <v>6</v>
      </c>
    </row>
    <row r="224" spans="4:39" x14ac:dyDescent="0.25">
      <c r="D224" s="133">
        <v>66</v>
      </c>
      <c r="F224" s="133" t="s">
        <v>97</v>
      </c>
      <c r="H224" s="133" t="s">
        <v>93</v>
      </c>
      <c r="I224" s="133" t="s">
        <v>100</v>
      </c>
      <c r="K224" s="133" t="s">
        <v>101</v>
      </c>
      <c r="L224" s="133" t="s">
        <v>102</v>
      </c>
      <c r="M224" s="133" t="s">
        <v>516</v>
      </c>
      <c r="N224" s="133" t="s">
        <v>517</v>
      </c>
      <c r="O224" s="193" t="s">
        <v>518</v>
      </c>
      <c r="R224" s="133" t="s">
        <v>676</v>
      </c>
      <c r="S224" s="133" t="s">
        <v>677</v>
      </c>
      <c r="T224" s="133" t="s">
        <v>686</v>
      </c>
      <c r="U224" s="133" t="s">
        <v>684</v>
      </c>
      <c r="V224" s="133" t="s">
        <v>680</v>
      </c>
      <c r="W224" s="133" t="s">
        <v>681</v>
      </c>
      <c r="X224" s="133" t="s">
        <v>678</v>
      </c>
      <c r="Y224" s="133" t="s">
        <v>683</v>
      </c>
      <c r="AA224" s="133">
        <f t="shared" ref="AA224:AL224" ca="1" si="285">IF(AND(E224&lt;&gt;"",AA158=1),1,0)</f>
        <v>0</v>
      </c>
      <c r="AB224" s="133">
        <f t="shared" ca="1" si="285"/>
        <v>0</v>
      </c>
      <c r="AC224" s="133">
        <f t="shared" ca="1" si="285"/>
        <v>0</v>
      </c>
      <c r="AD224" s="133">
        <f t="shared" ca="1" si="285"/>
        <v>1</v>
      </c>
      <c r="AE224" s="133">
        <f t="shared" ca="1" si="285"/>
        <v>1</v>
      </c>
      <c r="AF224" s="133">
        <f t="shared" ca="1" si="285"/>
        <v>0</v>
      </c>
      <c r="AG224" s="133">
        <f t="shared" ca="1" si="285"/>
        <v>1</v>
      </c>
      <c r="AH224" s="133">
        <f t="shared" ca="1" si="285"/>
        <v>0</v>
      </c>
      <c r="AI224" s="133">
        <f t="shared" ca="1" si="285"/>
        <v>1</v>
      </c>
      <c r="AJ224" s="133">
        <f t="shared" ca="1" si="285"/>
        <v>1</v>
      </c>
      <c r="AK224" s="133">
        <f t="shared" ca="1" si="285"/>
        <v>0</v>
      </c>
      <c r="AL224" s="133">
        <f t="shared" ca="1" si="285"/>
        <v>0</v>
      </c>
      <c r="AM224" s="133">
        <f t="shared" ref="AM224:AM287" ca="1" si="286">SUM(AA224:AL224)</f>
        <v>5</v>
      </c>
    </row>
    <row r="225" spans="4:39" x14ac:dyDescent="0.25">
      <c r="D225" s="133">
        <v>67</v>
      </c>
      <c r="F225" s="133" t="s">
        <v>97</v>
      </c>
      <c r="H225" s="133" t="s">
        <v>93</v>
      </c>
      <c r="I225" s="133" t="s">
        <v>100</v>
      </c>
      <c r="J225" s="133" t="s">
        <v>99</v>
      </c>
      <c r="M225" s="133" t="s">
        <v>516</v>
      </c>
      <c r="N225" s="133" t="s">
        <v>517</v>
      </c>
      <c r="O225" s="193" t="s">
        <v>518</v>
      </c>
      <c r="P225" s="133" t="s">
        <v>94</v>
      </c>
      <c r="R225" s="133" t="s">
        <v>676</v>
      </c>
      <c r="S225" s="133" t="s">
        <v>677</v>
      </c>
      <c r="T225" s="133" t="s">
        <v>686</v>
      </c>
      <c r="U225" s="133" t="s">
        <v>684</v>
      </c>
      <c r="V225" s="133" t="s">
        <v>678</v>
      </c>
      <c r="W225" s="133" t="s">
        <v>679</v>
      </c>
      <c r="X225" s="133" t="s">
        <v>682</v>
      </c>
      <c r="Y225" s="133" t="s">
        <v>683</v>
      </c>
      <c r="AA225" s="133">
        <f t="shared" ref="AA225:AL225" ca="1" si="287">IF(AND(E225&lt;&gt;"",AA158=1),1,0)</f>
        <v>0</v>
      </c>
      <c r="AB225" s="133">
        <f t="shared" ca="1" si="287"/>
        <v>0</v>
      </c>
      <c r="AC225" s="133">
        <f t="shared" ca="1" si="287"/>
        <v>0</v>
      </c>
      <c r="AD225" s="133">
        <f t="shared" ca="1" si="287"/>
        <v>1</v>
      </c>
      <c r="AE225" s="133">
        <f t="shared" ca="1" si="287"/>
        <v>1</v>
      </c>
      <c r="AF225" s="133">
        <f t="shared" ca="1" si="287"/>
        <v>1</v>
      </c>
      <c r="AG225" s="133">
        <f t="shared" ca="1" si="287"/>
        <v>0</v>
      </c>
      <c r="AH225" s="133">
        <f t="shared" ca="1" si="287"/>
        <v>0</v>
      </c>
      <c r="AI225" s="133">
        <f t="shared" ca="1" si="287"/>
        <v>1</v>
      </c>
      <c r="AJ225" s="133">
        <f t="shared" ca="1" si="287"/>
        <v>1</v>
      </c>
      <c r="AK225" s="133">
        <f t="shared" ca="1" si="287"/>
        <v>0</v>
      </c>
      <c r="AL225" s="133">
        <f t="shared" ca="1" si="287"/>
        <v>1</v>
      </c>
      <c r="AM225" s="133">
        <f t="shared" ca="1" si="286"/>
        <v>6</v>
      </c>
    </row>
    <row r="226" spans="4:39" x14ac:dyDescent="0.25">
      <c r="D226" s="133">
        <v>68</v>
      </c>
      <c r="F226" s="133" t="s">
        <v>97</v>
      </c>
      <c r="H226" s="133" t="s">
        <v>93</v>
      </c>
      <c r="I226" s="133" t="s">
        <v>100</v>
      </c>
      <c r="J226" s="133" t="s">
        <v>99</v>
      </c>
      <c r="L226" s="133" t="s">
        <v>102</v>
      </c>
      <c r="N226" s="133" t="s">
        <v>517</v>
      </c>
      <c r="O226" s="193" t="s">
        <v>518</v>
      </c>
      <c r="P226" s="133" t="s">
        <v>94</v>
      </c>
      <c r="R226" s="133" t="s">
        <v>676</v>
      </c>
      <c r="S226" s="133" t="s">
        <v>677</v>
      </c>
      <c r="T226" s="133" t="s">
        <v>686</v>
      </c>
      <c r="U226" s="133" t="s">
        <v>684</v>
      </c>
      <c r="V226" s="133" t="s">
        <v>680</v>
      </c>
      <c r="W226" s="133" t="s">
        <v>679</v>
      </c>
      <c r="X226" s="133" t="s">
        <v>682</v>
      </c>
      <c r="Y226" s="133" t="s">
        <v>683</v>
      </c>
      <c r="AA226" s="133">
        <f t="shared" ref="AA226:AL226" ca="1" si="288">IF(AND(E226&lt;&gt;"",AA158=1),1,0)</f>
        <v>0</v>
      </c>
      <c r="AB226" s="133">
        <f t="shared" ca="1" si="288"/>
        <v>0</v>
      </c>
      <c r="AC226" s="133">
        <f t="shared" ca="1" si="288"/>
        <v>0</v>
      </c>
      <c r="AD226" s="133">
        <f t="shared" ca="1" si="288"/>
        <v>1</v>
      </c>
      <c r="AE226" s="133">
        <f t="shared" ca="1" si="288"/>
        <v>1</v>
      </c>
      <c r="AF226" s="133">
        <f t="shared" ca="1" si="288"/>
        <v>1</v>
      </c>
      <c r="AG226" s="133">
        <f t="shared" ca="1" si="288"/>
        <v>0</v>
      </c>
      <c r="AH226" s="133">
        <f t="shared" ca="1" si="288"/>
        <v>0</v>
      </c>
      <c r="AI226" s="133">
        <f t="shared" ca="1" si="288"/>
        <v>0</v>
      </c>
      <c r="AJ226" s="133">
        <f t="shared" ca="1" si="288"/>
        <v>1</v>
      </c>
      <c r="AK226" s="133">
        <f t="shared" ca="1" si="288"/>
        <v>0</v>
      </c>
      <c r="AL226" s="133">
        <f t="shared" ca="1" si="288"/>
        <v>1</v>
      </c>
      <c r="AM226" s="133">
        <f t="shared" ca="1" si="286"/>
        <v>5</v>
      </c>
    </row>
    <row r="227" spans="4:39" x14ac:dyDescent="0.25">
      <c r="D227" s="133">
        <v>69</v>
      </c>
      <c r="F227" s="133" t="s">
        <v>97</v>
      </c>
      <c r="H227" s="133" t="s">
        <v>93</v>
      </c>
      <c r="I227" s="133" t="s">
        <v>100</v>
      </c>
      <c r="J227" s="133" t="s">
        <v>99</v>
      </c>
      <c r="L227" s="133" t="s">
        <v>102</v>
      </c>
      <c r="M227" s="133" t="s">
        <v>516</v>
      </c>
      <c r="O227" s="193" t="s">
        <v>518</v>
      </c>
      <c r="P227" s="133" t="s">
        <v>94</v>
      </c>
      <c r="R227" s="133" t="s">
        <v>676</v>
      </c>
      <c r="S227" s="133" t="s">
        <v>678</v>
      </c>
      <c r="T227" s="133" t="s">
        <v>686</v>
      </c>
      <c r="U227" s="133" t="s">
        <v>684</v>
      </c>
      <c r="V227" s="133" t="s">
        <v>680</v>
      </c>
      <c r="W227" s="133" t="s">
        <v>679</v>
      </c>
      <c r="X227" s="133" t="s">
        <v>682</v>
      </c>
      <c r="Y227" s="133" t="s">
        <v>683</v>
      </c>
      <c r="AA227" s="133">
        <f t="shared" ref="AA227:AL227" ca="1" si="289">IF(AND(E227&lt;&gt;"",AA158=1),1,0)</f>
        <v>0</v>
      </c>
      <c r="AB227" s="133">
        <f t="shared" ca="1" si="289"/>
        <v>0</v>
      </c>
      <c r="AC227" s="133">
        <f t="shared" ca="1" si="289"/>
        <v>0</v>
      </c>
      <c r="AD227" s="133">
        <f t="shared" ca="1" si="289"/>
        <v>1</v>
      </c>
      <c r="AE227" s="133">
        <f t="shared" ca="1" si="289"/>
        <v>1</v>
      </c>
      <c r="AF227" s="133">
        <f t="shared" ca="1" si="289"/>
        <v>1</v>
      </c>
      <c r="AG227" s="133">
        <f t="shared" ca="1" si="289"/>
        <v>0</v>
      </c>
      <c r="AH227" s="133">
        <f t="shared" ca="1" si="289"/>
        <v>0</v>
      </c>
      <c r="AI227" s="133">
        <f t="shared" ca="1" si="289"/>
        <v>1</v>
      </c>
      <c r="AJ227" s="133">
        <f t="shared" ca="1" si="289"/>
        <v>0</v>
      </c>
      <c r="AK227" s="133">
        <f t="shared" ca="1" si="289"/>
        <v>0</v>
      </c>
      <c r="AL227" s="133">
        <f t="shared" ca="1" si="289"/>
        <v>1</v>
      </c>
      <c r="AM227" s="133">
        <f t="shared" ca="1" si="286"/>
        <v>5</v>
      </c>
    </row>
    <row r="228" spans="4:39" x14ac:dyDescent="0.25">
      <c r="D228" s="133">
        <v>70</v>
      </c>
      <c r="F228" s="133" t="s">
        <v>97</v>
      </c>
      <c r="H228" s="133" t="s">
        <v>93</v>
      </c>
      <c r="I228" s="133" t="s">
        <v>100</v>
      </c>
      <c r="J228" s="133" t="s">
        <v>99</v>
      </c>
      <c r="L228" s="133" t="s">
        <v>102</v>
      </c>
      <c r="M228" s="133" t="s">
        <v>516</v>
      </c>
      <c r="N228" s="133" t="s">
        <v>517</v>
      </c>
      <c r="P228" s="133" t="s">
        <v>94</v>
      </c>
      <c r="R228" s="133" t="s">
        <v>676</v>
      </c>
      <c r="S228" s="133" t="s">
        <v>677</v>
      </c>
      <c r="T228" s="133" t="s">
        <v>686</v>
      </c>
      <c r="U228" s="133" t="s">
        <v>684</v>
      </c>
      <c r="V228" s="133" t="s">
        <v>680</v>
      </c>
      <c r="W228" s="133" t="s">
        <v>679</v>
      </c>
      <c r="X228" s="133" t="s">
        <v>682</v>
      </c>
      <c r="Y228" s="133" t="s">
        <v>678</v>
      </c>
      <c r="AA228" s="133">
        <f t="shared" ref="AA228:AL228" ca="1" si="290">IF(AND(E228&lt;&gt;"",AA158=1),1,0)</f>
        <v>0</v>
      </c>
      <c r="AB228" s="133">
        <f t="shared" ca="1" si="290"/>
        <v>0</v>
      </c>
      <c r="AC228" s="133">
        <f t="shared" ca="1" si="290"/>
        <v>0</v>
      </c>
      <c r="AD228" s="133">
        <f t="shared" ca="1" si="290"/>
        <v>1</v>
      </c>
      <c r="AE228" s="133">
        <f t="shared" ca="1" si="290"/>
        <v>1</v>
      </c>
      <c r="AF228" s="133">
        <f t="shared" ca="1" si="290"/>
        <v>1</v>
      </c>
      <c r="AG228" s="133">
        <f t="shared" ca="1" si="290"/>
        <v>0</v>
      </c>
      <c r="AH228" s="133">
        <f t="shared" ca="1" si="290"/>
        <v>0</v>
      </c>
      <c r="AI228" s="133">
        <f t="shared" ca="1" si="290"/>
        <v>1</v>
      </c>
      <c r="AJ228" s="133">
        <f t="shared" ca="1" si="290"/>
        <v>1</v>
      </c>
      <c r="AK228" s="133">
        <f t="shared" ca="1" si="290"/>
        <v>0</v>
      </c>
      <c r="AL228" s="133">
        <f t="shared" ca="1" si="290"/>
        <v>1</v>
      </c>
      <c r="AM228" s="133">
        <f t="shared" ca="1" si="286"/>
        <v>6</v>
      </c>
    </row>
    <row r="229" spans="4:39" x14ac:dyDescent="0.25">
      <c r="D229" s="133">
        <v>71</v>
      </c>
      <c r="F229" s="133" t="s">
        <v>97</v>
      </c>
      <c r="H229" s="133" t="s">
        <v>93</v>
      </c>
      <c r="I229" s="133" t="s">
        <v>100</v>
      </c>
      <c r="J229" s="133" t="s">
        <v>99</v>
      </c>
      <c r="L229" s="133" t="s">
        <v>102</v>
      </c>
      <c r="M229" s="133" t="s">
        <v>516</v>
      </c>
      <c r="N229" s="133" t="s">
        <v>517</v>
      </c>
      <c r="O229" s="193" t="s">
        <v>518</v>
      </c>
      <c r="R229" s="133" t="s">
        <v>676</v>
      </c>
      <c r="S229" s="133" t="s">
        <v>677</v>
      </c>
      <c r="T229" s="133" t="s">
        <v>686</v>
      </c>
      <c r="U229" s="133" t="s">
        <v>684</v>
      </c>
      <c r="V229" s="133" t="s">
        <v>680</v>
      </c>
      <c r="W229" s="133" t="s">
        <v>679</v>
      </c>
      <c r="X229" s="133" t="s">
        <v>678</v>
      </c>
      <c r="Y229" s="133" t="s">
        <v>683</v>
      </c>
      <c r="AA229" s="133">
        <f t="shared" ref="AA229:AL229" ca="1" si="291">IF(AND(E229&lt;&gt;"",AA158=1),1,0)</f>
        <v>0</v>
      </c>
      <c r="AB229" s="133">
        <f t="shared" ca="1" si="291"/>
        <v>0</v>
      </c>
      <c r="AC229" s="133">
        <f t="shared" ca="1" si="291"/>
        <v>0</v>
      </c>
      <c r="AD229" s="133">
        <f t="shared" ca="1" si="291"/>
        <v>1</v>
      </c>
      <c r="AE229" s="133">
        <f t="shared" ca="1" si="291"/>
        <v>1</v>
      </c>
      <c r="AF229" s="133">
        <f t="shared" ca="1" si="291"/>
        <v>1</v>
      </c>
      <c r="AG229" s="133">
        <f t="shared" ca="1" si="291"/>
        <v>0</v>
      </c>
      <c r="AH229" s="133">
        <f t="shared" ca="1" si="291"/>
        <v>0</v>
      </c>
      <c r="AI229" s="133">
        <f t="shared" ca="1" si="291"/>
        <v>1</v>
      </c>
      <c r="AJ229" s="133">
        <f t="shared" ca="1" si="291"/>
        <v>1</v>
      </c>
      <c r="AK229" s="133">
        <f t="shared" ca="1" si="291"/>
        <v>0</v>
      </c>
      <c r="AL229" s="133">
        <f t="shared" ca="1" si="291"/>
        <v>0</v>
      </c>
      <c r="AM229" s="133">
        <f t="shared" ca="1" si="286"/>
        <v>5</v>
      </c>
    </row>
    <row r="230" spans="4:39" x14ac:dyDescent="0.25">
      <c r="D230" s="133">
        <v>72</v>
      </c>
      <c r="F230" s="133" t="s">
        <v>97</v>
      </c>
      <c r="H230" s="133" t="s">
        <v>93</v>
      </c>
      <c r="I230" s="133" t="s">
        <v>100</v>
      </c>
      <c r="J230" s="133" t="s">
        <v>99</v>
      </c>
      <c r="K230" s="133" t="s">
        <v>101</v>
      </c>
      <c r="N230" s="133" t="s">
        <v>517</v>
      </c>
      <c r="O230" s="193" t="s">
        <v>518</v>
      </c>
      <c r="P230" s="133" t="s">
        <v>94</v>
      </c>
      <c r="R230" s="133" t="s">
        <v>676</v>
      </c>
      <c r="S230" s="133" t="s">
        <v>681</v>
      </c>
      <c r="T230" s="133" t="s">
        <v>686</v>
      </c>
      <c r="U230" s="133" t="s">
        <v>684</v>
      </c>
      <c r="V230" s="133" t="s">
        <v>677</v>
      </c>
      <c r="W230" s="133" t="s">
        <v>679</v>
      </c>
      <c r="X230" s="133" t="s">
        <v>682</v>
      </c>
      <c r="Y230" s="133" t="s">
        <v>683</v>
      </c>
      <c r="AA230" s="133">
        <f t="shared" ref="AA230:AL230" ca="1" si="292">IF(AND(E230&lt;&gt;"",AA158=1),1,0)</f>
        <v>0</v>
      </c>
      <c r="AB230" s="133">
        <f t="shared" ca="1" si="292"/>
        <v>0</v>
      </c>
      <c r="AC230" s="133">
        <f t="shared" ca="1" si="292"/>
        <v>0</v>
      </c>
      <c r="AD230" s="133">
        <f t="shared" ca="1" si="292"/>
        <v>1</v>
      </c>
      <c r="AE230" s="133">
        <f t="shared" ca="1" si="292"/>
        <v>1</v>
      </c>
      <c r="AF230" s="133">
        <f t="shared" ca="1" si="292"/>
        <v>1</v>
      </c>
      <c r="AG230" s="133">
        <f t="shared" ca="1" si="292"/>
        <v>1</v>
      </c>
      <c r="AH230" s="133">
        <f t="shared" ca="1" si="292"/>
        <v>0</v>
      </c>
      <c r="AI230" s="133">
        <f t="shared" ca="1" si="292"/>
        <v>0</v>
      </c>
      <c r="AJ230" s="133">
        <f t="shared" ca="1" si="292"/>
        <v>1</v>
      </c>
      <c r="AK230" s="133">
        <f t="shared" ca="1" si="292"/>
        <v>0</v>
      </c>
      <c r="AL230" s="133">
        <f t="shared" ca="1" si="292"/>
        <v>1</v>
      </c>
      <c r="AM230" s="133">
        <f t="shared" ca="1" si="286"/>
        <v>6</v>
      </c>
    </row>
    <row r="231" spans="4:39" x14ac:dyDescent="0.25">
      <c r="D231" s="133">
        <v>73</v>
      </c>
      <c r="F231" s="133" t="s">
        <v>97</v>
      </c>
      <c r="H231" s="133" t="s">
        <v>93</v>
      </c>
      <c r="I231" s="133" t="s">
        <v>100</v>
      </c>
      <c r="J231" s="133" t="s">
        <v>99</v>
      </c>
      <c r="K231" s="133" t="s">
        <v>101</v>
      </c>
      <c r="M231" s="133" t="s">
        <v>516</v>
      </c>
      <c r="O231" s="193" t="s">
        <v>518</v>
      </c>
      <c r="P231" s="133" t="s">
        <v>94</v>
      </c>
      <c r="R231" s="133" t="s">
        <v>676</v>
      </c>
      <c r="S231" s="133" t="s">
        <v>681</v>
      </c>
      <c r="T231" s="133" t="s">
        <v>686</v>
      </c>
      <c r="U231" s="133" t="s">
        <v>684</v>
      </c>
      <c r="V231" s="133" t="s">
        <v>678</v>
      </c>
      <c r="W231" s="133" t="s">
        <v>679</v>
      </c>
      <c r="X231" s="133" t="s">
        <v>682</v>
      </c>
      <c r="Y231" s="133" t="s">
        <v>683</v>
      </c>
      <c r="AA231" s="133">
        <f t="shared" ref="AA231:AL231" ca="1" si="293">IF(AND(E231&lt;&gt;"",AA158=1),1,0)</f>
        <v>0</v>
      </c>
      <c r="AB231" s="133">
        <f t="shared" ca="1" si="293"/>
        <v>0</v>
      </c>
      <c r="AC231" s="133">
        <f t="shared" ca="1" si="293"/>
        <v>0</v>
      </c>
      <c r="AD231" s="133">
        <f t="shared" ca="1" si="293"/>
        <v>1</v>
      </c>
      <c r="AE231" s="133">
        <f t="shared" ca="1" si="293"/>
        <v>1</v>
      </c>
      <c r="AF231" s="133">
        <f t="shared" ca="1" si="293"/>
        <v>1</v>
      </c>
      <c r="AG231" s="133">
        <f t="shared" ca="1" si="293"/>
        <v>1</v>
      </c>
      <c r="AH231" s="133">
        <f t="shared" ca="1" si="293"/>
        <v>0</v>
      </c>
      <c r="AI231" s="133">
        <f t="shared" ca="1" si="293"/>
        <v>1</v>
      </c>
      <c r="AJ231" s="133">
        <f t="shared" ca="1" si="293"/>
        <v>0</v>
      </c>
      <c r="AK231" s="133">
        <f t="shared" ca="1" si="293"/>
        <v>0</v>
      </c>
      <c r="AL231" s="133">
        <f t="shared" ca="1" si="293"/>
        <v>1</v>
      </c>
      <c r="AM231" s="133">
        <f t="shared" ca="1" si="286"/>
        <v>6</v>
      </c>
    </row>
    <row r="232" spans="4:39" x14ac:dyDescent="0.25">
      <c r="D232" s="133">
        <v>74</v>
      </c>
      <c r="F232" s="133" t="s">
        <v>97</v>
      </c>
      <c r="H232" s="133" t="s">
        <v>93</v>
      </c>
      <c r="I232" s="133" t="s">
        <v>100</v>
      </c>
      <c r="J232" s="133" t="s">
        <v>99</v>
      </c>
      <c r="K232" s="133" t="s">
        <v>101</v>
      </c>
      <c r="M232" s="133" t="s">
        <v>516</v>
      </c>
      <c r="N232" s="133" t="s">
        <v>517</v>
      </c>
      <c r="P232" s="133" t="s">
        <v>94</v>
      </c>
      <c r="R232" s="133" t="s">
        <v>676</v>
      </c>
      <c r="S232" s="133" t="s">
        <v>681</v>
      </c>
      <c r="T232" s="133" t="s">
        <v>686</v>
      </c>
      <c r="U232" s="133" t="s">
        <v>684</v>
      </c>
      <c r="V232" s="133" t="s">
        <v>677</v>
      </c>
      <c r="W232" s="133" t="s">
        <v>679</v>
      </c>
      <c r="X232" s="133" t="s">
        <v>682</v>
      </c>
      <c r="Y232" s="133" t="s">
        <v>678</v>
      </c>
      <c r="AA232" s="133">
        <f t="shared" ref="AA232:AL232" ca="1" si="294">IF(AND(E232&lt;&gt;"",AA158=1),1,0)</f>
        <v>0</v>
      </c>
      <c r="AB232" s="133">
        <f t="shared" ca="1" si="294"/>
        <v>0</v>
      </c>
      <c r="AC232" s="133">
        <f t="shared" ca="1" si="294"/>
        <v>0</v>
      </c>
      <c r="AD232" s="133">
        <f t="shared" ca="1" si="294"/>
        <v>1</v>
      </c>
      <c r="AE232" s="133">
        <f t="shared" ca="1" si="294"/>
        <v>1</v>
      </c>
      <c r="AF232" s="133">
        <f t="shared" ca="1" si="294"/>
        <v>1</v>
      </c>
      <c r="AG232" s="133">
        <f t="shared" ca="1" si="294"/>
        <v>1</v>
      </c>
      <c r="AH232" s="133">
        <f t="shared" ca="1" si="294"/>
        <v>0</v>
      </c>
      <c r="AI232" s="133">
        <f t="shared" ca="1" si="294"/>
        <v>1</v>
      </c>
      <c r="AJ232" s="133">
        <f t="shared" ca="1" si="294"/>
        <v>1</v>
      </c>
      <c r="AK232" s="133">
        <f t="shared" ca="1" si="294"/>
        <v>0</v>
      </c>
      <c r="AL232" s="133">
        <f t="shared" ca="1" si="294"/>
        <v>1</v>
      </c>
      <c r="AM232" s="133">
        <f t="shared" ca="1" si="286"/>
        <v>7</v>
      </c>
    </row>
    <row r="233" spans="4:39" x14ac:dyDescent="0.25">
      <c r="D233" s="133">
        <v>75</v>
      </c>
      <c r="F233" s="133" t="s">
        <v>97</v>
      </c>
      <c r="H233" s="133" t="s">
        <v>93</v>
      </c>
      <c r="I233" s="133" t="s">
        <v>100</v>
      </c>
      <c r="J233" s="133" t="s">
        <v>99</v>
      </c>
      <c r="K233" s="133" t="s">
        <v>101</v>
      </c>
      <c r="M233" s="133" t="s">
        <v>516</v>
      </c>
      <c r="N233" s="133" t="s">
        <v>517</v>
      </c>
      <c r="O233" s="193" t="s">
        <v>518</v>
      </c>
      <c r="R233" s="133" t="s">
        <v>676</v>
      </c>
      <c r="S233" s="133" t="s">
        <v>681</v>
      </c>
      <c r="T233" s="133" t="s">
        <v>686</v>
      </c>
      <c r="U233" s="133" t="s">
        <v>684</v>
      </c>
      <c r="V233" s="133" t="s">
        <v>677</v>
      </c>
      <c r="W233" s="133" t="s">
        <v>679</v>
      </c>
      <c r="X233" s="133" t="s">
        <v>678</v>
      </c>
      <c r="Y233" s="133" t="s">
        <v>683</v>
      </c>
      <c r="AA233" s="133">
        <f t="shared" ref="AA233:AL233" ca="1" si="295">IF(AND(E233&lt;&gt;"",AA158=1),1,0)</f>
        <v>0</v>
      </c>
      <c r="AB233" s="133">
        <f t="shared" ca="1" si="295"/>
        <v>0</v>
      </c>
      <c r="AC233" s="133">
        <f t="shared" ca="1" si="295"/>
        <v>0</v>
      </c>
      <c r="AD233" s="133">
        <f t="shared" ca="1" si="295"/>
        <v>1</v>
      </c>
      <c r="AE233" s="133">
        <f t="shared" ca="1" si="295"/>
        <v>1</v>
      </c>
      <c r="AF233" s="133">
        <f t="shared" ca="1" si="295"/>
        <v>1</v>
      </c>
      <c r="AG233" s="133">
        <f t="shared" ca="1" si="295"/>
        <v>1</v>
      </c>
      <c r="AH233" s="133">
        <f t="shared" ca="1" si="295"/>
        <v>0</v>
      </c>
      <c r="AI233" s="133">
        <f t="shared" ca="1" si="295"/>
        <v>1</v>
      </c>
      <c r="AJ233" s="133">
        <f t="shared" ca="1" si="295"/>
        <v>1</v>
      </c>
      <c r="AK233" s="133">
        <f t="shared" ca="1" si="295"/>
        <v>0</v>
      </c>
      <c r="AL233" s="133">
        <f t="shared" ca="1" si="295"/>
        <v>0</v>
      </c>
      <c r="AM233" s="133">
        <f t="shared" ca="1" si="286"/>
        <v>6</v>
      </c>
    </row>
    <row r="234" spans="4:39" x14ac:dyDescent="0.25">
      <c r="D234" s="133">
        <v>76</v>
      </c>
      <c r="F234" s="133" t="s">
        <v>97</v>
      </c>
      <c r="H234" s="133" t="s">
        <v>93</v>
      </c>
      <c r="I234" s="133" t="s">
        <v>100</v>
      </c>
      <c r="J234" s="133" t="s">
        <v>99</v>
      </c>
      <c r="K234" s="133" t="s">
        <v>101</v>
      </c>
      <c r="L234" s="133" t="s">
        <v>102</v>
      </c>
      <c r="O234" s="193" t="s">
        <v>518</v>
      </c>
      <c r="P234" s="133" t="s">
        <v>94</v>
      </c>
      <c r="R234" s="133" t="s">
        <v>676</v>
      </c>
      <c r="S234" s="133" t="s">
        <v>681</v>
      </c>
      <c r="T234" s="133" t="s">
        <v>686</v>
      </c>
      <c r="U234" s="133" t="s">
        <v>684</v>
      </c>
      <c r="V234" s="133" t="s">
        <v>680</v>
      </c>
      <c r="W234" s="133" t="s">
        <v>679</v>
      </c>
      <c r="X234" s="133" t="s">
        <v>682</v>
      </c>
      <c r="Y234" s="133" t="s">
        <v>683</v>
      </c>
      <c r="AA234" s="133">
        <f t="shared" ref="AA234:AL234" ca="1" si="296">IF(AND(E234&lt;&gt;"",AA158=1),1,0)</f>
        <v>0</v>
      </c>
      <c r="AB234" s="133">
        <f t="shared" ca="1" si="296"/>
        <v>0</v>
      </c>
      <c r="AC234" s="133">
        <f t="shared" ca="1" si="296"/>
        <v>0</v>
      </c>
      <c r="AD234" s="133">
        <f t="shared" ca="1" si="296"/>
        <v>1</v>
      </c>
      <c r="AE234" s="133">
        <f t="shared" ca="1" si="296"/>
        <v>1</v>
      </c>
      <c r="AF234" s="133">
        <f t="shared" ca="1" si="296"/>
        <v>1</v>
      </c>
      <c r="AG234" s="133">
        <f t="shared" ca="1" si="296"/>
        <v>1</v>
      </c>
      <c r="AH234" s="133">
        <f t="shared" ca="1" si="296"/>
        <v>0</v>
      </c>
      <c r="AI234" s="133">
        <f t="shared" ca="1" si="296"/>
        <v>0</v>
      </c>
      <c r="AJ234" s="133">
        <f t="shared" ca="1" si="296"/>
        <v>0</v>
      </c>
      <c r="AK234" s="133">
        <f t="shared" ca="1" si="296"/>
        <v>0</v>
      </c>
      <c r="AL234" s="133">
        <f t="shared" ca="1" si="296"/>
        <v>1</v>
      </c>
      <c r="AM234" s="133">
        <f t="shared" ca="1" si="286"/>
        <v>5</v>
      </c>
    </row>
    <row r="235" spans="4:39" x14ac:dyDescent="0.25">
      <c r="D235" s="133">
        <v>77</v>
      </c>
      <c r="F235" s="133" t="s">
        <v>97</v>
      </c>
      <c r="H235" s="133" t="s">
        <v>93</v>
      </c>
      <c r="I235" s="133" t="s">
        <v>100</v>
      </c>
      <c r="J235" s="133" t="s">
        <v>99</v>
      </c>
      <c r="K235" s="133" t="s">
        <v>101</v>
      </c>
      <c r="L235" s="133" t="s">
        <v>102</v>
      </c>
      <c r="N235" s="133" t="s">
        <v>517</v>
      </c>
      <c r="P235" s="133" t="s">
        <v>94</v>
      </c>
      <c r="R235" s="133" t="s">
        <v>680</v>
      </c>
      <c r="S235" s="133" t="s">
        <v>681</v>
      </c>
      <c r="T235" s="133" t="s">
        <v>686</v>
      </c>
      <c r="U235" s="133" t="s">
        <v>684</v>
      </c>
      <c r="V235" s="133" t="s">
        <v>677</v>
      </c>
      <c r="W235" s="133" t="s">
        <v>679</v>
      </c>
      <c r="X235" s="133" t="s">
        <v>682</v>
      </c>
      <c r="Y235" s="133" t="s">
        <v>676</v>
      </c>
      <c r="AA235" s="133">
        <f t="shared" ref="AA235:AL235" ca="1" si="297">IF(AND(E235&lt;&gt;"",AA158=1),1,0)</f>
        <v>0</v>
      </c>
      <c r="AB235" s="133">
        <f t="shared" ca="1" si="297"/>
        <v>0</v>
      </c>
      <c r="AC235" s="133">
        <f t="shared" ca="1" si="297"/>
        <v>0</v>
      </c>
      <c r="AD235" s="133">
        <f t="shared" ca="1" si="297"/>
        <v>1</v>
      </c>
      <c r="AE235" s="133">
        <f t="shared" ca="1" si="297"/>
        <v>1</v>
      </c>
      <c r="AF235" s="133">
        <f t="shared" ca="1" si="297"/>
        <v>1</v>
      </c>
      <c r="AG235" s="133">
        <f t="shared" ca="1" si="297"/>
        <v>1</v>
      </c>
      <c r="AH235" s="133">
        <f t="shared" ca="1" si="297"/>
        <v>0</v>
      </c>
      <c r="AI235" s="133">
        <f t="shared" ca="1" si="297"/>
        <v>0</v>
      </c>
      <c r="AJ235" s="133">
        <f t="shared" ca="1" si="297"/>
        <v>1</v>
      </c>
      <c r="AK235" s="133">
        <f t="shared" ca="1" si="297"/>
        <v>0</v>
      </c>
      <c r="AL235" s="133">
        <f t="shared" ca="1" si="297"/>
        <v>1</v>
      </c>
      <c r="AM235" s="133">
        <f t="shared" ca="1" si="286"/>
        <v>6</v>
      </c>
    </row>
    <row r="236" spans="4:39" x14ac:dyDescent="0.25">
      <c r="D236" s="133">
        <v>78</v>
      </c>
      <c r="F236" s="133" t="s">
        <v>97</v>
      </c>
      <c r="H236" s="133" t="s">
        <v>93</v>
      </c>
      <c r="I236" s="133" t="s">
        <v>100</v>
      </c>
      <c r="J236" s="133" t="s">
        <v>99</v>
      </c>
      <c r="K236" s="133" t="s">
        <v>101</v>
      </c>
      <c r="L236" s="133" t="s">
        <v>102</v>
      </c>
      <c r="N236" s="133" t="s">
        <v>517</v>
      </c>
      <c r="O236" s="193" t="s">
        <v>518</v>
      </c>
      <c r="R236" s="133" t="s">
        <v>680</v>
      </c>
      <c r="S236" s="133" t="s">
        <v>681</v>
      </c>
      <c r="T236" s="133" t="s">
        <v>686</v>
      </c>
      <c r="U236" s="133" t="s">
        <v>684</v>
      </c>
      <c r="V236" s="133" t="s">
        <v>677</v>
      </c>
      <c r="W236" s="133" t="s">
        <v>679</v>
      </c>
      <c r="X236" s="133" t="s">
        <v>676</v>
      </c>
      <c r="Y236" s="133" t="s">
        <v>683</v>
      </c>
      <c r="AA236" s="133">
        <f t="shared" ref="AA236:AL236" ca="1" si="298">IF(AND(E236&lt;&gt;"",AA158=1),1,0)</f>
        <v>0</v>
      </c>
      <c r="AB236" s="133">
        <f t="shared" ca="1" si="298"/>
        <v>0</v>
      </c>
      <c r="AC236" s="133">
        <f t="shared" ca="1" si="298"/>
        <v>0</v>
      </c>
      <c r="AD236" s="133">
        <f t="shared" ca="1" si="298"/>
        <v>1</v>
      </c>
      <c r="AE236" s="133">
        <f t="shared" ca="1" si="298"/>
        <v>1</v>
      </c>
      <c r="AF236" s="133">
        <f t="shared" ca="1" si="298"/>
        <v>1</v>
      </c>
      <c r="AG236" s="133">
        <f t="shared" ca="1" si="298"/>
        <v>1</v>
      </c>
      <c r="AH236" s="133">
        <f t="shared" ca="1" si="298"/>
        <v>0</v>
      </c>
      <c r="AI236" s="133">
        <f t="shared" ca="1" si="298"/>
        <v>0</v>
      </c>
      <c r="AJ236" s="133">
        <f t="shared" ca="1" si="298"/>
        <v>1</v>
      </c>
      <c r="AK236" s="133">
        <f t="shared" ca="1" si="298"/>
        <v>0</v>
      </c>
      <c r="AL236" s="133">
        <f t="shared" ca="1" si="298"/>
        <v>0</v>
      </c>
      <c r="AM236" s="133">
        <f t="shared" ca="1" si="286"/>
        <v>5</v>
      </c>
    </row>
    <row r="237" spans="4:39" x14ac:dyDescent="0.25">
      <c r="D237" s="133">
        <v>79</v>
      </c>
      <c r="F237" s="133" t="s">
        <v>97</v>
      </c>
      <c r="H237" s="133" t="s">
        <v>93</v>
      </c>
      <c r="I237" s="133" t="s">
        <v>100</v>
      </c>
      <c r="J237" s="133" t="s">
        <v>99</v>
      </c>
      <c r="K237" s="133" t="s">
        <v>101</v>
      </c>
      <c r="L237" s="133" t="s">
        <v>102</v>
      </c>
      <c r="M237" s="133" t="s">
        <v>516</v>
      </c>
      <c r="P237" s="133" t="s">
        <v>94</v>
      </c>
      <c r="R237" s="133" t="s">
        <v>676</v>
      </c>
      <c r="S237" s="133" t="s">
        <v>681</v>
      </c>
      <c r="T237" s="133" t="s">
        <v>686</v>
      </c>
      <c r="U237" s="133" t="s">
        <v>684</v>
      </c>
      <c r="V237" s="133" t="s">
        <v>680</v>
      </c>
      <c r="W237" s="133" t="s">
        <v>679</v>
      </c>
      <c r="X237" s="133" t="s">
        <v>682</v>
      </c>
      <c r="Y237" s="133" t="s">
        <v>678</v>
      </c>
      <c r="AA237" s="133">
        <f t="shared" ref="AA237:AL237" ca="1" si="299">IF(AND(E237&lt;&gt;"",AA158=1),1,0)</f>
        <v>0</v>
      </c>
      <c r="AB237" s="133">
        <f t="shared" ca="1" si="299"/>
        <v>0</v>
      </c>
      <c r="AC237" s="133">
        <f t="shared" ca="1" si="299"/>
        <v>0</v>
      </c>
      <c r="AD237" s="133">
        <f t="shared" ca="1" si="299"/>
        <v>1</v>
      </c>
      <c r="AE237" s="133">
        <f t="shared" ca="1" si="299"/>
        <v>1</v>
      </c>
      <c r="AF237" s="133">
        <f t="shared" ca="1" si="299"/>
        <v>1</v>
      </c>
      <c r="AG237" s="133">
        <f t="shared" ca="1" si="299"/>
        <v>1</v>
      </c>
      <c r="AH237" s="133">
        <f t="shared" ca="1" si="299"/>
        <v>0</v>
      </c>
      <c r="AI237" s="133">
        <f t="shared" ca="1" si="299"/>
        <v>1</v>
      </c>
      <c r="AJ237" s="133">
        <f t="shared" ca="1" si="299"/>
        <v>0</v>
      </c>
      <c r="AK237" s="133">
        <f t="shared" ca="1" si="299"/>
        <v>0</v>
      </c>
      <c r="AL237" s="133">
        <f t="shared" ca="1" si="299"/>
        <v>1</v>
      </c>
      <c r="AM237" s="133">
        <f t="shared" ca="1" si="286"/>
        <v>6</v>
      </c>
    </row>
    <row r="238" spans="4:39" x14ac:dyDescent="0.25">
      <c r="D238" s="133">
        <v>80</v>
      </c>
      <c r="F238" s="133" t="s">
        <v>97</v>
      </c>
      <c r="H238" s="133" t="s">
        <v>93</v>
      </c>
      <c r="I238" s="133" t="s">
        <v>100</v>
      </c>
      <c r="J238" s="133" t="s">
        <v>99</v>
      </c>
      <c r="K238" s="133" t="s">
        <v>101</v>
      </c>
      <c r="L238" s="133" t="s">
        <v>102</v>
      </c>
      <c r="M238" s="133" t="s">
        <v>516</v>
      </c>
      <c r="O238" s="193" t="s">
        <v>518</v>
      </c>
      <c r="R238" s="133" t="s">
        <v>676</v>
      </c>
      <c r="S238" s="133" t="s">
        <v>681</v>
      </c>
      <c r="T238" s="133" t="s">
        <v>686</v>
      </c>
      <c r="U238" s="133" t="s">
        <v>684</v>
      </c>
      <c r="V238" s="133" t="s">
        <v>680</v>
      </c>
      <c r="W238" s="133" t="s">
        <v>679</v>
      </c>
      <c r="X238" s="133" t="s">
        <v>678</v>
      </c>
      <c r="Y238" s="133" t="s">
        <v>683</v>
      </c>
      <c r="AA238" s="133">
        <f t="shared" ref="AA238:AL238" ca="1" si="300">IF(AND(E238&lt;&gt;"",AA158=1),1,0)</f>
        <v>0</v>
      </c>
      <c r="AB238" s="133">
        <f t="shared" ca="1" si="300"/>
        <v>0</v>
      </c>
      <c r="AC238" s="133">
        <f t="shared" ca="1" si="300"/>
        <v>0</v>
      </c>
      <c r="AD238" s="133">
        <f t="shared" ca="1" si="300"/>
        <v>1</v>
      </c>
      <c r="AE238" s="133">
        <f t="shared" ca="1" si="300"/>
        <v>1</v>
      </c>
      <c r="AF238" s="133">
        <f t="shared" ca="1" si="300"/>
        <v>1</v>
      </c>
      <c r="AG238" s="133">
        <f t="shared" ca="1" si="300"/>
        <v>1</v>
      </c>
      <c r="AH238" s="133">
        <f t="shared" ca="1" si="300"/>
        <v>0</v>
      </c>
      <c r="AI238" s="133">
        <f t="shared" ca="1" si="300"/>
        <v>1</v>
      </c>
      <c r="AJ238" s="133">
        <f t="shared" ca="1" si="300"/>
        <v>0</v>
      </c>
      <c r="AK238" s="133">
        <f t="shared" ca="1" si="300"/>
        <v>0</v>
      </c>
      <c r="AL238" s="133">
        <f t="shared" ca="1" si="300"/>
        <v>0</v>
      </c>
      <c r="AM238" s="133">
        <f t="shared" ca="1" si="286"/>
        <v>5</v>
      </c>
    </row>
    <row r="239" spans="4:39" x14ac:dyDescent="0.25">
      <c r="D239" s="133">
        <v>81</v>
      </c>
      <c r="F239" s="133" t="s">
        <v>97</v>
      </c>
      <c r="H239" s="133" t="s">
        <v>93</v>
      </c>
      <c r="I239" s="133" t="s">
        <v>100</v>
      </c>
      <c r="J239" s="133" t="s">
        <v>99</v>
      </c>
      <c r="K239" s="133" t="s">
        <v>101</v>
      </c>
      <c r="L239" s="133" t="s">
        <v>102</v>
      </c>
      <c r="M239" s="133" t="s">
        <v>516</v>
      </c>
      <c r="N239" s="133" t="s">
        <v>517</v>
      </c>
      <c r="R239" s="133" t="s">
        <v>680</v>
      </c>
      <c r="S239" s="133" t="s">
        <v>681</v>
      </c>
      <c r="T239" s="133" t="s">
        <v>686</v>
      </c>
      <c r="U239" s="133" t="s">
        <v>684</v>
      </c>
      <c r="V239" s="133" t="s">
        <v>677</v>
      </c>
      <c r="W239" s="133" t="s">
        <v>679</v>
      </c>
      <c r="X239" s="133" t="s">
        <v>676</v>
      </c>
      <c r="Y239" s="133" t="s">
        <v>678</v>
      </c>
      <c r="AA239" s="133">
        <f t="shared" ref="AA239:AL239" ca="1" si="301">IF(AND(E239&lt;&gt;"",AA158=1),1,0)</f>
        <v>0</v>
      </c>
      <c r="AB239" s="133">
        <f t="shared" ca="1" si="301"/>
        <v>0</v>
      </c>
      <c r="AC239" s="133">
        <f t="shared" ca="1" si="301"/>
        <v>0</v>
      </c>
      <c r="AD239" s="133">
        <f t="shared" ca="1" si="301"/>
        <v>1</v>
      </c>
      <c r="AE239" s="133">
        <f t="shared" ca="1" si="301"/>
        <v>1</v>
      </c>
      <c r="AF239" s="133">
        <f t="shared" ca="1" si="301"/>
        <v>1</v>
      </c>
      <c r="AG239" s="133">
        <f t="shared" ca="1" si="301"/>
        <v>1</v>
      </c>
      <c r="AH239" s="133">
        <f t="shared" ca="1" si="301"/>
        <v>0</v>
      </c>
      <c r="AI239" s="133">
        <f t="shared" ca="1" si="301"/>
        <v>1</v>
      </c>
      <c r="AJ239" s="133">
        <f t="shared" ca="1" si="301"/>
        <v>1</v>
      </c>
      <c r="AK239" s="133">
        <f t="shared" ca="1" si="301"/>
        <v>0</v>
      </c>
      <c r="AL239" s="133">
        <f t="shared" ca="1" si="301"/>
        <v>0</v>
      </c>
      <c r="AM239" s="133">
        <f t="shared" ca="1" si="286"/>
        <v>6</v>
      </c>
    </row>
    <row r="240" spans="4:39" x14ac:dyDescent="0.25">
      <c r="D240" s="133">
        <v>82</v>
      </c>
      <c r="F240" s="133" t="s">
        <v>97</v>
      </c>
      <c r="G240" s="133" t="s">
        <v>98</v>
      </c>
      <c r="K240" s="133" t="s">
        <v>101</v>
      </c>
      <c r="L240" s="133" t="s">
        <v>102</v>
      </c>
      <c r="M240" s="133" t="s">
        <v>516</v>
      </c>
      <c r="N240" s="133" t="s">
        <v>517</v>
      </c>
      <c r="O240" s="193" t="s">
        <v>518</v>
      </c>
      <c r="P240" s="133" t="s">
        <v>94</v>
      </c>
      <c r="R240" s="133" t="s">
        <v>680</v>
      </c>
      <c r="S240" s="133" t="s">
        <v>677</v>
      </c>
      <c r="T240" s="133" t="s">
        <v>686</v>
      </c>
      <c r="U240" s="133" t="s">
        <v>685</v>
      </c>
      <c r="V240" s="133" t="s">
        <v>678</v>
      </c>
      <c r="W240" s="133" t="s">
        <v>681</v>
      </c>
      <c r="X240" s="133" t="s">
        <v>682</v>
      </c>
      <c r="Y240" s="133" t="s">
        <v>683</v>
      </c>
      <c r="AA240" s="133">
        <f t="shared" ref="AA240:AL240" ca="1" si="302">IF(AND(E240&lt;&gt;"",AA158=1),1,0)</f>
        <v>0</v>
      </c>
      <c r="AB240" s="133">
        <f t="shared" ca="1" si="302"/>
        <v>0</v>
      </c>
      <c r="AC240" s="133">
        <f t="shared" ca="1" si="302"/>
        <v>1</v>
      </c>
      <c r="AD240" s="133">
        <f t="shared" ca="1" si="302"/>
        <v>0</v>
      </c>
      <c r="AE240" s="133">
        <f t="shared" ca="1" si="302"/>
        <v>0</v>
      </c>
      <c r="AF240" s="133">
        <f t="shared" ca="1" si="302"/>
        <v>0</v>
      </c>
      <c r="AG240" s="133">
        <f t="shared" ca="1" si="302"/>
        <v>1</v>
      </c>
      <c r="AH240" s="133">
        <f t="shared" ca="1" si="302"/>
        <v>0</v>
      </c>
      <c r="AI240" s="133">
        <f t="shared" ca="1" si="302"/>
        <v>1</v>
      </c>
      <c r="AJ240" s="133">
        <f t="shared" ca="1" si="302"/>
        <v>1</v>
      </c>
      <c r="AK240" s="133">
        <f t="shared" ca="1" si="302"/>
        <v>0</v>
      </c>
      <c r="AL240" s="133">
        <f t="shared" ca="1" si="302"/>
        <v>1</v>
      </c>
      <c r="AM240" s="133">
        <f t="shared" ca="1" si="286"/>
        <v>5</v>
      </c>
    </row>
    <row r="241" spans="4:39" x14ac:dyDescent="0.25">
      <c r="D241" s="133">
        <v>83</v>
      </c>
      <c r="F241" s="133" t="s">
        <v>97</v>
      </c>
      <c r="G241" s="133" t="s">
        <v>98</v>
      </c>
      <c r="J241" s="133" t="s">
        <v>99</v>
      </c>
      <c r="L241" s="133" t="s">
        <v>102</v>
      </c>
      <c r="M241" s="133" t="s">
        <v>516</v>
      </c>
      <c r="N241" s="133" t="s">
        <v>517</v>
      </c>
      <c r="O241" s="193" t="s">
        <v>518</v>
      </c>
      <c r="P241" s="133" t="s">
        <v>94</v>
      </c>
      <c r="R241" s="133" t="s">
        <v>680</v>
      </c>
      <c r="S241" s="133" t="s">
        <v>677</v>
      </c>
      <c r="T241" s="133" t="s">
        <v>686</v>
      </c>
      <c r="U241" s="133" t="s">
        <v>685</v>
      </c>
      <c r="V241" s="133" t="s">
        <v>678</v>
      </c>
      <c r="W241" s="133" t="s">
        <v>679</v>
      </c>
      <c r="X241" s="133" t="s">
        <v>682</v>
      </c>
      <c r="Y241" s="133" t="s">
        <v>683</v>
      </c>
      <c r="AA241" s="133">
        <f t="shared" ref="AA241:AL241" ca="1" si="303">IF(AND(E241&lt;&gt;"",AA158=1),1,0)</f>
        <v>0</v>
      </c>
      <c r="AB241" s="133">
        <f t="shared" ca="1" si="303"/>
        <v>0</v>
      </c>
      <c r="AC241" s="133">
        <f t="shared" ca="1" si="303"/>
        <v>1</v>
      </c>
      <c r="AD241" s="133">
        <f t="shared" ca="1" si="303"/>
        <v>0</v>
      </c>
      <c r="AE241" s="133">
        <f t="shared" ca="1" si="303"/>
        <v>0</v>
      </c>
      <c r="AF241" s="133">
        <f t="shared" ca="1" si="303"/>
        <v>1</v>
      </c>
      <c r="AG241" s="133">
        <f t="shared" ca="1" si="303"/>
        <v>0</v>
      </c>
      <c r="AH241" s="133">
        <f t="shared" ca="1" si="303"/>
        <v>0</v>
      </c>
      <c r="AI241" s="133">
        <f t="shared" ca="1" si="303"/>
        <v>1</v>
      </c>
      <c r="AJ241" s="133">
        <f t="shared" ca="1" si="303"/>
        <v>1</v>
      </c>
      <c r="AK241" s="133">
        <f t="shared" ca="1" si="303"/>
        <v>0</v>
      </c>
      <c r="AL241" s="133">
        <f t="shared" ca="1" si="303"/>
        <v>1</v>
      </c>
      <c r="AM241" s="133">
        <f t="shared" ca="1" si="286"/>
        <v>5</v>
      </c>
    </row>
    <row r="242" spans="4:39" x14ac:dyDescent="0.25">
      <c r="D242" s="133">
        <v>84</v>
      </c>
      <c r="F242" s="133" t="s">
        <v>97</v>
      </c>
      <c r="G242" s="133" t="s">
        <v>98</v>
      </c>
      <c r="J242" s="133" t="s">
        <v>99</v>
      </c>
      <c r="K242" s="133" t="s">
        <v>101</v>
      </c>
      <c r="M242" s="133" t="s">
        <v>516</v>
      </c>
      <c r="N242" s="133" t="s">
        <v>517</v>
      </c>
      <c r="O242" s="193" t="s">
        <v>518</v>
      </c>
      <c r="P242" s="133" t="s">
        <v>94</v>
      </c>
      <c r="R242" s="133" t="s">
        <v>678</v>
      </c>
      <c r="S242" s="133" t="s">
        <v>681</v>
      </c>
      <c r="T242" s="133" t="s">
        <v>686</v>
      </c>
      <c r="U242" s="133" t="s">
        <v>685</v>
      </c>
      <c r="V242" s="133" t="s">
        <v>677</v>
      </c>
      <c r="W242" s="133" t="s">
        <v>679</v>
      </c>
      <c r="X242" s="133" t="s">
        <v>682</v>
      </c>
      <c r="Y242" s="133" t="s">
        <v>683</v>
      </c>
      <c r="AA242" s="133">
        <f t="shared" ref="AA242:AL242" ca="1" si="304">IF(AND(E242&lt;&gt;"",AA158=1),1,0)</f>
        <v>0</v>
      </c>
      <c r="AB242" s="133">
        <f t="shared" ca="1" si="304"/>
        <v>0</v>
      </c>
      <c r="AC242" s="133">
        <f t="shared" ca="1" si="304"/>
        <v>1</v>
      </c>
      <c r="AD242" s="133">
        <f t="shared" ca="1" si="304"/>
        <v>0</v>
      </c>
      <c r="AE242" s="133">
        <f t="shared" ca="1" si="304"/>
        <v>0</v>
      </c>
      <c r="AF242" s="133">
        <f t="shared" ca="1" si="304"/>
        <v>1</v>
      </c>
      <c r="AG242" s="133">
        <f t="shared" ca="1" si="304"/>
        <v>1</v>
      </c>
      <c r="AH242" s="133">
        <f t="shared" ca="1" si="304"/>
        <v>0</v>
      </c>
      <c r="AI242" s="133">
        <f t="shared" ca="1" si="304"/>
        <v>1</v>
      </c>
      <c r="AJ242" s="133">
        <f t="shared" ca="1" si="304"/>
        <v>1</v>
      </c>
      <c r="AK242" s="133">
        <f t="shared" ca="1" si="304"/>
        <v>0</v>
      </c>
      <c r="AL242" s="133">
        <f t="shared" ca="1" si="304"/>
        <v>1</v>
      </c>
      <c r="AM242" s="133">
        <f t="shared" ca="1" si="286"/>
        <v>6</v>
      </c>
    </row>
    <row r="243" spans="4:39" x14ac:dyDescent="0.25">
      <c r="D243" s="133">
        <v>85</v>
      </c>
      <c r="F243" s="133" t="s">
        <v>97</v>
      </c>
      <c r="G243" s="133" t="s">
        <v>98</v>
      </c>
      <c r="J243" s="133" t="s">
        <v>99</v>
      </c>
      <c r="K243" s="133" t="s">
        <v>101</v>
      </c>
      <c r="L243" s="133" t="s">
        <v>102</v>
      </c>
      <c r="N243" s="133" t="s">
        <v>517</v>
      </c>
      <c r="O243" s="193" t="s">
        <v>518</v>
      </c>
      <c r="P243" s="133" t="s">
        <v>94</v>
      </c>
      <c r="R243" s="133" t="s">
        <v>680</v>
      </c>
      <c r="S243" s="133" t="s">
        <v>681</v>
      </c>
      <c r="T243" s="133" t="s">
        <v>686</v>
      </c>
      <c r="U243" s="133" t="s">
        <v>685</v>
      </c>
      <c r="V243" s="133" t="s">
        <v>677</v>
      </c>
      <c r="W243" s="133" t="s">
        <v>679</v>
      </c>
      <c r="X243" s="133" t="s">
        <v>682</v>
      </c>
      <c r="Y243" s="133" t="s">
        <v>683</v>
      </c>
      <c r="AA243" s="133">
        <f t="shared" ref="AA243:AL243" ca="1" si="305">IF(AND(E243&lt;&gt;"",AA158=1),1,0)</f>
        <v>0</v>
      </c>
      <c r="AB243" s="133">
        <f t="shared" ca="1" si="305"/>
        <v>0</v>
      </c>
      <c r="AC243" s="133">
        <f t="shared" ca="1" si="305"/>
        <v>1</v>
      </c>
      <c r="AD243" s="133">
        <f t="shared" ca="1" si="305"/>
        <v>0</v>
      </c>
      <c r="AE243" s="133">
        <f t="shared" ca="1" si="305"/>
        <v>0</v>
      </c>
      <c r="AF243" s="133">
        <f t="shared" ca="1" si="305"/>
        <v>1</v>
      </c>
      <c r="AG243" s="133">
        <f t="shared" ca="1" si="305"/>
        <v>1</v>
      </c>
      <c r="AH243" s="133">
        <f t="shared" ca="1" si="305"/>
        <v>0</v>
      </c>
      <c r="AI243" s="133">
        <f t="shared" ca="1" si="305"/>
        <v>0</v>
      </c>
      <c r="AJ243" s="133">
        <f t="shared" ca="1" si="305"/>
        <v>1</v>
      </c>
      <c r="AK243" s="133">
        <f t="shared" ca="1" si="305"/>
        <v>0</v>
      </c>
      <c r="AL243" s="133">
        <f t="shared" ca="1" si="305"/>
        <v>1</v>
      </c>
      <c r="AM243" s="133">
        <f t="shared" ca="1" si="286"/>
        <v>5</v>
      </c>
    </row>
    <row r="244" spans="4:39" x14ac:dyDescent="0.25">
      <c r="D244" s="133">
        <v>86</v>
      </c>
      <c r="F244" s="133" t="s">
        <v>97</v>
      </c>
      <c r="G244" s="133" t="s">
        <v>98</v>
      </c>
      <c r="J244" s="133" t="s">
        <v>99</v>
      </c>
      <c r="K244" s="133" t="s">
        <v>101</v>
      </c>
      <c r="L244" s="133" t="s">
        <v>102</v>
      </c>
      <c r="M244" s="133" t="s">
        <v>516</v>
      </c>
      <c r="O244" s="193" t="s">
        <v>518</v>
      </c>
      <c r="P244" s="133" t="s">
        <v>94</v>
      </c>
      <c r="R244" s="133" t="s">
        <v>680</v>
      </c>
      <c r="S244" s="133" t="s">
        <v>681</v>
      </c>
      <c r="T244" s="133" t="s">
        <v>686</v>
      </c>
      <c r="U244" s="133" t="s">
        <v>685</v>
      </c>
      <c r="V244" s="133" t="s">
        <v>678</v>
      </c>
      <c r="W244" s="133" t="s">
        <v>679</v>
      </c>
      <c r="X244" s="133" t="s">
        <v>682</v>
      </c>
      <c r="Y244" s="133" t="s">
        <v>683</v>
      </c>
      <c r="AA244" s="133">
        <f t="shared" ref="AA244:AL244" ca="1" si="306">IF(AND(E244&lt;&gt;"",AA158=1),1,0)</f>
        <v>0</v>
      </c>
      <c r="AB244" s="133">
        <f t="shared" ca="1" si="306"/>
        <v>0</v>
      </c>
      <c r="AC244" s="133">
        <f t="shared" ca="1" si="306"/>
        <v>1</v>
      </c>
      <c r="AD244" s="133">
        <f t="shared" ca="1" si="306"/>
        <v>0</v>
      </c>
      <c r="AE244" s="133">
        <f t="shared" ca="1" si="306"/>
        <v>0</v>
      </c>
      <c r="AF244" s="133">
        <f t="shared" ca="1" si="306"/>
        <v>1</v>
      </c>
      <c r="AG244" s="133">
        <f t="shared" ca="1" si="306"/>
        <v>1</v>
      </c>
      <c r="AH244" s="133">
        <f t="shared" ca="1" si="306"/>
        <v>0</v>
      </c>
      <c r="AI244" s="133">
        <f t="shared" ca="1" si="306"/>
        <v>1</v>
      </c>
      <c r="AJ244" s="133">
        <f t="shared" ca="1" si="306"/>
        <v>0</v>
      </c>
      <c r="AK244" s="133">
        <f t="shared" ca="1" si="306"/>
        <v>0</v>
      </c>
      <c r="AL244" s="133">
        <f t="shared" ca="1" si="306"/>
        <v>1</v>
      </c>
      <c r="AM244" s="133">
        <f t="shared" ca="1" si="286"/>
        <v>5</v>
      </c>
    </row>
    <row r="245" spans="4:39" x14ac:dyDescent="0.25">
      <c r="D245" s="133">
        <v>87</v>
      </c>
      <c r="F245" s="133" t="s">
        <v>97</v>
      </c>
      <c r="G245" s="133" t="s">
        <v>98</v>
      </c>
      <c r="J245" s="133" t="s">
        <v>99</v>
      </c>
      <c r="K245" s="133" t="s">
        <v>101</v>
      </c>
      <c r="L245" s="133" t="s">
        <v>102</v>
      </c>
      <c r="M245" s="133" t="s">
        <v>516</v>
      </c>
      <c r="N245" s="133" t="s">
        <v>517</v>
      </c>
      <c r="P245" s="133" t="s">
        <v>94</v>
      </c>
      <c r="R245" s="133" t="s">
        <v>680</v>
      </c>
      <c r="S245" s="133" t="s">
        <v>681</v>
      </c>
      <c r="T245" s="133" t="s">
        <v>686</v>
      </c>
      <c r="U245" s="133" t="s">
        <v>685</v>
      </c>
      <c r="V245" s="133" t="s">
        <v>677</v>
      </c>
      <c r="W245" s="133" t="s">
        <v>679</v>
      </c>
      <c r="X245" s="133" t="s">
        <v>682</v>
      </c>
      <c r="Y245" s="133" t="s">
        <v>678</v>
      </c>
      <c r="AA245" s="133">
        <f t="shared" ref="AA245:AL245" ca="1" si="307">IF(AND(E245&lt;&gt;"",AA158=1),1,0)</f>
        <v>0</v>
      </c>
      <c r="AB245" s="133">
        <f t="shared" ca="1" si="307"/>
        <v>0</v>
      </c>
      <c r="AC245" s="133">
        <f t="shared" ca="1" si="307"/>
        <v>1</v>
      </c>
      <c r="AD245" s="133">
        <f t="shared" ca="1" si="307"/>
        <v>0</v>
      </c>
      <c r="AE245" s="133">
        <f t="shared" ca="1" si="307"/>
        <v>0</v>
      </c>
      <c r="AF245" s="133">
        <f t="shared" ca="1" si="307"/>
        <v>1</v>
      </c>
      <c r="AG245" s="133">
        <f t="shared" ca="1" si="307"/>
        <v>1</v>
      </c>
      <c r="AH245" s="133">
        <f t="shared" ca="1" si="307"/>
        <v>0</v>
      </c>
      <c r="AI245" s="133">
        <f t="shared" ca="1" si="307"/>
        <v>1</v>
      </c>
      <c r="AJ245" s="133">
        <f t="shared" ca="1" si="307"/>
        <v>1</v>
      </c>
      <c r="AK245" s="133">
        <f t="shared" ca="1" si="307"/>
        <v>0</v>
      </c>
      <c r="AL245" s="133">
        <f t="shared" ca="1" si="307"/>
        <v>1</v>
      </c>
      <c r="AM245" s="133">
        <f t="shared" ca="1" si="286"/>
        <v>6</v>
      </c>
    </row>
    <row r="246" spans="4:39" x14ac:dyDescent="0.25">
      <c r="D246" s="133">
        <v>88</v>
      </c>
      <c r="F246" s="133" t="s">
        <v>97</v>
      </c>
      <c r="G246" s="133" t="s">
        <v>98</v>
      </c>
      <c r="J246" s="133" t="s">
        <v>99</v>
      </c>
      <c r="K246" s="133" t="s">
        <v>101</v>
      </c>
      <c r="L246" s="133" t="s">
        <v>102</v>
      </c>
      <c r="M246" s="133" t="s">
        <v>516</v>
      </c>
      <c r="N246" s="133" t="s">
        <v>517</v>
      </c>
      <c r="O246" s="193" t="s">
        <v>518</v>
      </c>
      <c r="R246" s="133" t="s">
        <v>680</v>
      </c>
      <c r="S246" s="133" t="s">
        <v>681</v>
      </c>
      <c r="T246" s="133" t="s">
        <v>686</v>
      </c>
      <c r="U246" s="133" t="s">
        <v>685</v>
      </c>
      <c r="V246" s="133" t="s">
        <v>677</v>
      </c>
      <c r="W246" s="133" t="s">
        <v>679</v>
      </c>
      <c r="X246" s="133" t="s">
        <v>678</v>
      </c>
      <c r="Y246" s="133" t="s">
        <v>683</v>
      </c>
      <c r="AA246" s="133">
        <f t="shared" ref="AA246:AL246" ca="1" si="308">IF(AND(E246&lt;&gt;"",AA158=1),1,0)</f>
        <v>0</v>
      </c>
      <c r="AB246" s="133">
        <f t="shared" ca="1" si="308"/>
        <v>0</v>
      </c>
      <c r="AC246" s="133">
        <f t="shared" ca="1" si="308"/>
        <v>1</v>
      </c>
      <c r="AD246" s="133">
        <f t="shared" ca="1" si="308"/>
        <v>0</v>
      </c>
      <c r="AE246" s="133">
        <f t="shared" ca="1" si="308"/>
        <v>0</v>
      </c>
      <c r="AF246" s="133">
        <f t="shared" ca="1" si="308"/>
        <v>1</v>
      </c>
      <c r="AG246" s="133">
        <f t="shared" ca="1" si="308"/>
        <v>1</v>
      </c>
      <c r="AH246" s="133">
        <f t="shared" ca="1" si="308"/>
        <v>0</v>
      </c>
      <c r="AI246" s="133">
        <f t="shared" ca="1" si="308"/>
        <v>1</v>
      </c>
      <c r="AJ246" s="133">
        <f t="shared" ca="1" si="308"/>
        <v>1</v>
      </c>
      <c r="AK246" s="133">
        <f t="shared" ca="1" si="308"/>
        <v>0</v>
      </c>
      <c r="AL246" s="133">
        <f t="shared" ca="1" si="308"/>
        <v>0</v>
      </c>
      <c r="AM246" s="133">
        <f t="shared" ca="1" si="286"/>
        <v>5</v>
      </c>
    </row>
    <row r="247" spans="4:39" x14ac:dyDescent="0.25">
      <c r="D247" s="133">
        <v>89</v>
      </c>
      <c r="F247" s="133" t="s">
        <v>97</v>
      </c>
      <c r="G247" s="133" t="s">
        <v>98</v>
      </c>
      <c r="I247" s="133" t="s">
        <v>100</v>
      </c>
      <c r="L247" s="133" t="s">
        <v>102</v>
      </c>
      <c r="M247" s="133" t="s">
        <v>516</v>
      </c>
      <c r="N247" s="133" t="s">
        <v>517</v>
      </c>
      <c r="O247" s="193" t="s">
        <v>518</v>
      </c>
      <c r="P247" s="133" t="s">
        <v>94</v>
      </c>
      <c r="R247" s="133" t="s">
        <v>676</v>
      </c>
      <c r="S247" s="133" t="s">
        <v>677</v>
      </c>
      <c r="T247" s="133" t="s">
        <v>686</v>
      </c>
      <c r="U247" s="133" t="s">
        <v>685</v>
      </c>
      <c r="V247" s="133" t="s">
        <v>678</v>
      </c>
      <c r="W247" s="133" t="s">
        <v>680</v>
      </c>
      <c r="X247" s="133" t="s">
        <v>682</v>
      </c>
      <c r="Y247" s="133" t="s">
        <v>683</v>
      </c>
      <c r="AA247" s="133">
        <f t="shared" ref="AA247:AL247" ca="1" si="309">IF(AND(E247&lt;&gt;"",AA158=1),1,0)</f>
        <v>0</v>
      </c>
      <c r="AB247" s="133">
        <f t="shared" ca="1" si="309"/>
        <v>0</v>
      </c>
      <c r="AC247" s="133">
        <f t="shared" ca="1" si="309"/>
        <v>1</v>
      </c>
      <c r="AD247" s="133">
        <f t="shared" ca="1" si="309"/>
        <v>0</v>
      </c>
      <c r="AE247" s="133">
        <f t="shared" ca="1" si="309"/>
        <v>1</v>
      </c>
      <c r="AF247" s="133">
        <f t="shared" ca="1" si="309"/>
        <v>0</v>
      </c>
      <c r="AG247" s="133">
        <f t="shared" ca="1" si="309"/>
        <v>0</v>
      </c>
      <c r="AH247" s="133">
        <f t="shared" ca="1" si="309"/>
        <v>0</v>
      </c>
      <c r="AI247" s="133">
        <f t="shared" ca="1" si="309"/>
        <v>1</v>
      </c>
      <c r="AJ247" s="133">
        <f t="shared" ca="1" si="309"/>
        <v>1</v>
      </c>
      <c r="AK247" s="133">
        <f t="shared" ca="1" si="309"/>
        <v>0</v>
      </c>
      <c r="AL247" s="133">
        <f t="shared" ca="1" si="309"/>
        <v>1</v>
      </c>
      <c r="AM247" s="133">
        <f t="shared" ca="1" si="286"/>
        <v>5</v>
      </c>
    </row>
    <row r="248" spans="4:39" x14ac:dyDescent="0.25">
      <c r="D248" s="133">
        <v>90</v>
      </c>
      <c r="F248" s="133" t="s">
        <v>97</v>
      </c>
      <c r="G248" s="133" t="s">
        <v>98</v>
      </c>
      <c r="I248" s="133" t="s">
        <v>100</v>
      </c>
      <c r="K248" s="133" t="s">
        <v>101</v>
      </c>
      <c r="M248" s="133" t="s">
        <v>516</v>
      </c>
      <c r="N248" s="133" t="s">
        <v>517</v>
      </c>
      <c r="O248" s="193" t="s">
        <v>518</v>
      </c>
      <c r="P248" s="133" t="s">
        <v>94</v>
      </c>
      <c r="R248" s="133" t="s">
        <v>676</v>
      </c>
      <c r="S248" s="133" t="s">
        <v>677</v>
      </c>
      <c r="T248" s="133" t="s">
        <v>686</v>
      </c>
      <c r="U248" s="133" t="s">
        <v>685</v>
      </c>
      <c r="V248" s="133" t="s">
        <v>678</v>
      </c>
      <c r="W248" s="133" t="s">
        <v>681</v>
      </c>
      <c r="X248" s="133" t="s">
        <v>682</v>
      </c>
      <c r="Y248" s="133" t="s">
        <v>683</v>
      </c>
      <c r="AA248" s="133">
        <f t="shared" ref="AA248:AL248" ca="1" si="310">IF(AND(E248&lt;&gt;"",AA158=1),1,0)</f>
        <v>0</v>
      </c>
      <c r="AB248" s="133">
        <f t="shared" ca="1" si="310"/>
        <v>0</v>
      </c>
      <c r="AC248" s="133">
        <f t="shared" ca="1" si="310"/>
        <v>1</v>
      </c>
      <c r="AD248" s="133">
        <f t="shared" ca="1" si="310"/>
        <v>0</v>
      </c>
      <c r="AE248" s="133">
        <f t="shared" ca="1" si="310"/>
        <v>1</v>
      </c>
      <c r="AF248" s="133">
        <f t="shared" ca="1" si="310"/>
        <v>0</v>
      </c>
      <c r="AG248" s="133">
        <f t="shared" ca="1" si="310"/>
        <v>1</v>
      </c>
      <c r="AH248" s="133">
        <f t="shared" ca="1" si="310"/>
        <v>0</v>
      </c>
      <c r="AI248" s="133">
        <f t="shared" ca="1" si="310"/>
        <v>1</v>
      </c>
      <c r="AJ248" s="133">
        <f t="shared" ca="1" si="310"/>
        <v>1</v>
      </c>
      <c r="AK248" s="133">
        <f t="shared" ca="1" si="310"/>
        <v>0</v>
      </c>
      <c r="AL248" s="133">
        <f t="shared" ca="1" si="310"/>
        <v>1</v>
      </c>
      <c r="AM248" s="133">
        <f t="shared" ca="1" si="286"/>
        <v>6</v>
      </c>
    </row>
    <row r="249" spans="4:39" x14ac:dyDescent="0.25">
      <c r="D249" s="133">
        <v>91</v>
      </c>
      <c r="F249" s="133" t="s">
        <v>97</v>
      </c>
      <c r="G249" s="133" t="s">
        <v>98</v>
      </c>
      <c r="I249" s="133" t="s">
        <v>100</v>
      </c>
      <c r="K249" s="133" t="s">
        <v>101</v>
      </c>
      <c r="L249" s="133" t="s">
        <v>102</v>
      </c>
      <c r="N249" s="133" t="s">
        <v>517</v>
      </c>
      <c r="O249" s="193" t="s">
        <v>518</v>
      </c>
      <c r="P249" s="133" t="s">
        <v>94</v>
      </c>
      <c r="R249" s="133" t="s">
        <v>676</v>
      </c>
      <c r="S249" s="133" t="s">
        <v>677</v>
      </c>
      <c r="T249" s="133" t="s">
        <v>686</v>
      </c>
      <c r="U249" s="133" t="s">
        <v>685</v>
      </c>
      <c r="V249" s="133" t="s">
        <v>680</v>
      </c>
      <c r="W249" s="133" t="s">
        <v>681</v>
      </c>
      <c r="X249" s="133" t="s">
        <v>682</v>
      </c>
      <c r="Y249" s="133" t="s">
        <v>683</v>
      </c>
      <c r="AA249" s="133">
        <f t="shared" ref="AA249:AL249" ca="1" si="311">IF(AND(E249&lt;&gt;"",AA158=1),1,0)</f>
        <v>0</v>
      </c>
      <c r="AB249" s="133">
        <f t="shared" ca="1" si="311"/>
        <v>0</v>
      </c>
      <c r="AC249" s="133">
        <f t="shared" ca="1" si="311"/>
        <v>1</v>
      </c>
      <c r="AD249" s="133">
        <f t="shared" ca="1" si="311"/>
        <v>0</v>
      </c>
      <c r="AE249" s="133">
        <f t="shared" ca="1" si="311"/>
        <v>1</v>
      </c>
      <c r="AF249" s="133">
        <f t="shared" ca="1" si="311"/>
        <v>0</v>
      </c>
      <c r="AG249" s="133">
        <f t="shared" ca="1" si="311"/>
        <v>1</v>
      </c>
      <c r="AH249" s="133">
        <f t="shared" ca="1" si="311"/>
        <v>0</v>
      </c>
      <c r="AI249" s="133">
        <f t="shared" ca="1" si="311"/>
        <v>0</v>
      </c>
      <c r="AJ249" s="133">
        <f t="shared" ca="1" si="311"/>
        <v>1</v>
      </c>
      <c r="AK249" s="133">
        <f t="shared" ca="1" si="311"/>
        <v>0</v>
      </c>
      <c r="AL249" s="133">
        <f t="shared" ca="1" si="311"/>
        <v>1</v>
      </c>
      <c r="AM249" s="133">
        <f t="shared" ca="1" si="286"/>
        <v>5</v>
      </c>
    </row>
    <row r="250" spans="4:39" x14ac:dyDescent="0.25">
      <c r="D250" s="133">
        <v>92</v>
      </c>
      <c r="F250" s="133" t="s">
        <v>97</v>
      </c>
      <c r="G250" s="133" t="s">
        <v>98</v>
      </c>
      <c r="I250" s="133" t="s">
        <v>100</v>
      </c>
      <c r="K250" s="133" t="s">
        <v>101</v>
      </c>
      <c r="L250" s="133" t="s">
        <v>102</v>
      </c>
      <c r="M250" s="133" t="s">
        <v>516</v>
      </c>
      <c r="O250" s="193" t="s">
        <v>518</v>
      </c>
      <c r="P250" s="133" t="s">
        <v>94</v>
      </c>
      <c r="R250" s="133" t="s">
        <v>676</v>
      </c>
      <c r="S250" s="133" t="s">
        <v>681</v>
      </c>
      <c r="T250" s="133" t="s">
        <v>686</v>
      </c>
      <c r="U250" s="133" t="s">
        <v>685</v>
      </c>
      <c r="V250" s="133" t="s">
        <v>678</v>
      </c>
      <c r="W250" s="133" t="s">
        <v>680</v>
      </c>
      <c r="X250" s="133" t="s">
        <v>682</v>
      </c>
      <c r="Y250" s="133" t="s">
        <v>683</v>
      </c>
      <c r="AA250" s="133">
        <f t="shared" ref="AA250:AL250" ca="1" si="312">IF(AND(E250&lt;&gt;"",AA158=1),1,0)</f>
        <v>0</v>
      </c>
      <c r="AB250" s="133">
        <f t="shared" ca="1" si="312"/>
        <v>0</v>
      </c>
      <c r="AC250" s="133">
        <f t="shared" ca="1" si="312"/>
        <v>1</v>
      </c>
      <c r="AD250" s="133">
        <f t="shared" ca="1" si="312"/>
        <v>0</v>
      </c>
      <c r="AE250" s="133">
        <f t="shared" ca="1" si="312"/>
        <v>1</v>
      </c>
      <c r="AF250" s="133">
        <f t="shared" ca="1" si="312"/>
        <v>0</v>
      </c>
      <c r="AG250" s="133">
        <f t="shared" ca="1" si="312"/>
        <v>1</v>
      </c>
      <c r="AH250" s="133">
        <f t="shared" ca="1" si="312"/>
        <v>0</v>
      </c>
      <c r="AI250" s="133">
        <f t="shared" ca="1" si="312"/>
        <v>1</v>
      </c>
      <c r="AJ250" s="133">
        <f t="shared" ca="1" si="312"/>
        <v>0</v>
      </c>
      <c r="AK250" s="133">
        <f t="shared" ca="1" si="312"/>
        <v>0</v>
      </c>
      <c r="AL250" s="133">
        <f t="shared" ca="1" si="312"/>
        <v>1</v>
      </c>
      <c r="AM250" s="133">
        <f t="shared" ca="1" si="286"/>
        <v>5</v>
      </c>
    </row>
    <row r="251" spans="4:39" x14ac:dyDescent="0.25">
      <c r="D251" s="133">
        <v>93</v>
      </c>
      <c r="F251" s="133" t="s">
        <v>97</v>
      </c>
      <c r="G251" s="133" t="s">
        <v>98</v>
      </c>
      <c r="I251" s="133" t="s">
        <v>100</v>
      </c>
      <c r="K251" s="133" t="s">
        <v>101</v>
      </c>
      <c r="L251" s="133" t="s">
        <v>102</v>
      </c>
      <c r="M251" s="133" t="s">
        <v>516</v>
      </c>
      <c r="N251" s="133" t="s">
        <v>517</v>
      </c>
      <c r="P251" s="133" t="s">
        <v>94</v>
      </c>
      <c r="R251" s="133" t="s">
        <v>676</v>
      </c>
      <c r="S251" s="133" t="s">
        <v>677</v>
      </c>
      <c r="T251" s="133" t="s">
        <v>686</v>
      </c>
      <c r="U251" s="133" t="s">
        <v>685</v>
      </c>
      <c r="V251" s="133" t="s">
        <v>680</v>
      </c>
      <c r="W251" s="133" t="s">
        <v>681</v>
      </c>
      <c r="X251" s="133" t="s">
        <v>682</v>
      </c>
      <c r="Y251" s="133" t="s">
        <v>678</v>
      </c>
      <c r="AA251" s="133">
        <f t="shared" ref="AA251:AL251" ca="1" si="313">IF(AND(E251&lt;&gt;"",AA158=1),1,0)</f>
        <v>0</v>
      </c>
      <c r="AB251" s="133">
        <f t="shared" ca="1" si="313"/>
        <v>0</v>
      </c>
      <c r="AC251" s="133">
        <f t="shared" ca="1" si="313"/>
        <v>1</v>
      </c>
      <c r="AD251" s="133">
        <f t="shared" ca="1" si="313"/>
        <v>0</v>
      </c>
      <c r="AE251" s="133">
        <f t="shared" ca="1" si="313"/>
        <v>1</v>
      </c>
      <c r="AF251" s="133">
        <f t="shared" ca="1" si="313"/>
        <v>0</v>
      </c>
      <c r="AG251" s="133">
        <f t="shared" ca="1" si="313"/>
        <v>1</v>
      </c>
      <c r="AH251" s="133">
        <f t="shared" ca="1" si="313"/>
        <v>0</v>
      </c>
      <c r="AI251" s="133">
        <f t="shared" ca="1" si="313"/>
        <v>1</v>
      </c>
      <c r="AJ251" s="133">
        <f t="shared" ca="1" si="313"/>
        <v>1</v>
      </c>
      <c r="AK251" s="133">
        <f t="shared" ca="1" si="313"/>
        <v>0</v>
      </c>
      <c r="AL251" s="133">
        <f t="shared" ca="1" si="313"/>
        <v>1</v>
      </c>
      <c r="AM251" s="133">
        <f t="shared" ca="1" si="286"/>
        <v>6</v>
      </c>
    </row>
    <row r="252" spans="4:39" x14ac:dyDescent="0.25">
      <c r="D252" s="133">
        <v>94</v>
      </c>
      <c r="F252" s="133" t="s">
        <v>97</v>
      </c>
      <c r="G252" s="133" t="s">
        <v>98</v>
      </c>
      <c r="I252" s="133" t="s">
        <v>100</v>
      </c>
      <c r="K252" s="133" t="s">
        <v>101</v>
      </c>
      <c r="L252" s="133" t="s">
        <v>102</v>
      </c>
      <c r="M252" s="133" t="s">
        <v>516</v>
      </c>
      <c r="N252" s="133" t="s">
        <v>517</v>
      </c>
      <c r="O252" s="193" t="s">
        <v>518</v>
      </c>
      <c r="R252" s="133" t="s">
        <v>676</v>
      </c>
      <c r="S252" s="133" t="s">
        <v>677</v>
      </c>
      <c r="T252" s="133" t="s">
        <v>686</v>
      </c>
      <c r="U252" s="133" t="s">
        <v>685</v>
      </c>
      <c r="V252" s="133" t="s">
        <v>680</v>
      </c>
      <c r="W252" s="133" t="s">
        <v>681</v>
      </c>
      <c r="X252" s="133" t="s">
        <v>678</v>
      </c>
      <c r="Y252" s="133" t="s">
        <v>683</v>
      </c>
      <c r="AA252" s="133">
        <f t="shared" ref="AA252:AL252" ca="1" si="314">IF(AND(E252&lt;&gt;"",AA158=1),1,0)</f>
        <v>0</v>
      </c>
      <c r="AB252" s="133">
        <f t="shared" ca="1" si="314"/>
        <v>0</v>
      </c>
      <c r="AC252" s="133">
        <f t="shared" ca="1" si="314"/>
        <v>1</v>
      </c>
      <c r="AD252" s="133">
        <f t="shared" ca="1" si="314"/>
        <v>0</v>
      </c>
      <c r="AE252" s="133">
        <f t="shared" ca="1" si="314"/>
        <v>1</v>
      </c>
      <c r="AF252" s="133">
        <f t="shared" ca="1" si="314"/>
        <v>0</v>
      </c>
      <c r="AG252" s="133">
        <f t="shared" ca="1" si="314"/>
        <v>1</v>
      </c>
      <c r="AH252" s="133">
        <f t="shared" ca="1" si="314"/>
        <v>0</v>
      </c>
      <c r="AI252" s="133">
        <f t="shared" ca="1" si="314"/>
        <v>1</v>
      </c>
      <c r="AJ252" s="133">
        <f t="shared" ca="1" si="314"/>
        <v>1</v>
      </c>
      <c r="AK252" s="133">
        <f t="shared" ca="1" si="314"/>
        <v>0</v>
      </c>
      <c r="AL252" s="133">
        <f t="shared" ca="1" si="314"/>
        <v>0</v>
      </c>
      <c r="AM252" s="133">
        <f t="shared" ca="1" si="286"/>
        <v>5</v>
      </c>
    </row>
    <row r="253" spans="4:39" x14ac:dyDescent="0.25">
      <c r="D253" s="133">
        <v>95</v>
      </c>
      <c r="F253" s="133" t="s">
        <v>97</v>
      </c>
      <c r="G253" s="133" t="s">
        <v>98</v>
      </c>
      <c r="I253" s="133" t="s">
        <v>100</v>
      </c>
      <c r="J253" s="133" t="s">
        <v>99</v>
      </c>
      <c r="M253" s="133" t="s">
        <v>516</v>
      </c>
      <c r="N253" s="133" t="s">
        <v>517</v>
      </c>
      <c r="O253" s="193" t="s">
        <v>518</v>
      </c>
      <c r="P253" s="133" t="s">
        <v>94</v>
      </c>
      <c r="R253" s="133" t="s">
        <v>676</v>
      </c>
      <c r="S253" s="133" t="s">
        <v>677</v>
      </c>
      <c r="T253" s="133" t="s">
        <v>686</v>
      </c>
      <c r="U253" s="133" t="s">
        <v>685</v>
      </c>
      <c r="V253" s="133" t="s">
        <v>678</v>
      </c>
      <c r="W253" s="133" t="s">
        <v>679</v>
      </c>
      <c r="X253" s="133" t="s">
        <v>682</v>
      </c>
      <c r="Y253" s="133" t="s">
        <v>683</v>
      </c>
      <c r="AA253" s="133">
        <f t="shared" ref="AA253:AL253" ca="1" si="315">IF(AND(E253&lt;&gt;"",AA158=1),1,0)</f>
        <v>0</v>
      </c>
      <c r="AB253" s="133">
        <f t="shared" ca="1" si="315"/>
        <v>0</v>
      </c>
      <c r="AC253" s="133">
        <f t="shared" ca="1" si="315"/>
        <v>1</v>
      </c>
      <c r="AD253" s="133">
        <f t="shared" ca="1" si="315"/>
        <v>0</v>
      </c>
      <c r="AE253" s="133">
        <f t="shared" ca="1" si="315"/>
        <v>1</v>
      </c>
      <c r="AF253" s="133">
        <f t="shared" ca="1" si="315"/>
        <v>1</v>
      </c>
      <c r="AG253" s="133">
        <f t="shared" ca="1" si="315"/>
        <v>0</v>
      </c>
      <c r="AH253" s="133">
        <f t="shared" ca="1" si="315"/>
        <v>0</v>
      </c>
      <c r="AI253" s="133">
        <f t="shared" ca="1" si="315"/>
        <v>1</v>
      </c>
      <c r="AJ253" s="133">
        <f t="shared" ca="1" si="315"/>
        <v>1</v>
      </c>
      <c r="AK253" s="133">
        <f t="shared" ca="1" si="315"/>
        <v>0</v>
      </c>
      <c r="AL253" s="133">
        <f t="shared" ca="1" si="315"/>
        <v>1</v>
      </c>
      <c r="AM253" s="133">
        <f t="shared" ca="1" si="286"/>
        <v>6</v>
      </c>
    </row>
    <row r="254" spans="4:39" x14ac:dyDescent="0.25">
      <c r="D254" s="133">
        <v>96</v>
      </c>
      <c r="F254" s="133" t="s">
        <v>97</v>
      </c>
      <c r="G254" s="133" t="s">
        <v>98</v>
      </c>
      <c r="I254" s="133" t="s">
        <v>100</v>
      </c>
      <c r="J254" s="133" t="s">
        <v>99</v>
      </c>
      <c r="L254" s="133" t="s">
        <v>102</v>
      </c>
      <c r="N254" s="133" t="s">
        <v>517</v>
      </c>
      <c r="O254" s="193" t="s">
        <v>518</v>
      </c>
      <c r="P254" s="133" t="s">
        <v>94</v>
      </c>
      <c r="R254" s="133" t="s">
        <v>676</v>
      </c>
      <c r="S254" s="133" t="s">
        <v>677</v>
      </c>
      <c r="T254" s="133" t="s">
        <v>686</v>
      </c>
      <c r="U254" s="133" t="s">
        <v>685</v>
      </c>
      <c r="V254" s="133" t="s">
        <v>680</v>
      </c>
      <c r="W254" s="133" t="s">
        <v>679</v>
      </c>
      <c r="X254" s="133" t="s">
        <v>682</v>
      </c>
      <c r="Y254" s="133" t="s">
        <v>683</v>
      </c>
      <c r="AA254" s="133">
        <f t="shared" ref="AA254:AL254" ca="1" si="316">IF(AND(E254&lt;&gt;"",AA158=1),1,0)</f>
        <v>0</v>
      </c>
      <c r="AB254" s="133">
        <f t="shared" ca="1" si="316"/>
        <v>0</v>
      </c>
      <c r="AC254" s="133">
        <f t="shared" ca="1" si="316"/>
        <v>1</v>
      </c>
      <c r="AD254" s="133">
        <f t="shared" ca="1" si="316"/>
        <v>0</v>
      </c>
      <c r="AE254" s="133">
        <f t="shared" ca="1" si="316"/>
        <v>1</v>
      </c>
      <c r="AF254" s="133">
        <f t="shared" ca="1" si="316"/>
        <v>1</v>
      </c>
      <c r="AG254" s="133">
        <f t="shared" ca="1" si="316"/>
        <v>0</v>
      </c>
      <c r="AH254" s="133">
        <f t="shared" ca="1" si="316"/>
        <v>0</v>
      </c>
      <c r="AI254" s="133">
        <f t="shared" ca="1" si="316"/>
        <v>0</v>
      </c>
      <c r="AJ254" s="133">
        <f t="shared" ca="1" si="316"/>
        <v>1</v>
      </c>
      <c r="AK254" s="133">
        <f t="shared" ca="1" si="316"/>
        <v>0</v>
      </c>
      <c r="AL254" s="133">
        <f t="shared" ca="1" si="316"/>
        <v>1</v>
      </c>
      <c r="AM254" s="133">
        <f t="shared" ca="1" si="286"/>
        <v>5</v>
      </c>
    </row>
    <row r="255" spans="4:39" x14ac:dyDescent="0.25">
      <c r="D255" s="133">
        <v>97</v>
      </c>
      <c r="F255" s="133" t="s">
        <v>97</v>
      </c>
      <c r="G255" s="133" t="s">
        <v>98</v>
      </c>
      <c r="I255" s="133" t="s">
        <v>100</v>
      </c>
      <c r="J255" s="133" t="s">
        <v>99</v>
      </c>
      <c r="L255" s="133" t="s">
        <v>102</v>
      </c>
      <c r="M255" s="133" t="s">
        <v>516</v>
      </c>
      <c r="O255" s="193" t="s">
        <v>518</v>
      </c>
      <c r="P255" s="133" t="s">
        <v>94</v>
      </c>
      <c r="R255" s="133" t="s">
        <v>676</v>
      </c>
      <c r="S255" s="133" t="s">
        <v>678</v>
      </c>
      <c r="T255" s="133" t="s">
        <v>686</v>
      </c>
      <c r="U255" s="133" t="s">
        <v>685</v>
      </c>
      <c r="V255" s="133" t="s">
        <v>680</v>
      </c>
      <c r="W255" s="133" t="s">
        <v>679</v>
      </c>
      <c r="X255" s="133" t="s">
        <v>682</v>
      </c>
      <c r="Y255" s="133" t="s">
        <v>683</v>
      </c>
      <c r="AA255" s="133">
        <f t="shared" ref="AA255:AL255" ca="1" si="317">IF(AND(E255&lt;&gt;"",AA158=1),1,0)</f>
        <v>0</v>
      </c>
      <c r="AB255" s="133">
        <f t="shared" ca="1" si="317"/>
        <v>0</v>
      </c>
      <c r="AC255" s="133">
        <f t="shared" ca="1" si="317"/>
        <v>1</v>
      </c>
      <c r="AD255" s="133">
        <f t="shared" ca="1" si="317"/>
        <v>0</v>
      </c>
      <c r="AE255" s="133">
        <f t="shared" ca="1" si="317"/>
        <v>1</v>
      </c>
      <c r="AF255" s="133">
        <f t="shared" ca="1" si="317"/>
        <v>1</v>
      </c>
      <c r="AG255" s="133">
        <f t="shared" ca="1" si="317"/>
        <v>0</v>
      </c>
      <c r="AH255" s="133">
        <f t="shared" ca="1" si="317"/>
        <v>0</v>
      </c>
      <c r="AI255" s="133">
        <f t="shared" ca="1" si="317"/>
        <v>1</v>
      </c>
      <c r="AJ255" s="133">
        <f t="shared" ca="1" si="317"/>
        <v>0</v>
      </c>
      <c r="AK255" s="133">
        <f t="shared" ca="1" si="317"/>
        <v>0</v>
      </c>
      <c r="AL255" s="133">
        <f t="shared" ca="1" si="317"/>
        <v>1</v>
      </c>
      <c r="AM255" s="133">
        <f t="shared" ca="1" si="286"/>
        <v>5</v>
      </c>
    </row>
    <row r="256" spans="4:39" x14ac:dyDescent="0.25">
      <c r="D256" s="133">
        <v>98</v>
      </c>
      <c r="F256" s="133" t="s">
        <v>97</v>
      </c>
      <c r="G256" s="133" t="s">
        <v>98</v>
      </c>
      <c r="I256" s="133" t="s">
        <v>100</v>
      </c>
      <c r="J256" s="133" t="s">
        <v>99</v>
      </c>
      <c r="L256" s="133" t="s">
        <v>102</v>
      </c>
      <c r="M256" s="133" t="s">
        <v>516</v>
      </c>
      <c r="N256" s="133" t="s">
        <v>517</v>
      </c>
      <c r="P256" s="133" t="s">
        <v>94</v>
      </c>
      <c r="R256" s="133" t="s">
        <v>676</v>
      </c>
      <c r="S256" s="133" t="s">
        <v>677</v>
      </c>
      <c r="T256" s="133" t="s">
        <v>686</v>
      </c>
      <c r="U256" s="133" t="s">
        <v>685</v>
      </c>
      <c r="V256" s="133" t="s">
        <v>680</v>
      </c>
      <c r="W256" s="133" t="s">
        <v>679</v>
      </c>
      <c r="X256" s="133" t="s">
        <v>682</v>
      </c>
      <c r="Y256" s="133" t="s">
        <v>678</v>
      </c>
      <c r="AA256" s="133">
        <f t="shared" ref="AA256:AL256" ca="1" si="318">IF(AND(E256&lt;&gt;"",AA158=1),1,0)</f>
        <v>0</v>
      </c>
      <c r="AB256" s="133">
        <f t="shared" ca="1" si="318"/>
        <v>0</v>
      </c>
      <c r="AC256" s="133">
        <f t="shared" ca="1" si="318"/>
        <v>1</v>
      </c>
      <c r="AD256" s="133">
        <f t="shared" ca="1" si="318"/>
        <v>0</v>
      </c>
      <c r="AE256" s="133">
        <f t="shared" ca="1" si="318"/>
        <v>1</v>
      </c>
      <c r="AF256" s="133">
        <f t="shared" ca="1" si="318"/>
        <v>1</v>
      </c>
      <c r="AG256" s="133">
        <f t="shared" ca="1" si="318"/>
        <v>0</v>
      </c>
      <c r="AH256" s="133">
        <f t="shared" ca="1" si="318"/>
        <v>0</v>
      </c>
      <c r="AI256" s="133">
        <f t="shared" ca="1" si="318"/>
        <v>1</v>
      </c>
      <c r="AJ256" s="133">
        <f t="shared" ca="1" si="318"/>
        <v>1</v>
      </c>
      <c r="AK256" s="133">
        <f t="shared" ca="1" si="318"/>
        <v>0</v>
      </c>
      <c r="AL256" s="133">
        <f t="shared" ca="1" si="318"/>
        <v>1</v>
      </c>
      <c r="AM256" s="133">
        <f t="shared" ca="1" si="286"/>
        <v>6</v>
      </c>
    </row>
    <row r="257" spans="4:39" x14ac:dyDescent="0.25">
      <c r="D257" s="133">
        <v>99</v>
      </c>
      <c r="F257" s="133" t="s">
        <v>97</v>
      </c>
      <c r="G257" s="133" t="s">
        <v>98</v>
      </c>
      <c r="I257" s="133" t="s">
        <v>100</v>
      </c>
      <c r="J257" s="133" t="s">
        <v>99</v>
      </c>
      <c r="L257" s="133" t="s">
        <v>102</v>
      </c>
      <c r="M257" s="133" t="s">
        <v>516</v>
      </c>
      <c r="N257" s="133" t="s">
        <v>517</v>
      </c>
      <c r="O257" s="193" t="s">
        <v>518</v>
      </c>
      <c r="R257" s="133" t="s">
        <v>676</v>
      </c>
      <c r="S257" s="133" t="s">
        <v>677</v>
      </c>
      <c r="T257" s="133" t="s">
        <v>686</v>
      </c>
      <c r="U257" s="133" t="s">
        <v>685</v>
      </c>
      <c r="V257" s="133" t="s">
        <v>680</v>
      </c>
      <c r="W257" s="133" t="s">
        <v>679</v>
      </c>
      <c r="X257" s="133" t="s">
        <v>678</v>
      </c>
      <c r="Y257" s="133" t="s">
        <v>683</v>
      </c>
      <c r="AA257" s="133">
        <f t="shared" ref="AA257:AL257" ca="1" si="319">IF(AND(E257&lt;&gt;"",AA158=1),1,0)</f>
        <v>0</v>
      </c>
      <c r="AB257" s="133">
        <f t="shared" ca="1" si="319"/>
        <v>0</v>
      </c>
      <c r="AC257" s="133">
        <f t="shared" ca="1" si="319"/>
        <v>1</v>
      </c>
      <c r="AD257" s="133">
        <f t="shared" ca="1" si="319"/>
        <v>0</v>
      </c>
      <c r="AE257" s="133">
        <f t="shared" ca="1" si="319"/>
        <v>1</v>
      </c>
      <c r="AF257" s="133">
        <f t="shared" ca="1" si="319"/>
        <v>1</v>
      </c>
      <c r="AG257" s="133">
        <f t="shared" ca="1" si="319"/>
        <v>0</v>
      </c>
      <c r="AH257" s="133">
        <f t="shared" ca="1" si="319"/>
        <v>0</v>
      </c>
      <c r="AI257" s="133">
        <f t="shared" ca="1" si="319"/>
        <v>1</v>
      </c>
      <c r="AJ257" s="133">
        <f t="shared" ca="1" si="319"/>
        <v>1</v>
      </c>
      <c r="AK257" s="133">
        <f t="shared" ca="1" si="319"/>
        <v>0</v>
      </c>
      <c r="AL257" s="133">
        <f t="shared" ca="1" si="319"/>
        <v>0</v>
      </c>
      <c r="AM257" s="133">
        <f t="shared" ca="1" si="286"/>
        <v>5</v>
      </c>
    </row>
    <row r="258" spans="4:39" x14ac:dyDescent="0.25">
      <c r="D258" s="133">
        <v>100</v>
      </c>
      <c r="F258" s="133" t="s">
        <v>97</v>
      </c>
      <c r="G258" s="133" t="s">
        <v>98</v>
      </c>
      <c r="I258" s="133" t="s">
        <v>100</v>
      </c>
      <c r="J258" s="133" t="s">
        <v>99</v>
      </c>
      <c r="K258" s="133" t="s">
        <v>101</v>
      </c>
      <c r="N258" s="133" t="s">
        <v>517</v>
      </c>
      <c r="O258" s="193" t="s">
        <v>518</v>
      </c>
      <c r="P258" s="133" t="s">
        <v>94</v>
      </c>
      <c r="R258" s="133" t="s">
        <v>676</v>
      </c>
      <c r="S258" s="133" t="s">
        <v>681</v>
      </c>
      <c r="T258" s="133" t="s">
        <v>686</v>
      </c>
      <c r="U258" s="133" t="s">
        <v>685</v>
      </c>
      <c r="V258" s="133" t="s">
        <v>677</v>
      </c>
      <c r="W258" s="133" t="s">
        <v>679</v>
      </c>
      <c r="X258" s="133" t="s">
        <v>682</v>
      </c>
      <c r="Y258" s="133" t="s">
        <v>683</v>
      </c>
      <c r="AA258" s="133">
        <f t="shared" ref="AA258:AL258" ca="1" si="320">IF(AND(E258&lt;&gt;"",AA158=1),1,0)</f>
        <v>0</v>
      </c>
      <c r="AB258" s="133">
        <f t="shared" ca="1" si="320"/>
        <v>0</v>
      </c>
      <c r="AC258" s="133">
        <f t="shared" ca="1" si="320"/>
        <v>1</v>
      </c>
      <c r="AD258" s="133">
        <f t="shared" ca="1" si="320"/>
        <v>0</v>
      </c>
      <c r="AE258" s="133">
        <f t="shared" ca="1" si="320"/>
        <v>1</v>
      </c>
      <c r="AF258" s="133">
        <f t="shared" ca="1" si="320"/>
        <v>1</v>
      </c>
      <c r="AG258" s="133">
        <f t="shared" ca="1" si="320"/>
        <v>1</v>
      </c>
      <c r="AH258" s="133">
        <f t="shared" ca="1" si="320"/>
        <v>0</v>
      </c>
      <c r="AI258" s="133">
        <f t="shared" ca="1" si="320"/>
        <v>0</v>
      </c>
      <c r="AJ258" s="133">
        <f t="shared" ca="1" si="320"/>
        <v>1</v>
      </c>
      <c r="AK258" s="133">
        <f t="shared" ca="1" si="320"/>
        <v>0</v>
      </c>
      <c r="AL258" s="133">
        <f t="shared" ca="1" si="320"/>
        <v>1</v>
      </c>
      <c r="AM258" s="133">
        <f t="shared" ca="1" si="286"/>
        <v>6</v>
      </c>
    </row>
    <row r="259" spans="4:39" x14ac:dyDescent="0.25">
      <c r="D259" s="133">
        <v>101</v>
      </c>
      <c r="F259" s="133" t="s">
        <v>97</v>
      </c>
      <c r="G259" s="133" t="s">
        <v>98</v>
      </c>
      <c r="I259" s="133" t="s">
        <v>100</v>
      </c>
      <c r="J259" s="133" t="s">
        <v>99</v>
      </c>
      <c r="K259" s="133" t="s">
        <v>101</v>
      </c>
      <c r="M259" s="133" t="s">
        <v>516</v>
      </c>
      <c r="O259" s="193" t="s">
        <v>518</v>
      </c>
      <c r="P259" s="133" t="s">
        <v>94</v>
      </c>
      <c r="R259" s="133" t="s">
        <v>676</v>
      </c>
      <c r="S259" s="133" t="s">
        <v>681</v>
      </c>
      <c r="T259" s="133" t="s">
        <v>686</v>
      </c>
      <c r="U259" s="133" t="s">
        <v>685</v>
      </c>
      <c r="V259" s="133" t="s">
        <v>678</v>
      </c>
      <c r="W259" s="133" t="s">
        <v>679</v>
      </c>
      <c r="X259" s="133" t="s">
        <v>682</v>
      </c>
      <c r="Y259" s="133" t="s">
        <v>683</v>
      </c>
      <c r="AA259" s="133">
        <f t="shared" ref="AA259:AL259" ca="1" si="321">IF(AND(E259&lt;&gt;"",AA158=1),1,0)</f>
        <v>0</v>
      </c>
      <c r="AB259" s="133">
        <f t="shared" ca="1" si="321"/>
        <v>0</v>
      </c>
      <c r="AC259" s="133">
        <f t="shared" ca="1" si="321"/>
        <v>1</v>
      </c>
      <c r="AD259" s="133">
        <f t="shared" ca="1" si="321"/>
        <v>0</v>
      </c>
      <c r="AE259" s="133">
        <f t="shared" ca="1" si="321"/>
        <v>1</v>
      </c>
      <c r="AF259" s="133">
        <f t="shared" ca="1" si="321"/>
        <v>1</v>
      </c>
      <c r="AG259" s="133">
        <f t="shared" ca="1" si="321"/>
        <v>1</v>
      </c>
      <c r="AH259" s="133">
        <f t="shared" ca="1" si="321"/>
        <v>0</v>
      </c>
      <c r="AI259" s="133">
        <f t="shared" ca="1" si="321"/>
        <v>1</v>
      </c>
      <c r="AJ259" s="133">
        <f t="shared" ca="1" si="321"/>
        <v>0</v>
      </c>
      <c r="AK259" s="133">
        <f t="shared" ca="1" si="321"/>
        <v>0</v>
      </c>
      <c r="AL259" s="133">
        <f t="shared" ca="1" si="321"/>
        <v>1</v>
      </c>
      <c r="AM259" s="133">
        <f t="shared" ca="1" si="286"/>
        <v>6</v>
      </c>
    </row>
    <row r="260" spans="4:39" x14ac:dyDescent="0.25">
      <c r="D260" s="133">
        <v>102</v>
      </c>
      <c r="F260" s="133" t="s">
        <v>97</v>
      </c>
      <c r="G260" s="133" t="s">
        <v>98</v>
      </c>
      <c r="I260" s="133" t="s">
        <v>100</v>
      </c>
      <c r="J260" s="133" t="s">
        <v>99</v>
      </c>
      <c r="K260" s="133" t="s">
        <v>101</v>
      </c>
      <c r="M260" s="133" t="s">
        <v>516</v>
      </c>
      <c r="N260" s="133" t="s">
        <v>517</v>
      </c>
      <c r="P260" s="133" t="s">
        <v>94</v>
      </c>
      <c r="R260" s="133" t="s">
        <v>676</v>
      </c>
      <c r="S260" s="133" t="s">
        <v>681</v>
      </c>
      <c r="T260" s="133" t="s">
        <v>686</v>
      </c>
      <c r="U260" s="133" t="s">
        <v>685</v>
      </c>
      <c r="V260" s="133" t="s">
        <v>677</v>
      </c>
      <c r="W260" s="133" t="s">
        <v>679</v>
      </c>
      <c r="X260" s="133" t="s">
        <v>682</v>
      </c>
      <c r="Y260" s="133" t="s">
        <v>678</v>
      </c>
      <c r="AA260" s="133">
        <f t="shared" ref="AA260:AL260" ca="1" si="322">IF(AND(E260&lt;&gt;"",AA158=1),1,0)</f>
        <v>0</v>
      </c>
      <c r="AB260" s="133">
        <f t="shared" ca="1" si="322"/>
        <v>0</v>
      </c>
      <c r="AC260" s="133">
        <f t="shared" ca="1" si="322"/>
        <v>1</v>
      </c>
      <c r="AD260" s="133">
        <f t="shared" ca="1" si="322"/>
        <v>0</v>
      </c>
      <c r="AE260" s="133">
        <f t="shared" ca="1" si="322"/>
        <v>1</v>
      </c>
      <c r="AF260" s="133">
        <f t="shared" ca="1" si="322"/>
        <v>1</v>
      </c>
      <c r="AG260" s="133">
        <f t="shared" ca="1" si="322"/>
        <v>1</v>
      </c>
      <c r="AH260" s="133">
        <f t="shared" ca="1" si="322"/>
        <v>0</v>
      </c>
      <c r="AI260" s="133">
        <f t="shared" ca="1" si="322"/>
        <v>1</v>
      </c>
      <c r="AJ260" s="133">
        <f t="shared" ca="1" si="322"/>
        <v>1</v>
      </c>
      <c r="AK260" s="133">
        <f t="shared" ca="1" si="322"/>
        <v>0</v>
      </c>
      <c r="AL260" s="133">
        <f t="shared" ca="1" si="322"/>
        <v>1</v>
      </c>
      <c r="AM260" s="133">
        <f t="shared" ca="1" si="286"/>
        <v>7</v>
      </c>
    </row>
    <row r="261" spans="4:39" x14ac:dyDescent="0.25">
      <c r="D261" s="133">
        <v>103</v>
      </c>
      <c r="F261" s="133" t="s">
        <v>97</v>
      </c>
      <c r="G261" s="133" t="s">
        <v>98</v>
      </c>
      <c r="I261" s="133" t="s">
        <v>100</v>
      </c>
      <c r="J261" s="133" t="s">
        <v>99</v>
      </c>
      <c r="K261" s="133" t="s">
        <v>101</v>
      </c>
      <c r="M261" s="133" t="s">
        <v>516</v>
      </c>
      <c r="N261" s="133" t="s">
        <v>517</v>
      </c>
      <c r="O261" s="193" t="s">
        <v>518</v>
      </c>
      <c r="R261" s="133" t="s">
        <v>676</v>
      </c>
      <c r="S261" s="133" t="s">
        <v>681</v>
      </c>
      <c r="T261" s="133" t="s">
        <v>686</v>
      </c>
      <c r="U261" s="133" t="s">
        <v>685</v>
      </c>
      <c r="V261" s="133" t="s">
        <v>677</v>
      </c>
      <c r="W261" s="133" t="s">
        <v>679</v>
      </c>
      <c r="X261" s="133" t="s">
        <v>678</v>
      </c>
      <c r="Y261" s="133" t="s">
        <v>683</v>
      </c>
      <c r="AA261" s="133">
        <f t="shared" ref="AA261:AL261" ca="1" si="323">IF(AND(E261&lt;&gt;"",AA158=1),1,0)</f>
        <v>0</v>
      </c>
      <c r="AB261" s="133">
        <f t="shared" ca="1" si="323"/>
        <v>0</v>
      </c>
      <c r="AC261" s="133">
        <f t="shared" ca="1" si="323"/>
        <v>1</v>
      </c>
      <c r="AD261" s="133">
        <f t="shared" ca="1" si="323"/>
        <v>0</v>
      </c>
      <c r="AE261" s="133">
        <f t="shared" ca="1" si="323"/>
        <v>1</v>
      </c>
      <c r="AF261" s="133">
        <f t="shared" ca="1" si="323"/>
        <v>1</v>
      </c>
      <c r="AG261" s="133">
        <f t="shared" ca="1" si="323"/>
        <v>1</v>
      </c>
      <c r="AH261" s="133">
        <f t="shared" ca="1" si="323"/>
        <v>0</v>
      </c>
      <c r="AI261" s="133">
        <f t="shared" ca="1" si="323"/>
        <v>1</v>
      </c>
      <c r="AJ261" s="133">
        <f t="shared" ca="1" si="323"/>
        <v>1</v>
      </c>
      <c r="AK261" s="133">
        <f t="shared" ca="1" si="323"/>
        <v>0</v>
      </c>
      <c r="AL261" s="133">
        <f t="shared" ca="1" si="323"/>
        <v>0</v>
      </c>
      <c r="AM261" s="133">
        <f t="shared" ca="1" si="286"/>
        <v>6</v>
      </c>
    </row>
    <row r="262" spans="4:39" x14ac:dyDescent="0.25">
      <c r="D262" s="133">
        <v>104</v>
      </c>
      <c r="F262" s="133" t="s">
        <v>97</v>
      </c>
      <c r="G262" s="133" t="s">
        <v>98</v>
      </c>
      <c r="I262" s="133" t="s">
        <v>100</v>
      </c>
      <c r="J262" s="133" t="s">
        <v>99</v>
      </c>
      <c r="K262" s="133" t="s">
        <v>101</v>
      </c>
      <c r="L262" s="133" t="s">
        <v>102</v>
      </c>
      <c r="O262" s="193" t="s">
        <v>518</v>
      </c>
      <c r="P262" s="133" t="s">
        <v>94</v>
      </c>
      <c r="R262" s="133" t="s">
        <v>676</v>
      </c>
      <c r="S262" s="133" t="s">
        <v>681</v>
      </c>
      <c r="T262" s="133" t="s">
        <v>686</v>
      </c>
      <c r="U262" s="133" t="s">
        <v>685</v>
      </c>
      <c r="V262" s="133" t="s">
        <v>680</v>
      </c>
      <c r="W262" s="133" t="s">
        <v>679</v>
      </c>
      <c r="X262" s="133" t="s">
        <v>682</v>
      </c>
      <c r="Y262" s="133" t="s">
        <v>683</v>
      </c>
      <c r="AA262" s="133">
        <f t="shared" ref="AA262:AL262" ca="1" si="324">IF(AND(E262&lt;&gt;"",AA158=1),1,0)</f>
        <v>0</v>
      </c>
      <c r="AB262" s="133">
        <f t="shared" ca="1" si="324"/>
        <v>0</v>
      </c>
      <c r="AC262" s="133">
        <f t="shared" ca="1" si="324"/>
        <v>1</v>
      </c>
      <c r="AD262" s="133">
        <f t="shared" ca="1" si="324"/>
        <v>0</v>
      </c>
      <c r="AE262" s="133">
        <f t="shared" ca="1" si="324"/>
        <v>1</v>
      </c>
      <c r="AF262" s="133">
        <f t="shared" ca="1" si="324"/>
        <v>1</v>
      </c>
      <c r="AG262" s="133">
        <f t="shared" ca="1" si="324"/>
        <v>1</v>
      </c>
      <c r="AH262" s="133">
        <f t="shared" ca="1" si="324"/>
        <v>0</v>
      </c>
      <c r="AI262" s="133">
        <f t="shared" ca="1" si="324"/>
        <v>0</v>
      </c>
      <c r="AJ262" s="133">
        <f t="shared" ca="1" si="324"/>
        <v>0</v>
      </c>
      <c r="AK262" s="133">
        <f t="shared" ca="1" si="324"/>
        <v>0</v>
      </c>
      <c r="AL262" s="133">
        <f t="shared" ca="1" si="324"/>
        <v>1</v>
      </c>
      <c r="AM262" s="133">
        <f t="shared" ca="1" si="286"/>
        <v>5</v>
      </c>
    </row>
    <row r="263" spans="4:39" x14ac:dyDescent="0.25">
      <c r="D263" s="133">
        <v>105</v>
      </c>
      <c r="F263" s="133" t="s">
        <v>97</v>
      </c>
      <c r="G263" s="133" t="s">
        <v>98</v>
      </c>
      <c r="I263" s="133" t="s">
        <v>100</v>
      </c>
      <c r="J263" s="133" t="s">
        <v>99</v>
      </c>
      <c r="K263" s="133" t="s">
        <v>101</v>
      </c>
      <c r="L263" s="133" t="s">
        <v>102</v>
      </c>
      <c r="N263" s="133" t="s">
        <v>517</v>
      </c>
      <c r="P263" s="133" t="s">
        <v>94</v>
      </c>
      <c r="R263" s="133" t="s">
        <v>680</v>
      </c>
      <c r="S263" s="133" t="s">
        <v>681</v>
      </c>
      <c r="T263" s="133" t="s">
        <v>686</v>
      </c>
      <c r="U263" s="133" t="s">
        <v>685</v>
      </c>
      <c r="V263" s="133" t="s">
        <v>677</v>
      </c>
      <c r="W263" s="133" t="s">
        <v>679</v>
      </c>
      <c r="X263" s="133" t="s">
        <v>682</v>
      </c>
      <c r="Y263" s="133" t="s">
        <v>676</v>
      </c>
      <c r="AA263" s="133">
        <f t="shared" ref="AA263:AL263" ca="1" si="325">IF(AND(E263&lt;&gt;"",AA158=1),1,0)</f>
        <v>0</v>
      </c>
      <c r="AB263" s="133">
        <f t="shared" ca="1" si="325"/>
        <v>0</v>
      </c>
      <c r="AC263" s="133">
        <f t="shared" ca="1" si="325"/>
        <v>1</v>
      </c>
      <c r="AD263" s="133">
        <f t="shared" ca="1" si="325"/>
        <v>0</v>
      </c>
      <c r="AE263" s="133">
        <f t="shared" ca="1" si="325"/>
        <v>1</v>
      </c>
      <c r="AF263" s="133">
        <f t="shared" ca="1" si="325"/>
        <v>1</v>
      </c>
      <c r="AG263" s="133">
        <f t="shared" ca="1" si="325"/>
        <v>1</v>
      </c>
      <c r="AH263" s="133">
        <f t="shared" ca="1" si="325"/>
        <v>0</v>
      </c>
      <c r="AI263" s="133">
        <f t="shared" ca="1" si="325"/>
        <v>0</v>
      </c>
      <c r="AJ263" s="133">
        <f t="shared" ca="1" si="325"/>
        <v>1</v>
      </c>
      <c r="AK263" s="133">
        <f t="shared" ca="1" si="325"/>
        <v>0</v>
      </c>
      <c r="AL263" s="133">
        <f t="shared" ca="1" si="325"/>
        <v>1</v>
      </c>
      <c r="AM263" s="133">
        <f t="shared" ca="1" si="286"/>
        <v>6</v>
      </c>
    </row>
    <row r="264" spans="4:39" x14ac:dyDescent="0.25">
      <c r="D264" s="133">
        <v>106</v>
      </c>
      <c r="F264" s="133" t="s">
        <v>97</v>
      </c>
      <c r="G264" s="133" t="s">
        <v>98</v>
      </c>
      <c r="I264" s="133" t="s">
        <v>100</v>
      </c>
      <c r="J264" s="133" t="s">
        <v>99</v>
      </c>
      <c r="K264" s="133" t="s">
        <v>101</v>
      </c>
      <c r="L264" s="133" t="s">
        <v>102</v>
      </c>
      <c r="N264" s="133" t="s">
        <v>517</v>
      </c>
      <c r="O264" s="193" t="s">
        <v>518</v>
      </c>
      <c r="R264" s="133" t="s">
        <v>680</v>
      </c>
      <c r="S264" s="133" t="s">
        <v>681</v>
      </c>
      <c r="T264" s="133" t="s">
        <v>686</v>
      </c>
      <c r="U264" s="133" t="s">
        <v>685</v>
      </c>
      <c r="V264" s="133" t="s">
        <v>677</v>
      </c>
      <c r="W264" s="133" t="s">
        <v>679</v>
      </c>
      <c r="X264" s="133" t="s">
        <v>676</v>
      </c>
      <c r="Y264" s="133" t="s">
        <v>683</v>
      </c>
      <c r="AA264" s="133">
        <f t="shared" ref="AA264:AL264" ca="1" si="326">IF(AND(E264&lt;&gt;"",AA158=1),1,0)</f>
        <v>0</v>
      </c>
      <c r="AB264" s="133">
        <f t="shared" ca="1" si="326"/>
        <v>0</v>
      </c>
      <c r="AC264" s="133">
        <f t="shared" ca="1" si="326"/>
        <v>1</v>
      </c>
      <c r="AD264" s="133">
        <f t="shared" ca="1" si="326"/>
        <v>0</v>
      </c>
      <c r="AE264" s="133">
        <f t="shared" ca="1" si="326"/>
        <v>1</v>
      </c>
      <c r="AF264" s="133">
        <f t="shared" ca="1" si="326"/>
        <v>1</v>
      </c>
      <c r="AG264" s="133">
        <f t="shared" ca="1" si="326"/>
        <v>1</v>
      </c>
      <c r="AH264" s="133">
        <f t="shared" ca="1" si="326"/>
        <v>0</v>
      </c>
      <c r="AI264" s="133">
        <f t="shared" ca="1" si="326"/>
        <v>0</v>
      </c>
      <c r="AJ264" s="133">
        <f t="shared" ca="1" si="326"/>
        <v>1</v>
      </c>
      <c r="AK264" s="133">
        <f t="shared" ca="1" si="326"/>
        <v>0</v>
      </c>
      <c r="AL264" s="133">
        <f t="shared" ca="1" si="326"/>
        <v>0</v>
      </c>
      <c r="AM264" s="133">
        <f t="shared" ca="1" si="286"/>
        <v>5</v>
      </c>
    </row>
    <row r="265" spans="4:39" x14ac:dyDescent="0.25">
      <c r="D265" s="133">
        <v>107</v>
      </c>
      <c r="F265" s="133" t="s">
        <v>97</v>
      </c>
      <c r="G265" s="133" t="s">
        <v>98</v>
      </c>
      <c r="I265" s="133" t="s">
        <v>100</v>
      </c>
      <c r="J265" s="133" t="s">
        <v>99</v>
      </c>
      <c r="K265" s="133" t="s">
        <v>101</v>
      </c>
      <c r="L265" s="133" t="s">
        <v>102</v>
      </c>
      <c r="M265" s="133" t="s">
        <v>516</v>
      </c>
      <c r="P265" s="133" t="s">
        <v>94</v>
      </c>
      <c r="R265" s="133" t="s">
        <v>676</v>
      </c>
      <c r="S265" s="133" t="s">
        <v>681</v>
      </c>
      <c r="T265" s="133" t="s">
        <v>686</v>
      </c>
      <c r="U265" s="133" t="s">
        <v>685</v>
      </c>
      <c r="V265" s="133" t="s">
        <v>680</v>
      </c>
      <c r="W265" s="133" t="s">
        <v>679</v>
      </c>
      <c r="X265" s="133" t="s">
        <v>682</v>
      </c>
      <c r="Y265" s="133" t="s">
        <v>678</v>
      </c>
      <c r="AA265" s="133">
        <f t="shared" ref="AA265:AL265" ca="1" si="327">IF(AND(E265&lt;&gt;"",AA158=1),1,0)</f>
        <v>0</v>
      </c>
      <c r="AB265" s="133">
        <f t="shared" ca="1" si="327"/>
        <v>0</v>
      </c>
      <c r="AC265" s="133">
        <f t="shared" ca="1" si="327"/>
        <v>1</v>
      </c>
      <c r="AD265" s="133">
        <f t="shared" ca="1" si="327"/>
        <v>0</v>
      </c>
      <c r="AE265" s="133">
        <f t="shared" ca="1" si="327"/>
        <v>1</v>
      </c>
      <c r="AF265" s="133">
        <f t="shared" ca="1" si="327"/>
        <v>1</v>
      </c>
      <c r="AG265" s="133">
        <f t="shared" ca="1" si="327"/>
        <v>1</v>
      </c>
      <c r="AH265" s="133">
        <f t="shared" ca="1" si="327"/>
        <v>0</v>
      </c>
      <c r="AI265" s="133">
        <f t="shared" ca="1" si="327"/>
        <v>1</v>
      </c>
      <c r="AJ265" s="133">
        <f t="shared" ca="1" si="327"/>
        <v>0</v>
      </c>
      <c r="AK265" s="133">
        <f t="shared" ca="1" si="327"/>
        <v>0</v>
      </c>
      <c r="AL265" s="133">
        <f t="shared" ca="1" si="327"/>
        <v>1</v>
      </c>
      <c r="AM265" s="133">
        <f t="shared" ca="1" si="286"/>
        <v>6</v>
      </c>
    </row>
    <row r="266" spans="4:39" x14ac:dyDescent="0.25">
      <c r="D266" s="133">
        <v>108</v>
      </c>
      <c r="F266" s="133" t="s">
        <v>97</v>
      </c>
      <c r="G266" s="133" t="s">
        <v>98</v>
      </c>
      <c r="I266" s="133" t="s">
        <v>100</v>
      </c>
      <c r="J266" s="133" t="s">
        <v>99</v>
      </c>
      <c r="K266" s="133" t="s">
        <v>101</v>
      </c>
      <c r="L266" s="133" t="s">
        <v>102</v>
      </c>
      <c r="M266" s="133" t="s">
        <v>516</v>
      </c>
      <c r="O266" s="193" t="s">
        <v>518</v>
      </c>
      <c r="R266" s="133" t="s">
        <v>676</v>
      </c>
      <c r="S266" s="133" t="s">
        <v>681</v>
      </c>
      <c r="T266" s="133" t="s">
        <v>686</v>
      </c>
      <c r="U266" s="133" t="s">
        <v>685</v>
      </c>
      <c r="V266" s="133" t="s">
        <v>680</v>
      </c>
      <c r="W266" s="133" t="s">
        <v>679</v>
      </c>
      <c r="X266" s="133" t="s">
        <v>678</v>
      </c>
      <c r="Y266" s="133" t="s">
        <v>683</v>
      </c>
      <c r="AA266" s="133">
        <f t="shared" ref="AA266:AL266" ca="1" si="328">IF(AND(E266&lt;&gt;"",AA158=1),1,0)</f>
        <v>0</v>
      </c>
      <c r="AB266" s="133">
        <f t="shared" ca="1" si="328"/>
        <v>0</v>
      </c>
      <c r="AC266" s="133">
        <f t="shared" ca="1" si="328"/>
        <v>1</v>
      </c>
      <c r="AD266" s="133">
        <f t="shared" ca="1" si="328"/>
        <v>0</v>
      </c>
      <c r="AE266" s="133">
        <f t="shared" ca="1" si="328"/>
        <v>1</v>
      </c>
      <c r="AF266" s="133">
        <f t="shared" ca="1" si="328"/>
        <v>1</v>
      </c>
      <c r="AG266" s="133">
        <f t="shared" ca="1" si="328"/>
        <v>1</v>
      </c>
      <c r="AH266" s="133">
        <f t="shared" ca="1" si="328"/>
        <v>0</v>
      </c>
      <c r="AI266" s="133">
        <f t="shared" ca="1" si="328"/>
        <v>1</v>
      </c>
      <c r="AJ266" s="133">
        <f t="shared" ca="1" si="328"/>
        <v>0</v>
      </c>
      <c r="AK266" s="133">
        <f t="shared" ca="1" si="328"/>
        <v>0</v>
      </c>
      <c r="AL266" s="133">
        <f t="shared" ca="1" si="328"/>
        <v>0</v>
      </c>
      <c r="AM266" s="133">
        <f t="shared" ca="1" si="286"/>
        <v>5</v>
      </c>
    </row>
    <row r="267" spans="4:39" x14ac:dyDescent="0.25">
      <c r="D267" s="133">
        <v>109</v>
      </c>
      <c r="F267" s="133" t="s">
        <v>97</v>
      </c>
      <c r="G267" s="133" t="s">
        <v>98</v>
      </c>
      <c r="I267" s="133" t="s">
        <v>100</v>
      </c>
      <c r="J267" s="133" t="s">
        <v>99</v>
      </c>
      <c r="K267" s="133" t="s">
        <v>101</v>
      </c>
      <c r="L267" s="133" t="s">
        <v>102</v>
      </c>
      <c r="M267" s="133" t="s">
        <v>516</v>
      </c>
      <c r="N267" s="133" t="s">
        <v>517</v>
      </c>
      <c r="R267" s="133" t="s">
        <v>680</v>
      </c>
      <c r="S267" s="133" t="s">
        <v>681</v>
      </c>
      <c r="T267" s="133" t="s">
        <v>686</v>
      </c>
      <c r="U267" s="133" t="s">
        <v>685</v>
      </c>
      <c r="V267" s="133" t="s">
        <v>677</v>
      </c>
      <c r="W267" s="133" t="s">
        <v>679</v>
      </c>
      <c r="X267" s="133" t="s">
        <v>676</v>
      </c>
      <c r="Y267" s="133" t="s">
        <v>678</v>
      </c>
      <c r="AA267" s="133">
        <f t="shared" ref="AA267:AL267" ca="1" si="329">IF(AND(E267&lt;&gt;"",AA158=1),1,0)</f>
        <v>0</v>
      </c>
      <c r="AB267" s="133">
        <f t="shared" ca="1" si="329"/>
        <v>0</v>
      </c>
      <c r="AC267" s="133">
        <f t="shared" ca="1" si="329"/>
        <v>1</v>
      </c>
      <c r="AD267" s="133">
        <f t="shared" ca="1" si="329"/>
        <v>0</v>
      </c>
      <c r="AE267" s="133">
        <f t="shared" ca="1" si="329"/>
        <v>1</v>
      </c>
      <c r="AF267" s="133">
        <f t="shared" ca="1" si="329"/>
        <v>1</v>
      </c>
      <c r="AG267" s="133">
        <f t="shared" ca="1" si="329"/>
        <v>1</v>
      </c>
      <c r="AH267" s="133">
        <f t="shared" ca="1" si="329"/>
        <v>0</v>
      </c>
      <c r="AI267" s="133">
        <f t="shared" ca="1" si="329"/>
        <v>1</v>
      </c>
      <c r="AJ267" s="133">
        <f t="shared" ca="1" si="329"/>
        <v>1</v>
      </c>
      <c r="AK267" s="133">
        <f t="shared" ca="1" si="329"/>
        <v>0</v>
      </c>
      <c r="AL267" s="133">
        <f t="shared" ca="1" si="329"/>
        <v>0</v>
      </c>
      <c r="AM267" s="133">
        <f t="shared" ca="1" si="286"/>
        <v>6</v>
      </c>
    </row>
    <row r="268" spans="4:39" x14ac:dyDescent="0.25">
      <c r="D268" s="133">
        <v>110</v>
      </c>
      <c r="F268" s="133" t="s">
        <v>97</v>
      </c>
      <c r="G268" s="133" t="s">
        <v>98</v>
      </c>
      <c r="H268" s="133" t="s">
        <v>93</v>
      </c>
      <c r="L268" s="133" t="s">
        <v>102</v>
      </c>
      <c r="M268" s="133" t="s">
        <v>516</v>
      </c>
      <c r="N268" s="133" t="s">
        <v>517</v>
      </c>
      <c r="O268" s="193" t="s">
        <v>518</v>
      </c>
      <c r="P268" s="133" t="s">
        <v>94</v>
      </c>
      <c r="R268" s="133" t="s">
        <v>680</v>
      </c>
      <c r="S268" s="133" t="s">
        <v>677</v>
      </c>
      <c r="T268" s="133" t="s">
        <v>686</v>
      </c>
      <c r="U268" s="133" t="s">
        <v>685</v>
      </c>
      <c r="V268" s="133" t="s">
        <v>678</v>
      </c>
      <c r="W268" s="133" t="s">
        <v>684</v>
      </c>
      <c r="X268" s="133" t="s">
        <v>682</v>
      </c>
      <c r="Y268" s="133" t="s">
        <v>683</v>
      </c>
      <c r="AA268" s="133">
        <f t="shared" ref="AA268:AL268" ca="1" si="330">IF(AND(E268&lt;&gt;"",AA158=1),1,0)</f>
        <v>0</v>
      </c>
      <c r="AB268" s="133">
        <f t="shared" ca="1" si="330"/>
        <v>0</v>
      </c>
      <c r="AC268" s="133">
        <f t="shared" ca="1" si="330"/>
        <v>1</v>
      </c>
      <c r="AD268" s="133">
        <f t="shared" ca="1" si="330"/>
        <v>1</v>
      </c>
      <c r="AE268" s="133">
        <f t="shared" ca="1" si="330"/>
        <v>0</v>
      </c>
      <c r="AF268" s="133">
        <f t="shared" ca="1" si="330"/>
        <v>0</v>
      </c>
      <c r="AG268" s="133">
        <f t="shared" ca="1" si="330"/>
        <v>0</v>
      </c>
      <c r="AH268" s="133">
        <f t="shared" ca="1" si="330"/>
        <v>0</v>
      </c>
      <c r="AI268" s="133">
        <f t="shared" ca="1" si="330"/>
        <v>1</v>
      </c>
      <c r="AJ268" s="133">
        <f t="shared" ca="1" si="330"/>
        <v>1</v>
      </c>
      <c r="AK268" s="133">
        <f t="shared" ca="1" si="330"/>
        <v>0</v>
      </c>
      <c r="AL268" s="133">
        <f t="shared" ca="1" si="330"/>
        <v>1</v>
      </c>
      <c r="AM268" s="133">
        <f t="shared" ca="1" si="286"/>
        <v>5</v>
      </c>
    </row>
    <row r="269" spans="4:39" x14ac:dyDescent="0.25">
      <c r="D269" s="133">
        <v>111</v>
      </c>
      <c r="F269" s="133" t="s">
        <v>97</v>
      </c>
      <c r="G269" s="133" t="s">
        <v>98</v>
      </c>
      <c r="H269" s="133" t="s">
        <v>93</v>
      </c>
      <c r="K269" s="133" t="s">
        <v>101</v>
      </c>
      <c r="M269" s="133" t="s">
        <v>516</v>
      </c>
      <c r="N269" s="133" t="s">
        <v>517</v>
      </c>
      <c r="O269" s="193" t="s">
        <v>518</v>
      </c>
      <c r="P269" s="133" t="s">
        <v>94</v>
      </c>
      <c r="R269" s="133" t="s">
        <v>678</v>
      </c>
      <c r="S269" s="133" t="s">
        <v>681</v>
      </c>
      <c r="T269" s="133" t="s">
        <v>686</v>
      </c>
      <c r="U269" s="133" t="s">
        <v>685</v>
      </c>
      <c r="V269" s="133" t="s">
        <v>677</v>
      </c>
      <c r="W269" s="133" t="s">
        <v>684</v>
      </c>
      <c r="X269" s="133" t="s">
        <v>682</v>
      </c>
      <c r="Y269" s="133" t="s">
        <v>683</v>
      </c>
      <c r="AA269" s="133">
        <f t="shared" ref="AA269:AL269" ca="1" si="331">IF(AND(E269&lt;&gt;"",AA158=1),1,0)</f>
        <v>0</v>
      </c>
      <c r="AB269" s="133">
        <f t="shared" ca="1" si="331"/>
        <v>0</v>
      </c>
      <c r="AC269" s="133">
        <f t="shared" ca="1" si="331"/>
        <v>1</v>
      </c>
      <c r="AD269" s="133">
        <f t="shared" ca="1" si="331"/>
        <v>1</v>
      </c>
      <c r="AE269" s="133">
        <f t="shared" ca="1" si="331"/>
        <v>0</v>
      </c>
      <c r="AF269" s="133">
        <f t="shared" ca="1" si="331"/>
        <v>0</v>
      </c>
      <c r="AG269" s="133">
        <f t="shared" ca="1" si="331"/>
        <v>1</v>
      </c>
      <c r="AH269" s="133">
        <f t="shared" ca="1" si="331"/>
        <v>0</v>
      </c>
      <c r="AI269" s="133">
        <f t="shared" ca="1" si="331"/>
        <v>1</v>
      </c>
      <c r="AJ269" s="133">
        <f t="shared" ca="1" si="331"/>
        <v>1</v>
      </c>
      <c r="AK269" s="133">
        <f t="shared" ca="1" si="331"/>
        <v>0</v>
      </c>
      <c r="AL269" s="133">
        <f t="shared" ca="1" si="331"/>
        <v>1</v>
      </c>
      <c r="AM269" s="133">
        <f t="shared" ca="1" si="286"/>
        <v>6</v>
      </c>
    </row>
    <row r="270" spans="4:39" x14ac:dyDescent="0.25">
      <c r="D270" s="133">
        <v>112</v>
      </c>
      <c r="F270" s="133" t="s">
        <v>97</v>
      </c>
      <c r="G270" s="133" t="s">
        <v>98</v>
      </c>
      <c r="H270" s="133" t="s">
        <v>93</v>
      </c>
      <c r="K270" s="133" t="s">
        <v>101</v>
      </c>
      <c r="L270" s="133" t="s">
        <v>102</v>
      </c>
      <c r="N270" s="133" t="s">
        <v>517</v>
      </c>
      <c r="O270" s="193" t="s">
        <v>518</v>
      </c>
      <c r="P270" s="133" t="s">
        <v>94</v>
      </c>
      <c r="R270" s="133" t="s">
        <v>680</v>
      </c>
      <c r="S270" s="133" t="s">
        <v>681</v>
      </c>
      <c r="T270" s="133" t="s">
        <v>686</v>
      </c>
      <c r="U270" s="133" t="s">
        <v>685</v>
      </c>
      <c r="V270" s="133" t="s">
        <v>677</v>
      </c>
      <c r="W270" s="133" t="s">
        <v>684</v>
      </c>
      <c r="X270" s="133" t="s">
        <v>682</v>
      </c>
      <c r="Y270" s="133" t="s">
        <v>683</v>
      </c>
      <c r="AA270" s="133">
        <f t="shared" ref="AA270:AL270" ca="1" si="332">IF(AND(E270&lt;&gt;"",AA158=1),1,0)</f>
        <v>0</v>
      </c>
      <c r="AB270" s="133">
        <f t="shared" ca="1" si="332"/>
        <v>0</v>
      </c>
      <c r="AC270" s="133">
        <f t="shared" ca="1" si="332"/>
        <v>1</v>
      </c>
      <c r="AD270" s="133">
        <f t="shared" ca="1" si="332"/>
        <v>1</v>
      </c>
      <c r="AE270" s="133">
        <f t="shared" ca="1" si="332"/>
        <v>0</v>
      </c>
      <c r="AF270" s="133">
        <f t="shared" ca="1" si="332"/>
        <v>0</v>
      </c>
      <c r="AG270" s="133">
        <f t="shared" ca="1" si="332"/>
        <v>1</v>
      </c>
      <c r="AH270" s="133">
        <f t="shared" ca="1" si="332"/>
        <v>0</v>
      </c>
      <c r="AI270" s="133">
        <f t="shared" ca="1" si="332"/>
        <v>0</v>
      </c>
      <c r="AJ270" s="133">
        <f t="shared" ca="1" si="332"/>
        <v>1</v>
      </c>
      <c r="AK270" s="133">
        <f t="shared" ca="1" si="332"/>
        <v>0</v>
      </c>
      <c r="AL270" s="133">
        <f t="shared" ca="1" si="332"/>
        <v>1</v>
      </c>
      <c r="AM270" s="133">
        <f t="shared" ca="1" si="286"/>
        <v>5</v>
      </c>
    </row>
    <row r="271" spans="4:39" x14ac:dyDescent="0.25">
      <c r="D271" s="133">
        <v>113</v>
      </c>
      <c r="F271" s="133" t="s">
        <v>97</v>
      </c>
      <c r="G271" s="133" t="s">
        <v>98</v>
      </c>
      <c r="H271" s="133" t="s">
        <v>93</v>
      </c>
      <c r="K271" s="133" t="s">
        <v>101</v>
      </c>
      <c r="L271" s="133" t="s">
        <v>102</v>
      </c>
      <c r="M271" s="133" t="s">
        <v>516</v>
      </c>
      <c r="O271" s="193" t="s">
        <v>518</v>
      </c>
      <c r="P271" s="133" t="s">
        <v>94</v>
      </c>
      <c r="R271" s="133" t="s">
        <v>680</v>
      </c>
      <c r="S271" s="133" t="s">
        <v>681</v>
      </c>
      <c r="T271" s="133" t="s">
        <v>686</v>
      </c>
      <c r="U271" s="133" t="s">
        <v>685</v>
      </c>
      <c r="V271" s="133" t="s">
        <v>678</v>
      </c>
      <c r="W271" s="133" t="s">
        <v>684</v>
      </c>
      <c r="X271" s="133" t="s">
        <v>682</v>
      </c>
      <c r="Y271" s="133" t="s">
        <v>683</v>
      </c>
      <c r="AA271" s="133">
        <f t="shared" ref="AA271:AL271" ca="1" si="333">IF(AND(E271&lt;&gt;"",AA158=1),1,0)</f>
        <v>0</v>
      </c>
      <c r="AB271" s="133">
        <f t="shared" ca="1" si="333"/>
        <v>0</v>
      </c>
      <c r="AC271" s="133">
        <f t="shared" ca="1" si="333"/>
        <v>1</v>
      </c>
      <c r="AD271" s="133">
        <f t="shared" ca="1" si="333"/>
        <v>1</v>
      </c>
      <c r="AE271" s="133">
        <f t="shared" ca="1" si="333"/>
        <v>0</v>
      </c>
      <c r="AF271" s="133">
        <f t="shared" ca="1" si="333"/>
        <v>0</v>
      </c>
      <c r="AG271" s="133">
        <f t="shared" ca="1" si="333"/>
        <v>1</v>
      </c>
      <c r="AH271" s="133">
        <f t="shared" ca="1" si="333"/>
        <v>0</v>
      </c>
      <c r="AI271" s="133">
        <f t="shared" ca="1" si="333"/>
        <v>1</v>
      </c>
      <c r="AJ271" s="133">
        <f t="shared" ca="1" si="333"/>
        <v>0</v>
      </c>
      <c r="AK271" s="133">
        <f t="shared" ca="1" si="333"/>
        <v>0</v>
      </c>
      <c r="AL271" s="133">
        <f t="shared" ca="1" si="333"/>
        <v>1</v>
      </c>
      <c r="AM271" s="133">
        <f t="shared" ca="1" si="286"/>
        <v>5</v>
      </c>
    </row>
    <row r="272" spans="4:39" x14ac:dyDescent="0.25">
      <c r="D272" s="133">
        <v>114</v>
      </c>
      <c r="F272" s="133" t="s">
        <v>97</v>
      </c>
      <c r="G272" s="133" t="s">
        <v>98</v>
      </c>
      <c r="H272" s="133" t="s">
        <v>93</v>
      </c>
      <c r="K272" s="133" t="s">
        <v>101</v>
      </c>
      <c r="L272" s="133" t="s">
        <v>102</v>
      </c>
      <c r="M272" s="133" t="s">
        <v>516</v>
      </c>
      <c r="N272" s="133" t="s">
        <v>517</v>
      </c>
      <c r="P272" s="133" t="s">
        <v>94</v>
      </c>
      <c r="R272" s="133" t="s">
        <v>680</v>
      </c>
      <c r="S272" s="133" t="s">
        <v>681</v>
      </c>
      <c r="T272" s="133" t="s">
        <v>686</v>
      </c>
      <c r="U272" s="133" t="s">
        <v>685</v>
      </c>
      <c r="V272" s="133" t="s">
        <v>677</v>
      </c>
      <c r="W272" s="133" t="s">
        <v>684</v>
      </c>
      <c r="X272" s="133" t="s">
        <v>682</v>
      </c>
      <c r="Y272" s="133" t="s">
        <v>678</v>
      </c>
      <c r="AA272" s="133">
        <f t="shared" ref="AA272:AL272" ca="1" si="334">IF(AND(E272&lt;&gt;"",AA158=1),1,0)</f>
        <v>0</v>
      </c>
      <c r="AB272" s="133">
        <f t="shared" ca="1" si="334"/>
        <v>0</v>
      </c>
      <c r="AC272" s="133">
        <f t="shared" ca="1" si="334"/>
        <v>1</v>
      </c>
      <c r="AD272" s="133">
        <f t="shared" ca="1" si="334"/>
        <v>1</v>
      </c>
      <c r="AE272" s="133">
        <f t="shared" ca="1" si="334"/>
        <v>0</v>
      </c>
      <c r="AF272" s="133">
        <f t="shared" ca="1" si="334"/>
        <v>0</v>
      </c>
      <c r="AG272" s="133">
        <f t="shared" ca="1" si="334"/>
        <v>1</v>
      </c>
      <c r="AH272" s="133">
        <f t="shared" ca="1" si="334"/>
        <v>0</v>
      </c>
      <c r="AI272" s="133">
        <f t="shared" ca="1" si="334"/>
        <v>1</v>
      </c>
      <c r="AJ272" s="133">
        <f t="shared" ca="1" si="334"/>
        <v>1</v>
      </c>
      <c r="AK272" s="133">
        <f t="shared" ca="1" si="334"/>
        <v>0</v>
      </c>
      <c r="AL272" s="133">
        <f t="shared" ca="1" si="334"/>
        <v>1</v>
      </c>
      <c r="AM272" s="133">
        <f t="shared" ca="1" si="286"/>
        <v>6</v>
      </c>
    </row>
    <row r="273" spans="4:39" x14ac:dyDescent="0.25">
      <c r="D273" s="133">
        <v>115</v>
      </c>
      <c r="F273" s="133" t="s">
        <v>97</v>
      </c>
      <c r="G273" s="133" t="s">
        <v>98</v>
      </c>
      <c r="H273" s="133" t="s">
        <v>93</v>
      </c>
      <c r="K273" s="133" t="s">
        <v>101</v>
      </c>
      <c r="L273" s="133" t="s">
        <v>102</v>
      </c>
      <c r="M273" s="133" t="s">
        <v>516</v>
      </c>
      <c r="N273" s="133" t="s">
        <v>517</v>
      </c>
      <c r="O273" s="193" t="s">
        <v>518</v>
      </c>
      <c r="R273" s="133" t="s">
        <v>680</v>
      </c>
      <c r="S273" s="133" t="s">
        <v>681</v>
      </c>
      <c r="T273" s="133" t="s">
        <v>686</v>
      </c>
      <c r="U273" s="133" t="s">
        <v>685</v>
      </c>
      <c r="V273" s="133" t="s">
        <v>677</v>
      </c>
      <c r="W273" s="133" t="s">
        <v>684</v>
      </c>
      <c r="X273" s="133" t="s">
        <v>678</v>
      </c>
      <c r="Y273" s="133" t="s">
        <v>683</v>
      </c>
      <c r="AA273" s="133">
        <f t="shared" ref="AA273:AL273" ca="1" si="335">IF(AND(E273&lt;&gt;"",AA158=1),1,0)</f>
        <v>0</v>
      </c>
      <c r="AB273" s="133">
        <f t="shared" ca="1" si="335"/>
        <v>0</v>
      </c>
      <c r="AC273" s="133">
        <f t="shared" ca="1" si="335"/>
        <v>1</v>
      </c>
      <c r="AD273" s="133">
        <f t="shared" ca="1" si="335"/>
        <v>1</v>
      </c>
      <c r="AE273" s="133">
        <f t="shared" ca="1" si="335"/>
        <v>0</v>
      </c>
      <c r="AF273" s="133">
        <f t="shared" ca="1" si="335"/>
        <v>0</v>
      </c>
      <c r="AG273" s="133">
        <f t="shared" ca="1" si="335"/>
        <v>1</v>
      </c>
      <c r="AH273" s="133">
        <f t="shared" ca="1" si="335"/>
        <v>0</v>
      </c>
      <c r="AI273" s="133">
        <f t="shared" ca="1" si="335"/>
        <v>1</v>
      </c>
      <c r="AJ273" s="133">
        <f t="shared" ca="1" si="335"/>
        <v>1</v>
      </c>
      <c r="AK273" s="133">
        <f t="shared" ca="1" si="335"/>
        <v>0</v>
      </c>
      <c r="AL273" s="133">
        <f t="shared" ca="1" si="335"/>
        <v>0</v>
      </c>
      <c r="AM273" s="133">
        <f t="shared" ca="1" si="286"/>
        <v>5</v>
      </c>
    </row>
    <row r="274" spans="4:39" x14ac:dyDescent="0.25">
      <c r="D274" s="133">
        <v>116</v>
      </c>
      <c r="F274" s="133" t="s">
        <v>97</v>
      </c>
      <c r="G274" s="133" t="s">
        <v>98</v>
      </c>
      <c r="H274" s="133" t="s">
        <v>93</v>
      </c>
      <c r="J274" s="133" t="s">
        <v>99</v>
      </c>
      <c r="M274" s="133" t="s">
        <v>516</v>
      </c>
      <c r="N274" s="133" t="s">
        <v>517</v>
      </c>
      <c r="O274" s="193" t="s">
        <v>518</v>
      </c>
      <c r="P274" s="133" t="s">
        <v>94</v>
      </c>
      <c r="R274" s="133" t="s">
        <v>685</v>
      </c>
      <c r="S274" s="133" t="s">
        <v>677</v>
      </c>
      <c r="T274" s="133" t="s">
        <v>686</v>
      </c>
      <c r="U274" s="133" t="s">
        <v>684</v>
      </c>
      <c r="V274" s="133" t="s">
        <v>678</v>
      </c>
      <c r="W274" s="133" t="s">
        <v>679</v>
      </c>
      <c r="X274" s="133" t="s">
        <v>682</v>
      </c>
      <c r="Y274" s="133" t="s">
        <v>683</v>
      </c>
      <c r="AA274" s="133">
        <f t="shared" ref="AA274:AL274" ca="1" si="336">IF(AND(E274&lt;&gt;"",AA158=1),1,0)</f>
        <v>0</v>
      </c>
      <c r="AB274" s="133">
        <f t="shared" ca="1" si="336"/>
        <v>0</v>
      </c>
      <c r="AC274" s="133">
        <f t="shared" ca="1" si="336"/>
        <v>1</v>
      </c>
      <c r="AD274" s="133">
        <f t="shared" ca="1" si="336"/>
        <v>1</v>
      </c>
      <c r="AE274" s="133">
        <f t="shared" ca="1" si="336"/>
        <v>0</v>
      </c>
      <c r="AF274" s="133">
        <f t="shared" ca="1" si="336"/>
        <v>1</v>
      </c>
      <c r="AG274" s="133">
        <f t="shared" ca="1" si="336"/>
        <v>0</v>
      </c>
      <c r="AH274" s="133">
        <f t="shared" ca="1" si="336"/>
        <v>0</v>
      </c>
      <c r="AI274" s="133">
        <f t="shared" ca="1" si="336"/>
        <v>1</v>
      </c>
      <c r="AJ274" s="133">
        <f t="shared" ca="1" si="336"/>
        <v>1</v>
      </c>
      <c r="AK274" s="133">
        <f t="shared" ca="1" si="336"/>
        <v>0</v>
      </c>
      <c r="AL274" s="133">
        <f t="shared" ca="1" si="336"/>
        <v>1</v>
      </c>
      <c r="AM274" s="133">
        <f t="shared" ca="1" si="286"/>
        <v>6</v>
      </c>
    </row>
    <row r="275" spans="4:39" x14ac:dyDescent="0.25">
      <c r="D275" s="133">
        <v>117</v>
      </c>
      <c r="F275" s="133" t="s">
        <v>97</v>
      </c>
      <c r="G275" s="133" t="s">
        <v>98</v>
      </c>
      <c r="H275" s="133" t="s">
        <v>93</v>
      </c>
      <c r="J275" s="133" t="s">
        <v>99</v>
      </c>
      <c r="L275" s="133" t="s">
        <v>102</v>
      </c>
      <c r="N275" s="133" t="s">
        <v>517</v>
      </c>
      <c r="O275" s="193" t="s">
        <v>518</v>
      </c>
      <c r="P275" s="133" t="s">
        <v>94</v>
      </c>
      <c r="R275" s="133" t="s">
        <v>685</v>
      </c>
      <c r="S275" s="133" t="s">
        <v>677</v>
      </c>
      <c r="T275" s="133" t="s">
        <v>686</v>
      </c>
      <c r="U275" s="133" t="s">
        <v>684</v>
      </c>
      <c r="V275" s="133" t="s">
        <v>680</v>
      </c>
      <c r="W275" s="133" t="s">
        <v>679</v>
      </c>
      <c r="X275" s="133" t="s">
        <v>682</v>
      </c>
      <c r="Y275" s="133" t="s">
        <v>683</v>
      </c>
      <c r="AA275" s="133">
        <f t="shared" ref="AA275:AL275" ca="1" si="337">IF(AND(E275&lt;&gt;"",AA158=1),1,0)</f>
        <v>0</v>
      </c>
      <c r="AB275" s="133">
        <f t="shared" ca="1" si="337"/>
        <v>0</v>
      </c>
      <c r="AC275" s="133">
        <f t="shared" ca="1" si="337"/>
        <v>1</v>
      </c>
      <c r="AD275" s="133">
        <f t="shared" ca="1" si="337"/>
        <v>1</v>
      </c>
      <c r="AE275" s="133">
        <f t="shared" ca="1" si="337"/>
        <v>0</v>
      </c>
      <c r="AF275" s="133">
        <f t="shared" ca="1" si="337"/>
        <v>1</v>
      </c>
      <c r="AG275" s="133">
        <f t="shared" ca="1" si="337"/>
        <v>0</v>
      </c>
      <c r="AH275" s="133">
        <f t="shared" ca="1" si="337"/>
        <v>0</v>
      </c>
      <c r="AI275" s="133">
        <f t="shared" ca="1" si="337"/>
        <v>0</v>
      </c>
      <c r="AJ275" s="133">
        <f t="shared" ca="1" si="337"/>
        <v>1</v>
      </c>
      <c r="AK275" s="133">
        <f t="shared" ca="1" si="337"/>
        <v>0</v>
      </c>
      <c r="AL275" s="133">
        <f t="shared" ca="1" si="337"/>
        <v>1</v>
      </c>
      <c r="AM275" s="133">
        <f t="shared" ca="1" si="286"/>
        <v>5</v>
      </c>
    </row>
    <row r="276" spans="4:39" x14ac:dyDescent="0.25">
      <c r="D276" s="133">
        <v>118</v>
      </c>
      <c r="F276" s="133" t="s">
        <v>97</v>
      </c>
      <c r="G276" s="133" t="s">
        <v>98</v>
      </c>
      <c r="H276" s="133" t="s">
        <v>93</v>
      </c>
      <c r="J276" s="133" t="s">
        <v>99</v>
      </c>
      <c r="L276" s="133" t="s">
        <v>102</v>
      </c>
      <c r="M276" s="133" t="s">
        <v>516</v>
      </c>
      <c r="O276" s="193" t="s">
        <v>518</v>
      </c>
      <c r="P276" s="133" t="s">
        <v>94</v>
      </c>
      <c r="R276" s="133" t="s">
        <v>685</v>
      </c>
      <c r="S276" s="133" t="s">
        <v>678</v>
      </c>
      <c r="T276" s="133" t="s">
        <v>686</v>
      </c>
      <c r="U276" s="133" t="s">
        <v>684</v>
      </c>
      <c r="V276" s="133" t="s">
        <v>680</v>
      </c>
      <c r="W276" s="133" t="s">
        <v>679</v>
      </c>
      <c r="X276" s="133" t="s">
        <v>682</v>
      </c>
      <c r="Y276" s="133" t="s">
        <v>683</v>
      </c>
      <c r="AA276" s="133">
        <f t="shared" ref="AA276:AL276" ca="1" si="338">IF(AND(E276&lt;&gt;"",AA158=1),1,0)</f>
        <v>0</v>
      </c>
      <c r="AB276" s="133">
        <f t="shared" ca="1" si="338"/>
        <v>0</v>
      </c>
      <c r="AC276" s="133">
        <f t="shared" ca="1" si="338"/>
        <v>1</v>
      </c>
      <c r="AD276" s="133">
        <f t="shared" ca="1" si="338"/>
        <v>1</v>
      </c>
      <c r="AE276" s="133">
        <f t="shared" ca="1" si="338"/>
        <v>0</v>
      </c>
      <c r="AF276" s="133">
        <f t="shared" ca="1" si="338"/>
        <v>1</v>
      </c>
      <c r="AG276" s="133">
        <f t="shared" ca="1" si="338"/>
        <v>0</v>
      </c>
      <c r="AH276" s="133">
        <f t="shared" ca="1" si="338"/>
        <v>0</v>
      </c>
      <c r="AI276" s="133">
        <f t="shared" ca="1" si="338"/>
        <v>1</v>
      </c>
      <c r="AJ276" s="133">
        <f t="shared" ca="1" si="338"/>
        <v>0</v>
      </c>
      <c r="AK276" s="133">
        <f t="shared" ca="1" si="338"/>
        <v>0</v>
      </c>
      <c r="AL276" s="133">
        <f t="shared" ca="1" si="338"/>
        <v>1</v>
      </c>
      <c r="AM276" s="133">
        <f t="shared" ca="1" si="286"/>
        <v>5</v>
      </c>
    </row>
    <row r="277" spans="4:39" x14ac:dyDescent="0.25">
      <c r="D277" s="133">
        <v>119</v>
      </c>
      <c r="F277" s="133" t="s">
        <v>97</v>
      </c>
      <c r="G277" s="133" t="s">
        <v>98</v>
      </c>
      <c r="H277" s="133" t="s">
        <v>93</v>
      </c>
      <c r="J277" s="133" t="s">
        <v>99</v>
      </c>
      <c r="L277" s="133" t="s">
        <v>102</v>
      </c>
      <c r="M277" s="133" t="s">
        <v>516</v>
      </c>
      <c r="N277" s="133" t="s">
        <v>517</v>
      </c>
      <c r="P277" s="133" t="s">
        <v>94</v>
      </c>
      <c r="R277" s="133" t="s">
        <v>685</v>
      </c>
      <c r="S277" s="133" t="s">
        <v>677</v>
      </c>
      <c r="T277" s="133" t="s">
        <v>686</v>
      </c>
      <c r="U277" s="133" t="s">
        <v>684</v>
      </c>
      <c r="V277" s="133" t="s">
        <v>680</v>
      </c>
      <c r="W277" s="133" t="s">
        <v>679</v>
      </c>
      <c r="X277" s="133" t="s">
        <v>682</v>
      </c>
      <c r="Y277" s="133" t="s">
        <v>678</v>
      </c>
      <c r="AA277" s="133">
        <f t="shared" ref="AA277:AL277" ca="1" si="339">IF(AND(E277&lt;&gt;"",AA158=1),1,0)</f>
        <v>0</v>
      </c>
      <c r="AB277" s="133">
        <f t="shared" ca="1" si="339"/>
        <v>0</v>
      </c>
      <c r="AC277" s="133">
        <f t="shared" ca="1" si="339"/>
        <v>1</v>
      </c>
      <c r="AD277" s="133">
        <f t="shared" ca="1" si="339"/>
        <v>1</v>
      </c>
      <c r="AE277" s="133">
        <f t="shared" ca="1" si="339"/>
        <v>0</v>
      </c>
      <c r="AF277" s="133">
        <f t="shared" ca="1" si="339"/>
        <v>1</v>
      </c>
      <c r="AG277" s="133">
        <f t="shared" ca="1" si="339"/>
        <v>0</v>
      </c>
      <c r="AH277" s="133">
        <f t="shared" ca="1" si="339"/>
        <v>0</v>
      </c>
      <c r="AI277" s="133">
        <f t="shared" ca="1" si="339"/>
        <v>1</v>
      </c>
      <c r="AJ277" s="133">
        <f t="shared" ca="1" si="339"/>
        <v>1</v>
      </c>
      <c r="AK277" s="133">
        <f t="shared" ca="1" si="339"/>
        <v>0</v>
      </c>
      <c r="AL277" s="133">
        <f t="shared" ca="1" si="339"/>
        <v>1</v>
      </c>
      <c r="AM277" s="133">
        <f t="shared" ca="1" si="286"/>
        <v>6</v>
      </c>
    </row>
    <row r="278" spans="4:39" x14ac:dyDescent="0.25">
      <c r="D278" s="133">
        <v>120</v>
      </c>
      <c r="F278" s="133" t="s">
        <v>97</v>
      </c>
      <c r="G278" s="133" t="s">
        <v>98</v>
      </c>
      <c r="H278" s="133" t="s">
        <v>93</v>
      </c>
      <c r="J278" s="133" t="s">
        <v>99</v>
      </c>
      <c r="L278" s="133" t="s">
        <v>102</v>
      </c>
      <c r="M278" s="133" t="s">
        <v>516</v>
      </c>
      <c r="N278" s="133" t="s">
        <v>517</v>
      </c>
      <c r="O278" s="193" t="s">
        <v>518</v>
      </c>
      <c r="R278" s="133" t="s">
        <v>685</v>
      </c>
      <c r="S278" s="133" t="s">
        <v>677</v>
      </c>
      <c r="T278" s="133" t="s">
        <v>686</v>
      </c>
      <c r="U278" s="133" t="s">
        <v>684</v>
      </c>
      <c r="V278" s="133" t="s">
        <v>680</v>
      </c>
      <c r="W278" s="133" t="s">
        <v>679</v>
      </c>
      <c r="X278" s="133" t="s">
        <v>678</v>
      </c>
      <c r="Y278" s="133" t="s">
        <v>683</v>
      </c>
      <c r="AA278" s="133">
        <f t="shared" ref="AA278:AL278" ca="1" si="340">IF(AND(E278&lt;&gt;"",AA158=1),1,0)</f>
        <v>0</v>
      </c>
      <c r="AB278" s="133">
        <f t="shared" ca="1" si="340"/>
        <v>0</v>
      </c>
      <c r="AC278" s="133">
        <f t="shared" ca="1" si="340"/>
        <v>1</v>
      </c>
      <c r="AD278" s="133">
        <f t="shared" ca="1" si="340"/>
        <v>1</v>
      </c>
      <c r="AE278" s="133">
        <f t="shared" ca="1" si="340"/>
        <v>0</v>
      </c>
      <c r="AF278" s="133">
        <f t="shared" ca="1" si="340"/>
        <v>1</v>
      </c>
      <c r="AG278" s="133">
        <f t="shared" ca="1" si="340"/>
        <v>0</v>
      </c>
      <c r="AH278" s="133">
        <f t="shared" ca="1" si="340"/>
        <v>0</v>
      </c>
      <c r="AI278" s="133">
        <f t="shared" ca="1" si="340"/>
        <v>1</v>
      </c>
      <c r="AJ278" s="133">
        <f t="shared" ca="1" si="340"/>
        <v>1</v>
      </c>
      <c r="AK278" s="133">
        <f t="shared" ca="1" si="340"/>
        <v>0</v>
      </c>
      <c r="AL278" s="133">
        <f t="shared" ca="1" si="340"/>
        <v>0</v>
      </c>
      <c r="AM278" s="133">
        <f t="shared" ca="1" si="286"/>
        <v>5</v>
      </c>
    </row>
    <row r="279" spans="4:39" x14ac:dyDescent="0.25">
      <c r="D279" s="133">
        <v>121</v>
      </c>
      <c r="F279" s="133" t="s">
        <v>97</v>
      </c>
      <c r="G279" s="133" t="s">
        <v>98</v>
      </c>
      <c r="H279" s="133" t="s">
        <v>93</v>
      </c>
      <c r="J279" s="133" t="s">
        <v>99</v>
      </c>
      <c r="K279" s="133" t="s">
        <v>101</v>
      </c>
      <c r="N279" s="133" t="s">
        <v>517</v>
      </c>
      <c r="O279" s="193" t="s">
        <v>518</v>
      </c>
      <c r="P279" s="133" t="s">
        <v>94</v>
      </c>
      <c r="R279" s="133" t="s">
        <v>685</v>
      </c>
      <c r="S279" s="133" t="s">
        <v>681</v>
      </c>
      <c r="T279" s="133" t="s">
        <v>686</v>
      </c>
      <c r="U279" s="133" t="s">
        <v>684</v>
      </c>
      <c r="V279" s="133" t="s">
        <v>677</v>
      </c>
      <c r="W279" s="133" t="s">
        <v>679</v>
      </c>
      <c r="X279" s="133" t="s">
        <v>682</v>
      </c>
      <c r="Y279" s="133" t="s">
        <v>683</v>
      </c>
      <c r="AA279" s="133">
        <f t="shared" ref="AA279:AL279" ca="1" si="341">IF(AND(E279&lt;&gt;"",AA158=1),1,0)</f>
        <v>0</v>
      </c>
      <c r="AB279" s="133">
        <f t="shared" ca="1" si="341"/>
        <v>0</v>
      </c>
      <c r="AC279" s="133">
        <f t="shared" ca="1" si="341"/>
        <v>1</v>
      </c>
      <c r="AD279" s="133">
        <f t="shared" ca="1" si="341"/>
        <v>1</v>
      </c>
      <c r="AE279" s="133">
        <f t="shared" ca="1" si="341"/>
        <v>0</v>
      </c>
      <c r="AF279" s="133">
        <f t="shared" ca="1" si="341"/>
        <v>1</v>
      </c>
      <c r="AG279" s="133">
        <f t="shared" ca="1" si="341"/>
        <v>1</v>
      </c>
      <c r="AH279" s="133">
        <f t="shared" ca="1" si="341"/>
        <v>0</v>
      </c>
      <c r="AI279" s="133">
        <f t="shared" ca="1" si="341"/>
        <v>0</v>
      </c>
      <c r="AJ279" s="133">
        <f t="shared" ca="1" si="341"/>
        <v>1</v>
      </c>
      <c r="AK279" s="133">
        <f t="shared" ca="1" si="341"/>
        <v>0</v>
      </c>
      <c r="AL279" s="133">
        <f t="shared" ca="1" si="341"/>
        <v>1</v>
      </c>
      <c r="AM279" s="133">
        <f t="shared" ca="1" si="286"/>
        <v>6</v>
      </c>
    </row>
    <row r="280" spans="4:39" x14ac:dyDescent="0.25">
      <c r="D280" s="133">
        <v>122</v>
      </c>
      <c r="F280" s="133" t="s">
        <v>97</v>
      </c>
      <c r="G280" s="133" t="s">
        <v>98</v>
      </c>
      <c r="H280" s="133" t="s">
        <v>93</v>
      </c>
      <c r="J280" s="133" t="s">
        <v>99</v>
      </c>
      <c r="K280" s="133" t="s">
        <v>101</v>
      </c>
      <c r="M280" s="133" t="s">
        <v>516</v>
      </c>
      <c r="O280" s="193" t="s">
        <v>518</v>
      </c>
      <c r="P280" s="133" t="s">
        <v>94</v>
      </c>
      <c r="R280" s="133" t="s">
        <v>685</v>
      </c>
      <c r="S280" s="133" t="s">
        <v>681</v>
      </c>
      <c r="T280" s="133" t="s">
        <v>686</v>
      </c>
      <c r="U280" s="133" t="s">
        <v>684</v>
      </c>
      <c r="V280" s="133" t="s">
        <v>678</v>
      </c>
      <c r="W280" s="133" t="s">
        <v>679</v>
      </c>
      <c r="X280" s="133" t="s">
        <v>682</v>
      </c>
      <c r="Y280" s="133" t="s">
        <v>683</v>
      </c>
      <c r="AA280" s="133">
        <f t="shared" ref="AA280:AL280" ca="1" si="342">IF(AND(E280&lt;&gt;"",AA158=1),1,0)</f>
        <v>0</v>
      </c>
      <c r="AB280" s="133">
        <f t="shared" ca="1" si="342"/>
        <v>0</v>
      </c>
      <c r="AC280" s="133">
        <f t="shared" ca="1" si="342"/>
        <v>1</v>
      </c>
      <c r="AD280" s="133">
        <f t="shared" ca="1" si="342"/>
        <v>1</v>
      </c>
      <c r="AE280" s="133">
        <f t="shared" ca="1" si="342"/>
        <v>0</v>
      </c>
      <c r="AF280" s="133">
        <f t="shared" ca="1" si="342"/>
        <v>1</v>
      </c>
      <c r="AG280" s="133">
        <f t="shared" ca="1" si="342"/>
        <v>1</v>
      </c>
      <c r="AH280" s="133">
        <f t="shared" ca="1" si="342"/>
        <v>0</v>
      </c>
      <c r="AI280" s="133">
        <f t="shared" ca="1" si="342"/>
        <v>1</v>
      </c>
      <c r="AJ280" s="133">
        <f t="shared" ca="1" si="342"/>
        <v>0</v>
      </c>
      <c r="AK280" s="133">
        <f t="shared" ca="1" si="342"/>
        <v>0</v>
      </c>
      <c r="AL280" s="133">
        <f t="shared" ca="1" si="342"/>
        <v>1</v>
      </c>
      <c r="AM280" s="133">
        <f t="shared" ca="1" si="286"/>
        <v>6</v>
      </c>
    </row>
    <row r="281" spans="4:39" x14ac:dyDescent="0.25">
      <c r="D281" s="133">
        <v>123</v>
      </c>
      <c r="F281" s="133" t="s">
        <v>97</v>
      </c>
      <c r="G281" s="133" t="s">
        <v>98</v>
      </c>
      <c r="H281" s="133" t="s">
        <v>93</v>
      </c>
      <c r="J281" s="133" t="s">
        <v>99</v>
      </c>
      <c r="K281" s="133" t="s">
        <v>101</v>
      </c>
      <c r="M281" s="133" t="s">
        <v>516</v>
      </c>
      <c r="N281" s="133" t="s">
        <v>517</v>
      </c>
      <c r="P281" s="133" t="s">
        <v>94</v>
      </c>
      <c r="R281" s="133" t="s">
        <v>685</v>
      </c>
      <c r="S281" s="133" t="s">
        <v>681</v>
      </c>
      <c r="T281" s="133" t="s">
        <v>686</v>
      </c>
      <c r="U281" s="133" t="s">
        <v>684</v>
      </c>
      <c r="V281" s="133" t="s">
        <v>677</v>
      </c>
      <c r="W281" s="133" t="s">
        <v>679</v>
      </c>
      <c r="X281" s="133" t="s">
        <v>682</v>
      </c>
      <c r="Y281" s="133" t="s">
        <v>678</v>
      </c>
      <c r="AA281" s="133">
        <f t="shared" ref="AA281:AL281" ca="1" si="343">IF(AND(E281&lt;&gt;"",AA158=1),1,0)</f>
        <v>0</v>
      </c>
      <c r="AB281" s="133">
        <f t="shared" ca="1" si="343"/>
        <v>0</v>
      </c>
      <c r="AC281" s="133">
        <f t="shared" ca="1" si="343"/>
        <v>1</v>
      </c>
      <c r="AD281" s="133">
        <f t="shared" ca="1" si="343"/>
        <v>1</v>
      </c>
      <c r="AE281" s="133">
        <f t="shared" ca="1" si="343"/>
        <v>0</v>
      </c>
      <c r="AF281" s="133">
        <f t="shared" ca="1" si="343"/>
        <v>1</v>
      </c>
      <c r="AG281" s="133">
        <f t="shared" ca="1" si="343"/>
        <v>1</v>
      </c>
      <c r="AH281" s="133">
        <f t="shared" ca="1" si="343"/>
        <v>0</v>
      </c>
      <c r="AI281" s="133">
        <f t="shared" ca="1" si="343"/>
        <v>1</v>
      </c>
      <c r="AJ281" s="133">
        <f t="shared" ca="1" si="343"/>
        <v>1</v>
      </c>
      <c r="AK281" s="133">
        <f t="shared" ca="1" si="343"/>
        <v>0</v>
      </c>
      <c r="AL281" s="133">
        <f t="shared" ca="1" si="343"/>
        <v>1</v>
      </c>
      <c r="AM281" s="133">
        <f t="shared" ca="1" si="286"/>
        <v>7</v>
      </c>
    </row>
    <row r="282" spans="4:39" x14ac:dyDescent="0.25">
      <c r="D282" s="133">
        <v>124</v>
      </c>
      <c r="F282" s="133" t="s">
        <v>97</v>
      </c>
      <c r="G282" s="133" t="s">
        <v>98</v>
      </c>
      <c r="H282" s="133" t="s">
        <v>93</v>
      </c>
      <c r="J282" s="133" t="s">
        <v>99</v>
      </c>
      <c r="K282" s="133" t="s">
        <v>101</v>
      </c>
      <c r="M282" s="133" t="s">
        <v>516</v>
      </c>
      <c r="N282" s="133" t="s">
        <v>517</v>
      </c>
      <c r="O282" s="193" t="s">
        <v>518</v>
      </c>
      <c r="R282" s="133" t="s">
        <v>685</v>
      </c>
      <c r="S282" s="133" t="s">
        <v>681</v>
      </c>
      <c r="T282" s="133" t="s">
        <v>686</v>
      </c>
      <c r="U282" s="133" t="s">
        <v>684</v>
      </c>
      <c r="V282" s="133" t="s">
        <v>677</v>
      </c>
      <c r="W282" s="133" t="s">
        <v>679</v>
      </c>
      <c r="X282" s="133" t="s">
        <v>678</v>
      </c>
      <c r="Y282" s="133" t="s">
        <v>683</v>
      </c>
      <c r="AA282" s="133">
        <f t="shared" ref="AA282:AL282" ca="1" si="344">IF(AND(E282&lt;&gt;"",AA158=1),1,0)</f>
        <v>0</v>
      </c>
      <c r="AB282" s="133">
        <f t="shared" ca="1" si="344"/>
        <v>0</v>
      </c>
      <c r="AC282" s="133">
        <f t="shared" ca="1" si="344"/>
        <v>1</v>
      </c>
      <c r="AD282" s="133">
        <f t="shared" ca="1" si="344"/>
        <v>1</v>
      </c>
      <c r="AE282" s="133">
        <f t="shared" ca="1" si="344"/>
        <v>0</v>
      </c>
      <c r="AF282" s="133">
        <f t="shared" ca="1" si="344"/>
        <v>1</v>
      </c>
      <c r="AG282" s="133">
        <f t="shared" ca="1" si="344"/>
        <v>1</v>
      </c>
      <c r="AH282" s="133">
        <f t="shared" ca="1" si="344"/>
        <v>0</v>
      </c>
      <c r="AI282" s="133">
        <f t="shared" ca="1" si="344"/>
        <v>1</v>
      </c>
      <c r="AJ282" s="133">
        <f t="shared" ca="1" si="344"/>
        <v>1</v>
      </c>
      <c r="AK282" s="133">
        <f t="shared" ca="1" si="344"/>
        <v>0</v>
      </c>
      <c r="AL282" s="133">
        <f t="shared" ca="1" si="344"/>
        <v>0</v>
      </c>
      <c r="AM282" s="133">
        <f t="shared" ca="1" si="286"/>
        <v>6</v>
      </c>
    </row>
    <row r="283" spans="4:39" x14ac:dyDescent="0.25">
      <c r="D283" s="133">
        <v>125</v>
      </c>
      <c r="F283" s="133" t="s">
        <v>97</v>
      </c>
      <c r="G283" s="133" t="s">
        <v>98</v>
      </c>
      <c r="H283" s="133" t="s">
        <v>93</v>
      </c>
      <c r="J283" s="133" t="s">
        <v>99</v>
      </c>
      <c r="K283" s="133" t="s">
        <v>101</v>
      </c>
      <c r="L283" s="133" t="s">
        <v>102</v>
      </c>
      <c r="O283" s="193" t="s">
        <v>518</v>
      </c>
      <c r="P283" s="133" t="s">
        <v>94</v>
      </c>
      <c r="R283" s="133" t="s">
        <v>685</v>
      </c>
      <c r="S283" s="133" t="s">
        <v>681</v>
      </c>
      <c r="T283" s="133" t="s">
        <v>686</v>
      </c>
      <c r="U283" s="133" t="s">
        <v>684</v>
      </c>
      <c r="V283" s="133" t="s">
        <v>680</v>
      </c>
      <c r="W283" s="133" t="s">
        <v>679</v>
      </c>
      <c r="X283" s="133" t="s">
        <v>682</v>
      </c>
      <c r="Y283" s="133" t="s">
        <v>683</v>
      </c>
      <c r="AA283" s="133">
        <f t="shared" ref="AA283:AL283" ca="1" si="345">IF(AND(E283&lt;&gt;"",AA158=1),1,0)</f>
        <v>0</v>
      </c>
      <c r="AB283" s="133">
        <f t="shared" ca="1" si="345"/>
        <v>0</v>
      </c>
      <c r="AC283" s="133">
        <f t="shared" ca="1" si="345"/>
        <v>1</v>
      </c>
      <c r="AD283" s="133">
        <f t="shared" ca="1" si="345"/>
        <v>1</v>
      </c>
      <c r="AE283" s="133">
        <f t="shared" ca="1" si="345"/>
        <v>0</v>
      </c>
      <c r="AF283" s="133">
        <f t="shared" ca="1" si="345"/>
        <v>1</v>
      </c>
      <c r="AG283" s="133">
        <f t="shared" ca="1" si="345"/>
        <v>1</v>
      </c>
      <c r="AH283" s="133">
        <f t="shared" ca="1" si="345"/>
        <v>0</v>
      </c>
      <c r="AI283" s="133">
        <f t="shared" ca="1" si="345"/>
        <v>0</v>
      </c>
      <c r="AJ283" s="133">
        <f t="shared" ca="1" si="345"/>
        <v>0</v>
      </c>
      <c r="AK283" s="133">
        <f t="shared" ca="1" si="345"/>
        <v>0</v>
      </c>
      <c r="AL283" s="133">
        <f t="shared" ca="1" si="345"/>
        <v>1</v>
      </c>
      <c r="AM283" s="133">
        <f t="shared" ca="1" si="286"/>
        <v>5</v>
      </c>
    </row>
    <row r="284" spans="4:39" x14ac:dyDescent="0.25">
      <c r="D284" s="133">
        <v>126</v>
      </c>
      <c r="F284" s="133" t="s">
        <v>97</v>
      </c>
      <c r="G284" s="133" t="s">
        <v>98</v>
      </c>
      <c r="H284" s="133" t="s">
        <v>93</v>
      </c>
      <c r="J284" s="133" t="s">
        <v>99</v>
      </c>
      <c r="K284" s="133" t="s">
        <v>101</v>
      </c>
      <c r="L284" s="133" t="s">
        <v>102</v>
      </c>
      <c r="N284" s="133" t="s">
        <v>517</v>
      </c>
      <c r="P284" s="133" t="s">
        <v>94</v>
      </c>
      <c r="R284" s="133" t="s">
        <v>685</v>
      </c>
      <c r="S284" s="133" t="s">
        <v>681</v>
      </c>
      <c r="T284" s="133" t="s">
        <v>686</v>
      </c>
      <c r="U284" s="133" t="s">
        <v>684</v>
      </c>
      <c r="V284" s="133" t="s">
        <v>680</v>
      </c>
      <c r="W284" s="133" t="s">
        <v>679</v>
      </c>
      <c r="X284" s="133" t="s">
        <v>682</v>
      </c>
      <c r="Y284" s="133" t="s">
        <v>677</v>
      </c>
      <c r="AA284" s="133">
        <f t="shared" ref="AA284:AL284" ca="1" si="346">IF(AND(E284&lt;&gt;"",AA158=1),1,0)</f>
        <v>0</v>
      </c>
      <c r="AB284" s="133">
        <f t="shared" ca="1" si="346"/>
        <v>0</v>
      </c>
      <c r="AC284" s="133">
        <f t="shared" ca="1" si="346"/>
        <v>1</v>
      </c>
      <c r="AD284" s="133">
        <f t="shared" ca="1" si="346"/>
        <v>1</v>
      </c>
      <c r="AE284" s="133">
        <f t="shared" ca="1" si="346"/>
        <v>0</v>
      </c>
      <c r="AF284" s="133">
        <f t="shared" ca="1" si="346"/>
        <v>1</v>
      </c>
      <c r="AG284" s="133">
        <f t="shared" ca="1" si="346"/>
        <v>1</v>
      </c>
      <c r="AH284" s="133">
        <f t="shared" ca="1" si="346"/>
        <v>0</v>
      </c>
      <c r="AI284" s="133">
        <f t="shared" ca="1" si="346"/>
        <v>0</v>
      </c>
      <c r="AJ284" s="133">
        <f t="shared" ca="1" si="346"/>
        <v>1</v>
      </c>
      <c r="AK284" s="133">
        <f t="shared" ca="1" si="346"/>
        <v>0</v>
      </c>
      <c r="AL284" s="133">
        <f t="shared" ca="1" si="346"/>
        <v>1</v>
      </c>
      <c r="AM284" s="133">
        <f t="shared" ca="1" si="286"/>
        <v>6</v>
      </c>
    </row>
    <row r="285" spans="4:39" x14ac:dyDescent="0.25">
      <c r="D285" s="133">
        <v>127</v>
      </c>
      <c r="F285" s="133" t="s">
        <v>97</v>
      </c>
      <c r="G285" s="133" t="s">
        <v>98</v>
      </c>
      <c r="H285" s="133" t="s">
        <v>93</v>
      </c>
      <c r="J285" s="133" t="s">
        <v>99</v>
      </c>
      <c r="K285" s="133" t="s">
        <v>101</v>
      </c>
      <c r="L285" s="133" t="s">
        <v>102</v>
      </c>
      <c r="N285" s="133" t="s">
        <v>517</v>
      </c>
      <c r="O285" s="193" t="s">
        <v>518</v>
      </c>
      <c r="R285" s="133" t="s">
        <v>680</v>
      </c>
      <c r="S285" s="133" t="s">
        <v>681</v>
      </c>
      <c r="T285" s="133" t="s">
        <v>686</v>
      </c>
      <c r="U285" s="133" t="s">
        <v>685</v>
      </c>
      <c r="V285" s="133" t="s">
        <v>677</v>
      </c>
      <c r="W285" s="133" t="s">
        <v>679</v>
      </c>
      <c r="X285" s="133" t="s">
        <v>684</v>
      </c>
      <c r="Y285" s="133" t="s">
        <v>683</v>
      </c>
      <c r="AA285" s="133">
        <f t="shared" ref="AA285:AL285" ca="1" si="347">IF(AND(E285&lt;&gt;"",AA158=1),1,0)</f>
        <v>0</v>
      </c>
      <c r="AB285" s="133">
        <f t="shared" ca="1" si="347"/>
        <v>0</v>
      </c>
      <c r="AC285" s="133">
        <f t="shared" ca="1" si="347"/>
        <v>1</v>
      </c>
      <c r="AD285" s="133">
        <f t="shared" ca="1" si="347"/>
        <v>1</v>
      </c>
      <c r="AE285" s="133">
        <f t="shared" ca="1" si="347"/>
        <v>0</v>
      </c>
      <c r="AF285" s="133">
        <f t="shared" ca="1" si="347"/>
        <v>1</v>
      </c>
      <c r="AG285" s="133">
        <f t="shared" ca="1" si="347"/>
        <v>1</v>
      </c>
      <c r="AH285" s="133">
        <f t="shared" ca="1" si="347"/>
        <v>0</v>
      </c>
      <c r="AI285" s="133">
        <f t="shared" ca="1" si="347"/>
        <v>0</v>
      </c>
      <c r="AJ285" s="133">
        <f t="shared" ca="1" si="347"/>
        <v>1</v>
      </c>
      <c r="AK285" s="133">
        <f t="shared" ca="1" si="347"/>
        <v>0</v>
      </c>
      <c r="AL285" s="133">
        <f t="shared" ca="1" si="347"/>
        <v>0</v>
      </c>
      <c r="AM285" s="133">
        <f t="shared" ca="1" si="286"/>
        <v>5</v>
      </c>
    </row>
    <row r="286" spans="4:39" x14ac:dyDescent="0.25">
      <c r="D286" s="133">
        <v>128</v>
      </c>
      <c r="F286" s="133" t="s">
        <v>97</v>
      </c>
      <c r="G286" s="133" t="s">
        <v>98</v>
      </c>
      <c r="H286" s="133" t="s">
        <v>93</v>
      </c>
      <c r="J286" s="133" t="s">
        <v>99</v>
      </c>
      <c r="K286" s="133" t="s">
        <v>101</v>
      </c>
      <c r="L286" s="133" t="s">
        <v>102</v>
      </c>
      <c r="M286" s="133" t="s">
        <v>516</v>
      </c>
      <c r="P286" s="133" t="s">
        <v>94</v>
      </c>
      <c r="R286" s="133" t="s">
        <v>685</v>
      </c>
      <c r="S286" s="133" t="s">
        <v>681</v>
      </c>
      <c r="T286" s="133" t="s">
        <v>686</v>
      </c>
      <c r="U286" s="133" t="s">
        <v>684</v>
      </c>
      <c r="V286" s="133" t="s">
        <v>680</v>
      </c>
      <c r="W286" s="133" t="s">
        <v>679</v>
      </c>
      <c r="X286" s="133" t="s">
        <v>682</v>
      </c>
      <c r="Y286" s="133" t="s">
        <v>678</v>
      </c>
      <c r="AA286" s="133">
        <f t="shared" ref="AA286:AL286" ca="1" si="348">IF(AND(E286&lt;&gt;"",AA158=1),1,0)</f>
        <v>0</v>
      </c>
      <c r="AB286" s="133">
        <f t="shared" ca="1" si="348"/>
        <v>0</v>
      </c>
      <c r="AC286" s="133">
        <f t="shared" ca="1" si="348"/>
        <v>1</v>
      </c>
      <c r="AD286" s="133">
        <f t="shared" ca="1" si="348"/>
        <v>1</v>
      </c>
      <c r="AE286" s="133">
        <f t="shared" ca="1" si="348"/>
        <v>0</v>
      </c>
      <c r="AF286" s="133">
        <f t="shared" ca="1" si="348"/>
        <v>1</v>
      </c>
      <c r="AG286" s="133">
        <f t="shared" ca="1" si="348"/>
        <v>1</v>
      </c>
      <c r="AH286" s="133">
        <f t="shared" ca="1" si="348"/>
        <v>0</v>
      </c>
      <c r="AI286" s="133">
        <f t="shared" ca="1" si="348"/>
        <v>1</v>
      </c>
      <c r="AJ286" s="133">
        <f t="shared" ca="1" si="348"/>
        <v>0</v>
      </c>
      <c r="AK286" s="133">
        <f t="shared" ca="1" si="348"/>
        <v>0</v>
      </c>
      <c r="AL286" s="133">
        <f t="shared" ca="1" si="348"/>
        <v>1</v>
      </c>
      <c r="AM286" s="133">
        <f t="shared" ca="1" si="286"/>
        <v>6</v>
      </c>
    </row>
    <row r="287" spans="4:39" x14ac:dyDescent="0.25">
      <c r="D287" s="133">
        <v>129</v>
      </c>
      <c r="F287" s="133" t="s">
        <v>97</v>
      </c>
      <c r="G287" s="133" t="s">
        <v>98</v>
      </c>
      <c r="H287" s="133" t="s">
        <v>93</v>
      </c>
      <c r="J287" s="133" t="s">
        <v>99</v>
      </c>
      <c r="K287" s="133" t="s">
        <v>101</v>
      </c>
      <c r="L287" s="133" t="s">
        <v>102</v>
      </c>
      <c r="M287" s="133" t="s">
        <v>516</v>
      </c>
      <c r="O287" s="193" t="s">
        <v>518</v>
      </c>
      <c r="R287" s="133" t="s">
        <v>685</v>
      </c>
      <c r="S287" s="133" t="s">
        <v>681</v>
      </c>
      <c r="T287" s="133" t="s">
        <v>686</v>
      </c>
      <c r="U287" s="133" t="s">
        <v>684</v>
      </c>
      <c r="V287" s="133" t="s">
        <v>680</v>
      </c>
      <c r="W287" s="133" t="s">
        <v>679</v>
      </c>
      <c r="X287" s="133" t="s">
        <v>678</v>
      </c>
      <c r="Y287" s="133" t="s">
        <v>683</v>
      </c>
      <c r="AA287" s="133">
        <f t="shared" ref="AA287:AL287" ca="1" si="349">IF(AND(E287&lt;&gt;"",AA158=1),1,0)</f>
        <v>0</v>
      </c>
      <c r="AB287" s="133">
        <f t="shared" ca="1" si="349"/>
        <v>0</v>
      </c>
      <c r="AC287" s="133">
        <f t="shared" ca="1" si="349"/>
        <v>1</v>
      </c>
      <c r="AD287" s="133">
        <f t="shared" ca="1" si="349"/>
        <v>1</v>
      </c>
      <c r="AE287" s="133">
        <f t="shared" ca="1" si="349"/>
        <v>0</v>
      </c>
      <c r="AF287" s="133">
        <f t="shared" ca="1" si="349"/>
        <v>1</v>
      </c>
      <c r="AG287" s="133">
        <f t="shared" ca="1" si="349"/>
        <v>1</v>
      </c>
      <c r="AH287" s="133">
        <f t="shared" ca="1" si="349"/>
        <v>0</v>
      </c>
      <c r="AI287" s="133">
        <f t="shared" ca="1" si="349"/>
        <v>1</v>
      </c>
      <c r="AJ287" s="133">
        <f t="shared" ca="1" si="349"/>
        <v>0</v>
      </c>
      <c r="AK287" s="133">
        <f t="shared" ca="1" si="349"/>
        <v>0</v>
      </c>
      <c r="AL287" s="133">
        <f t="shared" ca="1" si="349"/>
        <v>0</v>
      </c>
      <c r="AM287" s="133">
        <f t="shared" ca="1" si="286"/>
        <v>5</v>
      </c>
    </row>
    <row r="288" spans="4:39" x14ac:dyDescent="0.25">
      <c r="D288" s="133">
        <v>130</v>
      </c>
      <c r="F288" s="133" t="s">
        <v>97</v>
      </c>
      <c r="G288" s="133" t="s">
        <v>98</v>
      </c>
      <c r="H288" s="133" t="s">
        <v>93</v>
      </c>
      <c r="J288" s="133" t="s">
        <v>99</v>
      </c>
      <c r="K288" s="133" t="s">
        <v>101</v>
      </c>
      <c r="L288" s="133" t="s">
        <v>102</v>
      </c>
      <c r="M288" s="133" t="s">
        <v>516</v>
      </c>
      <c r="N288" s="133" t="s">
        <v>517</v>
      </c>
      <c r="R288" s="133" t="s">
        <v>680</v>
      </c>
      <c r="S288" s="133" t="s">
        <v>681</v>
      </c>
      <c r="T288" s="133" t="s">
        <v>686</v>
      </c>
      <c r="U288" s="133" t="s">
        <v>685</v>
      </c>
      <c r="V288" s="133" t="s">
        <v>677</v>
      </c>
      <c r="W288" s="133" t="s">
        <v>679</v>
      </c>
      <c r="X288" s="133" t="s">
        <v>684</v>
      </c>
      <c r="Y288" s="133" t="s">
        <v>678</v>
      </c>
      <c r="AA288" s="133">
        <f t="shared" ref="AA288:AL288" ca="1" si="350">IF(AND(E288&lt;&gt;"",AA158=1),1,0)</f>
        <v>0</v>
      </c>
      <c r="AB288" s="133">
        <f t="shared" ca="1" si="350"/>
        <v>0</v>
      </c>
      <c r="AC288" s="133">
        <f t="shared" ca="1" si="350"/>
        <v>1</v>
      </c>
      <c r="AD288" s="133">
        <f t="shared" ca="1" si="350"/>
        <v>1</v>
      </c>
      <c r="AE288" s="133">
        <f t="shared" ca="1" si="350"/>
        <v>0</v>
      </c>
      <c r="AF288" s="133">
        <f t="shared" ca="1" si="350"/>
        <v>1</v>
      </c>
      <c r="AG288" s="133">
        <f t="shared" ca="1" si="350"/>
        <v>1</v>
      </c>
      <c r="AH288" s="133">
        <f t="shared" ca="1" si="350"/>
        <v>0</v>
      </c>
      <c r="AI288" s="133">
        <f t="shared" ca="1" si="350"/>
        <v>1</v>
      </c>
      <c r="AJ288" s="133">
        <f t="shared" ca="1" si="350"/>
        <v>1</v>
      </c>
      <c r="AK288" s="133">
        <f t="shared" ca="1" si="350"/>
        <v>0</v>
      </c>
      <c r="AL288" s="133">
        <f t="shared" ca="1" si="350"/>
        <v>0</v>
      </c>
      <c r="AM288" s="133">
        <f t="shared" ref="AM288:AM351" ca="1" si="351">SUM(AA288:AL288)</f>
        <v>6</v>
      </c>
    </row>
    <row r="289" spans="4:39" x14ac:dyDescent="0.25">
      <c r="D289" s="133">
        <v>131</v>
      </c>
      <c r="F289" s="133" t="s">
        <v>97</v>
      </c>
      <c r="G289" s="133" t="s">
        <v>98</v>
      </c>
      <c r="H289" s="133" t="s">
        <v>93</v>
      </c>
      <c r="I289" s="133" t="s">
        <v>100</v>
      </c>
      <c r="M289" s="133" t="s">
        <v>516</v>
      </c>
      <c r="N289" s="133" t="s">
        <v>517</v>
      </c>
      <c r="O289" s="193" t="s">
        <v>518</v>
      </c>
      <c r="P289" s="133" t="s">
        <v>94</v>
      </c>
      <c r="R289" s="133" t="s">
        <v>676</v>
      </c>
      <c r="S289" s="133" t="s">
        <v>677</v>
      </c>
      <c r="T289" s="133" t="s">
        <v>686</v>
      </c>
      <c r="U289" s="133" t="s">
        <v>685</v>
      </c>
      <c r="V289" s="133" t="s">
        <v>678</v>
      </c>
      <c r="W289" s="133" t="s">
        <v>684</v>
      </c>
      <c r="X289" s="133" t="s">
        <v>682</v>
      </c>
      <c r="Y289" s="133" t="s">
        <v>683</v>
      </c>
      <c r="AA289" s="133">
        <f t="shared" ref="AA289:AL289" ca="1" si="352">IF(AND(E289&lt;&gt;"",AA158=1),1,0)</f>
        <v>0</v>
      </c>
      <c r="AB289" s="133">
        <f t="shared" ca="1" si="352"/>
        <v>0</v>
      </c>
      <c r="AC289" s="133">
        <f t="shared" ca="1" si="352"/>
        <v>1</v>
      </c>
      <c r="AD289" s="133">
        <f t="shared" ca="1" si="352"/>
        <v>1</v>
      </c>
      <c r="AE289" s="133">
        <f t="shared" ca="1" si="352"/>
        <v>1</v>
      </c>
      <c r="AF289" s="133">
        <f t="shared" ca="1" si="352"/>
        <v>0</v>
      </c>
      <c r="AG289" s="133">
        <f t="shared" ca="1" si="352"/>
        <v>0</v>
      </c>
      <c r="AH289" s="133">
        <f t="shared" ca="1" si="352"/>
        <v>0</v>
      </c>
      <c r="AI289" s="133">
        <f t="shared" ca="1" si="352"/>
        <v>1</v>
      </c>
      <c r="AJ289" s="133">
        <f t="shared" ca="1" si="352"/>
        <v>1</v>
      </c>
      <c r="AK289" s="133">
        <f t="shared" ca="1" si="352"/>
        <v>0</v>
      </c>
      <c r="AL289" s="133">
        <f t="shared" ca="1" si="352"/>
        <v>1</v>
      </c>
      <c r="AM289" s="133">
        <f t="shared" ca="1" si="351"/>
        <v>6</v>
      </c>
    </row>
    <row r="290" spans="4:39" x14ac:dyDescent="0.25">
      <c r="D290" s="133">
        <v>132</v>
      </c>
      <c r="F290" s="133" t="s">
        <v>97</v>
      </c>
      <c r="G290" s="133" t="s">
        <v>98</v>
      </c>
      <c r="H290" s="133" t="s">
        <v>93</v>
      </c>
      <c r="I290" s="133" t="s">
        <v>100</v>
      </c>
      <c r="L290" s="133" t="s">
        <v>102</v>
      </c>
      <c r="N290" s="133" t="s">
        <v>517</v>
      </c>
      <c r="O290" s="193" t="s">
        <v>518</v>
      </c>
      <c r="P290" s="133" t="s">
        <v>94</v>
      </c>
      <c r="R290" s="133" t="s">
        <v>676</v>
      </c>
      <c r="S290" s="133" t="s">
        <v>677</v>
      </c>
      <c r="T290" s="133" t="s">
        <v>686</v>
      </c>
      <c r="U290" s="133" t="s">
        <v>685</v>
      </c>
      <c r="V290" s="133" t="s">
        <v>680</v>
      </c>
      <c r="W290" s="133" t="s">
        <v>684</v>
      </c>
      <c r="X290" s="133" t="s">
        <v>682</v>
      </c>
      <c r="Y290" s="133" t="s">
        <v>683</v>
      </c>
      <c r="AA290" s="133">
        <f t="shared" ref="AA290:AL290" ca="1" si="353">IF(AND(E290&lt;&gt;"",AA158=1),1,0)</f>
        <v>0</v>
      </c>
      <c r="AB290" s="133">
        <f t="shared" ca="1" si="353"/>
        <v>0</v>
      </c>
      <c r="AC290" s="133">
        <f t="shared" ca="1" si="353"/>
        <v>1</v>
      </c>
      <c r="AD290" s="133">
        <f t="shared" ca="1" si="353"/>
        <v>1</v>
      </c>
      <c r="AE290" s="133">
        <f t="shared" ca="1" si="353"/>
        <v>1</v>
      </c>
      <c r="AF290" s="133">
        <f t="shared" ca="1" si="353"/>
        <v>0</v>
      </c>
      <c r="AG290" s="133">
        <f t="shared" ca="1" si="353"/>
        <v>0</v>
      </c>
      <c r="AH290" s="133">
        <f t="shared" ca="1" si="353"/>
        <v>0</v>
      </c>
      <c r="AI290" s="133">
        <f t="shared" ca="1" si="353"/>
        <v>0</v>
      </c>
      <c r="AJ290" s="133">
        <f t="shared" ca="1" si="353"/>
        <v>1</v>
      </c>
      <c r="AK290" s="133">
        <f t="shared" ca="1" si="353"/>
        <v>0</v>
      </c>
      <c r="AL290" s="133">
        <f t="shared" ca="1" si="353"/>
        <v>1</v>
      </c>
      <c r="AM290" s="133">
        <f t="shared" ca="1" si="351"/>
        <v>5</v>
      </c>
    </row>
    <row r="291" spans="4:39" x14ac:dyDescent="0.25">
      <c r="D291" s="133">
        <v>133</v>
      </c>
      <c r="F291" s="133" t="s">
        <v>97</v>
      </c>
      <c r="G291" s="133" t="s">
        <v>98</v>
      </c>
      <c r="H291" s="133" t="s">
        <v>93</v>
      </c>
      <c r="I291" s="133" t="s">
        <v>100</v>
      </c>
      <c r="L291" s="133" t="s">
        <v>102</v>
      </c>
      <c r="M291" s="133" t="s">
        <v>516</v>
      </c>
      <c r="O291" s="193" t="s">
        <v>518</v>
      </c>
      <c r="P291" s="133" t="s">
        <v>94</v>
      </c>
      <c r="R291" s="133" t="s">
        <v>676</v>
      </c>
      <c r="S291" s="133" t="s">
        <v>678</v>
      </c>
      <c r="T291" s="133" t="s">
        <v>686</v>
      </c>
      <c r="U291" s="133" t="s">
        <v>685</v>
      </c>
      <c r="V291" s="133" t="s">
        <v>680</v>
      </c>
      <c r="W291" s="133" t="s">
        <v>684</v>
      </c>
      <c r="X291" s="133" t="s">
        <v>682</v>
      </c>
      <c r="Y291" s="133" t="s">
        <v>683</v>
      </c>
      <c r="AA291" s="133">
        <f t="shared" ref="AA291:AL291" ca="1" si="354">IF(AND(E291&lt;&gt;"",AA158=1),1,0)</f>
        <v>0</v>
      </c>
      <c r="AB291" s="133">
        <f t="shared" ca="1" si="354"/>
        <v>0</v>
      </c>
      <c r="AC291" s="133">
        <f t="shared" ca="1" si="354"/>
        <v>1</v>
      </c>
      <c r="AD291" s="133">
        <f t="shared" ca="1" si="354"/>
        <v>1</v>
      </c>
      <c r="AE291" s="133">
        <f t="shared" ca="1" si="354"/>
        <v>1</v>
      </c>
      <c r="AF291" s="133">
        <f t="shared" ca="1" si="354"/>
        <v>0</v>
      </c>
      <c r="AG291" s="133">
        <f t="shared" ca="1" si="354"/>
        <v>0</v>
      </c>
      <c r="AH291" s="133">
        <f t="shared" ca="1" si="354"/>
        <v>0</v>
      </c>
      <c r="AI291" s="133">
        <f t="shared" ca="1" si="354"/>
        <v>1</v>
      </c>
      <c r="AJ291" s="133">
        <f t="shared" ca="1" si="354"/>
        <v>0</v>
      </c>
      <c r="AK291" s="133">
        <f t="shared" ca="1" si="354"/>
        <v>0</v>
      </c>
      <c r="AL291" s="133">
        <f t="shared" ca="1" si="354"/>
        <v>1</v>
      </c>
      <c r="AM291" s="133">
        <f t="shared" ca="1" si="351"/>
        <v>5</v>
      </c>
    </row>
    <row r="292" spans="4:39" x14ac:dyDescent="0.25">
      <c r="D292" s="133">
        <v>134</v>
      </c>
      <c r="F292" s="133" t="s">
        <v>97</v>
      </c>
      <c r="G292" s="133" t="s">
        <v>98</v>
      </c>
      <c r="H292" s="133" t="s">
        <v>93</v>
      </c>
      <c r="I292" s="133" t="s">
        <v>100</v>
      </c>
      <c r="L292" s="133" t="s">
        <v>102</v>
      </c>
      <c r="M292" s="133" t="s">
        <v>516</v>
      </c>
      <c r="N292" s="133" t="s">
        <v>517</v>
      </c>
      <c r="P292" s="133" t="s">
        <v>94</v>
      </c>
      <c r="R292" s="133" t="s">
        <v>676</v>
      </c>
      <c r="S292" s="133" t="s">
        <v>677</v>
      </c>
      <c r="T292" s="133" t="s">
        <v>686</v>
      </c>
      <c r="U292" s="133" t="s">
        <v>685</v>
      </c>
      <c r="V292" s="133" t="s">
        <v>680</v>
      </c>
      <c r="W292" s="133" t="s">
        <v>684</v>
      </c>
      <c r="X292" s="133" t="s">
        <v>682</v>
      </c>
      <c r="Y292" s="133" t="s">
        <v>678</v>
      </c>
      <c r="AA292" s="133">
        <f t="shared" ref="AA292:AL292" ca="1" si="355">IF(AND(E292&lt;&gt;"",AA158=1),1,0)</f>
        <v>0</v>
      </c>
      <c r="AB292" s="133">
        <f t="shared" ca="1" si="355"/>
        <v>0</v>
      </c>
      <c r="AC292" s="133">
        <f t="shared" ca="1" si="355"/>
        <v>1</v>
      </c>
      <c r="AD292" s="133">
        <f t="shared" ca="1" si="355"/>
        <v>1</v>
      </c>
      <c r="AE292" s="133">
        <f t="shared" ca="1" si="355"/>
        <v>1</v>
      </c>
      <c r="AF292" s="133">
        <f t="shared" ca="1" si="355"/>
        <v>0</v>
      </c>
      <c r="AG292" s="133">
        <f t="shared" ca="1" si="355"/>
        <v>0</v>
      </c>
      <c r="AH292" s="133">
        <f t="shared" ca="1" si="355"/>
        <v>0</v>
      </c>
      <c r="AI292" s="133">
        <f t="shared" ca="1" si="355"/>
        <v>1</v>
      </c>
      <c r="AJ292" s="133">
        <f t="shared" ca="1" si="355"/>
        <v>1</v>
      </c>
      <c r="AK292" s="133">
        <f t="shared" ca="1" si="355"/>
        <v>0</v>
      </c>
      <c r="AL292" s="133">
        <f t="shared" ca="1" si="355"/>
        <v>1</v>
      </c>
      <c r="AM292" s="133">
        <f t="shared" ca="1" si="351"/>
        <v>6</v>
      </c>
    </row>
    <row r="293" spans="4:39" x14ac:dyDescent="0.25">
      <c r="D293" s="133">
        <v>135</v>
      </c>
      <c r="F293" s="133" t="s">
        <v>97</v>
      </c>
      <c r="G293" s="133" t="s">
        <v>98</v>
      </c>
      <c r="H293" s="133" t="s">
        <v>93</v>
      </c>
      <c r="I293" s="133" t="s">
        <v>100</v>
      </c>
      <c r="L293" s="133" t="s">
        <v>102</v>
      </c>
      <c r="M293" s="133" t="s">
        <v>516</v>
      </c>
      <c r="N293" s="133" t="s">
        <v>517</v>
      </c>
      <c r="O293" s="193" t="s">
        <v>518</v>
      </c>
      <c r="R293" s="133" t="s">
        <v>676</v>
      </c>
      <c r="S293" s="133" t="s">
        <v>677</v>
      </c>
      <c r="T293" s="133" t="s">
        <v>686</v>
      </c>
      <c r="U293" s="133" t="s">
        <v>685</v>
      </c>
      <c r="V293" s="133" t="s">
        <v>680</v>
      </c>
      <c r="W293" s="133" t="s">
        <v>684</v>
      </c>
      <c r="X293" s="133" t="s">
        <v>678</v>
      </c>
      <c r="Y293" s="133" t="s">
        <v>683</v>
      </c>
      <c r="AA293" s="133">
        <f t="shared" ref="AA293:AL293" ca="1" si="356">IF(AND(E293&lt;&gt;"",AA158=1),1,0)</f>
        <v>0</v>
      </c>
      <c r="AB293" s="133">
        <f t="shared" ca="1" si="356"/>
        <v>0</v>
      </c>
      <c r="AC293" s="133">
        <f t="shared" ca="1" si="356"/>
        <v>1</v>
      </c>
      <c r="AD293" s="133">
        <f t="shared" ca="1" si="356"/>
        <v>1</v>
      </c>
      <c r="AE293" s="133">
        <f t="shared" ca="1" si="356"/>
        <v>1</v>
      </c>
      <c r="AF293" s="133">
        <f t="shared" ca="1" si="356"/>
        <v>0</v>
      </c>
      <c r="AG293" s="133">
        <f t="shared" ca="1" si="356"/>
        <v>0</v>
      </c>
      <c r="AH293" s="133">
        <f t="shared" ca="1" si="356"/>
        <v>0</v>
      </c>
      <c r="AI293" s="133">
        <f t="shared" ca="1" si="356"/>
        <v>1</v>
      </c>
      <c r="AJ293" s="133">
        <f t="shared" ca="1" si="356"/>
        <v>1</v>
      </c>
      <c r="AK293" s="133">
        <f t="shared" ca="1" si="356"/>
        <v>0</v>
      </c>
      <c r="AL293" s="133">
        <f t="shared" ca="1" si="356"/>
        <v>0</v>
      </c>
      <c r="AM293" s="133">
        <f t="shared" ca="1" si="351"/>
        <v>5</v>
      </c>
    </row>
    <row r="294" spans="4:39" x14ac:dyDescent="0.25">
      <c r="D294" s="133">
        <v>136</v>
      </c>
      <c r="F294" s="133" t="s">
        <v>97</v>
      </c>
      <c r="G294" s="133" t="s">
        <v>98</v>
      </c>
      <c r="H294" s="133" t="s">
        <v>93</v>
      </c>
      <c r="I294" s="133" t="s">
        <v>100</v>
      </c>
      <c r="K294" s="133" t="s">
        <v>101</v>
      </c>
      <c r="N294" s="133" t="s">
        <v>517</v>
      </c>
      <c r="O294" s="193" t="s">
        <v>518</v>
      </c>
      <c r="P294" s="133" t="s">
        <v>94</v>
      </c>
      <c r="R294" s="133" t="s">
        <v>676</v>
      </c>
      <c r="S294" s="133" t="s">
        <v>681</v>
      </c>
      <c r="T294" s="133" t="s">
        <v>686</v>
      </c>
      <c r="U294" s="133" t="s">
        <v>685</v>
      </c>
      <c r="V294" s="133" t="s">
        <v>677</v>
      </c>
      <c r="W294" s="133" t="s">
        <v>684</v>
      </c>
      <c r="X294" s="133" t="s">
        <v>682</v>
      </c>
      <c r="Y294" s="133" t="s">
        <v>683</v>
      </c>
      <c r="AA294" s="133">
        <f t="shared" ref="AA294:AL294" ca="1" si="357">IF(AND(E294&lt;&gt;"",AA158=1),1,0)</f>
        <v>0</v>
      </c>
      <c r="AB294" s="133">
        <f t="shared" ca="1" si="357"/>
        <v>0</v>
      </c>
      <c r="AC294" s="133">
        <f t="shared" ca="1" si="357"/>
        <v>1</v>
      </c>
      <c r="AD294" s="133">
        <f t="shared" ca="1" si="357"/>
        <v>1</v>
      </c>
      <c r="AE294" s="133">
        <f t="shared" ca="1" si="357"/>
        <v>1</v>
      </c>
      <c r="AF294" s="133">
        <f t="shared" ca="1" si="357"/>
        <v>0</v>
      </c>
      <c r="AG294" s="133">
        <f t="shared" ca="1" si="357"/>
        <v>1</v>
      </c>
      <c r="AH294" s="133">
        <f t="shared" ca="1" si="357"/>
        <v>0</v>
      </c>
      <c r="AI294" s="133">
        <f t="shared" ca="1" si="357"/>
        <v>0</v>
      </c>
      <c r="AJ294" s="133">
        <f t="shared" ca="1" si="357"/>
        <v>1</v>
      </c>
      <c r="AK294" s="133">
        <f t="shared" ca="1" si="357"/>
        <v>0</v>
      </c>
      <c r="AL294" s="133">
        <f t="shared" ca="1" si="357"/>
        <v>1</v>
      </c>
      <c r="AM294" s="133">
        <f t="shared" ca="1" si="351"/>
        <v>6</v>
      </c>
    </row>
    <row r="295" spans="4:39" x14ac:dyDescent="0.25">
      <c r="D295" s="133">
        <v>137</v>
      </c>
      <c r="F295" s="133" t="s">
        <v>97</v>
      </c>
      <c r="G295" s="133" t="s">
        <v>98</v>
      </c>
      <c r="H295" s="133" t="s">
        <v>93</v>
      </c>
      <c r="I295" s="133" t="s">
        <v>100</v>
      </c>
      <c r="K295" s="133" t="s">
        <v>101</v>
      </c>
      <c r="M295" s="133" t="s">
        <v>516</v>
      </c>
      <c r="O295" s="193" t="s">
        <v>518</v>
      </c>
      <c r="P295" s="133" t="s">
        <v>94</v>
      </c>
      <c r="R295" s="133" t="s">
        <v>676</v>
      </c>
      <c r="S295" s="133" t="s">
        <v>681</v>
      </c>
      <c r="T295" s="133" t="s">
        <v>686</v>
      </c>
      <c r="U295" s="133" t="s">
        <v>685</v>
      </c>
      <c r="V295" s="133" t="s">
        <v>678</v>
      </c>
      <c r="W295" s="133" t="s">
        <v>684</v>
      </c>
      <c r="X295" s="133" t="s">
        <v>682</v>
      </c>
      <c r="Y295" s="133" t="s">
        <v>683</v>
      </c>
      <c r="AA295" s="133">
        <f t="shared" ref="AA295:AL295" ca="1" si="358">IF(AND(E295&lt;&gt;"",AA158=1),1,0)</f>
        <v>0</v>
      </c>
      <c r="AB295" s="133">
        <f t="shared" ca="1" si="358"/>
        <v>0</v>
      </c>
      <c r="AC295" s="133">
        <f t="shared" ca="1" si="358"/>
        <v>1</v>
      </c>
      <c r="AD295" s="133">
        <f t="shared" ca="1" si="358"/>
        <v>1</v>
      </c>
      <c r="AE295" s="133">
        <f t="shared" ca="1" si="358"/>
        <v>1</v>
      </c>
      <c r="AF295" s="133">
        <f t="shared" ca="1" si="358"/>
        <v>0</v>
      </c>
      <c r="AG295" s="133">
        <f t="shared" ca="1" si="358"/>
        <v>1</v>
      </c>
      <c r="AH295" s="133">
        <f t="shared" ca="1" si="358"/>
        <v>0</v>
      </c>
      <c r="AI295" s="133">
        <f t="shared" ca="1" si="358"/>
        <v>1</v>
      </c>
      <c r="AJ295" s="133">
        <f t="shared" ca="1" si="358"/>
        <v>0</v>
      </c>
      <c r="AK295" s="133">
        <f t="shared" ca="1" si="358"/>
        <v>0</v>
      </c>
      <c r="AL295" s="133">
        <f t="shared" ca="1" si="358"/>
        <v>1</v>
      </c>
      <c r="AM295" s="133">
        <f t="shared" ca="1" si="351"/>
        <v>6</v>
      </c>
    </row>
    <row r="296" spans="4:39" x14ac:dyDescent="0.25">
      <c r="D296" s="133">
        <v>138</v>
      </c>
      <c r="F296" s="133" t="s">
        <v>97</v>
      </c>
      <c r="G296" s="133" t="s">
        <v>98</v>
      </c>
      <c r="H296" s="133" t="s">
        <v>93</v>
      </c>
      <c r="I296" s="133" t="s">
        <v>100</v>
      </c>
      <c r="K296" s="133" t="s">
        <v>101</v>
      </c>
      <c r="M296" s="133" t="s">
        <v>516</v>
      </c>
      <c r="N296" s="133" t="s">
        <v>517</v>
      </c>
      <c r="P296" s="133" t="s">
        <v>94</v>
      </c>
      <c r="R296" s="133" t="s">
        <v>676</v>
      </c>
      <c r="S296" s="133" t="s">
        <v>681</v>
      </c>
      <c r="T296" s="133" t="s">
        <v>686</v>
      </c>
      <c r="U296" s="133" t="s">
        <v>685</v>
      </c>
      <c r="V296" s="133" t="s">
        <v>677</v>
      </c>
      <c r="W296" s="133" t="s">
        <v>684</v>
      </c>
      <c r="X296" s="133" t="s">
        <v>682</v>
      </c>
      <c r="Y296" s="133" t="s">
        <v>678</v>
      </c>
      <c r="AA296" s="133">
        <f t="shared" ref="AA296:AL296" ca="1" si="359">IF(AND(E296&lt;&gt;"",AA158=1),1,0)</f>
        <v>0</v>
      </c>
      <c r="AB296" s="133">
        <f t="shared" ca="1" si="359"/>
        <v>0</v>
      </c>
      <c r="AC296" s="133">
        <f t="shared" ca="1" si="359"/>
        <v>1</v>
      </c>
      <c r="AD296" s="133">
        <f t="shared" ca="1" si="359"/>
        <v>1</v>
      </c>
      <c r="AE296" s="133">
        <f t="shared" ca="1" si="359"/>
        <v>1</v>
      </c>
      <c r="AF296" s="133">
        <f t="shared" ca="1" si="359"/>
        <v>0</v>
      </c>
      <c r="AG296" s="133">
        <f t="shared" ca="1" si="359"/>
        <v>1</v>
      </c>
      <c r="AH296" s="133">
        <f t="shared" ca="1" si="359"/>
        <v>0</v>
      </c>
      <c r="AI296" s="133">
        <f t="shared" ca="1" si="359"/>
        <v>1</v>
      </c>
      <c r="AJ296" s="133">
        <f t="shared" ca="1" si="359"/>
        <v>1</v>
      </c>
      <c r="AK296" s="133">
        <f t="shared" ca="1" si="359"/>
        <v>0</v>
      </c>
      <c r="AL296" s="133">
        <f t="shared" ca="1" si="359"/>
        <v>1</v>
      </c>
      <c r="AM296" s="133">
        <f t="shared" ca="1" si="351"/>
        <v>7</v>
      </c>
    </row>
    <row r="297" spans="4:39" x14ac:dyDescent="0.25">
      <c r="D297" s="133">
        <v>139</v>
      </c>
      <c r="F297" s="133" t="s">
        <v>97</v>
      </c>
      <c r="G297" s="133" t="s">
        <v>98</v>
      </c>
      <c r="H297" s="133" t="s">
        <v>93</v>
      </c>
      <c r="I297" s="133" t="s">
        <v>100</v>
      </c>
      <c r="K297" s="133" t="s">
        <v>101</v>
      </c>
      <c r="M297" s="133" t="s">
        <v>516</v>
      </c>
      <c r="N297" s="133" t="s">
        <v>517</v>
      </c>
      <c r="O297" s="193" t="s">
        <v>518</v>
      </c>
      <c r="R297" s="133" t="s">
        <v>676</v>
      </c>
      <c r="S297" s="133" t="s">
        <v>681</v>
      </c>
      <c r="T297" s="133" t="s">
        <v>686</v>
      </c>
      <c r="U297" s="133" t="s">
        <v>685</v>
      </c>
      <c r="V297" s="133" t="s">
        <v>677</v>
      </c>
      <c r="W297" s="133" t="s">
        <v>684</v>
      </c>
      <c r="X297" s="133" t="s">
        <v>678</v>
      </c>
      <c r="Y297" s="133" t="s">
        <v>683</v>
      </c>
      <c r="AA297" s="133">
        <f t="shared" ref="AA297:AL297" ca="1" si="360">IF(AND(E297&lt;&gt;"",AA158=1),1,0)</f>
        <v>0</v>
      </c>
      <c r="AB297" s="133">
        <f t="shared" ca="1" si="360"/>
        <v>0</v>
      </c>
      <c r="AC297" s="133">
        <f t="shared" ca="1" si="360"/>
        <v>1</v>
      </c>
      <c r="AD297" s="133">
        <f t="shared" ca="1" si="360"/>
        <v>1</v>
      </c>
      <c r="AE297" s="133">
        <f t="shared" ca="1" si="360"/>
        <v>1</v>
      </c>
      <c r="AF297" s="133">
        <f t="shared" ca="1" si="360"/>
        <v>0</v>
      </c>
      <c r="AG297" s="133">
        <f t="shared" ca="1" si="360"/>
        <v>1</v>
      </c>
      <c r="AH297" s="133">
        <f t="shared" ca="1" si="360"/>
        <v>0</v>
      </c>
      <c r="AI297" s="133">
        <f t="shared" ca="1" si="360"/>
        <v>1</v>
      </c>
      <c r="AJ297" s="133">
        <f t="shared" ca="1" si="360"/>
        <v>1</v>
      </c>
      <c r="AK297" s="133">
        <f t="shared" ca="1" si="360"/>
        <v>0</v>
      </c>
      <c r="AL297" s="133">
        <f t="shared" ca="1" si="360"/>
        <v>0</v>
      </c>
      <c r="AM297" s="133">
        <f t="shared" ca="1" si="351"/>
        <v>6</v>
      </c>
    </row>
    <row r="298" spans="4:39" x14ac:dyDescent="0.25">
      <c r="D298" s="133">
        <v>140</v>
      </c>
      <c r="F298" s="133" t="s">
        <v>97</v>
      </c>
      <c r="G298" s="133" t="s">
        <v>98</v>
      </c>
      <c r="H298" s="133" t="s">
        <v>93</v>
      </c>
      <c r="I298" s="133" t="s">
        <v>100</v>
      </c>
      <c r="K298" s="133" t="s">
        <v>101</v>
      </c>
      <c r="L298" s="133" t="s">
        <v>102</v>
      </c>
      <c r="O298" s="193" t="s">
        <v>518</v>
      </c>
      <c r="P298" s="133" t="s">
        <v>94</v>
      </c>
      <c r="R298" s="133" t="s">
        <v>676</v>
      </c>
      <c r="S298" s="133" t="s">
        <v>681</v>
      </c>
      <c r="T298" s="133" t="s">
        <v>686</v>
      </c>
      <c r="U298" s="133" t="s">
        <v>685</v>
      </c>
      <c r="V298" s="133" t="s">
        <v>680</v>
      </c>
      <c r="W298" s="133" t="s">
        <v>684</v>
      </c>
      <c r="X298" s="133" t="s">
        <v>682</v>
      </c>
      <c r="Y298" s="133" t="s">
        <v>683</v>
      </c>
      <c r="AA298" s="133">
        <f t="shared" ref="AA298:AL298" ca="1" si="361">IF(AND(E298&lt;&gt;"",AA158=1),1,0)</f>
        <v>0</v>
      </c>
      <c r="AB298" s="133">
        <f t="shared" ca="1" si="361"/>
        <v>0</v>
      </c>
      <c r="AC298" s="133">
        <f t="shared" ca="1" si="361"/>
        <v>1</v>
      </c>
      <c r="AD298" s="133">
        <f t="shared" ca="1" si="361"/>
        <v>1</v>
      </c>
      <c r="AE298" s="133">
        <f t="shared" ca="1" si="361"/>
        <v>1</v>
      </c>
      <c r="AF298" s="133">
        <f t="shared" ca="1" si="361"/>
        <v>0</v>
      </c>
      <c r="AG298" s="133">
        <f t="shared" ca="1" si="361"/>
        <v>1</v>
      </c>
      <c r="AH298" s="133">
        <f t="shared" ca="1" si="361"/>
        <v>0</v>
      </c>
      <c r="AI298" s="133">
        <f t="shared" ca="1" si="361"/>
        <v>0</v>
      </c>
      <c r="AJ298" s="133">
        <f t="shared" ca="1" si="361"/>
        <v>0</v>
      </c>
      <c r="AK298" s="133">
        <f t="shared" ca="1" si="361"/>
        <v>0</v>
      </c>
      <c r="AL298" s="133">
        <f t="shared" ca="1" si="361"/>
        <v>1</v>
      </c>
      <c r="AM298" s="133">
        <f t="shared" ca="1" si="351"/>
        <v>5</v>
      </c>
    </row>
    <row r="299" spans="4:39" x14ac:dyDescent="0.25">
      <c r="D299" s="133">
        <v>141</v>
      </c>
      <c r="F299" s="133" t="s">
        <v>97</v>
      </c>
      <c r="G299" s="133" t="s">
        <v>98</v>
      </c>
      <c r="H299" s="133" t="s">
        <v>93</v>
      </c>
      <c r="I299" s="133" t="s">
        <v>100</v>
      </c>
      <c r="K299" s="133" t="s">
        <v>101</v>
      </c>
      <c r="L299" s="133" t="s">
        <v>102</v>
      </c>
      <c r="N299" s="133" t="s">
        <v>517</v>
      </c>
      <c r="P299" s="133" t="s">
        <v>94</v>
      </c>
      <c r="R299" s="133" t="s">
        <v>680</v>
      </c>
      <c r="S299" s="133" t="s">
        <v>681</v>
      </c>
      <c r="T299" s="133" t="s">
        <v>686</v>
      </c>
      <c r="U299" s="133" t="s">
        <v>685</v>
      </c>
      <c r="V299" s="133" t="s">
        <v>677</v>
      </c>
      <c r="W299" s="133" t="s">
        <v>684</v>
      </c>
      <c r="X299" s="133" t="s">
        <v>682</v>
      </c>
      <c r="Y299" s="133" t="s">
        <v>676</v>
      </c>
      <c r="AA299" s="133">
        <f t="shared" ref="AA299:AL299" ca="1" si="362">IF(AND(E299&lt;&gt;"",AA158=1),1,0)</f>
        <v>0</v>
      </c>
      <c r="AB299" s="133">
        <f t="shared" ca="1" si="362"/>
        <v>0</v>
      </c>
      <c r="AC299" s="133">
        <f t="shared" ca="1" si="362"/>
        <v>1</v>
      </c>
      <c r="AD299" s="133">
        <f t="shared" ca="1" si="362"/>
        <v>1</v>
      </c>
      <c r="AE299" s="133">
        <f t="shared" ca="1" si="362"/>
        <v>1</v>
      </c>
      <c r="AF299" s="133">
        <f t="shared" ca="1" si="362"/>
        <v>0</v>
      </c>
      <c r="AG299" s="133">
        <f t="shared" ca="1" si="362"/>
        <v>1</v>
      </c>
      <c r="AH299" s="133">
        <f t="shared" ca="1" si="362"/>
        <v>0</v>
      </c>
      <c r="AI299" s="133">
        <f t="shared" ca="1" si="362"/>
        <v>0</v>
      </c>
      <c r="AJ299" s="133">
        <f t="shared" ca="1" si="362"/>
        <v>1</v>
      </c>
      <c r="AK299" s="133">
        <f t="shared" ca="1" si="362"/>
        <v>0</v>
      </c>
      <c r="AL299" s="133">
        <f t="shared" ca="1" si="362"/>
        <v>1</v>
      </c>
      <c r="AM299" s="133">
        <f t="shared" ca="1" si="351"/>
        <v>6</v>
      </c>
    </row>
    <row r="300" spans="4:39" x14ac:dyDescent="0.25">
      <c r="D300" s="133">
        <v>142</v>
      </c>
      <c r="F300" s="133" t="s">
        <v>97</v>
      </c>
      <c r="G300" s="133" t="s">
        <v>98</v>
      </c>
      <c r="H300" s="133" t="s">
        <v>93</v>
      </c>
      <c r="I300" s="133" t="s">
        <v>100</v>
      </c>
      <c r="K300" s="133" t="s">
        <v>101</v>
      </c>
      <c r="L300" s="133" t="s">
        <v>102</v>
      </c>
      <c r="N300" s="133" t="s">
        <v>517</v>
      </c>
      <c r="O300" s="193" t="s">
        <v>518</v>
      </c>
      <c r="R300" s="133" t="s">
        <v>680</v>
      </c>
      <c r="S300" s="133" t="s">
        <v>681</v>
      </c>
      <c r="T300" s="133" t="s">
        <v>686</v>
      </c>
      <c r="U300" s="133" t="s">
        <v>685</v>
      </c>
      <c r="V300" s="133" t="s">
        <v>677</v>
      </c>
      <c r="W300" s="133" t="s">
        <v>684</v>
      </c>
      <c r="X300" s="133" t="s">
        <v>676</v>
      </c>
      <c r="Y300" s="133" t="s">
        <v>683</v>
      </c>
      <c r="AA300" s="133">
        <f t="shared" ref="AA300:AL300" ca="1" si="363">IF(AND(E300&lt;&gt;"",AA158=1),1,0)</f>
        <v>0</v>
      </c>
      <c r="AB300" s="133">
        <f t="shared" ca="1" si="363"/>
        <v>0</v>
      </c>
      <c r="AC300" s="133">
        <f t="shared" ca="1" si="363"/>
        <v>1</v>
      </c>
      <c r="AD300" s="133">
        <f t="shared" ca="1" si="363"/>
        <v>1</v>
      </c>
      <c r="AE300" s="133">
        <f t="shared" ca="1" si="363"/>
        <v>1</v>
      </c>
      <c r="AF300" s="133">
        <f t="shared" ca="1" si="363"/>
        <v>0</v>
      </c>
      <c r="AG300" s="133">
        <f t="shared" ca="1" si="363"/>
        <v>1</v>
      </c>
      <c r="AH300" s="133">
        <f t="shared" ca="1" si="363"/>
        <v>0</v>
      </c>
      <c r="AI300" s="133">
        <f t="shared" ca="1" si="363"/>
        <v>0</v>
      </c>
      <c r="AJ300" s="133">
        <f t="shared" ca="1" si="363"/>
        <v>1</v>
      </c>
      <c r="AK300" s="133">
        <f t="shared" ca="1" si="363"/>
        <v>0</v>
      </c>
      <c r="AL300" s="133">
        <f t="shared" ca="1" si="363"/>
        <v>0</v>
      </c>
      <c r="AM300" s="133">
        <f t="shared" ca="1" si="351"/>
        <v>5</v>
      </c>
    </row>
    <row r="301" spans="4:39" x14ac:dyDescent="0.25">
      <c r="D301" s="133">
        <v>143</v>
      </c>
      <c r="F301" s="133" t="s">
        <v>97</v>
      </c>
      <c r="G301" s="133" t="s">
        <v>98</v>
      </c>
      <c r="H301" s="133" t="s">
        <v>93</v>
      </c>
      <c r="I301" s="133" t="s">
        <v>100</v>
      </c>
      <c r="K301" s="133" t="s">
        <v>101</v>
      </c>
      <c r="L301" s="133" t="s">
        <v>102</v>
      </c>
      <c r="M301" s="133" t="s">
        <v>516</v>
      </c>
      <c r="P301" s="133" t="s">
        <v>94</v>
      </c>
      <c r="R301" s="133" t="s">
        <v>676</v>
      </c>
      <c r="S301" s="133" t="s">
        <v>681</v>
      </c>
      <c r="T301" s="133" t="s">
        <v>686</v>
      </c>
      <c r="U301" s="133" t="s">
        <v>685</v>
      </c>
      <c r="V301" s="133" t="s">
        <v>680</v>
      </c>
      <c r="W301" s="133" t="s">
        <v>684</v>
      </c>
      <c r="X301" s="133" t="s">
        <v>682</v>
      </c>
      <c r="Y301" s="133" t="s">
        <v>678</v>
      </c>
      <c r="AA301" s="133">
        <f t="shared" ref="AA301:AL301" ca="1" si="364">IF(AND(E301&lt;&gt;"",AA158=1),1,0)</f>
        <v>0</v>
      </c>
      <c r="AB301" s="133">
        <f t="shared" ca="1" si="364"/>
        <v>0</v>
      </c>
      <c r="AC301" s="133">
        <f t="shared" ca="1" si="364"/>
        <v>1</v>
      </c>
      <c r="AD301" s="133">
        <f t="shared" ca="1" si="364"/>
        <v>1</v>
      </c>
      <c r="AE301" s="133">
        <f t="shared" ca="1" si="364"/>
        <v>1</v>
      </c>
      <c r="AF301" s="133">
        <f t="shared" ca="1" si="364"/>
        <v>0</v>
      </c>
      <c r="AG301" s="133">
        <f t="shared" ca="1" si="364"/>
        <v>1</v>
      </c>
      <c r="AH301" s="133">
        <f t="shared" ca="1" si="364"/>
        <v>0</v>
      </c>
      <c r="AI301" s="133">
        <f t="shared" ca="1" si="364"/>
        <v>1</v>
      </c>
      <c r="AJ301" s="133">
        <f t="shared" ca="1" si="364"/>
        <v>0</v>
      </c>
      <c r="AK301" s="133">
        <f t="shared" ca="1" si="364"/>
        <v>0</v>
      </c>
      <c r="AL301" s="133">
        <f t="shared" ca="1" si="364"/>
        <v>1</v>
      </c>
      <c r="AM301" s="133">
        <f t="shared" ca="1" si="351"/>
        <v>6</v>
      </c>
    </row>
    <row r="302" spans="4:39" x14ac:dyDescent="0.25">
      <c r="D302" s="133">
        <v>144</v>
      </c>
      <c r="F302" s="133" t="s">
        <v>97</v>
      </c>
      <c r="G302" s="133" t="s">
        <v>98</v>
      </c>
      <c r="H302" s="133" t="s">
        <v>93</v>
      </c>
      <c r="I302" s="133" t="s">
        <v>100</v>
      </c>
      <c r="K302" s="133" t="s">
        <v>101</v>
      </c>
      <c r="L302" s="133" t="s">
        <v>102</v>
      </c>
      <c r="M302" s="133" t="s">
        <v>516</v>
      </c>
      <c r="O302" s="193" t="s">
        <v>518</v>
      </c>
      <c r="R302" s="133" t="s">
        <v>676</v>
      </c>
      <c r="S302" s="133" t="s">
        <v>681</v>
      </c>
      <c r="T302" s="133" t="s">
        <v>686</v>
      </c>
      <c r="U302" s="133" t="s">
        <v>685</v>
      </c>
      <c r="V302" s="133" t="s">
        <v>680</v>
      </c>
      <c r="W302" s="133" t="s">
        <v>684</v>
      </c>
      <c r="X302" s="133" t="s">
        <v>678</v>
      </c>
      <c r="Y302" s="133" t="s">
        <v>683</v>
      </c>
      <c r="AA302" s="133">
        <f t="shared" ref="AA302:AL302" ca="1" si="365">IF(AND(E302&lt;&gt;"",AA158=1),1,0)</f>
        <v>0</v>
      </c>
      <c r="AB302" s="133">
        <f t="shared" ca="1" si="365"/>
        <v>0</v>
      </c>
      <c r="AC302" s="133">
        <f t="shared" ca="1" si="365"/>
        <v>1</v>
      </c>
      <c r="AD302" s="133">
        <f t="shared" ca="1" si="365"/>
        <v>1</v>
      </c>
      <c r="AE302" s="133">
        <f t="shared" ca="1" si="365"/>
        <v>1</v>
      </c>
      <c r="AF302" s="133">
        <f t="shared" ca="1" si="365"/>
        <v>0</v>
      </c>
      <c r="AG302" s="133">
        <f t="shared" ca="1" si="365"/>
        <v>1</v>
      </c>
      <c r="AH302" s="133">
        <f t="shared" ca="1" si="365"/>
        <v>0</v>
      </c>
      <c r="AI302" s="133">
        <f t="shared" ca="1" si="365"/>
        <v>1</v>
      </c>
      <c r="AJ302" s="133">
        <f t="shared" ca="1" si="365"/>
        <v>0</v>
      </c>
      <c r="AK302" s="133">
        <f t="shared" ca="1" si="365"/>
        <v>0</v>
      </c>
      <c r="AL302" s="133">
        <f t="shared" ca="1" si="365"/>
        <v>0</v>
      </c>
      <c r="AM302" s="133">
        <f t="shared" ca="1" si="351"/>
        <v>5</v>
      </c>
    </row>
    <row r="303" spans="4:39" x14ac:dyDescent="0.25">
      <c r="D303" s="133">
        <v>145</v>
      </c>
      <c r="F303" s="133" t="s">
        <v>97</v>
      </c>
      <c r="G303" s="133" t="s">
        <v>98</v>
      </c>
      <c r="H303" s="133" t="s">
        <v>93</v>
      </c>
      <c r="I303" s="133" t="s">
        <v>100</v>
      </c>
      <c r="K303" s="133" t="s">
        <v>101</v>
      </c>
      <c r="L303" s="133" t="s">
        <v>102</v>
      </c>
      <c r="M303" s="133" t="s">
        <v>516</v>
      </c>
      <c r="N303" s="133" t="s">
        <v>517</v>
      </c>
      <c r="R303" s="133" t="s">
        <v>680</v>
      </c>
      <c r="S303" s="133" t="s">
        <v>681</v>
      </c>
      <c r="T303" s="133" t="s">
        <v>686</v>
      </c>
      <c r="U303" s="133" t="s">
        <v>685</v>
      </c>
      <c r="V303" s="133" t="s">
        <v>677</v>
      </c>
      <c r="W303" s="133" t="s">
        <v>684</v>
      </c>
      <c r="X303" s="133" t="s">
        <v>676</v>
      </c>
      <c r="Y303" s="133" t="s">
        <v>678</v>
      </c>
      <c r="AA303" s="133">
        <f t="shared" ref="AA303:AL303" ca="1" si="366">IF(AND(E303&lt;&gt;"",AA158=1),1,0)</f>
        <v>0</v>
      </c>
      <c r="AB303" s="133">
        <f t="shared" ca="1" si="366"/>
        <v>0</v>
      </c>
      <c r="AC303" s="133">
        <f t="shared" ca="1" si="366"/>
        <v>1</v>
      </c>
      <c r="AD303" s="133">
        <f t="shared" ca="1" si="366"/>
        <v>1</v>
      </c>
      <c r="AE303" s="133">
        <f t="shared" ca="1" si="366"/>
        <v>1</v>
      </c>
      <c r="AF303" s="133">
        <f t="shared" ca="1" si="366"/>
        <v>0</v>
      </c>
      <c r="AG303" s="133">
        <f t="shared" ca="1" si="366"/>
        <v>1</v>
      </c>
      <c r="AH303" s="133">
        <f t="shared" ca="1" si="366"/>
        <v>0</v>
      </c>
      <c r="AI303" s="133">
        <f t="shared" ca="1" si="366"/>
        <v>1</v>
      </c>
      <c r="AJ303" s="133">
        <f t="shared" ca="1" si="366"/>
        <v>1</v>
      </c>
      <c r="AK303" s="133">
        <f t="shared" ca="1" si="366"/>
        <v>0</v>
      </c>
      <c r="AL303" s="133">
        <f t="shared" ca="1" si="366"/>
        <v>0</v>
      </c>
      <c r="AM303" s="133">
        <f t="shared" ca="1" si="351"/>
        <v>6</v>
      </c>
    </row>
    <row r="304" spans="4:39" x14ac:dyDescent="0.25">
      <c r="D304" s="133">
        <v>146</v>
      </c>
      <c r="F304" s="133" t="s">
        <v>97</v>
      </c>
      <c r="G304" s="133" t="s">
        <v>98</v>
      </c>
      <c r="H304" s="133" t="s">
        <v>93</v>
      </c>
      <c r="I304" s="133" t="s">
        <v>100</v>
      </c>
      <c r="J304" s="133" t="s">
        <v>99</v>
      </c>
      <c r="N304" s="133" t="s">
        <v>517</v>
      </c>
      <c r="O304" s="193" t="s">
        <v>518</v>
      </c>
      <c r="P304" s="133" t="s">
        <v>94</v>
      </c>
      <c r="R304" s="133" t="s">
        <v>685</v>
      </c>
      <c r="S304" s="133" t="s">
        <v>677</v>
      </c>
      <c r="T304" s="133" t="s">
        <v>686</v>
      </c>
      <c r="U304" s="133" t="s">
        <v>684</v>
      </c>
      <c r="V304" s="133" t="s">
        <v>676</v>
      </c>
      <c r="W304" s="133" t="s">
        <v>679</v>
      </c>
      <c r="X304" s="133" t="s">
        <v>682</v>
      </c>
      <c r="Y304" s="133" t="s">
        <v>683</v>
      </c>
      <c r="AA304" s="133">
        <f t="shared" ref="AA304:AL304" ca="1" si="367">IF(AND(E304&lt;&gt;"",AA158=1),1,0)</f>
        <v>0</v>
      </c>
      <c r="AB304" s="133">
        <f t="shared" ca="1" si="367"/>
        <v>0</v>
      </c>
      <c r="AC304" s="133">
        <f t="shared" ca="1" si="367"/>
        <v>1</v>
      </c>
      <c r="AD304" s="133">
        <f t="shared" ca="1" si="367"/>
        <v>1</v>
      </c>
      <c r="AE304" s="133">
        <f t="shared" ca="1" si="367"/>
        <v>1</v>
      </c>
      <c r="AF304" s="133">
        <f t="shared" ca="1" si="367"/>
        <v>1</v>
      </c>
      <c r="AG304" s="133">
        <f t="shared" ca="1" si="367"/>
        <v>0</v>
      </c>
      <c r="AH304" s="133">
        <f t="shared" ca="1" si="367"/>
        <v>0</v>
      </c>
      <c r="AI304" s="133">
        <f t="shared" ca="1" si="367"/>
        <v>0</v>
      </c>
      <c r="AJ304" s="133">
        <f t="shared" ca="1" si="367"/>
        <v>1</v>
      </c>
      <c r="AK304" s="133">
        <f t="shared" ca="1" si="367"/>
        <v>0</v>
      </c>
      <c r="AL304" s="133">
        <f t="shared" ca="1" si="367"/>
        <v>1</v>
      </c>
      <c r="AM304" s="133">
        <f t="shared" ca="1" si="351"/>
        <v>6</v>
      </c>
    </row>
    <row r="305" spans="4:39" x14ac:dyDescent="0.25">
      <c r="D305" s="133">
        <v>147</v>
      </c>
      <c r="F305" s="133" t="s">
        <v>97</v>
      </c>
      <c r="G305" s="133" t="s">
        <v>98</v>
      </c>
      <c r="H305" s="133" t="s">
        <v>93</v>
      </c>
      <c r="I305" s="133" t="s">
        <v>100</v>
      </c>
      <c r="J305" s="133" t="s">
        <v>99</v>
      </c>
      <c r="M305" s="133" t="s">
        <v>516</v>
      </c>
      <c r="O305" s="193" t="s">
        <v>518</v>
      </c>
      <c r="P305" s="133" t="s">
        <v>94</v>
      </c>
      <c r="R305" s="133" t="s">
        <v>685</v>
      </c>
      <c r="S305" s="133" t="s">
        <v>676</v>
      </c>
      <c r="T305" s="133" t="s">
        <v>686</v>
      </c>
      <c r="U305" s="133" t="s">
        <v>684</v>
      </c>
      <c r="V305" s="133" t="s">
        <v>678</v>
      </c>
      <c r="W305" s="133" t="s">
        <v>679</v>
      </c>
      <c r="X305" s="133" t="s">
        <v>682</v>
      </c>
      <c r="Y305" s="133" t="s">
        <v>683</v>
      </c>
      <c r="AA305" s="133">
        <f t="shared" ref="AA305:AL305" ca="1" si="368">IF(AND(E305&lt;&gt;"",AA158=1),1,0)</f>
        <v>0</v>
      </c>
      <c r="AB305" s="133">
        <f t="shared" ca="1" si="368"/>
        <v>0</v>
      </c>
      <c r="AC305" s="133">
        <f t="shared" ca="1" si="368"/>
        <v>1</v>
      </c>
      <c r="AD305" s="133">
        <f t="shared" ca="1" si="368"/>
        <v>1</v>
      </c>
      <c r="AE305" s="133">
        <f t="shared" ca="1" si="368"/>
        <v>1</v>
      </c>
      <c r="AF305" s="133">
        <f t="shared" ca="1" si="368"/>
        <v>1</v>
      </c>
      <c r="AG305" s="133">
        <f t="shared" ca="1" si="368"/>
        <v>0</v>
      </c>
      <c r="AH305" s="133">
        <f t="shared" ca="1" si="368"/>
        <v>0</v>
      </c>
      <c r="AI305" s="133">
        <f t="shared" ca="1" si="368"/>
        <v>1</v>
      </c>
      <c r="AJ305" s="133">
        <f t="shared" ca="1" si="368"/>
        <v>0</v>
      </c>
      <c r="AK305" s="133">
        <f t="shared" ca="1" si="368"/>
        <v>0</v>
      </c>
      <c r="AL305" s="133">
        <f t="shared" ca="1" si="368"/>
        <v>1</v>
      </c>
      <c r="AM305" s="133">
        <f t="shared" ca="1" si="351"/>
        <v>6</v>
      </c>
    </row>
    <row r="306" spans="4:39" x14ac:dyDescent="0.25">
      <c r="D306" s="133">
        <v>148</v>
      </c>
      <c r="F306" s="133" t="s">
        <v>97</v>
      </c>
      <c r="G306" s="133" t="s">
        <v>98</v>
      </c>
      <c r="H306" s="133" t="s">
        <v>93</v>
      </c>
      <c r="I306" s="133" t="s">
        <v>100</v>
      </c>
      <c r="J306" s="133" t="s">
        <v>99</v>
      </c>
      <c r="M306" s="133" t="s">
        <v>516</v>
      </c>
      <c r="N306" s="133" t="s">
        <v>517</v>
      </c>
      <c r="P306" s="133" t="s">
        <v>94</v>
      </c>
      <c r="R306" s="133" t="s">
        <v>685</v>
      </c>
      <c r="S306" s="133" t="s">
        <v>677</v>
      </c>
      <c r="T306" s="133" t="s">
        <v>686</v>
      </c>
      <c r="U306" s="133" t="s">
        <v>684</v>
      </c>
      <c r="V306" s="133" t="s">
        <v>676</v>
      </c>
      <c r="W306" s="133" t="s">
        <v>679</v>
      </c>
      <c r="X306" s="133" t="s">
        <v>682</v>
      </c>
      <c r="Y306" s="133" t="s">
        <v>678</v>
      </c>
      <c r="AA306" s="133">
        <f t="shared" ref="AA306:AL306" ca="1" si="369">IF(AND(E306&lt;&gt;"",AA158=1),1,0)</f>
        <v>0</v>
      </c>
      <c r="AB306" s="133">
        <f t="shared" ca="1" si="369"/>
        <v>0</v>
      </c>
      <c r="AC306" s="133">
        <f t="shared" ca="1" si="369"/>
        <v>1</v>
      </c>
      <c r="AD306" s="133">
        <f t="shared" ca="1" si="369"/>
        <v>1</v>
      </c>
      <c r="AE306" s="133">
        <f t="shared" ca="1" si="369"/>
        <v>1</v>
      </c>
      <c r="AF306" s="133">
        <f t="shared" ca="1" si="369"/>
        <v>1</v>
      </c>
      <c r="AG306" s="133">
        <f t="shared" ca="1" si="369"/>
        <v>0</v>
      </c>
      <c r="AH306" s="133">
        <f t="shared" ca="1" si="369"/>
        <v>0</v>
      </c>
      <c r="AI306" s="133">
        <f t="shared" ca="1" si="369"/>
        <v>1</v>
      </c>
      <c r="AJ306" s="133">
        <f t="shared" ca="1" si="369"/>
        <v>1</v>
      </c>
      <c r="AK306" s="133">
        <f t="shared" ca="1" si="369"/>
        <v>0</v>
      </c>
      <c r="AL306" s="133">
        <f t="shared" ca="1" si="369"/>
        <v>1</v>
      </c>
      <c r="AM306" s="133">
        <f t="shared" ca="1" si="351"/>
        <v>7</v>
      </c>
    </row>
    <row r="307" spans="4:39" x14ac:dyDescent="0.25">
      <c r="D307" s="133">
        <v>149</v>
      </c>
      <c r="F307" s="133" t="s">
        <v>97</v>
      </c>
      <c r="G307" s="133" t="s">
        <v>98</v>
      </c>
      <c r="H307" s="133" t="s">
        <v>93</v>
      </c>
      <c r="I307" s="133" t="s">
        <v>100</v>
      </c>
      <c r="J307" s="133" t="s">
        <v>99</v>
      </c>
      <c r="M307" s="133" t="s">
        <v>516</v>
      </c>
      <c r="N307" s="133" t="s">
        <v>517</v>
      </c>
      <c r="O307" s="193" t="s">
        <v>518</v>
      </c>
      <c r="R307" s="133" t="s">
        <v>685</v>
      </c>
      <c r="S307" s="133" t="s">
        <v>677</v>
      </c>
      <c r="T307" s="133" t="s">
        <v>686</v>
      </c>
      <c r="U307" s="133" t="s">
        <v>684</v>
      </c>
      <c r="V307" s="133" t="s">
        <v>676</v>
      </c>
      <c r="W307" s="133" t="s">
        <v>679</v>
      </c>
      <c r="X307" s="133" t="s">
        <v>678</v>
      </c>
      <c r="Y307" s="133" t="s">
        <v>683</v>
      </c>
      <c r="AA307" s="133">
        <f t="shared" ref="AA307:AL307" ca="1" si="370">IF(AND(E307&lt;&gt;"",AA158=1),1,0)</f>
        <v>0</v>
      </c>
      <c r="AB307" s="133">
        <f t="shared" ca="1" si="370"/>
        <v>0</v>
      </c>
      <c r="AC307" s="133">
        <f t="shared" ca="1" si="370"/>
        <v>1</v>
      </c>
      <c r="AD307" s="133">
        <f t="shared" ca="1" si="370"/>
        <v>1</v>
      </c>
      <c r="AE307" s="133">
        <f t="shared" ca="1" si="370"/>
        <v>1</v>
      </c>
      <c r="AF307" s="133">
        <f t="shared" ca="1" si="370"/>
        <v>1</v>
      </c>
      <c r="AG307" s="133">
        <f t="shared" ca="1" si="370"/>
        <v>0</v>
      </c>
      <c r="AH307" s="133">
        <f t="shared" ca="1" si="370"/>
        <v>0</v>
      </c>
      <c r="AI307" s="133">
        <f t="shared" ca="1" si="370"/>
        <v>1</v>
      </c>
      <c r="AJ307" s="133">
        <f t="shared" ca="1" si="370"/>
        <v>1</v>
      </c>
      <c r="AK307" s="133">
        <f t="shared" ca="1" si="370"/>
        <v>0</v>
      </c>
      <c r="AL307" s="133">
        <f t="shared" ca="1" si="370"/>
        <v>0</v>
      </c>
      <c r="AM307" s="133">
        <f t="shared" ca="1" si="351"/>
        <v>6</v>
      </c>
    </row>
    <row r="308" spans="4:39" x14ac:dyDescent="0.25">
      <c r="D308" s="133">
        <v>150</v>
      </c>
      <c r="F308" s="133" t="s">
        <v>97</v>
      </c>
      <c r="G308" s="133" t="s">
        <v>98</v>
      </c>
      <c r="H308" s="133" t="s">
        <v>93</v>
      </c>
      <c r="I308" s="133" t="s">
        <v>100</v>
      </c>
      <c r="J308" s="133" t="s">
        <v>99</v>
      </c>
      <c r="L308" s="133" t="s">
        <v>102</v>
      </c>
      <c r="O308" s="193" t="s">
        <v>518</v>
      </c>
      <c r="P308" s="133" t="s">
        <v>94</v>
      </c>
      <c r="R308" s="133" t="s">
        <v>685</v>
      </c>
      <c r="S308" s="133" t="s">
        <v>676</v>
      </c>
      <c r="T308" s="133" t="s">
        <v>686</v>
      </c>
      <c r="U308" s="133" t="s">
        <v>684</v>
      </c>
      <c r="V308" s="133" t="s">
        <v>680</v>
      </c>
      <c r="W308" s="133" t="s">
        <v>679</v>
      </c>
      <c r="X308" s="133" t="s">
        <v>682</v>
      </c>
      <c r="Y308" s="133" t="s">
        <v>683</v>
      </c>
      <c r="AA308" s="133">
        <f t="shared" ref="AA308:AL308" ca="1" si="371">IF(AND(E308&lt;&gt;"",AA158=1),1,0)</f>
        <v>0</v>
      </c>
      <c r="AB308" s="133">
        <f t="shared" ca="1" si="371"/>
        <v>0</v>
      </c>
      <c r="AC308" s="133">
        <f t="shared" ca="1" si="371"/>
        <v>1</v>
      </c>
      <c r="AD308" s="133">
        <f t="shared" ca="1" si="371"/>
        <v>1</v>
      </c>
      <c r="AE308" s="133">
        <f t="shared" ca="1" si="371"/>
        <v>1</v>
      </c>
      <c r="AF308" s="133">
        <f t="shared" ca="1" si="371"/>
        <v>1</v>
      </c>
      <c r="AG308" s="133">
        <f t="shared" ca="1" si="371"/>
        <v>0</v>
      </c>
      <c r="AH308" s="133">
        <f t="shared" ca="1" si="371"/>
        <v>0</v>
      </c>
      <c r="AI308" s="133">
        <f t="shared" ca="1" si="371"/>
        <v>0</v>
      </c>
      <c r="AJ308" s="133">
        <f t="shared" ca="1" si="371"/>
        <v>0</v>
      </c>
      <c r="AK308" s="133">
        <f t="shared" ca="1" si="371"/>
        <v>0</v>
      </c>
      <c r="AL308" s="133">
        <f t="shared" ca="1" si="371"/>
        <v>1</v>
      </c>
      <c r="AM308" s="133">
        <f t="shared" ca="1" si="351"/>
        <v>5</v>
      </c>
    </row>
    <row r="309" spans="4:39" x14ac:dyDescent="0.25">
      <c r="D309" s="133">
        <v>151</v>
      </c>
      <c r="F309" s="133" t="s">
        <v>97</v>
      </c>
      <c r="G309" s="133" t="s">
        <v>98</v>
      </c>
      <c r="H309" s="133" t="s">
        <v>93</v>
      </c>
      <c r="I309" s="133" t="s">
        <v>100</v>
      </c>
      <c r="J309" s="133" t="s">
        <v>99</v>
      </c>
      <c r="L309" s="133" t="s">
        <v>102</v>
      </c>
      <c r="N309" s="133" t="s">
        <v>517</v>
      </c>
      <c r="P309" s="133" t="s">
        <v>94</v>
      </c>
      <c r="R309" s="133" t="s">
        <v>685</v>
      </c>
      <c r="S309" s="133" t="s">
        <v>677</v>
      </c>
      <c r="T309" s="133" t="s">
        <v>686</v>
      </c>
      <c r="U309" s="133" t="s">
        <v>684</v>
      </c>
      <c r="V309" s="133" t="s">
        <v>680</v>
      </c>
      <c r="W309" s="133" t="s">
        <v>679</v>
      </c>
      <c r="X309" s="133" t="s">
        <v>682</v>
      </c>
      <c r="Y309" s="133" t="s">
        <v>676</v>
      </c>
      <c r="AA309" s="133">
        <f t="shared" ref="AA309:AL309" ca="1" si="372">IF(AND(E309&lt;&gt;"",AA158=1),1,0)</f>
        <v>0</v>
      </c>
      <c r="AB309" s="133">
        <f t="shared" ca="1" si="372"/>
        <v>0</v>
      </c>
      <c r="AC309" s="133">
        <f t="shared" ca="1" si="372"/>
        <v>1</v>
      </c>
      <c r="AD309" s="133">
        <f t="shared" ca="1" si="372"/>
        <v>1</v>
      </c>
      <c r="AE309" s="133">
        <f t="shared" ca="1" si="372"/>
        <v>1</v>
      </c>
      <c r="AF309" s="133">
        <f t="shared" ca="1" si="372"/>
        <v>1</v>
      </c>
      <c r="AG309" s="133">
        <f t="shared" ca="1" si="372"/>
        <v>0</v>
      </c>
      <c r="AH309" s="133">
        <f t="shared" ca="1" si="372"/>
        <v>0</v>
      </c>
      <c r="AI309" s="133">
        <f t="shared" ca="1" si="372"/>
        <v>0</v>
      </c>
      <c r="AJ309" s="133">
        <f t="shared" ca="1" si="372"/>
        <v>1</v>
      </c>
      <c r="AK309" s="133">
        <f t="shared" ca="1" si="372"/>
        <v>0</v>
      </c>
      <c r="AL309" s="133">
        <f t="shared" ca="1" si="372"/>
        <v>1</v>
      </c>
      <c r="AM309" s="133">
        <f t="shared" ca="1" si="351"/>
        <v>6</v>
      </c>
    </row>
    <row r="310" spans="4:39" x14ac:dyDescent="0.25">
      <c r="D310" s="133">
        <v>152</v>
      </c>
      <c r="F310" s="133" t="s">
        <v>97</v>
      </c>
      <c r="G310" s="133" t="s">
        <v>98</v>
      </c>
      <c r="H310" s="133" t="s">
        <v>93</v>
      </c>
      <c r="I310" s="133" t="s">
        <v>100</v>
      </c>
      <c r="J310" s="133" t="s">
        <v>99</v>
      </c>
      <c r="L310" s="133" t="s">
        <v>102</v>
      </c>
      <c r="N310" s="133" t="s">
        <v>517</v>
      </c>
      <c r="O310" s="193" t="s">
        <v>518</v>
      </c>
      <c r="R310" s="133" t="s">
        <v>685</v>
      </c>
      <c r="S310" s="133" t="s">
        <v>677</v>
      </c>
      <c r="T310" s="133" t="s">
        <v>686</v>
      </c>
      <c r="U310" s="133" t="s">
        <v>684</v>
      </c>
      <c r="V310" s="133" t="s">
        <v>680</v>
      </c>
      <c r="W310" s="133" t="s">
        <v>679</v>
      </c>
      <c r="X310" s="133" t="s">
        <v>676</v>
      </c>
      <c r="Y310" s="133" t="s">
        <v>683</v>
      </c>
      <c r="AA310" s="133">
        <f t="shared" ref="AA310:AL310" ca="1" si="373">IF(AND(E310&lt;&gt;"",AA158=1),1,0)</f>
        <v>0</v>
      </c>
      <c r="AB310" s="133">
        <f t="shared" ca="1" si="373"/>
        <v>0</v>
      </c>
      <c r="AC310" s="133">
        <f t="shared" ca="1" si="373"/>
        <v>1</v>
      </c>
      <c r="AD310" s="133">
        <f t="shared" ca="1" si="373"/>
        <v>1</v>
      </c>
      <c r="AE310" s="133">
        <f t="shared" ca="1" si="373"/>
        <v>1</v>
      </c>
      <c r="AF310" s="133">
        <f t="shared" ca="1" si="373"/>
        <v>1</v>
      </c>
      <c r="AG310" s="133">
        <f t="shared" ca="1" si="373"/>
        <v>0</v>
      </c>
      <c r="AH310" s="133">
        <f t="shared" ca="1" si="373"/>
        <v>0</v>
      </c>
      <c r="AI310" s="133">
        <f t="shared" ca="1" si="373"/>
        <v>0</v>
      </c>
      <c r="AJ310" s="133">
        <f t="shared" ca="1" si="373"/>
        <v>1</v>
      </c>
      <c r="AK310" s="133">
        <f t="shared" ca="1" si="373"/>
        <v>0</v>
      </c>
      <c r="AL310" s="133">
        <f t="shared" ca="1" si="373"/>
        <v>0</v>
      </c>
      <c r="AM310" s="133">
        <f t="shared" ca="1" si="351"/>
        <v>5</v>
      </c>
    </row>
    <row r="311" spans="4:39" x14ac:dyDescent="0.25">
      <c r="D311" s="133">
        <v>153</v>
      </c>
      <c r="F311" s="133" t="s">
        <v>97</v>
      </c>
      <c r="G311" s="133" t="s">
        <v>98</v>
      </c>
      <c r="H311" s="133" t="s">
        <v>93</v>
      </c>
      <c r="I311" s="133" t="s">
        <v>100</v>
      </c>
      <c r="J311" s="133" t="s">
        <v>99</v>
      </c>
      <c r="L311" s="133" t="s">
        <v>102</v>
      </c>
      <c r="M311" s="133" t="s">
        <v>516</v>
      </c>
      <c r="P311" s="133" t="s">
        <v>94</v>
      </c>
      <c r="R311" s="133" t="s">
        <v>685</v>
      </c>
      <c r="S311" s="133" t="s">
        <v>676</v>
      </c>
      <c r="T311" s="133" t="s">
        <v>686</v>
      </c>
      <c r="U311" s="133" t="s">
        <v>684</v>
      </c>
      <c r="V311" s="133" t="s">
        <v>680</v>
      </c>
      <c r="W311" s="133" t="s">
        <v>679</v>
      </c>
      <c r="X311" s="133" t="s">
        <v>682</v>
      </c>
      <c r="Y311" s="133" t="s">
        <v>678</v>
      </c>
      <c r="AA311" s="133">
        <f t="shared" ref="AA311:AL311" ca="1" si="374">IF(AND(E311&lt;&gt;"",AA158=1),1,0)</f>
        <v>0</v>
      </c>
      <c r="AB311" s="133">
        <f t="shared" ca="1" si="374"/>
        <v>0</v>
      </c>
      <c r="AC311" s="133">
        <f t="shared" ca="1" si="374"/>
        <v>1</v>
      </c>
      <c r="AD311" s="133">
        <f t="shared" ca="1" si="374"/>
        <v>1</v>
      </c>
      <c r="AE311" s="133">
        <f t="shared" ca="1" si="374"/>
        <v>1</v>
      </c>
      <c r="AF311" s="133">
        <f t="shared" ca="1" si="374"/>
        <v>1</v>
      </c>
      <c r="AG311" s="133">
        <f t="shared" ca="1" si="374"/>
        <v>0</v>
      </c>
      <c r="AH311" s="133">
        <f t="shared" ca="1" si="374"/>
        <v>0</v>
      </c>
      <c r="AI311" s="133">
        <f t="shared" ca="1" si="374"/>
        <v>1</v>
      </c>
      <c r="AJ311" s="133">
        <f t="shared" ca="1" si="374"/>
        <v>0</v>
      </c>
      <c r="AK311" s="133">
        <f t="shared" ca="1" si="374"/>
        <v>0</v>
      </c>
      <c r="AL311" s="133">
        <f t="shared" ca="1" si="374"/>
        <v>1</v>
      </c>
      <c r="AM311" s="133">
        <f t="shared" ca="1" si="351"/>
        <v>6</v>
      </c>
    </row>
    <row r="312" spans="4:39" x14ac:dyDescent="0.25">
      <c r="D312" s="133">
        <v>154</v>
      </c>
      <c r="F312" s="133" t="s">
        <v>97</v>
      </c>
      <c r="G312" s="133" t="s">
        <v>98</v>
      </c>
      <c r="H312" s="133" t="s">
        <v>93</v>
      </c>
      <c r="I312" s="133" t="s">
        <v>100</v>
      </c>
      <c r="J312" s="133" t="s">
        <v>99</v>
      </c>
      <c r="L312" s="133" t="s">
        <v>102</v>
      </c>
      <c r="M312" s="133" t="s">
        <v>516</v>
      </c>
      <c r="O312" s="193" t="s">
        <v>518</v>
      </c>
      <c r="R312" s="133" t="s">
        <v>685</v>
      </c>
      <c r="S312" s="133" t="s">
        <v>676</v>
      </c>
      <c r="T312" s="133" t="s">
        <v>686</v>
      </c>
      <c r="U312" s="133" t="s">
        <v>684</v>
      </c>
      <c r="V312" s="133" t="s">
        <v>680</v>
      </c>
      <c r="W312" s="133" t="s">
        <v>679</v>
      </c>
      <c r="X312" s="133" t="s">
        <v>678</v>
      </c>
      <c r="Y312" s="133" t="s">
        <v>683</v>
      </c>
      <c r="AA312" s="133">
        <f t="shared" ref="AA312:AL312" ca="1" si="375">IF(AND(E312&lt;&gt;"",AA158=1),1,0)</f>
        <v>0</v>
      </c>
      <c r="AB312" s="133">
        <f t="shared" ca="1" si="375"/>
        <v>0</v>
      </c>
      <c r="AC312" s="133">
        <f t="shared" ca="1" si="375"/>
        <v>1</v>
      </c>
      <c r="AD312" s="133">
        <f t="shared" ca="1" si="375"/>
        <v>1</v>
      </c>
      <c r="AE312" s="133">
        <f t="shared" ca="1" si="375"/>
        <v>1</v>
      </c>
      <c r="AF312" s="133">
        <f t="shared" ca="1" si="375"/>
        <v>1</v>
      </c>
      <c r="AG312" s="133">
        <f t="shared" ca="1" si="375"/>
        <v>0</v>
      </c>
      <c r="AH312" s="133">
        <f t="shared" ca="1" si="375"/>
        <v>0</v>
      </c>
      <c r="AI312" s="133">
        <f t="shared" ca="1" si="375"/>
        <v>1</v>
      </c>
      <c r="AJ312" s="133">
        <f t="shared" ca="1" si="375"/>
        <v>0</v>
      </c>
      <c r="AK312" s="133">
        <f t="shared" ca="1" si="375"/>
        <v>0</v>
      </c>
      <c r="AL312" s="133">
        <f t="shared" ca="1" si="375"/>
        <v>0</v>
      </c>
      <c r="AM312" s="133">
        <f t="shared" ca="1" si="351"/>
        <v>5</v>
      </c>
    </row>
    <row r="313" spans="4:39" x14ac:dyDescent="0.25">
      <c r="D313" s="133">
        <v>155</v>
      </c>
      <c r="F313" s="133" t="s">
        <v>97</v>
      </c>
      <c r="G313" s="133" t="s">
        <v>98</v>
      </c>
      <c r="H313" s="133" t="s">
        <v>93</v>
      </c>
      <c r="I313" s="133" t="s">
        <v>100</v>
      </c>
      <c r="J313" s="133" t="s">
        <v>99</v>
      </c>
      <c r="L313" s="133" t="s">
        <v>102</v>
      </c>
      <c r="M313" s="133" t="s">
        <v>516</v>
      </c>
      <c r="N313" s="133" t="s">
        <v>517</v>
      </c>
      <c r="R313" s="133" t="s">
        <v>685</v>
      </c>
      <c r="S313" s="133" t="s">
        <v>677</v>
      </c>
      <c r="T313" s="133" t="s">
        <v>686</v>
      </c>
      <c r="U313" s="133" t="s">
        <v>684</v>
      </c>
      <c r="V313" s="133" t="s">
        <v>680</v>
      </c>
      <c r="W313" s="133" t="s">
        <v>679</v>
      </c>
      <c r="X313" s="133" t="s">
        <v>676</v>
      </c>
      <c r="Y313" s="133" t="s">
        <v>678</v>
      </c>
      <c r="AA313" s="133">
        <f t="shared" ref="AA313:AL313" ca="1" si="376">IF(AND(E313&lt;&gt;"",AA158=1),1,0)</f>
        <v>0</v>
      </c>
      <c r="AB313" s="133">
        <f t="shared" ca="1" si="376"/>
        <v>0</v>
      </c>
      <c r="AC313" s="133">
        <f t="shared" ca="1" si="376"/>
        <v>1</v>
      </c>
      <c r="AD313" s="133">
        <f t="shared" ca="1" si="376"/>
        <v>1</v>
      </c>
      <c r="AE313" s="133">
        <f t="shared" ca="1" si="376"/>
        <v>1</v>
      </c>
      <c r="AF313" s="133">
        <f t="shared" ca="1" si="376"/>
        <v>1</v>
      </c>
      <c r="AG313" s="133">
        <f t="shared" ca="1" si="376"/>
        <v>0</v>
      </c>
      <c r="AH313" s="133">
        <f t="shared" ca="1" si="376"/>
        <v>0</v>
      </c>
      <c r="AI313" s="133">
        <f t="shared" ca="1" si="376"/>
        <v>1</v>
      </c>
      <c r="AJ313" s="133">
        <f t="shared" ca="1" si="376"/>
        <v>1</v>
      </c>
      <c r="AK313" s="133">
        <f t="shared" ca="1" si="376"/>
        <v>0</v>
      </c>
      <c r="AL313" s="133">
        <f t="shared" ca="1" si="376"/>
        <v>0</v>
      </c>
      <c r="AM313" s="133">
        <f t="shared" ca="1" si="351"/>
        <v>6</v>
      </c>
    </row>
    <row r="314" spans="4:39" x14ac:dyDescent="0.25">
      <c r="D314" s="133">
        <v>156</v>
      </c>
      <c r="F314" s="133" t="s">
        <v>97</v>
      </c>
      <c r="G314" s="133" t="s">
        <v>98</v>
      </c>
      <c r="H314" s="133" t="s">
        <v>93</v>
      </c>
      <c r="I314" s="133" t="s">
        <v>100</v>
      </c>
      <c r="J314" s="133" t="s">
        <v>99</v>
      </c>
      <c r="K314" s="133" t="s">
        <v>101</v>
      </c>
      <c r="O314" s="193" t="s">
        <v>518</v>
      </c>
      <c r="P314" s="133" t="s">
        <v>94</v>
      </c>
      <c r="R314" s="133" t="s">
        <v>685</v>
      </c>
      <c r="S314" s="133" t="s">
        <v>681</v>
      </c>
      <c r="T314" s="133" t="s">
        <v>686</v>
      </c>
      <c r="U314" s="133" t="s">
        <v>684</v>
      </c>
      <c r="V314" s="133" t="s">
        <v>676</v>
      </c>
      <c r="W314" s="133" t="s">
        <v>679</v>
      </c>
      <c r="X314" s="133" t="s">
        <v>682</v>
      </c>
      <c r="Y314" s="133" t="s">
        <v>683</v>
      </c>
      <c r="AA314" s="133">
        <f t="shared" ref="AA314:AL314" ca="1" si="377">IF(AND(E314&lt;&gt;"",AA158=1),1,0)</f>
        <v>0</v>
      </c>
      <c r="AB314" s="133">
        <f t="shared" ca="1" si="377"/>
        <v>0</v>
      </c>
      <c r="AC314" s="133">
        <f t="shared" ca="1" si="377"/>
        <v>1</v>
      </c>
      <c r="AD314" s="133">
        <f t="shared" ca="1" si="377"/>
        <v>1</v>
      </c>
      <c r="AE314" s="133">
        <f t="shared" ca="1" si="377"/>
        <v>1</v>
      </c>
      <c r="AF314" s="133">
        <f t="shared" ca="1" si="377"/>
        <v>1</v>
      </c>
      <c r="AG314" s="133">
        <f t="shared" ca="1" si="377"/>
        <v>1</v>
      </c>
      <c r="AH314" s="133">
        <f t="shared" ca="1" si="377"/>
        <v>0</v>
      </c>
      <c r="AI314" s="133">
        <f t="shared" ca="1" si="377"/>
        <v>0</v>
      </c>
      <c r="AJ314" s="133">
        <f t="shared" ca="1" si="377"/>
        <v>0</v>
      </c>
      <c r="AK314" s="133">
        <f t="shared" ca="1" si="377"/>
        <v>0</v>
      </c>
      <c r="AL314" s="133">
        <f t="shared" ca="1" si="377"/>
        <v>1</v>
      </c>
      <c r="AM314" s="133">
        <f t="shared" ca="1" si="351"/>
        <v>6</v>
      </c>
    </row>
    <row r="315" spans="4:39" x14ac:dyDescent="0.25">
      <c r="D315" s="133">
        <v>157</v>
      </c>
      <c r="F315" s="133" t="s">
        <v>97</v>
      </c>
      <c r="G315" s="133" t="s">
        <v>98</v>
      </c>
      <c r="H315" s="133" t="s">
        <v>93</v>
      </c>
      <c r="I315" s="133" t="s">
        <v>100</v>
      </c>
      <c r="J315" s="133" t="s">
        <v>99</v>
      </c>
      <c r="K315" s="133" t="s">
        <v>101</v>
      </c>
      <c r="N315" s="133" t="s">
        <v>517</v>
      </c>
      <c r="P315" s="133" t="s">
        <v>94</v>
      </c>
      <c r="R315" s="133" t="s">
        <v>685</v>
      </c>
      <c r="S315" s="133" t="s">
        <v>681</v>
      </c>
      <c r="T315" s="133" t="s">
        <v>686</v>
      </c>
      <c r="U315" s="133" t="s">
        <v>684</v>
      </c>
      <c r="V315" s="133" t="s">
        <v>677</v>
      </c>
      <c r="W315" s="133" t="s">
        <v>679</v>
      </c>
      <c r="X315" s="133" t="s">
        <v>682</v>
      </c>
      <c r="Y315" s="133" t="s">
        <v>676</v>
      </c>
      <c r="AA315" s="133">
        <f t="shared" ref="AA315:AL315" ca="1" si="378">IF(AND(E315&lt;&gt;"",AA158=1),1,0)</f>
        <v>0</v>
      </c>
      <c r="AB315" s="133">
        <f t="shared" ca="1" si="378"/>
        <v>0</v>
      </c>
      <c r="AC315" s="133">
        <f t="shared" ca="1" si="378"/>
        <v>1</v>
      </c>
      <c r="AD315" s="133">
        <f t="shared" ca="1" si="378"/>
        <v>1</v>
      </c>
      <c r="AE315" s="133">
        <f t="shared" ca="1" si="378"/>
        <v>1</v>
      </c>
      <c r="AF315" s="133">
        <f t="shared" ca="1" si="378"/>
        <v>1</v>
      </c>
      <c r="AG315" s="133">
        <f t="shared" ca="1" si="378"/>
        <v>1</v>
      </c>
      <c r="AH315" s="133">
        <f t="shared" ca="1" si="378"/>
        <v>0</v>
      </c>
      <c r="AI315" s="133">
        <f t="shared" ca="1" si="378"/>
        <v>0</v>
      </c>
      <c r="AJ315" s="133">
        <f t="shared" ca="1" si="378"/>
        <v>1</v>
      </c>
      <c r="AK315" s="133">
        <f t="shared" ca="1" si="378"/>
        <v>0</v>
      </c>
      <c r="AL315" s="133">
        <f t="shared" ca="1" si="378"/>
        <v>1</v>
      </c>
      <c r="AM315" s="133">
        <f t="shared" ca="1" si="351"/>
        <v>7</v>
      </c>
    </row>
    <row r="316" spans="4:39" x14ac:dyDescent="0.25">
      <c r="D316" s="133">
        <v>158</v>
      </c>
      <c r="F316" s="133" t="s">
        <v>97</v>
      </c>
      <c r="G316" s="133" t="s">
        <v>98</v>
      </c>
      <c r="H316" s="133" t="s">
        <v>93</v>
      </c>
      <c r="I316" s="133" t="s">
        <v>100</v>
      </c>
      <c r="J316" s="133" t="s">
        <v>99</v>
      </c>
      <c r="K316" s="133" t="s">
        <v>101</v>
      </c>
      <c r="N316" s="133" t="s">
        <v>517</v>
      </c>
      <c r="O316" s="193" t="s">
        <v>518</v>
      </c>
      <c r="R316" s="133" t="s">
        <v>685</v>
      </c>
      <c r="S316" s="133" t="s">
        <v>681</v>
      </c>
      <c r="T316" s="133" t="s">
        <v>686</v>
      </c>
      <c r="U316" s="133" t="s">
        <v>684</v>
      </c>
      <c r="V316" s="133" t="s">
        <v>677</v>
      </c>
      <c r="W316" s="133" t="s">
        <v>679</v>
      </c>
      <c r="X316" s="133" t="s">
        <v>676</v>
      </c>
      <c r="Y316" s="133" t="s">
        <v>683</v>
      </c>
      <c r="AA316" s="133">
        <f t="shared" ref="AA316:AL316" ca="1" si="379">IF(AND(E316&lt;&gt;"",AA158=1),1,0)</f>
        <v>0</v>
      </c>
      <c r="AB316" s="133">
        <f t="shared" ca="1" si="379"/>
        <v>0</v>
      </c>
      <c r="AC316" s="133">
        <f t="shared" ca="1" si="379"/>
        <v>1</v>
      </c>
      <c r="AD316" s="133">
        <f t="shared" ca="1" si="379"/>
        <v>1</v>
      </c>
      <c r="AE316" s="133">
        <f t="shared" ca="1" si="379"/>
        <v>1</v>
      </c>
      <c r="AF316" s="133">
        <f t="shared" ca="1" si="379"/>
        <v>1</v>
      </c>
      <c r="AG316" s="133">
        <f t="shared" ca="1" si="379"/>
        <v>1</v>
      </c>
      <c r="AH316" s="133">
        <f t="shared" ca="1" si="379"/>
        <v>0</v>
      </c>
      <c r="AI316" s="133">
        <f t="shared" ca="1" si="379"/>
        <v>0</v>
      </c>
      <c r="AJ316" s="133">
        <f t="shared" ca="1" si="379"/>
        <v>1</v>
      </c>
      <c r="AK316" s="133">
        <f t="shared" ca="1" si="379"/>
        <v>0</v>
      </c>
      <c r="AL316" s="133">
        <f t="shared" ca="1" si="379"/>
        <v>0</v>
      </c>
      <c r="AM316" s="133">
        <f t="shared" ca="1" si="351"/>
        <v>6</v>
      </c>
    </row>
    <row r="317" spans="4:39" x14ac:dyDescent="0.25">
      <c r="D317" s="133">
        <v>159</v>
      </c>
      <c r="F317" s="133" t="s">
        <v>97</v>
      </c>
      <c r="G317" s="133" t="s">
        <v>98</v>
      </c>
      <c r="H317" s="133" t="s">
        <v>93</v>
      </c>
      <c r="I317" s="133" t="s">
        <v>100</v>
      </c>
      <c r="J317" s="133" t="s">
        <v>99</v>
      </c>
      <c r="K317" s="133" t="s">
        <v>101</v>
      </c>
      <c r="M317" s="133" t="s">
        <v>516</v>
      </c>
      <c r="P317" s="133" t="s">
        <v>94</v>
      </c>
      <c r="R317" s="133" t="s">
        <v>685</v>
      </c>
      <c r="S317" s="133" t="s">
        <v>681</v>
      </c>
      <c r="T317" s="133" t="s">
        <v>686</v>
      </c>
      <c r="U317" s="133" t="s">
        <v>684</v>
      </c>
      <c r="V317" s="133" t="s">
        <v>676</v>
      </c>
      <c r="W317" s="133" t="s">
        <v>679</v>
      </c>
      <c r="X317" s="133" t="s">
        <v>682</v>
      </c>
      <c r="Y317" s="133" t="s">
        <v>678</v>
      </c>
      <c r="AA317" s="133">
        <f t="shared" ref="AA317:AL317" ca="1" si="380">IF(AND(E317&lt;&gt;"",AA158=1),1,0)</f>
        <v>0</v>
      </c>
      <c r="AB317" s="133">
        <f t="shared" ca="1" si="380"/>
        <v>0</v>
      </c>
      <c r="AC317" s="133">
        <f t="shared" ca="1" si="380"/>
        <v>1</v>
      </c>
      <c r="AD317" s="133">
        <f t="shared" ca="1" si="380"/>
        <v>1</v>
      </c>
      <c r="AE317" s="133">
        <f t="shared" ca="1" si="380"/>
        <v>1</v>
      </c>
      <c r="AF317" s="133">
        <f t="shared" ca="1" si="380"/>
        <v>1</v>
      </c>
      <c r="AG317" s="133">
        <f t="shared" ca="1" si="380"/>
        <v>1</v>
      </c>
      <c r="AH317" s="133">
        <f t="shared" ca="1" si="380"/>
        <v>0</v>
      </c>
      <c r="AI317" s="133">
        <f t="shared" ca="1" si="380"/>
        <v>1</v>
      </c>
      <c r="AJ317" s="133">
        <f t="shared" ca="1" si="380"/>
        <v>0</v>
      </c>
      <c r="AK317" s="133">
        <f t="shared" ca="1" si="380"/>
        <v>0</v>
      </c>
      <c r="AL317" s="133">
        <f t="shared" ca="1" si="380"/>
        <v>1</v>
      </c>
      <c r="AM317" s="133">
        <f t="shared" ca="1" si="351"/>
        <v>7</v>
      </c>
    </row>
    <row r="318" spans="4:39" x14ac:dyDescent="0.25">
      <c r="D318" s="133">
        <v>160</v>
      </c>
      <c r="F318" s="133" t="s">
        <v>97</v>
      </c>
      <c r="G318" s="133" t="s">
        <v>98</v>
      </c>
      <c r="H318" s="133" t="s">
        <v>93</v>
      </c>
      <c r="I318" s="133" t="s">
        <v>100</v>
      </c>
      <c r="J318" s="133" t="s">
        <v>99</v>
      </c>
      <c r="K318" s="133" t="s">
        <v>101</v>
      </c>
      <c r="M318" s="133" t="s">
        <v>516</v>
      </c>
      <c r="O318" s="193" t="s">
        <v>518</v>
      </c>
      <c r="R318" s="133" t="s">
        <v>685</v>
      </c>
      <c r="S318" s="133" t="s">
        <v>681</v>
      </c>
      <c r="T318" s="133" t="s">
        <v>686</v>
      </c>
      <c r="U318" s="133" t="s">
        <v>684</v>
      </c>
      <c r="V318" s="133" t="s">
        <v>676</v>
      </c>
      <c r="W318" s="133" t="s">
        <v>679</v>
      </c>
      <c r="X318" s="133" t="s">
        <v>678</v>
      </c>
      <c r="Y318" s="133" t="s">
        <v>683</v>
      </c>
      <c r="AA318" s="133">
        <f t="shared" ref="AA318:AL318" ca="1" si="381">IF(AND(E318&lt;&gt;"",AA158=1),1,0)</f>
        <v>0</v>
      </c>
      <c r="AB318" s="133">
        <f t="shared" ca="1" si="381"/>
        <v>0</v>
      </c>
      <c r="AC318" s="133">
        <f t="shared" ca="1" si="381"/>
        <v>1</v>
      </c>
      <c r="AD318" s="133">
        <f t="shared" ca="1" si="381"/>
        <v>1</v>
      </c>
      <c r="AE318" s="133">
        <f t="shared" ca="1" si="381"/>
        <v>1</v>
      </c>
      <c r="AF318" s="133">
        <f t="shared" ca="1" si="381"/>
        <v>1</v>
      </c>
      <c r="AG318" s="133">
        <f t="shared" ca="1" si="381"/>
        <v>1</v>
      </c>
      <c r="AH318" s="133">
        <f t="shared" ca="1" si="381"/>
        <v>0</v>
      </c>
      <c r="AI318" s="133">
        <f t="shared" ca="1" si="381"/>
        <v>1</v>
      </c>
      <c r="AJ318" s="133">
        <f t="shared" ca="1" si="381"/>
        <v>0</v>
      </c>
      <c r="AK318" s="133">
        <f t="shared" ca="1" si="381"/>
        <v>0</v>
      </c>
      <c r="AL318" s="133">
        <f t="shared" ca="1" si="381"/>
        <v>0</v>
      </c>
      <c r="AM318" s="133">
        <f t="shared" ca="1" si="351"/>
        <v>6</v>
      </c>
    </row>
    <row r="319" spans="4:39" x14ac:dyDescent="0.25">
      <c r="D319" s="133">
        <v>161</v>
      </c>
      <c r="F319" s="133" t="s">
        <v>97</v>
      </c>
      <c r="G319" s="133" t="s">
        <v>98</v>
      </c>
      <c r="H319" s="133" t="s">
        <v>93</v>
      </c>
      <c r="I319" s="133" t="s">
        <v>100</v>
      </c>
      <c r="J319" s="133" t="s">
        <v>99</v>
      </c>
      <c r="K319" s="133" t="s">
        <v>101</v>
      </c>
      <c r="M319" s="133" t="s">
        <v>516</v>
      </c>
      <c r="N319" s="133" t="s">
        <v>517</v>
      </c>
      <c r="R319" s="133" t="s">
        <v>685</v>
      </c>
      <c r="S319" s="133" t="s">
        <v>681</v>
      </c>
      <c r="T319" s="133" t="s">
        <v>686</v>
      </c>
      <c r="U319" s="133" t="s">
        <v>684</v>
      </c>
      <c r="V319" s="133" t="s">
        <v>677</v>
      </c>
      <c r="W319" s="133" t="s">
        <v>679</v>
      </c>
      <c r="X319" s="133" t="s">
        <v>676</v>
      </c>
      <c r="Y319" s="133" t="s">
        <v>678</v>
      </c>
      <c r="AA319" s="133">
        <f t="shared" ref="AA319:AL319" ca="1" si="382">IF(AND(E319&lt;&gt;"",AA158=1),1,0)</f>
        <v>0</v>
      </c>
      <c r="AB319" s="133">
        <f t="shared" ca="1" si="382"/>
        <v>0</v>
      </c>
      <c r="AC319" s="133">
        <f t="shared" ca="1" si="382"/>
        <v>1</v>
      </c>
      <c r="AD319" s="133">
        <f t="shared" ca="1" si="382"/>
        <v>1</v>
      </c>
      <c r="AE319" s="133">
        <f t="shared" ca="1" si="382"/>
        <v>1</v>
      </c>
      <c r="AF319" s="133">
        <f t="shared" ca="1" si="382"/>
        <v>1</v>
      </c>
      <c r="AG319" s="133">
        <f t="shared" ca="1" si="382"/>
        <v>1</v>
      </c>
      <c r="AH319" s="133">
        <f t="shared" ca="1" si="382"/>
        <v>0</v>
      </c>
      <c r="AI319" s="133">
        <f t="shared" ca="1" si="382"/>
        <v>1</v>
      </c>
      <c r="AJ319" s="133">
        <f t="shared" ca="1" si="382"/>
        <v>1</v>
      </c>
      <c r="AK319" s="133">
        <f t="shared" ca="1" si="382"/>
        <v>0</v>
      </c>
      <c r="AL319" s="133">
        <f t="shared" ca="1" si="382"/>
        <v>0</v>
      </c>
      <c r="AM319" s="133">
        <f t="shared" ca="1" si="351"/>
        <v>7</v>
      </c>
    </row>
    <row r="320" spans="4:39" x14ac:dyDescent="0.25">
      <c r="D320" s="133">
        <v>162</v>
      </c>
      <c r="F320" s="133" t="s">
        <v>97</v>
      </c>
      <c r="G320" s="133" t="s">
        <v>98</v>
      </c>
      <c r="H320" s="133" t="s">
        <v>93</v>
      </c>
      <c r="I320" s="133" t="s">
        <v>100</v>
      </c>
      <c r="J320" s="133" t="s">
        <v>99</v>
      </c>
      <c r="K320" s="133" t="s">
        <v>101</v>
      </c>
      <c r="L320" s="133" t="s">
        <v>102</v>
      </c>
      <c r="P320" s="133" t="s">
        <v>94</v>
      </c>
      <c r="R320" s="133" t="s">
        <v>685</v>
      </c>
      <c r="S320" s="133" t="s">
        <v>681</v>
      </c>
      <c r="T320" s="133" t="s">
        <v>686</v>
      </c>
      <c r="U320" s="133" t="s">
        <v>684</v>
      </c>
      <c r="V320" s="133" t="s">
        <v>680</v>
      </c>
      <c r="W320" s="133" t="s">
        <v>679</v>
      </c>
      <c r="X320" s="133" t="s">
        <v>682</v>
      </c>
      <c r="Y320" s="133" t="s">
        <v>676</v>
      </c>
      <c r="AA320" s="133">
        <f t="shared" ref="AA320:AL320" ca="1" si="383">IF(AND(E320&lt;&gt;"",AA158=1),1,0)</f>
        <v>0</v>
      </c>
      <c r="AB320" s="133">
        <f t="shared" ca="1" si="383"/>
        <v>0</v>
      </c>
      <c r="AC320" s="133">
        <f t="shared" ca="1" si="383"/>
        <v>1</v>
      </c>
      <c r="AD320" s="133">
        <f t="shared" ca="1" si="383"/>
        <v>1</v>
      </c>
      <c r="AE320" s="133">
        <f t="shared" ca="1" si="383"/>
        <v>1</v>
      </c>
      <c r="AF320" s="133">
        <f t="shared" ca="1" si="383"/>
        <v>1</v>
      </c>
      <c r="AG320" s="133">
        <f t="shared" ca="1" si="383"/>
        <v>1</v>
      </c>
      <c r="AH320" s="133">
        <f t="shared" ca="1" si="383"/>
        <v>0</v>
      </c>
      <c r="AI320" s="133">
        <f t="shared" ca="1" si="383"/>
        <v>0</v>
      </c>
      <c r="AJ320" s="133">
        <f t="shared" ca="1" si="383"/>
        <v>0</v>
      </c>
      <c r="AK320" s="133">
        <f t="shared" ca="1" si="383"/>
        <v>0</v>
      </c>
      <c r="AL320" s="133">
        <f t="shared" ca="1" si="383"/>
        <v>1</v>
      </c>
      <c r="AM320" s="133">
        <f t="shared" ca="1" si="351"/>
        <v>6</v>
      </c>
    </row>
    <row r="321" spans="4:39" x14ac:dyDescent="0.25">
      <c r="D321" s="133">
        <v>163</v>
      </c>
      <c r="F321" s="133" t="s">
        <v>97</v>
      </c>
      <c r="G321" s="133" t="s">
        <v>98</v>
      </c>
      <c r="H321" s="133" t="s">
        <v>93</v>
      </c>
      <c r="I321" s="133" t="s">
        <v>100</v>
      </c>
      <c r="J321" s="133" t="s">
        <v>99</v>
      </c>
      <c r="K321" s="133" t="s">
        <v>101</v>
      </c>
      <c r="L321" s="133" t="s">
        <v>102</v>
      </c>
      <c r="O321" s="193" t="s">
        <v>518</v>
      </c>
      <c r="R321" s="133" t="s">
        <v>685</v>
      </c>
      <c r="S321" s="133" t="s">
        <v>681</v>
      </c>
      <c r="T321" s="133" t="s">
        <v>686</v>
      </c>
      <c r="U321" s="133" t="s">
        <v>684</v>
      </c>
      <c r="V321" s="133" t="s">
        <v>680</v>
      </c>
      <c r="W321" s="133" t="s">
        <v>679</v>
      </c>
      <c r="X321" s="133" t="s">
        <v>676</v>
      </c>
      <c r="Y321" s="133" t="s">
        <v>683</v>
      </c>
      <c r="AA321" s="133">
        <f t="shared" ref="AA321:AL321" ca="1" si="384">IF(AND(E321&lt;&gt;"",AA158=1),1,0)</f>
        <v>0</v>
      </c>
      <c r="AB321" s="133">
        <f t="shared" ca="1" si="384"/>
        <v>0</v>
      </c>
      <c r="AC321" s="133">
        <f t="shared" ca="1" si="384"/>
        <v>1</v>
      </c>
      <c r="AD321" s="133">
        <f t="shared" ca="1" si="384"/>
        <v>1</v>
      </c>
      <c r="AE321" s="133">
        <f t="shared" ca="1" si="384"/>
        <v>1</v>
      </c>
      <c r="AF321" s="133">
        <f t="shared" ca="1" si="384"/>
        <v>1</v>
      </c>
      <c r="AG321" s="133">
        <f t="shared" ca="1" si="384"/>
        <v>1</v>
      </c>
      <c r="AH321" s="133">
        <f t="shared" ca="1" si="384"/>
        <v>0</v>
      </c>
      <c r="AI321" s="133">
        <f t="shared" ca="1" si="384"/>
        <v>0</v>
      </c>
      <c r="AJ321" s="133">
        <f t="shared" ca="1" si="384"/>
        <v>0</v>
      </c>
      <c r="AK321" s="133">
        <f t="shared" ca="1" si="384"/>
        <v>0</v>
      </c>
      <c r="AL321" s="133">
        <f t="shared" ca="1" si="384"/>
        <v>0</v>
      </c>
      <c r="AM321" s="133">
        <f t="shared" ca="1" si="351"/>
        <v>5</v>
      </c>
    </row>
    <row r="322" spans="4:39" x14ac:dyDescent="0.25">
      <c r="D322" s="133">
        <v>164</v>
      </c>
      <c r="F322" s="133" t="s">
        <v>97</v>
      </c>
      <c r="G322" s="133" t="s">
        <v>98</v>
      </c>
      <c r="H322" s="133" t="s">
        <v>93</v>
      </c>
      <c r="I322" s="133" t="s">
        <v>100</v>
      </c>
      <c r="J322" s="133" t="s">
        <v>99</v>
      </c>
      <c r="K322" s="133" t="s">
        <v>101</v>
      </c>
      <c r="L322" s="133" t="s">
        <v>102</v>
      </c>
      <c r="N322" s="133" t="s">
        <v>517</v>
      </c>
      <c r="R322" s="133" t="s">
        <v>680</v>
      </c>
      <c r="S322" s="133" t="s">
        <v>681</v>
      </c>
      <c r="T322" s="133" t="s">
        <v>686</v>
      </c>
      <c r="U322" s="133" t="s">
        <v>685</v>
      </c>
      <c r="V322" s="133" t="s">
        <v>677</v>
      </c>
      <c r="W322" s="133" t="s">
        <v>679</v>
      </c>
      <c r="X322" s="133" t="s">
        <v>684</v>
      </c>
      <c r="Y322" s="133" t="s">
        <v>676</v>
      </c>
      <c r="AA322" s="133">
        <f t="shared" ref="AA322:AL322" ca="1" si="385">IF(AND(E322&lt;&gt;"",AA158=1),1,0)</f>
        <v>0</v>
      </c>
      <c r="AB322" s="133">
        <f t="shared" ca="1" si="385"/>
        <v>0</v>
      </c>
      <c r="AC322" s="133">
        <f t="shared" ca="1" si="385"/>
        <v>1</v>
      </c>
      <c r="AD322" s="133">
        <f t="shared" ca="1" si="385"/>
        <v>1</v>
      </c>
      <c r="AE322" s="133">
        <f t="shared" ca="1" si="385"/>
        <v>1</v>
      </c>
      <c r="AF322" s="133">
        <f t="shared" ca="1" si="385"/>
        <v>1</v>
      </c>
      <c r="AG322" s="133">
        <f t="shared" ca="1" si="385"/>
        <v>1</v>
      </c>
      <c r="AH322" s="133">
        <f t="shared" ca="1" si="385"/>
        <v>0</v>
      </c>
      <c r="AI322" s="133">
        <f t="shared" ca="1" si="385"/>
        <v>0</v>
      </c>
      <c r="AJ322" s="133">
        <f t="shared" ca="1" si="385"/>
        <v>1</v>
      </c>
      <c r="AK322" s="133">
        <f t="shared" ca="1" si="385"/>
        <v>0</v>
      </c>
      <c r="AL322" s="133">
        <f t="shared" ca="1" si="385"/>
        <v>0</v>
      </c>
      <c r="AM322" s="133">
        <f t="shared" ca="1" si="351"/>
        <v>6</v>
      </c>
    </row>
    <row r="323" spans="4:39" x14ac:dyDescent="0.25">
      <c r="D323" s="133">
        <v>165</v>
      </c>
      <c r="F323" s="133" t="s">
        <v>97</v>
      </c>
      <c r="G323" s="133" t="s">
        <v>98</v>
      </c>
      <c r="H323" s="133" t="s">
        <v>93</v>
      </c>
      <c r="I323" s="133" t="s">
        <v>100</v>
      </c>
      <c r="J323" s="133" t="s">
        <v>99</v>
      </c>
      <c r="K323" s="133" t="s">
        <v>101</v>
      </c>
      <c r="L323" s="133" t="s">
        <v>102</v>
      </c>
      <c r="M323" s="133" t="s">
        <v>516</v>
      </c>
      <c r="R323" s="133" t="s">
        <v>685</v>
      </c>
      <c r="S323" s="133" t="s">
        <v>681</v>
      </c>
      <c r="T323" s="133" t="s">
        <v>686</v>
      </c>
      <c r="U323" s="133" t="s">
        <v>684</v>
      </c>
      <c r="V323" s="133" t="s">
        <v>680</v>
      </c>
      <c r="W323" s="133" t="s">
        <v>679</v>
      </c>
      <c r="X323" s="133" t="s">
        <v>676</v>
      </c>
      <c r="Y323" s="133" t="s">
        <v>678</v>
      </c>
      <c r="AA323" s="133">
        <f t="shared" ref="AA323:AL323" ca="1" si="386">IF(AND(E323&lt;&gt;"",AA158=1),1,0)</f>
        <v>0</v>
      </c>
      <c r="AB323" s="133">
        <f t="shared" ca="1" si="386"/>
        <v>0</v>
      </c>
      <c r="AC323" s="133">
        <f t="shared" ca="1" si="386"/>
        <v>1</v>
      </c>
      <c r="AD323" s="133">
        <f t="shared" ca="1" si="386"/>
        <v>1</v>
      </c>
      <c r="AE323" s="133">
        <f t="shared" ca="1" si="386"/>
        <v>1</v>
      </c>
      <c r="AF323" s="133">
        <f t="shared" ca="1" si="386"/>
        <v>1</v>
      </c>
      <c r="AG323" s="133">
        <f t="shared" ca="1" si="386"/>
        <v>1</v>
      </c>
      <c r="AH323" s="133">
        <f t="shared" ca="1" si="386"/>
        <v>0</v>
      </c>
      <c r="AI323" s="133">
        <f t="shared" ca="1" si="386"/>
        <v>1</v>
      </c>
      <c r="AJ323" s="133">
        <f t="shared" ca="1" si="386"/>
        <v>0</v>
      </c>
      <c r="AK323" s="133">
        <f t="shared" ca="1" si="386"/>
        <v>0</v>
      </c>
      <c r="AL323" s="133">
        <f t="shared" ca="1" si="386"/>
        <v>0</v>
      </c>
      <c r="AM323" s="133">
        <f t="shared" ca="1" si="351"/>
        <v>6</v>
      </c>
    </row>
    <row r="324" spans="4:39" x14ac:dyDescent="0.25">
      <c r="D324" s="133">
        <v>166</v>
      </c>
      <c r="E324" s="133" t="s">
        <v>96</v>
      </c>
      <c r="J324" s="133" t="s">
        <v>99</v>
      </c>
      <c r="K324" s="133" t="s">
        <v>101</v>
      </c>
      <c r="L324" s="133" t="s">
        <v>102</v>
      </c>
      <c r="M324" s="133" t="s">
        <v>516</v>
      </c>
      <c r="N324" s="133" t="s">
        <v>517</v>
      </c>
      <c r="O324" s="193" t="s">
        <v>518</v>
      </c>
      <c r="P324" s="133" t="s">
        <v>94</v>
      </c>
      <c r="R324" s="232" t="s">
        <v>680</v>
      </c>
      <c r="S324" s="232" t="s">
        <v>677</v>
      </c>
      <c r="T324" s="232" t="s">
        <v>678</v>
      </c>
      <c r="U324" s="232" t="s">
        <v>679</v>
      </c>
      <c r="V324" s="232" t="s">
        <v>687</v>
      </c>
      <c r="W324" s="232" t="s">
        <v>681</v>
      </c>
      <c r="X324" s="232" t="s">
        <v>682</v>
      </c>
      <c r="Y324" s="232" t="s">
        <v>683</v>
      </c>
      <c r="AA324" s="133">
        <f t="shared" ref="AA324:AL324" ca="1" si="387">IF(AND(E324&lt;&gt;"",AA158=1),1,0)</f>
        <v>0</v>
      </c>
      <c r="AB324" s="133">
        <f t="shared" ca="1" si="387"/>
        <v>0</v>
      </c>
      <c r="AC324" s="133">
        <f t="shared" ca="1" si="387"/>
        <v>0</v>
      </c>
      <c r="AD324" s="133">
        <f t="shared" ca="1" si="387"/>
        <v>0</v>
      </c>
      <c r="AE324" s="133">
        <f t="shared" ca="1" si="387"/>
        <v>0</v>
      </c>
      <c r="AF324" s="133">
        <f t="shared" ca="1" si="387"/>
        <v>1</v>
      </c>
      <c r="AG324" s="133">
        <f t="shared" ca="1" si="387"/>
        <v>1</v>
      </c>
      <c r="AH324" s="133">
        <f t="shared" ca="1" si="387"/>
        <v>0</v>
      </c>
      <c r="AI324" s="133">
        <f t="shared" ca="1" si="387"/>
        <v>1</v>
      </c>
      <c r="AJ324" s="133">
        <f t="shared" ca="1" si="387"/>
        <v>1</v>
      </c>
      <c r="AK324" s="133">
        <f t="shared" ca="1" si="387"/>
        <v>0</v>
      </c>
      <c r="AL324" s="133">
        <f t="shared" ca="1" si="387"/>
        <v>1</v>
      </c>
      <c r="AM324" s="133">
        <f t="shared" ca="1" si="351"/>
        <v>5</v>
      </c>
    </row>
    <row r="325" spans="4:39" x14ac:dyDescent="0.25">
      <c r="D325" s="133">
        <v>167</v>
      </c>
      <c r="E325" s="133" t="s">
        <v>96</v>
      </c>
      <c r="I325" s="133" t="s">
        <v>100</v>
      </c>
      <c r="K325" s="133" t="s">
        <v>101</v>
      </c>
      <c r="L325" s="133" t="s">
        <v>102</v>
      </c>
      <c r="M325" s="133" t="s">
        <v>516</v>
      </c>
      <c r="N325" s="133" t="s">
        <v>517</v>
      </c>
      <c r="O325" s="193" t="s">
        <v>518</v>
      </c>
      <c r="P325" s="133" t="s">
        <v>94</v>
      </c>
      <c r="R325" s="133" t="s">
        <v>676</v>
      </c>
      <c r="S325" s="133" t="s">
        <v>677</v>
      </c>
      <c r="T325" s="133" t="s">
        <v>678</v>
      </c>
      <c r="U325" s="133" t="s">
        <v>687</v>
      </c>
      <c r="V325" s="133" t="s">
        <v>680</v>
      </c>
      <c r="W325" s="133" t="s">
        <v>681</v>
      </c>
      <c r="X325" s="133" t="s">
        <v>682</v>
      </c>
      <c r="Y325" s="133" t="s">
        <v>683</v>
      </c>
      <c r="AA325" s="133">
        <f t="shared" ref="AA325:AL325" ca="1" si="388">IF(AND(E325&lt;&gt;"",AA158=1),1,0)</f>
        <v>0</v>
      </c>
      <c r="AB325" s="133">
        <f t="shared" ca="1" si="388"/>
        <v>0</v>
      </c>
      <c r="AC325" s="133">
        <f t="shared" ca="1" si="388"/>
        <v>0</v>
      </c>
      <c r="AD325" s="133">
        <f t="shared" ca="1" si="388"/>
        <v>0</v>
      </c>
      <c r="AE325" s="133">
        <f t="shared" ca="1" si="388"/>
        <v>1</v>
      </c>
      <c r="AF325" s="133">
        <f t="shared" ca="1" si="388"/>
        <v>0</v>
      </c>
      <c r="AG325" s="133">
        <f t="shared" ca="1" si="388"/>
        <v>1</v>
      </c>
      <c r="AH325" s="133">
        <f t="shared" ca="1" si="388"/>
        <v>0</v>
      </c>
      <c r="AI325" s="133">
        <f t="shared" ca="1" si="388"/>
        <v>1</v>
      </c>
      <c r="AJ325" s="133">
        <f t="shared" ca="1" si="388"/>
        <v>1</v>
      </c>
      <c r="AK325" s="133">
        <f t="shared" ca="1" si="388"/>
        <v>0</v>
      </c>
      <c r="AL325" s="133">
        <f t="shared" ca="1" si="388"/>
        <v>1</v>
      </c>
      <c r="AM325" s="133">
        <f t="shared" ca="1" si="351"/>
        <v>5</v>
      </c>
    </row>
    <row r="326" spans="4:39" x14ac:dyDescent="0.25">
      <c r="D326" s="133">
        <v>168</v>
      </c>
      <c r="E326" s="133" t="s">
        <v>96</v>
      </c>
      <c r="I326" s="133" t="s">
        <v>100</v>
      </c>
      <c r="J326" s="133" t="s">
        <v>99</v>
      </c>
      <c r="L326" s="133" t="s">
        <v>102</v>
      </c>
      <c r="M326" s="133" t="s">
        <v>516</v>
      </c>
      <c r="N326" s="133" t="s">
        <v>517</v>
      </c>
      <c r="O326" s="193" t="s">
        <v>518</v>
      </c>
      <c r="P326" s="133" t="s">
        <v>94</v>
      </c>
      <c r="R326" s="133" t="s">
        <v>676</v>
      </c>
      <c r="S326" s="133" t="s">
        <v>677</v>
      </c>
      <c r="T326" s="133" t="s">
        <v>678</v>
      </c>
      <c r="U326" s="133" t="s">
        <v>679</v>
      </c>
      <c r="V326" s="133" t="s">
        <v>687</v>
      </c>
      <c r="W326" s="133" t="s">
        <v>680</v>
      </c>
      <c r="X326" s="133" t="s">
        <v>682</v>
      </c>
      <c r="Y326" s="133" t="s">
        <v>683</v>
      </c>
      <c r="AA326" s="133">
        <f t="shared" ref="AA326:AL326" ca="1" si="389">IF(AND(E326&lt;&gt;"",AA158=1),1,0)</f>
        <v>0</v>
      </c>
      <c r="AB326" s="133">
        <f t="shared" ca="1" si="389"/>
        <v>0</v>
      </c>
      <c r="AC326" s="133">
        <f t="shared" ca="1" si="389"/>
        <v>0</v>
      </c>
      <c r="AD326" s="133">
        <f t="shared" ca="1" si="389"/>
        <v>0</v>
      </c>
      <c r="AE326" s="133">
        <f t="shared" ca="1" si="389"/>
        <v>1</v>
      </c>
      <c r="AF326" s="133">
        <f t="shared" ca="1" si="389"/>
        <v>1</v>
      </c>
      <c r="AG326" s="133">
        <f t="shared" ca="1" si="389"/>
        <v>0</v>
      </c>
      <c r="AH326" s="133">
        <f t="shared" ca="1" si="389"/>
        <v>0</v>
      </c>
      <c r="AI326" s="133">
        <f t="shared" ca="1" si="389"/>
        <v>1</v>
      </c>
      <c r="AJ326" s="133">
        <f t="shared" ca="1" si="389"/>
        <v>1</v>
      </c>
      <c r="AK326" s="133">
        <f t="shared" ca="1" si="389"/>
        <v>0</v>
      </c>
      <c r="AL326" s="133">
        <f t="shared" ca="1" si="389"/>
        <v>1</v>
      </c>
      <c r="AM326" s="133">
        <f t="shared" ca="1" si="351"/>
        <v>5</v>
      </c>
    </row>
    <row r="327" spans="4:39" x14ac:dyDescent="0.25">
      <c r="D327" s="133">
        <v>169</v>
      </c>
      <c r="E327" s="133" t="s">
        <v>96</v>
      </c>
      <c r="I327" s="133" t="s">
        <v>100</v>
      </c>
      <c r="J327" s="133" t="s">
        <v>99</v>
      </c>
      <c r="K327" s="133" t="s">
        <v>101</v>
      </c>
      <c r="M327" s="133" t="s">
        <v>516</v>
      </c>
      <c r="N327" s="133" t="s">
        <v>517</v>
      </c>
      <c r="O327" s="193" t="s">
        <v>518</v>
      </c>
      <c r="P327" s="133" t="s">
        <v>94</v>
      </c>
      <c r="R327" s="133" t="s">
        <v>676</v>
      </c>
      <c r="S327" s="133" t="s">
        <v>677</v>
      </c>
      <c r="T327" s="133" t="s">
        <v>678</v>
      </c>
      <c r="U327" s="133" t="s">
        <v>679</v>
      </c>
      <c r="V327" s="133" t="s">
        <v>687</v>
      </c>
      <c r="W327" s="133" t="s">
        <v>681</v>
      </c>
      <c r="X327" s="133" t="s">
        <v>682</v>
      </c>
      <c r="Y327" s="133" t="s">
        <v>683</v>
      </c>
      <c r="AA327" s="133">
        <f t="shared" ref="AA327:AL327" ca="1" si="390">IF(AND(E327&lt;&gt;"",AA158=1),1,0)</f>
        <v>0</v>
      </c>
      <c r="AB327" s="133">
        <f t="shared" ca="1" si="390"/>
        <v>0</v>
      </c>
      <c r="AC327" s="133">
        <f t="shared" ca="1" si="390"/>
        <v>0</v>
      </c>
      <c r="AD327" s="133">
        <f t="shared" ca="1" si="390"/>
        <v>0</v>
      </c>
      <c r="AE327" s="133">
        <f t="shared" ca="1" si="390"/>
        <v>1</v>
      </c>
      <c r="AF327" s="133">
        <f t="shared" ca="1" si="390"/>
        <v>1</v>
      </c>
      <c r="AG327" s="133">
        <f t="shared" ca="1" si="390"/>
        <v>1</v>
      </c>
      <c r="AH327" s="133">
        <f t="shared" ca="1" si="390"/>
        <v>0</v>
      </c>
      <c r="AI327" s="133">
        <f t="shared" ca="1" si="390"/>
        <v>1</v>
      </c>
      <c r="AJ327" s="133">
        <f t="shared" ca="1" si="390"/>
        <v>1</v>
      </c>
      <c r="AK327" s="133">
        <f t="shared" ca="1" si="390"/>
        <v>0</v>
      </c>
      <c r="AL327" s="133">
        <f t="shared" ca="1" si="390"/>
        <v>1</v>
      </c>
      <c r="AM327" s="133">
        <f t="shared" ca="1" si="351"/>
        <v>6</v>
      </c>
    </row>
    <row r="328" spans="4:39" x14ac:dyDescent="0.25">
      <c r="D328" s="133">
        <v>170</v>
      </c>
      <c r="E328" s="133" t="s">
        <v>96</v>
      </c>
      <c r="I328" s="133" t="s">
        <v>100</v>
      </c>
      <c r="J328" s="133" t="s">
        <v>99</v>
      </c>
      <c r="K328" s="133" t="s">
        <v>101</v>
      </c>
      <c r="L328" s="133" t="s">
        <v>102</v>
      </c>
      <c r="N328" s="133" t="s">
        <v>517</v>
      </c>
      <c r="O328" s="193" t="s">
        <v>518</v>
      </c>
      <c r="P328" s="133" t="s">
        <v>94</v>
      </c>
      <c r="R328" s="133" t="s">
        <v>676</v>
      </c>
      <c r="S328" s="133" t="s">
        <v>681</v>
      </c>
      <c r="T328" s="133" t="s">
        <v>677</v>
      </c>
      <c r="U328" s="133" t="s">
        <v>679</v>
      </c>
      <c r="V328" s="133" t="s">
        <v>687</v>
      </c>
      <c r="W328" s="133" t="s">
        <v>680</v>
      </c>
      <c r="X328" s="133" t="s">
        <v>682</v>
      </c>
      <c r="Y328" s="133" t="s">
        <v>683</v>
      </c>
      <c r="AA328" s="133">
        <f t="shared" ref="AA328:AL328" ca="1" si="391">IF(AND(E328&lt;&gt;"",AA158=1),1,0)</f>
        <v>0</v>
      </c>
      <c r="AB328" s="133">
        <f t="shared" ca="1" si="391"/>
        <v>0</v>
      </c>
      <c r="AC328" s="133">
        <f t="shared" ca="1" si="391"/>
        <v>0</v>
      </c>
      <c r="AD328" s="133">
        <f t="shared" ca="1" si="391"/>
        <v>0</v>
      </c>
      <c r="AE328" s="133">
        <f t="shared" ca="1" si="391"/>
        <v>1</v>
      </c>
      <c r="AF328" s="133">
        <f t="shared" ca="1" si="391"/>
        <v>1</v>
      </c>
      <c r="AG328" s="133">
        <f t="shared" ca="1" si="391"/>
        <v>1</v>
      </c>
      <c r="AH328" s="133">
        <f t="shared" ca="1" si="391"/>
        <v>0</v>
      </c>
      <c r="AI328" s="133">
        <f t="shared" ca="1" si="391"/>
        <v>0</v>
      </c>
      <c r="AJ328" s="133">
        <f t="shared" ca="1" si="391"/>
        <v>1</v>
      </c>
      <c r="AK328" s="133">
        <f t="shared" ca="1" si="391"/>
        <v>0</v>
      </c>
      <c r="AL328" s="133">
        <f t="shared" ca="1" si="391"/>
        <v>1</v>
      </c>
      <c r="AM328" s="133">
        <f t="shared" ca="1" si="351"/>
        <v>5</v>
      </c>
    </row>
    <row r="329" spans="4:39" x14ac:dyDescent="0.25">
      <c r="D329" s="133">
        <v>171</v>
      </c>
      <c r="E329" s="133" t="s">
        <v>96</v>
      </c>
      <c r="I329" s="133" t="s">
        <v>100</v>
      </c>
      <c r="J329" s="133" t="s">
        <v>99</v>
      </c>
      <c r="K329" s="133" t="s">
        <v>101</v>
      </c>
      <c r="L329" s="133" t="s">
        <v>102</v>
      </c>
      <c r="M329" s="133" t="s">
        <v>516</v>
      </c>
      <c r="O329" s="193" t="s">
        <v>518</v>
      </c>
      <c r="P329" s="133" t="s">
        <v>94</v>
      </c>
      <c r="R329" s="133" t="s">
        <v>676</v>
      </c>
      <c r="S329" s="133" t="s">
        <v>681</v>
      </c>
      <c r="T329" s="133" t="s">
        <v>678</v>
      </c>
      <c r="U329" s="133" t="s">
        <v>679</v>
      </c>
      <c r="V329" s="133" t="s">
        <v>687</v>
      </c>
      <c r="W329" s="133" t="s">
        <v>680</v>
      </c>
      <c r="X329" s="133" t="s">
        <v>682</v>
      </c>
      <c r="Y329" s="133" t="s">
        <v>683</v>
      </c>
      <c r="AA329" s="133">
        <f t="shared" ref="AA329:AL329" ca="1" si="392">IF(AND(E329&lt;&gt;"",AA158=1),1,0)</f>
        <v>0</v>
      </c>
      <c r="AB329" s="133">
        <f t="shared" ca="1" si="392"/>
        <v>0</v>
      </c>
      <c r="AC329" s="133">
        <f t="shared" ca="1" si="392"/>
        <v>0</v>
      </c>
      <c r="AD329" s="133">
        <f t="shared" ca="1" si="392"/>
        <v>0</v>
      </c>
      <c r="AE329" s="133">
        <f t="shared" ca="1" si="392"/>
        <v>1</v>
      </c>
      <c r="AF329" s="133">
        <f t="shared" ca="1" si="392"/>
        <v>1</v>
      </c>
      <c r="AG329" s="133">
        <f t="shared" ca="1" si="392"/>
        <v>1</v>
      </c>
      <c r="AH329" s="133">
        <f t="shared" ca="1" si="392"/>
        <v>0</v>
      </c>
      <c r="AI329" s="133">
        <f t="shared" ca="1" si="392"/>
        <v>1</v>
      </c>
      <c r="AJ329" s="133">
        <f t="shared" ca="1" si="392"/>
        <v>0</v>
      </c>
      <c r="AK329" s="133">
        <f t="shared" ca="1" si="392"/>
        <v>0</v>
      </c>
      <c r="AL329" s="133">
        <f t="shared" ca="1" si="392"/>
        <v>1</v>
      </c>
      <c r="AM329" s="133">
        <f t="shared" ca="1" si="351"/>
        <v>5</v>
      </c>
    </row>
    <row r="330" spans="4:39" x14ac:dyDescent="0.25">
      <c r="D330" s="133">
        <v>172</v>
      </c>
      <c r="E330" s="133" t="s">
        <v>96</v>
      </c>
      <c r="I330" s="133" t="s">
        <v>100</v>
      </c>
      <c r="J330" s="133" t="s">
        <v>99</v>
      </c>
      <c r="K330" s="133" t="s">
        <v>101</v>
      </c>
      <c r="L330" s="133" t="s">
        <v>102</v>
      </c>
      <c r="M330" s="133" t="s">
        <v>516</v>
      </c>
      <c r="N330" s="133" t="s">
        <v>517</v>
      </c>
      <c r="P330" s="133" t="s">
        <v>94</v>
      </c>
      <c r="R330" s="133" t="s">
        <v>676</v>
      </c>
      <c r="S330" s="133" t="s">
        <v>681</v>
      </c>
      <c r="T330" s="133" t="s">
        <v>677</v>
      </c>
      <c r="U330" s="133" t="s">
        <v>679</v>
      </c>
      <c r="V330" s="133" t="s">
        <v>687</v>
      </c>
      <c r="W330" s="133" t="s">
        <v>680</v>
      </c>
      <c r="X330" s="133" t="s">
        <v>682</v>
      </c>
      <c r="Y330" s="133" t="s">
        <v>678</v>
      </c>
      <c r="AA330" s="133">
        <f t="shared" ref="AA330:AL330" ca="1" si="393">IF(AND(E330&lt;&gt;"",AA158=1),1,0)</f>
        <v>0</v>
      </c>
      <c r="AB330" s="133">
        <f t="shared" ca="1" si="393"/>
        <v>0</v>
      </c>
      <c r="AC330" s="133">
        <f t="shared" ca="1" si="393"/>
        <v>0</v>
      </c>
      <c r="AD330" s="133">
        <f t="shared" ca="1" si="393"/>
        <v>0</v>
      </c>
      <c r="AE330" s="133">
        <f t="shared" ca="1" si="393"/>
        <v>1</v>
      </c>
      <c r="AF330" s="133">
        <f t="shared" ca="1" si="393"/>
        <v>1</v>
      </c>
      <c r="AG330" s="133">
        <f t="shared" ca="1" si="393"/>
        <v>1</v>
      </c>
      <c r="AH330" s="133">
        <f t="shared" ca="1" si="393"/>
        <v>0</v>
      </c>
      <c r="AI330" s="133">
        <f t="shared" ca="1" si="393"/>
        <v>1</v>
      </c>
      <c r="AJ330" s="133">
        <f t="shared" ca="1" si="393"/>
        <v>1</v>
      </c>
      <c r="AK330" s="133">
        <f t="shared" ca="1" si="393"/>
        <v>0</v>
      </c>
      <c r="AL330" s="133">
        <f t="shared" ca="1" si="393"/>
        <v>1</v>
      </c>
      <c r="AM330" s="133">
        <f t="shared" ca="1" si="351"/>
        <v>6</v>
      </c>
    </row>
    <row r="331" spans="4:39" x14ac:dyDescent="0.25">
      <c r="D331" s="133">
        <v>173</v>
      </c>
      <c r="E331" s="133" t="s">
        <v>96</v>
      </c>
      <c r="I331" s="133" t="s">
        <v>100</v>
      </c>
      <c r="J331" s="133" t="s">
        <v>99</v>
      </c>
      <c r="K331" s="133" t="s">
        <v>101</v>
      </c>
      <c r="L331" s="133" t="s">
        <v>102</v>
      </c>
      <c r="M331" s="133" t="s">
        <v>516</v>
      </c>
      <c r="N331" s="133" t="s">
        <v>517</v>
      </c>
      <c r="O331" s="193" t="s">
        <v>518</v>
      </c>
      <c r="R331" s="133" t="s">
        <v>676</v>
      </c>
      <c r="S331" s="133" t="s">
        <v>681</v>
      </c>
      <c r="T331" s="133" t="s">
        <v>677</v>
      </c>
      <c r="U331" s="133" t="s">
        <v>679</v>
      </c>
      <c r="V331" s="133" t="s">
        <v>687</v>
      </c>
      <c r="W331" s="133" t="s">
        <v>680</v>
      </c>
      <c r="X331" s="133" t="s">
        <v>678</v>
      </c>
      <c r="Y331" s="133" t="s">
        <v>683</v>
      </c>
      <c r="AA331" s="133">
        <f t="shared" ref="AA331:AL331" ca="1" si="394">IF(AND(E331&lt;&gt;"",AA158=1),1,0)</f>
        <v>0</v>
      </c>
      <c r="AB331" s="133">
        <f t="shared" ca="1" si="394"/>
        <v>0</v>
      </c>
      <c r="AC331" s="133">
        <f t="shared" ca="1" si="394"/>
        <v>0</v>
      </c>
      <c r="AD331" s="133">
        <f t="shared" ca="1" si="394"/>
        <v>0</v>
      </c>
      <c r="AE331" s="133">
        <f t="shared" ca="1" si="394"/>
        <v>1</v>
      </c>
      <c r="AF331" s="133">
        <f t="shared" ca="1" si="394"/>
        <v>1</v>
      </c>
      <c r="AG331" s="133">
        <f t="shared" ca="1" si="394"/>
        <v>1</v>
      </c>
      <c r="AH331" s="133">
        <f t="shared" ca="1" si="394"/>
        <v>0</v>
      </c>
      <c r="AI331" s="133">
        <f t="shared" ca="1" si="394"/>
        <v>1</v>
      </c>
      <c r="AJ331" s="133">
        <f t="shared" ca="1" si="394"/>
        <v>1</v>
      </c>
      <c r="AK331" s="133">
        <f t="shared" ca="1" si="394"/>
        <v>0</v>
      </c>
      <c r="AL331" s="133">
        <f t="shared" ca="1" si="394"/>
        <v>0</v>
      </c>
      <c r="AM331" s="133">
        <f t="shared" ca="1" si="351"/>
        <v>5</v>
      </c>
    </row>
    <row r="332" spans="4:39" x14ac:dyDescent="0.25">
      <c r="D332" s="133">
        <v>174</v>
      </c>
      <c r="E332" s="133" t="s">
        <v>96</v>
      </c>
      <c r="H332" s="133" t="s">
        <v>93</v>
      </c>
      <c r="K332" s="133" t="s">
        <v>101</v>
      </c>
      <c r="L332" s="133" t="s">
        <v>102</v>
      </c>
      <c r="M332" s="133" t="s">
        <v>516</v>
      </c>
      <c r="N332" s="133" t="s">
        <v>517</v>
      </c>
      <c r="O332" s="193" t="s">
        <v>518</v>
      </c>
      <c r="P332" s="133" t="s">
        <v>94</v>
      </c>
      <c r="R332" s="133" t="s">
        <v>680</v>
      </c>
      <c r="S332" s="133" t="s">
        <v>677</v>
      </c>
      <c r="T332" s="133" t="s">
        <v>678</v>
      </c>
      <c r="U332" s="133" t="s">
        <v>684</v>
      </c>
      <c r="V332" s="133" t="s">
        <v>687</v>
      </c>
      <c r="W332" s="133" t="s">
        <v>681</v>
      </c>
      <c r="X332" s="133" t="s">
        <v>682</v>
      </c>
      <c r="Y332" s="133" t="s">
        <v>683</v>
      </c>
      <c r="AA332" s="133">
        <f t="shared" ref="AA332:AL332" ca="1" si="395">IF(AND(E332&lt;&gt;"",AA158=1),1,0)</f>
        <v>0</v>
      </c>
      <c r="AB332" s="133">
        <f t="shared" ca="1" si="395"/>
        <v>0</v>
      </c>
      <c r="AC332" s="133">
        <f t="shared" ca="1" si="395"/>
        <v>0</v>
      </c>
      <c r="AD332" s="133">
        <f t="shared" ca="1" si="395"/>
        <v>1</v>
      </c>
      <c r="AE332" s="133">
        <f t="shared" ca="1" si="395"/>
        <v>0</v>
      </c>
      <c r="AF332" s="133">
        <f t="shared" ca="1" si="395"/>
        <v>0</v>
      </c>
      <c r="AG332" s="133">
        <f t="shared" ca="1" si="395"/>
        <v>1</v>
      </c>
      <c r="AH332" s="133">
        <f t="shared" ca="1" si="395"/>
        <v>0</v>
      </c>
      <c r="AI332" s="133">
        <f t="shared" ca="1" si="395"/>
        <v>1</v>
      </c>
      <c r="AJ332" s="133">
        <f t="shared" ca="1" si="395"/>
        <v>1</v>
      </c>
      <c r="AK332" s="133">
        <f t="shared" ca="1" si="395"/>
        <v>0</v>
      </c>
      <c r="AL332" s="133">
        <f t="shared" ca="1" si="395"/>
        <v>1</v>
      </c>
      <c r="AM332" s="133">
        <f t="shared" ca="1" si="351"/>
        <v>5</v>
      </c>
    </row>
    <row r="333" spans="4:39" x14ac:dyDescent="0.25">
      <c r="D333" s="133">
        <v>175</v>
      </c>
      <c r="E333" s="133" t="s">
        <v>96</v>
      </c>
      <c r="H333" s="133" t="s">
        <v>93</v>
      </c>
      <c r="J333" s="133" t="s">
        <v>99</v>
      </c>
      <c r="L333" s="133" t="s">
        <v>102</v>
      </c>
      <c r="M333" s="133" t="s">
        <v>516</v>
      </c>
      <c r="N333" s="133" t="s">
        <v>517</v>
      </c>
      <c r="O333" s="193" t="s">
        <v>518</v>
      </c>
      <c r="P333" s="133" t="s">
        <v>94</v>
      </c>
      <c r="R333" s="133" t="s">
        <v>680</v>
      </c>
      <c r="S333" s="133" t="s">
        <v>677</v>
      </c>
      <c r="T333" s="133" t="s">
        <v>678</v>
      </c>
      <c r="U333" s="133" t="s">
        <v>684</v>
      </c>
      <c r="V333" s="133" t="s">
        <v>687</v>
      </c>
      <c r="W333" s="133" t="s">
        <v>679</v>
      </c>
      <c r="X333" s="133" t="s">
        <v>682</v>
      </c>
      <c r="Y333" s="133" t="s">
        <v>683</v>
      </c>
      <c r="AA333" s="133">
        <f t="shared" ref="AA333:AL333" ca="1" si="396">IF(AND(E333&lt;&gt;"",AA158=1),1,0)</f>
        <v>0</v>
      </c>
      <c r="AB333" s="133">
        <f t="shared" ca="1" si="396"/>
        <v>0</v>
      </c>
      <c r="AC333" s="133">
        <f t="shared" ca="1" si="396"/>
        <v>0</v>
      </c>
      <c r="AD333" s="133">
        <f t="shared" ca="1" si="396"/>
        <v>1</v>
      </c>
      <c r="AE333" s="133">
        <f t="shared" ca="1" si="396"/>
        <v>0</v>
      </c>
      <c r="AF333" s="133">
        <f t="shared" ca="1" si="396"/>
        <v>1</v>
      </c>
      <c r="AG333" s="133">
        <f t="shared" ca="1" si="396"/>
        <v>0</v>
      </c>
      <c r="AH333" s="133">
        <f t="shared" ca="1" si="396"/>
        <v>0</v>
      </c>
      <c r="AI333" s="133">
        <f t="shared" ca="1" si="396"/>
        <v>1</v>
      </c>
      <c r="AJ333" s="133">
        <f t="shared" ca="1" si="396"/>
        <v>1</v>
      </c>
      <c r="AK333" s="133">
        <f t="shared" ca="1" si="396"/>
        <v>0</v>
      </c>
      <c r="AL333" s="133">
        <f t="shared" ca="1" si="396"/>
        <v>1</v>
      </c>
      <c r="AM333" s="133">
        <f t="shared" ca="1" si="351"/>
        <v>5</v>
      </c>
    </row>
    <row r="334" spans="4:39" x14ac:dyDescent="0.25">
      <c r="D334" s="133">
        <v>176</v>
      </c>
      <c r="E334" s="133" t="s">
        <v>96</v>
      </c>
      <c r="H334" s="133" t="s">
        <v>93</v>
      </c>
      <c r="J334" s="133" t="s">
        <v>99</v>
      </c>
      <c r="K334" s="133" t="s">
        <v>101</v>
      </c>
      <c r="M334" s="133" t="s">
        <v>516</v>
      </c>
      <c r="N334" s="133" t="s">
        <v>517</v>
      </c>
      <c r="O334" s="193" t="s">
        <v>518</v>
      </c>
      <c r="P334" s="133" t="s">
        <v>94</v>
      </c>
      <c r="R334" s="133" t="s">
        <v>678</v>
      </c>
      <c r="S334" s="133" t="s">
        <v>681</v>
      </c>
      <c r="T334" s="133" t="s">
        <v>677</v>
      </c>
      <c r="U334" s="133" t="s">
        <v>684</v>
      </c>
      <c r="V334" s="133" t="s">
        <v>687</v>
      </c>
      <c r="W334" s="133" t="s">
        <v>679</v>
      </c>
      <c r="X334" s="133" t="s">
        <v>682</v>
      </c>
      <c r="Y334" s="133" t="s">
        <v>683</v>
      </c>
      <c r="AA334" s="133">
        <f t="shared" ref="AA334:AL334" ca="1" si="397">IF(AND(E334&lt;&gt;"",AA158=1),1,0)</f>
        <v>0</v>
      </c>
      <c r="AB334" s="133">
        <f t="shared" ca="1" si="397"/>
        <v>0</v>
      </c>
      <c r="AC334" s="133">
        <f t="shared" ca="1" si="397"/>
        <v>0</v>
      </c>
      <c r="AD334" s="133">
        <f t="shared" ca="1" si="397"/>
        <v>1</v>
      </c>
      <c r="AE334" s="133">
        <f t="shared" ca="1" si="397"/>
        <v>0</v>
      </c>
      <c r="AF334" s="133">
        <f t="shared" ca="1" si="397"/>
        <v>1</v>
      </c>
      <c r="AG334" s="133">
        <f t="shared" ca="1" si="397"/>
        <v>1</v>
      </c>
      <c r="AH334" s="133">
        <f t="shared" ca="1" si="397"/>
        <v>0</v>
      </c>
      <c r="AI334" s="133">
        <f t="shared" ca="1" si="397"/>
        <v>1</v>
      </c>
      <c r="AJ334" s="133">
        <f t="shared" ca="1" si="397"/>
        <v>1</v>
      </c>
      <c r="AK334" s="133">
        <f t="shared" ca="1" si="397"/>
        <v>0</v>
      </c>
      <c r="AL334" s="133">
        <f t="shared" ca="1" si="397"/>
        <v>1</v>
      </c>
      <c r="AM334" s="133">
        <f t="shared" ca="1" si="351"/>
        <v>6</v>
      </c>
    </row>
    <row r="335" spans="4:39" x14ac:dyDescent="0.25">
      <c r="D335" s="133">
        <v>177</v>
      </c>
      <c r="E335" s="133" t="s">
        <v>96</v>
      </c>
      <c r="H335" s="133" t="s">
        <v>93</v>
      </c>
      <c r="J335" s="133" t="s">
        <v>99</v>
      </c>
      <c r="K335" s="133" t="s">
        <v>101</v>
      </c>
      <c r="L335" s="133" t="s">
        <v>102</v>
      </c>
      <c r="N335" s="133" t="s">
        <v>517</v>
      </c>
      <c r="O335" s="193" t="s">
        <v>518</v>
      </c>
      <c r="P335" s="133" t="s">
        <v>94</v>
      </c>
      <c r="R335" s="133" t="s">
        <v>680</v>
      </c>
      <c r="S335" s="133" t="s">
        <v>681</v>
      </c>
      <c r="T335" s="133" t="s">
        <v>677</v>
      </c>
      <c r="U335" s="133" t="s">
        <v>684</v>
      </c>
      <c r="V335" s="133" t="s">
        <v>687</v>
      </c>
      <c r="W335" s="133" t="s">
        <v>679</v>
      </c>
      <c r="X335" s="133" t="s">
        <v>682</v>
      </c>
      <c r="Y335" s="133" t="s">
        <v>683</v>
      </c>
      <c r="AA335" s="133">
        <f t="shared" ref="AA335:AL335" ca="1" si="398">IF(AND(E335&lt;&gt;"",AA158=1),1,0)</f>
        <v>0</v>
      </c>
      <c r="AB335" s="133">
        <f t="shared" ca="1" si="398"/>
        <v>0</v>
      </c>
      <c r="AC335" s="133">
        <f t="shared" ca="1" si="398"/>
        <v>0</v>
      </c>
      <c r="AD335" s="133">
        <f t="shared" ca="1" si="398"/>
        <v>1</v>
      </c>
      <c r="AE335" s="133">
        <f t="shared" ca="1" si="398"/>
        <v>0</v>
      </c>
      <c r="AF335" s="133">
        <f t="shared" ca="1" si="398"/>
        <v>1</v>
      </c>
      <c r="AG335" s="133">
        <f t="shared" ca="1" si="398"/>
        <v>1</v>
      </c>
      <c r="AH335" s="133">
        <f t="shared" ca="1" si="398"/>
        <v>0</v>
      </c>
      <c r="AI335" s="133">
        <f t="shared" ca="1" si="398"/>
        <v>0</v>
      </c>
      <c r="AJ335" s="133">
        <f t="shared" ca="1" si="398"/>
        <v>1</v>
      </c>
      <c r="AK335" s="133">
        <f t="shared" ca="1" si="398"/>
        <v>0</v>
      </c>
      <c r="AL335" s="133">
        <f t="shared" ca="1" si="398"/>
        <v>1</v>
      </c>
      <c r="AM335" s="133">
        <f t="shared" ca="1" si="351"/>
        <v>5</v>
      </c>
    </row>
    <row r="336" spans="4:39" x14ac:dyDescent="0.25">
      <c r="D336" s="133">
        <v>178</v>
      </c>
      <c r="E336" s="133" t="s">
        <v>96</v>
      </c>
      <c r="H336" s="133" t="s">
        <v>93</v>
      </c>
      <c r="J336" s="133" t="s">
        <v>99</v>
      </c>
      <c r="K336" s="133" t="s">
        <v>101</v>
      </c>
      <c r="L336" s="133" t="s">
        <v>102</v>
      </c>
      <c r="M336" s="133" t="s">
        <v>516</v>
      </c>
      <c r="O336" s="193" t="s">
        <v>518</v>
      </c>
      <c r="P336" s="133" t="s">
        <v>94</v>
      </c>
      <c r="R336" s="133" t="s">
        <v>680</v>
      </c>
      <c r="S336" s="133" t="s">
        <v>681</v>
      </c>
      <c r="T336" s="133" t="s">
        <v>678</v>
      </c>
      <c r="U336" s="133" t="s">
        <v>684</v>
      </c>
      <c r="V336" s="133" t="s">
        <v>687</v>
      </c>
      <c r="W336" s="133" t="s">
        <v>679</v>
      </c>
      <c r="X336" s="133" t="s">
        <v>682</v>
      </c>
      <c r="Y336" s="133" t="s">
        <v>683</v>
      </c>
      <c r="AA336" s="133">
        <f t="shared" ref="AA336:AL336" ca="1" si="399">IF(AND(E336&lt;&gt;"",AA158=1),1,0)</f>
        <v>0</v>
      </c>
      <c r="AB336" s="133">
        <f t="shared" ca="1" si="399"/>
        <v>0</v>
      </c>
      <c r="AC336" s="133">
        <f t="shared" ca="1" si="399"/>
        <v>0</v>
      </c>
      <c r="AD336" s="133">
        <f t="shared" ca="1" si="399"/>
        <v>1</v>
      </c>
      <c r="AE336" s="133">
        <f t="shared" ca="1" si="399"/>
        <v>0</v>
      </c>
      <c r="AF336" s="133">
        <f t="shared" ca="1" si="399"/>
        <v>1</v>
      </c>
      <c r="AG336" s="133">
        <f t="shared" ca="1" si="399"/>
        <v>1</v>
      </c>
      <c r="AH336" s="133">
        <f t="shared" ca="1" si="399"/>
        <v>0</v>
      </c>
      <c r="AI336" s="133">
        <f t="shared" ca="1" si="399"/>
        <v>1</v>
      </c>
      <c r="AJ336" s="133">
        <f t="shared" ca="1" si="399"/>
        <v>0</v>
      </c>
      <c r="AK336" s="133">
        <f t="shared" ca="1" si="399"/>
        <v>0</v>
      </c>
      <c r="AL336" s="133">
        <f t="shared" ca="1" si="399"/>
        <v>1</v>
      </c>
      <c r="AM336" s="133">
        <f t="shared" ca="1" si="351"/>
        <v>5</v>
      </c>
    </row>
    <row r="337" spans="4:39" x14ac:dyDescent="0.25">
      <c r="D337" s="133">
        <v>179</v>
      </c>
      <c r="E337" s="133" t="s">
        <v>96</v>
      </c>
      <c r="H337" s="133" t="s">
        <v>93</v>
      </c>
      <c r="J337" s="133" t="s">
        <v>99</v>
      </c>
      <c r="K337" s="133" t="s">
        <v>101</v>
      </c>
      <c r="L337" s="133" t="s">
        <v>102</v>
      </c>
      <c r="M337" s="133" t="s">
        <v>516</v>
      </c>
      <c r="N337" s="133" t="s">
        <v>517</v>
      </c>
      <c r="P337" s="133" t="s">
        <v>94</v>
      </c>
      <c r="R337" s="133" t="s">
        <v>680</v>
      </c>
      <c r="S337" s="133" t="s">
        <v>681</v>
      </c>
      <c r="T337" s="133" t="s">
        <v>677</v>
      </c>
      <c r="U337" s="133" t="s">
        <v>684</v>
      </c>
      <c r="V337" s="133" t="s">
        <v>687</v>
      </c>
      <c r="W337" s="133" t="s">
        <v>679</v>
      </c>
      <c r="X337" s="133" t="s">
        <v>682</v>
      </c>
      <c r="Y337" s="133" t="s">
        <v>678</v>
      </c>
      <c r="AA337" s="133">
        <f t="shared" ref="AA337:AL337" ca="1" si="400">IF(AND(E337&lt;&gt;"",AA158=1),1,0)</f>
        <v>0</v>
      </c>
      <c r="AB337" s="133">
        <f t="shared" ca="1" si="400"/>
        <v>0</v>
      </c>
      <c r="AC337" s="133">
        <f t="shared" ca="1" si="400"/>
        <v>0</v>
      </c>
      <c r="AD337" s="133">
        <f t="shared" ca="1" si="400"/>
        <v>1</v>
      </c>
      <c r="AE337" s="133">
        <f t="shared" ca="1" si="400"/>
        <v>0</v>
      </c>
      <c r="AF337" s="133">
        <f t="shared" ca="1" si="400"/>
        <v>1</v>
      </c>
      <c r="AG337" s="133">
        <f t="shared" ca="1" si="400"/>
        <v>1</v>
      </c>
      <c r="AH337" s="133">
        <f t="shared" ca="1" si="400"/>
        <v>0</v>
      </c>
      <c r="AI337" s="133">
        <f t="shared" ca="1" si="400"/>
        <v>1</v>
      </c>
      <c r="AJ337" s="133">
        <f t="shared" ca="1" si="400"/>
        <v>1</v>
      </c>
      <c r="AK337" s="133">
        <f t="shared" ca="1" si="400"/>
        <v>0</v>
      </c>
      <c r="AL337" s="133">
        <f t="shared" ca="1" si="400"/>
        <v>1</v>
      </c>
      <c r="AM337" s="133">
        <f t="shared" ca="1" si="351"/>
        <v>6</v>
      </c>
    </row>
    <row r="338" spans="4:39" x14ac:dyDescent="0.25">
      <c r="D338" s="133">
        <v>180</v>
      </c>
      <c r="E338" s="133" t="s">
        <v>96</v>
      </c>
      <c r="H338" s="133" t="s">
        <v>93</v>
      </c>
      <c r="J338" s="133" t="s">
        <v>99</v>
      </c>
      <c r="K338" s="133" t="s">
        <v>101</v>
      </c>
      <c r="L338" s="133" t="s">
        <v>102</v>
      </c>
      <c r="M338" s="133" t="s">
        <v>516</v>
      </c>
      <c r="N338" s="133" t="s">
        <v>517</v>
      </c>
      <c r="O338" s="193" t="s">
        <v>518</v>
      </c>
      <c r="R338" s="133" t="s">
        <v>680</v>
      </c>
      <c r="S338" s="133" t="s">
        <v>681</v>
      </c>
      <c r="T338" s="133" t="s">
        <v>677</v>
      </c>
      <c r="U338" s="133" t="s">
        <v>684</v>
      </c>
      <c r="V338" s="133" t="s">
        <v>687</v>
      </c>
      <c r="W338" s="133" t="s">
        <v>679</v>
      </c>
      <c r="X338" s="133" t="s">
        <v>678</v>
      </c>
      <c r="Y338" s="133" t="s">
        <v>683</v>
      </c>
      <c r="AA338" s="133">
        <f t="shared" ref="AA338:AL338" ca="1" si="401">IF(AND(E338&lt;&gt;"",AA158=1),1,0)</f>
        <v>0</v>
      </c>
      <c r="AB338" s="133">
        <f t="shared" ca="1" si="401"/>
        <v>0</v>
      </c>
      <c r="AC338" s="133">
        <f t="shared" ca="1" si="401"/>
        <v>0</v>
      </c>
      <c r="AD338" s="133">
        <f t="shared" ca="1" si="401"/>
        <v>1</v>
      </c>
      <c r="AE338" s="133">
        <f t="shared" ca="1" si="401"/>
        <v>0</v>
      </c>
      <c r="AF338" s="133">
        <f t="shared" ca="1" si="401"/>
        <v>1</v>
      </c>
      <c r="AG338" s="133">
        <f t="shared" ca="1" si="401"/>
        <v>1</v>
      </c>
      <c r="AH338" s="133">
        <f t="shared" ca="1" si="401"/>
        <v>0</v>
      </c>
      <c r="AI338" s="133">
        <f t="shared" ca="1" si="401"/>
        <v>1</v>
      </c>
      <c r="AJ338" s="133">
        <f t="shared" ca="1" si="401"/>
        <v>1</v>
      </c>
      <c r="AK338" s="133">
        <f t="shared" ca="1" si="401"/>
        <v>0</v>
      </c>
      <c r="AL338" s="133">
        <f t="shared" ca="1" si="401"/>
        <v>0</v>
      </c>
      <c r="AM338" s="133">
        <f t="shared" ca="1" si="351"/>
        <v>5</v>
      </c>
    </row>
    <row r="339" spans="4:39" x14ac:dyDescent="0.25">
      <c r="D339" s="133">
        <v>181</v>
      </c>
      <c r="E339" s="133" t="s">
        <v>96</v>
      </c>
      <c r="H339" s="133" t="s">
        <v>93</v>
      </c>
      <c r="I339" s="133" t="s">
        <v>100</v>
      </c>
      <c r="L339" s="133" t="s">
        <v>102</v>
      </c>
      <c r="M339" s="133" t="s">
        <v>516</v>
      </c>
      <c r="N339" s="133" t="s">
        <v>517</v>
      </c>
      <c r="O339" s="193" t="s">
        <v>518</v>
      </c>
      <c r="P339" s="133" t="s">
        <v>94</v>
      </c>
      <c r="R339" s="133" t="s">
        <v>676</v>
      </c>
      <c r="S339" s="133" t="s">
        <v>677</v>
      </c>
      <c r="T339" s="133" t="s">
        <v>678</v>
      </c>
      <c r="U339" s="133" t="s">
        <v>684</v>
      </c>
      <c r="V339" s="133" t="s">
        <v>687</v>
      </c>
      <c r="W339" s="133" t="s">
        <v>680</v>
      </c>
      <c r="X339" s="133" t="s">
        <v>682</v>
      </c>
      <c r="Y339" s="133" t="s">
        <v>683</v>
      </c>
      <c r="AA339" s="133">
        <f t="shared" ref="AA339:AL339" ca="1" si="402">IF(AND(E339&lt;&gt;"",AA158=1),1,0)</f>
        <v>0</v>
      </c>
      <c r="AB339" s="133">
        <f t="shared" ca="1" si="402"/>
        <v>0</v>
      </c>
      <c r="AC339" s="133">
        <f t="shared" ca="1" si="402"/>
        <v>0</v>
      </c>
      <c r="AD339" s="133">
        <f t="shared" ca="1" si="402"/>
        <v>1</v>
      </c>
      <c r="AE339" s="133">
        <f t="shared" ca="1" si="402"/>
        <v>1</v>
      </c>
      <c r="AF339" s="133">
        <f t="shared" ca="1" si="402"/>
        <v>0</v>
      </c>
      <c r="AG339" s="133">
        <f t="shared" ca="1" si="402"/>
        <v>0</v>
      </c>
      <c r="AH339" s="133">
        <f t="shared" ca="1" si="402"/>
        <v>0</v>
      </c>
      <c r="AI339" s="133">
        <f t="shared" ca="1" si="402"/>
        <v>1</v>
      </c>
      <c r="AJ339" s="133">
        <f t="shared" ca="1" si="402"/>
        <v>1</v>
      </c>
      <c r="AK339" s="133">
        <f t="shared" ca="1" si="402"/>
        <v>0</v>
      </c>
      <c r="AL339" s="133">
        <f t="shared" ca="1" si="402"/>
        <v>1</v>
      </c>
      <c r="AM339" s="133">
        <f t="shared" ca="1" si="351"/>
        <v>5</v>
      </c>
    </row>
    <row r="340" spans="4:39" x14ac:dyDescent="0.25">
      <c r="D340" s="133">
        <v>182</v>
      </c>
      <c r="E340" s="133" t="s">
        <v>96</v>
      </c>
      <c r="H340" s="133" t="s">
        <v>93</v>
      </c>
      <c r="I340" s="133" t="s">
        <v>100</v>
      </c>
      <c r="K340" s="133" t="s">
        <v>101</v>
      </c>
      <c r="M340" s="133" t="s">
        <v>516</v>
      </c>
      <c r="N340" s="133" t="s">
        <v>517</v>
      </c>
      <c r="O340" s="193" t="s">
        <v>518</v>
      </c>
      <c r="P340" s="133" t="s">
        <v>94</v>
      </c>
      <c r="R340" s="133" t="s">
        <v>676</v>
      </c>
      <c r="S340" s="133" t="s">
        <v>677</v>
      </c>
      <c r="T340" s="133" t="s">
        <v>678</v>
      </c>
      <c r="U340" s="133" t="s">
        <v>684</v>
      </c>
      <c r="V340" s="133" t="s">
        <v>687</v>
      </c>
      <c r="W340" s="133" t="s">
        <v>681</v>
      </c>
      <c r="X340" s="133" t="s">
        <v>682</v>
      </c>
      <c r="Y340" s="133" t="s">
        <v>683</v>
      </c>
      <c r="AA340" s="133">
        <f t="shared" ref="AA340:AL340" ca="1" si="403">IF(AND(E340&lt;&gt;"",AA158=1),1,0)</f>
        <v>0</v>
      </c>
      <c r="AB340" s="133">
        <f t="shared" ca="1" si="403"/>
        <v>0</v>
      </c>
      <c r="AC340" s="133">
        <f t="shared" ca="1" si="403"/>
        <v>0</v>
      </c>
      <c r="AD340" s="133">
        <f t="shared" ca="1" si="403"/>
        <v>1</v>
      </c>
      <c r="AE340" s="133">
        <f t="shared" ca="1" si="403"/>
        <v>1</v>
      </c>
      <c r="AF340" s="133">
        <f t="shared" ca="1" si="403"/>
        <v>0</v>
      </c>
      <c r="AG340" s="133">
        <f t="shared" ca="1" si="403"/>
        <v>1</v>
      </c>
      <c r="AH340" s="133">
        <f t="shared" ca="1" si="403"/>
        <v>0</v>
      </c>
      <c r="AI340" s="133">
        <f t="shared" ca="1" si="403"/>
        <v>1</v>
      </c>
      <c r="AJ340" s="133">
        <f t="shared" ca="1" si="403"/>
        <v>1</v>
      </c>
      <c r="AK340" s="133">
        <f t="shared" ca="1" si="403"/>
        <v>0</v>
      </c>
      <c r="AL340" s="133">
        <f t="shared" ca="1" si="403"/>
        <v>1</v>
      </c>
      <c r="AM340" s="133">
        <f t="shared" ca="1" si="351"/>
        <v>6</v>
      </c>
    </row>
    <row r="341" spans="4:39" x14ac:dyDescent="0.25">
      <c r="D341" s="133">
        <v>183</v>
      </c>
      <c r="E341" s="133" t="s">
        <v>96</v>
      </c>
      <c r="H341" s="133" t="s">
        <v>93</v>
      </c>
      <c r="I341" s="133" t="s">
        <v>100</v>
      </c>
      <c r="K341" s="133" t="s">
        <v>101</v>
      </c>
      <c r="L341" s="133" t="s">
        <v>102</v>
      </c>
      <c r="N341" s="133" t="s">
        <v>517</v>
      </c>
      <c r="O341" s="193" t="s">
        <v>518</v>
      </c>
      <c r="P341" s="133" t="s">
        <v>94</v>
      </c>
      <c r="R341" s="133" t="s">
        <v>676</v>
      </c>
      <c r="S341" s="133" t="s">
        <v>681</v>
      </c>
      <c r="T341" s="133" t="s">
        <v>677</v>
      </c>
      <c r="U341" s="133" t="s">
        <v>684</v>
      </c>
      <c r="V341" s="133" t="s">
        <v>687</v>
      </c>
      <c r="W341" s="133" t="s">
        <v>680</v>
      </c>
      <c r="X341" s="133" t="s">
        <v>682</v>
      </c>
      <c r="Y341" s="133" t="s">
        <v>683</v>
      </c>
      <c r="AA341" s="133">
        <f t="shared" ref="AA341:AL341" ca="1" si="404">IF(AND(E341&lt;&gt;"",AA158=1),1,0)</f>
        <v>0</v>
      </c>
      <c r="AB341" s="133">
        <f t="shared" ca="1" si="404"/>
        <v>0</v>
      </c>
      <c r="AC341" s="133">
        <f t="shared" ca="1" si="404"/>
        <v>0</v>
      </c>
      <c r="AD341" s="133">
        <f t="shared" ca="1" si="404"/>
        <v>1</v>
      </c>
      <c r="AE341" s="133">
        <f t="shared" ca="1" si="404"/>
        <v>1</v>
      </c>
      <c r="AF341" s="133">
        <f t="shared" ca="1" si="404"/>
        <v>0</v>
      </c>
      <c r="AG341" s="133">
        <f t="shared" ca="1" si="404"/>
        <v>1</v>
      </c>
      <c r="AH341" s="133">
        <f t="shared" ca="1" si="404"/>
        <v>0</v>
      </c>
      <c r="AI341" s="133">
        <f t="shared" ca="1" si="404"/>
        <v>0</v>
      </c>
      <c r="AJ341" s="133">
        <f t="shared" ca="1" si="404"/>
        <v>1</v>
      </c>
      <c r="AK341" s="133">
        <f t="shared" ca="1" si="404"/>
        <v>0</v>
      </c>
      <c r="AL341" s="133">
        <f t="shared" ca="1" si="404"/>
        <v>1</v>
      </c>
      <c r="AM341" s="133">
        <f t="shared" ca="1" si="351"/>
        <v>5</v>
      </c>
    </row>
    <row r="342" spans="4:39" x14ac:dyDescent="0.25">
      <c r="D342" s="133">
        <v>184</v>
      </c>
      <c r="E342" s="133" t="s">
        <v>96</v>
      </c>
      <c r="H342" s="133" t="s">
        <v>93</v>
      </c>
      <c r="I342" s="133" t="s">
        <v>100</v>
      </c>
      <c r="K342" s="133" t="s">
        <v>101</v>
      </c>
      <c r="L342" s="133" t="s">
        <v>102</v>
      </c>
      <c r="M342" s="133" t="s">
        <v>516</v>
      </c>
      <c r="O342" s="193" t="s">
        <v>518</v>
      </c>
      <c r="P342" s="133" t="s">
        <v>94</v>
      </c>
      <c r="R342" s="133" t="s">
        <v>676</v>
      </c>
      <c r="S342" s="133" t="s">
        <v>681</v>
      </c>
      <c r="T342" s="133" t="s">
        <v>678</v>
      </c>
      <c r="U342" s="133" t="s">
        <v>684</v>
      </c>
      <c r="V342" s="133" t="s">
        <v>687</v>
      </c>
      <c r="W342" s="133" t="s">
        <v>680</v>
      </c>
      <c r="X342" s="133" t="s">
        <v>682</v>
      </c>
      <c r="Y342" s="133" t="s">
        <v>683</v>
      </c>
      <c r="AA342" s="133">
        <f t="shared" ref="AA342:AL342" ca="1" si="405">IF(AND(E342&lt;&gt;"",AA158=1),1,0)</f>
        <v>0</v>
      </c>
      <c r="AB342" s="133">
        <f t="shared" ca="1" si="405"/>
        <v>0</v>
      </c>
      <c r="AC342" s="133">
        <f t="shared" ca="1" si="405"/>
        <v>0</v>
      </c>
      <c r="AD342" s="133">
        <f t="shared" ca="1" si="405"/>
        <v>1</v>
      </c>
      <c r="AE342" s="133">
        <f t="shared" ca="1" si="405"/>
        <v>1</v>
      </c>
      <c r="AF342" s="133">
        <f t="shared" ca="1" si="405"/>
        <v>0</v>
      </c>
      <c r="AG342" s="133">
        <f t="shared" ca="1" si="405"/>
        <v>1</v>
      </c>
      <c r="AH342" s="133">
        <f t="shared" ca="1" si="405"/>
        <v>0</v>
      </c>
      <c r="AI342" s="133">
        <f t="shared" ca="1" si="405"/>
        <v>1</v>
      </c>
      <c r="AJ342" s="133">
        <f t="shared" ca="1" si="405"/>
        <v>0</v>
      </c>
      <c r="AK342" s="133">
        <f t="shared" ca="1" si="405"/>
        <v>0</v>
      </c>
      <c r="AL342" s="133">
        <f t="shared" ca="1" si="405"/>
        <v>1</v>
      </c>
      <c r="AM342" s="133">
        <f t="shared" ca="1" si="351"/>
        <v>5</v>
      </c>
    </row>
    <row r="343" spans="4:39" x14ac:dyDescent="0.25">
      <c r="D343" s="133">
        <v>185</v>
      </c>
      <c r="E343" s="133" t="s">
        <v>96</v>
      </c>
      <c r="H343" s="133" t="s">
        <v>93</v>
      </c>
      <c r="I343" s="133" t="s">
        <v>100</v>
      </c>
      <c r="K343" s="133" t="s">
        <v>101</v>
      </c>
      <c r="L343" s="133" t="s">
        <v>102</v>
      </c>
      <c r="M343" s="133" t="s">
        <v>516</v>
      </c>
      <c r="N343" s="133" t="s">
        <v>517</v>
      </c>
      <c r="P343" s="133" t="s">
        <v>94</v>
      </c>
      <c r="R343" s="133" t="s">
        <v>676</v>
      </c>
      <c r="S343" s="133" t="s">
        <v>681</v>
      </c>
      <c r="T343" s="133" t="s">
        <v>677</v>
      </c>
      <c r="U343" s="133" t="s">
        <v>684</v>
      </c>
      <c r="V343" s="133" t="s">
        <v>687</v>
      </c>
      <c r="W343" s="133" t="s">
        <v>680</v>
      </c>
      <c r="X343" s="133" t="s">
        <v>682</v>
      </c>
      <c r="Y343" s="133" t="s">
        <v>678</v>
      </c>
      <c r="AA343" s="133">
        <f t="shared" ref="AA343:AL343" ca="1" si="406">IF(AND(E343&lt;&gt;"",AA158=1),1,0)</f>
        <v>0</v>
      </c>
      <c r="AB343" s="133">
        <f t="shared" ca="1" si="406"/>
        <v>0</v>
      </c>
      <c r="AC343" s="133">
        <f t="shared" ca="1" si="406"/>
        <v>0</v>
      </c>
      <c r="AD343" s="133">
        <f t="shared" ca="1" si="406"/>
        <v>1</v>
      </c>
      <c r="AE343" s="133">
        <f t="shared" ca="1" si="406"/>
        <v>1</v>
      </c>
      <c r="AF343" s="133">
        <f t="shared" ca="1" si="406"/>
        <v>0</v>
      </c>
      <c r="AG343" s="133">
        <f t="shared" ca="1" si="406"/>
        <v>1</v>
      </c>
      <c r="AH343" s="133">
        <f t="shared" ca="1" si="406"/>
        <v>0</v>
      </c>
      <c r="AI343" s="133">
        <f t="shared" ca="1" si="406"/>
        <v>1</v>
      </c>
      <c r="AJ343" s="133">
        <f t="shared" ca="1" si="406"/>
        <v>1</v>
      </c>
      <c r="AK343" s="133">
        <f t="shared" ca="1" si="406"/>
        <v>0</v>
      </c>
      <c r="AL343" s="133">
        <f t="shared" ca="1" si="406"/>
        <v>1</v>
      </c>
      <c r="AM343" s="133">
        <f t="shared" ca="1" si="351"/>
        <v>6</v>
      </c>
    </row>
    <row r="344" spans="4:39" x14ac:dyDescent="0.25">
      <c r="D344" s="133">
        <v>186</v>
      </c>
      <c r="E344" s="133" t="s">
        <v>96</v>
      </c>
      <c r="H344" s="133" t="s">
        <v>93</v>
      </c>
      <c r="I344" s="133" t="s">
        <v>100</v>
      </c>
      <c r="K344" s="133" t="s">
        <v>101</v>
      </c>
      <c r="L344" s="133" t="s">
        <v>102</v>
      </c>
      <c r="M344" s="133" t="s">
        <v>516</v>
      </c>
      <c r="N344" s="133" t="s">
        <v>517</v>
      </c>
      <c r="O344" s="193" t="s">
        <v>518</v>
      </c>
      <c r="R344" s="133" t="s">
        <v>676</v>
      </c>
      <c r="S344" s="133" t="s">
        <v>681</v>
      </c>
      <c r="T344" s="133" t="s">
        <v>677</v>
      </c>
      <c r="U344" s="133" t="s">
        <v>684</v>
      </c>
      <c r="V344" s="133" t="s">
        <v>687</v>
      </c>
      <c r="W344" s="133" t="s">
        <v>680</v>
      </c>
      <c r="X344" s="133" t="s">
        <v>678</v>
      </c>
      <c r="Y344" s="133" t="s">
        <v>683</v>
      </c>
      <c r="AA344" s="133">
        <f t="shared" ref="AA344:AL344" ca="1" si="407">IF(AND(E344&lt;&gt;"",AA158=1),1,0)</f>
        <v>0</v>
      </c>
      <c r="AB344" s="133">
        <f t="shared" ca="1" si="407"/>
        <v>0</v>
      </c>
      <c r="AC344" s="133">
        <f t="shared" ca="1" si="407"/>
        <v>0</v>
      </c>
      <c r="AD344" s="133">
        <f t="shared" ca="1" si="407"/>
        <v>1</v>
      </c>
      <c r="AE344" s="133">
        <f t="shared" ca="1" si="407"/>
        <v>1</v>
      </c>
      <c r="AF344" s="133">
        <f t="shared" ca="1" si="407"/>
        <v>0</v>
      </c>
      <c r="AG344" s="133">
        <f t="shared" ca="1" si="407"/>
        <v>1</v>
      </c>
      <c r="AH344" s="133">
        <f t="shared" ca="1" si="407"/>
        <v>0</v>
      </c>
      <c r="AI344" s="133">
        <f t="shared" ca="1" si="407"/>
        <v>1</v>
      </c>
      <c r="AJ344" s="133">
        <f t="shared" ca="1" si="407"/>
        <v>1</v>
      </c>
      <c r="AK344" s="133">
        <f t="shared" ca="1" si="407"/>
        <v>0</v>
      </c>
      <c r="AL344" s="133">
        <f t="shared" ca="1" si="407"/>
        <v>0</v>
      </c>
      <c r="AM344" s="133">
        <f t="shared" ca="1" si="351"/>
        <v>5</v>
      </c>
    </row>
    <row r="345" spans="4:39" x14ac:dyDescent="0.25">
      <c r="D345" s="133">
        <v>187</v>
      </c>
      <c r="E345" s="133" t="s">
        <v>96</v>
      </c>
      <c r="H345" s="133" t="s">
        <v>93</v>
      </c>
      <c r="I345" s="133" t="s">
        <v>100</v>
      </c>
      <c r="J345" s="133" t="s">
        <v>99</v>
      </c>
      <c r="M345" s="133" t="s">
        <v>516</v>
      </c>
      <c r="N345" s="133" t="s">
        <v>517</v>
      </c>
      <c r="O345" s="193" t="s">
        <v>518</v>
      </c>
      <c r="P345" s="133" t="s">
        <v>94</v>
      </c>
      <c r="R345" s="133" t="s">
        <v>676</v>
      </c>
      <c r="S345" s="133" t="s">
        <v>677</v>
      </c>
      <c r="T345" s="133" t="s">
        <v>678</v>
      </c>
      <c r="U345" s="133" t="s">
        <v>684</v>
      </c>
      <c r="V345" s="133" t="s">
        <v>687</v>
      </c>
      <c r="W345" s="133" t="s">
        <v>679</v>
      </c>
      <c r="X345" s="133" t="s">
        <v>682</v>
      </c>
      <c r="Y345" s="133" t="s">
        <v>683</v>
      </c>
      <c r="AA345" s="133">
        <f t="shared" ref="AA345:AL345" ca="1" si="408">IF(AND(E345&lt;&gt;"",AA158=1),1,0)</f>
        <v>0</v>
      </c>
      <c r="AB345" s="133">
        <f t="shared" ca="1" si="408"/>
        <v>0</v>
      </c>
      <c r="AC345" s="133">
        <f t="shared" ca="1" si="408"/>
        <v>0</v>
      </c>
      <c r="AD345" s="133">
        <f t="shared" ca="1" si="408"/>
        <v>1</v>
      </c>
      <c r="AE345" s="133">
        <f t="shared" ca="1" si="408"/>
        <v>1</v>
      </c>
      <c r="AF345" s="133">
        <f t="shared" ca="1" si="408"/>
        <v>1</v>
      </c>
      <c r="AG345" s="133">
        <f t="shared" ca="1" si="408"/>
        <v>0</v>
      </c>
      <c r="AH345" s="133">
        <f t="shared" ca="1" si="408"/>
        <v>0</v>
      </c>
      <c r="AI345" s="133">
        <f t="shared" ca="1" si="408"/>
        <v>1</v>
      </c>
      <c r="AJ345" s="133">
        <f t="shared" ca="1" si="408"/>
        <v>1</v>
      </c>
      <c r="AK345" s="133">
        <f t="shared" ca="1" si="408"/>
        <v>0</v>
      </c>
      <c r="AL345" s="133">
        <f t="shared" ca="1" si="408"/>
        <v>1</v>
      </c>
      <c r="AM345" s="133">
        <f t="shared" ca="1" si="351"/>
        <v>6</v>
      </c>
    </row>
    <row r="346" spans="4:39" x14ac:dyDescent="0.25">
      <c r="D346" s="133">
        <v>188</v>
      </c>
      <c r="E346" s="133" t="s">
        <v>96</v>
      </c>
      <c r="H346" s="133" t="s">
        <v>93</v>
      </c>
      <c r="I346" s="133" t="s">
        <v>100</v>
      </c>
      <c r="J346" s="133" t="s">
        <v>99</v>
      </c>
      <c r="L346" s="133" t="s">
        <v>102</v>
      </c>
      <c r="N346" s="133" t="s">
        <v>517</v>
      </c>
      <c r="O346" s="193" t="s">
        <v>518</v>
      </c>
      <c r="P346" s="133" t="s">
        <v>94</v>
      </c>
      <c r="R346" s="133" t="s">
        <v>680</v>
      </c>
      <c r="S346" s="133" t="s">
        <v>677</v>
      </c>
      <c r="T346" s="133" t="s">
        <v>676</v>
      </c>
      <c r="U346" s="133" t="s">
        <v>684</v>
      </c>
      <c r="V346" s="133" t="s">
        <v>687</v>
      </c>
      <c r="W346" s="133" t="s">
        <v>679</v>
      </c>
      <c r="X346" s="133" t="s">
        <v>682</v>
      </c>
      <c r="Y346" s="133" t="s">
        <v>683</v>
      </c>
      <c r="AA346" s="133">
        <f t="shared" ref="AA346:AL346" ca="1" si="409">IF(AND(E346&lt;&gt;"",AA158=1),1,0)</f>
        <v>0</v>
      </c>
      <c r="AB346" s="133">
        <f t="shared" ca="1" si="409"/>
        <v>0</v>
      </c>
      <c r="AC346" s="133">
        <f t="shared" ca="1" si="409"/>
        <v>0</v>
      </c>
      <c r="AD346" s="133">
        <f t="shared" ca="1" si="409"/>
        <v>1</v>
      </c>
      <c r="AE346" s="133">
        <f t="shared" ca="1" si="409"/>
        <v>1</v>
      </c>
      <c r="AF346" s="133">
        <f t="shared" ca="1" si="409"/>
        <v>1</v>
      </c>
      <c r="AG346" s="133">
        <f t="shared" ca="1" si="409"/>
        <v>0</v>
      </c>
      <c r="AH346" s="133">
        <f t="shared" ca="1" si="409"/>
        <v>0</v>
      </c>
      <c r="AI346" s="133">
        <f t="shared" ca="1" si="409"/>
        <v>0</v>
      </c>
      <c r="AJ346" s="133">
        <f t="shared" ca="1" si="409"/>
        <v>1</v>
      </c>
      <c r="AK346" s="133">
        <f t="shared" ca="1" si="409"/>
        <v>0</v>
      </c>
      <c r="AL346" s="133">
        <f t="shared" ca="1" si="409"/>
        <v>1</v>
      </c>
      <c r="AM346" s="133">
        <f t="shared" ca="1" si="351"/>
        <v>5</v>
      </c>
    </row>
    <row r="347" spans="4:39" x14ac:dyDescent="0.25">
      <c r="D347" s="133">
        <v>189</v>
      </c>
      <c r="E347" s="133" t="s">
        <v>96</v>
      </c>
      <c r="H347" s="133" t="s">
        <v>93</v>
      </c>
      <c r="I347" s="133" t="s">
        <v>100</v>
      </c>
      <c r="J347" s="133" t="s">
        <v>99</v>
      </c>
      <c r="L347" s="133" t="s">
        <v>102</v>
      </c>
      <c r="M347" s="133" t="s">
        <v>516</v>
      </c>
      <c r="O347" s="193" t="s">
        <v>518</v>
      </c>
      <c r="P347" s="133" t="s">
        <v>94</v>
      </c>
      <c r="R347" s="133" t="s">
        <v>680</v>
      </c>
      <c r="S347" s="133" t="s">
        <v>676</v>
      </c>
      <c r="T347" s="133" t="s">
        <v>678</v>
      </c>
      <c r="U347" s="133" t="s">
        <v>684</v>
      </c>
      <c r="V347" s="133" t="s">
        <v>687</v>
      </c>
      <c r="W347" s="133" t="s">
        <v>679</v>
      </c>
      <c r="X347" s="133" t="s">
        <v>682</v>
      </c>
      <c r="Y347" s="133" t="s">
        <v>683</v>
      </c>
      <c r="AA347" s="133">
        <f t="shared" ref="AA347:AL347" ca="1" si="410">IF(AND(E347&lt;&gt;"",AA158=1),1,0)</f>
        <v>0</v>
      </c>
      <c r="AB347" s="133">
        <f t="shared" ca="1" si="410"/>
        <v>0</v>
      </c>
      <c r="AC347" s="133">
        <f t="shared" ca="1" si="410"/>
        <v>0</v>
      </c>
      <c r="AD347" s="133">
        <f t="shared" ca="1" si="410"/>
        <v>1</v>
      </c>
      <c r="AE347" s="133">
        <f t="shared" ca="1" si="410"/>
        <v>1</v>
      </c>
      <c r="AF347" s="133">
        <f t="shared" ca="1" si="410"/>
        <v>1</v>
      </c>
      <c r="AG347" s="133">
        <f t="shared" ca="1" si="410"/>
        <v>0</v>
      </c>
      <c r="AH347" s="133">
        <f t="shared" ca="1" si="410"/>
        <v>0</v>
      </c>
      <c r="AI347" s="133">
        <f t="shared" ca="1" si="410"/>
        <v>1</v>
      </c>
      <c r="AJ347" s="133">
        <f t="shared" ca="1" si="410"/>
        <v>0</v>
      </c>
      <c r="AK347" s="133">
        <f t="shared" ca="1" si="410"/>
        <v>0</v>
      </c>
      <c r="AL347" s="133">
        <f t="shared" ca="1" si="410"/>
        <v>1</v>
      </c>
      <c r="AM347" s="133">
        <f t="shared" ca="1" si="351"/>
        <v>5</v>
      </c>
    </row>
    <row r="348" spans="4:39" x14ac:dyDescent="0.25">
      <c r="D348" s="133">
        <v>190</v>
      </c>
      <c r="E348" s="133" t="s">
        <v>96</v>
      </c>
      <c r="H348" s="133" t="s">
        <v>93</v>
      </c>
      <c r="I348" s="133" t="s">
        <v>100</v>
      </c>
      <c r="J348" s="133" t="s">
        <v>99</v>
      </c>
      <c r="L348" s="133" t="s">
        <v>102</v>
      </c>
      <c r="M348" s="133" t="s">
        <v>516</v>
      </c>
      <c r="N348" s="133" t="s">
        <v>517</v>
      </c>
      <c r="P348" s="133" t="s">
        <v>94</v>
      </c>
      <c r="R348" s="133" t="s">
        <v>680</v>
      </c>
      <c r="S348" s="133" t="s">
        <v>677</v>
      </c>
      <c r="T348" s="133" t="s">
        <v>676</v>
      </c>
      <c r="U348" s="133" t="s">
        <v>684</v>
      </c>
      <c r="V348" s="133" t="s">
        <v>687</v>
      </c>
      <c r="W348" s="133" t="s">
        <v>679</v>
      </c>
      <c r="X348" s="133" t="s">
        <v>682</v>
      </c>
      <c r="Y348" s="133" t="s">
        <v>678</v>
      </c>
      <c r="AA348" s="133">
        <f t="shared" ref="AA348:AL348" ca="1" si="411">IF(AND(E348&lt;&gt;"",AA158=1),1,0)</f>
        <v>0</v>
      </c>
      <c r="AB348" s="133">
        <f t="shared" ca="1" si="411"/>
        <v>0</v>
      </c>
      <c r="AC348" s="133">
        <f t="shared" ca="1" si="411"/>
        <v>0</v>
      </c>
      <c r="AD348" s="133">
        <f t="shared" ca="1" si="411"/>
        <v>1</v>
      </c>
      <c r="AE348" s="133">
        <f t="shared" ca="1" si="411"/>
        <v>1</v>
      </c>
      <c r="AF348" s="133">
        <f t="shared" ca="1" si="411"/>
        <v>1</v>
      </c>
      <c r="AG348" s="133">
        <f t="shared" ca="1" si="411"/>
        <v>0</v>
      </c>
      <c r="AH348" s="133">
        <f t="shared" ca="1" si="411"/>
        <v>0</v>
      </c>
      <c r="AI348" s="133">
        <f t="shared" ca="1" si="411"/>
        <v>1</v>
      </c>
      <c r="AJ348" s="133">
        <f t="shared" ca="1" si="411"/>
        <v>1</v>
      </c>
      <c r="AK348" s="133">
        <f t="shared" ca="1" si="411"/>
        <v>0</v>
      </c>
      <c r="AL348" s="133">
        <f t="shared" ca="1" si="411"/>
        <v>1</v>
      </c>
      <c r="AM348" s="133">
        <f t="shared" ca="1" si="351"/>
        <v>6</v>
      </c>
    </row>
    <row r="349" spans="4:39" x14ac:dyDescent="0.25">
      <c r="D349" s="133">
        <v>191</v>
      </c>
      <c r="E349" s="133" t="s">
        <v>96</v>
      </c>
      <c r="H349" s="133" t="s">
        <v>93</v>
      </c>
      <c r="I349" s="133" t="s">
        <v>100</v>
      </c>
      <c r="J349" s="133" t="s">
        <v>99</v>
      </c>
      <c r="L349" s="133" t="s">
        <v>102</v>
      </c>
      <c r="M349" s="133" t="s">
        <v>516</v>
      </c>
      <c r="N349" s="133" t="s">
        <v>517</v>
      </c>
      <c r="O349" s="193" t="s">
        <v>518</v>
      </c>
      <c r="R349" s="133" t="s">
        <v>680</v>
      </c>
      <c r="S349" s="133" t="s">
        <v>677</v>
      </c>
      <c r="T349" s="133" t="s">
        <v>676</v>
      </c>
      <c r="U349" s="133" t="s">
        <v>684</v>
      </c>
      <c r="V349" s="133" t="s">
        <v>687</v>
      </c>
      <c r="W349" s="133" t="s">
        <v>679</v>
      </c>
      <c r="X349" s="133" t="s">
        <v>678</v>
      </c>
      <c r="Y349" s="133" t="s">
        <v>683</v>
      </c>
      <c r="AA349" s="133">
        <f t="shared" ref="AA349:AL349" ca="1" si="412">IF(AND(E349&lt;&gt;"",AA158=1),1,0)</f>
        <v>0</v>
      </c>
      <c r="AB349" s="133">
        <f t="shared" ca="1" si="412"/>
        <v>0</v>
      </c>
      <c r="AC349" s="133">
        <f t="shared" ca="1" si="412"/>
        <v>0</v>
      </c>
      <c r="AD349" s="133">
        <f t="shared" ca="1" si="412"/>
        <v>1</v>
      </c>
      <c r="AE349" s="133">
        <f t="shared" ca="1" si="412"/>
        <v>1</v>
      </c>
      <c r="AF349" s="133">
        <f t="shared" ca="1" si="412"/>
        <v>1</v>
      </c>
      <c r="AG349" s="133">
        <f t="shared" ca="1" si="412"/>
        <v>0</v>
      </c>
      <c r="AH349" s="133">
        <f t="shared" ca="1" si="412"/>
        <v>0</v>
      </c>
      <c r="AI349" s="133">
        <f t="shared" ca="1" si="412"/>
        <v>1</v>
      </c>
      <c r="AJ349" s="133">
        <f t="shared" ca="1" si="412"/>
        <v>1</v>
      </c>
      <c r="AK349" s="133">
        <f t="shared" ca="1" si="412"/>
        <v>0</v>
      </c>
      <c r="AL349" s="133">
        <f t="shared" ca="1" si="412"/>
        <v>0</v>
      </c>
      <c r="AM349" s="133">
        <f t="shared" ca="1" si="351"/>
        <v>5</v>
      </c>
    </row>
    <row r="350" spans="4:39" x14ac:dyDescent="0.25">
      <c r="D350" s="133">
        <v>192</v>
      </c>
      <c r="E350" s="133" t="s">
        <v>96</v>
      </c>
      <c r="H350" s="133" t="s">
        <v>93</v>
      </c>
      <c r="I350" s="133" t="s">
        <v>100</v>
      </c>
      <c r="J350" s="133" t="s">
        <v>99</v>
      </c>
      <c r="K350" s="133" t="s">
        <v>101</v>
      </c>
      <c r="N350" s="133" t="s">
        <v>517</v>
      </c>
      <c r="O350" s="193" t="s">
        <v>518</v>
      </c>
      <c r="P350" s="133" t="s">
        <v>94</v>
      </c>
      <c r="R350" s="133" t="s">
        <v>676</v>
      </c>
      <c r="S350" s="133" t="s">
        <v>681</v>
      </c>
      <c r="T350" s="133" t="s">
        <v>677</v>
      </c>
      <c r="U350" s="133" t="s">
        <v>684</v>
      </c>
      <c r="V350" s="133" t="s">
        <v>687</v>
      </c>
      <c r="W350" s="133" t="s">
        <v>679</v>
      </c>
      <c r="X350" s="133" t="s">
        <v>682</v>
      </c>
      <c r="Y350" s="133" t="s">
        <v>683</v>
      </c>
      <c r="AA350" s="133">
        <f t="shared" ref="AA350:AL350" ca="1" si="413">IF(AND(E350&lt;&gt;"",AA158=1),1,0)</f>
        <v>0</v>
      </c>
      <c r="AB350" s="133">
        <f t="shared" ca="1" si="413"/>
        <v>0</v>
      </c>
      <c r="AC350" s="133">
        <f t="shared" ca="1" si="413"/>
        <v>0</v>
      </c>
      <c r="AD350" s="133">
        <f t="shared" ca="1" si="413"/>
        <v>1</v>
      </c>
      <c r="AE350" s="133">
        <f t="shared" ca="1" si="413"/>
        <v>1</v>
      </c>
      <c r="AF350" s="133">
        <f t="shared" ca="1" si="413"/>
        <v>1</v>
      </c>
      <c r="AG350" s="133">
        <f t="shared" ca="1" si="413"/>
        <v>1</v>
      </c>
      <c r="AH350" s="133">
        <f t="shared" ca="1" si="413"/>
        <v>0</v>
      </c>
      <c r="AI350" s="133">
        <f t="shared" ca="1" si="413"/>
        <v>0</v>
      </c>
      <c r="AJ350" s="133">
        <f t="shared" ca="1" si="413"/>
        <v>1</v>
      </c>
      <c r="AK350" s="133">
        <f t="shared" ca="1" si="413"/>
        <v>0</v>
      </c>
      <c r="AL350" s="133">
        <f t="shared" ca="1" si="413"/>
        <v>1</v>
      </c>
      <c r="AM350" s="133">
        <f t="shared" ca="1" si="351"/>
        <v>6</v>
      </c>
    </row>
    <row r="351" spans="4:39" x14ac:dyDescent="0.25">
      <c r="D351" s="133">
        <v>193</v>
      </c>
      <c r="E351" s="133" t="s">
        <v>96</v>
      </c>
      <c r="H351" s="133" t="s">
        <v>93</v>
      </c>
      <c r="I351" s="133" t="s">
        <v>100</v>
      </c>
      <c r="J351" s="133" t="s">
        <v>99</v>
      </c>
      <c r="K351" s="133" t="s">
        <v>101</v>
      </c>
      <c r="M351" s="133" t="s">
        <v>516</v>
      </c>
      <c r="O351" s="193" t="s">
        <v>518</v>
      </c>
      <c r="P351" s="133" t="s">
        <v>94</v>
      </c>
      <c r="R351" s="133" t="s">
        <v>676</v>
      </c>
      <c r="S351" s="133" t="s">
        <v>681</v>
      </c>
      <c r="T351" s="133" t="s">
        <v>678</v>
      </c>
      <c r="U351" s="133" t="s">
        <v>684</v>
      </c>
      <c r="V351" s="133" t="s">
        <v>687</v>
      </c>
      <c r="W351" s="133" t="s">
        <v>679</v>
      </c>
      <c r="X351" s="133" t="s">
        <v>682</v>
      </c>
      <c r="Y351" s="133" t="s">
        <v>683</v>
      </c>
      <c r="AA351" s="133">
        <f t="shared" ref="AA351:AL351" ca="1" si="414">IF(AND(E351&lt;&gt;"",AA158=1),1,0)</f>
        <v>0</v>
      </c>
      <c r="AB351" s="133">
        <f t="shared" ca="1" si="414"/>
        <v>0</v>
      </c>
      <c r="AC351" s="133">
        <f t="shared" ca="1" si="414"/>
        <v>0</v>
      </c>
      <c r="AD351" s="133">
        <f t="shared" ca="1" si="414"/>
        <v>1</v>
      </c>
      <c r="AE351" s="133">
        <f t="shared" ca="1" si="414"/>
        <v>1</v>
      </c>
      <c r="AF351" s="133">
        <f t="shared" ca="1" si="414"/>
        <v>1</v>
      </c>
      <c r="AG351" s="133">
        <f t="shared" ca="1" si="414"/>
        <v>1</v>
      </c>
      <c r="AH351" s="133">
        <f t="shared" ca="1" si="414"/>
        <v>0</v>
      </c>
      <c r="AI351" s="133">
        <f t="shared" ca="1" si="414"/>
        <v>1</v>
      </c>
      <c r="AJ351" s="133">
        <f t="shared" ca="1" si="414"/>
        <v>0</v>
      </c>
      <c r="AK351" s="133">
        <f t="shared" ca="1" si="414"/>
        <v>0</v>
      </c>
      <c r="AL351" s="133">
        <f t="shared" ca="1" si="414"/>
        <v>1</v>
      </c>
      <c r="AM351" s="133">
        <f t="shared" ca="1" si="351"/>
        <v>6</v>
      </c>
    </row>
    <row r="352" spans="4:39" x14ac:dyDescent="0.25">
      <c r="D352" s="133">
        <v>194</v>
      </c>
      <c r="E352" s="133" t="s">
        <v>96</v>
      </c>
      <c r="H352" s="133" t="s">
        <v>93</v>
      </c>
      <c r="I352" s="133" t="s">
        <v>100</v>
      </c>
      <c r="J352" s="133" t="s">
        <v>99</v>
      </c>
      <c r="K352" s="133" t="s">
        <v>101</v>
      </c>
      <c r="M352" s="133" t="s">
        <v>516</v>
      </c>
      <c r="N352" s="133" t="s">
        <v>517</v>
      </c>
      <c r="P352" s="133" t="s">
        <v>94</v>
      </c>
      <c r="R352" s="133" t="s">
        <v>676</v>
      </c>
      <c r="S352" s="133" t="s">
        <v>681</v>
      </c>
      <c r="T352" s="133" t="s">
        <v>677</v>
      </c>
      <c r="U352" s="133" t="s">
        <v>684</v>
      </c>
      <c r="V352" s="133" t="s">
        <v>687</v>
      </c>
      <c r="W352" s="133" t="s">
        <v>679</v>
      </c>
      <c r="X352" s="133" t="s">
        <v>682</v>
      </c>
      <c r="Y352" s="133" t="s">
        <v>678</v>
      </c>
      <c r="AA352" s="133">
        <f t="shared" ref="AA352:AL352" ca="1" si="415">IF(AND(E352&lt;&gt;"",AA158=1),1,0)</f>
        <v>0</v>
      </c>
      <c r="AB352" s="133">
        <f t="shared" ca="1" si="415"/>
        <v>0</v>
      </c>
      <c r="AC352" s="133">
        <f t="shared" ca="1" si="415"/>
        <v>0</v>
      </c>
      <c r="AD352" s="133">
        <f t="shared" ca="1" si="415"/>
        <v>1</v>
      </c>
      <c r="AE352" s="133">
        <f t="shared" ca="1" si="415"/>
        <v>1</v>
      </c>
      <c r="AF352" s="133">
        <f t="shared" ca="1" si="415"/>
        <v>1</v>
      </c>
      <c r="AG352" s="133">
        <f t="shared" ca="1" si="415"/>
        <v>1</v>
      </c>
      <c r="AH352" s="133">
        <f t="shared" ca="1" si="415"/>
        <v>0</v>
      </c>
      <c r="AI352" s="133">
        <f t="shared" ca="1" si="415"/>
        <v>1</v>
      </c>
      <c r="AJ352" s="133">
        <f t="shared" ca="1" si="415"/>
        <v>1</v>
      </c>
      <c r="AK352" s="133">
        <f t="shared" ca="1" si="415"/>
        <v>0</v>
      </c>
      <c r="AL352" s="133">
        <f t="shared" ca="1" si="415"/>
        <v>1</v>
      </c>
      <c r="AM352" s="133">
        <f t="shared" ref="AM352:AM415" ca="1" si="416">SUM(AA352:AL352)</f>
        <v>7</v>
      </c>
    </row>
    <row r="353" spans="4:39" x14ac:dyDescent="0.25">
      <c r="D353" s="133">
        <v>195</v>
      </c>
      <c r="E353" s="133" t="s">
        <v>96</v>
      </c>
      <c r="H353" s="133" t="s">
        <v>93</v>
      </c>
      <c r="I353" s="133" t="s">
        <v>100</v>
      </c>
      <c r="J353" s="133" t="s">
        <v>99</v>
      </c>
      <c r="K353" s="133" t="s">
        <v>101</v>
      </c>
      <c r="M353" s="133" t="s">
        <v>516</v>
      </c>
      <c r="N353" s="133" t="s">
        <v>517</v>
      </c>
      <c r="O353" s="193" t="s">
        <v>518</v>
      </c>
      <c r="R353" s="133" t="s">
        <v>676</v>
      </c>
      <c r="S353" s="133" t="s">
        <v>681</v>
      </c>
      <c r="T353" s="133" t="s">
        <v>677</v>
      </c>
      <c r="U353" s="133" t="s">
        <v>684</v>
      </c>
      <c r="V353" s="133" t="s">
        <v>687</v>
      </c>
      <c r="W353" s="133" t="s">
        <v>679</v>
      </c>
      <c r="X353" s="133" t="s">
        <v>678</v>
      </c>
      <c r="Y353" s="133" t="s">
        <v>683</v>
      </c>
      <c r="AA353" s="133">
        <f t="shared" ref="AA353:AL353" ca="1" si="417">IF(AND(E353&lt;&gt;"",AA158=1),1,0)</f>
        <v>0</v>
      </c>
      <c r="AB353" s="133">
        <f t="shared" ca="1" si="417"/>
        <v>0</v>
      </c>
      <c r="AC353" s="133">
        <f t="shared" ca="1" si="417"/>
        <v>0</v>
      </c>
      <c r="AD353" s="133">
        <f t="shared" ca="1" si="417"/>
        <v>1</v>
      </c>
      <c r="AE353" s="133">
        <f t="shared" ca="1" si="417"/>
        <v>1</v>
      </c>
      <c r="AF353" s="133">
        <f t="shared" ca="1" si="417"/>
        <v>1</v>
      </c>
      <c r="AG353" s="133">
        <f t="shared" ca="1" si="417"/>
        <v>1</v>
      </c>
      <c r="AH353" s="133">
        <f t="shared" ca="1" si="417"/>
        <v>0</v>
      </c>
      <c r="AI353" s="133">
        <f t="shared" ca="1" si="417"/>
        <v>1</v>
      </c>
      <c r="AJ353" s="133">
        <f t="shared" ca="1" si="417"/>
        <v>1</v>
      </c>
      <c r="AK353" s="133">
        <f t="shared" ca="1" si="417"/>
        <v>0</v>
      </c>
      <c r="AL353" s="133">
        <f t="shared" ca="1" si="417"/>
        <v>0</v>
      </c>
      <c r="AM353" s="133">
        <f t="shared" ca="1" si="416"/>
        <v>6</v>
      </c>
    </row>
    <row r="354" spans="4:39" x14ac:dyDescent="0.25">
      <c r="D354" s="133">
        <v>196</v>
      </c>
      <c r="E354" s="133" t="s">
        <v>96</v>
      </c>
      <c r="H354" s="133" t="s">
        <v>93</v>
      </c>
      <c r="I354" s="133" t="s">
        <v>100</v>
      </c>
      <c r="J354" s="133" t="s">
        <v>99</v>
      </c>
      <c r="K354" s="133" t="s">
        <v>101</v>
      </c>
      <c r="L354" s="133" t="s">
        <v>102</v>
      </c>
      <c r="O354" s="193" t="s">
        <v>518</v>
      </c>
      <c r="P354" s="133" t="s">
        <v>94</v>
      </c>
      <c r="R354" s="133" t="s">
        <v>680</v>
      </c>
      <c r="S354" s="133" t="s">
        <v>681</v>
      </c>
      <c r="T354" s="133" t="s">
        <v>676</v>
      </c>
      <c r="U354" s="133" t="s">
        <v>684</v>
      </c>
      <c r="V354" s="133" t="s">
        <v>687</v>
      </c>
      <c r="W354" s="133" t="s">
        <v>679</v>
      </c>
      <c r="X354" s="133" t="s">
        <v>682</v>
      </c>
      <c r="Y354" s="133" t="s">
        <v>683</v>
      </c>
      <c r="AA354" s="133">
        <f t="shared" ref="AA354:AL354" ca="1" si="418">IF(AND(E354&lt;&gt;"",AA158=1),1,0)</f>
        <v>0</v>
      </c>
      <c r="AB354" s="133">
        <f t="shared" ca="1" si="418"/>
        <v>0</v>
      </c>
      <c r="AC354" s="133">
        <f t="shared" ca="1" si="418"/>
        <v>0</v>
      </c>
      <c r="AD354" s="133">
        <f t="shared" ca="1" si="418"/>
        <v>1</v>
      </c>
      <c r="AE354" s="133">
        <f t="shared" ca="1" si="418"/>
        <v>1</v>
      </c>
      <c r="AF354" s="133">
        <f t="shared" ca="1" si="418"/>
        <v>1</v>
      </c>
      <c r="AG354" s="133">
        <f t="shared" ca="1" si="418"/>
        <v>1</v>
      </c>
      <c r="AH354" s="133">
        <f t="shared" ca="1" si="418"/>
        <v>0</v>
      </c>
      <c r="AI354" s="133">
        <f t="shared" ca="1" si="418"/>
        <v>0</v>
      </c>
      <c r="AJ354" s="133">
        <f t="shared" ca="1" si="418"/>
        <v>0</v>
      </c>
      <c r="AK354" s="133">
        <f t="shared" ca="1" si="418"/>
        <v>0</v>
      </c>
      <c r="AL354" s="133">
        <f t="shared" ca="1" si="418"/>
        <v>1</v>
      </c>
      <c r="AM354" s="133">
        <f t="shared" ca="1" si="416"/>
        <v>5</v>
      </c>
    </row>
    <row r="355" spans="4:39" x14ac:dyDescent="0.25">
      <c r="D355" s="133">
        <v>197</v>
      </c>
      <c r="E355" s="133" t="s">
        <v>96</v>
      </c>
      <c r="H355" s="133" t="s">
        <v>93</v>
      </c>
      <c r="I355" s="133" t="s">
        <v>100</v>
      </c>
      <c r="J355" s="133" t="s">
        <v>99</v>
      </c>
      <c r="K355" s="133" t="s">
        <v>101</v>
      </c>
      <c r="L355" s="133" t="s">
        <v>102</v>
      </c>
      <c r="N355" s="133" t="s">
        <v>517</v>
      </c>
      <c r="P355" s="133" t="s">
        <v>94</v>
      </c>
      <c r="R355" s="133" t="s">
        <v>680</v>
      </c>
      <c r="S355" s="133" t="s">
        <v>681</v>
      </c>
      <c r="T355" s="133" t="s">
        <v>677</v>
      </c>
      <c r="U355" s="133" t="s">
        <v>684</v>
      </c>
      <c r="V355" s="133" t="s">
        <v>687</v>
      </c>
      <c r="W355" s="133" t="s">
        <v>679</v>
      </c>
      <c r="X355" s="133" t="s">
        <v>682</v>
      </c>
      <c r="Y355" s="133" t="s">
        <v>676</v>
      </c>
      <c r="AA355" s="133">
        <f t="shared" ref="AA355:AL355" ca="1" si="419">IF(AND(E355&lt;&gt;"",AA158=1),1,0)</f>
        <v>0</v>
      </c>
      <c r="AB355" s="133">
        <f t="shared" ca="1" si="419"/>
        <v>0</v>
      </c>
      <c r="AC355" s="133">
        <f t="shared" ca="1" si="419"/>
        <v>0</v>
      </c>
      <c r="AD355" s="133">
        <f t="shared" ca="1" si="419"/>
        <v>1</v>
      </c>
      <c r="AE355" s="133">
        <f t="shared" ca="1" si="419"/>
        <v>1</v>
      </c>
      <c r="AF355" s="133">
        <f t="shared" ca="1" si="419"/>
        <v>1</v>
      </c>
      <c r="AG355" s="133">
        <f t="shared" ca="1" si="419"/>
        <v>1</v>
      </c>
      <c r="AH355" s="133">
        <f t="shared" ca="1" si="419"/>
        <v>0</v>
      </c>
      <c r="AI355" s="133">
        <f t="shared" ca="1" si="419"/>
        <v>0</v>
      </c>
      <c r="AJ355" s="133">
        <f t="shared" ca="1" si="419"/>
        <v>1</v>
      </c>
      <c r="AK355" s="133">
        <f t="shared" ca="1" si="419"/>
        <v>0</v>
      </c>
      <c r="AL355" s="133">
        <f t="shared" ca="1" si="419"/>
        <v>1</v>
      </c>
      <c r="AM355" s="133">
        <f t="shared" ca="1" si="416"/>
        <v>6</v>
      </c>
    </row>
    <row r="356" spans="4:39" x14ac:dyDescent="0.25">
      <c r="D356" s="133">
        <v>198</v>
      </c>
      <c r="E356" s="133" t="s">
        <v>96</v>
      </c>
      <c r="H356" s="133" t="s">
        <v>93</v>
      </c>
      <c r="I356" s="133" t="s">
        <v>100</v>
      </c>
      <c r="J356" s="133" t="s">
        <v>99</v>
      </c>
      <c r="K356" s="133" t="s">
        <v>101</v>
      </c>
      <c r="L356" s="133" t="s">
        <v>102</v>
      </c>
      <c r="N356" s="133" t="s">
        <v>517</v>
      </c>
      <c r="O356" s="193" t="s">
        <v>518</v>
      </c>
      <c r="R356" s="133" t="s">
        <v>680</v>
      </c>
      <c r="S356" s="133" t="s">
        <v>681</v>
      </c>
      <c r="T356" s="133" t="s">
        <v>677</v>
      </c>
      <c r="U356" s="133" t="s">
        <v>684</v>
      </c>
      <c r="V356" s="133" t="s">
        <v>687</v>
      </c>
      <c r="W356" s="133" t="s">
        <v>679</v>
      </c>
      <c r="X356" s="133" t="s">
        <v>676</v>
      </c>
      <c r="Y356" s="133" t="s">
        <v>683</v>
      </c>
      <c r="AA356" s="133">
        <f t="shared" ref="AA356:AL356" ca="1" si="420">IF(AND(E356&lt;&gt;"",AA158=1),1,0)</f>
        <v>0</v>
      </c>
      <c r="AB356" s="133">
        <f t="shared" ca="1" si="420"/>
        <v>0</v>
      </c>
      <c r="AC356" s="133">
        <f t="shared" ca="1" si="420"/>
        <v>0</v>
      </c>
      <c r="AD356" s="133">
        <f t="shared" ca="1" si="420"/>
        <v>1</v>
      </c>
      <c r="AE356" s="133">
        <f t="shared" ca="1" si="420"/>
        <v>1</v>
      </c>
      <c r="AF356" s="133">
        <f t="shared" ca="1" si="420"/>
        <v>1</v>
      </c>
      <c r="AG356" s="133">
        <f t="shared" ca="1" si="420"/>
        <v>1</v>
      </c>
      <c r="AH356" s="133">
        <f t="shared" ca="1" si="420"/>
        <v>0</v>
      </c>
      <c r="AI356" s="133">
        <f t="shared" ca="1" si="420"/>
        <v>0</v>
      </c>
      <c r="AJ356" s="133">
        <f t="shared" ca="1" si="420"/>
        <v>1</v>
      </c>
      <c r="AK356" s="133">
        <f t="shared" ca="1" si="420"/>
        <v>0</v>
      </c>
      <c r="AL356" s="133">
        <f t="shared" ca="1" si="420"/>
        <v>0</v>
      </c>
      <c r="AM356" s="133">
        <f t="shared" ca="1" si="416"/>
        <v>5</v>
      </c>
    </row>
    <row r="357" spans="4:39" x14ac:dyDescent="0.25">
      <c r="D357" s="133">
        <v>199</v>
      </c>
      <c r="E357" s="133" t="s">
        <v>96</v>
      </c>
      <c r="H357" s="133" t="s">
        <v>93</v>
      </c>
      <c r="I357" s="133" t="s">
        <v>100</v>
      </c>
      <c r="J357" s="133" t="s">
        <v>99</v>
      </c>
      <c r="K357" s="133" t="s">
        <v>101</v>
      </c>
      <c r="L357" s="133" t="s">
        <v>102</v>
      </c>
      <c r="M357" s="133" t="s">
        <v>516</v>
      </c>
      <c r="P357" s="133" t="s">
        <v>94</v>
      </c>
      <c r="R357" s="133" t="s">
        <v>680</v>
      </c>
      <c r="S357" s="133" t="s">
        <v>681</v>
      </c>
      <c r="T357" s="133" t="s">
        <v>676</v>
      </c>
      <c r="U357" s="133" t="s">
        <v>684</v>
      </c>
      <c r="V357" s="133" t="s">
        <v>687</v>
      </c>
      <c r="W357" s="133" t="s">
        <v>679</v>
      </c>
      <c r="X357" s="133" t="s">
        <v>682</v>
      </c>
      <c r="Y357" s="133" t="s">
        <v>678</v>
      </c>
      <c r="AA357" s="133">
        <f t="shared" ref="AA357:AL357" ca="1" si="421">IF(AND(E357&lt;&gt;"",AA158=1),1,0)</f>
        <v>0</v>
      </c>
      <c r="AB357" s="133">
        <f t="shared" ca="1" si="421"/>
        <v>0</v>
      </c>
      <c r="AC357" s="133">
        <f t="shared" ca="1" si="421"/>
        <v>0</v>
      </c>
      <c r="AD357" s="133">
        <f t="shared" ca="1" si="421"/>
        <v>1</v>
      </c>
      <c r="AE357" s="133">
        <f t="shared" ca="1" si="421"/>
        <v>1</v>
      </c>
      <c r="AF357" s="133">
        <f t="shared" ca="1" si="421"/>
        <v>1</v>
      </c>
      <c r="AG357" s="133">
        <f t="shared" ca="1" si="421"/>
        <v>1</v>
      </c>
      <c r="AH357" s="133">
        <f t="shared" ca="1" si="421"/>
        <v>0</v>
      </c>
      <c r="AI357" s="133">
        <f t="shared" ca="1" si="421"/>
        <v>1</v>
      </c>
      <c r="AJ357" s="133">
        <f t="shared" ca="1" si="421"/>
        <v>0</v>
      </c>
      <c r="AK357" s="133">
        <f t="shared" ca="1" si="421"/>
        <v>0</v>
      </c>
      <c r="AL357" s="133">
        <f t="shared" ca="1" si="421"/>
        <v>1</v>
      </c>
      <c r="AM357" s="133">
        <f t="shared" ca="1" si="416"/>
        <v>6</v>
      </c>
    </row>
    <row r="358" spans="4:39" x14ac:dyDescent="0.25">
      <c r="D358" s="133">
        <v>200</v>
      </c>
      <c r="E358" s="133" t="s">
        <v>96</v>
      </c>
      <c r="H358" s="133" t="s">
        <v>93</v>
      </c>
      <c r="I358" s="133" t="s">
        <v>100</v>
      </c>
      <c r="J358" s="133" t="s">
        <v>99</v>
      </c>
      <c r="K358" s="133" t="s">
        <v>101</v>
      </c>
      <c r="L358" s="133" t="s">
        <v>102</v>
      </c>
      <c r="M358" s="133" t="s">
        <v>516</v>
      </c>
      <c r="O358" s="193" t="s">
        <v>518</v>
      </c>
      <c r="R358" s="133" t="s">
        <v>680</v>
      </c>
      <c r="S358" s="133" t="s">
        <v>681</v>
      </c>
      <c r="T358" s="133" t="s">
        <v>676</v>
      </c>
      <c r="U358" s="133" t="s">
        <v>684</v>
      </c>
      <c r="V358" s="133" t="s">
        <v>687</v>
      </c>
      <c r="W358" s="133" t="s">
        <v>679</v>
      </c>
      <c r="X358" s="133" t="s">
        <v>678</v>
      </c>
      <c r="Y358" s="133" t="s">
        <v>683</v>
      </c>
      <c r="AA358" s="133">
        <f t="shared" ref="AA358:AL358" ca="1" si="422">IF(AND(E358&lt;&gt;"",AA158=1),1,0)</f>
        <v>0</v>
      </c>
      <c r="AB358" s="133">
        <f t="shared" ca="1" si="422"/>
        <v>0</v>
      </c>
      <c r="AC358" s="133">
        <f t="shared" ca="1" si="422"/>
        <v>0</v>
      </c>
      <c r="AD358" s="133">
        <f t="shared" ca="1" si="422"/>
        <v>1</v>
      </c>
      <c r="AE358" s="133">
        <f t="shared" ca="1" si="422"/>
        <v>1</v>
      </c>
      <c r="AF358" s="133">
        <f t="shared" ca="1" si="422"/>
        <v>1</v>
      </c>
      <c r="AG358" s="133">
        <f t="shared" ca="1" si="422"/>
        <v>1</v>
      </c>
      <c r="AH358" s="133">
        <f t="shared" ca="1" si="422"/>
        <v>0</v>
      </c>
      <c r="AI358" s="133">
        <f t="shared" ca="1" si="422"/>
        <v>1</v>
      </c>
      <c r="AJ358" s="133">
        <f t="shared" ca="1" si="422"/>
        <v>0</v>
      </c>
      <c r="AK358" s="133">
        <f t="shared" ca="1" si="422"/>
        <v>0</v>
      </c>
      <c r="AL358" s="133">
        <f t="shared" ca="1" si="422"/>
        <v>0</v>
      </c>
      <c r="AM358" s="133">
        <f t="shared" ca="1" si="416"/>
        <v>5</v>
      </c>
    </row>
    <row r="359" spans="4:39" x14ac:dyDescent="0.25">
      <c r="D359" s="133">
        <v>201</v>
      </c>
      <c r="E359" s="133" t="s">
        <v>96</v>
      </c>
      <c r="H359" s="133" t="s">
        <v>93</v>
      </c>
      <c r="I359" s="133" t="s">
        <v>100</v>
      </c>
      <c r="J359" s="133" t="s">
        <v>99</v>
      </c>
      <c r="K359" s="133" t="s">
        <v>101</v>
      </c>
      <c r="L359" s="133" t="s">
        <v>102</v>
      </c>
      <c r="M359" s="133" t="s">
        <v>516</v>
      </c>
      <c r="N359" s="133" t="s">
        <v>517</v>
      </c>
      <c r="R359" s="133" t="s">
        <v>680</v>
      </c>
      <c r="S359" s="133" t="s">
        <v>681</v>
      </c>
      <c r="T359" s="133" t="s">
        <v>677</v>
      </c>
      <c r="U359" s="133" t="s">
        <v>684</v>
      </c>
      <c r="V359" s="133" t="s">
        <v>687</v>
      </c>
      <c r="W359" s="133" t="s">
        <v>679</v>
      </c>
      <c r="X359" s="133" t="s">
        <v>676</v>
      </c>
      <c r="Y359" s="133" t="s">
        <v>678</v>
      </c>
      <c r="AA359" s="133">
        <f t="shared" ref="AA359:AL359" ca="1" si="423">IF(AND(E359&lt;&gt;"",AA158=1),1,0)</f>
        <v>0</v>
      </c>
      <c r="AB359" s="133">
        <f t="shared" ca="1" si="423"/>
        <v>0</v>
      </c>
      <c r="AC359" s="133">
        <f t="shared" ca="1" si="423"/>
        <v>0</v>
      </c>
      <c r="AD359" s="133">
        <f t="shared" ca="1" si="423"/>
        <v>1</v>
      </c>
      <c r="AE359" s="133">
        <f t="shared" ca="1" si="423"/>
        <v>1</v>
      </c>
      <c r="AF359" s="133">
        <f t="shared" ca="1" si="423"/>
        <v>1</v>
      </c>
      <c r="AG359" s="133">
        <f t="shared" ca="1" si="423"/>
        <v>1</v>
      </c>
      <c r="AH359" s="133">
        <f t="shared" ca="1" si="423"/>
        <v>0</v>
      </c>
      <c r="AI359" s="133">
        <f t="shared" ca="1" si="423"/>
        <v>1</v>
      </c>
      <c r="AJ359" s="133">
        <f t="shared" ca="1" si="423"/>
        <v>1</v>
      </c>
      <c r="AK359" s="133">
        <f t="shared" ca="1" si="423"/>
        <v>0</v>
      </c>
      <c r="AL359" s="133">
        <f t="shared" ca="1" si="423"/>
        <v>0</v>
      </c>
      <c r="AM359" s="133">
        <f t="shared" ca="1" si="416"/>
        <v>6</v>
      </c>
    </row>
    <row r="360" spans="4:39" x14ac:dyDescent="0.25">
      <c r="D360" s="133">
        <v>202</v>
      </c>
      <c r="E360" s="133" t="s">
        <v>96</v>
      </c>
      <c r="G360" s="133" t="s">
        <v>98</v>
      </c>
      <c r="K360" s="133" t="s">
        <v>101</v>
      </c>
      <c r="L360" s="133" t="s">
        <v>102</v>
      </c>
      <c r="M360" s="133" t="s">
        <v>516</v>
      </c>
      <c r="N360" s="133" t="s">
        <v>517</v>
      </c>
      <c r="O360" s="193" t="s">
        <v>518</v>
      </c>
      <c r="P360" s="133" t="s">
        <v>94</v>
      </c>
      <c r="R360" s="133" t="s">
        <v>680</v>
      </c>
      <c r="S360" s="133" t="s">
        <v>677</v>
      </c>
      <c r="T360" s="133" t="s">
        <v>678</v>
      </c>
      <c r="U360" s="133" t="s">
        <v>685</v>
      </c>
      <c r="V360" s="133" t="s">
        <v>687</v>
      </c>
      <c r="W360" s="133" t="s">
        <v>681</v>
      </c>
      <c r="X360" s="133" t="s">
        <v>682</v>
      </c>
      <c r="Y360" s="133" t="s">
        <v>683</v>
      </c>
      <c r="AA360" s="133">
        <f t="shared" ref="AA360:AL360" ca="1" si="424">IF(AND(E360&lt;&gt;"",AA158=1),1,0)</f>
        <v>0</v>
      </c>
      <c r="AB360" s="133">
        <f t="shared" ca="1" si="424"/>
        <v>0</v>
      </c>
      <c r="AC360" s="133">
        <f t="shared" ca="1" si="424"/>
        <v>1</v>
      </c>
      <c r="AD360" s="133">
        <f t="shared" ca="1" si="424"/>
        <v>0</v>
      </c>
      <c r="AE360" s="133">
        <f t="shared" ca="1" si="424"/>
        <v>0</v>
      </c>
      <c r="AF360" s="133">
        <f t="shared" ca="1" si="424"/>
        <v>0</v>
      </c>
      <c r="AG360" s="133">
        <f t="shared" ca="1" si="424"/>
        <v>1</v>
      </c>
      <c r="AH360" s="133">
        <f t="shared" ca="1" si="424"/>
        <v>0</v>
      </c>
      <c r="AI360" s="133">
        <f t="shared" ca="1" si="424"/>
        <v>1</v>
      </c>
      <c r="AJ360" s="133">
        <f t="shared" ca="1" si="424"/>
        <v>1</v>
      </c>
      <c r="AK360" s="133">
        <f t="shared" ca="1" si="424"/>
        <v>0</v>
      </c>
      <c r="AL360" s="133">
        <f t="shared" ca="1" si="424"/>
        <v>1</v>
      </c>
      <c r="AM360" s="133">
        <f t="shared" ca="1" si="416"/>
        <v>5</v>
      </c>
    </row>
    <row r="361" spans="4:39" x14ac:dyDescent="0.25">
      <c r="D361" s="133">
        <v>203</v>
      </c>
      <c r="E361" s="133" t="s">
        <v>96</v>
      </c>
      <c r="G361" s="133" t="s">
        <v>98</v>
      </c>
      <c r="J361" s="133" t="s">
        <v>99</v>
      </c>
      <c r="L361" s="133" t="s">
        <v>102</v>
      </c>
      <c r="M361" s="133" t="s">
        <v>516</v>
      </c>
      <c r="N361" s="133" t="s">
        <v>517</v>
      </c>
      <c r="O361" s="193" t="s">
        <v>518</v>
      </c>
      <c r="P361" s="133" t="s">
        <v>94</v>
      </c>
      <c r="R361" s="133" t="s">
        <v>680</v>
      </c>
      <c r="S361" s="133" t="s">
        <v>677</v>
      </c>
      <c r="T361" s="133" t="s">
        <v>678</v>
      </c>
      <c r="U361" s="133" t="s">
        <v>685</v>
      </c>
      <c r="V361" s="133" t="s">
        <v>687</v>
      </c>
      <c r="W361" s="133" t="s">
        <v>679</v>
      </c>
      <c r="X361" s="133" t="s">
        <v>682</v>
      </c>
      <c r="Y361" s="133" t="s">
        <v>683</v>
      </c>
      <c r="AA361" s="133">
        <f t="shared" ref="AA361:AL361" ca="1" si="425">IF(AND(E361&lt;&gt;"",AA158=1),1,0)</f>
        <v>0</v>
      </c>
      <c r="AB361" s="133">
        <f t="shared" ca="1" si="425"/>
        <v>0</v>
      </c>
      <c r="AC361" s="133">
        <f t="shared" ca="1" si="425"/>
        <v>1</v>
      </c>
      <c r="AD361" s="133">
        <f t="shared" ca="1" si="425"/>
        <v>0</v>
      </c>
      <c r="AE361" s="133">
        <f t="shared" ca="1" si="425"/>
        <v>0</v>
      </c>
      <c r="AF361" s="133">
        <f t="shared" ca="1" si="425"/>
        <v>1</v>
      </c>
      <c r="AG361" s="133">
        <f t="shared" ca="1" si="425"/>
        <v>0</v>
      </c>
      <c r="AH361" s="133">
        <f t="shared" ca="1" si="425"/>
        <v>0</v>
      </c>
      <c r="AI361" s="133">
        <f t="shared" ca="1" si="425"/>
        <v>1</v>
      </c>
      <c r="AJ361" s="133">
        <f t="shared" ca="1" si="425"/>
        <v>1</v>
      </c>
      <c r="AK361" s="133">
        <f t="shared" ca="1" si="425"/>
        <v>0</v>
      </c>
      <c r="AL361" s="133">
        <f t="shared" ca="1" si="425"/>
        <v>1</v>
      </c>
      <c r="AM361" s="133">
        <f t="shared" ca="1" si="416"/>
        <v>5</v>
      </c>
    </row>
    <row r="362" spans="4:39" x14ac:dyDescent="0.25">
      <c r="D362" s="133">
        <v>204</v>
      </c>
      <c r="E362" s="133" t="s">
        <v>96</v>
      </c>
      <c r="G362" s="133" t="s">
        <v>98</v>
      </c>
      <c r="J362" s="133" t="s">
        <v>99</v>
      </c>
      <c r="K362" s="133" t="s">
        <v>101</v>
      </c>
      <c r="M362" s="133" t="s">
        <v>516</v>
      </c>
      <c r="N362" s="133" t="s">
        <v>517</v>
      </c>
      <c r="O362" s="193" t="s">
        <v>518</v>
      </c>
      <c r="P362" s="133" t="s">
        <v>94</v>
      </c>
      <c r="R362" s="133" t="s">
        <v>678</v>
      </c>
      <c r="S362" s="133" t="s">
        <v>681</v>
      </c>
      <c r="T362" s="133" t="s">
        <v>677</v>
      </c>
      <c r="U362" s="133" t="s">
        <v>685</v>
      </c>
      <c r="V362" s="133" t="s">
        <v>687</v>
      </c>
      <c r="W362" s="133" t="s">
        <v>679</v>
      </c>
      <c r="X362" s="133" t="s">
        <v>682</v>
      </c>
      <c r="Y362" s="133" t="s">
        <v>683</v>
      </c>
      <c r="AA362" s="133">
        <f t="shared" ref="AA362:AL362" ca="1" si="426">IF(AND(E362&lt;&gt;"",AA158=1),1,0)</f>
        <v>0</v>
      </c>
      <c r="AB362" s="133">
        <f t="shared" ca="1" si="426"/>
        <v>0</v>
      </c>
      <c r="AC362" s="133">
        <f t="shared" ca="1" si="426"/>
        <v>1</v>
      </c>
      <c r="AD362" s="133">
        <f t="shared" ca="1" si="426"/>
        <v>0</v>
      </c>
      <c r="AE362" s="133">
        <f t="shared" ca="1" si="426"/>
        <v>0</v>
      </c>
      <c r="AF362" s="133">
        <f t="shared" ca="1" si="426"/>
        <v>1</v>
      </c>
      <c r="AG362" s="133">
        <f t="shared" ca="1" si="426"/>
        <v>1</v>
      </c>
      <c r="AH362" s="133">
        <f t="shared" ca="1" si="426"/>
        <v>0</v>
      </c>
      <c r="AI362" s="133">
        <f t="shared" ca="1" si="426"/>
        <v>1</v>
      </c>
      <c r="AJ362" s="133">
        <f t="shared" ca="1" si="426"/>
        <v>1</v>
      </c>
      <c r="AK362" s="133">
        <f t="shared" ca="1" si="426"/>
        <v>0</v>
      </c>
      <c r="AL362" s="133">
        <f t="shared" ca="1" si="426"/>
        <v>1</v>
      </c>
      <c r="AM362" s="133">
        <f t="shared" ca="1" si="416"/>
        <v>6</v>
      </c>
    </row>
    <row r="363" spans="4:39" x14ac:dyDescent="0.25">
      <c r="D363" s="133">
        <v>205</v>
      </c>
      <c r="E363" s="133" t="s">
        <v>96</v>
      </c>
      <c r="G363" s="133" t="s">
        <v>98</v>
      </c>
      <c r="J363" s="133" t="s">
        <v>99</v>
      </c>
      <c r="K363" s="133" t="s">
        <v>101</v>
      </c>
      <c r="L363" s="133" t="s">
        <v>102</v>
      </c>
      <c r="N363" s="133" t="s">
        <v>517</v>
      </c>
      <c r="O363" s="193" t="s">
        <v>518</v>
      </c>
      <c r="P363" s="133" t="s">
        <v>94</v>
      </c>
      <c r="R363" s="133" t="s">
        <v>680</v>
      </c>
      <c r="S363" s="133" t="s">
        <v>681</v>
      </c>
      <c r="T363" s="133" t="s">
        <v>677</v>
      </c>
      <c r="U363" s="133" t="s">
        <v>685</v>
      </c>
      <c r="V363" s="133" t="s">
        <v>687</v>
      </c>
      <c r="W363" s="133" t="s">
        <v>679</v>
      </c>
      <c r="X363" s="133" t="s">
        <v>682</v>
      </c>
      <c r="Y363" s="133" t="s">
        <v>683</v>
      </c>
      <c r="AA363" s="133">
        <f t="shared" ref="AA363:AL363" ca="1" si="427">IF(AND(E363&lt;&gt;"",AA158=1),1,0)</f>
        <v>0</v>
      </c>
      <c r="AB363" s="133">
        <f t="shared" ca="1" si="427"/>
        <v>0</v>
      </c>
      <c r="AC363" s="133">
        <f t="shared" ca="1" si="427"/>
        <v>1</v>
      </c>
      <c r="AD363" s="133">
        <f t="shared" ca="1" si="427"/>
        <v>0</v>
      </c>
      <c r="AE363" s="133">
        <f t="shared" ca="1" si="427"/>
        <v>0</v>
      </c>
      <c r="AF363" s="133">
        <f t="shared" ca="1" si="427"/>
        <v>1</v>
      </c>
      <c r="AG363" s="133">
        <f t="shared" ca="1" si="427"/>
        <v>1</v>
      </c>
      <c r="AH363" s="133">
        <f t="shared" ca="1" si="427"/>
        <v>0</v>
      </c>
      <c r="AI363" s="133">
        <f t="shared" ca="1" si="427"/>
        <v>0</v>
      </c>
      <c r="AJ363" s="133">
        <f t="shared" ca="1" si="427"/>
        <v>1</v>
      </c>
      <c r="AK363" s="133">
        <f t="shared" ca="1" si="427"/>
        <v>0</v>
      </c>
      <c r="AL363" s="133">
        <f t="shared" ca="1" si="427"/>
        <v>1</v>
      </c>
      <c r="AM363" s="133">
        <f t="shared" ca="1" si="416"/>
        <v>5</v>
      </c>
    </row>
    <row r="364" spans="4:39" x14ac:dyDescent="0.25">
      <c r="D364" s="133">
        <v>206</v>
      </c>
      <c r="E364" s="133" t="s">
        <v>96</v>
      </c>
      <c r="G364" s="133" t="s">
        <v>98</v>
      </c>
      <c r="J364" s="133" t="s">
        <v>99</v>
      </c>
      <c r="K364" s="133" t="s">
        <v>101</v>
      </c>
      <c r="L364" s="133" t="s">
        <v>102</v>
      </c>
      <c r="M364" s="133" t="s">
        <v>516</v>
      </c>
      <c r="O364" s="193" t="s">
        <v>518</v>
      </c>
      <c r="P364" s="133" t="s">
        <v>94</v>
      </c>
      <c r="R364" s="133" t="s">
        <v>680</v>
      </c>
      <c r="S364" s="133" t="s">
        <v>681</v>
      </c>
      <c r="T364" s="133" t="s">
        <v>678</v>
      </c>
      <c r="U364" s="133" t="s">
        <v>685</v>
      </c>
      <c r="V364" s="133" t="s">
        <v>687</v>
      </c>
      <c r="W364" s="133" t="s">
        <v>679</v>
      </c>
      <c r="X364" s="133" t="s">
        <v>682</v>
      </c>
      <c r="Y364" s="133" t="s">
        <v>683</v>
      </c>
      <c r="AA364" s="133">
        <f t="shared" ref="AA364:AL364" ca="1" si="428">IF(AND(E364&lt;&gt;"",AA158=1),1,0)</f>
        <v>0</v>
      </c>
      <c r="AB364" s="133">
        <f t="shared" ca="1" si="428"/>
        <v>0</v>
      </c>
      <c r="AC364" s="133">
        <f t="shared" ca="1" si="428"/>
        <v>1</v>
      </c>
      <c r="AD364" s="133">
        <f t="shared" ca="1" si="428"/>
        <v>0</v>
      </c>
      <c r="AE364" s="133">
        <f t="shared" ca="1" si="428"/>
        <v>0</v>
      </c>
      <c r="AF364" s="133">
        <f t="shared" ca="1" si="428"/>
        <v>1</v>
      </c>
      <c r="AG364" s="133">
        <f t="shared" ca="1" si="428"/>
        <v>1</v>
      </c>
      <c r="AH364" s="133">
        <f t="shared" ca="1" si="428"/>
        <v>0</v>
      </c>
      <c r="AI364" s="133">
        <f t="shared" ca="1" si="428"/>
        <v>1</v>
      </c>
      <c r="AJ364" s="133">
        <f t="shared" ca="1" si="428"/>
        <v>0</v>
      </c>
      <c r="AK364" s="133">
        <f t="shared" ca="1" si="428"/>
        <v>0</v>
      </c>
      <c r="AL364" s="133">
        <f t="shared" ca="1" si="428"/>
        <v>1</v>
      </c>
      <c r="AM364" s="133">
        <f t="shared" ca="1" si="416"/>
        <v>5</v>
      </c>
    </row>
    <row r="365" spans="4:39" x14ac:dyDescent="0.25">
      <c r="D365" s="133">
        <v>207</v>
      </c>
      <c r="E365" s="133" t="s">
        <v>96</v>
      </c>
      <c r="G365" s="133" t="s">
        <v>98</v>
      </c>
      <c r="J365" s="133" t="s">
        <v>99</v>
      </c>
      <c r="K365" s="133" t="s">
        <v>101</v>
      </c>
      <c r="L365" s="133" t="s">
        <v>102</v>
      </c>
      <c r="M365" s="133" t="s">
        <v>516</v>
      </c>
      <c r="N365" s="133" t="s">
        <v>517</v>
      </c>
      <c r="P365" s="133" t="s">
        <v>94</v>
      </c>
      <c r="R365" s="133" t="s">
        <v>680</v>
      </c>
      <c r="S365" s="133" t="s">
        <v>681</v>
      </c>
      <c r="T365" s="133" t="s">
        <v>677</v>
      </c>
      <c r="U365" s="133" t="s">
        <v>685</v>
      </c>
      <c r="V365" s="133" t="s">
        <v>687</v>
      </c>
      <c r="W365" s="133" t="s">
        <v>679</v>
      </c>
      <c r="X365" s="133" t="s">
        <v>682</v>
      </c>
      <c r="Y365" s="133" t="s">
        <v>678</v>
      </c>
      <c r="AA365" s="133">
        <f t="shared" ref="AA365:AL365" ca="1" si="429">IF(AND(E365&lt;&gt;"",AA158=1),1,0)</f>
        <v>0</v>
      </c>
      <c r="AB365" s="133">
        <f t="shared" ca="1" si="429"/>
        <v>0</v>
      </c>
      <c r="AC365" s="133">
        <f t="shared" ca="1" si="429"/>
        <v>1</v>
      </c>
      <c r="AD365" s="133">
        <f t="shared" ca="1" si="429"/>
        <v>0</v>
      </c>
      <c r="AE365" s="133">
        <f t="shared" ca="1" si="429"/>
        <v>0</v>
      </c>
      <c r="AF365" s="133">
        <f t="shared" ca="1" si="429"/>
        <v>1</v>
      </c>
      <c r="AG365" s="133">
        <f t="shared" ca="1" si="429"/>
        <v>1</v>
      </c>
      <c r="AH365" s="133">
        <f t="shared" ca="1" si="429"/>
        <v>0</v>
      </c>
      <c r="AI365" s="133">
        <f t="shared" ca="1" si="429"/>
        <v>1</v>
      </c>
      <c r="AJ365" s="133">
        <f t="shared" ca="1" si="429"/>
        <v>1</v>
      </c>
      <c r="AK365" s="133">
        <f t="shared" ca="1" si="429"/>
        <v>0</v>
      </c>
      <c r="AL365" s="133">
        <f t="shared" ca="1" si="429"/>
        <v>1</v>
      </c>
      <c r="AM365" s="133">
        <f t="shared" ca="1" si="416"/>
        <v>6</v>
      </c>
    </row>
    <row r="366" spans="4:39" x14ac:dyDescent="0.25">
      <c r="D366" s="133">
        <v>208</v>
      </c>
      <c r="E366" s="133" t="s">
        <v>96</v>
      </c>
      <c r="G366" s="133" t="s">
        <v>98</v>
      </c>
      <c r="J366" s="133" t="s">
        <v>99</v>
      </c>
      <c r="K366" s="133" t="s">
        <v>101</v>
      </c>
      <c r="L366" s="133" t="s">
        <v>102</v>
      </c>
      <c r="M366" s="133" t="s">
        <v>516</v>
      </c>
      <c r="N366" s="133" t="s">
        <v>517</v>
      </c>
      <c r="O366" s="193" t="s">
        <v>518</v>
      </c>
      <c r="R366" s="133" t="s">
        <v>680</v>
      </c>
      <c r="S366" s="133" t="s">
        <v>681</v>
      </c>
      <c r="T366" s="133" t="s">
        <v>677</v>
      </c>
      <c r="U366" s="133" t="s">
        <v>685</v>
      </c>
      <c r="V366" s="133" t="s">
        <v>687</v>
      </c>
      <c r="W366" s="133" t="s">
        <v>679</v>
      </c>
      <c r="X366" s="133" t="s">
        <v>678</v>
      </c>
      <c r="Y366" s="133" t="s">
        <v>683</v>
      </c>
      <c r="AA366" s="133">
        <f t="shared" ref="AA366:AL366" ca="1" si="430">IF(AND(E366&lt;&gt;"",AA158=1),1,0)</f>
        <v>0</v>
      </c>
      <c r="AB366" s="133">
        <f t="shared" ca="1" si="430"/>
        <v>0</v>
      </c>
      <c r="AC366" s="133">
        <f t="shared" ca="1" si="430"/>
        <v>1</v>
      </c>
      <c r="AD366" s="133">
        <f t="shared" ca="1" si="430"/>
        <v>0</v>
      </c>
      <c r="AE366" s="133">
        <f t="shared" ca="1" si="430"/>
        <v>0</v>
      </c>
      <c r="AF366" s="133">
        <f t="shared" ca="1" si="430"/>
        <v>1</v>
      </c>
      <c r="AG366" s="133">
        <f t="shared" ca="1" si="430"/>
        <v>1</v>
      </c>
      <c r="AH366" s="133">
        <f t="shared" ca="1" si="430"/>
        <v>0</v>
      </c>
      <c r="AI366" s="133">
        <f t="shared" ca="1" si="430"/>
        <v>1</v>
      </c>
      <c r="AJ366" s="133">
        <f t="shared" ca="1" si="430"/>
        <v>1</v>
      </c>
      <c r="AK366" s="133">
        <f t="shared" ca="1" si="430"/>
        <v>0</v>
      </c>
      <c r="AL366" s="133">
        <f t="shared" ca="1" si="430"/>
        <v>0</v>
      </c>
      <c r="AM366" s="133">
        <f t="shared" ca="1" si="416"/>
        <v>5</v>
      </c>
    </row>
    <row r="367" spans="4:39" x14ac:dyDescent="0.25">
      <c r="D367" s="133">
        <v>209</v>
      </c>
      <c r="E367" s="133" t="s">
        <v>96</v>
      </c>
      <c r="G367" s="133" t="s">
        <v>98</v>
      </c>
      <c r="I367" s="133" t="s">
        <v>100</v>
      </c>
      <c r="L367" s="133" t="s">
        <v>102</v>
      </c>
      <c r="M367" s="133" t="s">
        <v>516</v>
      </c>
      <c r="N367" s="133" t="s">
        <v>517</v>
      </c>
      <c r="O367" s="193" t="s">
        <v>518</v>
      </c>
      <c r="P367" s="133" t="s">
        <v>94</v>
      </c>
      <c r="R367" s="133" t="s">
        <v>676</v>
      </c>
      <c r="S367" s="133" t="s">
        <v>677</v>
      </c>
      <c r="T367" s="133" t="s">
        <v>678</v>
      </c>
      <c r="U367" s="133" t="s">
        <v>685</v>
      </c>
      <c r="V367" s="133" t="s">
        <v>687</v>
      </c>
      <c r="W367" s="133" t="s">
        <v>680</v>
      </c>
      <c r="X367" s="133" t="s">
        <v>682</v>
      </c>
      <c r="Y367" s="133" t="s">
        <v>683</v>
      </c>
      <c r="AA367" s="133">
        <f t="shared" ref="AA367:AL367" ca="1" si="431">IF(AND(E367&lt;&gt;"",AA158=1),1,0)</f>
        <v>0</v>
      </c>
      <c r="AB367" s="133">
        <f t="shared" ca="1" si="431"/>
        <v>0</v>
      </c>
      <c r="AC367" s="133">
        <f t="shared" ca="1" si="431"/>
        <v>1</v>
      </c>
      <c r="AD367" s="133">
        <f t="shared" ca="1" si="431"/>
        <v>0</v>
      </c>
      <c r="AE367" s="133">
        <f t="shared" ca="1" si="431"/>
        <v>1</v>
      </c>
      <c r="AF367" s="133">
        <f t="shared" ca="1" si="431"/>
        <v>0</v>
      </c>
      <c r="AG367" s="133">
        <f t="shared" ca="1" si="431"/>
        <v>0</v>
      </c>
      <c r="AH367" s="133">
        <f t="shared" ca="1" si="431"/>
        <v>0</v>
      </c>
      <c r="AI367" s="133">
        <f t="shared" ca="1" si="431"/>
        <v>1</v>
      </c>
      <c r="AJ367" s="133">
        <f t="shared" ca="1" si="431"/>
        <v>1</v>
      </c>
      <c r="AK367" s="133">
        <f t="shared" ca="1" si="431"/>
        <v>0</v>
      </c>
      <c r="AL367" s="133">
        <f t="shared" ca="1" si="431"/>
        <v>1</v>
      </c>
      <c r="AM367" s="133">
        <f t="shared" ca="1" si="416"/>
        <v>5</v>
      </c>
    </row>
    <row r="368" spans="4:39" x14ac:dyDescent="0.25">
      <c r="D368" s="133">
        <v>210</v>
      </c>
      <c r="E368" s="133" t="s">
        <v>96</v>
      </c>
      <c r="G368" s="133" t="s">
        <v>98</v>
      </c>
      <c r="I368" s="133" t="s">
        <v>100</v>
      </c>
      <c r="K368" s="133" t="s">
        <v>101</v>
      </c>
      <c r="M368" s="133" t="s">
        <v>516</v>
      </c>
      <c r="N368" s="133" t="s">
        <v>517</v>
      </c>
      <c r="O368" s="193" t="s">
        <v>518</v>
      </c>
      <c r="P368" s="133" t="s">
        <v>94</v>
      </c>
      <c r="R368" s="133" t="s">
        <v>676</v>
      </c>
      <c r="S368" s="133" t="s">
        <v>677</v>
      </c>
      <c r="T368" s="133" t="s">
        <v>678</v>
      </c>
      <c r="U368" s="133" t="s">
        <v>685</v>
      </c>
      <c r="V368" s="133" t="s">
        <v>687</v>
      </c>
      <c r="W368" s="133" t="s">
        <v>681</v>
      </c>
      <c r="X368" s="133" t="s">
        <v>682</v>
      </c>
      <c r="Y368" s="133" t="s">
        <v>683</v>
      </c>
      <c r="AA368" s="133">
        <f t="shared" ref="AA368:AL368" ca="1" si="432">IF(AND(E368&lt;&gt;"",AA158=1),1,0)</f>
        <v>0</v>
      </c>
      <c r="AB368" s="133">
        <f t="shared" ca="1" si="432"/>
        <v>0</v>
      </c>
      <c r="AC368" s="133">
        <f t="shared" ca="1" si="432"/>
        <v>1</v>
      </c>
      <c r="AD368" s="133">
        <f t="shared" ca="1" si="432"/>
        <v>0</v>
      </c>
      <c r="AE368" s="133">
        <f t="shared" ca="1" si="432"/>
        <v>1</v>
      </c>
      <c r="AF368" s="133">
        <f t="shared" ca="1" si="432"/>
        <v>0</v>
      </c>
      <c r="AG368" s="133">
        <f t="shared" ca="1" si="432"/>
        <v>1</v>
      </c>
      <c r="AH368" s="133">
        <f t="shared" ca="1" si="432"/>
        <v>0</v>
      </c>
      <c r="AI368" s="133">
        <f t="shared" ca="1" si="432"/>
        <v>1</v>
      </c>
      <c r="AJ368" s="133">
        <f t="shared" ca="1" si="432"/>
        <v>1</v>
      </c>
      <c r="AK368" s="133">
        <f t="shared" ca="1" si="432"/>
        <v>0</v>
      </c>
      <c r="AL368" s="133">
        <f t="shared" ca="1" si="432"/>
        <v>1</v>
      </c>
      <c r="AM368" s="133">
        <f t="shared" ca="1" si="416"/>
        <v>6</v>
      </c>
    </row>
    <row r="369" spans="4:39" x14ac:dyDescent="0.25">
      <c r="D369" s="133">
        <v>211</v>
      </c>
      <c r="E369" s="133" t="s">
        <v>96</v>
      </c>
      <c r="G369" s="133" t="s">
        <v>98</v>
      </c>
      <c r="I369" s="133" t="s">
        <v>100</v>
      </c>
      <c r="K369" s="133" t="s">
        <v>101</v>
      </c>
      <c r="L369" s="133" t="s">
        <v>102</v>
      </c>
      <c r="N369" s="133" t="s">
        <v>517</v>
      </c>
      <c r="O369" s="193" t="s">
        <v>518</v>
      </c>
      <c r="P369" s="133" t="s">
        <v>94</v>
      </c>
      <c r="R369" s="133" t="s">
        <v>676</v>
      </c>
      <c r="S369" s="133" t="s">
        <v>681</v>
      </c>
      <c r="T369" s="133" t="s">
        <v>677</v>
      </c>
      <c r="U369" s="133" t="s">
        <v>685</v>
      </c>
      <c r="V369" s="133" t="s">
        <v>687</v>
      </c>
      <c r="W369" s="133" t="s">
        <v>680</v>
      </c>
      <c r="X369" s="133" t="s">
        <v>682</v>
      </c>
      <c r="Y369" s="133" t="s">
        <v>683</v>
      </c>
      <c r="AA369" s="133">
        <f t="shared" ref="AA369:AL369" ca="1" si="433">IF(AND(E369&lt;&gt;"",AA158=1),1,0)</f>
        <v>0</v>
      </c>
      <c r="AB369" s="133">
        <f t="shared" ca="1" si="433"/>
        <v>0</v>
      </c>
      <c r="AC369" s="133">
        <f t="shared" ca="1" si="433"/>
        <v>1</v>
      </c>
      <c r="AD369" s="133">
        <f t="shared" ca="1" si="433"/>
        <v>0</v>
      </c>
      <c r="AE369" s="133">
        <f t="shared" ca="1" si="433"/>
        <v>1</v>
      </c>
      <c r="AF369" s="133">
        <f t="shared" ca="1" si="433"/>
        <v>0</v>
      </c>
      <c r="AG369" s="133">
        <f t="shared" ca="1" si="433"/>
        <v>1</v>
      </c>
      <c r="AH369" s="133">
        <f t="shared" ca="1" si="433"/>
        <v>0</v>
      </c>
      <c r="AI369" s="133">
        <f t="shared" ca="1" si="433"/>
        <v>0</v>
      </c>
      <c r="AJ369" s="133">
        <f t="shared" ca="1" si="433"/>
        <v>1</v>
      </c>
      <c r="AK369" s="133">
        <f t="shared" ca="1" si="433"/>
        <v>0</v>
      </c>
      <c r="AL369" s="133">
        <f t="shared" ca="1" si="433"/>
        <v>1</v>
      </c>
      <c r="AM369" s="133">
        <f t="shared" ca="1" si="416"/>
        <v>5</v>
      </c>
    </row>
    <row r="370" spans="4:39" x14ac:dyDescent="0.25">
      <c r="D370" s="133">
        <v>212</v>
      </c>
      <c r="E370" s="133" t="s">
        <v>96</v>
      </c>
      <c r="G370" s="133" t="s">
        <v>98</v>
      </c>
      <c r="I370" s="133" t="s">
        <v>100</v>
      </c>
      <c r="K370" s="133" t="s">
        <v>101</v>
      </c>
      <c r="L370" s="133" t="s">
        <v>102</v>
      </c>
      <c r="M370" s="133" t="s">
        <v>516</v>
      </c>
      <c r="O370" s="193" t="s">
        <v>518</v>
      </c>
      <c r="P370" s="133" t="s">
        <v>94</v>
      </c>
      <c r="R370" s="133" t="s">
        <v>676</v>
      </c>
      <c r="S370" s="133" t="s">
        <v>681</v>
      </c>
      <c r="T370" s="133" t="s">
        <v>678</v>
      </c>
      <c r="U370" s="133" t="s">
        <v>685</v>
      </c>
      <c r="V370" s="133" t="s">
        <v>687</v>
      </c>
      <c r="W370" s="133" t="s">
        <v>680</v>
      </c>
      <c r="X370" s="133" t="s">
        <v>682</v>
      </c>
      <c r="Y370" s="133" t="s">
        <v>683</v>
      </c>
      <c r="AA370" s="133">
        <f t="shared" ref="AA370:AL370" ca="1" si="434">IF(AND(E370&lt;&gt;"",AA158=1),1,0)</f>
        <v>0</v>
      </c>
      <c r="AB370" s="133">
        <f t="shared" ca="1" si="434"/>
        <v>0</v>
      </c>
      <c r="AC370" s="133">
        <f t="shared" ca="1" si="434"/>
        <v>1</v>
      </c>
      <c r="AD370" s="133">
        <f t="shared" ca="1" si="434"/>
        <v>0</v>
      </c>
      <c r="AE370" s="133">
        <f t="shared" ca="1" si="434"/>
        <v>1</v>
      </c>
      <c r="AF370" s="133">
        <f t="shared" ca="1" si="434"/>
        <v>0</v>
      </c>
      <c r="AG370" s="133">
        <f t="shared" ca="1" si="434"/>
        <v>1</v>
      </c>
      <c r="AH370" s="133">
        <f t="shared" ca="1" si="434"/>
        <v>0</v>
      </c>
      <c r="AI370" s="133">
        <f t="shared" ca="1" si="434"/>
        <v>1</v>
      </c>
      <c r="AJ370" s="133">
        <f t="shared" ca="1" si="434"/>
        <v>0</v>
      </c>
      <c r="AK370" s="133">
        <f t="shared" ca="1" si="434"/>
        <v>0</v>
      </c>
      <c r="AL370" s="133">
        <f t="shared" ca="1" si="434"/>
        <v>1</v>
      </c>
      <c r="AM370" s="133">
        <f t="shared" ca="1" si="416"/>
        <v>5</v>
      </c>
    </row>
    <row r="371" spans="4:39" x14ac:dyDescent="0.25">
      <c r="D371" s="133">
        <v>213</v>
      </c>
      <c r="E371" s="133" t="s">
        <v>96</v>
      </c>
      <c r="G371" s="133" t="s">
        <v>98</v>
      </c>
      <c r="I371" s="133" t="s">
        <v>100</v>
      </c>
      <c r="K371" s="133" t="s">
        <v>101</v>
      </c>
      <c r="L371" s="133" t="s">
        <v>102</v>
      </c>
      <c r="M371" s="133" t="s">
        <v>516</v>
      </c>
      <c r="N371" s="133" t="s">
        <v>517</v>
      </c>
      <c r="P371" s="133" t="s">
        <v>94</v>
      </c>
      <c r="R371" s="133" t="s">
        <v>676</v>
      </c>
      <c r="S371" s="133" t="s">
        <v>681</v>
      </c>
      <c r="T371" s="133" t="s">
        <v>677</v>
      </c>
      <c r="U371" s="133" t="s">
        <v>685</v>
      </c>
      <c r="V371" s="133" t="s">
        <v>687</v>
      </c>
      <c r="W371" s="133" t="s">
        <v>680</v>
      </c>
      <c r="X371" s="133" t="s">
        <v>682</v>
      </c>
      <c r="Y371" s="133" t="s">
        <v>678</v>
      </c>
      <c r="AA371" s="133">
        <f t="shared" ref="AA371:AL371" ca="1" si="435">IF(AND(E371&lt;&gt;"",AA158=1),1,0)</f>
        <v>0</v>
      </c>
      <c r="AB371" s="133">
        <f t="shared" ca="1" si="435"/>
        <v>0</v>
      </c>
      <c r="AC371" s="133">
        <f t="shared" ca="1" si="435"/>
        <v>1</v>
      </c>
      <c r="AD371" s="133">
        <f t="shared" ca="1" si="435"/>
        <v>0</v>
      </c>
      <c r="AE371" s="133">
        <f t="shared" ca="1" si="435"/>
        <v>1</v>
      </c>
      <c r="AF371" s="133">
        <f t="shared" ca="1" si="435"/>
        <v>0</v>
      </c>
      <c r="AG371" s="133">
        <f t="shared" ca="1" si="435"/>
        <v>1</v>
      </c>
      <c r="AH371" s="133">
        <f t="shared" ca="1" si="435"/>
        <v>0</v>
      </c>
      <c r="AI371" s="133">
        <f t="shared" ca="1" si="435"/>
        <v>1</v>
      </c>
      <c r="AJ371" s="133">
        <f t="shared" ca="1" si="435"/>
        <v>1</v>
      </c>
      <c r="AK371" s="133">
        <f t="shared" ca="1" si="435"/>
        <v>0</v>
      </c>
      <c r="AL371" s="133">
        <f t="shared" ca="1" si="435"/>
        <v>1</v>
      </c>
      <c r="AM371" s="133">
        <f t="shared" ca="1" si="416"/>
        <v>6</v>
      </c>
    </row>
    <row r="372" spans="4:39" x14ac:dyDescent="0.25">
      <c r="D372" s="133">
        <v>214</v>
      </c>
      <c r="E372" s="133" t="s">
        <v>96</v>
      </c>
      <c r="G372" s="133" t="s">
        <v>98</v>
      </c>
      <c r="I372" s="133" t="s">
        <v>100</v>
      </c>
      <c r="K372" s="133" t="s">
        <v>101</v>
      </c>
      <c r="L372" s="133" t="s">
        <v>102</v>
      </c>
      <c r="M372" s="133" t="s">
        <v>516</v>
      </c>
      <c r="N372" s="133" t="s">
        <v>517</v>
      </c>
      <c r="O372" s="193" t="s">
        <v>518</v>
      </c>
      <c r="R372" s="133" t="s">
        <v>676</v>
      </c>
      <c r="S372" s="133" t="s">
        <v>681</v>
      </c>
      <c r="T372" s="133" t="s">
        <v>677</v>
      </c>
      <c r="U372" s="133" t="s">
        <v>685</v>
      </c>
      <c r="V372" s="133" t="s">
        <v>687</v>
      </c>
      <c r="W372" s="133" t="s">
        <v>680</v>
      </c>
      <c r="X372" s="133" t="s">
        <v>678</v>
      </c>
      <c r="Y372" s="133" t="s">
        <v>683</v>
      </c>
      <c r="AA372" s="133">
        <f t="shared" ref="AA372:AL372" ca="1" si="436">IF(AND(E372&lt;&gt;"",AA158=1),1,0)</f>
        <v>0</v>
      </c>
      <c r="AB372" s="133">
        <f t="shared" ca="1" si="436"/>
        <v>0</v>
      </c>
      <c r="AC372" s="133">
        <f t="shared" ca="1" si="436"/>
        <v>1</v>
      </c>
      <c r="AD372" s="133">
        <f t="shared" ca="1" si="436"/>
        <v>0</v>
      </c>
      <c r="AE372" s="133">
        <f t="shared" ca="1" si="436"/>
        <v>1</v>
      </c>
      <c r="AF372" s="133">
        <f t="shared" ca="1" si="436"/>
        <v>0</v>
      </c>
      <c r="AG372" s="133">
        <f t="shared" ca="1" si="436"/>
        <v>1</v>
      </c>
      <c r="AH372" s="133">
        <f t="shared" ca="1" si="436"/>
        <v>0</v>
      </c>
      <c r="AI372" s="133">
        <f t="shared" ca="1" si="436"/>
        <v>1</v>
      </c>
      <c r="AJ372" s="133">
        <f t="shared" ca="1" si="436"/>
        <v>1</v>
      </c>
      <c r="AK372" s="133">
        <f t="shared" ca="1" si="436"/>
        <v>0</v>
      </c>
      <c r="AL372" s="133">
        <f t="shared" ca="1" si="436"/>
        <v>0</v>
      </c>
      <c r="AM372" s="133">
        <f t="shared" ca="1" si="416"/>
        <v>5</v>
      </c>
    </row>
    <row r="373" spans="4:39" x14ac:dyDescent="0.25">
      <c r="D373" s="133">
        <v>215</v>
      </c>
      <c r="E373" s="133" t="s">
        <v>96</v>
      </c>
      <c r="G373" s="133" t="s">
        <v>98</v>
      </c>
      <c r="I373" s="133" t="s">
        <v>100</v>
      </c>
      <c r="J373" s="133" t="s">
        <v>99</v>
      </c>
      <c r="M373" s="133" t="s">
        <v>516</v>
      </c>
      <c r="N373" s="133" t="s">
        <v>517</v>
      </c>
      <c r="O373" s="193" t="s">
        <v>518</v>
      </c>
      <c r="P373" s="133" t="s">
        <v>94</v>
      </c>
      <c r="R373" s="133" t="s">
        <v>676</v>
      </c>
      <c r="S373" s="133" t="s">
        <v>677</v>
      </c>
      <c r="T373" s="133" t="s">
        <v>678</v>
      </c>
      <c r="U373" s="133" t="s">
        <v>685</v>
      </c>
      <c r="V373" s="133" t="s">
        <v>687</v>
      </c>
      <c r="W373" s="133" t="s">
        <v>679</v>
      </c>
      <c r="X373" s="133" t="s">
        <v>682</v>
      </c>
      <c r="Y373" s="133" t="s">
        <v>683</v>
      </c>
      <c r="AA373" s="133">
        <f t="shared" ref="AA373:AL373" ca="1" si="437">IF(AND(E373&lt;&gt;"",AA158=1),1,0)</f>
        <v>0</v>
      </c>
      <c r="AB373" s="133">
        <f t="shared" ca="1" si="437"/>
        <v>0</v>
      </c>
      <c r="AC373" s="133">
        <f t="shared" ca="1" si="437"/>
        <v>1</v>
      </c>
      <c r="AD373" s="133">
        <f t="shared" ca="1" si="437"/>
        <v>0</v>
      </c>
      <c r="AE373" s="133">
        <f t="shared" ca="1" si="437"/>
        <v>1</v>
      </c>
      <c r="AF373" s="133">
        <f t="shared" ca="1" si="437"/>
        <v>1</v>
      </c>
      <c r="AG373" s="133">
        <f t="shared" ca="1" si="437"/>
        <v>0</v>
      </c>
      <c r="AH373" s="133">
        <f t="shared" ca="1" si="437"/>
        <v>0</v>
      </c>
      <c r="AI373" s="133">
        <f t="shared" ca="1" si="437"/>
        <v>1</v>
      </c>
      <c r="AJ373" s="133">
        <f t="shared" ca="1" si="437"/>
        <v>1</v>
      </c>
      <c r="AK373" s="133">
        <f t="shared" ca="1" si="437"/>
        <v>0</v>
      </c>
      <c r="AL373" s="133">
        <f t="shared" ca="1" si="437"/>
        <v>1</v>
      </c>
      <c r="AM373" s="133">
        <f t="shared" ca="1" si="416"/>
        <v>6</v>
      </c>
    </row>
    <row r="374" spans="4:39" x14ac:dyDescent="0.25">
      <c r="D374" s="133">
        <v>216</v>
      </c>
      <c r="E374" s="133" t="s">
        <v>96</v>
      </c>
      <c r="G374" s="133" t="s">
        <v>98</v>
      </c>
      <c r="I374" s="133" t="s">
        <v>100</v>
      </c>
      <c r="J374" s="133" t="s">
        <v>99</v>
      </c>
      <c r="L374" s="133" t="s">
        <v>102</v>
      </c>
      <c r="N374" s="133" t="s">
        <v>517</v>
      </c>
      <c r="O374" s="193" t="s">
        <v>518</v>
      </c>
      <c r="P374" s="133" t="s">
        <v>94</v>
      </c>
      <c r="R374" s="133" t="s">
        <v>680</v>
      </c>
      <c r="S374" s="133" t="s">
        <v>677</v>
      </c>
      <c r="T374" s="133" t="s">
        <v>676</v>
      </c>
      <c r="U374" s="133" t="s">
        <v>685</v>
      </c>
      <c r="V374" s="133" t="s">
        <v>687</v>
      </c>
      <c r="W374" s="133" t="s">
        <v>679</v>
      </c>
      <c r="X374" s="133" t="s">
        <v>682</v>
      </c>
      <c r="Y374" s="133" t="s">
        <v>683</v>
      </c>
      <c r="AA374" s="133">
        <f t="shared" ref="AA374:AL374" ca="1" si="438">IF(AND(E374&lt;&gt;"",AA158=1),1,0)</f>
        <v>0</v>
      </c>
      <c r="AB374" s="133">
        <f t="shared" ca="1" si="438"/>
        <v>0</v>
      </c>
      <c r="AC374" s="133">
        <f t="shared" ca="1" si="438"/>
        <v>1</v>
      </c>
      <c r="AD374" s="133">
        <f t="shared" ca="1" si="438"/>
        <v>0</v>
      </c>
      <c r="AE374" s="133">
        <f t="shared" ca="1" si="438"/>
        <v>1</v>
      </c>
      <c r="AF374" s="133">
        <f t="shared" ca="1" si="438"/>
        <v>1</v>
      </c>
      <c r="AG374" s="133">
        <f t="shared" ca="1" si="438"/>
        <v>0</v>
      </c>
      <c r="AH374" s="133">
        <f t="shared" ca="1" si="438"/>
        <v>0</v>
      </c>
      <c r="AI374" s="133">
        <f t="shared" ca="1" si="438"/>
        <v>0</v>
      </c>
      <c r="AJ374" s="133">
        <f t="shared" ca="1" si="438"/>
        <v>1</v>
      </c>
      <c r="AK374" s="133">
        <f t="shared" ca="1" si="438"/>
        <v>0</v>
      </c>
      <c r="AL374" s="133">
        <f t="shared" ca="1" si="438"/>
        <v>1</v>
      </c>
      <c r="AM374" s="133">
        <f t="shared" ca="1" si="416"/>
        <v>5</v>
      </c>
    </row>
    <row r="375" spans="4:39" x14ac:dyDescent="0.25">
      <c r="D375" s="133">
        <v>217</v>
      </c>
      <c r="E375" s="133" t="s">
        <v>96</v>
      </c>
      <c r="G375" s="133" t="s">
        <v>98</v>
      </c>
      <c r="I375" s="133" t="s">
        <v>100</v>
      </c>
      <c r="J375" s="133" t="s">
        <v>99</v>
      </c>
      <c r="L375" s="133" t="s">
        <v>102</v>
      </c>
      <c r="M375" s="133" t="s">
        <v>516</v>
      </c>
      <c r="O375" s="193" t="s">
        <v>518</v>
      </c>
      <c r="P375" s="133" t="s">
        <v>94</v>
      </c>
      <c r="R375" s="133" t="s">
        <v>680</v>
      </c>
      <c r="S375" s="133" t="s">
        <v>676</v>
      </c>
      <c r="T375" s="133" t="s">
        <v>678</v>
      </c>
      <c r="U375" s="133" t="s">
        <v>685</v>
      </c>
      <c r="V375" s="133" t="s">
        <v>687</v>
      </c>
      <c r="W375" s="133" t="s">
        <v>679</v>
      </c>
      <c r="X375" s="133" t="s">
        <v>682</v>
      </c>
      <c r="Y375" s="133" t="s">
        <v>683</v>
      </c>
      <c r="AA375" s="133">
        <f t="shared" ref="AA375:AL375" ca="1" si="439">IF(AND(E375&lt;&gt;"",AA158=1),1,0)</f>
        <v>0</v>
      </c>
      <c r="AB375" s="133">
        <f t="shared" ca="1" si="439"/>
        <v>0</v>
      </c>
      <c r="AC375" s="133">
        <f t="shared" ca="1" si="439"/>
        <v>1</v>
      </c>
      <c r="AD375" s="133">
        <f t="shared" ca="1" si="439"/>
        <v>0</v>
      </c>
      <c r="AE375" s="133">
        <f t="shared" ca="1" si="439"/>
        <v>1</v>
      </c>
      <c r="AF375" s="133">
        <f t="shared" ca="1" si="439"/>
        <v>1</v>
      </c>
      <c r="AG375" s="133">
        <f t="shared" ca="1" si="439"/>
        <v>0</v>
      </c>
      <c r="AH375" s="133">
        <f t="shared" ca="1" si="439"/>
        <v>0</v>
      </c>
      <c r="AI375" s="133">
        <f t="shared" ca="1" si="439"/>
        <v>1</v>
      </c>
      <c r="AJ375" s="133">
        <f t="shared" ca="1" si="439"/>
        <v>0</v>
      </c>
      <c r="AK375" s="133">
        <f t="shared" ca="1" si="439"/>
        <v>0</v>
      </c>
      <c r="AL375" s="133">
        <f t="shared" ca="1" si="439"/>
        <v>1</v>
      </c>
      <c r="AM375" s="133">
        <f t="shared" ca="1" si="416"/>
        <v>5</v>
      </c>
    </row>
    <row r="376" spans="4:39" x14ac:dyDescent="0.25">
      <c r="D376" s="133">
        <v>218</v>
      </c>
      <c r="E376" s="133" t="s">
        <v>96</v>
      </c>
      <c r="G376" s="133" t="s">
        <v>98</v>
      </c>
      <c r="I376" s="133" t="s">
        <v>100</v>
      </c>
      <c r="J376" s="133" t="s">
        <v>99</v>
      </c>
      <c r="L376" s="133" t="s">
        <v>102</v>
      </c>
      <c r="M376" s="133" t="s">
        <v>516</v>
      </c>
      <c r="N376" s="133" t="s">
        <v>517</v>
      </c>
      <c r="P376" s="133" t="s">
        <v>94</v>
      </c>
      <c r="R376" s="133" t="s">
        <v>680</v>
      </c>
      <c r="S376" s="133" t="s">
        <v>677</v>
      </c>
      <c r="T376" s="133" t="s">
        <v>676</v>
      </c>
      <c r="U376" s="133" t="s">
        <v>685</v>
      </c>
      <c r="V376" s="133" t="s">
        <v>687</v>
      </c>
      <c r="W376" s="133" t="s">
        <v>679</v>
      </c>
      <c r="X376" s="133" t="s">
        <v>682</v>
      </c>
      <c r="Y376" s="133" t="s">
        <v>678</v>
      </c>
      <c r="AA376" s="133">
        <f t="shared" ref="AA376:AL376" ca="1" si="440">IF(AND(E376&lt;&gt;"",AA158=1),1,0)</f>
        <v>0</v>
      </c>
      <c r="AB376" s="133">
        <f t="shared" ca="1" si="440"/>
        <v>0</v>
      </c>
      <c r="AC376" s="133">
        <f t="shared" ca="1" si="440"/>
        <v>1</v>
      </c>
      <c r="AD376" s="133">
        <f t="shared" ca="1" si="440"/>
        <v>0</v>
      </c>
      <c r="AE376" s="133">
        <f t="shared" ca="1" si="440"/>
        <v>1</v>
      </c>
      <c r="AF376" s="133">
        <f t="shared" ca="1" si="440"/>
        <v>1</v>
      </c>
      <c r="AG376" s="133">
        <f t="shared" ca="1" si="440"/>
        <v>0</v>
      </c>
      <c r="AH376" s="133">
        <f t="shared" ca="1" si="440"/>
        <v>0</v>
      </c>
      <c r="AI376" s="133">
        <f t="shared" ca="1" si="440"/>
        <v>1</v>
      </c>
      <c r="AJ376" s="133">
        <f t="shared" ca="1" si="440"/>
        <v>1</v>
      </c>
      <c r="AK376" s="133">
        <f t="shared" ca="1" si="440"/>
        <v>0</v>
      </c>
      <c r="AL376" s="133">
        <f t="shared" ca="1" si="440"/>
        <v>1</v>
      </c>
      <c r="AM376" s="133">
        <f t="shared" ca="1" si="416"/>
        <v>6</v>
      </c>
    </row>
    <row r="377" spans="4:39" x14ac:dyDescent="0.25">
      <c r="D377" s="133">
        <v>219</v>
      </c>
      <c r="E377" s="133" t="s">
        <v>96</v>
      </c>
      <c r="G377" s="133" t="s">
        <v>98</v>
      </c>
      <c r="I377" s="133" t="s">
        <v>100</v>
      </c>
      <c r="J377" s="133" t="s">
        <v>99</v>
      </c>
      <c r="L377" s="133" t="s">
        <v>102</v>
      </c>
      <c r="M377" s="133" t="s">
        <v>516</v>
      </c>
      <c r="N377" s="133" t="s">
        <v>517</v>
      </c>
      <c r="O377" s="193" t="s">
        <v>518</v>
      </c>
      <c r="R377" s="133" t="s">
        <v>680</v>
      </c>
      <c r="S377" s="133" t="s">
        <v>677</v>
      </c>
      <c r="T377" s="133" t="s">
        <v>676</v>
      </c>
      <c r="U377" s="133" t="s">
        <v>685</v>
      </c>
      <c r="V377" s="133" t="s">
        <v>687</v>
      </c>
      <c r="W377" s="133" t="s">
        <v>679</v>
      </c>
      <c r="X377" s="133" t="s">
        <v>678</v>
      </c>
      <c r="Y377" s="133" t="s">
        <v>683</v>
      </c>
      <c r="AA377" s="133">
        <f t="shared" ref="AA377:AL377" ca="1" si="441">IF(AND(E377&lt;&gt;"",AA158=1),1,0)</f>
        <v>0</v>
      </c>
      <c r="AB377" s="133">
        <f t="shared" ca="1" si="441"/>
        <v>0</v>
      </c>
      <c r="AC377" s="133">
        <f t="shared" ca="1" si="441"/>
        <v>1</v>
      </c>
      <c r="AD377" s="133">
        <f t="shared" ca="1" si="441"/>
        <v>0</v>
      </c>
      <c r="AE377" s="133">
        <f t="shared" ca="1" si="441"/>
        <v>1</v>
      </c>
      <c r="AF377" s="133">
        <f t="shared" ca="1" si="441"/>
        <v>1</v>
      </c>
      <c r="AG377" s="133">
        <f t="shared" ca="1" si="441"/>
        <v>0</v>
      </c>
      <c r="AH377" s="133">
        <f t="shared" ca="1" si="441"/>
        <v>0</v>
      </c>
      <c r="AI377" s="133">
        <f t="shared" ca="1" si="441"/>
        <v>1</v>
      </c>
      <c r="AJ377" s="133">
        <f t="shared" ca="1" si="441"/>
        <v>1</v>
      </c>
      <c r="AK377" s="133">
        <f t="shared" ca="1" si="441"/>
        <v>0</v>
      </c>
      <c r="AL377" s="133">
        <f t="shared" ca="1" si="441"/>
        <v>0</v>
      </c>
      <c r="AM377" s="133">
        <f t="shared" ca="1" si="416"/>
        <v>5</v>
      </c>
    </row>
    <row r="378" spans="4:39" x14ac:dyDescent="0.25">
      <c r="D378" s="133">
        <v>220</v>
      </c>
      <c r="E378" s="133" t="s">
        <v>96</v>
      </c>
      <c r="G378" s="133" t="s">
        <v>98</v>
      </c>
      <c r="I378" s="133" t="s">
        <v>100</v>
      </c>
      <c r="J378" s="133" t="s">
        <v>99</v>
      </c>
      <c r="K378" s="133" t="s">
        <v>101</v>
      </c>
      <c r="N378" s="133" t="s">
        <v>517</v>
      </c>
      <c r="O378" s="193" t="s">
        <v>518</v>
      </c>
      <c r="P378" s="133" t="s">
        <v>94</v>
      </c>
      <c r="R378" s="133" t="s">
        <v>676</v>
      </c>
      <c r="S378" s="133" t="s">
        <v>681</v>
      </c>
      <c r="T378" s="133" t="s">
        <v>677</v>
      </c>
      <c r="U378" s="133" t="s">
        <v>685</v>
      </c>
      <c r="V378" s="133" t="s">
        <v>687</v>
      </c>
      <c r="W378" s="133" t="s">
        <v>679</v>
      </c>
      <c r="X378" s="133" t="s">
        <v>682</v>
      </c>
      <c r="Y378" s="133" t="s">
        <v>683</v>
      </c>
      <c r="AA378" s="133">
        <f t="shared" ref="AA378:AL378" ca="1" si="442">IF(AND(E378&lt;&gt;"",AA158=1),1,0)</f>
        <v>0</v>
      </c>
      <c r="AB378" s="133">
        <f t="shared" ca="1" si="442"/>
        <v>0</v>
      </c>
      <c r="AC378" s="133">
        <f t="shared" ca="1" si="442"/>
        <v>1</v>
      </c>
      <c r="AD378" s="133">
        <f t="shared" ca="1" si="442"/>
        <v>0</v>
      </c>
      <c r="AE378" s="133">
        <f t="shared" ca="1" si="442"/>
        <v>1</v>
      </c>
      <c r="AF378" s="133">
        <f t="shared" ca="1" si="442"/>
        <v>1</v>
      </c>
      <c r="AG378" s="133">
        <f t="shared" ca="1" si="442"/>
        <v>1</v>
      </c>
      <c r="AH378" s="133">
        <f t="shared" ca="1" si="442"/>
        <v>0</v>
      </c>
      <c r="AI378" s="133">
        <f t="shared" ca="1" si="442"/>
        <v>0</v>
      </c>
      <c r="AJ378" s="133">
        <f t="shared" ca="1" si="442"/>
        <v>1</v>
      </c>
      <c r="AK378" s="133">
        <f t="shared" ca="1" si="442"/>
        <v>0</v>
      </c>
      <c r="AL378" s="133">
        <f t="shared" ca="1" si="442"/>
        <v>1</v>
      </c>
      <c r="AM378" s="133">
        <f t="shared" ca="1" si="416"/>
        <v>6</v>
      </c>
    </row>
    <row r="379" spans="4:39" x14ac:dyDescent="0.25">
      <c r="D379" s="133">
        <v>221</v>
      </c>
      <c r="E379" s="133" t="s">
        <v>96</v>
      </c>
      <c r="G379" s="133" t="s">
        <v>98</v>
      </c>
      <c r="I379" s="133" t="s">
        <v>100</v>
      </c>
      <c r="J379" s="133" t="s">
        <v>99</v>
      </c>
      <c r="K379" s="133" t="s">
        <v>101</v>
      </c>
      <c r="M379" s="133" t="s">
        <v>516</v>
      </c>
      <c r="O379" s="193" t="s">
        <v>518</v>
      </c>
      <c r="P379" s="133" t="s">
        <v>94</v>
      </c>
      <c r="R379" s="133" t="s">
        <v>676</v>
      </c>
      <c r="S379" s="133" t="s">
        <v>681</v>
      </c>
      <c r="T379" s="133" t="s">
        <v>678</v>
      </c>
      <c r="U379" s="133" t="s">
        <v>685</v>
      </c>
      <c r="V379" s="133" t="s">
        <v>687</v>
      </c>
      <c r="W379" s="133" t="s">
        <v>679</v>
      </c>
      <c r="X379" s="133" t="s">
        <v>682</v>
      </c>
      <c r="Y379" s="133" t="s">
        <v>683</v>
      </c>
      <c r="AA379" s="133">
        <f t="shared" ref="AA379:AL379" ca="1" si="443">IF(AND(E379&lt;&gt;"",AA158=1),1,0)</f>
        <v>0</v>
      </c>
      <c r="AB379" s="133">
        <f t="shared" ca="1" si="443"/>
        <v>0</v>
      </c>
      <c r="AC379" s="133">
        <f t="shared" ca="1" si="443"/>
        <v>1</v>
      </c>
      <c r="AD379" s="133">
        <f t="shared" ca="1" si="443"/>
        <v>0</v>
      </c>
      <c r="AE379" s="133">
        <f t="shared" ca="1" si="443"/>
        <v>1</v>
      </c>
      <c r="AF379" s="133">
        <f t="shared" ca="1" si="443"/>
        <v>1</v>
      </c>
      <c r="AG379" s="133">
        <f t="shared" ca="1" si="443"/>
        <v>1</v>
      </c>
      <c r="AH379" s="133">
        <f t="shared" ca="1" si="443"/>
        <v>0</v>
      </c>
      <c r="AI379" s="133">
        <f t="shared" ca="1" si="443"/>
        <v>1</v>
      </c>
      <c r="AJ379" s="133">
        <f t="shared" ca="1" si="443"/>
        <v>0</v>
      </c>
      <c r="AK379" s="133">
        <f t="shared" ca="1" si="443"/>
        <v>0</v>
      </c>
      <c r="AL379" s="133">
        <f t="shared" ca="1" si="443"/>
        <v>1</v>
      </c>
      <c r="AM379" s="133">
        <f t="shared" ca="1" si="416"/>
        <v>6</v>
      </c>
    </row>
    <row r="380" spans="4:39" x14ac:dyDescent="0.25">
      <c r="D380" s="133">
        <v>222</v>
      </c>
      <c r="E380" s="133" t="s">
        <v>96</v>
      </c>
      <c r="G380" s="133" t="s">
        <v>98</v>
      </c>
      <c r="I380" s="133" t="s">
        <v>100</v>
      </c>
      <c r="J380" s="133" t="s">
        <v>99</v>
      </c>
      <c r="K380" s="133" t="s">
        <v>101</v>
      </c>
      <c r="M380" s="133" t="s">
        <v>516</v>
      </c>
      <c r="N380" s="133" t="s">
        <v>517</v>
      </c>
      <c r="P380" s="133" t="s">
        <v>94</v>
      </c>
      <c r="R380" s="133" t="s">
        <v>676</v>
      </c>
      <c r="S380" s="133" t="s">
        <v>681</v>
      </c>
      <c r="T380" s="133" t="s">
        <v>677</v>
      </c>
      <c r="U380" s="133" t="s">
        <v>685</v>
      </c>
      <c r="V380" s="133" t="s">
        <v>687</v>
      </c>
      <c r="W380" s="133" t="s">
        <v>679</v>
      </c>
      <c r="X380" s="133" t="s">
        <v>682</v>
      </c>
      <c r="Y380" s="133" t="s">
        <v>678</v>
      </c>
      <c r="AA380" s="133">
        <f t="shared" ref="AA380:AL380" ca="1" si="444">IF(AND(E380&lt;&gt;"",AA158=1),1,0)</f>
        <v>0</v>
      </c>
      <c r="AB380" s="133">
        <f t="shared" ca="1" si="444"/>
        <v>0</v>
      </c>
      <c r="AC380" s="133">
        <f t="shared" ca="1" si="444"/>
        <v>1</v>
      </c>
      <c r="AD380" s="133">
        <f t="shared" ca="1" si="444"/>
        <v>0</v>
      </c>
      <c r="AE380" s="133">
        <f t="shared" ca="1" si="444"/>
        <v>1</v>
      </c>
      <c r="AF380" s="133">
        <f t="shared" ca="1" si="444"/>
        <v>1</v>
      </c>
      <c r="AG380" s="133">
        <f t="shared" ca="1" si="444"/>
        <v>1</v>
      </c>
      <c r="AH380" s="133">
        <f t="shared" ca="1" si="444"/>
        <v>0</v>
      </c>
      <c r="AI380" s="133">
        <f t="shared" ca="1" si="444"/>
        <v>1</v>
      </c>
      <c r="AJ380" s="133">
        <f t="shared" ca="1" si="444"/>
        <v>1</v>
      </c>
      <c r="AK380" s="133">
        <f t="shared" ca="1" si="444"/>
        <v>0</v>
      </c>
      <c r="AL380" s="133">
        <f t="shared" ca="1" si="444"/>
        <v>1</v>
      </c>
      <c r="AM380" s="133">
        <f t="shared" ca="1" si="416"/>
        <v>7</v>
      </c>
    </row>
    <row r="381" spans="4:39" x14ac:dyDescent="0.25">
      <c r="D381" s="133">
        <v>223</v>
      </c>
      <c r="E381" s="133" t="s">
        <v>96</v>
      </c>
      <c r="G381" s="133" t="s">
        <v>98</v>
      </c>
      <c r="I381" s="133" t="s">
        <v>100</v>
      </c>
      <c r="J381" s="133" t="s">
        <v>99</v>
      </c>
      <c r="K381" s="133" t="s">
        <v>101</v>
      </c>
      <c r="M381" s="133" t="s">
        <v>516</v>
      </c>
      <c r="N381" s="133" t="s">
        <v>517</v>
      </c>
      <c r="O381" s="193" t="s">
        <v>518</v>
      </c>
      <c r="R381" s="133" t="s">
        <v>676</v>
      </c>
      <c r="S381" s="133" t="s">
        <v>681</v>
      </c>
      <c r="T381" s="133" t="s">
        <v>677</v>
      </c>
      <c r="U381" s="133" t="s">
        <v>685</v>
      </c>
      <c r="V381" s="133" t="s">
        <v>687</v>
      </c>
      <c r="W381" s="133" t="s">
        <v>679</v>
      </c>
      <c r="X381" s="133" t="s">
        <v>678</v>
      </c>
      <c r="Y381" s="133" t="s">
        <v>683</v>
      </c>
      <c r="AA381" s="133">
        <f t="shared" ref="AA381:AL381" ca="1" si="445">IF(AND(E381&lt;&gt;"",AA158=1),1,0)</f>
        <v>0</v>
      </c>
      <c r="AB381" s="133">
        <f t="shared" ca="1" si="445"/>
        <v>0</v>
      </c>
      <c r="AC381" s="133">
        <f t="shared" ca="1" si="445"/>
        <v>1</v>
      </c>
      <c r="AD381" s="133">
        <f t="shared" ca="1" si="445"/>
        <v>0</v>
      </c>
      <c r="AE381" s="133">
        <f t="shared" ca="1" si="445"/>
        <v>1</v>
      </c>
      <c r="AF381" s="133">
        <f t="shared" ca="1" si="445"/>
        <v>1</v>
      </c>
      <c r="AG381" s="133">
        <f t="shared" ca="1" si="445"/>
        <v>1</v>
      </c>
      <c r="AH381" s="133">
        <f t="shared" ca="1" si="445"/>
        <v>0</v>
      </c>
      <c r="AI381" s="133">
        <f t="shared" ca="1" si="445"/>
        <v>1</v>
      </c>
      <c r="AJ381" s="133">
        <f t="shared" ca="1" si="445"/>
        <v>1</v>
      </c>
      <c r="AK381" s="133">
        <f t="shared" ca="1" si="445"/>
        <v>0</v>
      </c>
      <c r="AL381" s="133">
        <f t="shared" ca="1" si="445"/>
        <v>0</v>
      </c>
      <c r="AM381" s="133">
        <f t="shared" ca="1" si="416"/>
        <v>6</v>
      </c>
    </row>
    <row r="382" spans="4:39" x14ac:dyDescent="0.25">
      <c r="D382" s="133">
        <v>224</v>
      </c>
      <c r="E382" s="133" t="s">
        <v>96</v>
      </c>
      <c r="G382" s="133" t="s">
        <v>98</v>
      </c>
      <c r="I382" s="133" t="s">
        <v>100</v>
      </c>
      <c r="J382" s="133" t="s">
        <v>99</v>
      </c>
      <c r="K382" s="133" t="s">
        <v>101</v>
      </c>
      <c r="L382" s="133" t="s">
        <v>102</v>
      </c>
      <c r="O382" s="193" t="s">
        <v>518</v>
      </c>
      <c r="P382" s="133" t="s">
        <v>94</v>
      </c>
      <c r="R382" s="133" t="s">
        <v>680</v>
      </c>
      <c r="S382" s="133" t="s">
        <v>681</v>
      </c>
      <c r="T382" s="133" t="s">
        <v>676</v>
      </c>
      <c r="U382" s="133" t="s">
        <v>685</v>
      </c>
      <c r="V382" s="133" t="s">
        <v>687</v>
      </c>
      <c r="W382" s="133" t="s">
        <v>679</v>
      </c>
      <c r="X382" s="133" t="s">
        <v>682</v>
      </c>
      <c r="Y382" s="133" t="s">
        <v>683</v>
      </c>
      <c r="AA382" s="133">
        <f t="shared" ref="AA382:AL382" ca="1" si="446">IF(AND(E382&lt;&gt;"",AA158=1),1,0)</f>
        <v>0</v>
      </c>
      <c r="AB382" s="133">
        <f t="shared" ca="1" si="446"/>
        <v>0</v>
      </c>
      <c r="AC382" s="133">
        <f t="shared" ca="1" si="446"/>
        <v>1</v>
      </c>
      <c r="AD382" s="133">
        <f t="shared" ca="1" si="446"/>
        <v>0</v>
      </c>
      <c r="AE382" s="133">
        <f t="shared" ca="1" si="446"/>
        <v>1</v>
      </c>
      <c r="AF382" s="133">
        <f t="shared" ca="1" si="446"/>
        <v>1</v>
      </c>
      <c r="AG382" s="133">
        <f t="shared" ca="1" si="446"/>
        <v>1</v>
      </c>
      <c r="AH382" s="133">
        <f t="shared" ca="1" si="446"/>
        <v>0</v>
      </c>
      <c r="AI382" s="133">
        <f t="shared" ca="1" si="446"/>
        <v>0</v>
      </c>
      <c r="AJ382" s="133">
        <f t="shared" ca="1" si="446"/>
        <v>0</v>
      </c>
      <c r="AK382" s="133">
        <f t="shared" ca="1" si="446"/>
        <v>0</v>
      </c>
      <c r="AL382" s="133">
        <f t="shared" ca="1" si="446"/>
        <v>1</v>
      </c>
      <c r="AM382" s="133">
        <f t="shared" ca="1" si="416"/>
        <v>5</v>
      </c>
    </row>
    <row r="383" spans="4:39" x14ac:dyDescent="0.25">
      <c r="D383" s="133">
        <v>225</v>
      </c>
      <c r="E383" s="133" t="s">
        <v>96</v>
      </c>
      <c r="G383" s="133" t="s">
        <v>98</v>
      </c>
      <c r="I383" s="133" t="s">
        <v>100</v>
      </c>
      <c r="J383" s="133" t="s">
        <v>99</v>
      </c>
      <c r="K383" s="133" t="s">
        <v>101</v>
      </c>
      <c r="L383" s="133" t="s">
        <v>102</v>
      </c>
      <c r="N383" s="133" t="s">
        <v>517</v>
      </c>
      <c r="P383" s="133" t="s">
        <v>94</v>
      </c>
      <c r="R383" s="133" t="s">
        <v>680</v>
      </c>
      <c r="S383" s="133" t="s">
        <v>681</v>
      </c>
      <c r="T383" s="133" t="s">
        <v>677</v>
      </c>
      <c r="U383" s="133" t="s">
        <v>685</v>
      </c>
      <c r="V383" s="133" t="s">
        <v>687</v>
      </c>
      <c r="W383" s="133" t="s">
        <v>679</v>
      </c>
      <c r="X383" s="133" t="s">
        <v>682</v>
      </c>
      <c r="Y383" s="133" t="s">
        <v>676</v>
      </c>
      <c r="AA383" s="133">
        <f t="shared" ref="AA383:AL383" ca="1" si="447">IF(AND(E383&lt;&gt;"",AA158=1),1,0)</f>
        <v>0</v>
      </c>
      <c r="AB383" s="133">
        <f t="shared" ca="1" si="447"/>
        <v>0</v>
      </c>
      <c r="AC383" s="133">
        <f t="shared" ca="1" si="447"/>
        <v>1</v>
      </c>
      <c r="AD383" s="133">
        <f t="shared" ca="1" si="447"/>
        <v>0</v>
      </c>
      <c r="AE383" s="133">
        <f t="shared" ca="1" si="447"/>
        <v>1</v>
      </c>
      <c r="AF383" s="133">
        <f t="shared" ca="1" si="447"/>
        <v>1</v>
      </c>
      <c r="AG383" s="133">
        <f t="shared" ca="1" si="447"/>
        <v>1</v>
      </c>
      <c r="AH383" s="133">
        <f t="shared" ca="1" si="447"/>
        <v>0</v>
      </c>
      <c r="AI383" s="133">
        <f t="shared" ca="1" si="447"/>
        <v>0</v>
      </c>
      <c r="AJ383" s="133">
        <f t="shared" ca="1" si="447"/>
        <v>1</v>
      </c>
      <c r="AK383" s="133">
        <f t="shared" ca="1" si="447"/>
        <v>0</v>
      </c>
      <c r="AL383" s="133">
        <f t="shared" ca="1" si="447"/>
        <v>1</v>
      </c>
      <c r="AM383" s="133">
        <f t="shared" ca="1" si="416"/>
        <v>6</v>
      </c>
    </row>
    <row r="384" spans="4:39" x14ac:dyDescent="0.25">
      <c r="D384" s="133">
        <v>226</v>
      </c>
      <c r="E384" s="133" t="s">
        <v>96</v>
      </c>
      <c r="G384" s="133" t="s">
        <v>98</v>
      </c>
      <c r="I384" s="133" t="s">
        <v>100</v>
      </c>
      <c r="J384" s="133" t="s">
        <v>99</v>
      </c>
      <c r="K384" s="133" t="s">
        <v>101</v>
      </c>
      <c r="L384" s="133" t="s">
        <v>102</v>
      </c>
      <c r="N384" s="133" t="s">
        <v>517</v>
      </c>
      <c r="O384" s="193" t="s">
        <v>518</v>
      </c>
      <c r="R384" s="133" t="s">
        <v>680</v>
      </c>
      <c r="S384" s="133" t="s">
        <v>681</v>
      </c>
      <c r="T384" s="133" t="s">
        <v>677</v>
      </c>
      <c r="U384" s="133" t="s">
        <v>685</v>
      </c>
      <c r="V384" s="133" t="s">
        <v>687</v>
      </c>
      <c r="W384" s="133" t="s">
        <v>679</v>
      </c>
      <c r="X384" s="133" t="s">
        <v>676</v>
      </c>
      <c r="Y384" s="133" t="s">
        <v>683</v>
      </c>
      <c r="AA384" s="133">
        <f t="shared" ref="AA384:AL384" ca="1" si="448">IF(AND(E384&lt;&gt;"",AA158=1),1,0)</f>
        <v>0</v>
      </c>
      <c r="AB384" s="133">
        <f t="shared" ca="1" si="448"/>
        <v>0</v>
      </c>
      <c r="AC384" s="133">
        <f t="shared" ca="1" si="448"/>
        <v>1</v>
      </c>
      <c r="AD384" s="133">
        <f t="shared" ca="1" si="448"/>
        <v>0</v>
      </c>
      <c r="AE384" s="133">
        <f t="shared" ca="1" si="448"/>
        <v>1</v>
      </c>
      <c r="AF384" s="133">
        <f t="shared" ca="1" si="448"/>
        <v>1</v>
      </c>
      <c r="AG384" s="133">
        <f t="shared" ca="1" si="448"/>
        <v>1</v>
      </c>
      <c r="AH384" s="133">
        <f t="shared" ca="1" si="448"/>
        <v>0</v>
      </c>
      <c r="AI384" s="133">
        <f t="shared" ca="1" si="448"/>
        <v>0</v>
      </c>
      <c r="AJ384" s="133">
        <f t="shared" ca="1" si="448"/>
        <v>1</v>
      </c>
      <c r="AK384" s="133">
        <f t="shared" ca="1" si="448"/>
        <v>0</v>
      </c>
      <c r="AL384" s="133">
        <f t="shared" ca="1" si="448"/>
        <v>0</v>
      </c>
      <c r="AM384" s="133">
        <f t="shared" ca="1" si="416"/>
        <v>5</v>
      </c>
    </row>
    <row r="385" spans="4:39" x14ac:dyDescent="0.25">
      <c r="D385" s="133">
        <v>227</v>
      </c>
      <c r="E385" s="133" t="s">
        <v>96</v>
      </c>
      <c r="G385" s="133" t="s">
        <v>98</v>
      </c>
      <c r="I385" s="133" t="s">
        <v>100</v>
      </c>
      <c r="J385" s="133" t="s">
        <v>99</v>
      </c>
      <c r="K385" s="133" t="s">
        <v>101</v>
      </c>
      <c r="L385" s="133" t="s">
        <v>102</v>
      </c>
      <c r="M385" s="133" t="s">
        <v>516</v>
      </c>
      <c r="P385" s="133" t="s">
        <v>94</v>
      </c>
      <c r="R385" s="133" t="s">
        <v>680</v>
      </c>
      <c r="S385" s="133" t="s">
        <v>681</v>
      </c>
      <c r="T385" s="133" t="s">
        <v>676</v>
      </c>
      <c r="U385" s="133" t="s">
        <v>685</v>
      </c>
      <c r="V385" s="133" t="s">
        <v>687</v>
      </c>
      <c r="W385" s="133" t="s">
        <v>679</v>
      </c>
      <c r="X385" s="133" t="s">
        <v>682</v>
      </c>
      <c r="Y385" s="133" t="s">
        <v>678</v>
      </c>
      <c r="AA385" s="133">
        <f t="shared" ref="AA385:AL385" ca="1" si="449">IF(AND(E385&lt;&gt;"",AA158=1),1,0)</f>
        <v>0</v>
      </c>
      <c r="AB385" s="133">
        <f t="shared" ca="1" si="449"/>
        <v>0</v>
      </c>
      <c r="AC385" s="133">
        <f t="shared" ca="1" si="449"/>
        <v>1</v>
      </c>
      <c r="AD385" s="133">
        <f t="shared" ca="1" si="449"/>
        <v>0</v>
      </c>
      <c r="AE385" s="133">
        <f t="shared" ca="1" si="449"/>
        <v>1</v>
      </c>
      <c r="AF385" s="133">
        <f t="shared" ca="1" si="449"/>
        <v>1</v>
      </c>
      <c r="AG385" s="133">
        <f t="shared" ca="1" si="449"/>
        <v>1</v>
      </c>
      <c r="AH385" s="133">
        <f t="shared" ca="1" si="449"/>
        <v>0</v>
      </c>
      <c r="AI385" s="133">
        <f t="shared" ca="1" si="449"/>
        <v>1</v>
      </c>
      <c r="AJ385" s="133">
        <f t="shared" ca="1" si="449"/>
        <v>0</v>
      </c>
      <c r="AK385" s="133">
        <f t="shared" ca="1" si="449"/>
        <v>0</v>
      </c>
      <c r="AL385" s="133">
        <f t="shared" ca="1" si="449"/>
        <v>1</v>
      </c>
      <c r="AM385" s="133">
        <f t="shared" ca="1" si="416"/>
        <v>6</v>
      </c>
    </row>
    <row r="386" spans="4:39" x14ac:dyDescent="0.25">
      <c r="D386" s="133">
        <v>228</v>
      </c>
      <c r="E386" s="133" t="s">
        <v>96</v>
      </c>
      <c r="G386" s="133" t="s">
        <v>98</v>
      </c>
      <c r="I386" s="133" t="s">
        <v>100</v>
      </c>
      <c r="J386" s="133" t="s">
        <v>99</v>
      </c>
      <c r="K386" s="133" t="s">
        <v>101</v>
      </c>
      <c r="L386" s="133" t="s">
        <v>102</v>
      </c>
      <c r="M386" s="133" t="s">
        <v>516</v>
      </c>
      <c r="O386" s="193" t="s">
        <v>518</v>
      </c>
      <c r="R386" s="133" t="s">
        <v>680</v>
      </c>
      <c r="S386" s="133" t="s">
        <v>681</v>
      </c>
      <c r="T386" s="133" t="s">
        <v>676</v>
      </c>
      <c r="U386" s="133" t="s">
        <v>685</v>
      </c>
      <c r="V386" s="133" t="s">
        <v>687</v>
      </c>
      <c r="W386" s="133" t="s">
        <v>679</v>
      </c>
      <c r="X386" s="133" t="s">
        <v>678</v>
      </c>
      <c r="Y386" s="133" t="s">
        <v>683</v>
      </c>
      <c r="AA386" s="133">
        <f t="shared" ref="AA386:AL386" ca="1" si="450">IF(AND(E386&lt;&gt;"",AA158=1),1,0)</f>
        <v>0</v>
      </c>
      <c r="AB386" s="133">
        <f t="shared" ca="1" si="450"/>
        <v>0</v>
      </c>
      <c r="AC386" s="133">
        <f t="shared" ca="1" si="450"/>
        <v>1</v>
      </c>
      <c r="AD386" s="133">
        <f t="shared" ca="1" si="450"/>
        <v>0</v>
      </c>
      <c r="AE386" s="133">
        <f t="shared" ca="1" si="450"/>
        <v>1</v>
      </c>
      <c r="AF386" s="133">
        <f t="shared" ca="1" si="450"/>
        <v>1</v>
      </c>
      <c r="AG386" s="133">
        <f t="shared" ca="1" si="450"/>
        <v>1</v>
      </c>
      <c r="AH386" s="133">
        <f t="shared" ca="1" si="450"/>
        <v>0</v>
      </c>
      <c r="AI386" s="133">
        <f t="shared" ca="1" si="450"/>
        <v>1</v>
      </c>
      <c r="AJ386" s="133">
        <f t="shared" ca="1" si="450"/>
        <v>0</v>
      </c>
      <c r="AK386" s="133">
        <f t="shared" ca="1" si="450"/>
        <v>0</v>
      </c>
      <c r="AL386" s="133">
        <f t="shared" ca="1" si="450"/>
        <v>0</v>
      </c>
      <c r="AM386" s="133">
        <f t="shared" ca="1" si="416"/>
        <v>5</v>
      </c>
    </row>
    <row r="387" spans="4:39" x14ac:dyDescent="0.25">
      <c r="D387" s="133">
        <v>229</v>
      </c>
      <c r="E387" s="133" t="s">
        <v>96</v>
      </c>
      <c r="G387" s="133" t="s">
        <v>98</v>
      </c>
      <c r="I387" s="133" t="s">
        <v>100</v>
      </c>
      <c r="J387" s="133" t="s">
        <v>99</v>
      </c>
      <c r="K387" s="133" t="s">
        <v>101</v>
      </c>
      <c r="L387" s="133" t="s">
        <v>102</v>
      </c>
      <c r="M387" s="133" t="s">
        <v>516</v>
      </c>
      <c r="N387" s="133" t="s">
        <v>517</v>
      </c>
      <c r="R387" s="133" t="s">
        <v>680</v>
      </c>
      <c r="S387" s="133" t="s">
        <v>681</v>
      </c>
      <c r="T387" s="133" t="s">
        <v>677</v>
      </c>
      <c r="U387" s="133" t="s">
        <v>685</v>
      </c>
      <c r="V387" s="133" t="s">
        <v>687</v>
      </c>
      <c r="W387" s="133" t="s">
        <v>679</v>
      </c>
      <c r="X387" s="133" t="s">
        <v>676</v>
      </c>
      <c r="Y387" s="133" t="s">
        <v>678</v>
      </c>
      <c r="AA387" s="133">
        <f t="shared" ref="AA387:AL387" ca="1" si="451">IF(AND(E387&lt;&gt;"",AA158=1),1,0)</f>
        <v>0</v>
      </c>
      <c r="AB387" s="133">
        <f t="shared" ca="1" si="451"/>
        <v>0</v>
      </c>
      <c r="AC387" s="133">
        <f t="shared" ca="1" si="451"/>
        <v>1</v>
      </c>
      <c r="AD387" s="133">
        <f t="shared" ca="1" si="451"/>
        <v>0</v>
      </c>
      <c r="AE387" s="133">
        <f t="shared" ca="1" si="451"/>
        <v>1</v>
      </c>
      <c r="AF387" s="133">
        <f t="shared" ca="1" si="451"/>
        <v>1</v>
      </c>
      <c r="AG387" s="133">
        <f t="shared" ca="1" si="451"/>
        <v>1</v>
      </c>
      <c r="AH387" s="133">
        <f t="shared" ca="1" si="451"/>
        <v>0</v>
      </c>
      <c r="AI387" s="133">
        <f t="shared" ca="1" si="451"/>
        <v>1</v>
      </c>
      <c r="AJ387" s="133">
        <f t="shared" ca="1" si="451"/>
        <v>1</v>
      </c>
      <c r="AK387" s="133">
        <f t="shared" ca="1" si="451"/>
        <v>0</v>
      </c>
      <c r="AL387" s="133">
        <f t="shared" ca="1" si="451"/>
        <v>0</v>
      </c>
      <c r="AM387" s="133">
        <f t="shared" ca="1" si="416"/>
        <v>6</v>
      </c>
    </row>
    <row r="388" spans="4:39" x14ac:dyDescent="0.25">
      <c r="D388" s="133">
        <v>230</v>
      </c>
      <c r="E388" s="133" t="s">
        <v>96</v>
      </c>
      <c r="G388" s="133" t="s">
        <v>98</v>
      </c>
      <c r="H388" s="133" t="s">
        <v>93</v>
      </c>
      <c r="L388" s="133" t="s">
        <v>102</v>
      </c>
      <c r="M388" s="133" t="s">
        <v>516</v>
      </c>
      <c r="N388" s="133" t="s">
        <v>517</v>
      </c>
      <c r="O388" s="193" t="s">
        <v>518</v>
      </c>
      <c r="P388" s="133" t="s">
        <v>94</v>
      </c>
      <c r="R388" s="133" t="s">
        <v>680</v>
      </c>
      <c r="S388" s="133" t="s">
        <v>677</v>
      </c>
      <c r="T388" s="133" t="s">
        <v>678</v>
      </c>
      <c r="U388" s="133" t="s">
        <v>685</v>
      </c>
      <c r="V388" s="133" t="s">
        <v>687</v>
      </c>
      <c r="W388" s="133" t="s">
        <v>684</v>
      </c>
      <c r="X388" s="133" t="s">
        <v>682</v>
      </c>
      <c r="Y388" s="133" t="s">
        <v>683</v>
      </c>
      <c r="AA388" s="133">
        <f t="shared" ref="AA388:AL388" ca="1" si="452">IF(AND(E388&lt;&gt;"",AA158=1),1,0)</f>
        <v>0</v>
      </c>
      <c r="AB388" s="133">
        <f t="shared" ca="1" si="452"/>
        <v>0</v>
      </c>
      <c r="AC388" s="133">
        <f t="shared" ca="1" si="452"/>
        <v>1</v>
      </c>
      <c r="AD388" s="133">
        <f t="shared" ca="1" si="452"/>
        <v>1</v>
      </c>
      <c r="AE388" s="133">
        <f t="shared" ca="1" si="452"/>
        <v>0</v>
      </c>
      <c r="AF388" s="133">
        <f t="shared" ca="1" si="452"/>
        <v>0</v>
      </c>
      <c r="AG388" s="133">
        <f t="shared" ca="1" si="452"/>
        <v>0</v>
      </c>
      <c r="AH388" s="133">
        <f t="shared" ca="1" si="452"/>
        <v>0</v>
      </c>
      <c r="AI388" s="133">
        <f t="shared" ca="1" si="452"/>
        <v>1</v>
      </c>
      <c r="AJ388" s="133">
        <f t="shared" ca="1" si="452"/>
        <v>1</v>
      </c>
      <c r="AK388" s="133">
        <f t="shared" ca="1" si="452"/>
        <v>0</v>
      </c>
      <c r="AL388" s="133">
        <f t="shared" ca="1" si="452"/>
        <v>1</v>
      </c>
      <c r="AM388" s="133">
        <f t="shared" ca="1" si="416"/>
        <v>5</v>
      </c>
    </row>
    <row r="389" spans="4:39" x14ac:dyDescent="0.25">
      <c r="D389" s="133">
        <v>231</v>
      </c>
      <c r="E389" s="133" t="s">
        <v>96</v>
      </c>
      <c r="G389" s="133" t="s">
        <v>98</v>
      </c>
      <c r="H389" s="133" t="s">
        <v>93</v>
      </c>
      <c r="K389" s="133" t="s">
        <v>101</v>
      </c>
      <c r="M389" s="133" t="s">
        <v>516</v>
      </c>
      <c r="N389" s="133" t="s">
        <v>517</v>
      </c>
      <c r="O389" s="193" t="s">
        <v>518</v>
      </c>
      <c r="P389" s="133" t="s">
        <v>94</v>
      </c>
      <c r="R389" s="133" t="s">
        <v>678</v>
      </c>
      <c r="S389" s="133" t="s">
        <v>681</v>
      </c>
      <c r="T389" s="133" t="s">
        <v>677</v>
      </c>
      <c r="U389" s="133" t="s">
        <v>685</v>
      </c>
      <c r="V389" s="133" t="s">
        <v>687</v>
      </c>
      <c r="W389" s="133" t="s">
        <v>684</v>
      </c>
      <c r="X389" s="133" t="s">
        <v>682</v>
      </c>
      <c r="Y389" s="133" t="s">
        <v>683</v>
      </c>
      <c r="AA389" s="133">
        <f t="shared" ref="AA389:AL389" ca="1" si="453">IF(AND(E389&lt;&gt;"",AA158=1),1,0)</f>
        <v>0</v>
      </c>
      <c r="AB389" s="133">
        <f t="shared" ca="1" si="453"/>
        <v>0</v>
      </c>
      <c r="AC389" s="133">
        <f t="shared" ca="1" si="453"/>
        <v>1</v>
      </c>
      <c r="AD389" s="133">
        <f t="shared" ca="1" si="453"/>
        <v>1</v>
      </c>
      <c r="AE389" s="133">
        <f t="shared" ca="1" si="453"/>
        <v>0</v>
      </c>
      <c r="AF389" s="133">
        <f t="shared" ca="1" si="453"/>
        <v>0</v>
      </c>
      <c r="AG389" s="133">
        <f t="shared" ca="1" si="453"/>
        <v>1</v>
      </c>
      <c r="AH389" s="133">
        <f t="shared" ca="1" si="453"/>
        <v>0</v>
      </c>
      <c r="AI389" s="133">
        <f t="shared" ca="1" si="453"/>
        <v>1</v>
      </c>
      <c r="AJ389" s="133">
        <f t="shared" ca="1" si="453"/>
        <v>1</v>
      </c>
      <c r="AK389" s="133">
        <f t="shared" ca="1" si="453"/>
        <v>0</v>
      </c>
      <c r="AL389" s="133">
        <f t="shared" ca="1" si="453"/>
        <v>1</v>
      </c>
      <c r="AM389" s="133">
        <f t="shared" ca="1" si="416"/>
        <v>6</v>
      </c>
    </row>
    <row r="390" spans="4:39" x14ac:dyDescent="0.25">
      <c r="D390" s="133">
        <v>232</v>
      </c>
      <c r="E390" s="133" t="s">
        <v>96</v>
      </c>
      <c r="G390" s="133" t="s">
        <v>98</v>
      </c>
      <c r="H390" s="133" t="s">
        <v>93</v>
      </c>
      <c r="K390" s="133" t="s">
        <v>101</v>
      </c>
      <c r="L390" s="133" t="s">
        <v>102</v>
      </c>
      <c r="N390" s="133" t="s">
        <v>517</v>
      </c>
      <c r="O390" s="193" t="s">
        <v>518</v>
      </c>
      <c r="P390" s="133" t="s">
        <v>94</v>
      </c>
      <c r="R390" s="133" t="s">
        <v>680</v>
      </c>
      <c r="S390" s="133" t="s">
        <v>681</v>
      </c>
      <c r="T390" s="133" t="s">
        <v>677</v>
      </c>
      <c r="U390" s="133" t="s">
        <v>685</v>
      </c>
      <c r="V390" s="133" t="s">
        <v>687</v>
      </c>
      <c r="W390" s="133" t="s">
        <v>684</v>
      </c>
      <c r="X390" s="133" t="s">
        <v>682</v>
      </c>
      <c r="Y390" s="133" t="s">
        <v>683</v>
      </c>
      <c r="AA390" s="133">
        <f t="shared" ref="AA390:AL390" ca="1" si="454">IF(AND(E390&lt;&gt;"",AA158=1),1,0)</f>
        <v>0</v>
      </c>
      <c r="AB390" s="133">
        <f t="shared" ca="1" si="454"/>
        <v>0</v>
      </c>
      <c r="AC390" s="133">
        <f t="shared" ca="1" si="454"/>
        <v>1</v>
      </c>
      <c r="AD390" s="133">
        <f t="shared" ca="1" si="454"/>
        <v>1</v>
      </c>
      <c r="AE390" s="133">
        <f t="shared" ca="1" si="454"/>
        <v>0</v>
      </c>
      <c r="AF390" s="133">
        <f t="shared" ca="1" si="454"/>
        <v>0</v>
      </c>
      <c r="AG390" s="133">
        <f t="shared" ca="1" si="454"/>
        <v>1</v>
      </c>
      <c r="AH390" s="133">
        <f t="shared" ca="1" si="454"/>
        <v>0</v>
      </c>
      <c r="AI390" s="133">
        <f t="shared" ca="1" si="454"/>
        <v>0</v>
      </c>
      <c r="AJ390" s="133">
        <f t="shared" ca="1" si="454"/>
        <v>1</v>
      </c>
      <c r="AK390" s="133">
        <f t="shared" ca="1" si="454"/>
        <v>0</v>
      </c>
      <c r="AL390" s="133">
        <f t="shared" ca="1" si="454"/>
        <v>1</v>
      </c>
      <c r="AM390" s="133">
        <f t="shared" ca="1" si="416"/>
        <v>5</v>
      </c>
    </row>
    <row r="391" spans="4:39" x14ac:dyDescent="0.25">
      <c r="D391" s="133">
        <v>233</v>
      </c>
      <c r="E391" s="133" t="s">
        <v>96</v>
      </c>
      <c r="G391" s="133" t="s">
        <v>98</v>
      </c>
      <c r="H391" s="133" t="s">
        <v>93</v>
      </c>
      <c r="K391" s="133" t="s">
        <v>101</v>
      </c>
      <c r="L391" s="133" t="s">
        <v>102</v>
      </c>
      <c r="M391" s="133" t="s">
        <v>516</v>
      </c>
      <c r="O391" s="193" t="s">
        <v>518</v>
      </c>
      <c r="P391" s="133" t="s">
        <v>94</v>
      </c>
      <c r="R391" s="133" t="s">
        <v>680</v>
      </c>
      <c r="S391" s="133" t="s">
        <v>681</v>
      </c>
      <c r="T391" s="133" t="s">
        <v>678</v>
      </c>
      <c r="U391" s="133" t="s">
        <v>685</v>
      </c>
      <c r="V391" s="133" t="s">
        <v>687</v>
      </c>
      <c r="W391" s="133" t="s">
        <v>684</v>
      </c>
      <c r="X391" s="133" t="s">
        <v>682</v>
      </c>
      <c r="Y391" s="133" t="s">
        <v>683</v>
      </c>
      <c r="AA391" s="133">
        <f t="shared" ref="AA391:AL391" ca="1" si="455">IF(AND(E391&lt;&gt;"",AA158=1),1,0)</f>
        <v>0</v>
      </c>
      <c r="AB391" s="133">
        <f t="shared" ca="1" si="455"/>
        <v>0</v>
      </c>
      <c r="AC391" s="133">
        <f t="shared" ca="1" si="455"/>
        <v>1</v>
      </c>
      <c r="AD391" s="133">
        <f t="shared" ca="1" si="455"/>
        <v>1</v>
      </c>
      <c r="AE391" s="133">
        <f t="shared" ca="1" si="455"/>
        <v>0</v>
      </c>
      <c r="AF391" s="133">
        <f t="shared" ca="1" si="455"/>
        <v>0</v>
      </c>
      <c r="AG391" s="133">
        <f t="shared" ca="1" si="455"/>
        <v>1</v>
      </c>
      <c r="AH391" s="133">
        <f t="shared" ca="1" si="455"/>
        <v>0</v>
      </c>
      <c r="AI391" s="133">
        <f t="shared" ca="1" si="455"/>
        <v>1</v>
      </c>
      <c r="AJ391" s="133">
        <f t="shared" ca="1" si="455"/>
        <v>0</v>
      </c>
      <c r="AK391" s="133">
        <f t="shared" ca="1" si="455"/>
        <v>0</v>
      </c>
      <c r="AL391" s="133">
        <f t="shared" ca="1" si="455"/>
        <v>1</v>
      </c>
      <c r="AM391" s="133">
        <f t="shared" ca="1" si="416"/>
        <v>5</v>
      </c>
    </row>
    <row r="392" spans="4:39" x14ac:dyDescent="0.25">
      <c r="D392" s="133">
        <v>234</v>
      </c>
      <c r="E392" s="133" t="s">
        <v>96</v>
      </c>
      <c r="G392" s="133" t="s">
        <v>98</v>
      </c>
      <c r="H392" s="133" t="s">
        <v>93</v>
      </c>
      <c r="K392" s="133" t="s">
        <v>101</v>
      </c>
      <c r="L392" s="133" t="s">
        <v>102</v>
      </c>
      <c r="M392" s="133" t="s">
        <v>516</v>
      </c>
      <c r="N392" s="133" t="s">
        <v>517</v>
      </c>
      <c r="P392" s="133" t="s">
        <v>94</v>
      </c>
      <c r="R392" s="133" t="s">
        <v>680</v>
      </c>
      <c r="S392" s="133" t="s">
        <v>681</v>
      </c>
      <c r="T392" s="133" t="s">
        <v>677</v>
      </c>
      <c r="U392" s="133" t="s">
        <v>685</v>
      </c>
      <c r="V392" s="133" t="s">
        <v>687</v>
      </c>
      <c r="W392" s="133" t="s">
        <v>684</v>
      </c>
      <c r="X392" s="133" t="s">
        <v>682</v>
      </c>
      <c r="Y392" s="133" t="s">
        <v>678</v>
      </c>
      <c r="AA392" s="133">
        <f t="shared" ref="AA392:AL392" ca="1" si="456">IF(AND(E392&lt;&gt;"",AA158=1),1,0)</f>
        <v>0</v>
      </c>
      <c r="AB392" s="133">
        <f t="shared" ca="1" si="456"/>
        <v>0</v>
      </c>
      <c r="AC392" s="133">
        <f t="shared" ca="1" si="456"/>
        <v>1</v>
      </c>
      <c r="AD392" s="133">
        <f t="shared" ca="1" si="456"/>
        <v>1</v>
      </c>
      <c r="AE392" s="133">
        <f t="shared" ca="1" si="456"/>
        <v>0</v>
      </c>
      <c r="AF392" s="133">
        <f t="shared" ca="1" si="456"/>
        <v>0</v>
      </c>
      <c r="AG392" s="133">
        <f t="shared" ca="1" si="456"/>
        <v>1</v>
      </c>
      <c r="AH392" s="133">
        <f t="shared" ca="1" si="456"/>
        <v>0</v>
      </c>
      <c r="AI392" s="133">
        <f t="shared" ca="1" si="456"/>
        <v>1</v>
      </c>
      <c r="AJ392" s="133">
        <f t="shared" ca="1" si="456"/>
        <v>1</v>
      </c>
      <c r="AK392" s="133">
        <f t="shared" ca="1" si="456"/>
        <v>0</v>
      </c>
      <c r="AL392" s="133">
        <f t="shared" ca="1" si="456"/>
        <v>1</v>
      </c>
      <c r="AM392" s="133">
        <f t="shared" ca="1" si="416"/>
        <v>6</v>
      </c>
    </row>
    <row r="393" spans="4:39" x14ac:dyDescent="0.25">
      <c r="D393" s="133">
        <v>235</v>
      </c>
      <c r="E393" s="133" t="s">
        <v>96</v>
      </c>
      <c r="G393" s="133" t="s">
        <v>98</v>
      </c>
      <c r="H393" s="133" t="s">
        <v>93</v>
      </c>
      <c r="K393" s="133" t="s">
        <v>101</v>
      </c>
      <c r="L393" s="133" t="s">
        <v>102</v>
      </c>
      <c r="M393" s="133" t="s">
        <v>516</v>
      </c>
      <c r="N393" s="133" t="s">
        <v>517</v>
      </c>
      <c r="O393" s="193" t="s">
        <v>518</v>
      </c>
      <c r="R393" s="133" t="s">
        <v>680</v>
      </c>
      <c r="S393" s="133" t="s">
        <v>681</v>
      </c>
      <c r="T393" s="133" t="s">
        <v>677</v>
      </c>
      <c r="U393" s="133" t="s">
        <v>685</v>
      </c>
      <c r="V393" s="133" t="s">
        <v>687</v>
      </c>
      <c r="W393" s="133" t="s">
        <v>684</v>
      </c>
      <c r="X393" s="133" t="s">
        <v>678</v>
      </c>
      <c r="Y393" s="133" t="s">
        <v>683</v>
      </c>
      <c r="AA393" s="133">
        <f t="shared" ref="AA393:AL393" ca="1" si="457">IF(AND(E393&lt;&gt;"",AA158=1),1,0)</f>
        <v>0</v>
      </c>
      <c r="AB393" s="133">
        <f t="shared" ca="1" si="457"/>
        <v>0</v>
      </c>
      <c r="AC393" s="133">
        <f t="shared" ca="1" si="457"/>
        <v>1</v>
      </c>
      <c r="AD393" s="133">
        <f t="shared" ca="1" si="457"/>
        <v>1</v>
      </c>
      <c r="AE393" s="133">
        <f t="shared" ca="1" si="457"/>
        <v>0</v>
      </c>
      <c r="AF393" s="133">
        <f t="shared" ca="1" si="457"/>
        <v>0</v>
      </c>
      <c r="AG393" s="133">
        <f t="shared" ca="1" si="457"/>
        <v>1</v>
      </c>
      <c r="AH393" s="133">
        <f t="shared" ca="1" si="457"/>
        <v>0</v>
      </c>
      <c r="AI393" s="133">
        <f t="shared" ca="1" si="457"/>
        <v>1</v>
      </c>
      <c r="AJ393" s="133">
        <f t="shared" ca="1" si="457"/>
        <v>1</v>
      </c>
      <c r="AK393" s="133">
        <f t="shared" ca="1" si="457"/>
        <v>0</v>
      </c>
      <c r="AL393" s="133">
        <f t="shared" ca="1" si="457"/>
        <v>0</v>
      </c>
      <c r="AM393" s="133">
        <f t="shared" ca="1" si="416"/>
        <v>5</v>
      </c>
    </row>
    <row r="394" spans="4:39" x14ac:dyDescent="0.25">
      <c r="D394" s="133">
        <v>236</v>
      </c>
      <c r="E394" s="133" t="s">
        <v>96</v>
      </c>
      <c r="G394" s="133" t="s">
        <v>98</v>
      </c>
      <c r="H394" s="133" t="s">
        <v>93</v>
      </c>
      <c r="J394" s="133" t="s">
        <v>99</v>
      </c>
      <c r="M394" s="133" t="s">
        <v>516</v>
      </c>
      <c r="N394" s="133" t="s">
        <v>517</v>
      </c>
      <c r="O394" s="193" t="s">
        <v>518</v>
      </c>
      <c r="P394" s="133" t="s">
        <v>94</v>
      </c>
      <c r="R394" s="133" t="s">
        <v>685</v>
      </c>
      <c r="S394" s="133" t="s">
        <v>677</v>
      </c>
      <c r="T394" s="133" t="s">
        <v>678</v>
      </c>
      <c r="U394" s="133" t="s">
        <v>684</v>
      </c>
      <c r="V394" s="133" t="s">
        <v>687</v>
      </c>
      <c r="W394" s="133" t="s">
        <v>679</v>
      </c>
      <c r="X394" s="133" t="s">
        <v>682</v>
      </c>
      <c r="Y394" s="133" t="s">
        <v>683</v>
      </c>
      <c r="AA394" s="133">
        <f t="shared" ref="AA394:AL394" ca="1" si="458">IF(AND(E394&lt;&gt;"",AA158=1),1,0)</f>
        <v>0</v>
      </c>
      <c r="AB394" s="133">
        <f t="shared" ca="1" si="458"/>
        <v>0</v>
      </c>
      <c r="AC394" s="133">
        <f t="shared" ca="1" si="458"/>
        <v>1</v>
      </c>
      <c r="AD394" s="133">
        <f t="shared" ca="1" si="458"/>
        <v>1</v>
      </c>
      <c r="AE394" s="133">
        <f t="shared" ca="1" si="458"/>
        <v>0</v>
      </c>
      <c r="AF394" s="133">
        <f t="shared" ca="1" si="458"/>
        <v>1</v>
      </c>
      <c r="AG394" s="133">
        <f t="shared" ca="1" si="458"/>
        <v>0</v>
      </c>
      <c r="AH394" s="133">
        <f t="shared" ca="1" si="458"/>
        <v>0</v>
      </c>
      <c r="AI394" s="133">
        <f t="shared" ca="1" si="458"/>
        <v>1</v>
      </c>
      <c r="AJ394" s="133">
        <f t="shared" ca="1" si="458"/>
        <v>1</v>
      </c>
      <c r="AK394" s="133">
        <f t="shared" ca="1" si="458"/>
        <v>0</v>
      </c>
      <c r="AL394" s="133">
        <f t="shared" ca="1" si="458"/>
        <v>1</v>
      </c>
      <c r="AM394" s="133">
        <f t="shared" ca="1" si="416"/>
        <v>6</v>
      </c>
    </row>
    <row r="395" spans="4:39" x14ac:dyDescent="0.25">
      <c r="D395" s="133">
        <v>237</v>
      </c>
      <c r="E395" s="133" t="s">
        <v>96</v>
      </c>
      <c r="G395" s="133" t="s">
        <v>98</v>
      </c>
      <c r="H395" s="133" t="s">
        <v>93</v>
      </c>
      <c r="J395" s="133" t="s">
        <v>99</v>
      </c>
      <c r="L395" s="133" t="s">
        <v>102</v>
      </c>
      <c r="N395" s="133" t="s">
        <v>517</v>
      </c>
      <c r="O395" s="193" t="s">
        <v>518</v>
      </c>
      <c r="P395" s="133" t="s">
        <v>94</v>
      </c>
      <c r="R395" s="133" t="s">
        <v>680</v>
      </c>
      <c r="S395" s="133" t="s">
        <v>677</v>
      </c>
      <c r="T395" s="133" t="s">
        <v>679</v>
      </c>
      <c r="U395" s="133" t="s">
        <v>685</v>
      </c>
      <c r="V395" s="133" t="s">
        <v>687</v>
      </c>
      <c r="W395" s="133" t="s">
        <v>684</v>
      </c>
      <c r="X395" s="133" t="s">
        <v>682</v>
      </c>
      <c r="Y395" s="133" t="s">
        <v>683</v>
      </c>
      <c r="AA395" s="133">
        <f t="shared" ref="AA395:AL395" ca="1" si="459">IF(AND(E395&lt;&gt;"",AA158=1),1,0)</f>
        <v>0</v>
      </c>
      <c r="AB395" s="133">
        <f t="shared" ca="1" si="459"/>
        <v>0</v>
      </c>
      <c r="AC395" s="133">
        <f t="shared" ca="1" si="459"/>
        <v>1</v>
      </c>
      <c r="AD395" s="133">
        <f t="shared" ca="1" si="459"/>
        <v>1</v>
      </c>
      <c r="AE395" s="133">
        <f t="shared" ca="1" si="459"/>
        <v>0</v>
      </c>
      <c r="AF395" s="133">
        <f t="shared" ca="1" si="459"/>
        <v>1</v>
      </c>
      <c r="AG395" s="133">
        <f t="shared" ca="1" si="459"/>
        <v>0</v>
      </c>
      <c r="AH395" s="133">
        <f t="shared" ca="1" si="459"/>
        <v>0</v>
      </c>
      <c r="AI395" s="133">
        <f t="shared" ca="1" si="459"/>
        <v>0</v>
      </c>
      <c r="AJ395" s="133">
        <f t="shared" ca="1" si="459"/>
        <v>1</v>
      </c>
      <c r="AK395" s="133">
        <f t="shared" ca="1" si="459"/>
        <v>0</v>
      </c>
      <c r="AL395" s="133">
        <f t="shared" ca="1" si="459"/>
        <v>1</v>
      </c>
      <c r="AM395" s="133">
        <f t="shared" ca="1" si="416"/>
        <v>5</v>
      </c>
    </row>
    <row r="396" spans="4:39" x14ac:dyDescent="0.25">
      <c r="D396" s="133">
        <v>238</v>
      </c>
      <c r="E396" s="133" t="s">
        <v>96</v>
      </c>
      <c r="G396" s="133" t="s">
        <v>98</v>
      </c>
      <c r="H396" s="133" t="s">
        <v>93</v>
      </c>
      <c r="J396" s="133" t="s">
        <v>99</v>
      </c>
      <c r="L396" s="133" t="s">
        <v>102</v>
      </c>
      <c r="M396" s="133" t="s">
        <v>516</v>
      </c>
      <c r="O396" s="193" t="s">
        <v>518</v>
      </c>
      <c r="P396" s="133" t="s">
        <v>94</v>
      </c>
      <c r="R396" s="133" t="s">
        <v>680</v>
      </c>
      <c r="S396" s="133" t="s">
        <v>679</v>
      </c>
      <c r="T396" s="133" t="s">
        <v>678</v>
      </c>
      <c r="U396" s="133" t="s">
        <v>685</v>
      </c>
      <c r="V396" s="133" t="s">
        <v>687</v>
      </c>
      <c r="W396" s="133" t="s">
        <v>684</v>
      </c>
      <c r="X396" s="133" t="s">
        <v>682</v>
      </c>
      <c r="Y396" s="133" t="s">
        <v>683</v>
      </c>
      <c r="AA396" s="133">
        <f t="shared" ref="AA396:AL396" ca="1" si="460">IF(AND(E396&lt;&gt;"",AA158=1),1,0)</f>
        <v>0</v>
      </c>
      <c r="AB396" s="133">
        <f t="shared" ca="1" si="460"/>
        <v>0</v>
      </c>
      <c r="AC396" s="133">
        <f t="shared" ca="1" si="460"/>
        <v>1</v>
      </c>
      <c r="AD396" s="133">
        <f t="shared" ca="1" si="460"/>
        <v>1</v>
      </c>
      <c r="AE396" s="133">
        <f t="shared" ca="1" si="460"/>
        <v>0</v>
      </c>
      <c r="AF396" s="133">
        <f t="shared" ca="1" si="460"/>
        <v>1</v>
      </c>
      <c r="AG396" s="133">
        <f t="shared" ca="1" si="460"/>
        <v>0</v>
      </c>
      <c r="AH396" s="133">
        <f t="shared" ca="1" si="460"/>
        <v>0</v>
      </c>
      <c r="AI396" s="133">
        <f t="shared" ca="1" si="460"/>
        <v>1</v>
      </c>
      <c r="AJ396" s="133">
        <f t="shared" ca="1" si="460"/>
        <v>0</v>
      </c>
      <c r="AK396" s="133">
        <f t="shared" ca="1" si="460"/>
        <v>0</v>
      </c>
      <c r="AL396" s="133">
        <f t="shared" ca="1" si="460"/>
        <v>1</v>
      </c>
      <c r="AM396" s="133">
        <f t="shared" ca="1" si="416"/>
        <v>5</v>
      </c>
    </row>
    <row r="397" spans="4:39" x14ac:dyDescent="0.25">
      <c r="D397" s="133">
        <v>239</v>
      </c>
      <c r="E397" s="133" t="s">
        <v>96</v>
      </c>
      <c r="G397" s="133" t="s">
        <v>98</v>
      </c>
      <c r="H397" s="133" t="s">
        <v>93</v>
      </c>
      <c r="J397" s="133" t="s">
        <v>99</v>
      </c>
      <c r="L397" s="133" t="s">
        <v>102</v>
      </c>
      <c r="M397" s="133" t="s">
        <v>516</v>
      </c>
      <c r="N397" s="133" t="s">
        <v>517</v>
      </c>
      <c r="P397" s="133" t="s">
        <v>94</v>
      </c>
      <c r="R397" s="133" t="s">
        <v>680</v>
      </c>
      <c r="S397" s="133" t="s">
        <v>677</v>
      </c>
      <c r="T397" s="133" t="s">
        <v>679</v>
      </c>
      <c r="U397" s="133" t="s">
        <v>685</v>
      </c>
      <c r="V397" s="133" t="s">
        <v>687</v>
      </c>
      <c r="W397" s="133" t="s">
        <v>684</v>
      </c>
      <c r="X397" s="133" t="s">
        <v>682</v>
      </c>
      <c r="Y397" s="133" t="s">
        <v>678</v>
      </c>
      <c r="AA397" s="133">
        <f t="shared" ref="AA397:AL397" ca="1" si="461">IF(AND(E397&lt;&gt;"",AA158=1),1,0)</f>
        <v>0</v>
      </c>
      <c r="AB397" s="133">
        <f t="shared" ca="1" si="461"/>
        <v>0</v>
      </c>
      <c r="AC397" s="133">
        <f t="shared" ca="1" si="461"/>
        <v>1</v>
      </c>
      <c r="AD397" s="133">
        <f t="shared" ca="1" si="461"/>
        <v>1</v>
      </c>
      <c r="AE397" s="133">
        <f t="shared" ca="1" si="461"/>
        <v>0</v>
      </c>
      <c r="AF397" s="133">
        <f t="shared" ca="1" si="461"/>
        <v>1</v>
      </c>
      <c r="AG397" s="133">
        <f t="shared" ca="1" si="461"/>
        <v>0</v>
      </c>
      <c r="AH397" s="133">
        <f t="shared" ca="1" si="461"/>
        <v>0</v>
      </c>
      <c r="AI397" s="133">
        <f t="shared" ca="1" si="461"/>
        <v>1</v>
      </c>
      <c r="AJ397" s="133">
        <f t="shared" ca="1" si="461"/>
        <v>1</v>
      </c>
      <c r="AK397" s="133">
        <f t="shared" ca="1" si="461"/>
        <v>0</v>
      </c>
      <c r="AL397" s="133">
        <f t="shared" ca="1" si="461"/>
        <v>1</v>
      </c>
      <c r="AM397" s="133">
        <f t="shared" ca="1" si="416"/>
        <v>6</v>
      </c>
    </row>
    <row r="398" spans="4:39" x14ac:dyDescent="0.25">
      <c r="D398" s="133">
        <v>240</v>
      </c>
      <c r="E398" s="133" t="s">
        <v>96</v>
      </c>
      <c r="G398" s="133" t="s">
        <v>98</v>
      </c>
      <c r="H398" s="133" t="s">
        <v>93</v>
      </c>
      <c r="J398" s="133" t="s">
        <v>99</v>
      </c>
      <c r="L398" s="133" t="s">
        <v>102</v>
      </c>
      <c r="M398" s="133" t="s">
        <v>516</v>
      </c>
      <c r="N398" s="133" t="s">
        <v>517</v>
      </c>
      <c r="O398" s="193" t="s">
        <v>518</v>
      </c>
      <c r="R398" s="133" t="s">
        <v>680</v>
      </c>
      <c r="S398" s="133" t="s">
        <v>677</v>
      </c>
      <c r="T398" s="133" t="s">
        <v>679</v>
      </c>
      <c r="U398" s="133" t="s">
        <v>685</v>
      </c>
      <c r="V398" s="133" t="s">
        <v>687</v>
      </c>
      <c r="W398" s="133" t="s">
        <v>684</v>
      </c>
      <c r="X398" s="133" t="s">
        <v>678</v>
      </c>
      <c r="Y398" s="133" t="s">
        <v>683</v>
      </c>
      <c r="AA398" s="133">
        <f t="shared" ref="AA398:AL398" ca="1" si="462">IF(AND(E398&lt;&gt;"",AA158=1),1,0)</f>
        <v>0</v>
      </c>
      <c r="AB398" s="133">
        <f t="shared" ca="1" si="462"/>
        <v>0</v>
      </c>
      <c r="AC398" s="133">
        <f t="shared" ca="1" si="462"/>
        <v>1</v>
      </c>
      <c r="AD398" s="133">
        <f t="shared" ca="1" si="462"/>
        <v>1</v>
      </c>
      <c r="AE398" s="133">
        <f t="shared" ca="1" si="462"/>
        <v>0</v>
      </c>
      <c r="AF398" s="133">
        <f t="shared" ca="1" si="462"/>
        <v>1</v>
      </c>
      <c r="AG398" s="133">
        <f t="shared" ca="1" si="462"/>
        <v>0</v>
      </c>
      <c r="AH398" s="133">
        <f t="shared" ca="1" si="462"/>
        <v>0</v>
      </c>
      <c r="AI398" s="133">
        <f t="shared" ca="1" si="462"/>
        <v>1</v>
      </c>
      <c r="AJ398" s="133">
        <f t="shared" ca="1" si="462"/>
        <v>1</v>
      </c>
      <c r="AK398" s="133">
        <f t="shared" ca="1" si="462"/>
        <v>0</v>
      </c>
      <c r="AL398" s="133">
        <f t="shared" ca="1" si="462"/>
        <v>0</v>
      </c>
      <c r="AM398" s="133">
        <f t="shared" ca="1" si="416"/>
        <v>5</v>
      </c>
    </row>
    <row r="399" spans="4:39" x14ac:dyDescent="0.25">
      <c r="D399" s="133">
        <v>241</v>
      </c>
      <c r="E399" s="133" t="s">
        <v>96</v>
      </c>
      <c r="G399" s="133" t="s">
        <v>98</v>
      </c>
      <c r="H399" s="133" t="s">
        <v>93</v>
      </c>
      <c r="J399" s="133" t="s">
        <v>99</v>
      </c>
      <c r="K399" s="133" t="s">
        <v>101</v>
      </c>
      <c r="N399" s="133" t="s">
        <v>517</v>
      </c>
      <c r="O399" s="193" t="s">
        <v>518</v>
      </c>
      <c r="P399" s="133" t="s">
        <v>94</v>
      </c>
      <c r="R399" s="133" t="s">
        <v>685</v>
      </c>
      <c r="S399" s="133" t="s">
        <v>681</v>
      </c>
      <c r="T399" s="133" t="s">
        <v>677</v>
      </c>
      <c r="U399" s="133" t="s">
        <v>684</v>
      </c>
      <c r="V399" s="133" t="s">
        <v>687</v>
      </c>
      <c r="W399" s="133" t="s">
        <v>679</v>
      </c>
      <c r="X399" s="133" t="s">
        <v>682</v>
      </c>
      <c r="Y399" s="133" t="s">
        <v>683</v>
      </c>
      <c r="AA399" s="133">
        <f t="shared" ref="AA399:AL399" ca="1" si="463">IF(AND(E399&lt;&gt;"",AA158=1),1,0)</f>
        <v>0</v>
      </c>
      <c r="AB399" s="133">
        <f t="shared" ca="1" si="463"/>
        <v>0</v>
      </c>
      <c r="AC399" s="133">
        <f t="shared" ca="1" si="463"/>
        <v>1</v>
      </c>
      <c r="AD399" s="133">
        <f t="shared" ca="1" si="463"/>
        <v>1</v>
      </c>
      <c r="AE399" s="133">
        <f t="shared" ca="1" si="463"/>
        <v>0</v>
      </c>
      <c r="AF399" s="133">
        <f t="shared" ca="1" si="463"/>
        <v>1</v>
      </c>
      <c r="AG399" s="133">
        <f t="shared" ca="1" si="463"/>
        <v>1</v>
      </c>
      <c r="AH399" s="133">
        <f t="shared" ca="1" si="463"/>
        <v>0</v>
      </c>
      <c r="AI399" s="133">
        <f t="shared" ca="1" si="463"/>
        <v>0</v>
      </c>
      <c r="AJ399" s="133">
        <f t="shared" ca="1" si="463"/>
        <v>1</v>
      </c>
      <c r="AK399" s="133">
        <f t="shared" ca="1" si="463"/>
        <v>0</v>
      </c>
      <c r="AL399" s="133">
        <f t="shared" ca="1" si="463"/>
        <v>1</v>
      </c>
      <c r="AM399" s="133">
        <f t="shared" ca="1" si="416"/>
        <v>6</v>
      </c>
    </row>
    <row r="400" spans="4:39" x14ac:dyDescent="0.25">
      <c r="D400" s="133">
        <v>242</v>
      </c>
      <c r="E400" s="133" t="s">
        <v>96</v>
      </c>
      <c r="G400" s="133" t="s">
        <v>98</v>
      </c>
      <c r="H400" s="133" t="s">
        <v>93</v>
      </c>
      <c r="J400" s="133" t="s">
        <v>99</v>
      </c>
      <c r="K400" s="133" t="s">
        <v>101</v>
      </c>
      <c r="M400" s="133" t="s">
        <v>516</v>
      </c>
      <c r="O400" s="193" t="s">
        <v>518</v>
      </c>
      <c r="P400" s="133" t="s">
        <v>94</v>
      </c>
      <c r="R400" s="133" t="s">
        <v>685</v>
      </c>
      <c r="S400" s="133" t="s">
        <v>681</v>
      </c>
      <c r="T400" s="133" t="s">
        <v>678</v>
      </c>
      <c r="U400" s="133" t="s">
        <v>684</v>
      </c>
      <c r="V400" s="133" t="s">
        <v>687</v>
      </c>
      <c r="W400" s="133" t="s">
        <v>679</v>
      </c>
      <c r="X400" s="133" t="s">
        <v>682</v>
      </c>
      <c r="Y400" s="133" t="s">
        <v>683</v>
      </c>
      <c r="AA400" s="133">
        <f t="shared" ref="AA400:AL400" ca="1" si="464">IF(AND(E400&lt;&gt;"",AA158=1),1,0)</f>
        <v>0</v>
      </c>
      <c r="AB400" s="133">
        <f t="shared" ca="1" si="464"/>
        <v>0</v>
      </c>
      <c r="AC400" s="133">
        <f t="shared" ca="1" si="464"/>
        <v>1</v>
      </c>
      <c r="AD400" s="133">
        <f t="shared" ca="1" si="464"/>
        <v>1</v>
      </c>
      <c r="AE400" s="133">
        <f t="shared" ca="1" si="464"/>
        <v>0</v>
      </c>
      <c r="AF400" s="133">
        <f t="shared" ca="1" si="464"/>
        <v>1</v>
      </c>
      <c r="AG400" s="133">
        <f t="shared" ca="1" si="464"/>
        <v>1</v>
      </c>
      <c r="AH400" s="133">
        <f t="shared" ca="1" si="464"/>
        <v>0</v>
      </c>
      <c r="AI400" s="133">
        <f t="shared" ca="1" si="464"/>
        <v>1</v>
      </c>
      <c r="AJ400" s="133">
        <f t="shared" ca="1" si="464"/>
        <v>0</v>
      </c>
      <c r="AK400" s="133">
        <f t="shared" ca="1" si="464"/>
        <v>0</v>
      </c>
      <c r="AL400" s="133">
        <f t="shared" ca="1" si="464"/>
        <v>1</v>
      </c>
      <c r="AM400" s="133">
        <f t="shared" ca="1" si="416"/>
        <v>6</v>
      </c>
    </row>
    <row r="401" spans="4:39" x14ac:dyDescent="0.25">
      <c r="D401" s="133">
        <v>243</v>
      </c>
      <c r="E401" s="133" t="s">
        <v>96</v>
      </c>
      <c r="G401" s="133" t="s">
        <v>98</v>
      </c>
      <c r="H401" s="133" t="s">
        <v>93</v>
      </c>
      <c r="J401" s="133" t="s">
        <v>99</v>
      </c>
      <c r="K401" s="133" t="s">
        <v>101</v>
      </c>
      <c r="M401" s="133" t="s">
        <v>516</v>
      </c>
      <c r="N401" s="133" t="s">
        <v>517</v>
      </c>
      <c r="P401" s="133" t="s">
        <v>94</v>
      </c>
      <c r="R401" s="133" t="s">
        <v>685</v>
      </c>
      <c r="S401" s="133" t="s">
        <v>681</v>
      </c>
      <c r="T401" s="133" t="s">
        <v>677</v>
      </c>
      <c r="U401" s="133" t="s">
        <v>684</v>
      </c>
      <c r="V401" s="133" t="s">
        <v>687</v>
      </c>
      <c r="W401" s="133" t="s">
        <v>679</v>
      </c>
      <c r="X401" s="133" t="s">
        <v>682</v>
      </c>
      <c r="Y401" s="133" t="s">
        <v>678</v>
      </c>
      <c r="AA401" s="133">
        <f t="shared" ref="AA401:AL401" ca="1" si="465">IF(AND(E401&lt;&gt;"",AA158=1),1,0)</f>
        <v>0</v>
      </c>
      <c r="AB401" s="133">
        <f t="shared" ca="1" si="465"/>
        <v>0</v>
      </c>
      <c r="AC401" s="133">
        <f t="shared" ca="1" si="465"/>
        <v>1</v>
      </c>
      <c r="AD401" s="133">
        <f t="shared" ca="1" si="465"/>
        <v>1</v>
      </c>
      <c r="AE401" s="133">
        <f t="shared" ca="1" si="465"/>
        <v>0</v>
      </c>
      <c r="AF401" s="133">
        <f t="shared" ca="1" si="465"/>
        <v>1</v>
      </c>
      <c r="AG401" s="133">
        <f t="shared" ca="1" si="465"/>
        <v>1</v>
      </c>
      <c r="AH401" s="133">
        <f t="shared" ca="1" si="465"/>
        <v>0</v>
      </c>
      <c r="AI401" s="133">
        <f t="shared" ca="1" si="465"/>
        <v>1</v>
      </c>
      <c r="AJ401" s="133">
        <f t="shared" ca="1" si="465"/>
        <v>1</v>
      </c>
      <c r="AK401" s="133">
        <f t="shared" ca="1" si="465"/>
        <v>0</v>
      </c>
      <c r="AL401" s="133">
        <f t="shared" ca="1" si="465"/>
        <v>1</v>
      </c>
      <c r="AM401" s="133">
        <f t="shared" ca="1" si="416"/>
        <v>7</v>
      </c>
    </row>
    <row r="402" spans="4:39" x14ac:dyDescent="0.25">
      <c r="D402" s="133">
        <v>244</v>
      </c>
      <c r="E402" s="133" t="s">
        <v>96</v>
      </c>
      <c r="G402" s="133" t="s">
        <v>98</v>
      </c>
      <c r="H402" s="133" t="s">
        <v>93</v>
      </c>
      <c r="J402" s="133" t="s">
        <v>99</v>
      </c>
      <c r="K402" s="133" t="s">
        <v>101</v>
      </c>
      <c r="M402" s="133" t="s">
        <v>516</v>
      </c>
      <c r="N402" s="133" t="s">
        <v>517</v>
      </c>
      <c r="O402" s="193" t="s">
        <v>518</v>
      </c>
      <c r="R402" s="133" t="s">
        <v>685</v>
      </c>
      <c r="S402" s="133" t="s">
        <v>681</v>
      </c>
      <c r="T402" s="133" t="s">
        <v>677</v>
      </c>
      <c r="U402" s="133" t="s">
        <v>684</v>
      </c>
      <c r="V402" s="133" t="s">
        <v>687</v>
      </c>
      <c r="W402" s="133" t="s">
        <v>679</v>
      </c>
      <c r="X402" s="133" t="s">
        <v>678</v>
      </c>
      <c r="Y402" s="133" t="s">
        <v>683</v>
      </c>
      <c r="AA402" s="133">
        <f t="shared" ref="AA402:AL402" ca="1" si="466">IF(AND(E402&lt;&gt;"",AA158=1),1,0)</f>
        <v>0</v>
      </c>
      <c r="AB402" s="133">
        <f t="shared" ca="1" si="466"/>
        <v>0</v>
      </c>
      <c r="AC402" s="133">
        <f t="shared" ca="1" si="466"/>
        <v>1</v>
      </c>
      <c r="AD402" s="133">
        <f t="shared" ca="1" si="466"/>
        <v>1</v>
      </c>
      <c r="AE402" s="133">
        <f t="shared" ca="1" si="466"/>
        <v>0</v>
      </c>
      <c r="AF402" s="133">
        <f t="shared" ca="1" si="466"/>
        <v>1</v>
      </c>
      <c r="AG402" s="133">
        <f t="shared" ca="1" si="466"/>
        <v>1</v>
      </c>
      <c r="AH402" s="133">
        <f t="shared" ca="1" si="466"/>
        <v>0</v>
      </c>
      <c r="AI402" s="133">
        <f t="shared" ca="1" si="466"/>
        <v>1</v>
      </c>
      <c r="AJ402" s="133">
        <f t="shared" ca="1" si="466"/>
        <v>1</v>
      </c>
      <c r="AK402" s="133">
        <f t="shared" ca="1" si="466"/>
        <v>0</v>
      </c>
      <c r="AL402" s="133">
        <f t="shared" ca="1" si="466"/>
        <v>0</v>
      </c>
      <c r="AM402" s="133">
        <f t="shared" ca="1" si="416"/>
        <v>6</v>
      </c>
    </row>
    <row r="403" spans="4:39" x14ac:dyDescent="0.25">
      <c r="D403" s="133">
        <v>245</v>
      </c>
      <c r="E403" s="133" t="s">
        <v>96</v>
      </c>
      <c r="G403" s="133" t="s">
        <v>98</v>
      </c>
      <c r="H403" s="133" t="s">
        <v>93</v>
      </c>
      <c r="J403" s="133" t="s">
        <v>99</v>
      </c>
      <c r="K403" s="133" t="s">
        <v>101</v>
      </c>
      <c r="L403" s="133" t="s">
        <v>102</v>
      </c>
      <c r="O403" s="193" t="s">
        <v>518</v>
      </c>
      <c r="P403" s="133" t="s">
        <v>94</v>
      </c>
      <c r="R403" s="133" t="s">
        <v>680</v>
      </c>
      <c r="S403" s="133" t="s">
        <v>681</v>
      </c>
      <c r="T403" s="133" t="s">
        <v>679</v>
      </c>
      <c r="U403" s="133" t="s">
        <v>685</v>
      </c>
      <c r="V403" s="133" t="s">
        <v>687</v>
      </c>
      <c r="W403" s="133" t="s">
        <v>684</v>
      </c>
      <c r="X403" s="133" t="s">
        <v>682</v>
      </c>
      <c r="Y403" s="133" t="s">
        <v>683</v>
      </c>
      <c r="AA403" s="133">
        <f t="shared" ref="AA403:AL403" ca="1" si="467">IF(AND(E403&lt;&gt;"",AA158=1),1,0)</f>
        <v>0</v>
      </c>
      <c r="AB403" s="133">
        <f t="shared" ca="1" si="467"/>
        <v>0</v>
      </c>
      <c r="AC403" s="133">
        <f t="shared" ca="1" si="467"/>
        <v>1</v>
      </c>
      <c r="AD403" s="133">
        <f t="shared" ca="1" si="467"/>
        <v>1</v>
      </c>
      <c r="AE403" s="133">
        <f t="shared" ca="1" si="467"/>
        <v>0</v>
      </c>
      <c r="AF403" s="133">
        <f t="shared" ca="1" si="467"/>
        <v>1</v>
      </c>
      <c r="AG403" s="133">
        <f t="shared" ca="1" si="467"/>
        <v>1</v>
      </c>
      <c r="AH403" s="133">
        <f t="shared" ca="1" si="467"/>
        <v>0</v>
      </c>
      <c r="AI403" s="133">
        <f t="shared" ca="1" si="467"/>
        <v>0</v>
      </c>
      <c r="AJ403" s="133">
        <f t="shared" ca="1" si="467"/>
        <v>0</v>
      </c>
      <c r="AK403" s="133">
        <f t="shared" ca="1" si="467"/>
        <v>0</v>
      </c>
      <c r="AL403" s="133">
        <f t="shared" ca="1" si="467"/>
        <v>1</v>
      </c>
      <c r="AM403" s="133">
        <f t="shared" ca="1" si="416"/>
        <v>5</v>
      </c>
    </row>
    <row r="404" spans="4:39" x14ac:dyDescent="0.25">
      <c r="D404" s="133">
        <v>246</v>
      </c>
      <c r="E404" s="133" t="s">
        <v>96</v>
      </c>
      <c r="G404" s="133" t="s">
        <v>98</v>
      </c>
      <c r="H404" s="133" t="s">
        <v>93</v>
      </c>
      <c r="J404" s="133" t="s">
        <v>99</v>
      </c>
      <c r="K404" s="133" t="s">
        <v>101</v>
      </c>
      <c r="L404" s="133" t="s">
        <v>102</v>
      </c>
      <c r="N404" s="133" t="s">
        <v>517</v>
      </c>
      <c r="P404" s="133" t="s">
        <v>94</v>
      </c>
      <c r="R404" s="133" t="s">
        <v>685</v>
      </c>
      <c r="S404" s="133" t="s">
        <v>681</v>
      </c>
      <c r="T404" s="133" t="s">
        <v>677</v>
      </c>
      <c r="U404" s="133" t="s">
        <v>684</v>
      </c>
      <c r="V404" s="133" t="s">
        <v>687</v>
      </c>
      <c r="W404" s="133" t="s">
        <v>679</v>
      </c>
      <c r="X404" s="133" t="s">
        <v>682</v>
      </c>
      <c r="Y404" s="133" t="s">
        <v>680</v>
      </c>
      <c r="AA404" s="133">
        <f t="shared" ref="AA404:AL404" ca="1" si="468">IF(AND(E404&lt;&gt;"",AA158=1),1,0)</f>
        <v>0</v>
      </c>
      <c r="AB404" s="133">
        <f t="shared" ca="1" si="468"/>
        <v>0</v>
      </c>
      <c r="AC404" s="133">
        <f t="shared" ca="1" si="468"/>
        <v>1</v>
      </c>
      <c r="AD404" s="133">
        <f t="shared" ca="1" si="468"/>
        <v>1</v>
      </c>
      <c r="AE404" s="133">
        <f t="shared" ca="1" si="468"/>
        <v>0</v>
      </c>
      <c r="AF404" s="133">
        <f t="shared" ca="1" si="468"/>
        <v>1</v>
      </c>
      <c r="AG404" s="133">
        <f t="shared" ca="1" si="468"/>
        <v>1</v>
      </c>
      <c r="AH404" s="133">
        <f t="shared" ca="1" si="468"/>
        <v>0</v>
      </c>
      <c r="AI404" s="133">
        <f t="shared" ca="1" si="468"/>
        <v>0</v>
      </c>
      <c r="AJ404" s="133">
        <f t="shared" ca="1" si="468"/>
        <v>1</v>
      </c>
      <c r="AK404" s="133">
        <f t="shared" ca="1" si="468"/>
        <v>0</v>
      </c>
      <c r="AL404" s="133">
        <f t="shared" ca="1" si="468"/>
        <v>1</v>
      </c>
      <c r="AM404" s="133">
        <f t="shared" ca="1" si="416"/>
        <v>6</v>
      </c>
    </row>
    <row r="405" spans="4:39" x14ac:dyDescent="0.25">
      <c r="D405" s="133">
        <v>247</v>
      </c>
      <c r="E405" s="133" t="s">
        <v>96</v>
      </c>
      <c r="G405" s="133" t="s">
        <v>98</v>
      </c>
      <c r="H405" s="133" t="s">
        <v>93</v>
      </c>
      <c r="J405" s="133" t="s">
        <v>99</v>
      </c>
      <c r="K405" s="133" t="s">
        <v>101</v>
      </c>
      <c r="L405" s="133" t="s">
        <v>102</v>
      </c>
      <c r="N405" s="133" t="s">
        <v>517</v>
      </c>
      <c r="O405" s="193" t="s">
        <v>518</v>
      </c>
      <c r="R405" s="133" t="s">
        <v>680</v>
      </c>
      <c r="S405" s="133" t="s">
        <v>681</v>
      </c>
      <c r="T405" s="133" t="s">
        <v>677</v>
      </c>
      <c r="U405" s="133" t="s">
        <v>685</v>
      </c>
      <c r="V405" s="133" t="s">
        <v>687</v>
      </c>
      <c r="W405" s="133" t="s">
        <v>679</v>
      </c>
      <c r="X405" s="133" t="s">
        <v>684</v>
      </c>
      <c r="Y405" s="133" t="s">
        <v>683</v>
      </c>
      <c r="AA405" s="133">
        <f t="shared" ref="AA405:AL405" ca="1" si="469">IF(AND(E405&lt;&gt;"",AA158=1),1,0)</f>
        <v>0</v>
      </c>
      <c r="AB405" s="133">
        <f t="shared" ca="1" si="469"/>
        <v>0</v>
      </c>
      <c r="AC405" s="133">
        <f t="shared" ca="1" si="469"/>
        <v>1</v>
      </c>
      <c r="AD405" s="133">
        <f t="shared" ca="1" si="469"/>
        <v>1</v>
      </c>
      <c r="AE405" s="133">
        <f t="shared" ca="1" si="469"/>
        <v>0</v>
      </c>
      <c r="AF405" s="133">
        <f t="shared" ca="1" si="469"/>
        <v>1</v>
      </c>
      <c r="AG405" s="133">
        <f t="shared" ca="1" si="469"/>
        <v>1</v>
      </c>
      <c r="AH405" s="133">
        <f t="shared" ca="1" si="469"/>
        <v>0</v>
      </c>
      <c r="AI405" s="133">
        <f t="shared" ca="1" si="469"/>
        <v>0</v>
      </c>
      <c r="AJ405" s="133">
        <f t="shared" ca="1" si="469"/>
        <v>1</v>
      </c>
      <c r="AK405" s="133">
        <f t="shared" ca="1" si="469"/>
        <v>0</v>
      </c>
      <c r="AL405" s="133">
        <f t="shared" ca="1" si="469"/>
        <v>0</v>
      </c>
      <c r="AM405" s="133">
        <f t="shared" ca="1" si="416"/>
        <v>5</v>
      </c>
    </row>
    <row r="406" spans="4:39" x14ac:dyDescent="0.25">
      <c r="D406" s="133">
        <v>248</v>
      </c>
      <c r="E406" s="133" t="s">
        <v>96</v>
      </c>
      <c r="G406" s="133" t="s">
        <v>98</v>
      </c>
      <c r="H406" s="133" t="s">
        <v>93</v>
      </c>
      <c r="J406" s="133" t="s">
        <v>99</v>
      </c>
      <c r="K406" s="133" t="s">
        <v>101</v>
      </c>
      <c r="L406" s="133" t="s">
        <v>102</v>
      </c>
      <c r="M406" s="133" t="s">
        <v>516</v>
      </c>
      <c r="P406" s="133" t="s">
        <v>94</v>
      </c>
      <c r="R406" s="133" t="s">
        <v>680</v>
      </c>
      <c r="S406" s="133" t="s">
        <v>681</v>
      </c>
      <c r="T406" s="133" t="s">
        <v>679</v>
      </c>
      <c r="U406" s="133" t="s">
        <v>685</v>
      </c>
      <c r="V406" s="133" t="s">
        <v>687</v>
      </c>
      <c r="W406" s="133" t="s">
        <v>684</v>
      </c>
      <c r="X406" s="133" t="s">
        <v>682</v>
      </c>
      <c r="Y406" s="133" t="s">
        <v>678</v>
      </c>
      <c r="AA406" s="133">
        <f t="shared" ref="AA406:AL406" ca="1" si="470">IF(AND(E406&lt;&gt;"",AA158=1),1,0)</f>
        <v>0</v>
      </c>
      <c r="AB406" s="133">
        <f t="shared" ca="1" si="470"/>
        <v>0</v>
      </c>
      <c r="AC406" s="133">
        <f t="shared" ca="1" si="470"/>
        <v>1</v>
      </c>
      <c r="AD406" s="133">
        <f t="shared" ca="1" si="470"/>
        <v>1</v>
      </c>
      <c r="AE406" s="133">
        <f t="shared" ca="1" si="470"/>
        <v>0</v>
      </c>
      <c r="AF406" s="133">
        <f t="shared" ca="1" si="470"/>
        <v>1</v>
      </c>
      <c r="AG406" s="133">
        <f t="shared" ca="1" si="470"/>
        <v>1</v>
      </c>
      <c r="AH406" s="133">
        <f t="shared" ca="1" si="470"/>
        <v>0</v>
      </c>
      <c r="AI406" s="133">
        <f t="shared" ca="1" si="470"/>
        <v>1</v>
      </c>
      <c r="AJ406" s="133">
        <f t="shared" ca="1" si="470"/>
        <v>0</v>
      </c>
      <c r="AK406" s="133">
        <f t="shared" ca="1" si="470"/>
        <v>0</v>
      </c>
      <c r="AL406" s="133">
        <f t="shared" ca="1" si="470"/>
        <v>1</v>
      </c>
      <c r="AM406" s="133">
        <f t="shared" ca="1" si="416"/>
        <v>6</v>
      </c>
    </row>
    <row r="407" spans="4:39" x14ac:dyDescent="0.25">
      <c r="D407" s="133">
        <v>249</v>
      </c>
      <c r="E407" s="133" t="s">
        <v>96</v>
      </c>
      <c r="G407" s="133" t="s">
        <v>98</v>
      </c>
      <c r="H407" s="133" t="s">
        <v>93</v>
      </c>
      <c r="J407" s="133" t="s">
        <v>99</v>
      </c>
      <c r="K407" s="133" t="s">
        <v>101</v>
      </c>
      <c r="L407" s="133" t="s">
        <v>102</v>
      </c>
      <c r="M407" s="133" t="s">
        <v>516</v>
      </c>
      <c r="O407" s="193" t="s">
        <v>518</v>
      </c>
      <c r="R407" s="133" t="s">
        <v>680</v>
      </c>
      <c r="S407" s="133" t="s">
        <v>681</v>
      </c>
      <c r="T407" s="133" t="s">
        <v>679</v>
      </c>
      <c r="U407" s="133" t="s">
        <v>685</v>
      </c>
      <c r="V407" s="133" t="s">
        <v>687</v>
      </c>
      <c r="W407" s="133" t="s">
        <v>684</v>
      </c>
      <c r="X407" s="133" t="s">
        <v>678</v>
      </c>
      <c r="Y407" s="133" t="s">
        <v>683</v>
      </c>
      <c r="AA407" s="133">
        <f t="shared" ref="AA407:AL407" ca="1" si="471">IF(AND(E407&lt;&gt;"",AA158=1),1,0)</f>
        <v>0</v>
      </c>
      <c r="AB407" s="133">
        <f t="shared" ca="1" si="471"/>
        <v>0</v>
      </c>
      <c r="AC407" s="133">
        <f t="shared" ca="1" si="471"/>
        <v>1</v>
      </c>
      <c r="AD407" s="133">
        <f t="shared" ca="1" si="471"/>
        <v>1</v>
      </c>
      <c r="AE407" s="133">
        <f t="shared" ca="1" si="471"/>
        <v>0</v>
      </c>
      <c r="AF407" s="133">
        <f t="shared" ca="1" si="471"/>
        <v>1</v>
      </c>
      <c r="AG407" s="133">
        <f t="shared" ca="1" si="471"/>
        <v>1</v>
      </c>
      <c r="AH407" s="133">
        <f t="shared" ca="1" si="471"/>
        <v>0</v>
      </c>
      <c r="AI407" s="133">
        <f t="shared" ca="1" si="471"/>
        <v>1</v>
      </c>
      <c r="AJ407" s="133">
        <f t="shared" ca="1" si="471"/>
        <v>0</v>
      </c>
      <c r="AK407" s="133">
        <f t="shared" ca="1" si="471"/>
        <v>0</v>
      </c>
      <c r="AL407" s="133">
        <f t="shared" ca="1" si="471"/>
        <v>0</v>
      </c>
      <c r="AM407" s="133">
        <f t="shared" ca="1" si="416"/>
        <v>5</v>
      </c>
    </row>
    <row r="408" spans="4:39" x14ac:dyDescent="0.25">
      <c r="D408" s="133">
        <v>250</v>
      </c>
      <c r="E408" s="133" t="s">
        <v>96</v>
      </c>
      <c r="G408" s="133" t="s">
        <v>98</v>
      </c>
      <c r="H408" s="133" t="s">
        <v>93</v>
      </c>
      <c r="J408" s="133" t="s">
        <v>99</v>
      </c>
      <c r="K408" s="133" t="s">
        <v>101</v>
      </c>
      <c r="L408" s="133" t="s">
        <v>102</v>
      </c>
      <c r="M408" s="133" t="s">
        <v>516</v>
      </c>
      <c r="N408" s="133" t="s">
        <v>517</v>
      </c>
      <c r="R408" s="133" t="s">
        <v>680</v>
      </c>
      <c r="S408" s="133" t="s">
        <v>681</v>
      </c>
      <c r="T408" s="133" t="s">
        <v>677</v>
      </c>
      <c r="U408" s="133" t="s">
        <v>685</v>
      </c>
      <c r="V408" s="133" t="s">
        <v>687</v>
      </c>
      <c r="W408" s="133" t="s">
        <v>679</v>
      </c>
      <c r="X408" s="133" t="s">
        <v>684</v>
      </c>
      <c r="Y408" s="133" t="s">
        <v>678</v>
      </c>
      <c r="AA408" s="133">
        <f t="shared" ref="AA408:AL408" ca="1" si="472">IF(AND(E408&lt;&gt;"",AA158=1),1,0)</f>
        <v>0</v>
      </c>
      <c r="AB408" s="133">
        <f t="shared" ca="1" si="472"/>
        <v>0</v>
      </c>
      <c r="AC408" s="133">
        <f t="shared" ca="1" si="472"/>
        <v>1</v>
      </c>
      <c r="AD408" s="133">
        <f t="shared" ca="1" si="472"/>
        <v>1</v>
      </c>
      <c r="AE408" s="133">
        <f t="shared" ca="1" si="472"/>
        <v>0</v>
      </c>
      <c r="AF408" s="133">
        <f t="shared" ca="1" si="472"/>
        <v>1</v>
      </c>
      <c r="AG408" s="133">
        <f t="shared" ca="1" si="472"/>
        <v>1</v>
      </c>
      <c r="AH408" s="133">
        <f t="shared" ca="1" si="472"/>
        <v>0</v>
      </c>
      <c r="AI408" s="133">
        <f t="shared" ca="1" si="472"/>
        <v>1</v>
      </c>
      <c r="AJ408" s="133">
        <f t="shared" ca="1" si="472"/>
        <v>1</v>
      </c>
      <c r="AK408" s="133">
        <f t="shared" ca="1" si="472"/>
        <v>0</v>
      </c>
      <c r="AL408" s="133">
        <f t="shared" ca="1" si="472"/>
        <v>0</v>
      </c>
      <c r="AM408" s="133">
        <f t="shared" ca="1" si="416"/>
        <v>6</v>
      </c>
    </row>
    <row r="409" spans="4:39" x14ac:dyDescent="0.25">
      <c r="D409" s="133">
        <v>251</v>
      </c>
      <c r="E409" s="133" t="s">
        <v>96</v>
      </c>
      <c r="G409" s="133" t="s">
        <v>98</v>
      </c>
      <c r="H409" s="133" t="s">
        <v>93</v>
      </c>
      <c r="I409" s="133" t="s">
        <v>100</v>
      </c>
      <c r="M409" s="133" t="s">
        <v>516</v>
      </c>
      <c r="N409" s="133" t="s">
        <v>517</v>
      </c>
      <c r="O409" s="193" t="s">
        <v>518</v>
      </c>
      <c r="P409" s="133" t="s">
        <v>94</v>
      </c>
      <c r="R409" s="133" t="s">
        <v>676</v>
      </c>
      <c r="S409" s="133" t="s">
        <v>677</v>
      </c>
      <c r="T409" s="133" t="s">
        <v>678</v>
      </c>
      <c r="U409" s="133" t="s">
        <v>685</v>
      </c>
      <c r="V409" s="133" t="s">
        <v>687</v>
      </c>
      <c r="W409" s="133" t="s">
        <v>684</v>
      </c>
      <c r="X409" s="133" t="s">
        <v>682</v>
      </c>
      <c r="Y409" s="133" t="s">
        <v>683</v>
      </c>
      <c r="AA409" s="133">
        <f t="shared" ref="AA409:AL409" ca="1" si="473">IF(AND(E409&lt;&gt;"",AA158=1),1,0)</f>
        <v>0</v>
      </c>
      <c r="AB409" s="133">
        <f t="shared" ca="1" si="473"/>
        <v>0</v>
      </c>
      <c r="AC409" s="133">
        <f t="shared" ca="1" si="473"/>
        <v>1</v>
      </c>
      <c r="AD409" s="133">
        <f t="shared" ca="1" si="473"/>
        <v>1</v>
      </c>
      <c r="AE409" s="133">
        <f t="shared" ca="1" si="473"/>
        <v>1</v>
      </c>
      <c r="AF409" s="133">
        <f t="shared" ca="1" si="473"/>
        <v>0</v>
      </c>
      <c r="AG409" s="133">
        <f t="shared" ca="1" si="473"/>
        <v>0</v>
      </c>
      <c r="AH409" s="133">
        <f t="shared" ca="1" si="473"/>
        <v>0</v>
      </c>
      <c r="AI409" s="133">
        <f t="shared" ca="1" si="473"/>
        <v>1</v>
      </c>
      <c r="AJ409" s="133">
        <f t="shared" ca="1" si="473"/>
        <v>1</v>
      </c>
      <c r="AK409" s="133">
        <f t="shared" ca="1" si="473"/>
        <v>0</v>
      </c>
      <c r="AL409" s="133">
        <f t="shared" ca="1" si="473"/>
        <v>1</v>
      </c>
      <c r="AM409" s="133">
        <f t="shared" ca="1" si="416"/>
        <v>6</v>
      </c>
    </row>
    <row r="410" spans="4:39" x14ac:dyDescent="0.25">
      <c r="D410" s="133">
        <v>252</v>
      </c>
      <c r="E410" s="133" t="s">
        <v>96</v>
      </c>
      <c r="G410" s="133" t="s">
        <v>98</v>
      </c>
      <c r="H410" s="133" t="s">
        <v>93</v>
      </c>
      <c r="I410" s="133" t="s">
        <v>100</v>
      </c>
      <c r="L410" s="133" t="s">
        <v>102</v>
      </c>
      <c r="N410" s="133" t="s">
        <v>517</v>
      </c>
      <c r="O410" s="193" t="s">
        <v>518</v>
      </c>
      <c r="P410" s="133" t="s">
        <v>94</v>
      </c>
      <c r="R410" s="133" t="s">
        <v>680</v>
      </c>
      <c r="S410" s="133" t="s">
        <v>677</v>
      </c>
      <c r="T410" s="133" t="s">
        <v>676</v>
      </c>
      <c r="U410" s="133" t="s">
        <v>685</v>
      </c>
      <c r="V410" s="133" t="s">
        <v>687</v>
      </c>
      <c r="W410" s="133" t="s">
        <v>684</v>
      </c>
      <c r="X410" s="133" t="s">
        <v>682</v>
      </c>
      <c r="Y410" s="133" t="s">
        <v>683</v>
      </c>
      <c r="AA410" s="133">
        <f t="shared" ref="AA410:AL410" ca="1" si="474">IF(AND(E410&lt;&gt;"",AA158=1),1,0)</f>
        <v>0</v>
      </c>
      <c r="AB410" s="133">
        <f t="shared" ca="1" si="474"/>
        <v>0</v>
      </c>
      <c r="AC410" s="133">
        <f t="shared" ca="1" si="474"/>
        <v>1</v>
      </c>
      <c r="AD410" s="133">
        <f t="shared" ca="1" si="474"/>
        <v>1</v>
      </c>
      <c r="AE410" s="133">
        <f t="shared" ca="1" si="474"/>
        <v>1</v>
      </c>
      <c r="AF410" s="133">
        <f t="shared" ca="1" si="474"/>
        <v>0</v>
      </c>
      <c r="AG410" s="133">
        <f t="shared" ca="1" si="474"/>
        <v>0</v>
      </c>
      <c r="AH410" s="133">
        <f t="shared" ca="1" si="474"/>
        <v>0</v>
      </c>
      <c r="AI410" s="133">
        <f t="shared" ca="1" si="474"/>
        <v>0</v>
      </c>
      <c r="AJ410" s="133">
        <f t="shared" ca="1" si="474"/>
        <v>1</v>
      </c>
      <c r="AK410" s="133">
        <f t="shared" ca="1" si="474"/>
        <v>0</v>
      </c>
      <c r="AL410" s="133">
        <f t="shared" ca="1" si="474"/>
        <v>1</v>
      </c>
      <c r="AM410" s="133">
        <f t="shared" ca="1" si="416"/>
        <v>5</v>
      </c>
    </row>
    <row r="411" spans="4:39" x14ac:dyDescent="0.25">
      <c r="D411" s="133">
        <v>253</v>
      </c>
      <c r="E411" s="133" t="s">
        <v>96</v>
      </c>
      <c r="G411" s="133" t="s">
        <v>98</v>
      </c>
      <c r="H411" s="133" t="s">
        <v>93</v>
      </c>
      <c r="I411" s="133" t="s">
        <v>100</v>
      </c>
      <c r="L411" s="133" t="s">
        <v>102</v>
      </c>
      <c r="M411" s="133" t="s">
        <v>516</v>
      </c>
      <c r="O411" s="193" t="s">
        <v>518</v>
      </c>
      <c r="P411" s="133" t="s">
        <v>94</v>
      </c>
      <c r="R411" s="133" t="s">
        <v>680</v>
      </c>
      <c r="S411" s="133" t="s">
        <v>676</v>
      </c>
      <c r="T411" s="133" t="s">
        <v>678</v>
      </c>
      <c r="U411" s="133" t="s">
        <v>685</v>
      </c>
      <c r="V411" s="133" t="s">
        <v>687</v>
      </c>
      <c r="W411" s="133" t="s">
        <v>684</v>
      </c>
      <c r="X411" s="133" t="s">
        <v>682</v>
      </c>
      <c r="Y411" s="133" t="s">
        <v>683</v>
      </c>
      <c r="AA411" s="133">
        <f t="shared" ref="AA411:AL411" ca="1" si="475">IF(AND(E411&lt;&gt;"",AA158=1),1,0)</f>
        <v>0</v>
      </c>
      <c r="AB411" s="133">
        <f t="shared" ca="1" si="475"/>
        <v>0</v>
      </c>
      <c r="AC411" s="133">
        <f t="shared" ca="1" si="475"/>
        <v>1</v>
      </c>
      <c r="AD411" s="133">
        <f t="shared" ca="1" si="475"/>
        <v>1</v>
      </c>
      <c r="AE411" s="133">
        <f t="shared" ca="1" si="475"/>
        <v>1</v>
      </c>
      <c r="AF411" s="133">
        <f t="shared" ca="1" si="475"/>
        <v>0</v>
      </c>
      <c r="AG411" s="133">
        <f t="shared" ca="1" si="475"/>
        <v>0</v>
      </c>
      <c r="AH411" s="133">
        <f t="shared" ca="1" si="475"/>
        <v>0</v>
      </c>
      <c r="AI411" s="133">
        <f t="shared" ca="1" si="475"/>
        <v>1</v>
      </c>
      <c r="AJ411" s="133">
        <f t="shared" ca="1" si="475"/>
        <v>0</v>
      </c>
      <c r="AK411" s="133">
        <f t="shared" ca="1" si="475"/>
        <v>0</v>
      </c>
      <c r="AL411" s="133">
        <f t="shared" ca="1" si="475"/>
        <v>1</v>
      </c>
      <c r="AM411" s="133">
        <f t="shared" ca="1" si="416"/>
        <v>5</v>
      </c>
    </row>
    <row r="412" spans="4:39" x14ac:dyDescent="0.25">
      <c r="D412" s="133">
        <v>254</v>
      </c>
      <c r="E412" s="133" t="s">
        <v>96</v>
      </c>
      <c r="G412" s="133" t="s">
        <v>98</v>
      </c>
      <c r="H412" s="133" t="s">
        <v>93</v>
      </c>
      <c r="I412" s="133" t="s">
        <v>100</v>
      </c>
      <c r="L412" s="133" t="s">
        <v>102</v>
      </c>
      <c r="M412" s="133" t="s">
        <v>516</v>
      </c>
      <c r="N412" s="133" t="s">
        <v>517</v>
      </c>
      <c r="P412" s="133" t="s">
        <v>94</v>
      </c>
      <c r="R412" s="133" t="s">
        <v>680</v>
      </c>
      <c r="S412" s="133" t="s">
        <v>677</v>
      </c>
      <c r="T412" s="133" t="s">
        <v>676</v>
      </c>
      <c r="U412" s="133" t="s">
        <v>685</v>
      </c>
      <c r="V412" s="133" t="s">
        <v>687</v>
      </c>
      <c r="W412" s="133" t="s">
        <v>684</v>
      </c>
      <c r="X412" s="133" t="s">
        <v>682</v>
      </c>
      <c r="Y412" s="133" t="s">
        <v>678</v>
      </c>
      <c r="AA412" s="133">
        <f t="shared" ref="AA412:AL412" ca="1" si="476">IF(AND(E412&lt;&gt;"",AA158=1),1,0)</f>
        <v>0</v>
      </c>
      <c r="AB412" s="133">
        <f t="shared" ca="1" si="476"/>
        <v>0</v>
      </c>
      <c r="AC412" s="133">
        <f t="shared" ca="1" si="476"/>
        <v>1</v>
      </c>
      <c r="AD412" s="133">
        <f t="shared" ca="1" si="476"/>
        <v>1</v>
      </c>
      <c r="AE412" s="133">
        <f t="shared" ca="1" si="476"/>
        <v>1</v>
      </c>
      <c r="AF412" s="133">
        <f t="shared" ca="1" si="476"/>
        <v>0</v>
      </c>
      <c r="AG412" s="133">
        <f t="shared" ca="1" si="476"/>
        <v>0</v>
      </c>
      <c r="AH412" s="133">
        <f t="shared" ca="1" si="476"/>
        <v>0</v>
      </c>
      <c r="AI412" s="133">
        <f t="shared" ca="1" si="476"/>
        <v>1</v>
      </c>
      <c r="AJ412" s="133">
        <f t="shared" ca="1" si="476"/>
        <v>1</v>
      </c>
      <c r="AK412" s="133">
        <f t="shared" ca="1" si="476"/>
        <v>0</v>
      </c>
      <c r="AL412" s="133">
        <f t="shared" ca="1" si="476"/>
        <v>1</v>
      </c>
      <c r="AM412" s="133">
        <f t="shared" ca="1" si="416"/>
        <v>6</v>
      </c>
    </row>
    <row r="413" spans="4:39" x14ac:dyDescent="0.25">
      <c r="D413" s="133">
        <v>255</v>
      </c>
      <c r="E413" s="133" t="s">
        <v>96</v>
      </c>
      <c r="G413" s="133" t="s">
        <v>98</v>
      </c>
      <c r="H413" s="133" t="s">
        <v>93</v>
      </c>
      <c r="I413" s="133" t="s">
        <v>100</v>
      </c>
      <c r="L413" s="133" t="s">
        <v>102</v>
      </c>
      <c r="M413" s="133" t="s">
        <v>516</v>
      </c>
      <c r="N413" s="133" t="s">
        <v>517</v>
      </c>
      <c r="O413" s="193" t="s">
        <v>518</v>
      </c>
      <c r="R413" s="133" t="s">
        <v>680</v>
      </c>
      <c r="S413" s="133" t="s">
        <v>677</v>
      </c>
      <c r="T413" s="133" t="s">
        <v>676</v>
      </c>
      <c r="U413" s="133" t="s">
        <v>685</v>
      </c>
      <c r="V413" s="133" t="s">
        <v>687</v>
      </c>
      <c r="W413" s="133" t="s">
        <v>684</v>
      </c>
      <c r="X413" s="133" t="s">
        <v>678</v>
      </c>
      <c r="Y413" s="133" t="s">
        <v>683</v>
      </c>
      <c r="AA413" s="133">
        <f t="shared" ref="AA413:AL413" ca="1" si="477">IF(AND(E413&lt;&gt;"",AA158=1),1,0)</f>
        <v>0</v>
      </c>
      <c r="AB413" s="133">
        <f t="shared" ca="1" si="477"/>
        <v>0</v>
      </c>
      <c r="AC413" s="133">
        <f t="shared" ca="1" si="477"/>
        <v>1</v>
      </c>
      <c r="AD413" s="133">
        <f t="shared" ca="1" si="477"/>
        <v>1</v>
      </c>
      <c r="AE413" s="133">
        <f t="shared" ca="1" si="477"/>
        <v>1</v>
      </c>
      <c r="AF413" s="133">
        <f t="shared" ca="1" si="477"/>
        <v>0</v>
      </c>
      <c r="AG413" s="133">
        <f t="shared" ca="1" si="477"/>
        <v>0</v>
      </c>
      <c r="AH413" s="133">
        <f t="shared" ca="1" si="477"/>
        <v>0</v>
      </c>
      <c r="AI413" s="133">
        <f t="shared" ca="1" si="477"/>
        <v>1</v>
      </c>
      <c r="AJ413" s="133">
        <f t="shared" ca="1" si="477"/>
        <v>1</v>
      </c>
      <c r="AK413" s="133">
        <f t="shared" ca="1" si="477"/>
        <v>0</v>
      </c>
      <c r="AL413" s="133">
        <f t="shared" ca="1" si="477"/>
        <v>0</v>
      </c>
      <c r="AM413" s="133">
        <f t="shared" ca="1" si="416"/>
        <v>5</v>
      </c>
    </row>
    <row r="414" spans="4:39" x14ac:dyDescent="0.25">
      <c r="D414" s="133">
        <v>256</v>
      </c>
      <c r="E414" s="133" t="s">
        <v>96</v>
      </c>
      <c r="G414" s="133" t="s">
        <v>98</v>
      </c>
      <c r="H414" s="133" t="s">
        <v>93</v>
      </c>
      <c r="I414" s="133" t="s">
        <v>100</v>
      </c>
      <c r="K414" s="133" t="s">
        <v>101</v>
      </c>
      <c r="N414" s="133" t="s">
        <v>517</v>
      </c>
      <c r="O414" s="193" t="s">
        <v>518</v>
      </c>
      <c r="P414" s="133" t="s">
        <v>94</v>
      </c>
      <c r="R414" s="133" t="s">
        <v>676</v>
      </c>
      <c r="S414" s="133" t="s">
        <v>681</v>
      </c>
      <c r="T414" s="133" t="s">
        <v>677</v>
      </c>
      <c r="U414" s="133" t="s">
        <v>685</v>
      </c>
      <c r="V414" s="133" t="s">
        <v>687</v>
      </c>
      <c r="W414" s="133" t="s">
        <v>684</v>
      </c>
      <c r="X414" s="133" t="s">
        <v>682</v>
      </c>
      <c r="Y414" s="133" t="s">
        <v>683</v>
      </c>
      <c r="AA414" s="133">
        <f t="shared" ref="AA414:AL414" ca="1" si="478">IF(AND(E414&lt;&gt;"",AA158=1),1,0)</f>
        <v>0</v>
      </c>
      <c r="AB414" s="133">
        <f t="shared" ca="1" si="478"/>
        <v>0</v>
      </c>
      <c r="AC414" s="133">
        <f t="shared" ca="1" si="478"/>
        <v>1</v>
      </c>
      <c r="AD414" s="133">
        <f t="shared" ca="1" si="478"/>
        <v>1</v>
      </c>
      <c r="AE414" s="133">
        <f t="shared" ca="1" si="478"/>
        <v>1</v>
      </c>
      <c r="AF414" s="133">
        <f t="shared" ca="1" si="478"/>
        <v>0</v>
      </c>
      <c r="AG414" s="133">
        <f t="shared" ca="1" si="478"/>
        <v>1</v>
      </c>
      <c r="AH414" s="133">
        <f t="shared" ca="1" si="478"/>
        <v>0</v>
      </c>
      <c r="AI414" s="133">
        <f t="shared" ca="1" si="478"/>
        <v>0</v>
      </c>
      <c r="AJ414" s="133">
        <f t="shared" ca="1" si="478"/>
        <v>1</v>
      </c>
      <c r="AK414" s="133">
        <f t="shared" ca="1" si="478"/>
        <v>0</v>
      </c>
      <c r="AL414" s="133">
        <f t="shared" ca="1" si="478"/>
        <v>1</v>
      </c>
      <c r="AM414" s="133">
        <f t="shared" ca="1" si="416"/>
        <v>6</v>
      </c>
    </row>
    <row r="415" spans="4:39" x14ac:dyDescent="0.25">
      <c r="D415" s="133">
        <v>257</v>
      </c>
      <c r="E415" s="133" t="s">
        <v>96</v>
      </c>
      <c r="G415" s="133" t="s">
        <v>98</v>
      </c>
      <c r="H415" s="133" t="s">
        <v>93</v>
      </c>
      <c r="I415" s="133" t="s">
        <v>100</v>
      </c>
      <c r="K415" s="133" t="s">
        <v>101</v>
      </c>
      <c r="M415" s="133" t="s">
        <v>516</v>
      </c>
      <c r="O415" s="193" t="s">
        <v>518</v>
      </c>
      <c r="P415" s="133" t="s">
        <v>94</v>
      </c>
      <c r="R415" s="133" t="s">
        <v>676</v>
      </c>
      <c r="S415" s="133" t="s">
        <v>681</v>
      </c>
      <c r="T415" s="133" t="s">
        <v>678</v>
      </c>
      <c r="U415" s="133" t="s">
        <v>685</v>
      </c>
      <c r="V415" s="133" t="s">
        <v>687</v>
      </c>
      <c r="W415" s="133" t="s">
        <v>684</v>
      </c>
      <c r="X415" s="133" t="s">
        <v>682</v>
      </c>
      <c r="Y415" s="133" t="s">
        <v>683</v>
      </c>
      <c r="AA415" s="133">
        <f t="shared" ref="AA415:AL415" ca="1" si="479">IF(AND(E415&lt;&gt;"",AA158=1),1,0)</f>
        <v>0</v>
      </c>
      <c r="AB415" s="133">
        <f t="shared" ca="1" si="479"/>
        <v>0</v>
      </c>
      <c r="AC415" s="133">
        <f t="shared" ca="1" si="479"/>
        <v>1</v>
      </c>
      <c r="AD415" s="133">
        <f t="shared" ca="1" si="479"/>
        <v>1</v>
      </c>
      <c r="AE415" s="133">
        <f t="shared" ca="1" si="479"/>
        <v>1</v>
      </c>
      <c r="AF415" s="133">
        <f t="shared" ca="1" si="479"/>
        <v>0</v>
      </c>
      <c r="AG415" s="133">
        <f t="shared" ca="1" si="479"/>
        <v>1</v>
      </c>
      <c r="AH415" s="133">
        <f t="shared" ca="1" si="479"/>
        <v>0</v>
      </c>
      <c r="AI415" s="133">
        <f t="shared" ca="1" si="479"/>
        <v>1</v>
      </c>
      <c r="AJ415" s="133">
        <f t="shared" ca="1" si="479"/>
        <v>0</v>
      </c>
      <c r="AK415" s="133">
        <f t="shared" ca="1" si="479"/>
        <v>0</v>
      </c>
      <c r="AL415" s="133">
        <f t="shared" ca="1" si="479"/>
        <v>1</v>
      </c>
      <c r="AM415" s="133">
        <f t="shared" ca="1" si="416"/>
        <v>6</v>
      </c>
    </row>
    <row r="416" spans="4:39" x14ac:dyDescent="0.25">
      <c r="D416" s="133">
        <v>258</v>
      </c>
      <c r="E416" s="133" t="s">
        <v>96</v>
      </c>
      <c r="G416" s="133" t="s">
        <v>98</v>
      </c>
      <c r="H416" s="133" t="s">
        <v>93</v>
      </c>
      <c r="I416" s="133" t="s">
        <v>100</v>
      </c>
      <c r="K416" s="133" t="s">
        <v>101</v>
      </c>
      <c r="M416" s="133" t="s">
        <v>516</v>
      </c>
      <c r="N416" s="133" t="s">
        <v>517</v>
      </c>
      <c r="P416" s="133" t="s">
        <v>94</v>
      </c>
      <c r="R416" s="133" t="s">
        <v>676</v>
      </c>
      <c r="S416" s="133" t="s">
        <v>681</v>
      </c>
      <c r="T416" s="133" t="s">
        <v>677</v>
      </c>
      <c r="U416" s="133" t="s">
        <v>685</v>
      </c>
      <c r="V416" s="133" t="s">
        <v>687</v>
      </c>
      <c r="W416" s="133" t="s">
        <v>684</v>
      </c>
      <c r="X416" s="133" t="s">
        <v>682</v>
      </c>
      <c r="Y416" s="133" t="s">
        <v>678</v>
      </c>
      <c r="AA416" s="133">
        <f t="shared" ref="AA416:AL416" ca="1" si="480">IF(AND(E416&lt;&gt;"",AA158=1),1,0)</f>
        <v>0</v>
      </c>
      <c r="AB416" s="133">
        <f t="shared" ca="1" si="480"/>
        <v>0</v>
      </c>
      <c r="AC416" s="133">
        <f t="shared" ca="1" si="480"/>
        <v>1</v>
      </c>
      <c r="AD416" s="133">
        <f t="shared" ca="1" si="480"/>
        <v>1</v>
      </c>
      <c r="AE416" s="133">
        <f t="shared" ca="1" si="480"/>
        <v>1</v>
      </c>
      <c r="AF416" s="133">
        <f t="shared" ca="1" si="480"/>
        <v>0</v>
      </c>
      <c r="AG416" s="133">
        <f t="shared" ca="1" si="480"/>
        <v>1</v>
      </c>
      <c r="AH416" s="133">
        <f t="shared" ca="1" si="480"/>
        <v>0</v>
      </c>
      <c r="AI416" s="133">
        <f t="shared" ca="1" si="480"/>
        <v>1</v>
      </c>
      <c r="AJ416" s="133">
        <f t="shared" ca="1" si="480"/>
        <v>1</v>
      </c>
      <c r="AK416" s="133">
        <f t="shared" ca="1" si="480"/>
        <v>0</v>
      </c>
      <c r="AL416" s="133">
        <f t="shared" ca="1" si="480"/>
        <v>1</v>
      </c>
      <c r="AM416" s="133">
        <f t="shared" ref="AM416:AM479" ca="1" si="481">SUM(AA416:AL416)</f>
        <v>7</v>
      </c>
    </row>
    <row r="417" spans="4:39" x14ac:dyDescent="0.25">
      <c r="D417" s="133">
        <v>259</v>
      </c>
      <c r="E417" s="133" t="s">
        <v>96</v>
      </c>
      <c r="G417" s="133" t="s">
        <v>98</v>
      </c>
      <c r="H417" s="133" t="s">
        <v>93</v>
      </c>
      <c r="I417" s="133" t="s">
        <v>100</v>
      </c>
      <c r="K417" s="133" t="s">
        <v>101</v>
      </c>
      <c r="M417" s="133" t="s">
        <v>516</v>
      </c>
      <c r="N417" s="133" t="s">
        <v>517</v>
      </c>
      <c r="O417" s="193" t="s">
        <v>518</v>
      </c>
      <c r="R417" s="133" t="s">
        <v>676</v>
      </c>
      <c r="S417" s="133" t="s">
        <v>681</v>
      </c>
      <c r="T417" s="133" t="s">
        <v>677</v>
      </c>
      <c r="U417" s="133" t="s">
        <v>685</v>
      </c>
      <c r="V417" s="133" t="s">
        <v>687</v>
      </c>
      <c r="W417" s="133" t="s">
        <v>684</v>
      </c>
      <c r="X417" s="133" t="s">
        <v>678</v>
      </c>
      <c r="Y417" s="133" t="s">
        <v>683</v>
      </c>
      <c r="AA417" s="133">
        <f t="shared" ref="AA417:AL417" ca="1" si="482">IF(AND(E417&lt;&gt;"",AA158=1),1,0)</f>
        <v>0</v>
      </c>
      <c r="AB417" s="133">
        <f t="shared" ca="1" si="482"/>
        <v>0</v>
      </c>
      <c r="AC417" s="133">
        <f t="shared" ca="1" si="482"/>
        <v>1</v>
      </c>
      <c r="AD417" s="133">
        <f t="shared" ca="1" si="482"/>
        <v>1</v>
      </c>
      <c r="AE417" s="133">
        <f t="shared" ca="1" si="482"/>
        <v>1</v>
      </c>
      <c r="AF417" s="133">
        <f t="shared" ca="1" si="482"/>
        <v>0</v>
      </c>
      <c r="AG417" s="133">
        <f t="shared" ca="1" si="482"/>
        <v>1</v>
      </c>
      <c r="AH417" s="133">
        <f t="shared" ca="1" si="482"/>
        <v>0</v>
      </c>
      <c r="AI417" s="133">
        <f t="shared" ca="1" si="482"/>
        <v>1</v>
      </c>
      <c r="AJ417" s="133">
        <f t="shared" ca="1" si="482"/>
        <v>1</v>
      </c>
      <c r="AK417" s="133">
        <f t="shared" ca="1" si="482"/>
        <v>0</v>
      </c>
      <c r="AL417" s="133">
        <f t="shared" ca="1" si="482"/>
        <v>0</v>
      </c>
      <c r="AM417" s="133">
        <f t="shared" ca="1" si="481"/>
        <v>6</v>
      </c>
    </row>
    <row r="418" spans="4:39" x14ac:dyDescent="0.25">
      <c r="D418" s="133">
        <v>260</v>
      </c>
      <c r="E418" s="133" t="s">
        <v>96</v>
      </c>
      <c r="G418" s="133" t="s">
        <v>98</v>
      </c>
      <c r="H418" s="133" t="s">
        <v>93</v>
      </c>
      <c r="I418" s="133" t="s">
        <v>100</v>
      </c>
      <c r="K418" s="133" t="s">
        <v>101</v>
      </c>
      <c r="L418" s="133" t="s">
        <v>102</v>
      </c>
      <c r="O418" s="193" t="s">
        <v>518</v>
      </c>
      <c r="P418" s="133" t="s">
        <v>94</v>
      </c>
      <c r="R418" s="133" t="s">
        <v>680</v>
      </c>
      <c r="S418" s="133" t="s">
        <v>681</v>
      </c>
      <c r="T418" s="133" t="s">
        <v>676</v>
      </c>
      <c r="U418" s="133" t="s">
        <v>685</v>
      </c>
      <c r="V418" s="133" t="s">
        <v>687</v>
      </c>
      <c r="W418" s="133" t="s">
        <v>684</v>
      </c>
      <c r="X418" s="133" t="s">
        <v>682</v>
      </c>
      <c r="Y418" s="133" t="s">
        <v>683</v>
      </c>
      <c r="AA418" s="133">
        <f t="shared" ref="AA418:AL418" ca="1" si="483">IF(AND(E418&lt;&gt;"",AA158=1),1,0)</f>
        <v>0</v>
      </c>
      <c r="AB418" s="133">
        <f t="shared" ca="1" si="483"/>
        <v>0</v>
      </c>
      <c r="AC418" s="133">
        <f t="shared" ca="1" si="483"/>
        <v>1</v>
      </c>
      <c r="AD418" s="133">
        <f t="shared" ca="1" si="483"/>
        <v>1</v>
      </c>
      <c r="AE418" s="133">
        <f t="shared" ca="1" si="483"/>
        <v>1</v>
      </c>
      <c r="AF418" s="133">
        <f t="shared" ca="1" si="483"/>
        <v>0</v>
      </c>
      <c r="AG418" s="133">
        <f t="shared" ca="1" si="483"/>
        <v>1</v>
      </c>
      <c r="AH418" s="133">
        <f t="shared" ca="1" si="483"/>
        <v>0</v>
      </c>
      <c r="AI418" s="133">
        <f t="shared" ca="1" si="483"/>
        <v>0</v>
      </c>
      <c r="AJ418" s="133">
        <f t="shared" ca="1" si="483"/>
        <v>0</v>
      </c>
      <c r="AK418" s="133">
        <f t="shared" ca="1" si="483"/>
        <v>0</v>
      </c>
      <c r="AL418" s="133">
        <f t="shared" ca="1" si="483"/>
        <v>1</v>
      </c>
      <c r="AM418" s="133">
        <f t="shared" ca="1" si="481"/>
        <v>5</v>
      </c>
    </row>
    <row r="419" spans="4:39" x14ac:dyDescent="0.25">
      <c r="D419" s="133">
        <v>261</v>
      </c>
      <c r="E419" s="133" t="s">
        <v>96</v>
      </c>
      <c r="G419" s="133" t="s">
        <v>98</v>
      </c>
      <c r="H419" s="133" t="s">
        <v>93</v>
      </c>
      <c r="I419" s="133" t="s">
        <v>100</v>
      </c>
      <c r="K419" s="133" t="s">
        <v>101</v>
      </c>
      <c r="L419" s="133" t="s">
        <v>102</v>
      </c>
      <c r="N419" s="133" t="s">
        <v>517</v>
      </c>
      <c r="P419" s="133" t="s">
        <v>94</v>
      </c>
      <c r="R419" s="133" t="s">
        <v>680</v>
      </c>
      <c r="S419" s="133" t="s">
        <v>681</v>
      </c>
      <c r="T419" s="133" t="s">
        <v>677</v>
      </c>
      <c r="U419" s="133" t="s">
        <v>685</v>
      </c>
      <c r="V419" s="133" t="s">
        <v>687</v>
      </c>
      <c r="W419" s="133" t="s">
        <v>684</v>
      </c>
      <c r="X419" s="133" t="s">
        <v>682</v>
      </c>
      <c r="Y419" s="133" t="s">
        <v>676</v>
      </c>
      <c r="AA419" s="133">
        <f t="shared" ref="AA419:AL419" ca="1" si="484">IF(AND(E419&lt;&gt;"",AA158=1),1,0)</f>
        <v>0</v>
      </c>
      <c r="AB419" s="133">
        <f t="shared" ca="1" si="484"/>
        <v>0</v>
      </c>
      <c r="AC419" s="133">
        <f t="shared" ca="1" si="484"/>
        <v>1</v>
      </c>
      <c r="AD419" s="133">
        <f t="shared" ca="1" si="484"/>
        <v>1</v>
      </c>
      <c r="AE419" s="133">
        <f t="shared" ca="1" si="484"/>
        <v>1</v>
      </c>
      <c r="AF419" s="133">
        <f t="shared" ca="1" si="484"/>
        <v>0</v>
      </c>
      <c r="AG419" s="133">
        <f t="shared" ca="1" si="484"/>
        <v>1</v>
      </c>
      <c r="AH419" s="133">
        <f t="shared" ca="1" si="484"/>
        <v>0</v>
      </c>
      <c r="AI419" s="133">
        <f t="shared" ca="1" si="484"/>
        <v>0</v>
      </c>
      <c r="AJ419" s="133">
        <f t="shared" ca="1" si="484"/>
        <v>1</v>
      </c>
      <c r="AK419" s="133">
        <f t="shared" ca="1" si="484"/>
        <v>0</v>
      </c>
      <c r="AL419" s="133">
        <f t="shared" ca="1" si="484"/>
        <v>1</v>
      </c>
      <c r="AM419" s="133">
        <f t="shared" ca="1" si="481"/>
        <v>6</v>
      </c>
    </row>
    <row r="420" spans="4:39" x14ac:dyDescent="0.25">
      <c r="D420" s="133">
        <v>262</v>
      </c>
      <c r="E420" s="133" t="s">
        <v>96</v>
      </c>
      <c r="G420" s="133" t="s">
        <v>98</v>
      </c>
      <c r="H420" s="133" t="s">
        <v>93</v>
      </c>
      <c r="I420" s="133" t="s">
        <v>100</v>
      </c>
      <c r="K420" s="133" t="s">
        <v>101</v>
      </c>
      <c r="L420" s="133" t="s">
        <v>102</v>
      </c>
      <c r="N420" s="133" t="s">
        <v>517</v>
      </c>
      <c r="O420" s="193" t="s">
        <v>518</v>
      </c>
      <c r="R420" s="133" t="s">
        <v>680</v>
      </c>
      <c r="S420" s="133" t="s">
        <v>681</v>
      </c>
      <c r="T420" s="133" t="s">
        <v>677</v>
      </c>
      <c r="U420" s="133" t="s">
        <v>685</v>
      </c>
      <c r="V420" s="133" t="s">
        <v>687</v>
      </c>
      <c r="W420" s="133" t="s">
        <v>684</v>
      </c>
      <c r="X420" s="133" t="s">
        <v>676</v>
      </c>
      <c r="Y420" s="133" t="s">
        <v>683</v>
      </c>
      <c r="AA420" s="133">
        <f t="shared" ref="AA420:AL420" ca="1" si="485">IF(AND(E420&lt;&gt;"",AA158=1),1,0)</f>
        <v>0</v>
      </c>
      <c r="AB420" s="133">
        <f t="shared" ca="1" si="485"/>
        <v>0</v>
      </c>
      <c r="AC420" s="133">
        <f t="shared" ca="1" si="485"/>
        <v>1</v>
      </c>
      <c r="AD420" s="133">
        <f t="shared" ca="1" si="485"/>
        <v>1</v>
      </c>
      <c r="AE420" s="133">
        <f t="shared" ca="1" si="485"/>
        <v>1</v>
      </c>
      <c r="AF420" s="133">
        <f t="shared" ca="1" si="485"/>
        <v>0</v>
      </c>
      <c r="AG420" s="133">
        <f t="shared" ca="1" si="485"/>
        <v>1</v>
      </c>
      <c r="AH420" s="133">
        <f t="shared" ca="1" si="485"/>
        <v>0</v>
      </c>
      <c r="AI420" s="133">
        <f t="shared" ca="1" si="485"/>
        <v>0</v>
      </c>
      <c r="AJ420" s="133">
        <f t="shared" ca="1" si="485"/>
        <v>1</v>
      </c>
      <c r="AK420" s="133">
        <f t="shared" ca="1" si="485"/>
        <v>0</v>
      </c>
      <c r="AL420" s="133">
        <f t="shared" ca="1" si="485"/>
        <v>0</v>
      </c>
      <c r="AM420" s="133">
        <f t="shared" ca="1" si="481"/>
        <v>5</v>
      </c>
    </row>
    <row r="421" spans="4:39" x14ac:dyDescent="0.25">
      <c r="D421" s="133">
        <v>263</v>
      </c>
      <c r="E421" s="133" t="s">
        <v>96</v>
      </c>
      <c r="G421" s="133" t="s">
        <v>98</v>
      </c>
      <c r="H421" s="133" t="s">
        <v>93</v>
      </c>
      <c r="I421" s="133" t="s">
        <v>100</v>
      </c>
      <c r="K421" s="133" t="s">
        <v>101</v>
      </c>
      <c r="L421" s="133" t="s">
        <v>102</v>
      </c>
      <c r="M421" s="133" t="s">
        <v>516</v>
      </c>
      <c r="P421" s="133" t="s">
        <v>94</v>
      </c>
      <c r="R421" s="133" t="s">
        <v>680</v>
      </c>
      <c r="S421" s="133" t="s">
        <v>681</v>
      </c>
      <c r="T421" s="133" t="s">
        <v>676</v>
      </c>
      <c r="U421" s="133" t="s">
        <v>685</v>
      </c>
      <c r="V421" s="133" t="s">
        <v>687</v>
      </c>
      <c r="W421" s="133" t="s">
        <v>684</v>
      </c>
      <c r="X421" s="133" t="s">
        <v>682</v>
      </c>
      <c r="Y421" s="133" t="s">
        <v>678</v>
      </c>
      <c r="AA421" s="133">
        <f t="shared" ref="AA421:AL421" ca="1" si="486">IF(AND(E421&lt;&gt;"",AA158=1),1,0)</f>
        <v>0</v>
      </c>
      <c r="AB421" s="133">
        <f t="shared" ca="1" si="486"/>
        <v>0</v>
      </c>
      <c r="AC421" s="133">
        <f t="shared" ca="1" si="486"/>
        <v>1</v>
      </c>
      <c r="AD421" s="133">
        <f t="shared" ca="1" si="486"/>
        <v>1</v>
      </c>
      <c r="AE421" s="133">
        <f t="shared" ca="1" si="486"/>
        <v>1</v>
      </c>
      <c r="AF421" s="133">
        <f t="shared" ca="1" si="486"/>
        <v>0</v>
      </c>
      <c r="AG421" s="133">
        <f t="shared" ca="1" si="486"/>
        <v>1</v>
      </c>
      <c r="AH421" s="133">
        <f t="shared" ca="1" si="486"/>
        <v>0</v>
      </c>
      <c r="AI421" s="133">
        <f t="shared" ca="1" si="486"/>
        <v>1</v>
      </c>
      <c r="AJ421" s="133">
        <f t="shared" ca="1" si="486"/>
        <v>0</v>
      </c>
      <c r="AK421" s="133">
        <f t="shared" ca="1" si="486"/>
        <v>0</v>
      </c>
      <c r="AL421" s="133">
        <f t="shared" ca="1" si="486"/>
        <v>1</v>
      </c>
      <c r="AM421" s="133">
        <f t="shared" ca="1" si="481"/>
        <v>6</v>
      </c>
    </row>
    <row r="422" spans="4:39" x14ac:dyDescent="0.25">
      <c r="D422" s="133">
        <v>264</v>
      </c>
      <c r="E422" s="133" t="s">
        <v>96</v>
      </c>
      <c r="G422" s="133" t="s">
        <v>98</v>
      </c>
      <c r="H422" s="133" t="s">
        <v>93</v>
      </c>
      <c r="I422" s="133" t="s">
        <v>100</v>
      </c>
      <c r="K422" s="133" t="s">
        <v>101</v>
      </c>
      <c r="L422" s="133" t="s">
        <v>102</v>
      </c>
      <c r="M422" s="133" t="s">
        <v>516</v>
      </c>
      <c r="O422" s="193" t="s">
        <v>518</v>
      </c>
      <c r="R422" s="133" t="s">
        <v>680</v>
      </c>
      <c r="S422" s="133" t="s">
        <v>681</v>
      </c>
      <c r="T422" s="133" t="s">
        <v>676</v>
      </c>
      <c r="U422" s="133" t="s">
        <v>685</v>
      </c>
      <c r="V422" s="133" t="s">
        <v>687</v>
      </c>
      <c r="W422" s="133" t="s">
        <v>684</v>
      </c>
      <c r="X422" s="133" t="s">
        <v>678</v>
      </c>
      <c r="Y422" s="133" t="s">
        <v>683</v>
      </c>
      <c r="AA422" s="133">
        <f t="shared" ref="AA422:AL422" ca="1" si="487">IF(AND(E422&lt;&gt;"",AA158=1),1,0)</f>
        <v>0</v>
      </c>
      <c r="AB422" s="133">
        <f t="shared" ca="1" si="487"/>
        <v>0</v>
      </c>
      <c r="AC422" s="133">
        <f t="shared" ca="1" si="487"/>
        <v>1</v>
      </c>
      <c r="AD422" s="133">
        <f t="shared" ca="1" si="487"/>
        <v>1</v>
      </c>
      <c r="AE422" s="133">
        <f t="shared" ca="1" si="487"/>
        <v>1</v>
      </c>
      <c r="AF422" s="133">
        <f t="shared" ca="1" si="487"/>
        <v>0</v>
      </c>
      <c r="AG422" s="133">
        <f t="shared" ca="1" si="487"/>
        <v>1</v>
      </c>
      <c r="AH422" s="133">
        <f t="shared" ca="1" si="487"/>
        <v>0</v>
      </c>
      <c r="AI422" s="133">
        <f t="shared" ca="1" si="487"/>
        <v>1</v>
      </c>
      <c r="AJ422" s="133">
        <f t="shared" ca="1" si="487"/>
        <v>0</v>
      </c>
      <c r="AK422" s="133">
        <f t="shared" ca="1" si="487"/>
        <v>0</v>
      </c>
      <c r="AL422" s="133">
        <f t="shared" ca="1" si="487"/>
        <v>0</v>
      </c>
      <c r="AM422" s="133">
        <f t="shared" ca="1" si="481"/>
        <v>5</v>
      </c>
    </row>
    <row r="423" spans="4:39" x14ac:dyDescent="0.25">
      <c r="D423" s="133">
        <v>265</v>
      </c>
      <c r="E423" s="133" t="s">
        <v>96</v>
      </c>
      <c r="G423" s="133" t="s">
        <v>98</v>
      </c>
      <c r="H423" s="133" t="s">
        <v>93</v>
      </c>
      <c r="I423" s="133" t="s">
        <v>100</v>
      </c>
      <c r="K423" s="133" t="s">
        <v>101</v>
      </c>
      <c r="L423" s="133" t="s">
        <v>102</v>
      </c>
      <c r="M423" s="133" t="s">
        <v>516</v>
      </c>
      <c r="N423" s="133" t="s">
        <v>517</v>
      </c>
      <c r="R423" s="133" t="s">
        <v>680</v>
      </c>
      <c r="S423" s="133" t="s">
        <v>681</v>
      </c>
      <c r="T423" s="133" t="s">
        <v>677</v>
      </c>
      <c r="U423" s="133" t="s">
        <v>685</v>
      </c>
      <c r="V423" s="133" t="s">
        <v>687</v>
      </c>
      <c r="W423" s="133" t="s">
        <v>684</v>
      </c>
      <c r="X423" s="133" t="s">
        <v>676</v>
      </c>
      <c r="Y423" s="133" t="s">
        <v>678</v>
      </c>
      <c r="AA423" s="133">
        <f t="shared" ref="AA423:AL423" ca="1" si="488">IF(AND(E423&lt;&gt;"",AA158=1),1,0)</f>
        <v>0</v>
      </c>
      <c r="AB423" s="133">
        <f t="shared" ca="1" si="488"/>
        <v>0</v>
      </c>
      <c r="AC423" s="133">
        <f t="shared" ca="1" si="488"/>
        <v>1</v>
      </c>
      <c r="AD423" s="133">
        <f t="shared" ca="1" si="488"/>
        <v>1</v>
      </c>
      <c r="AE423" s="133">
        <f t="shared" ca="1" si="488"/>
        <v>1</v>
      </c>
      <c r="AF423" s="133">
        <f t="shared" ca="1" si="488"/>
        <v>0</v>
      </c>
      <c r="AG423" s="133">
        <f t="shared" ca="1" si="488"/>
        <v>1</v>
      </c>
      <c r="AH423" s="133">
        <f t="shared" ca="1" si="488"/>
        <v>0</v>
      </c>
      <c r="AI423" s="133">
        <f t="shared" ca="1" si="488"/>
        <v>1</v>
      </c>
      <c r="AJ423" s="133">
        <f t="shared" ca="1" si="488"/>
        <v>1</v>
      </c>
      <c r="AK423" s="133">
        <f t="shared" ca="1" si="488"/>
        <v>0</v>
      </c>
      <c r="AL423" s="133">
        <f t="shared" ca="1" si="488"/>
        <v>0</v>
      </c>
      <c r="AM423" s="133">
        <f t="shared" ca="1" si="481"/>
        <v>6</v>
      </c>
    </row>
    <row r="424" spans="4:39" x14ac:dyDescent="0.25">
      <c r="D424" s="133">
        <v>266</v>
      </c>
      <c r="E424" s="133" t="s">
        <v>96</v>
      </c>
      <c r="G424" s="133" t="s">
        <v>98</v>
      </c>
      <c r="H424" s="133" t="s">
        <v>93</v>
      </c>
      <c r="I424" s="133" t="s">
        <v>100</v>
      </c>
      <c r="J424" s="133" t="s">
        <v>99</v>
      </c>
      <c r="N424" s="133" t="s">
        <v>517</v>
      </c>
      <c r="O424" s="193" t="s">
        <v>518</v>
      </c>
      <c r="P424" s="133" t="s">
        <v>94</v>
      </c>
      <c r="R424" s="133" t="s">
        <v>685</v>
      </c>
      <c r="S424" s="133" t="s">
        <v>677</v>
      </c>
      <c r="T424" s="133" t="s">
        <v>676</v>
      </c>
      <c r="U424" s="133" t="s">
        <v>684</v>
      </c>
      <c r="V424" s="133" t="s">
        <v>687</v>
      </c>
      <c r="W424" s="133" t="s">
        <v>679</v>
      </c>
      <c r="X424" s="133" t="s">
        <v>682</v>
      </c>
      <c r="Y424" s="133" t="s">
        <v>683</v>
      </c>
      <c r="AA424" s="133">
        <f t="shared" ref="AA424:AL424" ca="1" si="489">IF(AND(E424&lt;&gt;"",AA158=1),1,0)</f>
        <v>0</v>
      </c>
      <c r="AB424" s="133">
        <f t="shared" ca="1" si="489"/>
        <v>0</v>
      </c>
      <c r="AC424" s="133">
        <f t="shared" ca="1" si="489"/>
        <v>1</v>
      </c>
      <c r="AD424" s="133">
        <f t="shared" ca="1" si="489"/>
        <v>1</v>
      </c>
      <c r="AE424" s="133">
        <f t="shared" ca="1" si="489"/>
        <v>1</v>
      </c>
      <c r="AF424" s="133">
        <f t="shared" ca="1" si="489"/>
        <v>1</v>
      </c>
      <c r="AG424" s="133">
        <f t="shared" ca="1" si="489"/>
        <v>0</v>
      </c>
      <c r="AH424" s="133">
        <f t="shared" ca="1" si="489"/>
        <v>0</v>
      </c>
      <c r="AI424" s="133">
        <f t="shared" ca="1" si="489"/>
        <v>0</v>
      </c>
      <c r="AJ424" s="133">
        <f t="shared" ca="1" si="489"/>
        <v>1</v>
      </c>
      <c r="AK424" s="133">
        <f t="shared" ca="1" si="489"/>
        <v>0</v>
      </c>
      <c r="AL424" s="133">
        <f t="shared" ca="1" si="489"/>
        <v>1</v>
      </c>
      <c r="AM424" s="133">
        <f t="shared" ca="1" si="481"/>
        <v>6</v>
      </c>
    </row>
    <row r="425" spans="4:39" x14ac:dyDescent="0.25">
      <c r="D425" s="133">
        <v>267</v>
      </c>
      <c r="E425" s="133" t="s">
        <v>96</v>
      </c>
      <c r="G425" s="133" t="s">
        <v>98</v>
      </c>
      <c r="H425" s="133" t="s">
        <v>93</v>
      </c>
      <c r="I425" s="133" t="s">
        <v>100</v>
      </c>
      <c r="J425" s="133" t="s">
        <v>99</v>
      </c>
      <c r="M425" s="133" t="s">
        <v>516</v>
      </c>
      <c r="O425" s="193" t="s">
        <v>518</v>
      </c>
      <c r="P425" s="133" t="s">
        <v>94</v>
      </c>
      <c r="R425" s="133" t="s">
        <v>685</v>
      </c>
      <c r="S425" s="133" t="s">
        <v>676</v>
      </c>
      <c r="T425" s="133" t="s">
        <v>678</v>
      </c>
      <c r="U425" s="133" t="s">
        <v>684</v>
      </c>
      <c r="V425" s="133" t="s">
        <v>687</v>
      </c>
      <c r="W425" s="133" t="s">
        <v>679</v>
      </c>
      <c r="X425" s="133" t="s">
        <v>682</v>
      </c>
      <c r="Y425" s="133" t="s">
        <v>683</v>
      </c>
      <c r="AA425" s="133">
        <f t="shared" ref="AA425:AL425" ca="1" si="490">IF(AND(E425&lt;&gt;"",AA158=1),1,0)</f>
        <v>0</v>
      </c>
      <c r="AB425" s="133">
        <f t="shared" ca="1" si="490"/>
        <v>0</v>
      </c>
      <c r="AC425" s="133">
        <f t="shared" ca="1" si="490"/>
        <v>1</v>
      </c>
      <c r="AD425" s="133">
        <f t="shared" ca="1" si="490"/>
        <v>1</v>
      </c>
      <c r="AE425" s="133">
        <f t="shared" ca="1" si="490"/>
        <v>1</v>
      </c>
      <c r="AF425" s="133">
        <f t="shared" ca="1" si="490"/>
        <v>1</v>
      </c>
      <c r="AG425" s="133">
        <f t="shared" ca="1" si="490"/>
        <v>0</v>
      </c>
      <c r="AH425" s="133">
        <f t="shared" ca="1" si="490"/>
        <v>0</v>
      </c>
      <c r="AI425" s="133">
        <f t="shared" ca="1" si="490"/>
        <v>1</v>
      </c>
      <c r="AJ425" s="133">
        <f t="shared" ca="1" si="490"/>
        <v>0</v>
      </c>
      <c r="AK425" s="133">
        <f t="shared" ca="1" si="490"/>
        <v>0</v>
      </c>
      <c r="AL425" s="133">
        <f t="shared" ca="1" si="490"/>
        <v>1</v>
      </c>
      <c r="AM425" s="133">
        <f t="shared" ca="1" si="481"/>
        <v>6</v>
      </c>
    </row>
    <row r="426" spans="4:39" x14ac:dyDescent="0.25">
      <c r="D426" s="133">
        <v>268</v>
      </c>
      <c r="E426" s="133" t="s">
        <v>96</v>
      </c>
      <c r="G426" s="133" t="s">
        <v>98</v>
      </c>
      <c r="H426" s="133" t="s">
        <v>93</v>
      </c>
      <c r="I426" s="133" t="s">
        <v>100</v>
      </c>
      <c r="J426" s="133" t="s">
        <v>99</v>
      </c>
      <c r="M426" s="133" t="s">
        <v>516</v>
      </c>
      <c r="N426" s="133" t="s">
        <v>517</v>
      </c>
      <c r="P426" s="133" t="s">
        <v>94</v>
      </c>
      <c r="R426" s="133" t="s">
        <v>685</v>
      </c>
      <c r="S426" s="133" t="s">
        <v>677</v>
      </c>
      <c r="T426" s="133" t="s">
        <v>676</v>
      </c>
      <c r="U426" s="133" t="s">
        <v>684</v>
      </c>
      <c r="V426" s="133" t="s">
        <v>687</v>
      </c>
      <c r="W426" s="133" t="s">
        <v>679</v>
      </c>
      <c r="X426" s="133" t="s">
        <v>682</v>
      </c>
      <c r="Y426" s="133" t="s">
        <v>678</v>
      </c>
      <c r="AA426" s="133">
        <f t="shared" ref="AA426:AL426" ca="1" si="491">IF(AND(E426&lt;&gt;"",AA158=1),1,0)</f>
        <v>0</v>
      </c>
      <c r="AB426" s="133">
        <f t="shared" ca="1" si="491"/>
        <v>0</v>
      </c>
      <c r="AC426" s="133">
        <f t="shared" ca="1" si="491"/>
        <v>1</v>
      </c>
      <c r="AD426" s="133">
        <f t="shared" ca="1" si="491"/>
        <v>1</v>
      </c>
      <c r="AE426" s="133">
        <f t="shared" ca="1" si="491"/>
        <v>1</v>
      </c>
      <c r="AF426" s="133">
        <f t="shared" ca="1" si="491"/>
        <v>1</v>
      </c>
      <c r="AG426" s="133">
        <f t="shared" ca="1" si="491"/>
        <v>0</v>
      </c>
      <c r="AH426" s="133">
        <f t="shared" ca="1" si="491"/>
        <v>0</v>
      </c>
      <c r="AI426" s="133">
        <f t="shared" ca="1" si="491"/>
        <v>1</v>
      </c>
      <c r="AJ426" s="133">
        <f t="shared" ca="1" si="491"/>
        <v>1</v>
      </c>
      <c r="AK426" s="133">
        <f t="shared" ca="1" si="491"/>
        <v>0</v>
      </c>
      <c r="AL426" s="133">
        <f t="shared" ca="1" si="491"/>
        <v>1</v>
      </c>
      <c r="AM426" s="133">
        <f t="shared" ca="1" si="481"/>
        <v>7</v>
      </c>
    </row>
    <row r="427" spans="4:39" x14ac:dyDescent="0.25">
      <c r="D427" s="133">
        <v>269</v>
      </c>
      <c r="E427" s="133" t="s">
        <v>96</v>
      </c>
      <c r="G427" s="133" t="s">
        <v>98</v>
      </c>
      <c r="H427" s="133" t="s">
        <v>93</v>
      </c>
      <c r="I427" s="133" t="s">
        <v>100</v>
      </c>
      <c r="J427" s="133" t="s">
        <v>99</v>
      </c>
      <c r="M427" s="133" t="s">
        <v>516</v>
      </c>
      <c r="N427" s="133" t="s">
        <v>517</v>
      </c>
      <c r="O427" s="193" t="s">
        <v>518</v>
      </c>
      <c r="R427" s="133" t="s">
        <v>685</v>
      </c>
      <c r="S427" s="133" t="s">
        <v>677</v>
      </c>
      <c r="T427" s="133" t="s">
        <v>676</v>
      </c>
      <c r="U427" s="133" t="s">
        <v>684</v>
      </c>
      <c r="V427" s="133" t="s">
        <v>687</v>
      </c>
      <c r="W427" s="133" t="s">
        <v>679</v>
      </c>
      <c r="X427" s="133" t="s">
        <v>678</v>
      </c>
      <c r="Y427" s="133" t="s">
        <v>683</v>
      </c>
      <c r="AA427" s="133">
        <f t="shared" ref="AA427:AL427" ca="1" si="492">IF(AND(E427&lt;&gt;"",AA158=1),1,0)</f>
        <v>0</v>
      </c>
      <c r="AB427" s="133">
        <f t="shared" ca="1" si="492"/>
        <v>0</v>
      </c>
      <c r="AC427" s="133">
        <f t="shared" ca="1" si="492"/>
        <v>1</v>
      </c>
      <c r="AD427" s="133">
        <f t="shared" ca="1" si="492"/>
        <v>1</v>
      </c>
      <c r="AE427" s="133">
        <f t="shared" ca="1" si="492"/>
        <v>1</v>
      </c>
      <c r="AF427" s="133">
        <f t="shared" ca="1" si="492"/>
        <v>1</v>
      </c>
      <c r="AG427" s="133">
        <f t="shared" ca="1" si="492"/>
        <v>0</v>
      </c>
      <c r="AH427" s="133">
        <f t="shared" ca="1" si="492"/>
        <v>0</v>
      </c>
      <c r="AI427" s="133">
        <f t="shared" ca="1" si="492"/>
        <v>1</v>
      </c>
      <c r="AJ427" s="133">
        <f t="shared" ca="1" si="492"/>
        <v>1</v>
      </c>
      <c r="AK427" s="133">
        <f t="shared" ca="1" si="492"/>
        <v>0</v>
      </c>
      <c r="AL427" s="133">
        <f t="shared" ca="1" si="492"/>
        <v>0</v>
      </c>
      <c r="AM427" s="133">
        <f t="shared" ca="1" si="481"/>
        <v>6</v>
      </c>
    </row>
    <row r="428" spans="4:39" x14ac:dyDescent="0.25">
      <c r="D428" s="133">
        <v>270</v>
      </c>
      <c r="E428" s="133" t="s">
        <v>96</v>
      </c>
      <c r="G428" s="133" t="s">
        <v>98</v>
      </c>
      <c r="H428" s="133" t="s">
        <v>93</v>
      </c>
      <c r="I428" s="133" t="s">
        <v>100</v>
      </c>
      <c r="J428" s="133" t="s">
        <v>99</v>
      </c>
      <c r="L428" s="133" t="s">
        <v>102</v>
      </c>
      <c r="O428" s="193" t="s">
        <v>518</v>
      </c>
      <c r="P428" s="133" t="s">
        <v>94</v>
      </c>
      <c r="R428" s="133" t="s">
        <v>680</v>
      </c>
      <c r="S428" s="133" t="s">
        <v>676</v>
      </c>
      <c r="T428" s="133" t="s">
        <v>679</v>
      </c>
      <c r="U428" s="133" t="s">
        <v>685</v>
      </c>
      <c r="V428" s="133" t="s">
        <v>687</v>
      </c>
      <c r="W428" s="133" t="s">
        <v>684</v>
      </c>
      <c r="X428" s="133" t="s">
        <v>682</v>
      </c>
      <c r="Y428" s="133" t="s">
        <v>683</v>
      </c>
      <c r="AA428" s="133">
        <f t="shared" ref="AA428:AL428" ca="1" si="493">IF(AND(E428&lt;&gt;"",AA158=1),1,0)</f>
        <v>0</v>
      </c>
      <c r="AB428" s="133">
        <f t="shared" ca="1" si="493"/>
        <v>0</v>
      </c>
      <c r="AC428" s="133">
        <f t="shared" ca="1" si="493"/>
        <v>1</v>
      </c>
      <c r="AD428" s="133">
        <f t="shared" ca="1" si="493"/>
        <v>1</v>
      </c>
      <c r="AE428" s="133">
        <f t="shared" ca="1" si="493"/>
        <v>1</v>
      </c>
      <c r="AF428" s="133">
        <f t="shared" ca="1" si="493"/>
        <v>1</v>
      </c>
      <c r="AG428" s="133">
        <f t="shared" ca="1" si="493"/>
        <v>0</v>
      </c>
      <c r="AH428" s="133">
        <f t="shared" ca="1" si="493"/>
        <v>0</v>
      </c>
      <c r="AI428" s="133">
        <f t="shared" ca="1" si="493"/>
        <v>0</v>
      </c>
      <c r="AJ428" s="133">
        <f t="shared" ca="1" si="493"/>
        <v>0</v>
      </c>
      <c r="AK428" s="133">
        <f t="shared" ca="1" si="493"/>
        <v>0</v>
      </c>
      <c r="AL428" s="133">
        <f t="shared" ca="1" si="493"/>
        <v>1</v>
      </c>
      <c r="AM428" s="133">
        <f t="shared" ca="1" si="481"/>
        <v>5</v>
      </c>
    </row>
    <row r="429" spans="4:39" x14ac:dyDescent="0.25">
      <c r="D429" s="133">
        <v>271</v>
      </c>
      <c r="E429" s="133" t="s">
        <v>96</v>
      </c>
      <c r="G429" s="133" t="s">
        <v>98</v>
      </c>
      <c r="H429" s="133" t="s">
        <v>93</v>
      </c>
      <c r="I429" s="133" t="s">
        <v>100</v>
      </c>
      <c r="J429" s="133" t="s">
        <v>99</v>
      </c>
      <c r="L429" s="133" t="s">
        <v>102</v>
      </c>
      <c r="N429" s="133" t="s">
        <v>517</v>
      </c>
      <c r="P429" s="133" t="s">
        <v>94</v>
      </c>
      <c r="R429" s="133" t="s">
        <v>680</v>
      </c>
      <c r="S429" s="133" t="s">
        <v>677</v>
      </c>
      <c r="T429" s="133" t="s">
        <v>679</v>
      </c>
      <c r="U429" s="133" t="s">
        <v>685</v>
      </c>
      <c r="V429" s="133" t="s">
        <v>687</v>
      </c>
      <c r="W429" s="133" t="s">
        <v>684</v>
      </c>
      <c r="X429" s="133" t="s">
        <v>682</v>
      </c>
      <c r="Y429" s="133" t="s">
        <v>676</v>
      </c>
      <c r="AA429" s="133">
        <f t="shared" ref="AA429:AL429" ca="1" si="494">IF(AND(E429&lt;&gt;"",AA158=1),1,0)</f>
        <v>0</v>
      </c>
      <c r="AB429" s="133">
        <f t="shared" ca="1" si="494"/>
        <v>0</v>
      </c>
      <c r="AC429" s="133">
        <f t="shared" ca="1" si="494"/>
        <v>1</v>
      </c>
      <c r="AD429" s="133">
        <f t="shared" ca="1" si="494"/>
        <v>1</v>
      </c>
      <c r="AE429" s="133">
        <f t="shared" ca="1" si="494"/>
        <v>1</v>
      </c>
      <c r="AF429" s="133">
        <f t="shared" ca="1" si="494"/>
        <v>1</v>
      </c>
      <c r="AG429" s="133">
        <f t="shared" ca="1" si="494"/>
        <v>0</v>
      </c>
      <c r="AH429" s="133">
        <f t="shared" ca="1" si="494"/>
        <v>0</v>
      </c>
      <c r="AI429" s="133">
        <f t="shared" ca="1" si="494"/>
        <v>0</v>
      </c>
      <c r="AJ429" s="133">
        <f t="shared" ca="1" si="494"/>
        <v>1</v>
      </c>
      <c r="AK429" s="133">
        <f t="shared" ca="1" si="494"/>
        <v>0</v>
      </c>
      <c r="AL429" s="133">
        <f t="shared" ca="1" si="494"/>
        <v>1</v>
      </c>
      <c r="AM429" s="133">
        <f t="shared" ca="1" si="481"/>
        <v>6</v>
      </c>
    </row>
    <row r="430" spans="4:39" x14ac:dyDescent="0.25">
      <c r="D430" s="133">
        <v>272</v>
      </c>
      <c r="E430" s="133" t="s">
        <v>96</v>
      </c>
      <c r="G430" s="133" t="s">
        <v>98</v>
      </c>
      <c r="H430" s="133" t="s">
        <v>93</v>
      </c>
      <c r="I430" s="133" t="s">
        <v>100</v>
      </c>
      <c r="J430" s="133" t="s">
        <v>99</v>
      </c>
      <c r="L430" s="133" t="s">
        <v>102</v>
      </c>
      <c r="N430" s="133" t="s">
        <v>517</v>
      </c>
      <c r="O430" s="193" t="s">
        <v>518</v>
      </c>
      <c r="R430" s="133" t="s">
        <v>680</v>
      </c>
      <c r="S430" s="133" t="s">
        <v>677</v>
      </c>
      <c r="T430" s="133" t="s">
        <v>676</v>
      </c>
      <c r="U430" s="133" t="s">
        <v>685</v>
      </c>
      <c r="V430" s="133" t="s">
        <v>687</v>
      </c>
      <c r="W430" s="133" t="s">
        <v>679</v>
      </c>
      <c r="X430" s="133" t="s">
        <v>684</v>
      </c>
      <c r="Y430" s="133" t="s">
        <v>683</v>
      </c>
      <c r="AA430" s="133">
        <f t="shared" ref="AA430:AL430" ca="1" si="495">IF(AND(E430&lt;&gt;"",AA158=1),1,0)</f>
        <v>0</v>
      </c>
      <c r="AB430" s="133">
        <f t="shared" ca="1" si="495"/>
        <v>0</v>
      </c>
      <c r="AC430" s="133">
        <f t="shared" ca="1" si="495"/>
        <v>1</v>
      </c>
      <c r="AD430" s="133">
        <f t="shared" ca="1" si="495"/>
        <v>1</v>
      </c>
      <c r="AE430" s="133">
        <f t="shared" ca="1" si="495"/>
        <v>1</v>
      </c>
      <c r="AF430" s="133">
        <f t="shared" ca="1" si="495"/>
        <v>1</v>
      </c>
      <c r="AG430" s="133">
        <f t="shared" ca="1" si="495"/>
        <v>0</v>
      </c>
      <c r="AH430" s="133">
        <f t="shared" ca="1" si="495"/>
        <v>0</v>
      </c>
      <c r="AI430" s="133">
        <f t="shared" ca="1" si="495"/>
        <v>0</v>
      </c>
      <c r="AJ430" s="133">
        <f t="shared" ca="1" si="495"/>
        <v>1</v>
      </c>
      <c r="AK430" s="133">
        <f t="shared" ca="1" si="495"/>
        <v>0</v>
      </c>
      <c r="AL430" s="133">
        <f t="shared" ca="1" si="495"/>
        <v>0</v>
      </c>
      <c r="AM430" s="133">
        <f t="shared" ca="1" si="481"/>
        <v>5</v>
      </c>
    </row>
    <row r="431" spans="4:39" x14ac:dyDescent="0.25">
      <c r="D431" s="133">
        <v>273</v>
      </c>
      <c r="E431" s="133" t="s">
        <v>96</v>
      </c>
      <c r="G431" s="133" t="s">
        <v>98</v>
      </c>
      <c r="H431" s="133" t="s">
        <v>93</v>
      </c>
      <c r="I431" s="133" t="s">
        <v>100</v>
      </c>
      <c r="J431" s="133" t="s">
        <v>99</v>
      </c>
      <c r="L431" s="133" t="s">
        <v>102</v>
      </c>
      <c r="M431" s="133" t="s">
        <v>516</v>
      </c>
      <c r="P431" s="133" t="s">
        <v>94</v>
      </c>
      <c r="R431" s="133" t="s">
        <v>680</v>
      </c>
      <c r="S431" s="133" t="s">
        <v>676</v>
      </c>
      <c r="T431" s="133" t="s">
        <v>679</v>
      </c>
      <c r="U431" s="133" t="s">
        <v>685</v>
      </c>
      <c r="V431" s="133" t="s">
        <v>687</v>
      </c>
      <c r="W431" s="133" t="s">
        <v>684</v>
      </c>
      <c r="X431" s="133" t="s">
        <v>682</v>
      </c>
      <c r="Y431" s="133" t="s">
        <v>678</v>
      </c>
      <c r="AA431" s="133">
        <f t="shared" ref="AA431:AL431" ca="1" si="496">IF(AND(E431&lt;&gt;"",AA158=1),1,0)</f>
        <v>0</v>
      </c>
      <c r="AB431" s="133">
        <f t="shared" ca="1" si="496"/>
        <v>0</v>
      </c>
      <c r="AC431" s="133">
        <f t="shared" ca="1" si="496"/>
        <v>1</v>
      </c>
      <c r="AD431" s="133">
        <f t="shared" ca="1" si="496"/>
        <v>1</v>
      </c>
      <c r="AE431" s="133">
        <f t="shared" ca="1" si="496"/>
        <v>1</v>
      </c>
      <c r="AF431" s="133">
        <f t="shared" ca="1" si="496"/>
        <v>1</v>
      </c>
      <c r="AG431" s="133">
        <f t="shared" ca="1" si="496"/>
        <v>0</v>
      </c>
      <c r="AH431" s="133">
        <f t="shared" ca="1" si="496"/>
        <v>0</v>
      </c>
      <c r="AI431" s="133">
        <f t="shared" ca="1" si="496"/>
        <v>1</v>
      </c>
      <c r="AJ431" s="133">
        <f t="shared" ca="1" si="496"/>
        <v>0</v>
      </c>
      <c r="AK431" s="133">
        <f t="shared" ca="1" si="496"/>
        <v>0</v>
      </c>
      <c r="AL431" s="133">
        <f t="shared" ca="1" si="496"/>
        <v>1</v>
      </c>
      <c r="AM431" s="133">
        <f t="shared" ca="1" si="481"/>
        <v>6</v>
      </c>
    </row>
    <row r="432" spans="4:39" x14ac:dyDescent="0.25">
      <c r="D432" s="133">
        <v>274</v>
      </c>
      <c r="E432" s="133" t="s">
        <v>96</v>
      </c>
      <c r="G432" s="133" t="s">
        <v>98</v>
      </c>
      <c r="H432" s="133" t="s">
        <v>93</v>
      </c>
      <c r="I432" s="133" t="s">
        <v>100</v>
      </c>
      <c r="J432" s="133" t="s">
        <v>99</v>
      </c>
      <c r="L432" s="133" t="s">
        <v>102</v>
      </c>
      <c r="M432" s="133" t="s">
        <v>516</v>
      </c>
      <c r="O432" s="193" t="s">
        <v>518</v>
      </c>
      <c r="R432" s="133" t="s">
        <v>680</v>
      </c>
      <c r="S432" s="133" t="s">
        <v>676</v>
      </c>
      <c r="T432" s="133" t="s">
        <v>679</v>
      </c>
      <c r="U432" s="133" t="s">
        <v>685</v>
      </c>
      <c r="V432" s="133" t="s">
        <v>687</v>
      </c>
      <c r="W432" s="133" t="s">
        <v>684</v>
      </c>
      <c r="X432" s="133" t="s">
        <v>678</v>
      </c>
      <c r="Y432" s="133" t="s">
        <v>683</v>
      </c>
      <c r="AA432" s="133">
        <f t="shared" ref="AA432:AL432" ca="1" si="497">IF(AND(E432&lt;&gt;"",AA158=1),1,0)</f>
        <v>0</v>
      </c>
      <c r="AB432" s="133">
        <f t="shared" ca="1" si="497"/>
        <v>0</v>
      </c>
      <c r="AC432" s="133">
        <f t="shared" ca="1" si="497"/>
        <v>1</v>
      </c>
      <c r="AD432" s="133">
        <f t="shared" ca="1" si="497"/>
        <v>1</v>
      </c>
      <c r="AE432" s="133">
        <f t="shared" ca="1" si="497"/>
        <v>1</v>
      </c>
      <c r="AF432" s="133">
        <f t="shared" ca="1" si="497"/>
        <v>1</v>
      </c>
      <c r="AG432" s="133">
        <f t="shared" ca="1" si="497"/>
        <v>0</v>
      </c>
      <c r="AH432" s="133">
        <f t="shared" ca="1" si="497"/>
        <v>0</v>
      </c>
      <c r="AI432" s="133">
        <f t="shared" ca="1" si="497"/>
        <v>1</v>
      </c>
      <c r="AJ432" s="133">
        <f t="shared" ca="1" si="497"/>
        <v>0</v>
      </c>
      <c r="AK432" s="133">
        <f t="shared" ca="1" si="497"/>
        <v>0</v>
      </c>
      <c r="AL432" s="133">
        <f t="shared" ca="1" si="497"/>
        <v>0</v>
      </c>
      <c r="AM432" s="133">
        <f t="shared" ca="1" si="481"/>
        <v>5</v>
      </c>
    </row>
    <row r="433" spans="4:39" x14ac:dyDescent="0.25">
      <c r="D433" s="133">
        <v>275</v>
      </c>
      <c r="E433" s="133" t="s">
        <v>96</v>
      </c>
      <c r="G433" s="133" t="s">
        <v>98</v>
      </c>
      <c r="H433" s="133" t="s">
        <v>93</v>
      </c>
      <c r="I433" s="133" t="s">
        <v>100</v>
      </c>
      <c r="J433" s="133" t="s">
        <v>99</v>
      </c>
      <c r="L433" s="133" t="s">
        <v>102</v>
      </c>
      <c r="M433" s="133" t="s">
        <v>516</v>
      </c>
      <c r="N433" s="133" t="s">
        <v>517</v>
      </c>
      <c r="R433" s="133" t="s">
        <v>680</v>
      </c>
      <c r="S433" s="133" t="s">
        <v>677</v>
      </c>
      <c r="T433" s="133" t="s">
        <v>676</v>
      </c>
      <c r="U433" s="133" t="s">
        <v>685</v>
      </c>
      <c r="V433" s="133" t="s">
        <v>687</v>
      </c>
      <c r="W433" s="133" t="s">
        <v>679</v>
      </c>
      <c r="X433" s="133" t="s">
        <v>684</v>
      </c>
      <c r="Y433" s="133" t="s">
        <v>678</v>
      </c>
      <c r="AA433" s="133">
        <f t="shared" ref="AA433:AL433" ca="1" si="498">IF(AND(E433&lt;&gt;"",AA158=1),1,0)</f>
        <v>0</v>
      </c>
      <c r="AB433" s="133">
        <f t="shared" ca="1" si="498"/>
        <v>0</v>
      </c>
      <c r="AC433" s="133">
        <f t="shared" ca="1" si="498"/>
        <v>1</v>
      </c>
      <c r="AD433" s="133">
        <f t="shared" ca="1" si="498"/>
        <v>1</v>
      </c>
      <c r="AE433" s="133">
        <f t="shared" ca="1" si="498"/>
        <v>1</v>
      </c>
      <c r="AF433" s="133">
        <f t="shared" ca="1" si="498"/>
        <v>1</v>
      </c>
      <c r="AG433" s="133">
        <f t="shared" ca="1" si="498"/>
        <v>0</v>
      </c>
      <c r="AH433" s="133">
        <f t="shared" ca="1" si="498"/>
        <v>0</v>
      </c>
      <c r="AI433" s="133">
        <f t="shared" ca="1" si="498"/>
        <v>1</v>
      </c>
      <c r="AJ433" s="133">
        <f t="shared" ca="1" si="498"/>
        <v>1</v>
      </c>
      <c r="AK433" s="133">
        <f t="shared" ca="1" si="498"/>
        <v>0</v>
      </c>
      <c r="AL433" s="133">
        <f t="shared" ca="1" si="498"/>
        <v>0</v>
      </c>
      <c r="AM433" s="133">
        <f t="shared" ca="1" si="481"/>
        <v>6</v>
      </c>
    </row>
    <row r="434" spans="4:39" x14ac:dyDescent="0.25">
      <c r="D434" s="133">
        <v>276</v>
      </c>
      <c r="E434" s="133" t="s">
        <v>96</v>
      </c>
      <c r="G434" s="133" t="s">
        <v>98</v>
      </c>
      <c r="H434" s="133" t="s">
        <v>93</v>
      </c>
      <c r="I434" s="133" t="s">
        <v>100</v>
      </c>
      <c r="J434" s="133" t="s">
        <v>99</v>
      </c>
      <c r="K434" s="133" t="s">
        <v>101</v>
      </c>
      <c r="O434" s="193" t="s">
        <v>518</v>
      </c>
      <c r="P434" s="133" t="s">
        <v>94</v>
      </c>
      <c r="R434" s="133" t="s">
        <v>685</v>
      </c>
      <c r="S434" s="133" t="s">
        <v>681</v>
      </c>
      <c r="T434" s="133" t="s">
        <v>676</v>
      </c>
      <c r="U434" s="133" t="s">
        <v>684</v>
      </c>
      <c r="V434" s="133" t="s">
        <v>687</v>
      </c>
      <c r="W434" s="133" t="s">
        <v>679</v>
      </c>
      <c r="X434" s="133" t="s">
        <v>682</v>
      </c>
      <c r="Y434" s="133" t="s">
        <v>683</v>
      </c>
      <c r="AA434" s="133">
        <f t="shared" ref="AA434:AL434" ca="1" si="499">IF(AND(E434&lt;&gt;"",AA158=1),1,0)</f>
        <v>0</v>
      </c>
      <c r="AB434" s="133">
        <f t="shared" ca="1" si="499"/>
        <v>0</v>
      </c>
      <c r="AC434" s="133">
        <f t="shared" ca="1" si="499"/>
        <v>1</v>
      </c>
      <c r="AD434" s="133">
        <f t="shared" ca="1" si="499"/>
        <v>1</v>
      </c>
      <c r="AE434" s="133">
        <f t="shared" ca="1" si="499"/>
        <v>1</v>
      </c>
      <c r="AF434" s="133">
        <f t="shared" ca="1" si="499"/>
        <v>1</v>
      </c>
      <c r="AG434" s="133">
        <f t="shared" ca="1" si="499"/>
        <v>1</v>
      </c>
      <c r="AH434" s="133">
        <f t="shared" ca="1" si="499"/>
        <v>0</v>
      </c>
      <c r="AI434" s="133">
        <f t="shared" ca="1" si="499"/>
        <v>0</v>
      </c>
      <c r="AJ434" s="133">
        <f t="shared" ca="1" si="499"/>
        <v>0</v>
      </c>
      <c r="AK434" s="133">
        <f t="shared" ca="1" si="499"/>
        <v>0</v>
      </c>
      <c r="AL434" s="133">
        <f t="shared" ca="1" si="499"/>
        <v>1</v>
      </c>
      <c r="AM434" s="133">
        <f t="shared" ca="1" si="481"/>
        <v>6</v>
      </c>
    </row>
    <row r="435" spans="4:39" x14ac:dyDescent="0.25">
      <c r="D435" s="133">
        <v>277</v>
      </c>
      <c r="E435" s="133" t="s">
        <v>96</v>
      </c>
      <c r="G435" s="133" t="s">
        <v>98</v>
      </c>
      <c r="H435" s="133" t="s">
        <v>93</v>
      </c>
      <c r="I435" s="133" t="s">
        <v>100</v>
      </c>
      <c r="J435" s="133" t="s">
        <v>99</v>
      </c>
      <c r="K435" s="133" t="s">
        <v>101</v>
      </c>
      <c r="N435" s="133" t="s">
        <v>517</v>
      </c>
      <c r="P435" s="133" t="s">
        <v>94</v>
      </c>
      <c r="R435" s="133" t="s">
        <v>685</v>
      </c>
      <c r="S435" s="133" t="s">
        <v>681</v>
      </c>
      <c r="T435" s="133" t="s">
        <v>677</v>
      </c>
      <c r="U435" s="133" t="s">
        <v>684</v>
      </c>
      <c r="V435" s="133" t="s">
        <v>687</v>
      </c>
      <c r="W435" s="133" t="s">
        <v>679</v>
      </c>
      <c r="X435" s="133" t="s">
        <v>682</v>
      </c>
      <c r="Y435" s="133" t="s">
        <v>676</v>
      </c>
      <c r="AA435" s="133">
        <f t="shared" ref="AA435:AL435" ca="1" si="500">IF(AND(E435&lt;&gt;"",AA158=1),1,0)</f>
        <v>0</v>
      </c>
      <c r="AB435" s="133">
        <f t="shared" ca="1" si="500"/>
        <v>0</v>
      </c>
      <c r="AC435" s="133">
        <f t="shared" ca="1" si="500"/>
        <v>1</v>
      </c>
      <c r="AD435" s="133">
        <f t="shared" ca="1" si="500"/>
        <v>1</v>
      </c>
      <c r="AE435" s="133">
        <f t="shared" ca="1" si="500"/>
        <v>1</v>
      </c>
      <c r="AF435" s="133">
        <f t="shared" ca="1" si="500"/>
        <v>1</v>
      </c>
      <c r="AG435" s="133">
        <f t="shared" ca="1" si="500"/>
        <v>1</v>
      </c>
      <c r="AH435" s="133">
        <f t="shared" ca="1" si="500"/>
        <v>0</v>
      </c>
      <c r="AI435" s="133">
        <f t="shared" ca="1" si="500"/>
        <v>0</v>
      </c>
      <c r="AJ435" s="133">
        <f t="shared" ca="1" si="500"/>
        <v>1</v>
      </c>
      <c r="AK435" s="133">
        <f t="shared" ca="1" si="500"/>
        <v>0</v>
      </c>
      <c r="AL435" s="133">
        <f t="shared" ca="1" si="500"/>
        <v>1</v>
      </c>
      <c r="AM435" s="133">
        <f t="shared" ca="1" si="481"/>
        <v>7</v>
      </c>
    </row>
    <row r="436" spans="4:39" x14ac:dyDescent="0.25">
      <c r="D436" s="133">
        <v>278</v>
      </c>
      <c r="E436" s="133" t="s">
        <v>96</v>
      </c>
      <c r="G436" s="133" t="s">
        <v>98</v>
      </c>
      <c r="H436" s="133" t="s">
        <v>93</v>
      </c>
      <c r="I436" s="133" t="s">
        <v>100</v>
      </c>
      <c r="J436" s="133" t="s">
        <v>99</v>
      </c>
      <c r="K436" s="133" t="s">
        <v>101</v>
      </c>
      <c r="N436" s="133" t="s">
        <v>517</v>
      </c>
      <c r="O436" s="193" t="s">
        <v>518</v>
      </c>
      <c r="R436" s="133" t="s">
        <v>685</v>
      </c>
      <c r="S436" s="133" t="s">
        <v>681</v>
      </c>
      <c r="T436" s="133" t="s">
        <v>677</v>
      </c>
      <c r="U436" s="133" t="s">
        <v>684</v>
      </c>
      <c r="V436" s="133" t="s">
        <v>687</v>
      </c>
      <c r="W436" s="133" t="s">
        <v>679</v>
      </c>
      <c r="X436" s="133" t="s">
        <v>676</v>
      </c>
      <c r="Y436" s="133" t="s">
        <v>683</v>
      </c>
      <c r="AA436" s="133">
        <f t="shared" ref="AA436:AL436" ca="1" si="501">IF(AND(E436&lt;&gt;"",AA158=1),1,0)</f>
        <v>0</v>
      </c>
      <c r="AB436" s="133">
        <f t="shared" ca="1" si="501"/>
        <v>0</v>
      </c>
      <c r="AC436" s="133">
        <f t="shared" ca="1" si="501"/>
        <v>1</v>
      </c>
      <c r="AD436" s="133">
        <f t="shared" ca="1" si="501"/>
        <v>1</v>
      </c>
      <c r="AE436" s="133">
        <f t="shared" ca="1" si="501"/>
        <v>1</v>
      </c>
      <c r="AF436" s="133">
        <f t="shared" ca="1" si="501"/>
        <v>1</v>
      </c>
      <c r="AG436" s="133">
        <f t="shared" ca="1" si="501"/>
        <v>1</v>
      </c>
      <c r="AH436" s="133">
        <f t="shared" ca="1" si="501"/>
        <v>0</v>
      </c>
      <c r="AI436" s="133">
        <f t="shared" ca="1" si="501"/>
        <v>0</v>
      </c>
      <c r="AJ436" s="133">
        <f t="shared" ca="1" si="501"/>
        <v>1</v>
      </c>
      <c r="AK436" s="133">
        <f t="shared" ca="1" si="501"/>
        <v>0</v>
      </c>
      <c r="AL436" s="133">
        <f t="shared" ca="1" si="501"/>
        <v>0</v>
      </c>
      <c r="AM436" s="133">
        <f t="shared" ca="1" si="481"/>
        <v>6</v>
      </c>
    </row>
    <row r="437" spans="4:39" x14ac:dyDescent="0.25">
      <c r="D437" s="133">
        <v>279</v>
      </c>
      <c r="E437" s="133" t="s">
        <v>96</v>
      </c>
      <c r="G437" s="133" t="s">
        <v>98</v>
      </c>
      <c r="H437" s="133" t="s">
        <v>93</v>
      </c>
      <c r="I437" s="133" t="s">
        <v>100</v>
      </c>
      <c r="J437" s="133" t="s">
        <v>99</v>
      </c>
      <c r="K437" s="133" t="s">
        <v>101</v>
      </c>
      <c r="M437" s="133" t="s">
        <v>516</v>
      </c>
      <c r="P437" s="133" t="s">
        <v>94</v>
      </c>
      <c r="R437" s="133" t="s">
        <v>685</v>
      </c>
      <c r="S437" s="133" t="s">
        <v>681</v>
      </c>
      <c r="T437" s="133" t="s">
        <v>676</v>
      </c>
      <c r="U437" s="133" t="s">
        <v>684</v>
      </c>
      <c r="V437" s="133" t="s">
        <v>687</v>
      </c>
      <c r="W437" s="133" t="s">
        <v>679</v>
      </c>
      <c r="X437" s="133" t="s">
        <v>682</v>
      </c>
      <c r="Y437" s="133" t="s">
        <v>678</v>
      </c>
      <c r="AA437" s="133">
        <f t="shared" ref="AA437:AL437" ca="1" si="502">IF(AND(E437&lt;&gt;"",AA158=1),1,0)</f>
        <v>0</v>
      </c>
      <c r="AB437" s="133">
        <f t="shared" ca="1" si="502"/>
        <v>0</v>
      </c>
      <c r="AC437" s="133">
        <f t="shared" ca="1" si="502"/>
        <v>1</v>
      </c>
      <c r="AD437" s="133">
        <f t="shared" ca="1" si="502"/>
        <v>1</v>
      </c>
      <c r="AE437" s="133">
        <f t="shared" ca="1" si="502"/>
        <v>1</v>
      </c>
      <c r="AF437" s="133">
        <f t="shared" ca="1" si="502"/>
        <v>1</v>
      </c>
      <c r="AG437" s="133">
        <f t="shared" ca="1" si="502"/>
        <v>1</v>
      </c>
      <c r="AH437" s="133">
        <f t="shared" ca="1" si="502"/>
        <v>0</v>
      </c>
      <c r="AI437" s="133">
        <f t="shared" ca="1" si="502"/>
        <v>1</v>
      </c>
      <c r="AJ437" s="133">
        <f t="shared" ca="1" si="502"/>
        <v>0</v>
      </c>
      <c r="AK437" s="133">
        <f t="shared" ca="1" si="502"/>
        <v>0</v>
      </c>
      <c r="AL437" s="133">
        <f t="shared" ca="1" si="502"/>
        <v>1</v>
      </c>
      <c r="AM437" s="133">
        <f t="shared" ca="1" si="481"/>
        <v>7</v>
      </c>
    </row>
    <row r="438" spans="4:39" x14ac:dyDescent="0.25">
      <c r="D438" s="133">
        <v>280</v>
      </c>
      <c r="E438" s="133" t="s">
        <v>96</v>
      </c>
      <c r="G438" s="133" t="s">
        <v>98</v>
      </c>
      <c r="H438" s="133" t="s">
        <v>93</v>
      </c>
      <c r="I438" s="133" t="s">
        <v>100</v>
      </c>
      <c r="J438" s="133" t="s">
        <v>99</v>
      </c>
      <c r="K438" s="133" t="s">
        <v>101</v>
      </c>
      <c r="M438" s="133" t="s">
        <v>516</v>
      </c>
      <c r="O438" s="193" t="s">
        <v>518</v>
      </c>
      <c r="R438" s="133" t="s">
        <v>685</v>
      </c>
      <c r="S438" s="133" t="s">
        <v>681</v>
      </c>
      <c r="T438" s="133" t="s">
        <v>676</v>
      </c>
      <c r="U438" s="133" t="s">
        <v>684</v>
      </c>
      <c r="V438" s="133" t="s">
        <v>687</v>
      </c>
      <c r="W438" s="133" t="s">
        <v>679</v>
      </c>
      <c r="X438" s="133" t="s">
        <v>678</v>
      </c>
      <c r="Y438" s="133" t="s">
        <v>683</v>
      </c>
      <c r="AA438" s="133">
        <f t="shared" ref="AA438:AL438" ca="1" si="503">IF(AND(E438&lt;&gt;"",AA158=1),1,0)</f>
        <v>0</v>
      </c>
      <c r="AB438" s="133">
        <f t="shared" ca="1" si="503"/>
        <v>0</v>
      </c>
      <c r="AC438" s="133">
        <f t="shared" ca="1" si="503"/>
        <v>1</v>
      </c>
      <c r="AD438" s="133">
        <f t="shared" ca="1" si="503"/>
        <v>1</v>
      </c>
      <c r="AE438" s="133">
        <f t="shared" ca="1" si="503"/>
        <v>1</v>
      </c>
      <c r="AF438" s="133">
        <f t="shared" ca="1" si="503"/>
        <v>1</v>
      </c>
      <c r="AG438" s="133">
        <f t="shared" ca="1" si="503"/>
        <v>1</v>
      </c>
      <c r="AH438" s="133">
        <f t="shared" ca="1" si="503"/>
        <v>0</v>
      </c>
      <c r="AI438" s="133">
        <f t="shared" ca="1" si="503"/>
        <v>1</v>
      </c>
      <c r="AJ438" s="133">
        <f t="shared" ca="1" si="503"/>
        <v>0</v>
      </c>
      <c r="AK438" s="133">
        <f t="shared" ca="1" si="503"/>
        <v>0</v>
      </c>
      <c r="AL438" s="133">
        <f t="shared" ca="1" si="503"/>
        <v>0</v>
      </c>
      <c r="AM438" s="133">
        <f t="shared" ca="1" si="481"/>
        <v>6</v>
      </c>
    </row>
    <row r="439" spans="4:39" x14ac:dyDescent="0.25">
      <c r="D439" s="133">
        <v>281</v>
      </c>
      <c r="E439" s="133" t="s">
        <v>96</v>
      </c>
      <c r="G439" s="133" t="s">
        <v>98</v>
      </c>
      <c r="H439" s="133" t="s">
        <v>93</v>
      </c>
      <c r="I439" s="133" t="s">
        <v>100</v>
      </c>
      <c r="J439" s="133" t="s">
        <v>99</v>
      </c>
      <c r="K439" s="133" t="s">
        <v>101</v>
      </c>
      <c r="M439" s="133" t="s">
        <v>516</v>
      </c>
      <c r="N439" s="133" t="s">
        <v>517</v>
      </c>
      <c r="R439" s="133" t="s">
        <v>685</v>
      </c>
      <c r="S439" s="133" t="s">
        <v>681</v>
      </c>
      <c r="T439" s="133" t="s">
        <v>677</v>
      </c>
      <c r="U439" s="133" t="s">
        <v>684</v>
      </c>
      <c r="V439" s="133" t="s">
        <v>687</v>
      </c>
      <c r="W439" s="133" t="s">
        <v>679</v>
      </c>
      <c r="X439" s="133" t="s">
        <v>676</v>
      </c>
      <c r="Y439" s="133" t="s">
        <v>678</v>
      </c>
      <c r="AA439" s="133">
        <f t="shared" ref="AA439:AL439" ca="1" si="504">IF(AND(E439&lt;&gt;"",AA158=1),1,0)</f>
        <v>0</v>
      </c>
      <c r="AB439" s="133">
        <f t="shared" ca="1" si="504"/>
        <v>0</v>
      </c>
      <c r="AC439" s="133">
        <f t="shared" ca="1" si="504"/>
        <v>1</v>
      </c>
      <c r="AD439" s="133">
        <f t="shared" ca="1" si="504"/>
        <v>1</v>
      </c>
      <c r="AE439" s="133">
        <f t="shared" ca="1" si="504"/>
        <v>1</v>
      </c>
      <c r="AF439" s="133">
        <f t="shared" ca="1" si="504"/>
        <v>1</v>
      </c>
      <c r="AG439" s="133">
        <f t="shared" ca="1" si="504"/>
        <v>1</v>
      </c>
      <c r="AH439" s="133">
        <f t="shared" ca="1" si="504"/>
        <v>0</v>
      </c>
      <c r="AI439" s="133">
        <f t="shared" ca="1" si="504"/>
        <v>1</v>
      </c>
      <c r="AJ439" s="133">
        <f t="shared" ca="1" si="504"/>
        <v>1</v>
      </c>
      <c r="AK439" s="133">
        <f t="shared" ca="1" si="504"/>
        <v>0</v>
      </c>
      <c r="AL439" s="133">
        <f t="shared" ca="1" si="504"/>
        <v>0</v>
      </c>
      <c r="AM439" s="133">
        <f t="shared" ca="1" si="481"/>
        <v>7</v>
      </c>
    </row>
    <row r="440" spans="4:39" x14ac:dyDescent="0.25">
      <c r="D440" s="133">
        <v>282</v>
      </c>
      <c r="E440" s="133" t="s">
        <v>96</v>
      </c>
      <c r="G440" s="133" t="s">
        <v>98</v>
      </c>
      <c r="H440" s="133" t="s">
        <v>93</v>
      </c>
      <c r="I440" s="133" t="s">
        <v>100</v>
      </c>
      <c r="J440" s="133" t="s">
        <v>99</v>
      </c>
      <c r="K440" s="133" t="s">
        <v>101</v>
      </c>
      <c r="L440" s="133" t="s">
        <v>102</v>
      </c>
      <c r="P440" s="133" t="s">
        <v>94</v>
      </c>
      <c r="R440" s="133" t="s">
        <v>680</v>
      </c>
      <c r="S440" s="133" t="s">
        <v>681</v>
      </c>
      <c r="T440" s="133" t="s">
        <v>679</v>
      </c>
      <c r="U440" s="133" t="s">
        <v>685</v>
      </c>
      <c r="V440" s="133" t="s">
        <v>687</v>
      </c>
      <c r="W440" s="133" t="s">
        <v>684</v>
      </c>
      <c r="X440" s="133" t="s">
        <v>682</v>
      </c>
      <c r="Y440" s="133" t="s">
        <v>676</v>
      </c>
      <c r="AA440" s="133">
        <f t="shared" ref="AA440:AL440" ca="1" si="505">IF(AND(E440&lt;&gt;"",AA158=1),1,0)</f>
        <v>0</v>
      </c>
      <c r="AB440" s="133">
        <f t="shared" ca="1" si="505"/>
        <v>0</v>
      </c>
      <c r="AC440" s="133">
        <f t="shared" ca="1" si="505"/>
        <v>1</v>
      </c>
      <c r="AD440" s="133">
        <f t="shared" ca="1" si="505"/>
        <v>1</v>
      </c>
      <c r="AE440" s="133">
        <f t="shared" ca="1" si="505"/>
        <v>1</v>
      </c>
      <c r="AF440" s="133">
        <f t="shared" ca="1" si="505"/>
        <v>1</v>
      </c>
      <c r="AG440" s="133">
        <f t="shared" ca="1" si="505"/>
        <v>1</v>
      </c>
      <c r="AH440" s="133">
        <f t="shared" ca="1" si="505"/>
        <v>0</v>
      </c>
      <c r="AI440" s="133">
        <f t="shared" ca="1" si="505"/>
        <v>0</v>
      </c>
      <c r="AJ440" s="133">
        <f t="shared" ca="1" si="505"/>
        <v>0</v>
      </c>
      <c r="AK440" s="133">
        <f t="shared" ca="1" si="505"/>
        <v>0</v>
      </c>
      <c r="AL440" s="133">
        <f t="shared" ca="1" si="505"/>
        <v>1</v>
      </c>
      <c r="AM440" s="133">
        <f t="shared" ca="1" si="481"/>
        <v>6</v>
      </c>
    </row>
    <row r="441" spans="4:39" x14ac:dyDescent="0.25">
      <c r="D441" s="133">
        <v>283</v>
      </c>
      <c r="E441" s="133" t="s">
        <v>96</v>
      </c>
      <c r="G441" s="133" t="s">
        <v>98</v>
      </c>
      <c r="H441" s="133" t="s">
        <v>93</v>
      </c>
      <c r="I441" s="133" t="s">
        <v>100</v>
      </c>
      <c r="J441" s="133" t="s">
        <v>99</v>
      </c>
      <c r="K441" s="133" t="s">
        <v>101</v>
      </c>
      <c r="L441" s="133" t="s">
        <v>102</v>
      </c>
      <c r="O441" s="193" t="s">
        <v>518</v>
      </c>
      <c r="R441" s="133" t="s">
        <v>680</v>
      </c>
      <c r="S441" s="133" t="s">
        <v>681</v>
      </c>
      <c r="T441" s="133" t="s">
        <v>676</v>
      </c>
      <c r="U441" s="133" t="s">
        <v>685</v>
      </c>
      <c r="V441" s="133" t="s">
        <v>687</v>
      </c>
      <c r="W441" s="133" t="s">
        <v>679</v>
      </c>
      <c r="X441" s="133" t="s">
        <v>684</v>
      </c>
      <c r="Y441" s="133" t="s">
        <v>683</v>
      </c>
      <c r="AA441" s="133">
        <f t="shared" ref="AA441:AL441" ca="1" si="506">IF(AND(E441&lt;&gt;"",AA158=1),1,0)</f>
        <v>0</v>
      </c>
      <c r="AB441" s="133">
        <f t="shared" ca="1" si="506"/>
        <v>0</v>
      </c>
      <c r="AC441" s="133">
        <f t="shared" ca="1" si="506"/>
        <v>1</v>
      </c>
      <c r="AD441" s="133">
        <f t="shared" ca="1" si="506"/>
        <v>1</v>
      </c>
      <c r="AE441" s="133">
        <f t="shared" ca="1" si="506"/>
        <v>1</v>
      </c>
      <c r="AF441" s="133">
        <f t="shared" ca="1" si="506"/>
        <v>1</v>
      </c>
      <c r="AG441" s="133">
        <f t="shared" ca="1" si="506"/>
        <v>1</v>
      </c>
      <c r="AH441" s="133">
        <f t="shared" ca="1" si="506"/>
        <v>0</v>
      </c>
      <c r="AI441" s="133">
        <f t="shared" ca="1" si="506"/>
        <v>0</v>
      </c>
      <c r="AJ441" s="133">
        <f t="shared" ca="1" si="506"/>
        <v>0</v>
      </c>
      <c r="AK441" s="133">
        <f t="shared" ca="1" si="506"/>
        <v>0</v>
      </c>
      <c r="AL441" s="133">
        <f t="shared" ca="1" si="506"/>
        <v>0</v>
      </c>
      <c r="AM441" s="133">
        <f t="shared" ca="1" si="481"/>
        <v>5</v>
      </c>
    </row>
    <row r="442" spans="4:39" x14ac:dyDescent="0.25">
      <c r="D442" s="133">
        <v>284</v>
      </c>
      <c r="E442" s="133" t="s">
        <v>96</v>
      </c>
      <c r="G442" s="133" t="s">
        <v>98</v>
      </c>
      <c r="H442" s="133" t="s">
        <v>93</v>
      </c>
      <c r="I442" s="133" t="s">
        <v>100</v>
      </c>
      <c r="J442" s="133" t="s">
        <v>99</v>
      </c>
      <c r="K442" s="133" t="s">
        <v>101</v>
      </c>
      <c r="L442" s="133" t="s">
        <v>102</v>
      </c>
      <c r="N442" s="133" t="s">
        <v>517</v>
      </c>
      <c r="R442" s="133" t="s">
        <v>680</v>
      </c>
      <c r="S442" s="133" t="s">
        <v>681</v>
      </c>
      <c r="T442" s="133" t="s">
        <v>677</v>
      </c>
      <c r="U442" s="133" t="s">
        <v>685</v>
      </c>
      <c r="V442" s="133" t="s">
        <v>687</v>
      </c>
      <c r="W442" s="133" t="s">
        <v>679</v>
      </c>
      <c r="X442" s="133" t="s">
        <v>684</v>
      </c>
      <c r="Y442" s="133" t="s">
        <v>676</v>
      </c>
      <c r="AA442" s="133">
        <f t="shared" ref="AA442:AL442" ca="1" si="507">IF(AND(E442&lt;&gt;"",AA158=1),1,0)</f>
        <v>0</v>
      </c>
      <c r="AB442" s="133">
        <f t="shared" ca="1" si="507"/>
        <v>0</v>
      </c>
      <c r="AC442" s="133">
        <f t="shared" ca="1" si="507"/>
        <v>1</v>
      </c>
      <c r="AD442" s="133">
        <f t="shared" ca="1" si="507"/>
        <v>1</v>
      </c>
      <c r="AE442" s="133">
        <f t="shared" ca="1" si="507"/>
        <v>1</v>
      </c>
      <c r="AF442" s="133">
        <f t="shared" ca="1" si="507"/>
        <v>1</v>
      </c>
      <c r="AG442" s="133">
        <f t="shared" ca="1" si="507"/>
        <v>1</v>
      </c>
      <c r="AH442" s="133">
        <f t="shared" ca="1" si="507"/>
        <v>0</v>
      </c>
      <c r="AI442" s="133">
        <f t="shared" ca="1" si="507"/>
        <v>0</v>
      </c>
      <c r="AJ442" s="133">
        <f t="shared" ca="1" si="507"/>
        <v>1</v>
      </c>
      <c r="AK442" s="133">
        <f t="shared" ca="1" si="507"/>
        <v>0</v>
      </c>
      <c r="AL442" s="133">
        <f t="shared" ca="1" si="507"/>
        <v>0</v>
      </c>
      <c r="AM442" s="133">
        <f t="shared" ca="1" si="481"/>
        <v>6</v>
      </c>
    </row>
    <row r="443" spans="4:39" x14ac:dyDescent="0.25">
      <c r="D443" s="133">
        <v>285</v>
      </c>
      <c r="E443" s="133" t="s">
        <v>96</v>
      </c>
      <c r="G443" s="133" t="s">
        <v>98</v>
      </c>
      <c r="H443" s="133" t="s">
        <v>93</v>
      </c>
      <c r="I443" s="133" t="s">
        <v>100</v>
      </c>
      <c r="J443" s="133" t="s">
        <v>99</v>
      </c>
      <c r="K443" s="133" t="s">
        <v>101</v>
      </c>
      <c r="L443" s="133" t="s">
        <v>102</v>
      </c>
      <c r="M443" s="133" t="s">
        <v>516</v>
      </c>
      <c r="R443" s="133" t="s">
        <v>680</v>
      </c>
      <c r="S443" s="133" t="s">
        <v>681</v>
      </c>
      <c r="T443" s="133" t="s">
        <v>676</v>
      </c>
      <c r="U443" s="133" t="s">
        <v>685</v>
      </c>
      <c r="V443" s="133" t="s">
        <v>687</v>
      </c>
      <c r="W443" s="133" t="s">
        <v>679</v>
      </c>
      <c r="X443" s="133" t="s">
        <v>684</v>
      </c>
      <c r="Y443" s="133" t="s">
        <v>678</v>
      </c>
      <c r="AA443" s="133">
        <f t="shared" ref="AA443:AL443" ca="1" si="508">IF(AND(E443&lt;&gt;"",AA158=1),1,0)</f>
        <v>0</v>
      </c>
      <c r="AB443" s="133">
        <f t="shared" ca="1" si="508"/>
        <v>0</v>
      </c>
      <c r="AC443" s="133">
        <f t="shared" ca="1" si="508"/>
        <v>1</v>
      </c>
      <c r="AD443" s="133">
        <f t="shared" ca="1" si="508"/>
        <v>1</v>
      </c>
      <c r="AE443" s="133">
        <f t="shared" ca="1" si="508"/>
        <v>1</v>
      </c>
      <c r="AF443" s="133">
        <f t="shared" ca="1" si="508"/>
        <v>1</v>
      </c>
      <c r="AG443" s="133">
        <f t="shared" ca="1" si="508"/>
        <v>1</v>
      </c>
      <c r="AH443" s="133">
        <f t="shared" ca="1" si="508"/>
        <v>0</v>
      </c>
      <c r="AI443" s="133">
        <f t="shared" ca="1" si="508"/>
        <v>1</v>
      </c>
      <c r="AJ443" s="133">
        <f t="shared" ca="1" si="508"/>
        <v>0</v>
      </c>
      <c r="AK443" s="133">
        <f t="shared" ca="1" si="508"/>
        <v>0</v>
      </c>
      <c r="AL443" s="133">
        <f t="shared" ca="1" si="508"/>
        <v>0</v>
      </c>
      <c r="AM443" s="133">
        <f t="shared" ca="1" si="481"/>
        <v>6</v>
      </c>
    </row>
    <row r="444" spans="4:39" x14ac:dyDescent="0.25">
      <c r="D444" s="133">
        <v>286</v>
      </c>
      <c r="E444" s="133" t="s">
        <v>96</v>
      </c>
      <c r="F444" s="133" t="s">
        <v>97</v>
      </c>
      <c r="K444" s="133" t="s">
        <v>101</v>
      </c>
      <c r="L444" s="133" t="s">
        <v>102</v>
      </c>
      <c r="M444" s="133" t="s">
        <v>516</v>
      </c>
      <c r="N444" s="133" t="s">
        <v>517</v>
      </c>
      <c r="O444" s="193" t="s">
        <v>518</v>
      </c>
      <c r="P444" s="133" t="s">
        <v>94</v>
      </c>
      <c r="R444" s="133" t="s">
        <v>680</v>
      </c>
      <c r="S444" s="133" t="s">
        <v>677</v>
      </c>
      <c r="T444" s="133" t="s">
        <v>686</v>
      </c>
      <c r="U444" s="133" t="s">
        <v>687</v>
      </c>
      <c r="V444" s="133" t="s">
        <v>678</v>
      </c>
      <c r="W444" s="133" t="s">
        <v>681</v>
      </c>
      <c r="X444" s="133" t="s">
        <v>682</v>
      </c>
      <c r="Y444" s="133" t="s">
        <v>683</v>
      </c>
      <c r="AA444" s="133">
        <f t="shared" ref="AA444:AL444" ca="1" si="509">IF(AND(E444&lt;&gt;"",AA158=1),1,0)</f>
        <v>0</v>
      </c>
      <c r="AB444" s="133">
        <f t="shared" ca="1" si="509"/>
        <v>0</v>
      </c>
      <c r="AC444" s="133">
        <f t="shared" ca="1" si="509"/>
        <v>0</v>
      </c>
      <c r="AD444" s="133">
        <f t="shared" ca="1" si="509"/>
        <v>0</v>
      </c>
      <c r="AE444" s="133">
        <f t="shared" ca="1" si="509"/>
        <v>0</v>
      </c>
      <c r="AF444" s="133">
        <f t="shared" ca="1" si="509"/>
        <v>0</v>
      </c>
      <c r="AG444" s="133">
        <f t="shared" ca="1" si="509"/>
        <v>1</v>
      </c>
      <c r="AH444" s="133">
        <f t="shared" ca="1" si="509"/>
        <v>0</v>
      </c>
      <c r="AI444" s="133">
        <f t="shared" ca="1" si="509"/>
        <v>1</v>
      </c>
      <c r="AJ444" s="133">
        <f t="shared" ca="1" si="509"/>
        <v>1</v>
      </c>
      <c r="AK444" s="133">
        <f t="shared" ca="1" si="509"/>
        <v>0</v>
      </c>
      <c r="AL444" s="133">
        <f t="shared" ca="1" si="509"/>
        <v>1</v>
      </c>
      <c r="AM444" s="133">
        <f t="shared" ca="1" si="481"/>
        <v>4</v>
      </c>
    </row>
    <row r="445" spans="4:39" x14ac:dyDescent="0.25">
      <c r="D445" s="133">
        <v>287</v>
      </c>
      <c r="E445" s="133" t="s">
        <v>96</v>
      </c>
      <c r="F445" s="133" t="s">
        <v>97</v>
      </c>
      <c r="J445" s="133" t="s">
        <v>99</v>
      </c>
      <c r="L445" s="133" t="s">
        <v>102</v>
      </c>
      <c r="M445" s="133" t="s">
        <v>516</v>
      </c>
      <c r="N445" s="133" t="s">
        <v>517</v>
      </c>
      <c r="O445" s="193" t="s">
        <v>518</v>
      </c>
      <c r="P445" s="133" t="s">
        <v>94</v>
      </c>
      <c r="R445" s="133" t="s">
        <v>680</v>
      </c>
      <c r="S445" s="133" t="s">
        <v>677</v>
      </c>
      <c r="T445" s="133" t="s">
        <v>686</v>
      </c>
      <c r="U445" s="133" t="s">
        <v>687</v>
      </c>
      <c r="V445" s="133" t="s">
        <v>678</v>
      </c>
      <c r="W445" s="133" t="s">
        <v>679</v>
      </c>
      <c r="X445" s="133" t="s">
        <v>682</v>
      </c>
      <c r="Y445" s="133" t="s">
        <v>683</v>
      </c>
      <c r="AA445" s="133">
        <f t="shared" ref="AA445:AL445" ca="1" si="510">IF(AND(E445&lt;&gt;"",AA158=1),1,0)</f>
        <v>0</v>
      </c>
      <c r="AB445" s="133">
        <f t="shared" ca="1" si="510"/>
        <v>0</v>
      </c>
      <c r="AC445" s="133">
        <f t="shared" ca="1" si="510"/>
        <v>0</v>
      </c>
      <c r="AD445" s="133">
        <f t="shared" ca="1" si="510"/>
        <v>0</v>
      </c>
      <c r="AE445" s="133">
        <f t="shared" ca="1" si="510"/>
        <v>0</v>
      </c>
      <c r="AF445" s="133">
        <f t="shared" ca="1" si="510"/>
        <v>1</v>
      </c>
      <c r="AG445" s="133">
        <f t="shared" ca="1" si="510"/>
        <v>0</v>
      </c>
      <c r="AH445" s="133">
        <f t="shared" ca="1" si="510"/>
        <v>0</v>
      </c>
      <c r="AI445" s="133">
        <f t="shared" ca="1" si="510"/>
        <v>1</v>
      </c>
      <c r="AJ445" s="133">
        <f t="shared" ca="1" si="510"/>
        <v>1</v>
      </c>
      <c r="AK445" s="133">
        <f t="shared" ca="1" si="510"/>
        <v>0</v>
      </c>
      <c r="AL445" s="133">
        <f t="shared" ca="1" si="510"/>
        <v>1</v>
      </c>
      <c r="AM445" s="133">
        <f t="shared" ca="1" si="481"/>
        <v>4</v>
      </c>
    </row>
    <row r="446" spans="4:39" x14ac:dyDescent="0.25">
      <c r="D446" s="133">
        <v>288</v>
      </c>
      <c r="E446" s="133" t="s">
        <v>96</v>
      </c>
      <c r="F446" s="133" t="s">
        <v>97</v>
      </c>
      <c r="J446" s="133" t="s">
        <v>99</v>
      </c>
      <c r="K446" s="133" t="s">
        <v>101</v>
      </c>
      <c r="M446" s="133" t="s">
        <v>516</v>
      </c>
      <c r="N446" s="133" t="s">
        <v>517</v>
      </c>
      <c r="O446" s="193" t="s">
        <v>518</v>
      </c>
      <c r="P446" s="133" t="s">
        <v>94</v>
      </c>
      <c r="R446" s="133" t="s">
        <v>678</v>
      </c>
      <c r="S446" s="133" t="s">
        <v>677</v>
      </c>
      <c r="T446" s="133" t="s">
        <v>686</v>
      </c>
      <c r="U446" s="133" t="s">
        <v>679</v>
      </c>
      <c r="V446" s="133" t="s">
        <v>687</v>
      </c>
      <c r="W446" s="133" t="s">
        <v>681</v>
      </c>
      <c r="X446" s="133" t="s">
        <v>682</v>
      </c>
      <c r="Y446" s="133" t="s">
        <v>683</v>
      </c>
      <c r="AA446" s="133">
        <f t="shared" ref="AA446:AL446" ca="1" si="511">IF(AND(E446&lt;&gt;"",AA158=1),1,0)</f>
        <v>0</v>
      </c>
      <c r="AB446" s="133">
        <f t="shared" ca="1" si="511"/>
        <v>0</v>
      </c>
      <c r="AC446" s="133">
        <f t="shared" ca="1" si="511"/>
        <v>0</v>
      </c>
      <c r="AD446" s="133">
        <f t="shared" ca="1" si="511"/>
        <v>0</v>
      </c>
      <c r="AE446" s="133">
        <f t="shared" ca="1" si="511"/>
        <v>0</v>
      </c>
      <c r="AF446" s="133">
        <f t="shared" ca="1" si="511"/>
        <v>1</v>
      </c>
      <c r="AG446" s="133">
        <f t="shared" ca="1" si="511"/>
        <v>1</v>
      </c>
      <c r="AH446" s="133">
        <f t="shared" ca="1" si="511"/>
        <v>0</v>
      </c>
      <c r="AI446" s="133">
        <f t="shared" ca="1" si="511"/>
        <v>1</v>
      </c>
      <c r="AJ446" s="133">
        <f t="shared" ca="1" si="511"/>
        <v>1</v>
      </c>
      <c r="AK446" s="133">
        <f t="shared" ca="1" si="511"/>
        <v>0</v>
      </c>
      <c r="AL446" s="133">
        <f t="shared" ca="1" si="511"/>
        <v>1</v>
      </c>
      <c r="AM446" s="133">
        <f t="shared" ca="1" si="481"/>
        <v>5</v>
      </c>
    </row>
    <row r="447" spans="4:39" x14ac:dyDescent="0.25">
      <c r="D447" s="133">
        <v>289</v>
      </c>
      <c r="E447" s="133" t="s">
        <v>96</v>
      </c>
      <c r="F447" s="133" t="s">
        <v>97</v>
      </c>
      <c r="J447" s="133" t="s">
        <v>99</v>
      </c>
      <c r="K447" s="133" t="s">
        <v>101</v>
      </c>
      <c r="L447" s="133" t="s">
        <v>102</v>
      </c>
      <c r="N447" s="133" t="s">
        <v>517</v>
      </c>
      <c r="O447" s="193" t="s">
        <v>518</v>
      </c>
      <c r="P447" s="133" t="s">
        <v>94</v>
      </c>
      <c r="R447" s="133" t="s">
        <v>680</v>
      </c>
      <c r="S447" s="133" t="s">
        <v>677</v>
      </c>
      <c r="T447" s="133" t="s">
        <v>686</v>
      </c>
      <c r="U447" s="133" t="s">
        <v>679</v>
      </c>
      <c r="V447" s="133" t="s">
        <v>687</v>
      </c>
      <c r="W447" s="133" t="s">
        <v>681</v>
      </c>
      <c r="X447" s="133" t="s">
        <v>682</v>
      </c>
      <c r="Y447" s="133" t="s">
        <v>683</v>
      </c>
      <c r="AA447" s="133">
        <f t="shared" ref="AA447:AL447" ca="1" si="512">IF(AND(E447&lt;&gt;"",AA158=1),1,0)</f>
        <v>0</v>
      </c>
      <c r="AB447" s="133">
        <f t="shared" ca="1" si="512"/>
        <v>0</v>
      </c>
      <c r="AC447" s="133">
        <f t="shared" ca="1" si="512"/>
        <v>0</v>
      </c>
      <c r="AD447" s="133">
        <f t="shared" ca="1" si="512"/>
        <v>0</v>
      </c>
      <c r="AE447" s="133">
        <f t="shared" ca="1" si="512"/>
        <v>0</v>
      </c>
      <c r="AF447" s="133">
        <f t="shared" ca="1" si="512"/>
        <v>1</v>
      </c>
      <c r="AG447" s="133">
        <f t="shared" ca="1" si="512"/>
        <v>1</v>
      </c>
      <c r="AH447" s="133">
        <f t="shared" ca="1" si="512"/>
        <v>0</v>
      </c>
      <c r="AI447" s="133">
        <f t="shared" ca="1" si="512"/>
        <v>0</v>
      </c>
      <c r="AJ447" s="133">
        <f t="shared" ca="1" si="512"/>
        <v>1</v>
      </c>
      <c r="AK447" s="133">
        <f t="shared" ca="1" si="512"/>
        <v>0</v>
      </c>
      <c r="AL447" s="133">
        <f t="shared" ca="1" si="512"/>
        <v>1</v>
      </c>
      <c r="AM447" s="133">
        <f t="shared" ca="1" si="481"/>
        <v>4</v>
      </c>
    </row>
    <row r="448" spans="4:39" x14ac:dyDescent="0.25">
      <c r="D448" s="133">
        <v>290</v>
      </c>
      <c r="E448" s="133" t="s">
        <v>96</v>
      </c>
      <c r="F448" s="133" t="s">
        <v>97</v>
      </c>
      <c r="J448" s="133" t="s">
        <v>99</v>
      </c>
      <c r="K448" s="133" t="s">
        <v>101</v>
      </c>
      <c r="L448" s="133" t="s">
        <v>102</v>
      </c>
      <c r="M448" s="133" t="s">
        <v>516</v>
      </c>
      <c r="O448" s="193" t="s">
        <v>518</v>
      </c>
      <c r="P448" s="133" t="s">
        <v>94</v>
      </c>
      <c r="R448" s="133" t="s">
        <v>680</v>
      </c>
      <c r="S448" s="133" t="s">
        <v>681</v>
      </c>
      <c r="T448" s="133" t="s">
        <v>686</v>
      </c>
      <c r="U448" s="133" t="s">
        <v>687</v>
      </c>
      <c r="V448" s="133" t="s">
        <v>678</v>
      </c>
      <c r="W448" s="133" t="s">
        <v>679</v>
      </c>
      <c r="X448" s="133" t="s">
        <v>682</v>
      </c>
      <c r="Y448" s="133" t="s">
        <v>683</v>
      </c>
      <c r="AA448" s="133">
        <f t="shared" ref="AA448:AL448" ca="1" si="513">IF(AND(E448&lt;&gt;"",AA158=1),1,0)</f>
        <v>0</v>
      </c>
      <c r="AB448" s="133">
        <f t="shared" ca="1" si="513"/>
        <v>0</v>
      </c>
      <c r="AC448" s="133">
        <f t="shared" ca="1" si="513"/>
        <v>0</v>
      </c>
      <c r="AD448" s="133">
        <f t="shared" ca="1" si="513"/>
        <v>0</v>
      </c>
      <c r="AE448" s="133">
        <f t="shared" ca="1" si="513"/>
        <v>0</v>
      </c>
      <c r="AF448" s="133">
        <f t="shared" ca="1" si="513"/>
        <v>1</v>
      </c>
      <c r="AG448" s="133">
        <f t="shared" ca="1" si="513"/>
        <v>1</v>
      </c>
      <c r="AH448" s="133">
        <f t="shared" ca="1" si="513"/>
        <v>0</v>
      </c>
      <c r="AI448" s="133">
        <f t="shared" ca="1" si="513"/>
        <v>1</v>
      </c>
      <c r="AJ448" s="133">
        <f t="shared" ca="1" si="513"/>
        <v>0</v>
      </c>
      <c r="AK448" s="133">
        <f t="shared" ca="1" si="513"/>
        <v>0</v>
      </c>
      <c r="AL448" s="133">
        <f t="shared" ca="1" si="513"/>
        <v>1</v>
      </c>
      <c r="AM448" s="133">
        <f t="shared" ca="1" si="481"/>
        <v>4</v>
      </c>
    </row>
    <row r="449" spans="4:39" x14ac:dyDescent="0.25">
      <c r="D449" s="133">
        <v>291</v>
      </c>
      <c r="E449" s="133" t="s">
        <v>96</v>
      </c>
      <c r="F449" s="133" t="s">
        <v>97</v>
      </c>
      <c r="J449" s="133" t="s">
        <v>99</v>
      </c>
      <c r="K449" s="133" t="s">
        <v>101</v>
      </c>
      <c r="L449" s="133" t="s">
        <v>102</v>
      </c>
      <c r="M449" s="133" t="s">
        <v>516</v>
      </c>
      <c r="N449" s="133" t="s">
        <v>517</v>
      </c>
      <c r="P449" s="133" t="s">
        <v>94</v>
      </c>
      <c r="R449" s="133" t="s">
        <v>680</v>
      </c>
      <c r="S449" s="133" t="s">
        <v>677</v>
      </c>
      <c r="T449" s="133" t="s">
        <v>686</v>
      </c>
      <c r="U449" s="133" t="s">
        <v>679</v>
      </c>
      <c r="V449" s="133" t="s">
        <v>687</v>
      </c>
      <c r="W449" s="133" t="s">
        <v>681</v>
      </c>
      <c r="X449" s="133" t="s">
        <v>682</v>
      </c>
      <c r="Y449" s="133" t="s">
        <v>678</v>
      </c>
      <c r="AA449" s="133">
        <f t="shared" ref="AA449:AL449" ca="1" si="514">IF(AND(E449&lt;&gt;"",AA158=1),1,0)</f>
        <v>0</v>
      </c>
      <c r="AB449" s="133">
        <f t="shared" ca="1" si="514"/>
        <v>0</v>
      </c>
      <c r="AC449" s="133">
        <f t="shared" ca="1" si="514"/>
        <v>0</v>
      </c>
      <c r="AD449" s="133">
        <f t="shared" ca="1" si="514"/>
        <v>0</v>
      </c>
      <c r="AE449" s="133">
        <f t="shared" ca="1" si="514"/>
        <v>0</v>
      </c>
      <c r="AF449" s="133">
        <f t="shared" ca="1" si="514"/>
        <v>1</v>
      </c>
      <c r="AG449" s="133">
        <f t="shared" ca="1" si="514"/>
        <v>1</v>
      </c>
      <c r="AH449" s="133">
        <f t="shared" ca="1" si="514"/>
        <v>0</v>
      </c>
      <c r="AI449" s="133">
        <f t="shared" ca="1" si="514"/>
        <v>1</v>
      </c>
      <c r="AJ449" s="133">
        <f t="shared" ca="1" si="514"/>
        <v>1</v>
      </c>
      <c r="AK449" s="133">
        <f t="shared" ca="1" si="514"/>
        <v>0</v>
      </c>
      <c r="AL449" s="133">
        <f t="shared" ca="1" si="514"/>
        <v>1</v>
      </c>
      <c r="AM449" s="133">
        <f t="shared" ca="1" si="481"/>
        <v>5</v>
      </c>
    </row>
    <row r="450" spans="4:39" x14ac:dyDescent="0.25">
      <c r="D450" s="133">
        <v>292</v>
      </c>
      <c r="E450" s="133" t="s">
        <v>96</v>
      </c>
      <c r="F450" s="133" t="s">
        <v>97</v>
      </c>
      <c r="J450" s="133" t="s">
        <v>99</v>
      </c>
      <c r="K450" s="133" t="s">
        <v>101</v>
      </c>
      <c r="L450" s="133" t="s">
        <v>102</v>
      </c>
      <c r="M450" s="133" t="s">
        <v>516</v>
      </c>
      <c r="N450" s="133" t="s">
        <v>517</v>
      </c>
      <c r="O450" s="193" t="s">
        <v>518</v>
      </c>
      <c r="R450" s="133" t="s">
        <v>680</v>
      </c>
      <c r="S450" s="133" t="s">
        <v>677</v>
      </c>
      <c r="T450" s="133" t="s">
        <v>686</v>
      </c>
      <c r="U450" s="133" t="s">
        <v>679</v>
      </c>
      <c r="V450" s="133" t="s">
        <v>687</v>
      </c>
      <c r="W450" s="133" t="s">
        <v>681</v>
      </c>
      <c r="X450" s="133" t="s">
        <v>678</v>
      </c>
      <c r="Y450" s="133" t="s">
        <v>683</v>
      </c>
      <c r="AA450" s="133">
        <f t="shared" ref="AA450:AL450" ca="1" si="515">IF(AND(E450&lt;&gt;"",AA158=1),1,0)</f>
        <v>0</v>
      </c>
      <c r="AB450" s="133">
        <f t="shared" ca="1" si="515"/>
        <v>0</v>
      </c>
      <c r="AC450" s="133">
        <f t="shared" ca="1" si="515"/>
        <v>0</v>
      </c>
      <c r="AD450" s="133">
        <f t="shared" ca="1" si="515"/>
        <v>0</v>
      </c>
      <c r="AE450" s="133">
        <f t="shared" ca="1" si="515"/>
        <v>0</v>
      </c>
      <c r="AF450" s="133">
        <f t="shared" ca="1" si="515"/>
        <v>1</v>
      </c>
      <c r="AG450" s="133">
        <f t="shared" ca="1" si="515"/>
        <v>1</v>
      </c>
      <c r="AH450" s="133">
        <f t="shared" ca="1" si="515"/>
        <v>0</v>
      </c>
      <c r="AI450" s="133">
        <f t="shared" ca="1" si="515"/>
        <v>1</v>
      </c>
      <c r="AJ450" s="133">
        <f t="shared" ca="1" si="515"/>
        <v>1</v>
      </c>
      <c r="AK450" s="133">
        <f t="shared" ca="1" si="515"/>
        <v>0</v>
      </c>
      <c r="AL450" s="133">
        <f t="shared" ca="1" si="515"/>
        <v>0</v>
      </c>
      <c r="AM450" s="133">
        <f t="shared" ca="1" si="481"/>
        <v>4</v>
      </c>
    </row>
    <row r="451" spans="4:39" x14ac:dyDescent="0.25">
      <c r="D451" s="133">
        <v>293</v>
      </c>
      <c r="E451" s="133" t="s">
        <v>96</v>
      </c>
      <c r="F451" s="133" t="s">
        <v>97</v>
      </c>
      <c r="I451" s="133" t="s">
        <v>100</v>
      </c>
      <c r="L451" s="133" t="s">
        <v>102</v>
      </c>
      <c r="M451" s="133" t="s">
        <v>516</v>
      </c>
      <c r="N451" s="133" t="s">
        <v>517</v>
      </c>
      <c r="O451" s="193" t="s">
        <v>518</v>
      </c>
      <c r="P451" s="133" t="s">
        <v>94</v>
      </c>
      <c r="R451" s="133" t="s">
        <v>676</v>
      </c>
      <c r="S451" s="133" t="s">
        <v>677</v>
      </c>
      <c r="T451" s="133" t="s">
        <v>686</v>
      </c>
      <c r="U451" s="133" t="s">
        <v>687</v>
      </c>
      <c r="V451" s="133" t="s">
        <v>678</v>
      </c>
      <c r="W451" s="133" t="s">
        <v>680</v>
      </c>
      <c r="X451" s="133" t="s">
        <v>682</v>
      </c>
      <c r="Y451" s="133" t="s">
        <v>683</v>
      </c>
      <c r="AA451" s="133">
        <f t="shared" ref="AA451:AL451" ca="1" si="516">IF(AND(E451&lt;&gt;"",AA158=1),1,0)</f>
        <v>0</v>
      </c>
      <c r="AB451" s="133">
        <f t="shared" ca="1" si="516"/>
        <v>0</v>
      </c>
      <c r="AC451" s="133">
        <f t="shared" ca="1" si="516"/>
        <v>0</v>
      </c>
      <c r="AD451" s="133">
        <f t="shared" ca="1" si="516"/>
        <v>0</v>
      </c>
      <c r="AE451" s="133">
        <f t="shared" ca="1" si="516"/>
        <v>1</v>
      </c>
      <c r="AF451" s="133">
        <f t="shared" ca="1" si="516"/>
        <v>0</v>
      </c>
      <c r="AG451" s="133">
        <f t="shared" ca="1" si="516"/>
        <v>0</v>
      </c>
      <c r="AH451" s="133">
        <f t="shared" ca="1" si="516"/>
        <v>0</v>
      </c>
      <c r="AI451" s="133">
        <f t="shared" ca="1" si="516"/>
        <v>1</v>
      </c>
      <c r="AJ451" s="133">
        <f t="shared" ca="1" si="516"/>
        <v>1</v>
      </c>
      <c r="AK451" s="133">
        <f t="shared" ca="1" si="516"/>
        <v>0</v>
      </c>
      <c r="AL451" s="133">
        <f t="shared" ca="1" si="516"/>
        <v>1</v>
      </c>
      <c r="AM451" s="133">
        <f t="shared" ca="1" si="481"/>
        <v>4</v>
      </c>
    </row>
    <row r="452" spans="4:39" x14ac:dyDescent="0.25">
      <c r="D452" s="133">
        <v>294</v>
      </c>
      <c r="E452" s="133" t="s">
        <v>96</v>
      </c>
      <c r="F452" s="133" t="s">
        <v>97</v>
      </c>
      <c r="I452" s="133" t="s">
        <v>100</v>
      </c>
      <c r="K452" s="133" t="s">
        <v>101</v>
      </c>
      <c r="M452" s="133" t="s">
        <v>516</v>
      </c>
      <c r="N452" s="133" t="s">
        <v>517</v>
      </c>
      <c r="O452" s="193" t="s">
        <v>518</v>
      </c>
      <c r="P452" s="133" t="s">
        <v>94</v>
      </c>
      <c r="R452" s="133" t="s">
        <v>676</v>
      </c>
      <c r="S452" s="133" t="s">
        <v>677</v>
      </c>
      <c r="T452" s="133" t="s">
        <v>686</v>
      </c>
      <c r="U452" s="133" t="s">
        <v>687</v>
      </c>
      <c r="V452" s="133" t="s">
        <v>678</v>
      </c>
      <c r="W452" s="133" t="s">
        <v>681</v>
      </c>
      <c r="X452" s="133" t="s">
        <v>682</v>
      </c>
      <c r="Y452" s="133" t="s">
        <v>683</v>
      </c>
      <c r="AA452" s="133">
        <f t="shared" ref="AA452:AL452" ca="1" si="517">IF(AND(E452&lt;&gt;"",AA158=1),1,0)</f>
        <v>0</v>
      </c>
      <c r="AB452" s="133">
        <f t="shared" ca="1" si="517"/>
        <v>0</v>
      </c>
      <c r="AC452" s="133">
        <f t="shared" ca="1" si="517"/>
        <v>0</v>
      </c>
      <c r="AD452" s="133">
        <f t="shared" ca="1" si="517"/>
        <v>0</v>
      </c>
      <c r="AE452" s="133">
        <f t="shared" ca="1" si="517"/>
        <v>1</v>
      </c>
      <c r="AF452" s="133">
        <f t="shared" ca="1" si="517"/>
        <v>0</v>
      </c>
      <c r="AG452" s="133">
        <f t="shared" ca="1" si="517"/>
        <v>1</v>
      </c>
      <c r="AH452" s="133">
        <f t="shared" ca="1" si="517"/>
        <v>0</v>
      </c>
      <c r="AI452" s="133">
        <f t="shared" ca="1" si="517"/>
        <v>1</v>
      </c>
      <c r="AJ452" s="133">
        <f t="shared" ca="1" si="517"/>
        <v>1</v>
      </c>
      <c r="AK452" s="133">
        <f t="shared" ca="1" si="517"/>
        <v>0</v>
      </c>
      <c r="AL452" s="133">
        <f t="shared" ca="1" si="517"/>
        <v>1</v>
      </c>
      <c r="AM452" s="133">
        <f t="shared" ca="1" si="481"/>
        <v>5</v>
      </c>
    </row>
    <row r="453" spans="4:39" x14ac:dyDescent="0.25">
      <c r="D453" s="133">
        <v>295</v>
      </c>
      <c r="E453" s="133" t="s">
        <v>96</v>
      </c>
      <c r="F453" s="133" t="s">
        <v>97</v>
      </c>
      <c r="I453" s="133" t="s">
        <v>100</v>
      </c>
      <c r="K453" s="133" t="s">
        <v>101</v>
      </c>
      <c r="L453" s="133" t="s">
        <v>102</v>
      </c>
      <c r="N453" s="133" t="s">
        <v>517</v>
      </c>
      <c r="O453" s="193" t="s">
        <v>518</v>
      </c>
      <c r="P453" s="133" t="s">
        <v>94</v>
      </c>
      <c r="R453" s="133" t="s">
        <v>676</v>
      </c>
      <c r="S453" s="133" t="s">
        <v>677</v>
      </c>
      <c r="T453" s="133" t="s">
        <v>686</v>
      </c>
      <c r="U453" s="133" t="s">
        <v>687</v>
      </c>
      <c r="V453" s="133" t="s">
        <v>680</v>
      </c>
      <c r="W453" s="133" t="s">
        <v>681</v>
      </c>
      <c r="X453" s="133" t="s">
        <v>682</v>
      </c>
      <c r="Y453" s="133" t="s">
        <v>683</v>
      </c>
      <c r="AA453" s="133">
        <f t="shared" ref="AA453:AL453" ca="1" si="518">IF(AND(E453&lt;&gt;"",AA158=1),1,0)</f>
        <v>0</v>
      </c>
      <c r="AB453" s="133">
        <f t="shared" ca="1" si="518"/>
        <v>0</v>
      </c>
      <c r="AC453" s="133">
        <f t="shared" ca="1" si="518"/>
        <v>0</v>
      </c>
      <c r="AD453" s="133">
        <f t="shared" ca="1" si="518"/>
        <v>0</v>
      </c>
      <c r="AE453" s="133">
        <f t="shared" ca="1" si="518"/>
        <v>1</v>
      </c>
      <c r="AF453" s="133">
        <f t="shared" ca="1" si="518"/>
        <v>0</v>
      </c>
      <c r="AG453" s="133">
        <f t="shared" ca="1" si="518"/>
        <v>1</v>
      </c>
      <c r="AH453" s="133">
        <f t="shared" ca="1" si="518"/>
        <v>0</v>
      </c>
      <c r="AI453" s="133">
        <f t="shared" ca="1" si="518"/>
        <v>0</v>
      </c>
      <c r="AJ453" s="133">
        <f t="shared" ca="1" si="518"/>
        <v>1</v>
      </c>
      <c r="AK453" s="133">
        <f t="shared" ca="1" si="518"/>
        <v>0</v>
      </c>
      <c r="AL453" s="133">
        <f t="shared" ca="1" si="518"/>
        <v>1</v>
      </c>
      <c r="AM453" s="133">
        <f t="shared" ca="1" si="481"/>
        <v>4</v>
      </c>
    </row>
    <row r="454" spans="4:39" x14ac:dyDescent="0.25">
      <c r="D454" s="133">
        <v>296</v>
      </c>
      <c r="E454" s="133" t="s">
        <v>96</v>
      </c>
      <c r="F454" s="133" t="s">
        <v>97</v>
      </c>
      <c r="I454" s="133" t="s">
        <v>100</v>
      </c>
      <c r="K454" s="133" t="s">
        <v>101</v>
      </c>
      <c r="L454" s="133" t="s">
        <v>102</v>
      </c>
      <c r="M454" s="133" t="s">
        <v>516</v>
      </c>
      <c r="O454" s="193" t="s">
        <v>518</v>
      </c>
      <c r="P454" s="133" t="s">
        <v>94</v>
      </c>
      <c r="R454" s="133" t="s">
        <v>676</v>
      </c>
      <c r="S454" s="133" t="s">
        <v>681</v>
      </c>
      <c r="T454" s="133" t="s">
        <v>686</v>
      </c>
      <c r="U454" s="133" t="s">
        <v>687</v>
      </c>
      <c r="V454" s="133" t="s">
        <v>678</v>
      </c>
      <c r="W454" s="133" t="s">
        <v>680</v>
      </c>
      <c r="X454" s="133" t="s">
        <v>682</v>
      </c>
      <c r="Y454" s="133" t="s">
        <v>683</v>
      </c>
      <c r="AA454" s="133">
        <f t="shared" ref="AA454:AL454" ca="1" si="519">IF(AND(E454&lt;&gt;"",AA158=1),1,0)</f>
        <v>0</v>
      </c>
      <c r="AB454" s="133">
        <f t="shared" ca="1" si="519"/>
        <v>0</v>
      </c>
      <c r="AC454" s="133">
        <f t="shared" ca="1" si="519"/>
        <v>0</v>
      </c>
      <c r="AD454" s="133">
        <f t="shared" ca="1" si="519"/>
        <v>0</v>
      </c>
      <c r="AE454" s="133">
        <f t="shared" ca="1" si="519"/>
        <v>1</v>
      </c>
      <c r="AF454" s="133">
        <f t="shared" ca="1" si="519"/>
        <v>0</v>
      </c>
      <c r="AG454" s="133">
        <f t="shared" ca="1" si="519"/>
        <v>1</v>
      </c>
      <c r="AH454" s="133">
        <f t="shared" ca="1" si="519"/>
        <v>0</v>
      </c>
      <c r="AI454" s="133">
        <f t="shared" ca="1" si="519"/>
        <v>1</v>
      </c>
      <c r="AJ454" s="133">
        <f t="shared" ca="1" si="519"/>
        <v>0</v>
      </c>
      <c r="AK454" s="133">
        <f t="shared" ca="1" si="519"/>
        <v>0</v>
      </c>
      <c r="AL454" s="133">
        <f t="shared" ca="1" si="519"/>
        <v>1</v>
      </c>
      <c r="AM454" s="133">
        <f t="shared" ca="1" si="481"/>
        <v>4</v>
      </c>
    </row>
    <row r="455" spans="4:39" x14ac:dyDescent="0.25">
      <c r="D455" s="133">
        <v>297</v>
      </c>
      <c r="E455" s="133" t="s">
        <v>96</v>
      </c>
      <c r="F455" s="133" t="s">
        <v>97</v>
      </c>
      <c r="I455" s="133" t="s">
        <v>100</v>
      </c>
      <c r="K455" s="133" t="s">
        <v>101</v>
      </c>
      <c r="L455" s="133" t="s">
        <v>102</v>
      </c>
      <c r="M455" s="133" t="s">
        <v>516</v>
      </c>
      <c r="N455" s="133" t="s">
        <v>517</v>
      </c>
      <c r="P455" s="133" t="s">
        <v>94</v>
      </c>
      <c r="R455" s="133" t="s">
        <v>676</v>
      </c>
      <c r="S455" s="133" t="s">
        <v>677</v>
      </c>
      <c r="T455" s="133" t="s">
        <v>686</v>
      </c>
      <c r="U455" s="133" t="s">
        <v>687</v>
      </c>
      <c r="V455" s="133" t="s">
        <v>680</v>
      </c>
      <c r="W455" s="133" t="s">
        <v>681</v>
      </c>
      <c r="X455" s="133" t="s">
        <v>682</v>
      </c>
      <c r="Y455" s="133" t="s">
        <v>678</v>
      </c>
      <c r="AA455" s="133">
        <f t="shared" ref="AA455:AL455" ca="1" si="520">IF(AND(E455&lt;&gt;"",AA158=1),1,0)</f>
        <v>0</v>
      </c>
      <c r="AB455" s="133">
        <f t="shared" ca="1" si="520"/>
        <v>0</v>
      </c>
      <c r="AC455" s="133">
        <f t="shared" ca="1" si="520"/>
        <v>0</v>
      </c>
      <c r="AD455" s="133">
        <f t="shared" ca="1" si="520"/>
        <v>0</v>
      </c>
      <c r="AE455" s="133">
        <f t="shared" ca="1" si="520"/>
        <v>1</v>
      </c>
      <c r="AF455" s="133">
        <f t="shared" ca="1" si="520"/>
        <v>0</v>
      </c>
      <c r="AG455" s="133">
        <f t="shared" ca="1" si="520"/>
        <v>1</v>
      </c>
      <c r="AH455" s="133">
        <f t="shared" ca="1" si="520"/>
        <v>0</v>
      </c>
      <c r="AI455" s="133">
        <f t="shared" ca="1" si="520"/>
        <v>1</v>
      </c>
      <c r="AJ455" s="133">
        <f t="shared" ca="1" si="520"/>
        <v>1</v>
      </c>
      <c r="AK455" s="133">
        <f t="shared" ca="1" si="520"/>
        <v>0</v>
      </c>
      <c r="AL455" s="133">
        <f t="shared" ca="1" si="520"/>
        <v>1</v>
      </c>
      <c r="AM455" s="133">
        <f t="shared" ca="1" si="481"/>
        <v>5</v>
      </c>
    </row>
    <row r="456" spans="4:39" x14ac:dyDescent="0.25">
      <c r="D456" s="133">
        <v>298</v>
      </c>
      <c r="E456" s="133" t="s">
        <v>96</v>
      </c>
      <c r="F456" s="133" t="s">
        <v>97</v>
      </c>
      <c r="I456" s="133" t="s">
        <v>100</v>
      </c>
      <c r="K456" s="133" t="s">
        <v>101</v>
      </c>
      <c r="L456" s="133" t="s">
        <v>102</v>
      </c>
      <c r="M456" s="133" t="s">
        <v>516</v>
      </c>
      <c r="N456" s="133" t="s">
        <v>517</v>
      </c>
      <c r="O456" s="193" t="s">
        <v>518</v>
      </c>
      <c r="R456" s="133" t="s">
        <v>676</v>
      </c>
      <c r="S456" s="133" t="s">
        <v>677</v>
      </c>
      <c r="T456" s="133" t="s">
        <v>686</v>
      </c>
      <c r="U456" s="133" t="s">
        <v>687</v>
      </c>
      <c r="V456" s="133" t="s">
        <v>680</v>
      </c>
      <c r="W456" s="133" t="s">
        <v>681</v>
      </c>
      <c r="X456" s="133" t="s">
        <v>678</v>
      </c>
      <c r="Y456" s="133" t="s">
        <v>683</v>
      </c>
      <c r="AA456" s="133">
        <f t="shared" ref="AA456:AL456" ca="1" si="521">IF(AND(E456&lt;&gt;"",AA158=1),1,0)</f>
        <v>0</v>
      </c>
      <c r="AB456" s="133">
        <f t="shared" ca="1" si="521"/>
        <v>0</v>
      </c>
      <c r="AC456" s="133">
        <f t="shared" ca="1" si="521"/>
        <v>0</v>
      </c>
      <c r="AD456" s="133">
        <f t="shared" ca="1" si="521"/>
        <v>0</v>
      </c>
      <c r="AE456" s="133">
        <f t="shared" ca="1" si="521"/>
        <v>1</v>
      </c>
      <c r="AF456" s="133">
        <f t="shared" ca="1" si="521"/>
        <v>0</v>
      </c>
      <c r="AG456" s="133">
        <f t="shared" ca="1" si="521"/>
        <v>1</v>
      </c>
      <c r="AH456" s="133">
        <f t="shared" ca="1" si="521"/>
        <v>0</v>
      </c>
      <c r="AI456" s="133">
        <f t="shared" ca="1" si="521"/>
        <v>1</v>
      </c>
      <c r="AJ456" s="133">
        <f t="shared" ca="1" si="521"/>
        <v>1</v>
      </c>
      <c r="AK456" s="133">
        <f t="shared" ca="1" si="521"/>
        <v>0</v>
      </c>
      <c r="AL456" s="133">
        <f t="shared" ca="1" si="521"/>
        <v>0</v>
      </c>
      <c r="AM456" s="133">
        <f t="shared" ca="1" si="481"/>
        <v>4</v>
      </c>
    </row>
    <row r="457" spans="4:39" x14ac:dyDescent="0.25">
      <c r="D457" s="133">
        <v>299</v>
      </c>
      <c r="E457" s="133" t="s">
        <v>96</v>
      </c>
      <c r="F457" s="133" t="s">
        <v>97</v>
      </c>
      <c r="I457" s="133" t="s">
        <v>100</v>
      </c>
      <c r="J457" s="133" t="s">
        <v>99</v>
      </c>
      <c r="M457" s="133" t="s">
        <v>516</v>
      </c>
      <c r="N457" s="133" t="s">
        <v>517</v>
      </c>
      <c r="O457" s="193" t="s">
        <v>518</v>
      </c>
      <c r="P457" s="133" t="s">
        <v>94</v>
      </c>
      <c r="R457" s="133" t="s">
        <v>676</v>
      </c>
      <c r="S457" s="133" t="s">
        <v>677</v>
      </c>
      <c r="T457" s="133" t="s">
        <v>686</v>
      </c>
      <c r="U457" s="133" t="s">
        <v>687</v>
      </c>
      <c r="V457" s="133" t="s">
        <v>678</v>
      </c>
      <c r="W457" s="133" t="s">
        <v>679</v>
      </c>
      <c r="X457" s="133" t="s">
        <v>682</v>
      </c>
      <c r="Y457" s="133" t="s">
        <v>683</v>
      </c>
      <c r="AA457" s="133">
        <f t="shared" ref="AA457:AL457" ca="1" si="522">IF(AND(E457&lt;&gt;"",AA158=1),1,0)</f>
        <v>0</v>
      </c>
      <c r="AB457" s="133">
        <f t="shared" ca="1" si="522"/>
        <v>0</v>
      </c>
      <c r="AC457" s="133">
        <f t="shared" ca="1" si="522"/>
        <v>0</v>
      </c>
      <c r="AD457" s="133">
        <f t="shared" ca="1" si="522"/>
        <v>0</v>
      </c>
      <c r="AE457" s="133">
        <f t="shared" ca="1" si="522"/>
        <v>1</v>
      </c>
      <c r="AF457" s="133">
        <f t="shared" ca="1" si="522"/>
        <v>1</v>
      </c>
      <c r="AG457" s="133">
        <f t="shared" ca="1" si="522"/>
        <v>0</v>
      </c>
      <c r="AH457" s="133">
        <f t="shared" ca="1" si="522"/>
        <v>0</v>
      </c>
      <c r="AI457" s="133">
        <f t="shared" ca="1" si="522"/>
        <v>1</v>
      </c>
      <c r="AJ457" s="133">
        <f t="shared" ca="1" si="522"/>
        <v>1</v>
      </c>
      <c r="AK457" s="133">
        <f t="shared" ca="1" si="522"/>
        <v>0</v>
      </c>
      <c r="AL457" s="133">
        <f t="shared" ca="1" si="522"/>
        <v>1</v>
      </c>
      <c r="AM457" s="133">
        <f t="shared" ca="1" si="481"/>
        <v>5</v>
      </c>
    </row>
    <row r="458" spans="4:39" x14ac:dyDescent="0.25">
      <c r="D458" s="133">
        <v>300</v>
      </c>
      <c r="E458" s="133" t="s">
        <v>96</v>
      </c>
      <c r="F458" s="133" t="s">
        <v>97</v>
      </c>
      <c r="I458" s="133" t="s">
        <v>100</v>
      </c>
      <c r="J458" s="133" t="s">
        <v>99</v>
      </c>
      <c r="L458" s="133" t="s">
        <v>102</v>
      </c>
      <c r="N458" s="133" t="s">
        <v>517</v>
      </c>
      <c r="O458" s="193" t="s">
        <v>518</v>
      </c>
      <c r="P458" s="133" t="s">
        <v>94</v>
      </c>
      <c r="R458" s="133" t="s">
        <v>676</v>
      </c>
      <c r="S458" s="133" t="s">
        <v>677</v>
      </c>
      <c r="T458" s="133" t="s">
        <v>686</v>
      </c>
      <c r="U458" s="133" t="s">
        <v>679</v>
      </c>
      <c r="V458" s="133" t="s">
        <v>687</v>
      </c>
      <c r="W458" s="133" t="s">
        <v>680</v>
      </c>
      <c r="X458" s="133" t="s">
        <v>682</v>
      </c>
      <c r="Y458" s="133" t="s">
        <v>683</v>
      </c>
      <c r="AA458" s="133">
        <f t="shared" ref="AA458:AL458" ca="1" si="523">IF(AND(E458&lt;&gt;"",AA158=1),1,0)</f>
        <v>0</v>
      </c>
      <c r="AB458" s="133">
        <f t="shared" ca="1" si="523"/>
        <v>0</v>
      </c>
      <c r="AC458" s="133">
        <f t="shared" ca="1" si="523"/>
        <v>0</v>
      </c>
      <c r="AD458" s="133">
        <f t="shared" ca="1" si="523"/>
        <v>0</v>
      </c>
      <c r="AE458" s="133">
        <f t="shared" ca="1" si="523"/>
        <v>1</v>
      </c>
      <c r="AF458" s="133">
        <f t="shared" ca="1" si="523"/>
        <v>1</v>
      </c>
      <c r="AG458" s="133">
        <f t="shared" ca="1" si="523"/>
        <v>0</v>
      </c>
      <c r="AH458" s="133">
        <f t="shared" ca="1" si="523"/>
        <v>0</v>
      </c>
      <c r="AI458" s="133">
        <f t="shared" ca="1" si="523"/>
        <v>0</v>
      </c>
      <c r="AJ458" s="133">
        <f t="shared" ca="1" si="523"/>
        <v>1</v>
      </c>
      <c r="AK458" s="133">
        <f t="shared" ca="1" si="523"/>
        <v>0</v>
      </c>
      <c r="AL458" s="133">
        <f t="shared" ca="1" si="523"/>
        <v>1</v>
      </c>
      <c r="AM458" s="133">
        <f t="shared" ca="1" si="481"/>
        <v>4</v>
      </c>
    </row>
    <row r="459" spans="4:39" x14ac:dyDescent="0.25">
      <c r="D459" s="133">
        <v>301</v>
      </c>
      <c r="E459" s="133" t="s">
        <v>96</v>
      </c>
      <c r="F459" s="133" t="s">
        <v>97</v>
      </c>
      <c r="I459" s="133" t="s">
        <v>100</v>
      </c>
      <c r="J459" s="133" t="s">
        <v>99</v>
      </c>
      <c r="L459" s="133" t="s">
        <v>102</v>
      </c>
      <c r="M459" s="133" t="s">
        <v>516</v>
      </c>
      <c r="O459" s="193" t="s">
        <v>518</v>
      </c>
      <c r="P459" s="133" t="s">
        <v>94</v>
      </c>
      <c r="R459" s="133" t="s">
        <v>676</v>
      </c>
      <c r="S459" s="133" t="s">
        <v>678</v>
      </c>
      <c r="T459" s="133" t="s">
        <v>686</v>
      </c>
      <c r="U459" s="133" t="s">
        <v>679</v>
      </c>
      <c r="V459" s="133" t="s">
        <v>687</v>
      </c>
      <c r="W459" s="133" t="s">
        <v>680</v>
      </c>
      <c r="X459" s="133" t="s">
        <v>682</v>
      </c>
      <c r="Y459" s="133" t="s">
        <v>683</v>
      </c>
      <c r="AA459" s="133">
        <f t="shared" ref="AA459:AL459" ca="1" si="524">IF(AND(E459&lt;&gt;"",AA158=1),1,0)</f>
        <v>0</v>
      </c>
      <c r="AB459" s="133">
        <f t="shared" ca="1" si="524"/>
        <v>0</v>
      </c>
      <c r="AC459" s="133">
        <f t="shared" ca="1" si="524"/>
        <v>0</v>
      </c>
      <c r="AD459" s="133">
        <f t="shared" ca="1" si="524"/>
        <v>0</v>
      </c>
      <c r="AE459" s="133">
        <f t="shared" ca="1" si="524"/>
        <v>1</v>
      </c>
      <c r="AF459" s="133">
        <f t="shared" ca="1" si="524"/>
        <v>1</v>
      </c>
      <c r="AG459" s="133">
        <f t="shared" ca="1" si="524"/>
        <v>0</v>
      </c>
      <c r="AH459" s="133">
        <f t="shared" ca="1" si="524"/>
        <v>0</v>
      </c>
      <c r="AI459" s="133">
        <f t="shared" ca="1" si="524"/>
        <v>1</v>
      </c>
      <c r="AJ459" s="133">
        <f t="shared" ca="1" si="524"/>
        <v>0</v>
      </c>
      <c r="AK459" s="133">
        <f t="shared" ca="1" si="524"/>
        <v>0</v>
      </c>
      <c r="AL459" s="133">
        <f t="shared" ca="1" si="524"/>
        <v>1</v>
      </c>
      <c r="AM459" s="133">
        <f t="shared" ca="1" si="481"/>
        <v>4</v>
      </c>
    </row>
    <row r="460" spans="4:39" x14ac:dyDescent="0.25">
      <c r="D460" s="133">
        <v>302</v>
      </c>
      <c r="E460" s="133" t="s">
        <v>96</v>
      </c>
      <c r="F460" s="133" t="s">
        <v>97</v>
      </c>
      <c r="I460" s="133" t="s">
        <v>100</v>
      </c>
      <c r="J460" s="133" t="s">
        <v>99</v>
      </c>
      <c r="L460" s="133" t="s">
        <v>102</v>
      </c>
      <c r="M460" s="133" t="s">
        <v>516</v>
      </c>
      <c r="N460" s="133" t="s">
        <v>517</v>
      </c>
      <c r="P460" s="133" t="s">
        <v>94</v>
      </c>
      <c r="R460" s="133" t="s">
        <v>676</v>
      </c>
      <c r="S460" s="133" t="s">
        <v>677</v>
      </c>
      <c r="T460" s="133" t="s">
        <v>686</v>
      </c>
      <c r="U460" s="133" t="s">
        <v>679</v>
      </c>
      <c r="V460" s="133" t="s">
        <v>687</v>
      </c>
      <c r="W460" s="133" t="s">
        <v>680</v>
      </c>
      <c r="X460" s="133" t="s">
        <v>682</v>
      </c>
      <c r="Y460" s="133" t="s">
        <v>678</v>
      </c>
      <c r="AA460" s="133">
        <f t="shared" ref="AA460:AL460" ca="1" si="525">IF(AND(E460&lt;&gt;"",AA158=1),1,0)</f>
        <v>0</v>
      </c>
      <c r="AB460" s="133">
        <f t="shared" ca="1" si="525"/>
        <v>0</v>
      </c>
      <c r="AC460" s="133">
        <f t="shared" ca="1" si="525"/>
        <v>0</v>
      </c>
      <c r="AD460" s="133">
        <f t="shared" ca="1" si="525"/>
        <v>0</v>
      </c>
      <c r="AE460" s="133">
        <f t="shared" ca="1" si="525"/>
        <v>1</v>
      </c>
      <c r="AF460" s="133">
        <f t="shared" ca="1" si="525"/>
        <v>1</v>
      </c>
      <c r="AG460" s="133">
        <f t="shared" ca="1" si="525"/>
        <v>0</v>
      </c>
      <c r="AH460" s="133">
        <f t="shared" ca="1" si="525"/>
        <v>0</v>
      </c>
      <c r="AI460" s="133">
        <f t="shared" ca="1" si="525"/>
        <v>1</v>
      </c>
      <c r="AJ460" s="133">
        <f t="shared" ca="1" si="525"/>
        <v>1</v>
      </c>
      <c r="AK460" s="133">
        <f t="shared" ca="1" si="525"/>
        <v>0</v>
      </c>
      <c r="AL460" s="133">
        <f t="shared" ca="1" si="525"/>
        <v>1</v>
      </c>
      <c r="AM460" s="133">
        <f t="shared" ca="1" si="481"/>
        <v>5</v>
      </c>
    </row>
    <row r="461" spans="4:39" x14ac:dyDescent="0.25">
      <c r="D461" s="133">
        <v>303</v>
      </c>
      <c r="E461" s="133" t="s">
        <v>96</v>
      </c>
      <c r="F461" s="133" t="s">
        <v>97</v>
      </c>
      <c r="I461" s="133" t="s">
        <v>100</v>
      </c>
      <c r="J461" s="133" t="s">
        <v>99</v>
      </c>
      <c r="L461" s="133" t="s">
        <v>102</v>
      </c>
      <c r="M461" s="133" t="s">
        <v>516</v>
      </c>
      <c r="N461" s="133" t="s">
        <v>517</v>
      </c>
      <c r="O461" s="193" t="s">
        <v>518</v>
      </c>
      <c r="R461" s="133" t="s">
        <v>676</v>
      </c>
      <c r="S461" s="133" t="s">
        <v>677</v>
      </c>
      <c r="T461" s="133" t="s">
        <v>686</v>
      </c>
      <c r="U461" s="133" t="s">
        <v>679</v>
      </c>
      <c r="V461" s="133" t="s">
        <v>687</v>
      </c>
      <c r="W461" s="133" t="s">
        <v>680</v>
      </c>
      <c r="X461" s="133" t="s">
        <v>678</v>
      </c>
      <c r="Y461" s="133" t="s">
        <v>683</v>
      </c>
      <c r="AA461" s="133">
        <f t="shared" ref="AA461:AL461" ca="1" si="526">IF(AND(E461&lt;&gt;"",AA158=1),1,0)</f>
        <v>0</v>
      </c>
      <c r="AB461" s="133">
        <f t="shared" ca="1" si="526"/>
        <v>0</v>
      </c>
      <c r="AC461" s="133">
        <f t="shared" ca="1" si="526"/>
        <v>0</v>
      </c>
      <c r="AD461" s="133">
        <f t="shared" ca="1" si="526"/>
        <v>0</v>
      </c>
      <c r="AE461" s="133">
        <f t="shared" ca="1" si="526"/>
        <v>1</v>
      </c>
      <c r="AF461" s="133">
        <f t="shared" ca="1" si="526"/>
        <v>1</v>
      </c>
      <c r="AG461" s="133">
        <f t="shared" ca="1" si="526"/>
        <v>0</v>
      </c>
      <c r="AH461" s="133">
        <f t="shared" ca="1" si="526"/>
        <v>0</v>
      </c>
      <c r="AI461" s="133">
        <f t="shared" ca="1" si="526"/>
        <v>1</v>
      </c>
      <c r="AJ461" s="133">
        <f t="shared" ca="1" si="526"/>
        <v>1</v>
      </c>
      <c r="AK461" s="133">
        <f t="shared" ca="1" si="526"/>
        <v>0</v>
      </c>
      <c r="AL461" s="133">
        <f t="shared" ca="1" si="526"/>
        <v>0</v>
      </c>
      <c r="AM461" s="133">
        <f t="shared" ca="1" si="481"/>
        <v>4</v>
      </c>
    </row>
    <row r="462" spans="4:39" x14ac:dyDescent="0.25">
      <c r="D462" s="133">
        <v>304</v>
      </c>
      <c r="E462" s="133" t="s">
        <v>96</v>
      </c>
      <c r="F462" s="133" t="s">
        <v>97</v>
      </c>
      <c r="I462" s="133" t="s">
        <v>100</v>
      </c>
      <c r="J462" s="133" t="s">
        <v>99</v>
      </c>
      <c r="K462" s="133" t="s">
        <v>101</v>
      </c>
      <c r="N462" s="133" t="s">
        <v>517</v>
      </c>
      <c r="O462" s="193" t="s">
        <v>518</v>
      </c>
      <c r="P462" s="133" t="s">
        <v>94</v>
      </c>
      <c r="R462" s="133" t="s">
        <v>676</v>
      </c>
      <c r="S462" s="133" t="s">
        <v>677</v>
      </c>
      <c r="T462" s="133" t="s">
        <v>686</v>
      </c>
      <c r="U462" s="133" t="s">
        <v>679</v>
      </c>
      <c r="V462" s="133" t="s">
        <v>687</v>
      </c>
      <c r="W462" s="133" t="s">
        <v>681</v>
      </c>
      <c r="X462" s="133" t="s">
        <v>682</v>
      </c>
      <c r="Y462" s="133" t="s">
        <v>683</v>
      </c>
      <c r="AA462" s="133">
        <f t="shared" ref="AA462:AL462" ca="1" si="527">IF(AND(E462&lt;&gt;"",AA158=1),1,0)</f>
        <v>0</v>
      </c>
      <c r="AB462" s="133">
        <f t="shared" ca="1" si="527"/>
        <v>0</v>
      </c>
      <c r="AC462" s="133">
        <f t="shared" ca="1" si="527"/>
        <v>0</v>
      </c>
      <c r="AD462" s="133">
        <f t="shared" ca="1" si="527"/>
        <v>0</v>
      </c>
      <c r="AE462" s="133">
        <f t="shared" ca="1" si="527"/>
        <v>1</v>
      </c>
      <c r="AF462" s="133">
        <f t="shared" ca="1" si="527"/>
        <v>1</v>
      </c>
      <c r="AG462" s="133">
        <f t="shared" ca="1" si="527"/>
        <v>1</v>
      </c>
      <c r="AH462" s="133">
        <f t="shared" ca="1" si="527"/>
        <v>0</v>
      </c>
      <c r="AI462" s="133">
        <f t="shared" ca="1" si="527"/>
        <v>0</v>
      </c>
      <c r="AJ462" s="133">
        <f t="shared" ca="1" si="527"/>
        <v>1</v>
      </c>
      <c r="AK462" s="133">
        <f t="shared" ca="1" si="527"/>
        <v>0</v>
      </c>
      <c r="AL462" s="133">
        <f t="shared" ca="1" si="527"/>
        <v>1</v>
      </c>
      <c r="AM462" s="133">
        <f t="shared" ca="1" si="481"/>
        <v>5</v>
      </c>
    </row>
    <row r="463" spans="4:39" x14ac:dyDescent="0.25">
      <c r="D463" s="133">
        <v>305</v>
      </c>
      <c r="E463" s="133" t="s">
        <v>96</v>
      </c>
      <c r="F463" s="133" t="s">
        <v>97</v>
      </c>
      <c r="I463" s="133" t="s">
        <v>100</v>
      </c>
      <c r="J463" s="133" t="s">
        <v>99</v>
      </c>
      <c r="K463" s="133" t="s">
        <v>101</v>
      </c>
      <c r="M463" s="133" t="s">
        <v>516</v>
      </c>
      <c r="O463" s="193" t="s">
        <v>518</v>
      </c>
      <c r="P463" s="133" t="s">
        <v>94</v>
      </c>
      <c r="R463" s="133" t="s">
        <v>676</v>
      </c>
      <c r="S463" s="133" t="s">
        <v>681</v>
      </c>
      <c r="T463" s="133" t="s">
        <v>686</v>
      </c>
      <c r="U463" s="133" t="s">
        <v>687</v>
      </c>
      <c r="V463" s="133" t="s">
        <v>678</v>
      </c>
      <c r="W463" s="133" t="s">
        <v>679</v>
      </c>
      <c r="X463" s="133" t="s">
        <v>682</v>
      </c>
      <c r="Y463" s="133" t="s">
        <v>683</v>
      </c>
      <c r="AA463" s="133">
        <f t="shared" ref="AA463:AL463" ca="1" si="528">IF(AND(E463&lt;&gt;"",AA158=1),1,0)</f>
        <v>0</v>
      </c>
      <c r="AB463" s="133">
        <f t="shared" ca="1" si="528"/>
        <v>0</v>
      </c>
      <c r="AC463" s="133">
        <f t="shared" ca="1" si="528"/>
        <v>0</v>
      </c>
      <c r="AD463" s="133">
        <f t="shared" ca="1" si="528"/>
        <v>0</v>
      </c>
      <c r="AE463" s="133">
        <f t="shared" ca="1" si="528"/>
        <v>1</v>
      </c>
      <c r="AF463" s="133">
        <f t="shared" ca="1" si="528"/>
        <v>1</v>
      </c>
      <c r="AG463" s="133">
        <f t="shared" ca="1" si="528"/>
        <v>1</v>
      </c>
      <c r="AH463" s="133">
        <f t="shared" ca="1" si="528"/>
        <v>0</v>
      </c>
      <c r="AI463" s="133">
        <f t="shared" ca="1" si="528"/>
        <v>1</v>
      </c>
      <c r="AJ463" s="133">
        <f t="shared" ca="1" si="528"/>
        <v>0</v>
      </c>
      <c r="AK463" s="133">
        <f t="shared" ca="1" si="528"/>
        <v>0</v>
      </c>
      <c r="AL463" s="133">
        <f t="shared" ca="1" si="528"/>
        <v>1</v>
      </c>
      <c r="AM463" s="133">
        <f t="shared" ca="1" si="481"/>
        <v>5</v>
      </c>
    </row>
    <row r="464" spans="4:39" x14ac:dyDescent="0.25">
      <c r="D464" s="133">
        <v>306</v>
      </c>
      <c r="E464" s="133" t="s">
        <v>96</v>
      </c>
      <c r="F464" s="133" t="s">
        <v>97</v>
      </c>
      <c r="I464" s="133" t="s">
        <v>100</v>
      </c>
      <c r="J464" s="133" t="s">
        <v>99</v>
      </c>
      <c r="K464" s="133" t="s">
        <v>101</v>
      </c>
      <c r="M464" s="133" t="s">
        <v>516</v>
      </c>
      <c r="N464" s="133" t="s">
        <v>517</v>
      </c>
      <c r="P464" s="133" t="s">
        <v>94</v>
      </c>
      <c r="R464" s="133" t="s">
        <v>676</v>
      </c>
      <c r="S464" s="133" t="s">
        <v>677</v>
      </c>
      <c r="T464" s="133" t="s">
        <v>686</v>
      </c>
      <c r="U464" s="133" t="s">
        <v>679</v>
      </c>
      <c r="V464" s="133" t="s">
        <v>687</v>
      </c>
      <c r="W464" s="133" t="s">
        <v>681</v>
      </c>
      <c r="X464" s="133" t="s">
        <v>682</v>
      </c>
      <c r="Y464" s="133" t="s">
        <v>678</v>
      </c>
      <c r="AA464" s="133">
        <f t="shared" ref="AA464:AL464" ca="1" si="529">IF(AND(E464&lt;&gt;"",AA158=1),1,0)</f>
        <v>0</v>
      </c>
      <c r="AB464" s="133">
        <f t="shared" ca="1" si="529"/>
        <v>0</v>
      </c>
      <c r="AC464" s="133">
        <f t="shared" ca="1" si="529"/>
        <v>0</v>
      </c>
      <c r="AD464" s="133">
        <f t="shared" ca="1" si="529"/>
        <v>0</v>
      </c>
      <c r="AE464" s="133">
        <f t="shared" ca="1" si="529"/>
        <v>1</v>
      </c>
      <c r="AF464" s="133">
        <f t="shared" ca="1" si="529"/>
        <v>1</v>
      </c>
      <c r="AG464" s="133">
        <f t="shared" ca="1" si="529"/>
        <v>1</v>
      </c>
      <c r="AH464" s="133">
        <f t="shared" ca="1" si="529"/>
        <v>0</v>
      </c>
      <c r="AI464" s="133">
        <f t="shared" ca="1" si="529"/>
        <v>1</v>
      </c>
      <c r="AJ464" s="133">
        <f t="shared" ca="1" si="529"/>
        <v>1</v>
      </c>
      <c r="AK464" s="133">
        <f t="shared" ca="1" si="529"/>
        <v>0</v>
      </c>
      <c r="AL464" s="133">
        <f t="shared" ca="1" si="529"/>
        <v>1</v>
      </c>
      <c r="AM464" s="133">
        <f t="shared" ca="1" si="481"/>
        <v>6</v>
      </c>
    </row>
    <row r="465" spans="4:39" x14ac:dyDescent="0.25">
      <c r="D465" s="133">
        <v>307</v>
      </c>
      <c r="E465" s="133" t="s">
        <v>96</v>
      </c>
      <c r="F465" s="133" t="s">
        <v>97</v>
      </c>
      <c r="I465" s="133" t="s">
        <v>100</v>
      </c>
      <c r="J465" s="133" t="s">
        <v>99</v>
      </c>
      <c r="K465" s="133" t="s">
        <v>101</v>
      </c>
      <c r="M465" s="133" t="s">
        <v>516</v>
      </c>
      <c r="N465" s="133" t="s">
        <v>517</v>
      </c>
      <c r="O465" s="193" t="s">
        <v>518</v>
      </c>
      <c r="R465" s="133" t="s">
        <v>676</v>
      </c>
      <c r="S465" s="133" t="s">
        <v>677</v>
      </c>
      <c r="T465" s="133" t="s">
        <v>686</v>
      </c>
      <c r="U465" s="133" t="s">
        <v>679</v>
      </c>
      <c r="V465" s="133" t="s">
        <v>687</v>
      </c>
      <c r="W465" s="133" t="s">
        <v>681</v>
      </c>
      <c r="X465" s="133" t="s">
        <v>678</v>
      </c>
      <c r="Y465" s="133" t="s">
        <v>683</v>
      </c>
      <c r="AA465" s="133">
        <f t="shared" ref="AA465:AL465" ca="1" si="530">IF(AND(E465&lt;&gt;"",AA158=1),1,0)</f>
        <v>0</v>
      </c>
      <c r="AB465" s="133">
        <f t="shared" ca="1" si="530"/>
        <v>0</v>
      </c>
      <c r="AC465" s="133">
        <f t="shared" ca="1" si="530"/>
        <v>0</v>
      </c>
      <c r="AD465" s="133">
        <f t="shared" ca="1" si="530"/>
        <v>0</v>
      </c>
      <c r="AE465" s="133">
        <f t="shared" ca="1" si="530"/>
        <v>1</v>
      </c>
      <c r="AF465" s="133">
        <f t="shared" ca="1" si="530"/>
        <v>1</v>
      </c>
      <c r="AG465" s="133">
        <f t="shared" ca="1" si="530"/>
        <v>1</v>
      </c>
      <c r="AH465" s="133">
        <f t="shared" ca="1" si="530"/>
        <v>0</v>
      </c>
      <c r="AI465" s="133">
        <f t="shared" ca="1" si="530"/>
        <v>1</v>
      </c>
      <c r="AJ465" s="133">
        <f t="shared" ca="1" si="530"/>
        <v>1</v>
      </c>
      <c r="AK465" s="133">
        <f t="shared" ca="1" si="530"/>
        <v>0</v>
      </c>
      <c r="AL465" s="133">
        <f t="shared" ca="1" si="530"/>
        <v>0</v>
      </c>
      <c r="AM465" s="133">
        <f t="shared" ca="1" si="481"/>
        <v>5</v>
      </c>
    </row>
    <row r="466" spans="4:39" x14ac:dyDescent="0.25">
      <c r="D466" s="133">
        <v>308</v>
      </c>
      <c r="E466" s="133" t="s">
        <v>96</v>
      </c>
      <c r="F466" s="133" t="s">
        <v>97</v>
      </c>
      <c r="I466" s="133" t="s">
        <v>100</v>
      </c>
      <c r="J466" s="133" t="s">
        <v>99</v>
      </c>
      <c r="K466" s="133" t="s">
        <v>101</v>
      </c>
      <c r="L466" s="133" t="s">
        <v>102</v>
      </c>
      <c r="O466" s="193" t="s">
        <v>518</v>
      </c>
      <c r="P466" s="133" t="s">
        <v>94</v>
      </c>
      <c r="R466" s="133" t="s">
        <v>676</v>
      </c>
      <c r="S466" s="133" t="s">
        <v>681</v>
      </c>
      <c r="T466" s="133" t="s">
        <v>686</v>
      </c>
      <c r="U466" s="133" t="s">
        <v>679</v>
      </c>
      <c r="V466" s="133" t="s">
        <v>687</v>
      </c>
      <c r="W466" s="133" t="s">
        <v>680</v>
      </c>
      <c r="X466" s="133" t="s">
        <v>682</v>
      </c>
      <c r="Y466" s="133" t="s">
        <v>683</v>
      </c>
      <c r="AA466" s="133">
        <f t="shared" ref="AA466:AL466" ca="1" si="531">IF(AND(E466&lt;&gt;"",AA158=1),1,0)</f>
        <v>0</v>
      </c>
      <c r="AB466" s="133">
        <f t="shared" ca="1" si="531"/>
        <v>0</v>
      </c>
      <c r="AC466" s="133">
        <f t="shared" ca="1" si="531"/>
        <v>0</v>
      </c>
      <c r="AD466" s="133">
        <f t="shared" ca="1" si="531"/>
        <v>0</v>
      </c>
      <c r="AE466" s="133">
        <f t="shared" ca="1" si="531"/>
        <v>1</v>
      </c>
      <c r="AF466" s="133">
        <f t="shared" ca="1" si="531"/>
        <v>1</v>
      </c>
      <c r="AG466" s="133">
        <f t="shared" ca="1" si="531"/>
        <v>1</v>
      </c>
      <c r="AH466" s="133">
        <f t="shared" ca="1" si="531"/>
        <v>0</v>
      </c>
      <c r="AI466" s="133">
        <f t="shared" ca="1" si="531"/>
        <v>0</v>
      </c>
      <c r="AJ466" s="133">
        <f t="shared" ca="1" si="531"/>
        <v>0</v>
      </c>
      <c r="AK466" s="133">
        <f t="shared" ca="1" si="531"/>
        <v>0</v>
      </c>
      <c r="AL466" s="133">
        <f t="shared" ca="1" si="531"/>
        <v>1</v>
      </c>
      <c r="AM466" s="133">
        <f t="shared" ca="1" si="481"/>
        <v>4</v>
      </c>
    </row>
    <row r="467" spans="4:39" x14ac:dyDescent="0.25">
      <c r="D467" s="133">
        <v>309</v>
      </c>
      <c r="E467" s="133" t="s">
        <v>96</v>
      </c>
      <c r="F467" s="133" t="s">
        <v>97</v>
      </c>
      <c r="I467" s="133" t="s">
        <v>100</v>
      </c>
      <c r="J467" s="133" t="s">
        <v>99</v>
      </c>
      <c r="K467" s="133" t="s">
        <v>101</v>
      </c>
      <c r="L467" s="133" t="s">
        <v>102</v>
      </c>
      <c r="N467" s="133" t="s">
        <v>517</v>
      </c>
      <c r="P467" s="133" t="s">
        <v>94</v>
      </c>
      <c r="R467" s="133" t="s">
        <v>680</v>
      </c>
      <c r="S467" s="133" t="s">
        <v>677</v>
      </c>
      <c r="T467" s="133" t="s">
        <v>686</v>
      </c>
      <c r="U467" s="133" t="s">
        <v>679</v>
      </c>
      <c r="V467" s="133" t="s">
        <v>687</v>
      </c>
      <c r="W467" s="133" t="s">
        <v>681</v>
      </c>
      <c r="X467" s="133" t="s">
        <v>682</v>
      </c>
      <c r="Y467" s="133" t="s">
        <v>676</v>
      </c>
      <c r="AA467" s="133">
        <f t="shared" ref="AA467:AL467" ca="1" si="532">IF(AND(E467&lt;&gt;"",AA158=1),1,0)</f>
        <v>0</v>
      </c>
      <c r="AB467" s="133">
        <f t="shared" ca="1" si="532"/>
        <v>0</v>
      </c>
      <c r="AC467" s="133">
        <f t="shared" ca="1" si="532"/>
        <v>0</v>
      </c>
      <c r="AD467" s="133">
        <f t="shared" ca="1" si="532"/>
        <v>0</v>
      </c>
      <c r="AE467" s="133">
        <f t="shared" ca="1" si="532"/>
        <v>1</v>
      </c>
      <c r="AF467" s="133">
        <f t="shared" ca="1" si="532"/>
        <v>1</v>
      </c>
      <c r="AG467" s="133">
        <f t="shared" ca="1" si="532"/>
        <v>1</v>
      </c>
      <c r="AH467" s="133">
        <f t="shared" ca="1" si="532"/>
        <v>0</v>
      </c>
      <c r="AI467" s="133">
        <f t="shared" ca="1" si="532"/>
        <v>0</v>
      </c>
      <c r="AJ467" s="133">
        <f t="shared" ca="1" si="532"/>
        <v>1</v>
      </c>
      <c r="AK467" s="133">
        <f t="shared" ca="1" si="532"/>
        <v>0</v>
      </c>
      <c r="AL467" s="133">
        <f t="shared" ca="1" si="532"/>
        <v>1</v>
      </c>
      <c r="AM467" s="133">
        <f t="shared" ca="1" si="481"/>
        <v>5</v>
      </c>
    </row>
    <row r="468" spans="4:39" x14ac:dyDescent="0.25">
      <c r="D468" s="133">
        <v>310</v>
      </c>
      <c r="E468" s="133" t="s">
        <v>96</v>
      </c>
      <c r="F468" s="133" t="s">
        <v>97</v>
      </c>
      <c r="I468" s="133" t="s">
        <v>100</v>
      </c>
      <c r="J468" s="133" t="s">
        <v>99</v>
      </c>
      <c r="K468" s="133" t="s">
        <v>101</v>
      </c>
      <c r="L468" s="133" t="s">
        <v>102</v>
      </c>
      <c r="N468" s="133" t="s">
        <v>517</v>
      </c>
      <c r="O468" s="193" t="s">
        <v>518</v>
      </c>
      <c r="R468" s="133" t="s">
        <v>680</v>
      </c>
      <c r="S468" s="133" t="s">
        <v>677</v>
      </c>
      <c r="T468" s="133" t="s">
        <v>686</v>
      </c>
      <c r="U468" s="133" t="s">
        <v>679</v>
      </c>
      <c r="V468" s="133" t="s">
        <v>687</v>
      </c>
      <c r="W468" s="133" t="s">
        <v>681</v>
      </c>
      <c r="X468" s="133" t="s">
        <v>676</v>
      </c>
      <c r="Y468" s="133" t="s">
        <v>683</v>
      </c>
      <c r="AA468" s="133">
        <f t="shared" ref="AA468:AL468" ca="1" si="533">IF(AND(E468&lt;&gt;"",AA158=1),1,0)</f>
        <v>0</v>
      </c>
      <c r="AB468" s="133">
        <f t="shared" ca="1" si="533"/>
        <v>0</v>
      </c>
      <c r="AC468" s="133">
        <f t="shared" ca="1" si="533"/>
        <v>0</v>
      </c>
      <c r="AD468" s="133">
        <f t="shared" ca="1" si="533"/>
        <v>0</v>
      </c>
      <c r="AE468" s="133">
        <f t="shared" ca="1" si="533"/>
        <v>1</v>
      </c>
      <c r="AF468" s="133">
        <f t="shared" ca="1" si="533"/>
        <v>1</v>
      </c>
      <c r="AG468" s="133">
        <f t="shared" ca="1" si="533"/>
        <v>1</v>
      </c>
      <c r="AH468" s="133">
        <f t="shared" ca="1" si="533"/>
        <v>0</v>
      </c>
      <c r="AI468" s="133">
        <f t="shared" ca="1" si="533"/>
        <v>0</v>
      </c>
      <c r="AJ468" s="133">
        <f t="shared" ca="1" si="533"/>
        <v>1</v>
      </c>
      <c r="AK468" s="133">
        <f t="shared" ca="1" si="533"/>
        <v>0</v>
      </c>
      <c r="AL468" s="133">
        <f t="shared" ca="1" si="533"/>
        <v>0</v>
      </c>
      <c r="AM468" s="133">
        <f t="shared" ca="1" si="481"/>
        <v>4</v>
      </c>
    </row>
    <row r="469" spans="4:39" x14ac:dyDescent="0.25">
      <c r="D469" s="133">
        <v>311</v>
      </c>
      <c r="E469" s="133" t="s">
        <v>96</v>
      </c>
      <c r="F469" s="133" t="s">
        <v>97</v>
      </c>
      <c r="I469" s="133" t="s">
        <v>100</v>
      </c>
      <c r="J469" s="133" t="s">
        <v>99</v>
      </c>
      <c r="K469" s="133" t="s">
        <v>101</v>
      </c>
      <c r="L469" s="133" t="s">
        <v>102</v>
      </c>
      <c r="M469" s="133" t="s">
        <v>516</v>
      </c>
      <c r="P469" s="133" t="s">
        <v>94</v>
      </c>
      <c r="R469" s="133" t="s">
        <v>676</v>
      </c>
      <c r="S469" s="133" t="s">
        <v>681</v>
      </c>
      <c r="T469" s="133" t="s">
        <v>686</v>
      </c>
      <c r="U469" s="133" t="s">
        <v>679</v>
      </c>
      <c r="V469" s="133" t="s">
        <v>687</v>
      </c>
      <c r="W469" s="133" t="s">
        <v>680</v>
      </c>
      <c r="X469" s="133" t="s">
        <v>682</v>
      </c>
      <c r="Y469" s="133" t="s">
        <v>678</v>
      </c>
      <c r="AA469" s="133">
        <f t="shared" ref="AA469:AL469" ca="1" si="534">IF(AND(E469&lt;&gt;"",AA158=1),1,0)</f>
        <v>0</v>
      </c>
      <c r="AB469" s="133">
        <f t="shared" ca="1" si="534"/>
        <v>0</v>
      </c>
      <c r="AC469" s="133">
        <f t="shared" ca="1" si="534"/>
        <v>0</v>
      </c>
      <c r="AD469" s="133">
        <f t="shared" ca="1" si="534"/>
        <v>0</v>
      </c>
      <c r="AE469" s="133">
        <f t="shared" ca="1" si="534"/>
        <v>1</v>
      </c>
      <c r="AF469" s="133">
        <f t="shared" ca="1" si="534"/>
        <v>1</v>
      </c>
      <c r="AG469" s="133">
        <f t="shared" ca="1" si="534"/>
        <v>1</v>
      </c>
      <c r="AH469" s="133">
        <f t="shared" ca="1" si="534"/>
        <v>0</v>
      </c>
      <c r="AI469" s="133">
        <f t="shared" ca="1" si="534"/>
        <v>1</v>
      </c>
      <c r="AJ469" s="133">
        <f t="shared" ca="1" si="534"/>
        <v>0</v>
      </c>
      <c r="AK469" s="133">
        <f t="shared" ca="1" si="534"/>
        <v>0</v>
      </c>
      <c r="AL469" s="133">
        <f t="shared" ca="1" si="534"/>
        <v>1</v>
      </c>
      <c r="AM469" s="133">
        <f t="shared" ca="1" si="481"/>
        <v>5</v>
      </c>
    </row>
    <row r="470" spans="4:39" x14ac:dyDescent="0.25">
      <c r="D470" s="133">
        <v>312</v>
      </c>
      <c r="E470" s="133" t="s">
        <v>96</v>
      </c>
      <c r="F470" s="133" t="s">
        <v>97</v>
      </c>
      <c r="I470" s="133" t="s">
        <v>100</v>
      </c>
      <c r="J470" s="133" t="s">
        <v>99</v>
      </c>
      <c r="K470" s="133" t="s">
        <v>101</v>
      </c>
      <c r="L470" s="133" t="s">
        <v>102</v>
      </c>
      <c r="M470" s="133" t="s">
        <v>516</v>
      </c>
      <c r="O470" s="193" t="s">
        <v>518</v>
      </c>
      <c r="R470" s="133" t="s">
        <v>676</v>
      </c>
      <c r="S470" s="133" t="s">
        <v>681</v>
      </c>
      <c r="T470" s="133" t="s">
        <v>686</v>
      </c>
      <c r="U470" s="133" t="s">
        <v>679</v>
      </c>
      <c r="V470" s="133" t="s">
        <v>687</v>
      </c>
      <c r="W470" s="133" t="s">
        <v>680</v>
      </c>
      <c r="X470" s="133" t="s">
        <v>678</v>
      </c>
      <c r="Y470" s="133" t="s">
        <v>683</v>
      </c>
      <c r="AA470" s="133">
        <f t="shared" ref="AA470:AL470" ca="1" si="535">IF(AND(E470&lt;&gt;"",AA158=1),1,0)</f>
        <v>0</v>
      </c>
      <c r="AB470" s="133">
        <f t="shared" ca="1" si="535"/>
        <v>0</v>
      </c>
      <c r="AC470" s="133">
        <f t="shared" ca="1" si="535"/>
        <v>0</v>
      </c>
      <c r="AD470" s="133">
        <f t="shared" ca="1" si="535"/>
        <v>0</v>
      </c>
      <c r="AE470" s="133">
        <f t="shared" ca="1" si="535"/>
        <v>1</v>
      </c>
      <c r="AF470" s="133">
        <f t="shared" ca="1" si="535"/>
        <v>1</v>
      </c>
      <c r="AG470" s="133">
        <f t="shared" ca="1" si="535"/>
        <v>1</v>
      </c>
      <c r="AH470" s="133">
        <f t="shared" ca="1" si="535"/>
        <v>0</v>
      </c>
      <c r="AI470" s="133">
        <f t="shared" ca="1" si="535"/>
        <v>1</v>
      </c>
      <c r="AJ470" s="133">
        <f t="shared" ca="1" si="535"/>
        <v>0</v>
      </c>
      <c r="AK470" s="133">
        <f t="shared" ca="1" si="535"/>
        <v>0</v>
      </c>
      <c r="AL470" s="133">
        <f t="shared" ca="1" si="535"/>
        <v>0</v>
      </c>
      <c r="AM470" s="133">
        <f t="shared" ca="1" si="481"/>
        <v>4</v>
      </c>
    </row>
    <row r="471" spans="4:39" x14ac:dyDescent="0.25">
      <c r="D471" s="133">
        <v>313</v>
      </c>
      <c r="E471" s="133" t="s">
        <v>96</v>
      </c>
      <c r="F471" s="133" t="s">
        <v>97</v>
      </c>
      <c r="I471" s="133" t="s">
        <v>100</v>
      </c>
      <c r="J471" s="133" t="s">
        <v>99</v>
      </c>
      <c r="K471" s="133" t="s">
        <v>101</v>
      </c>
      <c r="L471" s="133" t="s">
        <v>102</v>
      </c>
      <c r="M471" s="133" t="s">
        <v>516</v>
      </c>
      <c r="N471" s="133" t="s">
        <v>517</v>
      </c>
      <c r="R471" s="133" t="s">
        <v>680</v>
      </c>
      <c r="S471" s="133" t="s">
        <v>677</v>
      </c>
      <c r="T471" s="133" t="s">
        <v>686</v>
      </c>
      <c r="U471" s="133" t="s">
        <v>679</v>
      </c>
      <c r="V471" s="133" t="s">
        <v>687</v>
      </c>
      <c r="W471" s="133" t="s">
        <v>681</v>
      </c>
      <c r="X471" s="133" t="s">
        <v>676</v>
      </c>
      <c r="Y471" s="133" t="s">
        <v>678</v>
      </c>
      <c r="AA471" s="133">
        <f t="shared" ref="AA471:AL471" ca="1" si="536">IF(AND(E471&lt;&gt;"",AA158=1),1,0)</f>
        <v>0</v>
      </c>
      <c r="AB471" s="133">
        <f t="shared" ca="1" si="536"/>
        <v>0</v>
      </c>
      <c r="AC471" s="133">
        <f t="shared" ca="1" si="536"/>
        <v>0</v>
      </c>
      <c r="AD471" s="133">
        <f t="shared" ca="1" si="536"/>
        <v>0</v>
      </c>
      <c r="AE471" s="133">
        <f t="shared" ca="1" si="536"/>
        <v>1</v>
      </c>
      <c r="AF471" s="133">
        <f t="shared" ca="1" si="536"/>
        <v>1</v>
      </c>
      <c r="AG471" s="133">
        <f t="shared" ca="1" si="536"/>
        <v>1</v>
      </c>
      <c r="AH471" s="133">
        <f t="shared" ca="1" si="536"/>
        <v>0</v>
      </c>
      <c r="AI471" s="133">
        <f t="shared" ca="1" si="536"/>
        <v>1</v>
      </c>
      <c r="AJ471" s="133">
        <f t="shared" ca="1" si="536"/>
        <v>1</v>
      </c>
      <c r="AK471" s="133">
        <f t="shared" ca="1" si="536"/>
        <v>0</v>
      </c>
      <c r="AL471" s="133">
        <f t="shared" ca="1" si="536"/>
        <v>0</v>
      </c>
      <c r="AM471" s="133">
        <f t="shared" ca="1" si="481"/>
        <v>5</v>
      </c>
    </row>
    <row r="472" spans="4:39" x14ac:dyDescent="0.25">
      <c r="D472" s="133">
        <v>314</v>
      </c>
      <c r="E472" s="133" t="s">
        <v>96</v>
      </c>
      <c r="F472" s="133" t="s">
        <v>97</v>
      </c>
      <c r="H472" s="133" t="s">
        <v>93</v>
      </c>
      <c r="L472" s="133" t="s">
        <v>102</v>
      </c>
      <c r="M472" s="133" t="s">
        <v>516</v>
      </c>
      <c r="N472" s="133" t="s">
        <v>517</v>
      </c>
      <c r="O472" s="193" t="s">
        <v>518</v>
      </c>
      <c r="P472" s="133" t="s">
        <v>94</v>
      </c>
      <c r="R472" s="133" t="s">
        <v>678</v>
      </c>
      <c r="S472" s="133" t="s">
        <v>677</v>
      </c>
      <c r="T472" s="133" t="s">
        <v>686</v>
      </c>
      <c r="U472" s="133" t="s">
        <v>684</v>
      </c>
      <c r="V472" s="133" t="s">
        <v>687</v>
      </c>
      <c r="W472" s="133" t="s">
        <v>680</v>
      </c>
      <c r="X472" s="133" t="s">
        <v>682</v>
      </c>
      <c r="Y472" s="133" t="s">
        <v>683</v>
      </c>
      <c r="AA472" s="133">
        <f t="shared" ref="AA472:AL472" ca="1" si="537">IF(AND(E472&lt;&gt;"",AA158=1),1,0)</f>
        <v>0</v>
      </c>
      <c r="AB472" s="133">
        <f t="shared" ca="1" si="537"/>
        <v>0</v>
      </c>
      <c r="AC472" s="133">
        <f t="shared" ca="1" si="537"/>
        <v>0</v>
      </c>
      <c r="AD472" s="133">
        <f t="shared" ca="1" si="537"/>
        <v>1</v>
      </c>
      <c r="AE472" s="133">
        <f t="shared" ca="1" si="537"/>
        <v>0</v>
      </c>
      <c r="AF472" s="133">
        <f t="shared" ca="1" si="537"/>
        <v>0</v>
      </c>
      <c r="AG472" s="133">
        <f t="shared" ca="1" si="537"/>
        <v>0</v>
      </c>
      <c r="AH472" s="133">
        <f t="shared" ca="1" si="537"/>
        <v>0</v>
      </c>
      <c r="AI472" s="133">
        <f t="shared" ca="1" si="537"/>
        <v>1</v>
      </c>
      <c r="AJ472" s="133">
        <f t="shared" ca="1" si="537"/>
        <v>1</v>
      </c>
      <c r="AK472" s="133">
        <f t="shared" ca="1" si="537"/>
        <v>0</v>
      </c>
      <c r="AL472" s="133">
        <f t="shared" ca="1" si="537"/>
        <v>1</v>
      </c>
      <c r="AM472" s="133">
        <f t="shared" ca="1" si="481"/>
        <v>4</v>
      </c>
    </row>
    <row r="473" spans="4:39" x14ac:dyDescent="0.25">
      <c r="D473" s="133">
        <v>315</v>
      </c>
      <c r="E473" s="133" t="s">
        <v>96</v>
      </c>
      <c r="F473" s="133" t="s">
        <v>97</v>
      </c>
      <c r="H473" s="133" t="s">
        <v>93</v>
      </c>
      <c r="K473" s="133" t="s">
        <v>101</v>
      </c>
      <c r="M473" s="133" t="s">
        <v>516</v>
      </c>
      <c r="N473" s="133" t="s">
        <v>517</v>
      </c>
      <c r="O473" s="193" t="s">
        <v>518</v>
      </c>
      <c r="P473" s="133" t="s">
        <v>94</v>
      </c>
      <c r="R473" s="133" t="s">
        <v>678</v>
      </c>
      <c r="S473" s="133" t="s">
        <v>677</v>
      </c>
      <c r="T473" s="133" t="s">
        <v>686</v>
      </c>
      <c r="U473" s="133" t="s">
        <v>684</v>
      </c>
      <c r="V473" s="133" t="s">
        <v>687</v>
      </c>
      <c r="W473" s="133" t="s">
        <v>681</v>
      </c>
      <c r="X473" s="133" t="s">
        <v>682</v>
      </c>
      <c r="Y473" s="133" t="s">
        <v>683</v>
      </c>
      <c r="AA473" s="133">
        <f t="shared" ref="AA473:AL473" ca="1" si="538">IF(AND(E473&lt;&gt;"",AA158=1),1,0)</f>
        <v>0</v>
      </c>
      <c r="AB473" s="133">
        <f t="shared" ca="1" si="538"/>
        <v>0</v>
      </c>
      <c r="AC473" s="133">
        <f t="shared" ca="1" si="538"/>
        <v>0</v>
      </c>
      <c r="AD473" s="133">
        <f t="shared" ca="1" si="538"/>
        <v>1</v>
      </c>
      <c r="AE473" s="133">
        <f t="shared" ca="1" si="538"/>
        <v>0</v>
      </c>
      <c r="AF473" s="133">
        <f t="shared" ca="1" si="538"/>
        <v>0</v>
      </c>
      <c r="AG473" s="133">
        <f t="shared" ca="1" si="538"/>
        <v>1</v>
      </c>
      <c r="AH473" s="133">
        <f t="shared" ca="1" si="538"/>
        <v>0</v>
      </c>
      <c r="AI473" s="133">
        <f t="shared" ca="1" si="538"/>
        <v>1</v>
      </c>
      <c r="AJ473" s="133">
        <f t="shared" ca="1" si="538"/>
        <v>1</v>
      </c>
      <c r="AK473" s="133">
        <f t="shared" ca="1" si="538"/>
        <v>0</v>
      </c>
      <c r="AL473" s="133">
        <f t="shared" ca="1" si="538"/>
        <v>1</v>
      </c>
      <c r="AM473" s="133">
        <f t="shared" ca="1" si="481"/>
        <v>5</v>
      </c>
    </row>
    <row r="474" spans="4:39" x14ac:dyDescent="0.25">
      <c r="D474" s="133">
        <v>316</v>
      </c>
      <c r="E474" s="133" t="s">
        <v>96</v>
      </c>
      <c r="F474" s="133" t="s">
        <v>97</v>
      </c>
      <c r="H474" s="133" t="s">
        <v>93</v>
      </c>
      <c r="K474" s="133" t="s">
        <v>101</v>
      </c>
      <c r="L474" s="133" t="s">
        <v>102</v>
      </c>
      <c r="N474" s="133" t="s">
        <v>517</v>
      </c>
      <c r="O474" s="193" t="s">
        <v>518</v>
      </c>
      <c r="P474" s="133" t="s">
        <v>94</v>
      </c>
      <c r="R474" s="133" t="s">
        <v>680</v>
      </c>
      <c r="S474" s="133" t="s">
        <v>677</v>
      </c>
      <c r="T474" s="133" t="s">
        <v>686</v>
      </c>
      <c r="U474" s="133" t="s">
        <v>684</v>
      </c>
      <c r="V474" s="133" t="s">
        <v>687</v>
      </c>
      <c r="W474" s="133" t="s">
        <v>681</v>
      </c>
      <c r="X474" s="133" t="s">
        <v>682</v>
      </c>
      <c r="Y474" s="133" t="s">
        <v>683</v>
      </c>
      <c r="AA474" s="133">
        <f t="shared" ref="AA474:AL474" ca="1" si="539">IF(AND(E474&lt;&gt;"",AA158=1),1,0)</f>
        <v>0</v>
      </c>
      <c r="AB474" s="133">
        <f t="shared" ca="1" si="539"/>
        <v>0</v>
      </c>
      <c r="AC474" s="133">
        <f t="shared" ca="1" si="539"/>
        <v>0</v>
      </c>
      <c r="AD474" s="133">
        <f t="shared" ca="1" si="539"/>
        <v>1</v>
      </c>
      <c r="AE474" s="133">
        <f t="shared" ca="1" si="539"/>
        <v>0</v>
      </c>
      <c r="AF474" s="133">
        <f t="shared" ca="1" si="539"/>
        <v>0</v>
      </c>
      <c r="AG474" s="133">
        <f t="shared" ca="1" si="539"/>
        <v>1</v>
      </c>
      <c r="AH474" s="133">
        <f t="shared" ca="1" si="539"/>
        <v>0</v>
      </c>
      <c r="AI474" s="133">
        <f t="shared" ca="1" si="539"/>
        <v>0</v>
      </c>
      <c r="AJ474" s="133">
        <f t="shared" ca="1" si="539"/>
        <v>1</v>
      </c>
      <c r="AK474" s="133">
        <f t="shared" ca="1" si="539"/>
        <v>0</v>
      </c>
      <c r="AL474" s="133">
        <f t="shared" ca="1" si="539"/>
        <v>1</v>
      </c>
      <c r="AM474" s="133">
        <f t="shared" ca="1" si="481"/>
        <v>4</v>
      </c>
    </row>
    <row r="475" spans="4:39" x14ac:dyDescent="0.25">
      <c r="D475" s="133">
        <v>317</v>
      </c>
      <c r="E475" s="133" t="s">
        <v>96</v>
      </c>
      <c r="F475" s="133" t="s">
        <v>97</v>
      </c>
      <c r="H475" s="133" t="s">
        <v>93</v>
      </c>
      <c r="K475" s="133" t="s">
        <v>101</v>
      </c>
      <c r="L475" s="133" t="s">
        <v>102</v>
      </c>
      <c r="M475" s="133" t="s">
        <v>516</v>
      </c>
      <c r="O475" s="193" t="s">
        <v>518</v>
      </c>
      <c r="P475" s="133" t="s">
        <v>94</v>
      </c>
      <c r="R475" s="133" t="s">
        <v>678</v>
      </c>
      <c r="S475" s="133" t="s">
        <v>681</v>
      </c>
      <c r="T475" s="133" t="s">
        <v>686</v>
      </c>
      <c r="U475" s="133" t="s">
        <v>684</v>
      </c>
      <c r="V475" s="133" t="s">
        <v>687</v>
      </c>
      <c r="W475" s="133" t="s">
        <v>680</v>
      </c>
      <c r="X475" s="133" t="s">
        <v>682</v>
      </c>
      <c r="Y475" s="133" t="s">
        <v>683</v>
      </c>
      <c r="AA475" s="133">
        <f t="shared" ref="AA475:AL475" ca="1" si="540">IF(AND(E475&lt;&gt;"",AA158=1),1,0)</f>
        <v>0</v>
      </c>
      <c r="AB475" s="133">
        <f t="shared" ca="1" si="540"/>
        <v>0</v>
      </c>
      <c r="AC475" s="133">
        <f t="shared" ca="1" si="540"/>
        <v>0</v>
      </c>
      <c r="AD475" s="133">
        <f t="shared" ca="1" si="540"/>
        <v>1</v>
      </c>
      <c r="AE475" s="133">
        <f t="shared" ca="1" si="540"/>
        <v>0</v>
      </c>
      <c r="AF475" s="133">
        <f t="shared" ca="1" si="540"/>
        <v>0</v>
      </c>
      <c r="AG475" s="133">
        <f t="shared" ca="1" si="540"/>
        <v>1</v>
      </c>
      <c r="AH475" s="133">
        <f t="shared" ca="1" si="540"/>
        <v>0</v>
      </c>
      <c r="AI475" s="133">
        <f t="shared" ca="1" si="540"/>
        <v>1</v>
      </c>
      <c r="AJ475" s="133">
        <f t="shared" ca="1" si="540"/>
        <v>0</v>
      </c>
      <c r="AK475" s="133">
        <f t="shared" ca="1" si="540"/>
        <v>0</v>
      </c>
      <c r="AL475" s="133">
        <f t="shared" ca="1" si="540"/>
        <v>1</v>
      </c>
      <c r="AM475" s="133">
        <f t="shared" ca="1" si="481"/>
        <v>4</v>
      </c>
    </row>
    <row r="476" spans="4:39" x14ac:dyDescent="0.25">
      <c r="D476" s="133">
        <v>318</v>
      </c>
      <c r="E476" s="133" t="s">
        <v>96</v>
      </c>
      <c r="F476" s="133" t="s">
        <v>97</v>
      </c>
      <c r="H476" s="133" t="s">
        <v>93</v>
      </c>
      <c r="K476" s="133" t="s">
        <v>101</v>
      </c>
      <c r="L476" s="133" t="s">
        <v>102</v>
      </c>
      <c r="M476" s="133" t="s">
        <v>516</v>
      </c>
      <c r="N476" s="133" t="s">
        <v>517</v>
      </c>
      <c r="P476" s="133" t="s">
        <v>94</v>
      </c>
      <c r="R476" s="133" t="s">
        <v>680</v>
      </c>
      <c r="S476" s="133" t="s">
        <v>677</v>
      </c>
      <c r="T476" s="133" t="s">
        <v>686</v>
      </c>
      <c r="U476" s="133" t="s">
        <v>684</v>
      </c>
      <c r="V476" s="133" t="s">
        <v>687</v>
      </c>
      <c r="W476" s="133" t="s">
        <v>681</v>
      </c>
      <c r="X476" s="133" t="s">
        <v>682</v>
      </c>
      <c r="Y476" s="133" t="s">
        <v>678</v>
      </c>
      <c r="AA476" s="133">
        <f t="shared" ref="AA476:AL476" ca="1" si="541">IF(AND(E476&lt;&gt;"",AA158=1),1,0)</f>
        <v>0</v>
      </c>
      <c r="AB476" s="133">
        <f t="shared" ca="1" si="541"/>
        <v>0</v>
      </c>
      <c r="AC476" s="133">
        <f t="shared" ca="1" si="541"/>
        <v>0</v>
      </c>
      <c r="AD476" s="133">
        <f t="shared" ca="1" si="541"/>
        <v>1</v>
      </c>
      <c r="AE476" s="133">
        <f t="shared" ca="1" si="541"/>
        <v>0</v>
      </c>
      <c r="AF476" s="133">
        <f t="shared" ca="1" si="541"/>
        <v>0</v>
      </c>
      <c r="AG476" s="133">
        <f t="shared" ca="1" si="541"/>
        <v>1</v>
      </c>
      <c r="AH476" s="133">
        <f t="shared" ca="1" si="541"/>
        <v>0</v>
      </c>
      <c r="AI476" s="133">
        <f t="shared" ca="1" si="541"/>
        <v>1</v>
      </c>
      <c r="AJ476" s="133">
        <f t="shared" ca="1" si="541"/>
        <v>1</v>
      </c>
      <c r="AK476" s="133">
        <f t="shared" ca="1" si="541"/>
        <v>0</v>
      </c>
      <c r="AL476" s="133">
        <f t="shared" ca="1" si="541"/>
        <v>1</v>
      </c>
      <c r="AM476" s="133">
        <f t="shared" ca="1" si="481"/>
        <v>5</v>
      </c>
    </row>
    <row r="477" spans="4:39" x14ac:dyDescent="0.25">
      <c r="D477" s="133">
        <v>319</v>
      </c>
      <c r="E477" s="133" t="s">
        <v>96</v>
      </c>
      <c r="F477" s="133" t="s">
        <v>97</v>
      </c>
      <c r="H477" s="133" t="s">
        <v>93</v>
      </c>
      <c r="K477" s="133" t="s">
        <v>101</v>
      </c>
      <c r="L477" s="133" t="s">
        <v>102</v>
      </c>
      <c r="M477" s="133" t="s">
        <v>516</v>
      </c>
      <c r="N477" s="133" t="s">
        <v>517</v>
      </c>
      <c r="O477" s="193" t="s">
        <v>518</v>
      </c>
      <c r="R477" s="133" t="s">
        <v>680</v>
      </c>
      <c r="S477" s="133" t="s">
        <v>677</v>
      </c>
      <c r="T477" s="133" t="s">
        <v>686</v>
      </c>
      <c r="U477" s="133" t="s">
        <v>684</v>
      </c>
      <c r="V477" s="133" t="s">
        <v>687</v>
      </c>
      <c r="W477" s="133" t="s">
        <v>681</v>
      </c>
      <c r="X477" s="133" t="s">
        <v>678</v>
      </c>
      <c r="Y477" s="133" t="s">
        <v>683</v>
      </c>
      <c r="AA477" s="133">
        <f t="shared" ref="AA477:AL477" ca="1" si="542">IF(AND(E477&lt;&gt;"",AA158=1),1,0)</f>
        <v>0</v>
      </c>
      <c r="AB477" s="133">
        <f t="shared" ca="1" si="542"/>
        <v>0</v>
      </c>
      <c r="AC477" s="133">
        <f t="shared" ca="1" si="542"/>
        <v>0</v>
      </c>
      <c r="AD477" s="133">
        <f t="shared" ca="1" si="542"/>
        <v>1</v>
      </c>
      <c r="AE477" s="133">
        <f t="shared" ca="1" si="542"/>
        <v>0</v>
      </c>
      <c r="AF477" s="133">
        <f t="shared" ca="1" si="542"/>
        <v>0</v>
      </c>
      <c r="AG477" s="133">
        <f t="shared" ca="1" si="542"/>
        <v>1</v>
      </c>
      <c r="AH477" s="133">
        <f t="shared" ca="1" si="542"/>
        <v>0</v>
      </c>
      <c r="AI477" s="133">
        <f t="shared" ca="1" si="542"/>
        <v>1</v>
      </c>
      <c r="AJ477" s="133">
        <f t="shared" ca="1" si="542"/>
        <v>1</v>
      </c>
      <c r="AK477" s="133">
        <f t="shared" ca="1" si="542"/>
        <v>0</v>
      </c>
      <c r="AL477" s="133">
        <f t="shared" ca="1" si="542"/>
        <v>0</v>
      </c>
      <c r="AM477" s="133">
        <f t="shared" ca="1" si="481"/>
        <v>4</v>
      </c>
    </row>
    <row r="478" spans="4:39" x14ac:dyDescent="0.25">
      <c r="D478" s="133">
        <v>320</v>
      </c>
      <c r="E478" s="133" t="s">
        <v>96</v>
      </c>
      <c r="F478" s="133" t="s">
        <v>97</v>
      </c>
      <c r="H478" s="133" t="s">
        <v>93</v>
      </c>
      <c r="J478" s="133" t="s">
        <v>99</v>
      </c>
      <c r="M478" s="133" t="s">
        <v>516</v>
      </c>
      <c r="N478" s="133" t="s">
        <v>517</v>
      </c>
      <c r="O478" s="193" t="s">
        <v>518</v>
      </c>
      <c r="P478" s="133" t="s">
        <v>94</v>
      </c>
      <c r="R478" s="133" t="s">
        <v>678</v>
      </c>
      <c r="S478" s="133" t="s">
        <v>677</v>
      </c>
      <c r="T478" s="133" t="s">
        <v>686</v>
      </c>
      <c r="U478" s="133" t="s">
        <v>684</v>
      </c>
      <c r="V478" s="133" t="s">
        <v>687</v>
      </c>
      <c r="W478" s="133" t="s">
        <v>679</v>
      </c>
      <c r="X478" s="133" t="s">
        <v>682</v>
      </c>
      <c r="Y478" s="133" t="s">
        <v>683</v>
      </c>
      <c r="AA478" s="133">
        <f t="shared" ref="AA478:AL478" ca="1" si="543">IF(AND(E478&lt;&gt;"",AA158=1),1,0)</f>
        <v>0</v>
      </c>
      <c r="AB478" s="133">
        <f t="shared" ca="1" si="543"/>
        <v>0</v>
      </c>
      <c r="AC478" s="133">
        <f t="shared" ca="1" si="543"/>
        <v>0</v>
      </c>
      <c r="AD478" s="133">
        <f t="shared" ca="1" si="543"/>
        <v>1</v>
      </c>
      <c r="AE478" s="133">
        <f t="shared" ca="1" si="543"/>
        <v>0</v>
      </c>
      <c r="AF478" s="133">
        <f t="shared" ca="1" si="543"/>
        <v>1</v>
      </c>
      <c r="AG478" s="133">
        <f t="shared" ca="1" si="543"/>
        <v>0</v>
      </c>
      <c r="AH478" s="133">
        <f t="shared" ca="1" si="543"/>
        <v>0</v>
      </c>
      <c r="AI478" s="133">
        <f t="shared" ca="1" si="543"/>
        <v>1</v>
      </c>
      <c r="AJ478" s="133">
        <f t="shared" ca="1" si="543"/>
        <v>1</v>
      </c>
      <c r="AK478" s="133">
        <f t="shared" ca="1" si="543"/>
        <v>0</v>
      </c>
      <c r="AL478" s="133">
        <f t="shared" ca="1" si="543"/>
        <v>1</v>
      </c>
      <c r="AM478" s="133">
        <f t="shared" ca="1" si="481"/>
        <v>5</v>
      </c>
    </row>
    <row r="479" spans="4:39" x14ac:dyDescent="0.25">
      <c r="D479" s="133">
        <v>321</v>
      </c>
      <c r="E479" s="133" t="s">
        <v>96</v>
      </c>
      <c r="F479" s="133" t="s">
        <v>97</v>
      </c>
      <c r="H479" s="133" t="s">
        <v>93</v>
      </c>
      <c r="J479" s="133" t="s">
        <v>99</v>
      </c>
      <c r="L479" s="133" t="s">
        <v>102</v>
      </c>
      <c r="N479" s="133" t="s">
        <v>517</v>
      </c>
      <c r="O479" s="193" t="s">
        <v>518</v>
      </c>
      <c r="P479" s="133" t="s">
        <v>94</v>
      </c>
      <c r="R479" s="133" t="s">
        <v>680</v>
      </c>
      <c r="S479" s="133" t="s">
        <v>677</v>
      </c>
      <c r="T479" s="133" t="s">
        <v>686</v>
      </c>
      <c r="U479" s="133" t="s">
        <v>684</v>
      </c>
      <c r="V479" s="133" t="s">
        <v>687</v>
      </c>
      <c r="W479" s="133" t="s">
        <v>679</v>
      </c>
      <c r="X479" s="133" t="s">
        <v>682</v>
      </c>
      <c r="Y479" s="133" t="s">
        <v>683</v>
      </c>
      <c r="AA479" s="133">
        <f t="shared" ref="AA479:AL479" ca="1" si="544">IF(AND(E479&lt;&gt;"",AA158=1),1,0)</f>
        <v>0</v>
      </c>
      <c r="AB479" s="133">
        <f t="shared" ca="1" si="544"/>
        <v>0</v>
      </c>
      <c r="AC479" s="133">
        <f t="shared" ca="1" si="544"/>
        <v>0</v>
      </c>
      <c r="AD479" s="133">
        <f t="shared" ca="1" si="544"/>
        <v>1</v>
      </c>
      <c r="AE479" s="133">
        <f t="shared" ca="1" si="544"/>
        <v>0</v>
      </c>
      <c r="AF479" s="133">
        <f t="shared" ca="1" si="544"/>
        <v>1</v>
      </c>
      <c r="AG479" s="133">
        <f t="shared" ca="1" si="544"/>
        <v>0</v>
      </c>
      <c r="AH479" s="133">
        <f t="shared" ca="1" si="544"/>
        <v>0</v>
      </c>
      <c r="AI479" s="133">
        <f t="shared" ca="1" si="544"/>
        <v>0</v>
      </c>
      <c r="AJ479" s="133">
        <f t="shared" ca="1" si="544"/>
        <v>1</v>
      </c>
      <c r="AK479" s="133">
        <f t="shared" ca="1" si="544"/>
        <v>0</v>
      </c>
      <c r="AL479" s="133">
        <f t="shared" ca="1" si="544"/>
        <v>1</v>
      </c>
      <c r="AM479" s="133">
        <f t="shared" ca="1" si="481"/>
        <v>4</v>
      </c>
    </row>
    <row r="480" spans="4:39" x14ac:dyDescent="0.25">
      <c r="D480" s="133">
        <v>322</v>
      </c>
      <c r="E480" s="133" t="s">
        <v>96</v>
      </c>
      <c r="F480" s="133" t="s">
        <v>97</v>
      </c>
      <c r="H480" s="133" t="s">
        <v>93</v>
      </c>
      <c r="J480" s="133" t="s">
        <v>99</v>
      </c>
      <c r="L480" s="133" t="s">
        <v>102</v>
      </c>
      <c r="M480" s="133" t="s">
        <v>516</v>
      </c>
      <c r="O480" s="193" t="s">
        <v>518</v>
      </c>
      <c r="P480" s="133" t="s">
        <v>94</v>
      </c>
      <c r="R480" s="133" t="s">
        <v>680</v>
      </c>
      <c r="S480" s="133" t="s">
        <v>678</v>
      </c>
      <c r="T480" s="133" t="s">
        <v>686</v>
      </c>
      <c r="U480" s="133" t="s">
        <v>684</v>
      </c>
      <c r="V480" s="133" t="s">
        <v>687</v>
      </c>
      <c r="W480" s="133" t="s">
        <v>679</v>
      </c>
      <c r="X480" s="133" t="s">
        <v>682</v>
      </c>
      <c r="Y480" s="133" t="s">
        <v>683</v>
      </c>
      <c r="AA480" s="133">
        <f t="shared" ref="AA480:AL480" ca="1" si="545">IF(AND(E480&lt;&gt;"",AA158=1),1,0)</f>
        <v>0</v>
      </c>
      <c r="AB480" s="133">
        <f t="shared" ca="1" si="545"/>
        <v>0</v>
      </c>
      <c r="AC480" s="133">
        <f t="shared" ca="1" si="545"/>
        <v>0</v>
      </c>
      <c r="AD480" s="133">
        <f t="shared" ca="1" si="545"/>
        <v>1</v>
      </c>
      <c r="AE480" s="133">
        <f t="shared" ca="1" si="545"/>
        <v>0</v>
      </c>
      <c r="AF480" s="133">
        <f t="shared" ca="1" si="545"/>
        <v>1</v>
      </c>
      <c r="AG480" s="133">
        <f t="shared" ca="1" si="545"/>
        <v>0</v>
      </c>
      <c r="AH480" s="133">
        <f t="shared" ca="1" si="545"/>
        <v>0</v>
      </c>
      <c r="AI480" s="133">
        <f t="shared" ca="1" si="545"/>
        <v>1</v>
      </c>
      <c r="AJ480" s="133">
        <f t="shared" ca="1" si="545"/>
        <v>0</v>
      </c>
      <c r="AK480" s="133">
        <f t="shared" ca="1" si="545"/>
        <v>0</v>
      </c>
      <c r="AL480" s="133">
        <f t="shared" ca="1" si="545"/>
        <v>1</v>
      </c>
      <c r="AM480" s="133">
        <f t="shared" ref="AM480:AM543" ca="1" si="546">SUM(AA480:AL480)</f>
        <v>4</v>
      </c>
    </row>
    <row r="481" spans="4:39" x14ac:dyDescent="0.25">
      <c r="D481" s="133">
        <v>323</v>
      </c>
      <c r="E481" s="133" t="s">
        <v>96</v>
      </c>
      <c r="F481" s="133" t="s">
        <v>97</v>
      </c>
      <c r="H481" s="133" t="s">
        <v>93</v>
      </c>
      <c r="J481" s="133" t="s">
        <v>99</v>
      </c>
      <c r="L481" s="133" t="s">
        <v>102</v>
      </c>
      <c r="M481" s="133" t="s">
        <v>516</v>
      </c>
      <c r="N481" s="133" t="s">
        <v>517</v>
      </c>
      <c r="P481" s="133" t="s">
        <v>94</v>
      </c>
      <c r="R481" s="133" t="s">
        <v>680</v>
      </c>
      <c r="S481" s="133" t="s">
        <v>677</v>
      </c>
      <c r="T481" s="133" t="s">
        <v>686</v>
      </c>
      <c r="U481" s="133" t="s">
        <v>684</v>
      </c>
      <c r="V481" s="133" t="s">
        <v>687</v>
      </c>
      <c r="W481" s="133" t="s">
        <v>679</v>
      </c>
      <c r="X481" s="133" t="s">
        <v>682</v>
      </c>
      <c r="Y481" s="133" t="s">
        <v>678</v>
      </c>
      <c r="AA481" s="133">
        <f t="shared" ref="AA481:AL481" ca="1" si="547">IF(AND(E481&lt;&gt;"",AA158=1),1,0)</f>
        <v>0</v>
      </c>
      <c r="AB481" s="133">
        <f t="shared" ca="1" si="547"/>
        <v>0</v>
      </c>
      <c r="AC481" s="133">
        <f t="shared" ca="1" si="547"/>
        <v>0</v>
      </c>
      <c r="AD481" s="133">
        <f t="shared" ca="1" si="547"/>
        <v>1</v>
      </c>
      <c r="AE481" s="133">
        <f t="shared" ca="1" si="547"/>
        <v>0</v>
      </c>
      <c r="AF481" s="133">
        <f t="shared" ca="1" si="547"/>
        <v>1</v>
      </c>
      <c r="AG481" s="133">
        <f t="shared" ca="1" si="547"/>
        <v>0</v>
      </c>
      <c r="AH481" s="133">
        <f t="shared" ca="1" si="547"/>
        <v>0</v>
      </c>
      <c r="AI481" s="133">
        <f t="shared" ca="1" si="547"/>
        <v>1</v>
      </c>
      <c r="AJ481" s="133">
        <f t="shared" ca="1" si="547"/>
        <v>1</v>
      </c>
      <c r="AK481" s="133">
        <f t="shared" ca="1" si="547"/>
        <v>0</v>
      </c>
      <c r="AL481" s="133">
        <f t="shared" ca="1" si="547"/>
        <v>1</v>
      </c>
      <c r="AM481" s="133">
        <f t="shared" ca="1" si="546"/>
        <v>5</v>
      </c>
    </row>
    <row r="482" spans="4:39" x14ac:dyDescent="0.25">
      <c r="D482" s="133">
        <v>324</v>
      </c>
      <c r="E482" s="133" t="s">
        <v>96</v>
      </c>
      <c r="F482" s="133" t="s">
        <v>97</v>
      </c>
      <c r="H482" s="133" t="s">
        <v>93</v>
      </c>
      <c r="J482" s="133" t="s">
        <v>99</v>
      </c>
      <c r="L482" s="133" t="s">
        <v>102</v>
      </c>
      <c r="M482" s="133" t="s">
        <v>516</v>
      </c>
      <c r="N482" s="133" t="s">
        <v>517</v>
      </c>
      <c r="O482" s="193" t="s">
        <v>518</v>
      </c>
      <c r="R482" s="133" t="s">
        <v>680</v>
      </c>
      <c r="S482" s="133" t="s">
        <v>677</v>
      </c>
      <c r="T482" s="133" t="s">
        <v>686</v>
      </c>
      <c r="U482" s="133" t="s">
        <v>684</v>
      </c>
      <c r="V482" s="133" t="s">
        <v>687</v>
      </c>
      <c r="W482" s="133" t="s">
        <v>679</v>
      </c>
      <c r="X482" s="133" t="s">
        <v>678</v>
      </c>
      <c r="Y482" s="133" t="s">
        <v>683</v>
      </c>
      <c r="AA482" s="133">
        <f t="shared" ref="AA482:AL482" ca="1" si="548">IF(AND(E482&lt;&gt;"",AA158=1),1,0)</f>
        <v>0</v>
      </c>
      <c r="AB482" s="133">
        <f t="shared" ca="1" si="548"/>
        <v>0</v>
      </c>
      <c r="AC482" s="133">
        <f t="shared" ca="1" si="548"/>
        <v>0</v>
      </c>
      <c r="AD482" s="133">
        <f t="shared" ca="1" si="548"/>
        <v>1</v>
      </c>
      <c r="AE482" s="133">
        <f t="shared" ca="1" si="548"/>
        <v>0</v>
      </c>
      <c r="AF482" s="133">
        <f t="shared" ca="1" si="548"/>
        <v>1</v>
      </c>
      <c r="AG482" s="133">
        <f t="shared" ca="1" si="548"/>
        <v>0</v>
      </c>
      <c r="AH482" s="133">
        <f t="shared" ca="1" si="548"/>
        <v>0</v>
      </c>
      <c r="AI482" s="133">
        <f t="shared" ca="1" si="548"/>
        <v>1</v>
      </c>
      <c r="AJ482" s="133">
        <f t="shared" ca="1" si="548"/>
        <v>1</v>
      </c>
      <c r="AK482" s="133">
        <f t="shared" ca="1" si="548"/>
        <v>0</v>
      </c>
      <c r="AL482" s="133">
        <f t="shared" ca="1" si="548"/>
        <v>0</v>
      </c>
      <c r="AM482" s="133">
        <f t="shared" ca="1" si="546"/>
        <v>4</v>
      </c>
    </row>
    <row r="483" spans="4:39" x14ac:dyDescent="0.25">
      <c r="D483" s="133">
        <v>325</v>
      </c>
      <c r="E483" s="133" t="s">
        <v>96</v>
      </c>
      <c r="F483" s="133" t="s">
        <v>97</v>
      </c>
      <c r="H483" s="133" t="s">
        <v>93</v>
      </c>
      <c r="J483" s="133" t="s">
        <v>99</v>
      </c>
      <c r="K483" s="133" t="s">
        <v>101</v>
      </c>
      <c r="N483" s="133" t="s">
        <v>517</v>
      </c>
      <c r="O483" s="193" t="s">
        <v>518</v>
      </c>
      <c r="P483" s="133" t="s">
        <v>94</v>
      </c>
      <c r="R483" s="133" t="s">
        <v>679</v>
      </c>
      <c r="S483" s="133" t="s">
        <v>677</v>
      </c>
      <c r="T483" s="133" t="s">
        <v>686</v>
      </c>
      <c r="U483" s="133" t="s">
        <v>684</v>
      </c>
      <c r="V483" s="133" t="s">
        <v>687</v>
      </c>
      <c r="W483" s="133" t="s">
        <v>681</v>
      </c>
      <c r="X483" s="133" t="s">
        <v>682</v>
      </c>
      <c r="Y483" s="133" t="s">
        <v>683</v>
      </c>
      <c r="AA483" s="133">
        <f t="shared" ref="AA483:AL483" ca="1" si="549">IF(AND(E483&lt;&gt;"",AA158=1),1,0)</f>
        <v>0</v>
      </c>
      <c r="AB483" s="133">
        <f t="shared" ca="1" si="549"/>
        <v>0</v>
      </c>
      <c r="AC483" s="133">
        <f t="shared" ca="1" si="549"/>
        <v>0</v>
      </c>
      <c r="AD483" s="133">
        <f t="shared" ca="1" si="549"/>
        <v>1</v>
      </c>
      <c r="AE483" s="133">
        <f t="shared" ca="1" si="549"/>
        <v>0</v>
      </c>
      <c r="AF483" s="133">
        <f t="shared" ca="1" si="549"/>
        <v>1</v>
      </c>
      <c r="AG483" s="133">
        <f t="shared" ca="1" si="549"/>
        <v>1</v>
      </c>
      <c r="AH483" s="133">
        <f t="shared" ca="1" si="549"/>
        <v>0</v>
      </c>
      <c r="AI483" s="133">
        <f t="shared" ca="1" si="549"/>
        <v>0</v>
      </c>
      <c r="AJ483" s="133">
        <f t="shared" ca="1" si="549"/>
        <v>1</v>
      </c>
      <c r="AK483" s="133">
        <f t="shared" ca="1" si="549"/>
        <v>0</v>
      </c>
      <c r="AL483" s="133">
        <f t="shared" ca="1" si="549"/>
        <v>1</v>
      </c>
      <c r="AM483" s="133">
        <f t="shared" ca="1" si="546"/>
        <v>5</v>
      </c>
    </row>
    <row r="484" spans="4:39" x14ac:dyDescent="0.25">
      <c r="D484" s="133">
        <v>326</v>
      </c>
      <c r="E484" s="133" t="s">
        <v>96</v>
      </c>
      <c r="F484" s="133" t="s">
        <v>97</v>
      </c>
      <c r="H484" s="133" t="s">
        <v>93</v>
      </c>
      <c r="J484" s="133" t="s">
        <v>99</v>
      </c>
      <c r="K484" s="133" t="s">
        <v>101</v>
      </c>
      <c r="M484" s="133" t="s">
        <v>516</v>
      </c>
      <c r="O484" s="193" t="s">
        <v>518</v>
      </c>
      <c r="P484" s="133" t="s">
        <v>94</v>
      </c>
      <c r="R484" s="133" t="s">
        <v>678</v>
      </c>
      <c r="S484" s="133" t="s">
        <v>681</v>
      </c>
      <c r="T484" s="133" t="s">
        <v>686</v>
      </c>
      <c r="U484" s="133" t="s">
        <v>684</v>
      </c>
      <c r="V484" s="133" t="s">
        <v>687</v>
      </c>
      <c r="W484" s="133" t="s">
        <v>679</v>
      </c>
      <c r="X484" s="133" t="s">
        <v>682</v>
      </c>
      <c r="Y484" s="133" t="s">
        <v>683</v>
      </c>
      <c r="AA484" s="133">
        <f t="shared" ref="AA484:AL484" ca="1" si="550">IF(AND(E484&lt;&gt;"",AA158=1),1,0)</f>
        <v>0</v>
      </c>
      <c r="AB484" s="133">
        <f t="shared" ca="1" si="550"/>
        <v>0</v>
      </c>
      <c r="AC484" s="133">
        <f t="shared" ca="1" si="550"/>
        <v>0</v>
      </c>
      <c r="AD484" s="133">
        <f t="shared" ca="1" si="550"/>
        <v>1</v>
      </c>
      <c r="AE484" s="133">
        <f t="shared" ca="1" si="550"/>
        <v>0</v>
      </c>
      <c r="AF484" s="133">
        <f t="shared" ca="1" si="550"/>
        <v>1</v>
      </c>
      <c r="AG484" s="133">
        <f t="shared" ca="1" si="550"/>
        <v>1</v>
      </c>
      <c r="AH484" s="133">
        <f t="shared" ca="1" si="550"/>
        <v>0</v>
      </c>
      <c r="AI484" s="133">
        <f t="shared" ca="1" si="550"/>
        <v>1</v>
      </c>
      <c r="AJ484" s="133">
        <f t="shared" ca="1" si="550"/>
        <v>0</v>
      </c>
      <c r="AK484" s="133">
        <f t="shared" ca="1" si="550"/>
        <v>0</v>
      </c>
      <c r="AL484" s="133">
        <f t="shared" ca="1" si="550"/>
        <v>1</v>
      </c>
      <c r="AM484" s="133">
        <f t="shared" ca="1" si="546"/>
        <v>5</v>
      </c>
    </row>
    <row r="485" spans="4:39" x14ac:dyDescent="0.25">
      <c r="D485" s="133">
        <v>327</v>
      </c>
      <c r="E485" s="133" t="s">
        <v>96</v>
      </c>
      <c r="F485" s="133" t="s">
        <v>97</v>
      </c>
      <c r="H485" s="133" t="s">
        <v>93</v>
      </c>
      <c r="J485" s="133" t="s">
        <v>99</v>
      </c>
      <c r="K485" s="133" t="s">
        <v>101</v>
      </c>
      <c r="M485" s="133" t="s">
        <v>516</v>
      </c>
      <c r="N485" s="133" t="s">
        <v>517</v>
      </c>
      <c r="P485" s="133" t="s">
        <v>94</v>
      </c>
      <c r="R485" s="133" t="s">
        <v>679</v>
      </c>
      <c r="S485" s="133" t="s">
        <v>677</v>
      </c>
      <c r="T485" s="133" t="s">
        <v>686</v>
      </c>
      <c r="U485" s="133" t="s">
        <v>684</v>
      </c>
      <c r="V485" s="133" t="s">
        <v>687</v>
      </c>
      <c r="W485" s="133" t="s">
        <v>681</v>
      </c>
      <c r="X485" s="133" t="s">
        <v>682</v>
      </c>
      <c r="Y485" s="133" t="s">
        <v>678</v>
      </c>
      <c r="AA485" s="133">
        <f t="shared" ref="AA485:AL485" ca="1" si="551">IF(AND(E485&lt;&gt;"",AA158=1),1,0)</f>
        <v>0</v>
      </c>
      <c r="AB485" s="133">
        <f t="shared" ca="1" si="551"/>
        <v>0</v>
      </c>
      <c r="AC485" s="133">
        <f t="shared" ca="1" si="551"/>
        <v>0</v>
      </c>
      <c r="AD485" s="133">
        <f t="shared" ca="1" si="551"/>
        <v>1</v>
      </c>
      <c r="AE485" s="133">
        <f t="shared" ca="1" si="551"/>
        <v>0</v>
      </c>
      <c r="AF485" s="133">
        <f t="shared" ca="1" si="551"/>
        <v>1</v>
      </c>
      <c r="AG485" s="133">
        <f t="shared" ca="1" si="551"/>
        <v>1</v>
      </c>
      <c r="AH485" s="133">
        <f t="shared" ca="1" si="551"/>
        <v>0</v>
      </c>
      <c r="AI485" s="133">
        <f t="shared" ca="1" si="551"/>
        <v>1</v>
      </c>
      <c r="AJ485" s="133">
        <f t="shared" ca="1" si="551"/>
        <v>1</v>
      </c>
      <c r="AK485" s="133">
        <f t="shared" ca="1" si="551"/>
        <v>0</v>
      </c>
      <c r="AL485" s="133">
        <f t="shared" ca="1" si="551"/>
        <v>1</v>
      </c>
      <c r="AM485" s="133">
        <f t="shared" ca="1" si="546"/>
        <v>6</v>
      </c>
    </row>
    <row r="486" spans="4:39" x14ac:dyDescent="0.25">
      <c r="D486" s="133">
        <v>328</v>
      </c>
      <c r="E486" s="133" t="s">
        <v>96</v>
      </c>
      <c r="F486" s="133" t="s">
        <v>97</v>
      </c>
      <c r="H486" s="133" t="s">
        <v>93</v>
      </c>
      <c r="J486" s="133" t="s">
        <v>99</v>
      </c>
      <c r="K486" s="133" t="s">
        <v>101</v>
      </c>
      <c r="M486" s="133" t="s">
        <v>516</v>
      </c>
      <c r="N486" s="133" t="s">
        <v>517</v>
      </c>
      <c r="O486" s="193" t="s">
        <v>518</v>
      </c>
      <c r="R486" s="133" t="s">
        <v>679</v>
      </c>
      <c r="S486" s="133" t="s">
        <v>677</v>
      </c>
      <c r="T486" s="133" t="s">
        <v>686</v>
      </c>
      <c r="U486" s="133" t="s">
        <v>684</v>
      </c>
      <c r="V486" s="133" t="s">
        <v>687</v>
      </c>
      <c r="W486" s="133" t="s">
        <v>681</v>
      </c>
      <c r="X486" s="133" t="s">
        <v>678</v>
      </c>
      <c r="Y486" s="133" t="s">
        <v>683</v>
      </c>
      <c r="AA486" s="133">
        <f t="shared" ref="AA486:AL486" ca="1" si="552">IF(AND(E486&lt;&gt;"",AA158=1),1,0)</f>
        <v>0</v>
      </c>
      <c r="AB486" s="133">
        <f t="shared" ca="1" si="552"/>
        <v>0</v>
      </c>
      <c r="AC486" s="133">
        <f t="shared" ca="1" si="552"/>
        <v>0</v>
      </c>
      <c r="AD486" s="133">
        <f t="shared" ca="1" si="552"/>
        <v>1</v>
      </c>
      <c r="AE486" s="133">
        <f t="shared" ca="1" si="552"/>
        <v>0</v>
      </c>
      <c r="AF486" s="133">
        <f t="shared" ca="1" si="552"/>
        <v>1</v>
      </c>
      <c r="AG486" s="133">
        <f t="shared" ca="1" si="552"/>
        <v>1</v>
      </c>
      <c r="AH486" s="133">
        <f t="shared" ca="1" si="552"/>
        <v>0</v>
      </c>
      <c r="AI486" s="133">
        <f t="shared" ca="1" si="552"/>
        <v>1</v>
      </c>
      <c r="AJ486" s="133">
        <f t="shared" ca="1" si="552"/>
        <v>1</v>
      </c>
      <c r="AK486" s="133">
        <f t="shared" ca="1" si="552"/>
        <v>0</v>
      </c>
      <c r="AL486" s="133">
        <f t="shared" ca="1" si="552"/>
        <v>0</v>
      </c>
      <c r="AM486" s="133">
        <f t="shared" ca="1" si="546"/>
        <v>5</v>
      </c>
    </row>
    <row r="487" spans="4:39" x14ac:dyDescent="0.25">
      <c r="D487" s="133">
        <v>329</v>
      </c>
      <c r="E487" s="133" t="s">
        <v>96</v>
      </c>
      <c r="F487" s="133" t="s">
        <v>97</v>
      </c>
      <c r="H487" s="133" t="s">
        <v>93</v>
      </c>
      <c r="J487" s="133" t="s">
        <v>99</v>
      </c>
      <c r="K487" s="133" t="s">
        <v>101</v>
      </c>
      <c r="L487" s="133" t="s">
        <v>102</v>
      </c>
      <c r="O487" s="193" t="s">
        <v>518</v>
      </c>
      <c r="P487" s="133" t="s">
        <v>94</v>
      </c>
      <c r="R487" s="133" t="s">
        <v>680</v>
      </c>
      <c r="S487" s="133" t="s">
        <v>681</v>
      </c>
      <c r="T487" s="133" t="s">
        <v>686</v>
      </c>
      <c r="U487" s="133" t="s">
        <v>684</v>
      </c>
      <c r="V487" s="133" t="s">
        <v>687</v>
      </c>
      <c r="W487" s="133" t="s">
        <v>679</v>
      </c>
      <c r="X487" s="133" t="s">
        <v>682</v>
      </c>
      <c r="Y487" s="133" t="s">
        <v>683</v>
      </c>
      <c r="AA487" s="133">
        <f t="shared" ref="AA487:AL487" ca="1" si="553">IF(AND(E487&lt;&gt;"",AA158=1),1,0)</f>
        <v>0</v>
      </c>
      <c r="AB487" s="133">
        <f t="shared" ca="1" si="553"/>
        <v>0</v>
      </c>
      <c r="AC487" s="133">
        <f t="shared" ca="1" si="553"/>
        <v>0</v>
      </c>
      <c r="AD487" s="133">
        <f t="shared" ca="1" si="553"/>
        <v>1</v>
      </c>
      <c r="AE487" s="133">
        <f t="shared" ca="1" si="553"/>
        <v>0</v>
      </c>
      <c r="AF487" s="133">
        <f t="shared" ca="1" si="553"/>
        <v>1</v>
      </c>
      <c r="AG487" s="133">
        <f t="shared" ca="1" si="553"/>
        <v>1</v>
      </c>
      <c r="AH487" s="133">
        <f t="shared" ca="1" si="553"/>
        <v>0</v>
      </c>
      <c r="AI487" s="133">
        <f t="shared" ca="1" si="553"/>
        <v>0</v>
      </c>
      <c r="AJ487" s="133">
        <f t="shared" ca="1" si="553"/>
        <v>0</v>
      </c>
      <c r="AK487" s="133">
        <f t="shared" ca="1" si="553"/>
        <v>0</v>
      </c>
      <c r="AL487" s="133">
        <f t="shared" ca="1" si="553"/>
        <v>1</v>
      </c>
      <c r="AM487" s="133">
        <f t="shared" ca="1" si="546"/>
        <v>4</v>
      </c>
    </row>
    <row r="488" spans="4:39" x14ac:dyDescent="0.25">
      <c r="D488" s="133">
        <v>330</v>
      </c>
      <c r="E488" s="133" t="s">
        <v>96</v>
      </c>
      <c r="F488" s="133" t="s">
        <v>97</v>
      </c>
      <c r="H488" s="133" t="s">
        <v>93</v>
      </c>
      <c r="J488" s="133" t="s">
        <v>99</v>
      </c>
      <c r="K488" s="133" t="s">
        <v>101</v>
      </c>
      <c r="L488" s="133" t="s">
        <v>102</v>
      </c>
      <c r="N488" s="133" t="s">
        <v>517</v>
      </c>
      <c r="P488" s="133" t="s">
        <v>94</v>
      </c>
      <c r="R488" s="133" t="s">
        <v>680</v>
      </c>
      <c r="S488" s="133" t="s">
        <v>681</v>
      </c>
      <c r="T488" s="133" t="s">
        <v>686</v>
      </c>
      <c r="U488" s="133" t="s">
        <v>684</v>
      </c>
      <c r="V488" s="133" t="s">
        <v>687</v>
      </c>
      <c r="W488" s="133" t="s">
        <v>679</v>
      </c>
      <c r="X488" s="133" t="s">
        <v>682</v>
      </c>
      <c r="Y488" s="133" t="s">
        <v>677</v>
      </c>
      <c r="AA488" s="133">
        <f t="shared" ref="AA488:AL488" ca="1" si="554">IF(AND(E488&lt;&gt;"",AA158=1),1,0)</f>
        <v>0</v>
      </c>
      <c r="AB488" s="133">
        <f t="shared" ca="1" si="554"/>
        <v>0</v>
      </c>
      <c r="AC488" s="133">
        <f t="shared" ca="1" si="554"/>
        <v>0</v>
      </c>
      <c r="AD488" s="133">
        <f t="shared" ca="1" si="554"/>
        <v>1</v>
      </c>
      <c r="AE488" s="133">
        <f t="shared" ca="1" si="554"/>
        <v>0</v>
      </c>
      <c r="AF488" s="133">
        <f t="shared" ca="1" si="554"/>
        <v>1</v>
      </c>
      <c r="AG488" s="133">
        <f t="shared" ca="1" si="554"/>
        <v>1</v>
      </c>
      <c r="AH488" s="133">
        <f t="shared" ca="1" si="554"/>
        <v>0</v>
      </c>
      <c r="AI488" s="133">
        <f t="shared" ca="1" si="554"/>
        <v>0</v>
      </c>
      <c r="AJ488" s="133">
        <f t="shared" ca="1" si="554"/>
        <v>1</v>
      </c>
      <c r="AK488" s="133">
        <f t="shared" ca="1" si="554"/>
        <v>0</v>
      </c>
      <c r="AL488" s="133">
        <f t="shared" ca="1" si="554"/>
        <v>1</v>
      </c>
      <c r="AM488" s="133">
        <f t="shared" ca="1" si="546"/>
        <v>5</v>
      </c>
    </row>
    <row r="489" spans="4:39" x14ac:dyDescent="0.25">
      <c r="D489" s="133">
        <v>331</v>
      </c>
      <c r="E489" s="133" t="s">
        <v>96</v>
      </c>
      <c r="F489" s="133" t="s">
        <v>97</v>
      </c>
      <c r="H489" s="133" t="s">
        <v>93</v>
      </c>
      <c r="J489" s="133" t="s">
        <v>99</v>
      </c>
      <c r="K489" s="133" t="s">
        <v>101</v>
      </c>
      <c r="L489" s="133" t="s">
        <v>102</v>
      </c>
      <c r="N489" s="133" t="s">
        <v>517</v>
      </c>
      <c r="O489" s="193" t="s">
        <v>518</v>
      </c>
      <c r="R489" s="133" t="s">
        <v>680</v>
      </c>
      <c r="S489" s="133" t="s">
        <v>681</v>
      </c>
      <c r="T489" s="133" t="s">
        <v>686</v>
      </c>
      <c r="U489" s="133" t="s">
        <v>684</v>
      </c>
      <c r="V489" s="133" t="s">
        <v>687</v>
      </c>
      <c r="W489" s="133" t="s">
        <v>679</v>
      </c>
      <c r="X489" s="133" t="s">
        <v>677</v>
      </c>
      <c r="Y489" s="133" t="s">
        <v>683</v>
      </c>
      <c r="AA489" s="133">
        <f t="shared" ref="AA489:AL489" ca="1" si="555">IF(AND(E489&lt;&gt;"",AA158=1),1,0)</f>
        <v>0</v>
      </c>
      <c r="AB489" s="133">
        <f t="shared" ca="1" si="555"/>
        <v>0</v>
      </c>
      <c r="AC489" s="133">
        <f t="shared" ca="1" si="555"/>
        <v>0</v>
      </c>
      <c r="AD489" s="133">
        <f t="shared" ca="1" si="555"/>
        <v>1</v>
      </c>
      <c r="AE489" s="133">
        <f t="shared" ca="1" si="555"/>
        <v>0</v>
      </c>
      <c r="AF489" s="133">
        <f t="shared" ca="1" si="555"/>
        <v>1</v>
      </c>
      <c r="AG489" s="133">
        <f t="shared" ca="1" si="555"/>
        <v>1</v>
      </c>
      <c r="AH489" s="133">
        <f t="shared" ca="1" si="555"/>
        <v>0</v>
      </c>
      <c r="AI489" s="133">
        <f t="shared" ca="1" si="555"/>
        <v>0</v>
      </c>
      <c r="AJ489" s="133">
        <f t="shared" ca="1" si="555"/>
        <v>1</v>
      </c>
      <c r="AK489" s="133">
        <f t="shared" ca="1" si="555"/>
        <v>0</v>
      </c>
      <c r="AL489" s="133">
        <f t="shared" ca="1" si="555"/>
        <v>0</v>
      </c>
      <c r="AM489" s="133">
        <f t="shared" ca="1" si="546"/>
        <v>4</v>
      </c>
    </row>
    <row r="490" spans="4:39" x14ac:dyDescent="0.25">
      <c r="D490" s="133">
        <v>332</v>
      </c>
      <c r="E490" s="133" t="s">
        <v>96</v>
      </c>
      <c r="F490" s="133" t="s">
        <v>97</v>
      </c>
      <c r="H490" s="133" t="s">
        <v>93</v>
      </c>
      <c r="J490" s="133" t="s">
        <v>99</v>
      </c>
      <c r="K490" s="133" t="s">
        <v>101</v>
      </c>
      <c r="L490" s="133" t="s">
        <v>102</v>
      </c>
      <c r="M490" s="133" t="s">
        <v>516</v>
      </c>
      <c r="P490" s="133" t="s">
        <v>94</v>
      </c>
      <c r="R490" s="133" t="s">
        <v>680</v>
      </c>
      <c r="S490" s="133" t="s">
        <v>681</v>
      </c>
      <c r="T490" s="133" t="s">
        <v>686</v>
      </c>
      <c r="U490" s="133" t="s">
        <v>684</v>
      </c>
      <c r="V490" s="133" t="s">
        <v>687</v>
      </c>
      <c r="W490" s="133" t="s">
        <v>679</v>
      </c>
      <c r="X490" s="133" t="s">
        <v>682</v>
      </c>
      <c r="Y490" s="133" t="s">
        <v>678</v>
      </c>
      <c r="AA490" s="133">
        <f t="shared" ref="AA490:AL490" ca="1" si="556">IF(AND(E490&lt;&gt;"",AA158=1),1,0)</f>
        <v>0</v>
      </c>
      <c r="AB490" s="133">
        <f t="shared" ca="1" si="556"/>
        <v>0</v>
      </c>
      <c r="AC490" s="133">
        <f t="shared" ca="1" si="556"/>
        <v>0</v>
      </c>
      <c r="AD490" s="133">
        <f t="shared" ca="1" si="556"/>
        <v>1</v>
      </c>
      <c r="AE490" s="133">
        <f t="shared" ca="1" si="556"/>
        <v>0</v>
      </c>
      <c r="AF490" s="133">
        <f t="shared" ca="1" si="556"/>
        <v>1</v>
      </c>
      <c r="AG490" s="133">
        <f t="shared" ca="1" si="556"/>
        <v>1</v>
      </c>
      <c r="AH490" s="133">
        <f t="shared" ca="1" si="556"/>
        <v>0</v>
      </c>
      <c r="AI490" s="133">
        <f t="shared" ca="1" si="556"/>
        <v>1</v>
      </c>
      <c r="AJ490" s="133">
        <f t="shared" ca="1" si="556"/>
        <v>0</v>
      </c>
      <c r="AK490" s="133">
        <f t="shared" ca="1" si="556"/>
        <v>0</v>
      </c>
      <c r="AL490" s="133">
        <f t="shared" ca="1" si="556"/>
        <v>1</v>
      </c>
      <c r="AM490" s="133">
        <f t="shared" ca="1" si="546"/>
        <v>5</v>
      </c>
    </row>
    <row r="491" spans="4:39" x14ac:dyDescent="0.25">
      <c r="D491" s="133">
        <v>333</v>
      </c>
      <c r="E491" s="133" t="s">
        <v>96</v>
      </c>
      <c r="F491" s="133" t="s">
        <v>97</v>
      </c>
      <c r="H491" s="133" t="s">
        <v>93</v>
      </c>
      <c r="J491" s="133" t="s">
        <v>99</v>
      </c>
      <c r="K491" s="133" t="s">
        <v>101</v>
      </c>
      <c r="L491" s="133" t="s">
        <v>102</v>
      </c>
      <c r="M491" s="133" t="s">
        <v>516</v>
      </c>
      <c r="O491" s="193" t="s">
        <v>518</v>
      </c>
      <c r="R491" s="133" t="s">
        <v>680</v>
      </c>
      <c r="S491" s="133" t="s">
        <v>681</v>
      </c>
      <c r="T491" s="133" t="s">
        <v>686</v>
      </c>
      <c r="U491" s="133" t="s">
        <v>684</v>
      </c>
      <c r="V491" s="133" t="s">
        <v>687</v>
      </c>
      <c r="W491" s="133" t="s">
        <v>679</v>
      </c>
      <c r="X491" s="133" t="s">
        <v>678</v>
      </c>
      <c r="Y491" s="133" t="s">
        <v>683</v>
      </c>
      <c r="AA491" s="133">
        <f t="shared" ref="AA491:AL491" ca="1" si="557">IF(AND(E491&lt;&gt;"",AA158=1),1,0)</f>
        <v>0</v>
      </c>
      <c r="AB491" s="133">
        <f t="shared" ca="1" si="557"/>
        <v>0</v>
      </c>
      <c r="AC491" s="133">
        <f t="shared" ca="1" si="557"/>
        <v>0</v>
      </c>
      <c r="AD491" s="133">
        <f t="shared" ca="1" si="557"/>
        <v>1</v>
      </c>
      <c r="AE491" s="133">
        <f t="shared" ca="1" si="557"/>
        <v>0</v>
      </c>
      <c r="AF491" s="133">
        <f t="shared" ca="1" si="557"/>
        <v>1</v>
      </c>
      <c r="AG491" s="133">
        <f t="shared" ca="1" si="557"/>
        <v>1</v>
      </c>
      <c r="AH491" s="133">
        <f t="shared" ca="1" si="557"/>
        <v>0</v>
      </c>
      <c r="AI491" s="133">
        <f t="shared" ca="1" si="557"/>
        <v>1</v>
      </c>
      <c r="AJ491" s="133">
        <f t="shared" ca="1" si="557"/>
        <v>0</v>
      </c>
      <c r="AK491" s="133">
        <f t="shared" ca="1" si="557"/>
        <v>0</v>
      </c>
      <c r="AL491" s="133">
        <f t="shared" ca="1" si="557"/>
        <v>0</v>
      </c>
      <c r="AM491" s="133">
        <f t="shared" ca="1" si="546"/>
        <v>4</v>
      </c>
    </row>
    <row r="492" spans="4:39" x14ac:dyDescent="0.25">
      <c r="D492" s="133">
        <v>334</v>
      </c>
      <c r="E492" s="133" t="s">
        <v>96</v>
      </c>
      <c r="F492" s="133" t="s">
        <v>97</v>
      </c>
      <c r="H492" s="133" t="s">
        <v>93</v>
      </c>
      <c r="J492" s="133" t="s">
        <v>99</v>
      </c>
      <c r="K492" s="133" t="s">
        <v>101</v>
      </c>
      <c r="L492" s="133" t="s">
        <v>102</v>
      </c>
      <c r="M492" s="133" t="s">
        <v>516</v>
      </c>
      <c r="N492" s="133" t="s">
        <v>517</v>
      </c>
      <c r="R492" s="133" t="s">
        <v>680</v>
      </c>
      <c r="S492" s="133" t="s">
        <v>681</v>
      </c>
      <c r="T492" s="133" t="s">
        <v>686</v>
      </c>
      <c r="U492" s="133" t="s">
        <v>684</v>
      </c>
      <c r="V492" s="133" t="s">
        <v>687</v>
      </c>
      <c r="W492" s="133" t="s">
        <v>679</v>
      </c>
      <c r="X492" s="133" t="s">
        <v>678</v>
      </c>
      <c r="Y492" s="133" t="s">
        <v>677</v>
      </c>
      <c r="AA492" s="133">
        <f t="shared" ref="AA492:AL492" ca="1" si="558">IF(AND(E492&lt;&gt;"",AA158=1),1,0)</f>
        <v>0</v>
      </c>
      <c r="AB492" s="133">
        <f t="shared" ca="1" si="558"/>
        <v>0</v>
      </c>
      <c r="AC492" s="133">
        <f t="shared" ca="1" si="558"/>
        <v>0</v>
      </c>
      <c r="AD492" s="133">
        <f t="shared" ca="1" si="558"/>
        <v>1</v>
      </c>
      <c r="AE492" s="133">
        <f t="shared" ca="1" si="558"/>
        <v>0</v>
      </c>
      <c r="AF492" s="133">
        <f t="shared" ca="1" si="558"/>
        <v>1</v>
      </c>
      <c r="AG492" s="133">
        <f t="shared" ca="1" si="558"/>
        <v>1</v>
      </c>
      <c r="AH492" s="133">
        <f t="shared" ca="1" si="558"/>
        <v>0</v>
      </c>
      <c r="AI492" s="133">
        <f t="shared" ca="1" si="558"/>
        <v>1</v>
      </c>
      <c r="AJ492" s="133">
        <f t="shared" ca="1" si="558"/>
        <v>1</v>
      </c>
      <c r="AK492" s="133">
        <f t="shared" ca="1" si="558"/>
        <v>0</v>
      </c>
      <c r="AL492" s="133">
        <f t="shared" ca="1" si="558"/>
        <v>0</v>
      </c>
      <c r="AM492" s="133">
        <f t="shared" ca="1" si="546"/>
        <v>5</v>
      </c>
    </row>
    <row r="493" spans="4:39" x14ac:dyDescent="0.25">
      <c r="D493" s="133">
        <v>335</v>
      </c>
      <c r="E493" s="133" t="s">
        <v>96</v>
      </c>
      <c r="F493" s="133" t="s">
        <v>97</v>
      </c>
      <c r="H493" s="133" t="s">
        <v>93</v>
      </c>
      <c r="I493" s="133" t="s">
        <v>100</v>
      </c>
      <c r="M493" s="133" t="s">
        <v>516</v>
      </c>
      <c r="N493" s="133" t="s">
        <v>517</v>
      </c>
      <c r="O493" s="193" t="s">
        <v>518</v>
      </c>
      <c r="P493" s="133" t="s">
        <v>94</v>
      </c>
      <c r="R493" s="133" t="s">
        <v>676</v>
      </c>
      <c r="S493" s="133" t="s">
        <v>677</v>
      </c>
      <c r="T493" s="133" t="s">
        <v>686</v>
      </c>
      <c r="U493" s="133" t="s">
        <v>687</v>
      </c>
      <c r="V493" s="133" t="s">
        <v>678</v>
      </c>
      <c r="W493" s="133" t="s">
        <v>684</v>
      </c>
      <c r="X493" s="133" t="s">
        <v>682</v>
      </c>
      <c r="Y493" s="133" t="s">
        <v>683</v>
      </c>
      <c r="AA493" s="133">
        <f t="shared" ref="AA493:AL493" ca="1" si="559">IF(AND(E493&lt;&gt;"",AA158=1),1,0)</f>
        <v>0</v>
      </c>
      <c r="AB493" s="133">
        <f t="shared" ca="1" si="559"/>
        <v>0</v>
      </c>
      <c r="AC493" s="133">
        <f t="shared" ca="1" si="559"/>
        <v>0</v>
      </c>
      <c r="AD493" s="133">
        <f t="shared" ca="1" si="559"/>
        <v>1</v>
      </c>
      <c r="AE493" s="133">
        <f t="shared" ca="1" si="559"/>
        <v>1</v>
      </c>
      <c r="AF493" s="133">
        <f t="shared" ca="1" si="559"/>
        <v>0</v>
      </c>
      <c r="AG493" s="133">
        <f t="shared" ca="1" si="559"/>
        <v>0</v>
      </c>
      <c r="AH493" s="133">
        <f t="shared" ca="1" si="559"/>
        <v>0</v>
      </c>
      <c r="AI493" s="133">
        <f t="shared" ca="1" si="559"/>
        <v>1</v>
      </c>
      <c r="AJ493" s="133">
        <f t="shared" ca="1" si="559"/>
        <v>1</v>
      </c>
      <c r="AK493" s="133">
        <f t="shared" ca="1" si="559"/>
        <v>0</v>
      </c>
      <c r="AL493" s="133">
        <f t="shared" ca="1" si="559"/>
        <v>1</v>
      </c>
      <c r="AM493" s="133">
        <f t="shared" ca="1" si="546"/>
        <v>5</v>
      </c>
    </row>
    <row r="494" spans="4:39" x14ac:dyDescent="0.25">
      <c r="D494" s="133">
        <v>336</v>
      </c>
      <c r="E494" s="133" t="s">
        <v>96</v>
      </c>
      <c r="F494" s="133" t="s">
        <v>97</v>
      </c>
      <c r="H494" s="133" t="s">
        <v>93</v>
      </c>
      <c r="I494" s="133" t="s">
        <v>100</v>
      </c>
      <c r="L494" s="133" t="s">
        <v>102</v>
      </c>
      <c r="N494" s="133" t="s">
        <v>517</v>
      </c>
      <c r="O494" s="193" t="s">
        <v>518</v>
      </c>
      <c r="P494" s="133" t="s">
        <v>94</v>
      </c>
      <c r="R494" s="133" t="s">
        <v>676</v>
      </c>
      <c r="S494" s="133" t="s">
        <v>677</v>
      </c>
      <c r="T494" s="133" t="s">
        <v>686</v>
      </c>
      <c r="U494" s="133" t="s">
        <v>684</v>
      </c>
      <c r="V494" s="133" t="s">
        <v>687</v>
      </c>
      <c r="W494" s="133" t="s">
        <v>680</v>
      </c>
      <c r="X494" s="133" t="s">
        <v>682</v>
      </c>
      <c r="Y494" s="133" t="s">
        <v>683</v>
      </c>
      <c r="AA494" s="133">
        <f t="shared" ref="AA494:AL494" ca="1" si="560">IF(AND(E494&lt;&gt;"",AA158=1),1,0)</f>
        <v>0</v>
      </c>
      <c r="AB494" s="133">
        <f t="shared" ca="1" si="560"/>
        <v>0</v>
      </c>
      <c r="AC494" s="133">
        <f t="shared" ca="1" si="560"/>
        <v>0</v>
      </c>
      <c r="AD494" s="133">
        <f t="shared" ca="1" si="560"/>
        <v>1</v>
      </c>
      <c r="AE494" s="133">
        <f t="shared" ca="1" si="560"/>
        <v>1</v>
      </c>
      <c r="AF494" s="133">
        <f t="shared" ca="1" si="560"/>
        <v>0</v>
      </c>
      <c r="AG494" s="133">
        <f t="shared" ca="1" si="560"/>
        <v>0</v>
      </c>
      <c r="AH494" s="133">
        <f t="shared" ca="1" si="560"/>
        <v>0</v>
      </c>
      <c r="AI494" s="133">
        <f t="shared" ca="1" si="560"/>
        <v>0</v>
      </c>
      <c r="AJ494" s="133">
        <f t="shared" ca="1" si="560"/>
        <v>1</v>
      </c>
      <c r="AK494" s="133">
        <f t="shared" ca="1" si="560"/>
        <v>0</v>
      </c>
      <c r="AL494" s="133">
        <f t="shared" ca="1" si="560"/>
        <v>1</v>
      </c>
      <c r="AM494" s="133">
        <f t="shared" ca="1" si="546"/>
        <v>4</v>
      </c>
    </row>
    <row r="495" spans="4:39" x14ac:dyDescent="0.25">
      <c r="D495" s="133">
        <v>337</v>
      </c>
      <c r="E495" s="133" t="s">
        <v>96</v>
      </c>
      <c r="F495" s="133" t="s">
        <v>97</v>
      </c>
      <c r="H495" s="133" t="s">
        <v>93</v>
      </c>
      <c r="I495" s="133" t="s">
        <v>100</v>
      </c>
      <c r="L495" s="133" t="s">
        <v>102</v>
      </c>
      <c r="M495" s="133" t="s">
        <v>516</v>
      </c>
      <c r="O495" s="193" t="s">
        <v>518</v>
      </c>
      <c r="P495" s="133" t="s">
        <v>94</v>
      </c>
      <c r="R495" s="133" t="s">
        <v>676</v>
      </c>
      <c r="S495" s="133" t="s">
        <v>678</v>
      </c>
      <c r="T495" s="133" t="s">
        <v>686</v>
      </c>
      <c r="U495" s="133" t="s">
        <v>684</v>
      </c>
      <c r="V495" s="133" t="s">
        <v>687</v>
      </c>
      <c r="W495" s="133" t="s">
        <v>680</v>
      </c>
      <c r="X495" s="133" t="s">
        <v>682</v>
      </c>
      <c r="Y495" s="133" t="s">
        <v>683</v>
      </c>
      <c r="AA495" s="133">
        <f t="shared" ref="AA495:AL495" ca="1" si="561">IF(AND(E495&lt;&gt;"",AA158=1),1,0)</f>
        <v>0</v>
      </c>
      <c r="AB495" s="133">
        <f t="shared" ca="1" si="561"/>
        <v>0</v>
      </c>
      <c r="AC495" s="133">
        <f t="shared" ca="1" si="561"/>
        <v>0</v>
      </c>
      <c r="AD495" s="133">
        <f t="shared" ca="1" si="561"/>
        <v>1</v>
      </c>
      <c r="AE495" s="133">
        <f t="shared" ca="1" si="561"/>
        <v>1</v>
      </c>
      <c r="AF495" s="133">
        <f t="shared" ca="1" si="561"/>
        <v>0</v>
      </c>
      <c r="AG495" s="133">
        <f t="shared" ca="1" si="561"/>
        <v>0</v>
      </c>
      <c r="AH495" s="133">
        <f t="shared" ca="1" si="561"/>
        <v>0</v>
      </c>
      <c r="AI495" s="133">
        <f t="shared" ca="1" si="561"/>
        <v>1</v>
      </c>
      <c r="AJ495" s="133">
        <f t="shared" ca="1" si="561"/>
        <v>0</v>
      </c>
      <c r="AK495" s="133">
        <f t="shared" ca="1" si="561"/>
        <v>0</v>
      </c>
      <c r="AL495" s="133">
        <f t="shared" ca="1" si="561"/>
        <v>1</v>
      </c>
      <c r="AM495" s="133">
        <f t="shared" ca="1" si="546"/>
        <v>4</v>
      </c>
    </row>
    <row r="496" spans="4:39" x14ac:dyDescent="0.25">
      <c r="D496" s="133">
        <v>338</v>
      </c>
      <c r="E496" s="133" t="s">
        <v>96</v>
      </c>
      <c r="F496" s="133" t="s">
        <v>97</v>
      </c>
      <c r="H496" s="133" t="s">
        <v>93</v>
      </c>
      <c r="I496" s="133" t="s">
        <v>100</v>
      </c>
      <c r="L496" s="133" t="s">
        <v>102</v>
      </c>
      <c r="M496" s="133" t="s">
        <v>516</v>
      </c>
      <c r="N496" s="133" t="s">
        <v>517</v>
      </c>
      <c r="P496" s="133" t="s">
        <v>94</v>
      </c>
      <c r="R496" s="133" t="s">
        <v>676</v>
      </c>
      <c r="S496" s="133" t="s">
        <v>677</v>
      </c>
      <c r="T496" s="133" t="s">
        <v>686</v>
      </c>
      <c r="U496" s="133" t="s">
        <v>684</v>
      </c>
      <c r="V496" s="133" t="s">
        <v>687</v>
      </c>
      <c r="W496" s="133" t="s">
        <v>680</v>
      </c>
      <c r="X496" s="133" t="s">
        <v>682</v>
      </c>
      <c r="Y496" s="133" t="s">
        <v>678</v>
      </c>
      <c r="AA496" s="133">
        <f t="shared" ref="AA496:AL496" ca="1" si="562">IF(AND(E496&lt;&gt;"",AA158=1),1,0)</f>
        <v>0</v>
      </c>
      <c r="AB496" s="133">
        <f t="shared" ca="1" si="562"/>
        <v>0</v>
      </c>
      <c r="AC496" s="133">
        <f t="shared" ca="1" si="562"/>
        <v>0</v>
      </c>
      <c r="AD496" s="133">
        <f t="shared" ca="1" si="562"/>
        <v>1</v>
      </c>
      <c r="AE496" s="133">
        <f t="shared" ca="1" si="562"/>
        <v>1</v>
      </c>
      <c r="AF496" s="133">
        <f t="shared" ca="1" si="562"/>
        <v>0</v>
      </c>
      <c r="AG496" s="133">
        <f t="shared" ca="1" si="562"/>
        <v>0</v>
      </c>
      <c r="AH496" s="133">
        <f t="shared" ca="1" si="562"/>
        <v>0</v>
      </c>
      <c r="AI496" s="133">
        <f t="shared" ca="1" si="562"/>
        <v>1</v>
      </c>
      <c r="AJ496" s="133">
        <f t="shared" ca="1" si="562"/>
        <v>1</v>
      </c>
      <c r="AK496" s="133">
        <f t="shared" ca="1" si="562"/>
        <v>0</v>
      </c>
      <c r="AL496" s="133">
        <f t="shared" ca="1" si="562"/>
        <v>1</v>
      </c>
      <c r="AM496" s="133">
        <f t="shared" ca="1" si="546"/>
        <v>5</v>
      </c>
    </row>
    <row r="497" spans="4:39" x14ac:dyDescent="0.25">
      <c r="D497" s="133">
        <v>339</v>
      </c>
      <c r="E497" s="133" t="s">
        <v>96</v>
      </c>
      <c r="F497" s="133" t="s">
        <v>97</v>
      </c>
      <c r="H497" s="133" t="s">
        <v>93</v>
      </c>
      <c r="I497" s="133" t="s">
        <v>100</v>
      </c>
      <c r="L497" s="133" t="s">
        <v>102</v>
      </c>
      <c r="M497" s="133" t="s">
        <v>516</v>
      </c>
      <c r="N497" s="133" t="s">
        <v>517</v>
      </c>
      <c r="O497" s="193" t="s">
        <v>518</v>
      </c>
      <c r="R497" s="133" t="s">
        <v>676</v>
      </c>
      <c r="S497" s="133" t="s">
        <v>677</v>
      </c>
      <c r="T497" s="133" t="s">
        <v>686</v>
      </c>
      <c r="U497" s="133" t="s">
        <v>684</v>
      </c>
      <c r="V497" s="133" t="s">
        <v>687</v>
      </c>
      <c r="W497" s="133" t="s">
        <v>680</v>
      </c>
      <c r="X497" s="133" t="s">
        <v>678</v>
      </c>
      <c r="Y497" s="133" t="s">
        <v>683</v>
      </c>
      <c r="AA497" s="133">
        <f t="shared" ref="AA497:AL497" ca="1" si="563">IF(AND(E497&lt;&gt;"",AA158=1),1,0)</f>
        <v>0</v>
      </c>
      <c r="AB497" s="133">
        <f t="shared" ca="1" si="563"/>
        <v>0</v>
      </c>
      <c r="AC497" s="133">
        <f t="shared" ca="1" si="563"/>
        <v>0</v>
      </c>
      <c r="AD497" s="133">
        <f t="shared" ca="1" si="563"/>
        <v>1</v>
      </c>
      <c r="AE497" s="133">
        <f t="shared" ca="1" si="563"/>
        <v>1</v>
      </c>
      <c r="AF497" s="133">
        <f t="shared" ca="1" si="563"/>
        <v>0</v>
      </c>
      <c r="AG497" s="133">
        <f t="shared" ca="1" si="563"/>
        <v>0</v>
      </c>
      <c r="AH497" s="133">
        <f t="shared" ca="1" si="563"/>
        <v>0</v>
      </c>
      <c r="AI497" s="133">
        <f t="shared" ca="1" si="563"/>
        <v>1</v>
      </c>
      <c r="AJ497" s="133">
        <f t="shared" ca="1" si="563"/>
        <v>1</v>
      </c>
      <c r="AK497" s="133">
        <f t="shared" ca="1" si="563"/>
        <v>0</v>
      </c>
      <c r="AL497" s="133">
        <f t="shared" ca="1" si="563"/>
        <v>0</v>
      </c>
      <c r="AM497" s="133">
        <f t="shared" ca="1" si="546"/>
        <v>4</v>
      </c>
    </row>
    <row r="498" spans="4:39" x14ac:dyDescent="0.25">
      <c r="D498" s="133">
        <v>340</v>
      </c>
      <c r="E498" s="133" t="s">
        <v>96</v>
      </c>
      <c r="F498" s="133" t="s">
        <v>97</v>
      </c>
      <c r="H498" s="133" t="s">
        <v>93</v>
      </c>
      <c r="I498" s="133" t="s">
        <v>100</v>
      </c>
      <c r="K498" s="133" t="s">
        <v>101</v>
      </c>
      <c r="N498" s="133" t="s">
        <v>517</v>
      </c>
      <c r="O498" s="193" t="s">
        <v>518</v>
      </c>
      <c r="P498" s="133" t="s">
        <v>94</v>
      </c>
      <c r="R498" s="133" t="s">
        <v>676</v>
      </c>
      <c r="S498" s="133" t="s">
        <v>677</v>
      </c>
      <c r="T498" s="133" t="s">
        <v>686</v>
      </c>
      <c r="U498" s="133" t="s">
        <v>684</v>
      </c>
      <c r="V498" s="133" t="s">
        <v>687</v>
      </c>
      <c r="W498" s="133" t="s">
        <v>681</v>
      </c>
      <c r="X498" s="133" t="s">
        <v>682</v>
      </c>
      <c r="Y498" s="133" t="s">
        <v>683</v>
      </c>
      <c r="AA498" s="133">
        <f t="shared" ref="AA498:AL498" ca="1" si="564">IF(AND(E498&lt;&gt;"",AA158=1),1,0)</f>
        <v>0</v>
      </c>
      <c r="AB498" s="133">
        <f t="shared" ca="1" si="564"/>
        <v>0</v>
      </c>
      <c r="AC498" s="133">
        <f t="shared" ca="1" si="564"/>
        <v>0</v>
      </c>
      <c r="AD498" s="133">
        <f t="shared" ca="1" si="564"/>
        <v>1</v>
      </c>
      <c r="AE498" s="133">
        <f t="shared" ca="1" si="564"/>
        <v>1</v>
      </c>
      <c r="AF498" s="133">
        <f t="shared" ca="1" si="564"/>
        <v>0</v>
      </c>
      <c r="AG498" s="133">
        <f t="shared" ca="1" si="564"/>
        <v>1</v>
      </c>
      <c r="AH498" s="133">
        <f t="shared" ca="1" si="564"/>
        <v>0</v>
      </c>
      <c r="AI498" s="133">
        <f t="shared" ca="1" si="564"/>
        <v>0</v>
      </c>
      <c r="AJ498" s="133">
        <f t="shared" ca="1" si="564"/>
        <v>1</v>
      </c>
      <c r="AK498" s="133">
        <f t="shared" ca="1" si="564"/>
        <v>0</v>
      </c>
      <c r="AL498" s="133">
        <f t="shared" ca="1" si="564"/>
        <v>1</v>
      </c>
      <c r="AM498" s="133">
        <f t="shared" ca="1" si="546"/>
        <v>5</v>
      </c>
    </row>
    <row r="499" spans="4:39" x14ac:dyDescent="0.25">
      <c r="D499" s="133">
        <v>341</v>
      </c>
      <c r="E499" s="133" t="s">
        <v>96</v>
      </c>
      <c r="F499" s="133" t="s">
        <v>97</v>
      </c>
      <c r="H499" s="133" t="s">
        <v>93</v>
      </c>
      <c r="I499" s="133" t="s">
        <v>100</v>
      </c>
      <c r="K499" s="133" t="s">
        <v>101</v>
      </c>
      <c r="M499" s="133" t="s">
        <v>516</v>
      </c>
      <c r="O499" s="193" t="s">
        <v>518</v>
      </c>
      <c r="P499" s="133" t="s">
        <v>94</v>
      </c>
      <c r="R499" s="133" t="s">
        <v>676</v>
      </c>
      <c r="S499" s="133" t="s">
        <v>681</v>
      </c>
      <c r="T499" s="133" t="s">
        <v>686</v>
      </c>
      <c r="U499" s="133" t="s">
        <v>687</v>
      </c>
      <c r="V499" s="133" t="s">
        <v>678</v>
      </c>
      <c r="W499" s="133" t="s">
        <v>684</v>
      </c>
      <c r="X499" s="133" t="s">
        <v>682</v>
      </c>
      <c r="Y499" s="133" t="s">
        <v>683</v>
      </c>
      <c r="AA499" s="133">
        <f t="shared" ref="AA499:AL499" ca="1" si="565">IF(AND(E499&lt;&gt;"",AA158=1),1,0)</f>
        <v>0</v>
      </c>
      <c r="AB499" s="133">
        <f t="shared" ca="1" si="565"/>
        <v>0</v>
      </c>
      <c r="AC499" s="133">
        <f t="shared" ca="1" si="565"/>
        <v>0</v>
      </c>
      <c r="AD499" s="133">
        <f t="shared" ca="1" si="565"/>
        <v>1</v>
      </c>
      <c r="AE499" s="133">
        <f t="shared" ca="1" si="565"/>
        <v>1</v>
      </c>
      <c r="AF499" s="133">
        <f t="shared" ca="1" si="565"/>
        <v>0</v>
      </c>
      <c r="AG499" s="133">
        <f t="shared" ca="1" si="565"/>
        <v>1</v>
      </c>
      <c r="AH499" s="133">
        <f t="shared" ca="1" si="565"/>
        <v>0</v>
      </c>
      <c r="AI499" s="133">
        <f t="shared" ca="1" si="565"/>
        <v>1</v>
      </c>
      <c r="AJ499" s="133">
        <f t="shared" ca="1" si="565"/>
        <v>0</v>
      </c>
      <c r="AK499" s="133">
        <f t="shared" ca="1" si="565"/>
        <v>0</v>
      </c>
      <c r="AL499" s="133">
        <f t="shared" ca="1" si="565"/>
        <v>1</v>
      </c>
      <c r="AM499" s="133">
        <f t="shared" ca="1" si="546"/>
        <v>5</v>
      </c>
    </row>
    <row r="500" spans="4:39" x14ac:dyDescent="0.25">
      <c r="D500" s="133">
        <v>342</v>
      </c>
      <c r="E500" s="133" t="s">
        <v>96</v>
      </c>
      <c r="F500" s="133" t="s">
        <v>97</v>
      </c>
      <c r="H500" s="133" t="s">
        <v>93</v>
      </c>
      <c r="I500" s="133" t="s">
        <v>100</v>
      </c>
      <c r="K500" s="133" t="s">
        <v>101</v>
      </c>
      <c r="M500" s="133" t="s">
        <v>516</v>
      </c>
      <c r="N500" s="133" t="s">
        <v>517</v>
      </c>
      <c r="P500" s="133" t="s">
        <v>94</v>
      </c>
      <c r="R500" s="133" t="s">
        <v>676</v>
      </c>
      <c r="S500" s="133" t="s">
        <v>677</v>
      </c>
      <c r="T500" s="133" t="s">
        <v>686</v>
      </c>
      <c r="U500" s="133" t="s">
        <v>684</v>
      </c>
      <c r="V500" s="133" t="s">
        <v>687</v>
      </c>
      <c r="W500" s="133" t="s">
        <v>681</v>
      </c>
      <c r="X500" s="133" t="s">
        <v>682</v>
      </c>
      <c r="Y500" s="133" t="s">
        <v>678</v>
      </c>
      <c r="AA500" s="133">
        <f t="shared" ref="AA500:AL500" ca="1" si="566">IF(AND(E500&lt;&gt;"",AA158=1),1,0)</f>
        <v>0</v>
      </c>
      <c r="AB500" s="133">
        <f t="shared" ca="1" si="566"/>
        <v>0</v>
      </c>
      <c r="AC500" s="133">
        <f t="shared" ca="1" si="566"/>
        <v>0</v>
      </c>
      <c r="AD500" s="133">
        <f t="shared" ca="1" si="566"/>
        <v>1</v>
      </c>
      <c r="AE500" s="133">
        <f t="shared" ca="1" si="566"/>
        <v>1</v>
      </c>
      <c r="AF500" s="133">
        <f t="shared" ca="1" si="566"/>
        <v>0</v>
      </c>
      <c r="AG500" s="133">
        <f t="shared" ca="1" si="566"/>
        <v>1</v>
      </c>
      <c r="AH500" s="133">
        <f t="shared" ca="1" si="566"/>
        <v>0</v>
      </c>
      <c r="AI500" s="133">
        <f t="shared" ca="1" si="566"/>
        <v>1</v>
      </c>
      <c r="AJ500" s="133">
        <f t="shared" ca="1" si="566"/>
        <v>1</v>
      </c>
      <c r="AK500" s="133">
        <f t="shared" ca="1" si="566"/>
        <v>0</v>
      </c>
      <c r="AL500" s="133">
        <f t="shared" ca="1" si="566"/>
        <v>1</v>
      </c>
      <c r="AM500" s="133">
        <f t="shared" ca="1" si="546"/>
        <v>6</v>
      </c>
    </row>
    <row r="501" spans="4:39" x14ac:dyDescent="0.25">
      <c r="D501" s="133">
        <v>343</v>
      </c>
      <c r="E501" s="133" t="s">
        <v>96</v>
      </c>
      <c r="F501" s="133" t="s">
        <v>97</v>
      </c>
      <c r="H501" s="133" t="s">
        <v>93</v>
      </c>
      <c r="I501" s="133" t="s">
        <v>100</v>
      </c>
      <c r="K501" s="133" t="s">
        <v>101</v>
      </c>
      <c r="M501" s="133" t="s">
        <v>516</v>
      </c>
      <c r="N501" s="133" t="s">
        <v>517</v>
      </c>
      <c r="O501" s="193" t="s">
        <v>518</v>
      </c>
      <c r="R501" s="133" t="s">
        <v>676</v>
      </c>
      <c r="S501" s="133" t="s">
        <v>677</v>
      </c>
      <c r="T501" s="133" t="s">
        <v>686</v>
      </c>
      <c r="U501" s="133" t="s">
        <v>684</v>
      </c>
      <c r="V501" s="133" t="s">
        <v>687</v>
      </c>
      <c r="W501" s="133" t="s">
        <v>681</v>
      </c>
      <c r="X501" s="133" t="s">
        <v>678</v>
      </c>
      <c r="Y501" s="133" t="s">
        <v>683</v>
      </c>
      <c r="AA501" s="133">
        <f t="shared" ref="AA501:AL501" ca="1" si="567">IF(AND(E501&lt;&gt;"",AA158=1),1,0)</f>
        <v>0</v>
      </c>
      <c r="AB501" s="133">
        <f t="shared" ca="1" si="567"/>
        <v>0</v>
      </c>
      <c r="AC501" s="133">
        <f t="shared" ca="1" si="567"/>
        <v>0</v>
      </c>
      <c r="AD501" s="133">
        <f t="shared" ca="1" si="567"/>
        <v>1</v>
      </c>
      <c r="AE501" s="133">
        <f t="shared" ca="1" si="567"/>
        <v>1</v>
      </c>
      <c r="AF501" s="133">
        <f t="shared" ca="1" si="567"/>
        <v>0</v>
      </c>
      <c r="AG501" s="133">
        <f t="shared" ca="1" si="567"/>
        <v>1</v>
      </c>
      <c r="AH501" s="133">
        <f t="shared" ca="1" si="567"/>
        <v>0</v>
      </c>
      <c r="AI501" s="133">
        <f t="shared" ca="1" si="567"/>
        <v>1</v>
      </c>
      <c r="AJ501" s="133">
        <f t="shared" ca="1" si="567"/>
        <v>1</v>
      </c>
      <c r="AK501" s="133">
        <f t="shared" ca="1" si="567"/>
        <v>0</v>
      </c>
      <c r="AL501" s="133">
        <f t="shared" ca="1" si="567"/>
        <v>0</v>
      </c>
      <c r="AM501" s="133">
        <f t="shared" ca="1" si="546"/>
        <v>5</v>
      </c>
    </row>
    <row r="502" spans="4:39" x14ac:dyDescent="0.25">
      <c r="D502" s="133">
        <v>344</v>
      </c>
      <c r="E502" s="133" t="s">
        <v>96</v>
      </c>
      <c r="F502" s="133" t="s">
        <v>97</v>
      </c>
      <c r="H502" s="133" t="s">
        <v>93</v>
      </c>
      <c r="I502" s="133" t="s">
        <v>100</v>
      </c>
      <c r="K502" s="133" t="s">
        <v>101</v>
      </c>
      <c r="L502" s="133" t="s">
        <v>102</v>
      </c>
      <c r="O502" s="193" t="s">
        <v>518</v>
      </c>
      <c r="P502" s="133" t="s">
        <v>94</v>
      </c>
      <c r="R502" s="133" t="s">
        <v>676</v>
      </c>
      <c r="S502" s="133" t="s">
        <v>681</v>
      </c>
      <c r="T502" s="133" t="s">
        <v>686</v>
      </c>
      <c r="U502" s="133" t="s">
        <v>684</v>
      </c>
      <c r="V502" s="133" t="s">
        <v>687</v>
      </c>
      <c r="W502" s="133" t="s">
        <v>680</v>
      </c>
      <c r="X502" s="133" t="s">
        <v>682</v>
      </c>
      <c r="Y502" s="133" t="s">
        <v>683</v>
      </c>
      <c r="AA502" s="133">
        <f t="shared" ref="AA502:AL502" ca="1" si="568">IF(AND(E502&lt;&gt;"",AA158=1),1,0)</f>
        <v>0</v>
      </c>
      <c r="AB502" s="133">
        <f t="shared" ca="1" si="568"/>
        <v>0</v>
      </c>
      <c r="AC502" s="133">
        <f t="shared" ca="1" si="568"/>
        <v>0</v>
      </c>
      <c r="AD502" s="133">
        <f t="shared" ca="1" si="568"/>
        <v>1</v>
      </c>
      <c r="AE502" s="133">
        <f t="shared" ca="1" si="568"/>
        <v>1</v>
      </c>
      <c r="AF502" s="133">
        <f t="shared" ca="1" si="568"/>
        <v>0</v>
      </c>
      <c r="AG502" s="133">
        <f t="shared" ca="1" si="568"/>
        <v>1</v>
      </c>
      <c r="AH502" s="133">
        <f t="shared" ca="1" si="568"/>
        <v>0</v>
      </c>
      <c r="AI502" s="133">
        <f t="shared" ca="1" si="568"/>
        <v>0</v>
      </c>
      <c r="AJ502" s="133">
        <f t="shared" ca="1" si="568"/>
        <v>0</v>
      </c>
      <c r="AK502" s="133">
        <f t="shared" ca="1" si="568"/>
        <v>0</v>
      </c>
      <c r="AL502" s="133">
        <f t="shared" ca="1" si="568"/>
        <v>1</v>
      </c>
      <c r="AM502" s="133">
        <f t="shared" ca="1" si="546"/>
        <v>4</v>
      </c>
    </row>
    <row r="503" spans="4:39" x14ac:dyDescent="0.25">
      <c r="D503" s="133">
        <v>345</v>
      </c>
      <c r="E503" s="133" t="s">
        <v>96</v>
      </c>
      <c r="F503" s="133" t="s">
        <v>97</v>
      </c>
      <c r="H503" s="133" t="s">
        <v>93</v>
      </c>
      <c r="I503" s="133" t="s">
        <v>100</v>
      </c>
      <c r="K503" s="133" t="s">
        <v>101</v>
      </c>
      <c r="L503" s="133" t="s">
        <v>102</v>
      </c>
      <c r="N503" s="133" t="s">
        <v>517</v>
      </c>
      <c r="P503" s="133" t="s">
        <v>94</v>
      </c>
      <c r="R503" s="133" t="s">
        <v>680</v>
      </c>
      <c r="S503" s="133" t="s">
        <v>677</v>
      </c>
      <c r="T503" s="133" t="s">
        <v>686</v>
      </c>
      <c r="U503" s="133" t="s">
        <v>684</v>
      </c>
      <c r="V503" s="133" t="s">
        <v>687</v>
      </c>
      <c r="W503" s="133" t="s">
        <v>681</v>
      </c>
      <c r="X503" s="133" t="s">
        <v>682</v>
      </c>
      <c r="Y503" s="133" t="s">
        <v>676</v>
      </c>
      <c r="AA503" s="133">
        <f t="shared" ref="AA503:AL503" ca="1" si="569">IF(AND(E503&lt;&gt;"",AA158=1),1,0)</f>
        <v>0</v>
      </c>
      <c r="AB503" s="133">
        <f t="shared" ca="1" si="569"/>
        <v>0</v>
      </c>
      <c r="AC503" s="133">
        <f t="shared" ca="1" si="569"/>
        <v>0</v>
      </c>
      <c r="AD503" s="133">
        <f t="shared" ca="1" si="569"/>
        <v>1</v>
      </c>
      <c r="AE503" s="133">
        <f t="shared" ca="1" si="569"/>
        <v>1</v>
      </c>
      <c r="AF503" s="133">
        <f t="shared" ca="1" si="569"/>
        <v>0</v>
      </c>
      <c r="AG503" s="133">
        <f t="shared" ca="1" si="569"/>
        <v>1</v>
      </c>
      <c r="AH503" s="133">
        <f t="shared" ca="1" si="569"/>
        <v>0</v>
      </c>
      <c r="AI503" s="133">
        <f t="shared" ca="1" si="569"/>
        <v>0</v>
      </c>
      <c r="AJ503" s="133">
        <f t="shared" ca="1" si="569"/>
        <v>1</v>
      </c>
      <c r="AK503" s="133">
        <f t="shared" ca="1" si="569"/>
        <v>0</v>
      </c>
      <c r="AL503" s="133">
        <f t="shared" ca="1" si="569"/>
        <v>1</v>
      </c>
      <c r="AM503" s="133">
        <f t="shared" ca="1" si="546"/>
        <v>5</v>
      </c>
    </row>
    <row r="504" spans="4:39" x14ac:dyDescent="0.25">
      <c r="D504" s="133">
        <v>346</v>
      </c>
      <c r="E504" s="133" t="s">
        <v>96</v>
      </c>
      <c r="F504" s="133" t="s">
        <v>97</v>
      </c>
      <c r="H504" s="133" t="s">
        <v>93</v>
      </c>
      <c r="I504" s="133" t="s">
        <v>100</v>
      </c>
      <c r="K504" s="133" t="s">
        <v>101</v>
      </c>
      <c r="L504" s="133" t="s">
        <v>102</v>
      </c>
      <c r="N504" s="133" t="s">
        <v>517</v>
      </c>
      <c r="O504" s="193" t="s">
        <v>518</v>
      </c>
      <c r="R504" s="133" t="s">
        <v>680</v>
      </c>
      <c r="S504" s="133" t="s">
        <v>677</v>
      </c>
      <c r="T504" s="133" t="s">
        <v>686</v>
      </c>
      <c r="U504" s="133" t="s">
        <v>684</v>
      </c>
      <c r="V504" s="133" t="s">
        <v>687</v>
      </c>
      <c r="W504" s="133" t="s">
        <v>681</v>
      </c>
      <c r="X504" s="133" t="s">
        <v>676</v>
      </c>
      <c r="Y504" s="133" t="s">
        <v>683</v>
      </c>
      <c r="AA504" s="133">
        <f t="shared" ref="AA504:AL504" ca="1" si="570">IF(AND(E504&lt;&gt;"",AA158=1),1,0)</f>
        <v>0</v>
      </c>
      <c r="AB504" s="133">
        <f t="shared" ca="1" si="570"/>
        <v>0</v>
      </c>
      <c r="AC504" s="133">
        <f t="shared" ca="1" si="570"/>
        <v>0</v>
      </c>
      <c r="AD504" s="133">
        <f t="shared" ca="1" si="570"/>
        <v>1</v>
      </c>
      <c r="AE504" s="133">
        <f t="shared" ca="1" si="570"/>
        <v>1</v>
      </c>
      <c r="AF504" s="133">
        <f t="shared" ca="1" si="570"/>
        <v>0</v>
      </c>
      <c r="AG504" s="133">
        <f t="shared" ca="1" si="570"/>
        <v>1</v>
      </c>
      <c r="AH504" s="133">
        <f t="shared" ca="1" si="570"/>
        <v>0</v>
      </c>
      <c r="AI504" s="133">
        <f t="shared" ca="1" si="570"/>
        <v>0</v>
      </c>
      <c r="AJ504" s="133">
        <f t="shared" ca="1" si="570"/>
        <v>1</v>
      </c>
      <c r="AK504" s="133">
        <f t="shared" ca="1" si="570"/>
        <v>0</v>
      </c>
      <c r="AL504" s="133">
        <f t="shared" ca="1" si="570"/>
        <v>0</v>
      </c>
      <c r="AM504" s="133">
        <f t="shared" ca="1" si="546"/>
        <v>4</v>
      </c>
    </row>
    <row r="505" spans="4:39" x14ac:dyDescent="0.25">
      <c r="D505" s="133">
        <v>347</v>
      </c>
      <c r="E505" s="133" t="s">
        <v>96</v>
      </c>
      <c r="F505" s="133" t="s">
        <v>97</v>
      </c>
      <c r="H505" s="133" t="s">
        <v>93</v>
      </c>
      <c r="I505" s="133" t="s">
        <v>100</v>
      </c>
      <c r="K505" s="133" t="s">
        <v>101</v>
      </c>
      <c r="L505" s="133" t="s">
        <v>102</v>
      </c>
      <c r="M505" s="133" t="s">
        <v>516</v>
      </c>
      <c r="P505" s="133" t="s">
        <v>94</v>
      </c>
      <c r="R505" s="133" t="s">
        <v>676</v>
      </c>
      <c r="S505" s="133" t="s">
        <v>681</v>
      </c>
      <c r="T505" s="133" t="s">
        <v>686</v>
      </c>
      <c r="U505" s="133" t="s">
        <v>684</v>
      </c>
      <c r="V505" s="133" t="s">
        <v>687</v>
      </c>
      <c r="W505" s="133" t="s">
        <v>680</v>
      </c>
      <c r="X505" s="133" t="s">
        <v>682</v>
      </c>
      <c r="Y505" s="133" t="s">
        <v>678</v>
      </c>
      <c r="AA505" s="133">
        <f t="shared" ref="AA505:AL505" ca="1" si="571">IF(AND(E505&lt;&gt;"",AA158=1),1,0)</f>
        <v>0</v>
      </c>
      <c r="AB505" s="133">
        <f t="shared" ca="1" si="571"/>
        <v>0</v>
      </c>
      <c r="AC505" s="133">
        <f t="shared" ca="1" si="571"/>
        <v>0</v>
      </c>
      <c r="AD505" s="133">
        <f t="shared" ca="1" si="571"/>
        <v>1</v>
      </c>
      <c r="AE505" s="133">
        <f t="shared" ca="1" si="571"/>
        <v>1</v>
      </c>
      <c r="AF505" s="133">
        <f t="shared" ca="1" si="571"/>
        <v>0</v>
      </c>
      <c r="AG505" s="133">
        <f t="shared" ca="1" si="571"/>
        <v>1</v>
      </c>
      <c r="AH505" s="133">
        <f t="shared" ca="1" si="571"/>
        <v>0</v>
      </c>
      <c r="AI505" s="133">
        <f t="shared" ca="1" si="571"/>
        <v>1</v>
      </c>
      <c r="AJ505" s="133">
        <f t="shared" ca="1" si="571"/>
        <v>0</v>
      </c>
      <c r="AK505" s="133">
        <f t="shared" ca="1" si="571"/>
        <v>0</v>
      </c>
      <c r="AL505" s="133">
        <f t="shared" ca="1" si="571"/>
        <v>1</v>
      </c>
      <c r="AM505" s="133">
        <f t="shared" ca="1" si="546"/>
        <v>5</v>
      </c>
    </row>
    <row r="506" spans="4:39" x14ac:dyDescent="0.25">
      <c r="D506" s="133">
        <v>348</v>
      </c>
      <c r="E506" s="133" t="s">
        <v>96</v>
      </c>
      <c r="F506" s="133" t="s">
        <v>97</v>
      </c>
      <c r="H506" s="133" t="s">
        <v>93</v>
      </c>
      <c r="I506" s="133" t="s">
        <v>100</v>
      </c>
      <c r="K506" s="133" t="s">
        <v>101</v>
      </c>
      <c r="L506" s="133" t="s">
        <v>102</v>
      </c>
      <c r="M506" s="133" t="s">
        <v>516</v>
      </c>
      <c r="O506" s="193" t="s">
        <v>518</v>
      </c>
      <c r="R506" s="133" t="s">
        <v>676</v>
      </c>
      <c r="S506" s="133" t="s">
        <v>681</v>
      </c>
      <c r="T506" s="133" t="s">
        <v>686</v>
      </c>
      <c r="U506" s="133" t="s">
        <v>684</v>
      </c>
      <c r="V506" s="133" t="s">
        <v>687</v>
      </c>
      <c r="W506" s="133" t="s">
        <v>680</v>
      </c>
      <c r="X506" s="133" t="s">
        <v>678</v>
      </c>
      <c r="Y506" s="133" t="s">
        <v>683</v>
      </c>
      <c r="AA506" s="133">
        <f t="shared" ref="AA506:AL506" ca="1" si="572">IF(AND(E506&lt;&gt;"",AA158=1),1,0)</f>
        <v>0</v>
      </c>
      <c r="AB506" s="133">
        <f t="shared" ca="1" si="572"/>
        <v>0</v>
      </c>
      <c r="AC506" s="133">
        <f t="shared" ca="1" si="572"/>
        <v>0</v>
      </c>
      <c r="AD506" s="133">
        <f t="shared" ca="1" si="572"/>
        <v>1</v>
      </c>
      <c r="AE506" s="133">
        <f t="shared" ca="1" si="572"/>
        <v>1</v>
      </c>
      <c r="AF506" s="133">
        <f t="shared" ca="1" si="572"/>
        <v>0</v>
      </c>
      <c r="AG506" s="133">
        <f t="shared" ca="1" si="572"/>
        <v>1</v>
      </c>
      <c r="AH506" s="133">
        <f t="shared" ca="1" si="572"/>
        <v>0</v>
      </c>
      <c r="AI506" s="133">
        <f t="shared" ca="1" si="572"/>
        <v>1</v>
      </c>
      <c r="AJ506" s="133">
        <f t="shared" ca="1" si="572"/>
        <v>0</v>
      </c>
      <c r="AK506" s="133">
        <f t="shared" ca="1" si="572"/>
        <v>0</v>
      </c>
      <c r="AL506" s="133">
        <f t="shared" ca="1" si="572"/>
        <v>0</v>
      </c>
      <c r="AM506" s="133">
        <f t="shared" ca="1" si="546"/>
        <v>4</v>
      </c>
    </row>
    <row r="507" spans="4:39" x14ac:dyDescent="0.25">
      <c r="D507" s="133">
        <v>349</v>
      </c>
      <c r="E507" s="133" t="s">
        <v>96</v>
      </c>
      <c r="F507" s="133" t="s">
        <v>97</v>
      </c>
      <c r="H507" s="133" t="s">
        <v>93</v>
      </c>
      <c r="I507" s="133" t="s">
        <v>100</v>
      </c>
      <c r="K507" s="133" t="s">
        <v>101</v>
      </c>
      <c r="L507" s="133" t="s">
        <v>102</v>
      </c>
      <c r="M507" s="133" t="s">
        <v>516</v>
      </c>
      <c r="N507" s="133" t="s">
        <v>517</v>
      </c>
      <c r="R507" s="133" t="s">
        <v>680</v>
      </c>
      <c r="S507" s="133" t="s">
        <v>677</v>
      </c>
      <c r="T507" s="133" t="s">
        <v>686</v>
      </c>
      <c r="U507" s="133" t="s">
        <v>684</v>
      </c>
      <c r="V507" s="133" t="s">
        <v>687</v>
      </c>
      <c r="W507" s="133" t="s">
        <v>681</v>
      </c>
      <c r="X507" s="133" t="s">
        <v>676</v>
      </c>
      <c r="Y507" s="133" t="s">
        <v>678</v>
      </c>
      <c r="AA507" s="133">
        <f t="shared" ref="AA507:AL507" ca="1" si="573">IF(AND(E507&lt;&gt;"",AA158=1),1,0)</f>
        <v>0</v>
      </c>
      <c r="AB507" s="133">
        <f t="shared" ca="1" si="573"/>
        <v>0</v>
      </c>
      <c r="AC507" s="133">
        <f t="shared" ca="1" si="573"/>
        <v>0</v>
      </c>
      <c r="AD507" s="133">
        <f t="shared" ca="1" si="573"/>
        <v>1</v>
      </c>
      <c r="AE507" s="133">
        <f t="shared" ca="1" si="573"/>
        <v>1</v>
      </c>
      <c r="AF507" s="133">
        <f t="shared" ca="1" si="573"/>
        <v>0</v>
      </c>
      <c r="AG507" s="133">
        <f t="shared" ca="1" si="573"/>
        <v>1</v>
      </c>
      <c r="AH507" s="133">
        <f t="shared" ca="1" si="573"/>
        <v>0</v>
      </c>
      <c r="AI507" s="133">
        <f t="shared" ca="1" si="573"/>
        <v>1</v>
      </c>
      <c r="AJ507" s="133">
        <f t="shared" ca="1" si="573"/>
        <v>1</v>
      </c>
      <c r="AK507" s="133">
        <f t="shared" ca="1" si="573"/>
        <v>0</v>
      </c>
      <c r="AL507" s="133">
        <f t="shared" ca="1" si="573"/>
        <v>0</v>
      </c>
      <c r="AM507" s="133">
        <f t="shared" ca="1" si="546"/>
        <v>5</v>
      </c>
    </row>
    <row r="508" spans="4:39" x14ac:dyDescent="0.25">
      <c r="D508" s="133">
        <v>350</v>
      </c>
      <c r="E508" s="133" t="s">
        <v>96</v>
      </c>
      <c r="F508" s="133" t="s">
        <v>97</v>
      </c>
      <c r="H508" s="133" t="s">
        <v>93</v>
      </c>
      <c r="I508" s="133" t="s">
        <v>100</v>
      </c>
      <c r="J508" s="133" t="s">
        <v>99</v>
      </c>
      <c r="N508" s="133" t="s">
        <v>517</v>
      </c>
      <c r="O508" s="193" t="s">
        <v>518</v>
      </c>
      <c r="P508" s="133" t="s">
        <v>94</v>
      </c>
      <c r="R508" s="133" t="s">
        <v>676</v>
      </c>
      <c r="S508" s="133" t="s">
        <v>677</v>
      </c>
      <c r="T508" s="133" t="s">
        <v>686</v>
      </c>
      <c r="U508" s="133" t="s">
        <v>684</v>
      </c>
      <c r="V508" s="133" t="s">
        <v>687</v>
      </c>
      <c r="W508" s="133" t="s">
        <v>679</v>
      </c>
      <c r="X508" s="133" t="s">
        <v>682</v>
      </c>
      <c r="Y508" s="133" t="s">
        <v>683</v>
      </c>
      <c r="AA508" s="133">
        <f t="shared" ref="AA508:AL508" ca="1" si="574">IF(AND(E508&lt;&gt;"",AA158=1),1,0)</f>
        <v>0</v>
      </c>
      <c r="AB508" s="133">
        <f t="shared" ca="1" si="574"/>
        <v>0</v>
      </c>
      <c r="AC508" s="133">
        <f t="shared" ca="1" si="574"/>
        <v>0</v>
      </c>
      <c r="AD508" s="133">
        <f t="shared" ca="1" si="574"/>
        <v>1</v>
      </c>
      <c r="AE508" s="133">
        <f t="shared" ca="1" si="574"/>
        <v>1</v>
      </c>
      <c r="AF508" s="133">
        <f t="shared" ca="1" si="574"/>
        <v>1</v>
      </c>
      <c r="AG508" s="133">
        <f t="shared" ca="1" si="574"/>
        <v>0</v>
      </c>
      <c r="AH508" s="133">
        <f t="shared" ca="1" si="574"/>
        <v>0</v>
      </c>
      <c r="AI508" s="133">
        <f t="shared" ca="1" si="574"/>
        <v>0</v>
      </c>
      <c r="AJ508" s="133">
        <f t="shared" ca="1" si="574"/>
        <v>1</v>
      </c>
      <c r="AK508" s="133">
        <f t="shared" ca="1" si="574"/>
        <v>0</v>
      </c>
      <c r="AL508" s="133">
        <f t="shared" ca="1" si="574"/>
        <v>1</v>
      </c>
      <c r="AM508" s="133">
        <f t="shared" ca="1" si="546"/>
        <v>5</v>
      </c>
    </row>
    <row r="509" spans="4:39" x14ac:dyDescent="0.25">
      <c r="D509" s="133">
        <v>351</v>
      </c>
      <c r="E509" s="133" t="s">
        <v>96</v>
      </c>
      <c r="F509" s="133" t="s">
        <v>97</v>
      </c>
      <c r="H509" s="133" t="s">
        <v>93</v>
      </c>
      <c r="I509" s="133" t="s">
        <v>100</v>
      </c>
      <c r="J509" s="133" t="s">
        <v>99</v>
      </c>
      <c r="M509" s="133" t="s">
        <v>516</v>
      </c>
      <c r="O509" s="193" t="s">
        <v>518</v>
      </c>
      <c r="P509" s="133" t="s">
        <v>94</v>
      </c>
      <c r="R509" s="133" t="s">
        <v>676</v>
      </c>
      <c r="S509" s="133" t="s">
        <v>678</v>
      </c>
      <c r="T509" s="133" t="s">
        <v>686</v>
      </c>
      <c r="U509" s="133" t="s">
        <v>684</v>
      </c>
      <c r="V509" s="133" t="s">
        <v>687</v>
      </c>
      <c r="W509" s="133" t="s">
        <v>679</v>
      </c>
      <c r="X509" s="133" t="s">
        <v>682</v>
      </c>
      <c r="Y509" s="133" t="s">
        <v>683</v>
      </c>
      <c r="AA509" s="133">
        <f t="shared" ref="AA509:AL509" ca="1" si="575">IF(AND(E509&lt;&gt;"",AA158=1),1,0)</f>
        <v>0</v>
      </c>
      <c r="AB509" s="133">
        <f t="shared" ca="1" si="575"/>
        <v>0</v>
      </c>
      <c r="AC509" s="133">
        <f t="shared" ca="1" si="575"/>
        <v>0</v>
      </c>
      <c r="AD509" s="133">
        <f t="shared" ca="1" si="575"/>
        <v>1</v>
      </c>
      <c r="AE509" s="133">
        <f t="shared" ca="1" si="575"/>
        <v>1</v>
      </c>
      <c r="AF509" s="133">
        <f t="shared" ca="1" si="575"/>
        <v>1</v>
      </c>
      <c r="AG509" s="133">
        <f t="shared" ca="1" si="575"/>
        <v>0</v>
      </c>
      <c r="AH509" s="133">
        <f t="shared" ca="1" si="575"/>
        <v>0</v>
      </c>
      <c r="AI509" s="133">
        <f t="shared" ca="1" si="575"/>
        <v>1</v>
      </c>
      <c r="AJ509" s="133">
        <f t="shared" ca="1" si="575"/>
        <v>0</v>
      </c>
      <c r="AK509" s="133">
        <f t="shared" ca="1" si="575"/>
        <v>0</v>
      </c>
      <c r="AL509" s="133">
        <f t="shared" ca="1" si="575"/>
        <v>1</v>
      </c>
      <c r="AM509" s="133">
        <f t="shared" ca="1" si="546"/>
        <v>5</v>
      </c>
    </row>
    <row r="510" spans="4:39" x14ac:dyDescent="0.25">
      <c r="D510" s="133">
        <v>352</v>
      </c>
      <c r="E510" s="133" t="s">
        <v>96</v>
      </c>
      <c r="F510" s="133" t="s">
        <v>97</v>
      </c>
      <c r="H510" s="133" t="s">
        <v>93</v>
      </c>
      <c r="I510" s="133" t="s">
        <v>100</v>
      </c>
      <c r="J510" s="133" t="s">
        <v>99</v>
      </c>
      <c r="M510" s="133" t="s">
        <v>516</v>
      </c>
      <c r="N510" s="133" t="s">
        <v>517</v>
      </c>
      <c r="P510" s="133" t="s">
        <v>94</v>
      </c>
      <c r="R510" s="133" t="s">
        <v>676</v>
      </c>
      <c r="S510" s="133" t="s">
        <v>677</v>
      </c>
      <c r="T510" s="133" t="s">
        <v>686</v>
      </c>
      <c r="U510" s="133" t="s">
        <v>684</v>
      </c>
      <c r="V510" s="133" t="s">
        <v>687</v>
      </c>
      <c r="W510" s="133" t="s">
        <v>679</v>
      </c>
      <c r="X510" s="133" t="s">
        <v>682</v>
      </c>
      <c r="Y510" s="133" t="s">
        <v>678</v>
      </c>
      <c r="AA510" s="133">
        <f t="shared" ref="AA510:AL510" ca="1" si="576">IF(AND(E510&lt;&gt;"",AA158=1),1,0)</f>
        <v>0</v>
      </c>
      <c r="AB510" s="133">
        <f t="shared" ca="1" si="576"/>
        <v>0</v>
      </c>
      <c r="AC510" s="133">
        <f t="shared" ca="1" si="576"/>
        <v>0</v>
      </c>
      <c r="AD510" s="133">
        <f t="shared" ca="1" si="576"/>
        <v>1</v>
      </c>
      <c r="AE510" s="133">
        <f t="shared" ca="1" si="576"/>
        <v>1</v>
      </c>
      <c r="AF510" s="133">
        <f t="shared" ca="1" si="576"/>
        <v>1</v>
      </c>
      <c r="AG510" s="133">
        <f t="shared" ca="1" si="576"/>
        <v>0</v>
      </c>
      <c r="AH510" s="133">
        <f t="shared" ca="1" si="576"/>
        <v>0</v>
      </c>
      <c r="AI510" s="133">
        <f t="shared" ca="1" si="576"/>
        <v>1</v>
      </c>
      <c r="AJ510" s="133">
        <f t="shared" ca="1" si="576"/>
        <v>1</v>
      </c>
      <c r="AK510" s="133">
        <f t="shared" ca="1" si="576"/>
        <v>0</v>
      </c>
      <c r="AL510" s="133">
        <f t="shared" ca="1" si="576"/>
        <v>1</v>
      </c>
      <c r="AM510" s="133">
        <f t="shared" ca="1" si="546"/>
        <v>6</v>
      </c>
    </row>
    <row r="511" spans="4:39" x14ac:dyDescent="0.25">
      <c r="D511" s="133">
        <v>353</v>
      </c>
      <c r="E511" s="133" t="s">
        <v>96</v>
      </c>
      <c r="F511" s="133" t="s">
        <v>97</v>
      </c>
      <c r="H511" s="133" t="s">
        <v>93</v>
      </c>
      <c r="I511" s="133" t="s">
        <v>100</v>
      </c>
      <c r="J511" s="133" t="s">
        <v>99</v>
      </c>
      <c r="M511" s="133" t="s">
        <v>516</v>
      </c>
      <c r="N511" s="133" t="s">
        <v>517</v>
      </c>
      <c r="O511" s="193" t="s">
        <v>518</v>
      </c>
      <c r="R511" s="133" t="s">
        <v>676</v>
      </c>
      <c r="S511" s="133" t="s">
        <v>677</v>
      </c>
      <c r="T511" s="133" t="s">
        <v>686</v>
      </c>
      <c r="U511" s="133" t="s">
        <v>684</v>
      </c>
      <c r="V511" s="133" t="s">
        <v>687</v>
      </c>
      <c r="W511" s="133" t="s">
        <v>679</v>
      </c>
      <c r="X511" s="133" t="s">
        <v>678</v>
      </c>
      <c r="Y511" s="133" t="s">
        <v>683</v>
      </c>
      <c r="AA511" s="133">
        <f t="shared" ref="AA511:AL511" ca="1" si="577">IF(AND(E511&lt;&gt;"",AA158=1),1,0)</f>
        <v>0</v>
      </c>
      <c r="AB511" s="133">
        <f t="shared" ca="1" si="577"/>
        <v>0</v>
      </c>
      <c r="AC511" s="133">
        <f t="shared" ca="1" si="577"/>
        <v>0</v>
      </c>
      <c r="AD511" s="133">
        <f t="shared" ca="1" si="577"/>
        <v>1</v>
      </c>
      <c r="AE511" s="133">
        <f t="shared" ca="1" si="577"/>
        <v>1</v>
      </c>
      <c r="AF511" s="133">
        <f t="shared" ca="1" si="577"/>
        <v>1</v>
      </c>
      <c r="AG511" s="133">
        <f t="shared" ca="1" si="577"/>
        <v>0</v>
      </c>
      <c r="AH511" s="133">
        <f t="shared" ca="1" si="577"/>
        <v>0</v>
      </c>
      <c r="AI511" s="133">
        <f t="shared" ca="1" si="577"/>
        <v>1</v>
      </c>
      <c r="AJ511" s="133">
        <f t="shared" ca="1" si="577"/>
        <v>1</v>
      </c>
      <c r="AK511" s="133">
        <f t="shared" ca="1" si="577"/>
        <v>0</v>
      </c>
      <c r="AL511" s="133">
        <f t="shared" ca="1" si="577"/>
        <v>0</v>
      </c>
      <c r="AM511" s="133">
        <f t="shared" ca="1" si="546"/>
        <v>5</v>
      </c>
    </row>
    <row r="512" spans="4:39" x14ac:dyDescent="0.25">
      <c r="D512" s="133">
        <v>354</v>
      </c>
      <c r="E512" s="133" t="s">
        <v>96</v>
      </c>
      <c r="F512" s="133" t="s">
        <v>97</v>
      </c>
      <c r="H512" s="133" t="s">
        <v>93</v>
      </c>
      <c r="I512" s="133" t="s">
        <v>100</v>
      </c>
      <c r="J512" s="133" t="s">
        <v>99</v>
      </c>
      <c r="L512" s="133" t="s">
        <v>102</v>
      </c>
      <c r="O512" s="193" t="s">
        <v>518</v>
      </c>
      <c r="P512" s="133" t="s">
        <v>94</v>
      </c>
      <c r="R512" s="133" t="s">
        <v>680</v>
      </c>
      <c r="S512" s="133" t="s">
        <v>676</v>
      </c>
      <c r="T512" s="133" t="s">
        <v>686</v>
      </c>
      <c r="U512" s="133" t="s">
        <v>684</v>
      </c>
      <c r="V512" s="133" t="s">
        <v>687</v>
      </c>
      <c r="W512" s="133" t="s">
        <v>679</v>
      </c>
      <c r="X512" s="133" t="s">
        <v>682</v>
      </c>
      <c r="Y512" s="133" t="s">
        <v>683</v>
      </c>
      <c r="AA512" s="133">
        <f t="shared" ref="AA512:AL512" ca="1" si="578">IF(AND(E512&lt;&gt;"",AA158=1),1,0)</f>
        <v>0</v>
      </c>
      <c r="AB512" s="133">
        <f t="shared" ca="1" si="578"/>
        <v>0</v>
      </c>
      <c r="AC512" s="133">
        <f t="shared" ca="1" si="578"/>
        <v>0</v>
      </c>
      <c r="AD512" s="133">
        <f t="shared" ca="1" si="578"/>
        <v>1</v>
      </c>
      <c r="AE512" s="133">
        <f t="shared" ca="1" si="578"/>
        <v>1</v>
      </c>
      <c r="AF512" s="133">
        <f t="shared" ca="1" si="578"/>
        <v>1</v>
      </c>
      <c r="AG512" s="133">
        <f t="shared" ca="1" si="578"/>
        <v>0</v>
      </c>
      <c r="AH512" s="133">
        <f t="shared" ca="1" si="578"/>
        <v>0</v>
      </c>
      <c r="AI512" s="133">
        <f t="shared" ca="1" si="578"/>
        <v>0</v>
      </c>
      <c r="AJ512" s="133">
        <f t="shared" ca="1" si="578"/>
        <v>0</v>
      </c>
      <c r="AK512" s="133">
        <f t="shared" ca="1" si="578"/>
        <v>0</v>
      </c>
      <c r="AL512" s="133">
        <f t="shared" ca="1" si="578"/>
        <v>1</v>
      </c>
      <c r="AM512" s="133">
        <f t="shared" ca="1" si="546"/>
        <v>4</v>
      </c>
    </row>
    <row r="513" spans="4:39" x14ac:dyDescent="0.25">
      <c r="D513" s="133">
        <v>355</v>
      </c>
      <c r="E513" s="133" t="s">
        <v>96</v>
      </c>
      <c r="F513" s="133" t="s">
        <v>97</v>
      </c>
      <c r="H513" s="133" t="s">
        <v>93</v>
      </c>
      <c r="I513" s="133" t="s">
        <v>100</v>
      </c>
      <c r="J513" s="133" t="s">
        <v>99</v>
      </c>
      <c r="L513" s="133" t="s">
        <v>102</v>
      </c>
      <c r="N513" s="133" t="s">
        <v>517</v>
      </c>
      <c r="P513" s="133" t="s">
        <v>94</v>
      </c>
      <c r="R513" s="133" t="s">
        <v>680</v>
      </c>
      <c r="S513" s="133" t="s">
        <v>677</v>
      </c>
      <c r="T513" s="133" t="s">
        <v>686</v>
      </c>
      <c r="U513" s="133" t="s">
        <v>684</v>
      </c>
      <c r="V513" s="133" t="s">
        <v>687</v>
      </c>
      <c r="W513" s="133" t="s">
        <v>679</v>
      </c>
      <c r="X513" s="133" t="s">
        <v>682</v>
      </c>
      <c r="Y513" s="133" t="s">
        <v>676</v>
      </c>
      <c r="AA513" s="133">
        <f t="shared" ref="AA513:AL513" ca="1" si="579">IF(AND(E513&lt;&gt;"",AA158=1),1,0)</f>
        <v>0</v>
      </c>
      <c r="AB513" s="133">
        <f t="shared" ca="1" si="579"/>
        <v>0</v>
      </c>
      <c r="AC513" s="133">
        <f t="shared" ca="1" si="579"/>
        <v>0</v>
      </c>
      <c r="AD513" s="133">
        <f t="shared" ca="1" si="579"/>
        <v>1</v>
      </c>
      <c r="AE513" s="133">
        <f t="shared" ca="1" si="579"/>
        <v>1</v>
      </c>
      <c r="AF513" s="133">
        <f t="shared" ca="1" si="579"/>
        <v>1</v>
      </c>
      <c r="AG513" s="133">
        <f t="shared" ca="1" si="579"/>
        <v>0</v>
      </c>
      <c r="AH513" s="133">
        <f t="shared" ca="1" si="579"/>
        <v>0</v>
      </c>
      <c r="AI513" s="133">
        <f t="shared" ca="1" si="579"/>
        <v>0</v>
      </c>
      <c r="AJ513" s="133">
        <f t="shared" ca="1" si="579"/>
        <v>1</v>
      </c>
      <c r="AK513" s="133">
        <f t="shared" ca="1" si="579"/>
        <v>0</v>
      </c>
      <c r="AL513" s="133">
        <f t="shared" ca="1" si="579"/>
        <v>1</v>
      </c>
      <c r="AM513" s="133">
        <f t="shared" ca="1" si="546"/>
        <v>5</v>
      </c>
    </row>
    <row r="514" spans="4:39" x14ac:dyDescent="0.25">
      <c r="D514" s="133">
        <v>356</v>
      </c>
      <c r="E514" s="133" t="s">
        <v>96</v>
      </c>
      <c r="F514" s="133" t="s">
        <v>97</v>
      </c>
      <c r="H514" s="133" t="s">
        <v>93</v>
      </c>
      <c r="I514" s="133" t="s">
        <v>100</v>
      </c>
      <c r="J514" s="133" t="s">
        <v>99</v>
      </c>
      <c r="L514" s="133" t="s">
        <v>102</v>
      </c>
      <c r="N514" s="133" t="s">
        <v>517</v>
      </c>
      <c r="O514" s="193" t="s">
        <v>518</v>
      </c>
      <c r="R514" s="133" t="s">
        <v>680</v>
      </c>
      <c r="S514" s="133" t="s">
        <v>677</v>
      </c>
      <c r="T514" s="133" t="s">
        <v>686</v>
      </c>
      <c r="U514" s="133" t="s">
        <v>684</v>
      </c>
      <c r="V514" s="133" t="s">
        <v>687</v>
      </c>
      <c r="W514" s="133" t="s">
        <v>679</v>
      </c>
      <c r="X514" s="133" t="s">
        <v>676</v>
      </c>
      <c r="Y514" s="133" t="s">
        <v>683</v>
      </c>
      <c r="AA514" s="133">
        <f t="shared" ref="AA514:AL514" ca="1" si="580">IF(AND(E514&lt;&gt;"",AA158=1),1,0)</f>
        <v>0</v>
      </c>
      <c r="AB514" s="133">
        <f t="shared" ca="1" si="580"/>
        <v>0</v>
      </c>
      <c r="AC514" s="133">
        <f t="shared" ca="1" si="580"/>
        <v>0</v>
      </c>
      <c r="AD514" s="133">
        <f t="shared" ca="1" si="580"/>
        <v>1</v>
      </c>
      <c r="AE514" s="133">
        <f t="shared" ca="1" si="580"/>
        <v>1</v>
      </c>
      <c r="AF514" s="133">
        <f t="shared" ca="1" si="580"/>
        <v>1</v>
      </c>
      <c r="AG514" s="133">
        <f t="shared" ca="1" si="580"/>
        <v>0</v>
      </c>
      <c r="AH514" s="133">
        <f t="shared" ca="1" si="580"/>
        <v>0</v>
      </c>
      <c r="AI514" s="133">
        <f t="shared" ca="1" si="580"/>
        <v>0</v>
      </c>
      <c r="AJ514" s="133">
        <f t="shared" ca="1" si="580"/>
        <v>1</v>
      </c>
      <c r="AK514" s="133">
        <f t="shared" ca="1" si="580"/>
        <v>0</v>
      </c>
      <c r="AL514" s="133">
        <f t="shared" ca="1" si="580"/>
        <v>0</v>
      </c>
      <c r="AM514" s="133">
        <f t="shared" ca="1" si="546"/>
        <v>4</v>
      </c>
    </row>
    <row r="515" spans="4:39" x14ac:dyDescent="0.25">
      <c r="D515" s="133">
        <v>357</v>
      </c>
      <c r="E515" s="133" t="s">
        <v>96</v>
      </c>
      <c r="F515" s="133" t="s">
        <v>97</v>
      </c>
      <c r="H515" s="133" t="s">
        <v>93</v>
      </c>
      <c r="I515" s="133" t="s">
        <v>100</v>
      </c>
      <c r="J515" s="133" t="s">
        <v>99</v>
      </c>
      <c r="L515" s="133" t="s">
        <v>102</v>
      </c>
      <c r="M515" s="133" t="s">
        <v>516</v>
      </c>
      <c r="P515" s="133" t="s">
        <v>94</v>
      </c>
      <c r="R515" s="133" t="s">
        <v>680</v>
      </c>
      <c r="S515" s="133" t="s">
        <v>676</v>
      </c>
      <c r="T515" s="133" t="s">
        <v>686</v>
      </c>
      <c r="U515" s="133" t="s">
        <v>684</v>
      </c>
      <c r="V515" s="133" t="s">
        <v>687</v>
      </c>
      <c r="W515" s="133" t="s">
        <v>679</v>
      </c>
      <c r="X515" s="133" t="s">
        <v>682</v>
      </c>
      <c r="Y515" s="133" t="s">
        <v>678</v>
      </c>
      <c r="AA515" s="133">
        <f t="shared" ref="AA515:AL515" ca="1" si="581">IF(AND(E515&lt;&gt;"",AA158=1),1,0)</f>
        <v>0</v>
      </c>
      <c r="AB515" s="133">
        <f t="shared" ca="1" si="581"/>
        <v>0</v>
      </c>
      <c r="AC515" s="133">
        <f t="shared" ca="1" si="581"/>
        <v>0</v>
      </c>
      <c r="AD515" s="133">
        <f t="shared" ca="1" si="581"/>
        <v>1</v>
      </c>
      <c r="AE515" s="133">
        <f t="shared" ca="1" si="581"/>
        <v>1</v>
      </c>
      <c r="AF515" s="133">
        <f t="shared" ca="1" si="581"/>
        <v>1</v>
      </c>
      <c r="AG515" s="133">
        <f t="shared" ca="1" si="581"/>
        <v>0</v>
      </c>
      <c r="AH515" s="133">
        <f t="shared" ca="1" si="581"/>
        <v>0</v>
      </c>
      <c r="AI515" s="133">
        <f t="shared" ca="1" si="581"/>
        <v>1</v>
      </c>
      <c r="AJ515" s="133">
        <f t="shared" ca="1" si="581"/>
        <v>0</v>
      </c>
      <c r="AK515" s="133">
        <f t="shared" ca="1" si="581"/>
        <v>0</v>
      </c>
      <c r="AL515" s="133">
        <f t="shared" ca="1" si="581"/>
        <v>1</v>
      </c>
      <c r="AM515" s="133">
        <f t="shared" ca="1" si="546"/>
        <v>5</v>
      </c>
    </row>
    <row r="516" spans="4:39" x14ac:dyDescent="0.25">
      <c r="D516" s="133">
        <v>358</v>
      </c>
      <c r="E516" s="133" t="s">
        <v>96</v>
      </c>
      <c r="F516" s="133" t="s">
        <v>97</v>
      </c>
      <c r="H516" s="133" t="s">
        <v>93</v>
      </c>
      <c r="I516" s="133" t="s">
        <v>100</v>
      </c>
      <c r="J516" s="133" t="s">
        <v>99</v>
      </c>
      <c r="L516" s="133" t="s">
        <v>102</v>
      </c>
      <c r="M516" s="133" t="s">
        <v>516</v>
      </c>
      <c r="O516" s="193" t="s">
        <v>518</v>
      </c>
      <c r="R516" s="133" t="s">
        <v>680</v>
      </c>
      <c r="S516" s="133" t="s">
        <v>676</v>
      </c>
      <c r="T516" s="133" t="s">
        <v>686</v>
      </c>
      <c r="U516" s="133" t="s">
        <v>684</v>
      </c>
      <c r="V516" s="133" t="s">
        <v>687</v>
      </c>
      <c r="W516" s="133" t="s">
        <v>679</v>
      </c>
      <c r="X516" s="133" t="s">
        <v>678</v>
      </c>
      <c r="Y516" s="133" t="s">
        <v>683</v>
      </c>
      <c r="AA516" s="133">
        <f t="shared" ref="AA516:AL516" ca="1" si="582">IF(AND(E516&lt;&gt;"",AA158=1),1,0)</f>
        <v>0</v>
      </c>
      <c r="AB516" s="133">
        <f t="shared" ca="1" si="582"/>
        <v>0</v>
      </c>
      <c r="AC516" s="133">
        <f t="shared" ca="1" si="582"/>
        <v>0</v>
      </c>
      <c r="AD516" s="133">
        <f t="shared" ca="1" si="582"/>
        <v>1</v>
      </c>
      <c r="AE516" s="133">
        <f t="shared" ca="1" si="582"/>
        <v>1</v>
      </c>
      <c r="AF516" s="133">
        <f t="shared" ca="1" si="582"/>
        <v>1</v>
      </c>
      <c r="AG516" s="133">
        <f t="shared" ca="1" si="582"/>
        <v>0</v>
      </c>
      <c r="AH516" s="133">
        <f t="shared" ca="1" si="582"/>
        <v>0</v>
      </c>
      <c r="AI516" s="133">
        <f t="shared" ca="1" si="582"/>
        <v>1</v>
      </c>
      <c r="AJ516" s="133">
        <f t="shared" ca="1" si="582"/>
        <v>0</v>
      </c>
      <c r="AK516" s="133">
        <f t="shared" ca="1" si="582"/>
        <v>0</v>
      </c>
      <c r="AL516" s="133">
        <f t="shared" ca="1" si="582"/>
        <v>0</v>
      </c>
      <c r="AM516" s="133">
        <f t="shared" ca="1" si="546"/>
        <v>4</v>
      </c>
    </row>
    <row r="517" spans="4:39" x14ac:dyDescent="0.25">
      <c r="D517" s="133">
        <v>359</v>
      </c>
      <c r="E517" s="133" t="s">
        <v>96</v>
      </c>
      <c r="F517" s="133" t="s">
        <v>97</v>
      </c>
      <c r="H517" s="133" t="s">
        <v>93</v>
      </c>
      <c r="I517" s="133" t="s">
        <v>100</v>
      </c>
      <c r="J517" s="133" t="s">
        <v>99</v>
      </c>
      <c r="L517" s="133" t="s">
        <v>102</v>
      </c>
      <c r="M517" s="133" t="s">
        <v>516</v>
      </c>
      <c r="N517" s="133" t="s">
        <v>517</v>
      </c>
      <c r="R517" s="133" t="s">
        <v>680</v>
      </c>
      <c r="S517" s="133" t="s">
        <v>677</v>
      </c>
      <c r="T517" s="133" t="s">
        <v>686</v>
      </c>
      <c r="U517" s="133" t="s">
        <v>684</v>
      </c>
      <c r="V517" s="133" t="s">
        <v>687</v>
      </c>
      <c r="W517" s="133" t="s">
        <v>679</v>
      </c>
      <c r="X517" s="133" t="s">
        <v>676</v>
      </c>
      <c r="Y517" s="133" t="s">
        <v>678</v>
      </c>
      <c r="AA517" s="133">
        <f t="shared" ref="AA517:AL517" ca="1" si="583">IF(AND(E517&lt;&gt;"",AA158=1),1,0)</f>
        <v>0</v>
      </c>
      <c r="AB517" s="133">
        <f t="shared" ca="1" si="583"/>
        <v>0</v>
      </c>
      <c r="AC517" s="133">
        <f t="shared" ca="1" si="583"/>
        <v>0</v>
      </c>
      <c r="AD517" s="133">
        <f t="shared" ca="1" si="583"/>
        <v>1</v>
      </c>
      <c r="AE517" s="133">
        <f t="shared" ca="1" si="583"/>
        <v>1</v>
      </c>
      <c r="AF517" s="133">
        <f t="shared" ca="1" si="583"/>
        <v>1</v>
      </c>
      <c r="AG517" s="133">
        <f t="shared" ca="1" si="583"/>
        <v>0</v>
      </c>
      <c r="AH517" s="133">
        <f t="shared" ca="1" si="583"/>
        <v>0</v>
      </c>
      <c r="AI517" s="133">
        <f t="shared" ca="1" si="583"/>
        <v>1</v>
      </c>
      <c r="AJ517" s="133">
        <f t="shared" ca="1" si="583"/>
        <v>1</v>
      </c>
      <c r="AK517" s="133">
        <f t="shared" ca="1" si="583"/>
        <v>0</v>
      </c>
      <c r="AL517" s="133">
        <f t="shared" ca="1" si="583"/>
        <v>0</v>
      </c>
      <c r="AM517" s="133">
        <f t="shared" ca="1" si="546"/>
        <v>5</v>
      </c>
    </row>
    <row r="518" spans="4:39" x14ac:dyDescent="0.25">
      <c r="D518" s="133">
        <v>360</v>
      </c>
      <c r="E518" s="133" t="s">
        <v>96</v>
      </c>
      <c r="F518" s="133" t="s">
        <v>97</v>
      </c>
      <c r="H518" s="133" t="s">
        <v>93</v>
      </c>
      <c r="I518" s="133" t="s">
        <v>100</v>
      </c>
      <c r="J518" s="133" t="s">
        <v>99</v>
      </c>
      <c r="K518" s="133" t="s">
        <v>101</v>
      </c>
      <c r="O518" s="193" t="s">
        <v>518</v>
      </c>
      <c r="P518" s="133" t="s">
        <v>94</v>
      </c>
      <c r="R518" s="133" t="s">
        <v>676</v>
      </c>
      <c r="S518" s="133" t="s">
        <v>681</v>
      </c>
      <c r="T518" s="133" t="s">
        <v>686</v>
      </c>
      <c r="U518" s="133" t="s">
        <v>684</v>
      </c>
      <c r="V518" s="133" t="s">
        <v>687</v>
      </c>
      <c r="W518" s="133" t="s">
        <v>679</v>
      </c>
      <c r="X518" s="133" t="s">
        <v>682</v>
      </c>
      <c r="Y518" s="133" t="s">
        <v>683</v>
      </c>
      <c r="AA518" s="133">
        <f t="shared" ref="AA518:AL518" ca="1" si="584">IF(AND(E518&lt;&gt;"",AA158=1),1,0)</f>
        <v>0</v>
      </c>
      <c r="AB518" s="133">
        <f t="shared" ca="1" si="584"/>
        <v>0</v>
      </c>
      <c r="AC518" s="133">
        <f t="shared" ca="1" si="584"/>
        <v>0</v>
      </c>
      <c r="AD518" s="133">
        <f t="shared" ca="1" si="584"/>
        <v>1</v>
      </c>
      <c r="AE518" s="133">
        <f t="shared" ca="1" si="584"/>
        <v>1</v>
      </c>
      <c r="AF518" s="133">
        <f t="shared" ca="1" si="584"/>
        <v>1</v>
      </c>
      <c r="AG518" s="133">
        <f t="shared" ca="1" si="584"/>
        <v>1</v>
      </c>
      <c r="AH518" s="133">
        <f t="shared" ca="1" si="584"/>
        <v>0</v>
      </c>
      <c r="AI518" s="133">
        <f t="shared" ca="1" si="584"/>
        <v>0</v>
      </c>
      <c r="AJ518" s="133">
        <f t="shared" ca="1" si="584"/>
        <v>0</v>
      </c>
      <c r="AK518" s="133">
        <f t="shared" ca="1" si="584"/>
        <v>0</v>
      </c>
      <c r="AL518" s="133">
        <f t="shared" ca="1" si="584"/>
        <v>1</v>
      </c>
      <c r="AM518" s="133">
        <f t="shared" ca="1" si="546"/>
        <v>5</v>
      </c>
    </row>
    <row r="519" spans="4:39" x14ac:dyDescent="0.25">
      <c r="D519" s="133">
        <v>361</v>
      </c>
      <c r="E519" s="133" t="s">
        <v>96</v>
      </c>
      <c r="F519" s="133" t="s">
        <v>97</v>
      </c>
      <c r="H519" s="133" t="s">
        <v>93</v>
      </c>
      <c r="I519" s="133" t="s">
        <v>100</v>
      </c>
      <c r="J519" s="133" t="s">
        <v>99</v>
      </c>
      <c r="K519" s="133" t="s">
        <v>101</v>
      </c>
      <c r="N519" s="133" t="s">
        <v>517</v>
      </c>
      <c r="P519" s="133" t="s">
        <v>94</v>
      </c>
      <c r="R519" s="133" t="s">
        <v>676</v>
      </c>
      <c r="S519" s="133" t="s">
        <v>681</v>
      </c>
      <c r="T519" s="133" t="s">
        <v>686</v>
      </c>
      <c r="U519" s="133" t="s">
        <v>684</v>
      </c>
      <c r="V519" s="133" t="s">
        <v>687</v>
      </c>
      <c r="W519" s="133" t="s">
        <v>679</v>
      </c>
      <c r="X519" s="133" t="s">
        <v>682</v>
      </c>
      <c r="Y519" s="133" t="s">
        <v>677</v>
      </c>
      <c r="AA519" s="133">
        <f t="shared" ref="AA519:AL519" ca="1" si="585">IF(AND(E519&lt;&gt;"",AA158=1),1,0)</f>
        <v>0</v>
      </c>
      <c r="AB519" s="133">
        <f t="shared" ca="1" si="585"/>
        <v>0</v>
      </c>
      <c r="AC519" s="133">
        <f t="shared" ca="1" si="585"/>
        <v>0</v>
      </c>
      <c r="AD519" s="133">
        <f t="shared" ca="1" si="585"/>
        <v>1</v>
      </c>
      <c r="AE519" s="133">
        <f t="shared" ca="1" si="585"/>
        <v>1</v>
      </c>
      <c r="AF519" s="133">
        <f t="shared" ca="1" si="585"/>
        <v>1</v>
      </c>
      <c r="AG519" s="133">
        <f t="shared" ca="1" si="585"/>
        <v>1</v>
      </c>
      <c r="AH519" s="133">
        <f t="shared" ca="1" si="585"/>
        <v>0</v>
      </c>
      <c r="AI519" s="133">
        <f t="shared" ca="1" si="585"/>
        <v>0</v>
      </c>
      <c r="AJ519" s="133">
        <f t="shared" ca="1" si="585"/>
        <v>1</v>
      </c>
      <c r="AK519" s="133">
        <f t="shared" ca="1" si="585"/>
        <v>0</v>
      </c>
      <c r="AL519" s="133">
        <f t="shared" ca="1" si="585"/>
        <v>1</v>
      </c>
      <c r="AM519" s="133">
        <f t="shared" ca="1" si="546"/>
        <v>6</v>
      </c>
    </row>
    <row r="520" spans="4:39" x14ac:dyDescent="0.25">
      <c r="D520" s="133">
        <v>362</v>
      </c>
      <c r="E520" s="133" t="s">
        <v>96</v>
      </c>
      <c r="F520" s="133" t="s">
        <v>97</v>
      </c>
      <c r="H520" s="133" t="s">
        <v>93</v>
      </c>
      <c r="I520" s="133" t="s">
        <v>100</v>
      </c>
      <c r="J520" s="133" t="s">
        <v>99</v>
      </c>
      <c r="K520" s="133" t="s">
        <v>101</v>
      </c>
      <c r="N520" s="133" t="s">
        <v>517</v>
      </c>
      <c r="O520" s="193" t="s">
        <v>518</v>
      </c>
      <c r="R520" s="133" t="s">
        <v>676</v>
      </c>
      <c r="S520" s="133" t="s">
        <v>681</v>
      </c>
      <c r="T520" s="133" t="s">
        <v>686</v>
      </c>
      <c r="U520" s="133" t="s">
        <v>684</v>
      </c>
      <c r="V520" s="133" t="s">
        <v>687</v>
      </c>
      <c r="W520" s="133" t="s">
        <v>679</v>
      </c>
      <c r="X520" s="133" t="s">
        <v>677</v>
      </c>
      <c r="Y520" s="133" t="s">
        <v>683</v>
      </c>
      <c r="AA520" s="133">
        <f t="shared" ref="AA520:AL520" ca="1" si="586">IF(AND(E520&lt;&gt;"",AA158=1),1,0)</f>
        <v>0</v>
      </c>
      <c r="AB520" s="133">
        <f t="shared" ca="1" si="586"/>
        <v>0</v>
      </c>
      <c r="AC520" s="133">
        <f t="shared" ca="1" si="586"/>
        <v>0</v>
      </c>
      <c r="AD520" s="133">
        <f t="shared" ca="1" si="586"/>
        <v>1</v>
      </c>
      <c r="AE520" s="133">
        <f t="shared" ca="1" si="586"/>
        <v>1</v>
      </c>
      <c r="AF520" s="133">
        <f t="shared" ca="1" si="586"/>
        <v>1</v>
      </c>
      <c r="AG520" s="133">
        <f t="shared" ca="1" si="586"/>
        <v>1</v>
      </c>
      <c r="AH520" s="133">
        <f t="shared" ca="1" si="586"/>
        <v>0</v>
      </c>
      <c r="AI520" s="133">
        <f t="shared" ca="1" si="586"/>
        <v>0</v>
      </c>
      <c r="AJ520" s="133">
        <f t="shared" ca="1" si="586"/>
        <v>1</v>
      </c>
      <c r="AK520" s="133">
        <f t="shared" ca="1" si="586"/>
        <v>0</v>
      </c>
      <c r="AL520" s="133">
        <f t="shared" ca="1" si="586"/>
        <v>0</v>
      </c>
      <c r="AM520" s="133">
        <f t="shared" ca="1" si="546"/>
        <v>5</v>
      </c>
    </row>
    <row r="521" spans="4:39" x14ac:dyDescent="0.25">
      <c r="D521" s="133">
        <v>363</v>
      </c>
      <c r="E521" s="133" t="s">
        <v>96</v>
      </c>
      <c r="F521" s="133" t="s">
        <v>97</v>
      </c>
      <c r="H521" s="133" t="s">
        <v>93</v>
      </c>
      <c r="I521" s="133" t="s">
        <v>100</v>
      </c>
      <c r="J521" s="133" t="s">
        <v>99</v>
      </c>
      <c r="K521" s="133" t="s">
        <v>101</v>
      </c>
      <c r="M521" s="133" t="s">
        <v>516</v>
      </c>
      <c r="P521" s="133" t="s">
        <v>94</v>
      </c>
      <c r="R521" s="133" t="s">
        <v>676</v>
      </c>
      <c r="S521" s="133" t="s">
        <v>681</v>
      </c>
      <c r="T521" s="133" t="s">
        <v>686</v>
      </c>
      <c r="U521" s="133" t="s">
        <v>684</v>
      </c>
      <c r="V521" s="133" t="s">
        <v>687</v>
      </c>
      <c r="W521" s="133" t="s">
        <v>679</v>
      </c>
      <c r="X521" s="133" t="s">
        <v>682</v>
      </c>
      <c r="Y521" s="133" t="s">
        <v>678</v>
      </c>
      <c r="AA521" s="133">
        <f t="shared" ref="AA521:AL521" ca="1" si="587">IF(AND(E521&lt;&gt;"",AA158=1),1,0)</f>
        <v>0</v>
      </c>
      <c r="AB521" s="133">
        <f t="shared" ca="1" si="587"/>
        <v>0</v>
      </c>
      <c r="AC521" s="133">
        <f t="shared" ca="1" si="587"/>
        <v>0</v>
      </c>
      <c r="AD521" s="133">
        <f t="shared" ca="1" si="587"/>
        <v>1</v>
      </c>
      <c r="AE521" s="133">
        <f t="shared" ca="1" si="587"/>
        <v>1</v>
      </c>
      <c r="AF521" s="133">
        <f t="shared" ca="1" si="587"/>
        <v>1</v>
      </c>
      <c r="AG521" s="133">
        <f t="shared" ca="1" si="587"/>
        <v>1</v>
      </c>
      <c r="AH521" s="133">
        <f t="shared" ca="1" si="587"/>
        <v>0</v>
      </c>
      <c r="AI521" s="133">
        <f t="shared" ca="1" si="587"/>
        <v>1</v>
      </c>
      <c r="AJ521" s="133">
        <f t="shared" ca="1" si="587"/>
        <v>0</v>
      </c>
      <c r="AK521" s="133">
        <f t="shared" ca="1" si="587"/>
        <v>0</v>
      </c>
      <c r="AL521" s="133">
        <f t="shared" ca="1" si="587"/>
        <v>1</v>
      </c>
      <c r="AM521" s="133">
        <f t="shared" ca="1" si="546"/>
        <v>6</v>
      </c>
    </row>
    <row r="522" spans="4:39" x14ac:dyDescent="0.25">
      <c r="D522" s="133">
        <v>364</v>
      </c>
      <c r="E522" s="133" t="s">
        <v>96</v>
      </c>
      <c r="F522" s="133" t="s">
        <v>97</v>
      </c>
      <c r="H522" s="133" t="s">
        <v>93</v>
      </c>
      <c r="I522" s="133" t="s">
        <v>100</v>
      </c>
      <c r="J522" s="133" t="s">
        <v>99</v>
      </c>
      <c r="K522" s="133" t="s">
        <v>101</v>
      </c>
      <c r="M522" s="133" t="s">
        <v>516</v>
      </c>
      <c r="O522" s="193" t="s">
        <v>518</v>
      </c>
      <c r="R522" s="133" t="s">
        <v>676</v>
      </c>
      <c r="S522" s="133" t="s">
        <v>681</v>
      </c>
      <c r="T522" s="133" t="s">
        <v>686</v>
      </c>
      <c r="U522" s="133" t="s">
        <v>684</v>
      </c>
      <c r="V522" s="133" t="s">
        <v>687</v>
      </c>
      <c r="W522" s="133" t="s">
        <v>679</v>
      </c>
      <c r="X522" s="133" t="s">
        <v>678</v>
      </c>
      <c r="Y522" s="133" t="s">
        <v>683</v>
      </c>
      <c r="AA522" s="133">
        <f t="shared" ref="AA522:AL522" ca="1" si="588">IF(AND(E522&lt;&gt;"",AA158=1),1,0)</f>
        <v>0</v>
      </c>
      <c r="AB522" s="133">
        <f t="shared" ca="1" si="588"/>
        <v>0</v>
      </c>
      <c r="AC522" s="133">
        <f t="shared" ca="1" si="588"/>
        <v>0</v>
      </c>
      <c r="AD522" s="133">
        <f t="shared" ca="1" si="588"/>
        <v>1</v>
      </c>
      <c r="AE522" s="133">
        <f t="shared" ca="1" si="588"/>
        <v>1</v>
      </c>
      <c r="AF522" s="133">
        <f t="shared" ca="1" si="588"/>
        <v>1</v>
      </c>
      <c r="AG522" s="133">
        <f t="shared" ca="1" si="588"/>
        <v>1</v>
      </c>
      <c r="AH522" s="133">
        <f t="shared" ca="1" si="588"/>
        <v>0</v>
      </c>
      <c r="AI522" s="133">
        <f t="shared" ca="1" si="588"/>
        <v>1</v>
      </c>
      <c r="AJ522" s="133">
        <f t="shared" ca="1" si="588"/>
        <v>0</v>
      </c>
      <c r="AK522" s="133">
        <f t="shared" ca="1" si="588"/>
        <v>0</v>
      </c>
      <c r="AL522" s="133">
        <f t="shared" ca="1" si="588"/>
        <v>0</v>
      </c>
      <c r="AM522" s="133">
        <f t="shared" ca="1" si="546"/>
        <v>5</v>
      </c>
    </row>
    <row r="523" spans="4:39" x14ac:dyDescent="0.25">
      <c r="D523" s="133">
        <v>365</v>
      </c>
      <c r="E523" s="133" t="s">
        <v>96</v>
      </c>
      <c r="F523" s="133" t="s">
        <v>97</v>
      </c>
      <c r="H523" s="133" t="s">
        <v>93</v>
      </c>
      <c r="I523" s="133" t="s">
        <v>100</v>
      </c>
      <c r="J523" s="133" t="s">
        <v>99</v>
      </c>
      <c r="K523" s="133" t="s">
        <v>101</v>
      </c>
      <c r="M523" s="133" t="s">
        <v>516</v>
      </c>
      <c r="N523" s="133" t="s">
        <v>517</v>
      </c>
      <c r="R523" s="133" t="s">
        <v>676</v>
      </c>
      <c r="S523" s="133" t="s">
        <v>681</v>
      </c>
      <c r="T523" s="133" t="s">
        <v>686</v>
      </c>
      <c r="U523" s="133" t="s">
        <v>684</v>
      </c>
      <c r="V523" s="133" t="s">
        <v>687</v>
      </c>
      <c r="W523" s="133" t="s">
        <v>679</v>
      </c>
      <c r="X523" s="133" t="s">
        <v>678</v>
      </c>
      <c r="Y523" s="133" t="s">
        <v>677</v>
      </c>
      <c r="AA523" s="133">
        <f t="shared" ref="AA523:AL523" ca="1" si="589">IF(AND(E523&lt;&gt;"",AA158=1),1,0)</f>
        <v>0</v>
      </c>
      <c r="AB523" s="133">
        <f t="shared" ca="1" si="589"/>
        <v>0</v>
      </c>
      <c r="AC523" s="133">
        <f t="shared" ca="1" si="589"/>
        <v>0</v>
      </c>
      <c r="AD523" s="133">
        <f t="shared" ca="1" si="589"/>
        <v>1</v>
      </c>
      <c r="AE523" s="133">
        <f t="shared" ca="1" si="589"/>
        <v>1</v>
      </c>
      <c r="AF523" s="133">
        <f t="shared" ca="1" si="589"/>
        <v>1</v>
      </c>
      <c r="AG523" s="133">
        <f t="shared" ca="1" si="589"/>
        <v>1</v>
      </c>
      <c r="AH523" s="133">
        <f t="shared" ca="1" si="589"/>
        <v>0</v>
      </c>
      <c r="AI523" s="133">
        <f t="shared" ca="1" si="589"/>
        <v>1</v>
      </c>
      <c r="AJ523" s="133">
        <f t="shared" ca="1" si="589"/>
        <v>1</v>
      </c>
      <c r="AK523" s="133">
        <f t="shared" ca="1" si="589"/>
        <v>0</v>
      </c>
      <c r="AL523" s="133">
        <f t="shared" ca="1" si="589"/>
        <v>0</v>
      </c>
      <c r="AM523" s="133">
        <f t="shared" ca="1" si="546"/>
        <v>6</v>
      </c>
    </row>
    <row r="524" spans="4:39" x14ac:dyDescent="0.25">
      <c r="D524" s="133">
        <v>366</v>
      </c>
      <c r="E524" s="133" t="s">
        <v>96</v>
      </c>
      <c r="F524" s="133" t="s">
        <v>97</v>
      </c>
      <c r="H524" s="133" t="s">
        <v>93</v>
      </c>
      <c r="I524" s="133" t="s">
        <v>100</v>
      </c>
      <c r="J524" s="133" t="s">
        <v>99</v>
      </c>
      <c r="K524" s="133" t="s">
        <v>101</v>
      </c>
      <c r="L524" s="133" t="s">
        <v>102</v>
      </c>
      <c r="P524" s="133" t="s">
        <v>94</v>
      </c>
      <c r="R524" s="133" t="s">
        <v>680</v>
      </c>
      <c r="S524" s="133" t="s">
        <v>681</v>
      </c>
      <c r="T524" s="133" t="s">
        <v>686</v>
      </c>
      <c r="U524" s="133" t="s">
        <v>684</v>
      </c>
      <c r="V524" s="133" t="s">
        <v>687</v>
      </c>
      <c r="W524" s="133" t="s">
        <v>679</v>
      </c>
      <c r="X524" s="133" t="s">
        <v>682</v>
      </c>
      <c r="Y524" s="133" t="s">
        <v>676</v>
      </c>
      <c r="AA524" s="133">
        <f t="shared" ref="AA524:AL524" ca="1" si="590">IF(AND(E524&lt;&gt;"",AA158=1),1,0)</f>
        <v>0</v>
      </c>
      <c r="AB524" s="133">
        <f t="shared" ca="1" si="590"/>
        <v>0</v>
      </c>
      <c r="AC524" s="133">
        <f t="shared" ca="1" si="590"/>
        <v>0</v>
      </c>
      <c r="AD524" s="133">
        <f t="shared" ca="1" si="590"/>
        <v>1</v>
      </c>
      <c r="AE524" s="133">
        <f t="shared" ca="1" si="590"/>
        <v>1</v>
      </c>
      <c r="AF524" s="133">
        <f t="shared" ca="1" si="590"/>
        <v>1</v>
      </c>
      <c r="AG524" s="133">
        <f t="shared" ca="1" si="590"/>
        <v>1</v>
      </c>
      <c r="AH524" s="133">
        <f t="shared" ca="1" si="590"/>
        <v>0</v>
      </c>
      <c r="AI524" s="133">
        <f t="shared" ca="1" si="590"/>
        <v>0</v>
      </c>
      <c r="AJ524" s="133">
        <f t="shared" ca="1" si="590"/>
        <v>0</v>
      </c>
      <c r="AK524" s="133">
        <f t="shared" ca="1" si="590"/>
        <v>0</v>
      </c>
      <c r="AL524" s="133">
        <f t="shared" ca="1" si="590"/>
        <v>1</v>
      </c>
      <c r="AM524" s="133">
        <f t="shared" ca="1" si="546"/>
        <v>5</v>
      </c>
    </row>
    <row r="525" spans="4:39" x14ac:dyDescent="0.25">
      <c r="D525" s="133">
        <v>367</v>
      </c>
      <c r="E525" s="133" t="s">
        <v>96</v>
      </c>
      <c r="F525" s="133" t="s">
        <v>97</v>
      </c>
      <c r="H525" s="133" t="s">
        <v>93</v>
      </c>
      <c r="I525" s="133" t="s">
        <v>100</v>
      </c>
      <c r="J525" s="133" t="s">
        <v>99</v>
      </c>
      <c r="K525" s="133" t="s">
        <v>101</v>
      </c>
      <c r="L525" s="133" t="s">
        <v>102</v>
      </c>
      <c r="O525" s="193" t="s">
        <v>518</v>
      </c>
      <c r="R525" s="133" t="s">
        <v>680</v>
      </c>
      <c r="S525" s="133" t="s">
        <v>681</v>
      </c>
      <c r="T525" s="133" t="s">
        <v>686</v>
      </c>
      <c r="U525" s="133" t="s">
        <v>684</v>
      </c>
      <c r="V525" s="133" t="s">
        <v>687</v>
      </c>
      <c r="W525" s="133" t="s">
        <v>679</v>
      </c>
      <c r="X525" s="133" t="s">
        <v>676</v>
      </c>
      <c r="Y525" s="133" t="s">
        <v>683</v>
      </c>
      <c r="AA525" s="133">
        <f t="shared" ref="AA525:AL525" ca="1" si="591">IF(AND(E525&lt;&gt;"",AA158=1),1,0)</f>
        <v>0</v>
      </c>
      <c r="AB525" s="133">
        <f t="shared" ca="1" si="591"/>
        <v>0</v>
      </c>
      <c r="AC525" s="133">
        <f t="shared" ca="1" si="591"/>
        <v>0</v>
      </c>
      <c r="AD525" s="133">
        <f t="shared" ca="1" si="591"/>
        <v>1</v>
      </c>
      <c r="AE525" s="133">
        <f t="shared" ca="1" si="591"/>
        <v>1</v>
      </c>
      <c r="AF525" s="133">
        <f t="shared" ca="1" si="591"/>
        <v>1</v>
      </c>
      <c r="AG525" s="133">
        <f t="shared" ca="1" si="591"/>
        <v>1</v>
      </c>
      <c r="AH525" s="133">
        <f t="shared" ca="1" si="591"/>
        <v>0</v>
      </c>
      <c r="AI525" s="133">
        <f t="shared" ca="1" si="591"/>
        <v>0</v>
      </c>
      <c r="AJ525" s="133">
        <f t="shared" ca="1" si="591"/>
        <v>0</v>
      </c>
      <c r="AK525" s="133">
        <f t="shared" ca="1" si="591"/>
        <v>0</v>
      </c>
      <c r="AL525" s="133">
        <f t="shared" ca="1" si="591"/>
        <v>0</v>
      </c>
      <c r="AM525" s="133">
        <f t="shared" ca="1" si="546"/>
        <v>4</v>
      </c>
    </row>
    <row r="526" spans="4:39" x14ac:dyDescent="0.25">
      <c r="D526" s="133">
        <v>368</v>
      </c>
      <c r="E526" s="133" t="s">
        <v>96</v>
      </c>
      <c r="F526" s="133" t="s">
        <v>97</v>
      </c>
      <c r="H526" s="133" t="s">
        <v>93</v>
      </c>
      <c r="I526" s="133" t="s">
        <v>100</v>
      </c>
      <c r="J526" s="133" t="s">
        <v>99</v>
      </c>
      <c r="K526" s="133" t="s">
        <v>101</v>
      </c>
      <c r="L526" s="133" t="s">
        <v>102</v>
      </c>
      <c r="N526" s="133" t="s">
        <v>517</v>
      </c>
      <c r="R526" s="133" t="s">
        <v>680</v>
      </c>
      <c r="S526" s="133" t="s">
        <v>681</v>
      </c>
      <c r="T526" s="133" t="s">
        <v>686</v>
      </c>
      <c r="U526" s="133" t="s">
        <v>684</v>
      </c>
      <c r="V526" s="133" t="s">
        <v>687</v>
      </c>
      <c r="W526" s="133" t="s">
        <v>679</v>
      </c>
      <c r="X526" s="133" t="s">
        <v>676</v>
      </c>
      <c r="Y526" s="133" t="s">
        <v>677</v>
      </c>
      <c r="AA526" s="133">
        <f t="shared" ref="AA526:AL526" ca="1" si="592">IF(AND(E526&lt;&gt;"",AA158=1),1,0)</f>
        <v>0</v>
      </c>
      <c r="AB526" s="133">
        <f t="shared" ca="1" si="592"/>
        <v>0</v>
      </c>
      <c r="AC526" s="133">
        <f t="shared" ca="1" si="592"/>
        <v>0</v>
      </c>
      <c r="AD526" s="133">
        <f t="shared" ca="1" si="592"/>
        <v>1</v>
      </c>
      <c r="AE526" s="133">
        <f t="shared" ca="1" si="592"/>
        <v>1</v>
      </c>
      <c r="AF526" s="133">
        <f t="shared" ca="1" si="592"/>
        <v>1</v>
      </c>
      <c r="AG526" s="133">
        <f t="shared" ca="1" si="592"/>
        <v>1</v>
      </c>
      <c r="AH526" s="133">
        <f t="shared" ca="1" si="592"/>
        <v>0</v>
      </c>
      <c r="AI526" s="133">
        <f t="shared" ca="1" si="592"/>
        <v>0</v>
      </c>
      <c r="AJ526" s="133">
        <f t="shared" ca="1" si="592"/>
        <v>1</v>
      </c>
      <c r="AK526" s="133">
        <f t="shared" ca="1" si="592"/>
        <v>0</v>
      </c>
      <c r="AL526" s="133">
        <f t="shared" ca="1" si="592"/>
        <v>0</v>
      </c>
      <c r="AM526" s="133">
        <f t="shared" ca="1" si="546"/>
        <v>5</v>
      </c>
    </row>
    <row r="527" spans="4:39" x14ac:dyDescent="0.25">
      <c r="D527" s="133">
        <v>369</v>
      </c>
      <c r="E527" s="133" t="s">
        <v>96</v>
      </c>
      <c r="F527" s="133" t="s">
        <v>97</v>
      </c>
      <c r="H527" s="133" t="s">
        <v>93</v>
      </c>
      <c r="I527" s="133" t="s">
        <v>100</v>
      </c>
      <c r="J527" s="133" t="s">
        <v>99</v>
      </c>
      <c r="K527" s="133" t="s">
        <v>101</v>
      </c>
      <c r="L527" s="133" t="s">
        <v>102</v>
      </c>
      <c r="M527" s="133" t="s">
        <v>516</v>
      </c>
      <c r="R527" s="133" t="s">
        <v>680</v>
      </c>
      <c r="S527" s="133" t="s">
        <v>681</v>
      </c>
      <c r="T527" s="133" t="s">
        <v>686</v>
      </c>
      <c r="U527" s="133" t="s">
        <v>684</v>
      </c>
      <c r="V527" s="133" t="s">
        <v>687</v>
      </c>
      <c r="W527" s="133" t="s">
        <v>679</v>
      </c>
      <c r="X527" s="133" t="s">
        <v>676</v>
      </c>
      <c r="Y527" s="133" t="s">
        <v>678</v>
      </c>
      <c r="AA527" s="133">
        <f t="shared" ref="AA527:AL527" ca="1" si="593">IF(AND(E527&lt;&gt;"",AA158=1),1,0)</f>
        <v>0</v>
      </c>
      <c r="AB527" s="133">
        <f t="shared" ca="1" si="593"/>
        <v>0</v>
      </c>
      <c r="AC527" s="133">
        <f t="shared" ca="1" si="593"/>
        <v>0</v>
      </c>
      <c r="AD527" s="133">
        <f t="shared" ca="1" si="593"/>
        <v>1</v>
      </c>
      <c r="AE527" s="133">
        <f t="shared" ca="1" si="593"/>
        <v>1</v>
      </c>
      <c r="AF527" s="133">
        <f t="shared" ca="1" si="593"/>
        <v>1</v>
      </c>
      <c r="AG527" s="133">
        <f t="shared" ca="1" si="593"/>
        <v>1</v>
      </c>
      <c r="AH527" s="133">
        <f t="shared" ca="1" si="593"/>
        <v>0</v>
      </c>
      <c r="AI527" s="133">
        <f t="shared" ca="1" si="593"/>
        <v>1</v>
      </c>
      <c r="AJ527" s="133">
        <f t="shared" ca="1" si="593"/>
        <v>0</v>
      </c>
      <c r="AK527" s="133">
        <f t="shared" ca="1" si="593"/>
        <v>0</v>
      </c>
      <c r="AL527" s="133">
        <f t="shared" ca="1" si="593"/>
        <v>0</v>
      </c>
      <c r="AM527" s="133">
        <f t="shared" ca="1" si="546"/>
        <v>5</v>
      </c>
    </row>
    <row r="528" spans="4:39" x14ac:dyDescent="0.25">
      <c r="D528" s="133">
        <v>370</v>
      </c>
      <c r="E528" s="133" t="s">
        <v>96</v>
      </c>
      <c r="F528" s="133" t="s">
        <v>97</v>
      </c>
      <c r="G528" s="133" t="s">
        <v>98</v>
      </c>
      <c r="L528" s="133" t="s">
        <v>102</v>
      </c>
      <c r="M528" s="133" t="s">
        <v>516</v>
      </c>
      <c r="N528" s="133" t="s">
        <v>517</v>
      </c>
      <c r="O528" s="193" t="s">
        <v>518</v>
      </c>
      <c r="P528" s="133" t="s">
        <v>94</v>
      </c>
      <c r="R528" s="133" t="s">
        <v>678</v>
      </c>
      <c r="S528" s="133" t="s">
        <v>677</v>
      </c>
      <c r="T528" s="133" t="s">
        <v>686</v>
      </c>
      <c r="U528" s="133" t="s">
        <v>685</v>
      </c>
      <c r="V528" s="133" t="s">
        <v>687</v>
      </c>
      <c r="W528" s="133" t="s">
        <v>680</v>
      </c>
      <c r="X528" s="133" t="s">
        <v>682</v>
      </c>
      <c r="Y528" s="133" t="s">
        <v>683</v>
      </c>
      <c r="AA528" s="133">
        <f t="shared" ref="AA528:AL528" ca="1" si="594">IF(AND(E528&lt;&gt;"",AA158=1),1,0)</f>
        <v>0</v>
      </c>
      <c r="AB528" s="133">
        <f t="shared" ca="1" si="594"/>
        <v>0</v>
      </c>
      <c r="AC528" s="133">
        <f t="shared" ca="1" si="594"/>
        <v>1</v>
      </c>
      <c r="AD528" s="133">
        <f t="shared" ca="1" si="594"/>
        <v>0</v>
      </c>
      <c r="AE528" s="133">
        <f t="shared" ca="1" si="594"/>
        <v>0</v>
      </c>
      <c r="AF528" s="133">
        <f t="shared" ca="1" si="594"/>
        <v>0</v>
      </c>
      <c r="AG528" s="133">
        <f t="shared" ca="1" si="594"/>
        <v>0</v>
      </c>
      <c r="AH528" s="133">
        <f t="shared" ca="1" si="594"/>
        <v>0</v>
      </c>
      <c r="AI528" s="133">
        <f t="shared" ca="1" si="594"/>
        <v>1</v>
      </c>
      <c r="AJ528" s="133">
        <f t="shared" ca="1" si="594"/>
        <v>1</v>
      </c>
      <c r="AK528" s="133">
        <f t="shared" ca="1" si="594"/>
        <v>0</v>
      </c>
      <c r="AL528" s="133">
        <f t="shared" ca="1" si="594"/>
        <v>1</v>
      </c>
      <c r="AM528" s="133">
        <f t="shared" ca="1" si="546"/>
        <v>4</v>
      </c>
    </row>
    <row r="529" spans="4:39" x14ac:dyDescent="0.25">
      <c r="D529" s="133">
        <v>371</v>
      </c>
      <c r="E529" s="133" t="s">
        <v>96</v>
      </c>
      <c r="F529" s="133" t="s">
        <v>97</v>
      </c>
      <c r="G529" s="133" t="s">
        <v>98</v>
      </c>
      <c r="K529" s="133" t="s">
        <v>101</v>
      </c>
      <c r="M529" s="133" t="s">
        <v>516</v>
      </c>
      <c r="N529" s="133" t="s">
        <v>517</v>
      </c>
      <c r="O529" s="193" t="s">
        <v>518</v>
      </c>
      <c r="P529" s="133" t="s">
        <v>94</v>
      </c>
      <c r="R529" s="133" t="s">
        <v>678</v>
      </c>
      <c r="S529" s="133" t="s">
        <v>677</v>
      </c>
      <c r="T529" s="133" t="s">
        <v>686</v>
      </c>
      <c r="U529" s="133" t="s">
        <v>685</v>
      </c>
      <c r="V529" s="133" t="s">
        <v>687</v>
      </c>
      <c r="W529" s="133" t="s">
        <v>681</v>
      </c>
      <c r="X529" s="133" t="s">
        <v>682</v>
      </c>
      <c r="Y529" s="133" t="s">
        <v>683</v>
      </c>
      <c r="AA529" s="133">
        <f t="shared" ref="AA529:AL529" ca="1" si="595">IF(AND(E529&lt;&gt;"",AA158=1),1,0)</f>
        <v>0</v>
      </c>
      <c r="AB529" s="133">
        <f t="shared" ca="1" si="595"/>
        <v>0</v>
      </c>
      <c r="AC529" s="133">
        <f t="shared" ca="1" si="595"/>
        <v>1</v>
      </c>
      <c r="AD529" s="133">
        <f t="shared" ca="1" si="595"/>
        <v>0</v>
      </c>
      <c r="AE529" s="133">
        <f t="shared" ca="1" si="595"/>
        <v>0</v>
      </c>
      <c r="AF529" s="133">
        <f t="shared" ca="1" si="595"/>
        <v>0</v>
      </c>
      <c r="AG529" s="133">
        <f t="shared" ca="1" si="595"/>
        <v>1</v>
      </c>
      <c r="AH529" s="133">
        <f t="shared" ca="1" si="595"/>
        <v>0</v>
      </c>
      <c r="AI529" s="133">
        <f t="shared" ca="1" si="595"/>
        <v>1</v>
      </c>
      <c r="AJ529" s="133">
        <f t="shared" ca="1" si="595"/>
        <v>1</v>
      </c>
      <c r="AK529" s="133">
        <f t="shared" ca="1" si="595"/>
        <v>0</v>
      </c>
      <c r="AL529" s="133">
        <f t="shared" ca="1" si="595"/>
        <v>1</v>
      </c>
      <c r="AM529" s="133">
        <f t="shared" ca="1" si="546"/>
        <v>5</v>
      </c>
    </row>
    <row r="530" spans="4:39" x14ac:dyDescent="0.25">
      <c r="D530" s="133">
        <v>372</v>
      </c>
      <c r="E530" s="133" t="s">
        <v>96</v>
      </c>
      <c r="F530" s="133" t="s">
        <v>97</v>
      </c>
      <c r="G530" s="133" t="s">
        <v>98</v>
      </c>
      <c r="K530" s="133" t="s">
        <v>101</v>
      </c>
      <c r="L530" s="133" t="s">
        <v>102</v>
      </c>
      <c r="N530" s="133" t="s">
        <v>517</v>
      </c>
      <c r="O530" s="193" t="s">
        <v>518</v>
      </c>
      <c r="P530" s="133" t="s">
        <v>94</v>
      </c>
      <c r="R530" s="133" t="s">
        <v>680</v>
      </c>
      <c r="S530" s="133" t="s">
        <v>677</v>
      </c>
      <c r="T530" s="133" t="s">
        <v>686</v>
      </c>
      <c r="U530" s="133" t="s">
        <v>685</v>
      </c>
      <c r="V530" s="133" t="s">
        <v>687</v>
      </c>
      <c r="W530" s="133" t="s">
        <v>681</v>
      </c>
      <c r="X530" s="133" t="s">
        <v>682</v>
      </c>
      <c r="Y530" s="133" t="s">
        <v>683</v>
      </c>
      <c r="AA530" s="133">
        <f t="shared" ref="AA530:AL530" ca="1" si="596">IF(AND(E530&lt;&gt;"",AA158=1),1,0)</f>
        <v>0</v>
      </c>
      <c r="AB530" s="133">
        <f t="shared" ca="1" si="596"/>
        <v>0</v>
      </c>
      <c r="AC530" s="133">
        <f t="shared" ca="1" si="596"/>
        <v>1</v>
      </c>
      <c r="AD530" s="133">
        <f t="shared" ca="1" si="596"/>
        <v>0</v>
      </c>
      <c r="AE530" s="133">
        <f t="shared" ca="1" si="596"/>
        <v>0</v>
      </c>
      <c r="AF530" s="133">
        <f t="shared" ca="1" si="596"/>
        <v>0</v>
      </c>
      <c r="AG530" s="133">
        <f t="shared" ca="1" si="596"/>
        <v>1</v>
      </c>
      <c r="AH530" s="133">
        <f t="shared" ca="1" si="596"/>
        <v>0</v>
      </c>
      <c r="AI530" s="133">
        <f t="shared" ca="1" si="596"/>
        <v>0</v>
      </c>
      <c r="AJ530" s="133">
        <f t="shared" ca="1" si="596"/>
        <v>1</v>
      </c>
      <c r="AK530" s="133">
        <f t="shared" ca="1" si="596"/>
        <v>0</v>
      </c>
      <c r="AL530" s="133">
        <f t="shared" ca="1" si="596"/>
        <v>1</v>
      </c>
      <c r="AM530" s="133">
        <f t="shared" ca="1" si="546"/>
        <v>4</v>
      </c>
    </row>
    <row r="531" spans="4:39" x14ac:dyDescent="0.25">
      <c r="D531" s="133">
        <v>373</v>
      </c>
      <c r="E531" s="133" t="s">
        <v>96</v>
      </c>
      <c r="F531" s="133" t="s">
        <v>97</v>
      </c>
      <c r="G531" s="133" t="s">
        <v>98</v>
      </c>
      <c r="K531" s="133" t="s">
        <v>101</v>
      </c>
      <c r="L531" s="133" t="s">
        <v>102</v>
      </c>
      <c r="M531" s="133" t="s">
        <v>516</v>
      </c>
      <c r="O531" s="193" t="s">
        <v>518</v>
      </c>
      <c r="P531" s="133" t="s">
        <v>94</v>
      </c>
      <c r="R531" s="133" t="s">
        <v>678</v>
      </c>
      <c r="S531" s="133" t="s">
        <v>681</v>
      </c>
      <c r="T531" s="133" t="s">
        <v>686</v>
      </c>
      <c r="U531" s="133" t="s">
        <v>685</v>
      </c>
      <c r="V531" s="133" t="s">
        <v>687</v>
      </c>
      <c r="W531" s="133" t="s">
        <v>680</v>
      </c>
      <c r="X531" s="133" t="s">
        <v>682</v>
      </c>
      <c r="Y531" s="133" t="s">
        <v>683</v>
      </c>
      <c r="AA531" s="133">
        <f t="shared" ref="AA531:AL531" ca="1" si="597">IF(AND(E531&lt;&gt;"",AA158=1),1,0)</f>
        <v>0</v>
      </c>
      <c r="AB531" s="133">
        <f t="shared" ca="1" si="597"/>
        <v>0</v>
      </c>
      <c r="AC531" s="133">
        <f t="shared" ca="1" si="597"/>
        <v>1</v>
      </c>
      <c r="AD531" s="133">
        <f t="shared" ca="1" si="597"/>
        <v>0</v>
      </c>
      <c r="AE531" s="133">
        <f t="shared" ca="1" si="597"/>
        <v>0</v>
      </c>
      <c r="AF531" s="133">
        <f t="shared" ca="1" si="597"/>
        <v>0</v>
      </c>
      <c r="AG531" s="133">
        <f t="shared" ca="1" si="597"/>
        <v>1</v>
      </c>
      <c r="AH531" s="133">
        <f t="shared" ca="1" si="597"/>
        <v>0</v>
      </c>
      <c r="AI531" s="133">
        <f t="shared" ca="1" si="597"/>
        <v>1</v>
      </c>
      <c r="AJ531" s="133">
        <f t="shared" ca="1" si="597"/>
        <v>0</v>
      </c>
      <c r="AK531" s="133">
        <f t="shared" ca="1" si="597"/>
        <v>0</v>
      </c>
      <c r="AL531" s="133">
        <f t="shared" ca="1" si="597"/>
        <v>1</v>
      </c>
      <c r="AM531" s="133">
        <f t="shared" ca="1" si="546"/>
        <v>4</v>
      </c>
    </row>
    <row r="532" spans="4:39" x14ac:dyDescent="0.25">
      <c r="D532" s="133">
        <v>374</v>
      </c>
      <c r="E532" s="133" t="s">
        <v>96</v>
      </c>
      <c r="F532" s="133" t="s">
        <v>97</v>
      </c>
      <c r="G532" s="133" t="s">
        <v>98</v>
      </c>
      <c r="K532" s="133" t="s">
        <v>101</v>
      </c>
      <c r="L532" s="133" t="s">
        <v>102</v>
      </c>
      <c r="M532" s="133" t="s">
        <v>516</v>
      </c>
      <c r="N532" s="133" t="s">
        <v>517</v>
      </c>
      <c r="P532" s="133" t="s">
        <v>94</v>
      </c>
      <c r="R532" s="133" t="s">
        <v>680</v>
      </c>
      <c r="S532" s="133" t="s">
        <v>677</v>
      </c>
      <c r="T532" s="133" t="s">
        <v>686</v>
      </c>
      <c r="U532" s="133" t="s">
        <v>685</v>
      </c>
      <c r="V532" s="133" t="s">
        <v>687</v>
      </c>
      <c r="W532" s="133" t="s">
        <v>681</v>
      </c>
      <c r="X532" s="133" t="s">
        <v>682</v>
      </c>
      <c r="Y532" s="133" t="s">
        <v>678</v>
      </c>
      <c r="AA532" s="133">
        <f t="shared" ref="AA532:AL532" ca="1" si="598">IF(AND(E532&lt;&gt;"",AA158=1),1,0)</f>
        <v>0</v>
      </c>
      <c r="AB532" s="133">
        <f t="shared" ca="1" si="598"/>
        <v>0</v>
      </c>
      <c r="AC532" s="133">
        <f t="shared" ca="1" si="598"/>
        <v>1</v>
      </c>
      <c r="AD532" s="133">
        <f t="shared" ca="1" si="598"/>
        <v>0</v>
      </c>
      <c r="AE532" s="133">
        <f t="shared" ca="1" si="598"/>
        <v>0</v>
      </c>
      <c r="AF532" s="133">
        <f t="shared" ca="1" si="598"/>
        <v>0</v>
      </c>
      <c r="AG532" s="133">
        <f t="shared" ca="1" si="598"/>
        <v>1</v>
      </c>
      <c r="AH532" s="133">
        <f t="shared" ca="1" si="598"/>
        <v>0</v>
      </c>
      <c r="AI532" s="133">
        <f t="shared" ca="1" si="598"/>
        <v>1</v>
      </c>
      <c r="AJ532" s="133">
        <f t="shared" ca="1" si="598"/>
        <v>1</v>
      </c>
      <c r="AK532" s="133">
        <f t="shared" ca="1" si="598"/>
        <v>0</v>
      </c>
      <c r="AL532" s="133">
        <f t="shared" ca="1" si="598"/>
        <v>1</v>
      </c>
      <c r="AM532" s="133">
        <f t="shared" ca="1" si="546"/>
        <v>5</v>
      </c>
    </row>
    <row r="533" spans="4:39" x14ac:dyDescent="0.25">
      <c r="D533" s="133">
        <v>375</v>
      </c>
      <c r="E533" s="133" t="s">
        <v>96</v>
      </c>
      <c r="F533" s="133" t="s">
        <v>97</v>
      </c>
      <c r="G533" s="133" t="s">
        <v>98</v>
      </c>
      <c r="K533" s="133" t="s">
        <v>101</v>
      </c>
      <c r="L533" s="133" t="s">
        <v>102</v>
      </c>
      <c r="M533" s="133" t="s">
        <v>516</v>
      </c>
      <c r="N533" s="133" t="s">
        <v>517</v>
      </c>
      <c r="O533" s="193" t="s">
        <v>518</v>
      </c>
      <c r="R533" s="133" t="s">
        <v>680</v>
      </c>
      <c r="S533" s="133" t="s">
        <v>677</v>
      </c>
      <c r="T533" s="133" t="s">
        <v>686</v>
      </c>
      <c r="U533" s="133" t="s">
        <v>685</v>
      </c>
      <c r="V533" s="133" t="s">
        <v>687</v>
      </c>
      <c r="W533" s="133" t="s">
        <v>681</v>
      </c>
      <c r="X533" s="133" t="s">
        <v>678</v>
      </c>
      <c r="Y533" s="133" t="s">
        <v>683</v>
      </c>
      <c r="AA533" s="133">
        <f t="shared" ref="AA533:AL533" ca="1" si="599">IF(AND(E533&lt;&gt;"",AA158=1),1,0)</f>
        <v>0</v>
      </c>
      <c r="AB533" s="133">
        <f t="shared" ca="1" si="599"/>
        <v>0</v>
      </c>
      <c r="AC533" s="133">
        <f t="shared" ca="1" si="599"/>
        <v>1</v>
      </c>
      <c r="AD533" s="133">
        <f t="shared" ca="1" si="599"/>
        <v>0</v>
      </c>
      <c r="AE533" s="133">
        <f t="shared" ca="1" si="599"/>
        <v>0</v>
      </c>
      <c r="AF533" s="133">
        <f t="shared" ca="1" si="599"/>
        <v>0</v>
      </c>
      <c r="AG533" s="133">
        <f t="shared" ca="1" si="599"/>
        <v>1</v>
      </c>
      <c r="AH533" s="133">
        <f t="shared" ca="1" si="599"/>
        <v>0</v>
      </c>
      <c r="AI533" s="133">
        <f t="shared" ca="1" si="599"/>
        <v>1</v>
      </c>
      <c r="AJ533" s="133">
        <f t="shared" ca="1" si="599"/>
        <v>1</v>
      </c>
      <c r="AK533" s="133">
        <f t="shared" ca="1" si="599"/>
        <v>0</v>
      </c>
      <c r="AL533" s="133">
        <f t="shared" ca="1" si="599"/>
        <v>0</v>
      </c>
      <c r="AM533" s="133">
        <f t="shared" ca="1" si="546"/>
        <v>4</v>
      </c>
    </row>
    <row r="534" spans="4:39" x14ac:dyDescent="0.25">
      <c r="D534" s="133">
        <v>376</v>
      </c>
      <c r="E534" s="133" t="s">
        <v>96</v>
      </c>
      <c r="F534" s="133" t="s">
        <v>97</v>
      </c>
      <c r="G534" s="133" t="s">
        <v>98</v>
      </c>
      <c r="J534" s="133" t="s">
        <v>99</v>
      </c>
      <c r="M534" s="133" t="s">
        <v>516</v>
      </c>
      <c r="N534" s="133" t="s">
        <v>517</v>
      </c>
      <c r="O534" s="193" t="s">
        <v>518</v>
      </c>
      <c r="P534" s="133" t="s">
        <v>94</v>
      </c>
      <c r="R534" s="133" t="s">
        <v>678</v>
      </c>
      <c r="S534" s="133" t="s">
        <v>677</v>
      </c>
      <c r="T534" s="133" t="s">
        <v>686</v>
      </c>
      <c r="U534" s="133" t="s">
        <v>685</v>
      </c>
      <c r="V534" s="133" t="s">
        <v>687</v>
      </c>
      <c r="W534" s="133" t="s">
        <v>679</v>
      </c>
      <c r="X534" s="133" t="s">
        <v>682</v>
      </c>
      <c r="Y534" s="133" t="s">
        <v>683</v>
      </c>
      <c r="AA534" s="133">
        <f t="shared" ref="AA534:AL534" ca="1" si="600">IF(AND(E534&lt;&gt;"",AA158=1),1,0)</f>
        <v>0</v>
      </c>
      <c r="AB534" s="133">
        <f t="shared" ca="1" si="600"/>
        <v>0</v>
      </c>
      <c r="AC534" s="133">
        <f t="shared" ca="1" si="600"/>
        <v>1</v>
      </c>
      <c r="AD534" s="133">
        <f t="shared" ca="1" si="600"/>
        <v>0</v>
      </c>
      <c r="AE534" s="133">
        <f t="shared" ca="1" si="600"/>
        <v>0</v>
      </c>
      <c r="AF534" s="133">
        <f t="shared" ca="1" si="600"/>
        <v>1</v>
      </c>
      <c r="AG534" s="133">
        <f t="shared" ca="1" si="600"/>
        <v>0</v>
      </c>
      <c r="AH534" s="133">
        <f t="shared" ca="1" si="600"/>
        <v>0</v>
      </c>
      <c r="AI534" s="133">
        <f t="shared" ca="1" si="600"/>
        <v>1</v>
      </c>
      <c r="AJ534" s="133">
        <f t="shared" ca="1" si="600"/>
        <v>1</v>
      </c>
      <c r="AK534" s="133">
        <f t="shared" ca="1" si="600"/>
        <v>0</v>
      </c>
      <c r="AL534" s="133">
        <f t="shared" ca="1" si="600"/>
        <v>1</v>
      </c>
      <c r="AM534" s="133">
        <f t="shared" ca="1" si="546"/>
        <v>5</v>
      </c>
    </row>
    <row r="535" spans="4:39" x14ac:dyDescent="0.25">
      <c r="D535" s="133">
        <v>377</v>
      </c>
      <c r="E535" s="133" t="s">
        <v>96</v>
      </c>
      <c r="F535" s="133" t="s">
        <v>97</v>
      </c>
      <c r="G535" s="133" t="s">
        <v>98</v>
      </c>
      <c r="J535" s="133" t="s">
        <v>99</v>
      </c>
      <c r="L535" s="133" t="s">
        <v>102</v>
      </c>
      <c r="N535" s="133" t="s">
        <v>517</v>
      </c>
      <c r="O535" s="193" t="s">
        <v>518</v>
      </c>
      <c r="P535" s="133" t="s">
        <v>94</v>
      </c>
      <c r="R535" s="133" t="s">
        <v>680</v>
      </c>
      <c r="S535" s="133" t="s">
        <v>677</v>
      </c>
      <c r="T535" s="133" t="s">
        <v>686</v>
      </c>
      <c r="U535" s="133" t="s">
        <v>685</v>
      </c>
      <c r="V535" s="133" t="s">
        <v>687</v>
      </c>
      <c r="W535" s="133" t="s">
        <v>679</v>
      </c>
      <c r="X535" s="133" t="s">
        <v>682</v>
      </c>
      <c r="Y535" s="133" t="s">
        <v>683</v>
      </c>
      <c r="AA535" s="133">
        <f t="shared" ref="AA535:AL535" ca="1" si="601">IF(AND(E535&lt;&gt;"",AA158=1),1,0)</f>
        <v>0</v>
      </c>
      <c r="AB535" s="133">
        <f t="shared" ca="1" si="601"/>
        <v>0</v>
      </c>
      <c r="AC535" s="133">
        <f t="shared" ca="1" si="601"/>
        <v>1</v>
      </c>
      <c r="AD535" s="133">
        <f t="shared" ca="1" si="601"/>
        <v>0</v>
      </c>
      <c r="AE535" s="133">
        <f t="shared" ca="1" si="601"/>
        <v>0</v>
      </c>
      <c r="AF535" s="133">
        <f t="shared" ca="1" si="601"/>
        <v>1</v>
      </c>
      <c r="AG535" s="133">
        <f t="shared" ca="1" si="601"/>
        <v>0</v>
      </c>
      <c r="AH535" s="133">
        <f t="shared" ca="1" si="601"/>
        <v>0</v>
      </c>
      <c r="AI535" s="133">
        <f t="shared" ca="1" si="601"/>
        <v>0</v>
      </c>
      <c r="AJ535" s="133">
        <f t="shared" ca="1" si="601"/>
        <v>1</v>
      </c>
      <c r="AK535" s="133">
        <f t="shared" ca="1" si="601"/>
        <v>0</v>
      </c>
      <c r="AL535" s="133">
        <f t="shared" ca="1" si="601"/>
        <v>1</v>
      </c>
      <c r="AM535" s="133">
        <f t="shared" ca="1" si="546"/>
        <v>4</v>
      </c>
    </row>
    <row r="536" spans="4:39" x14ac:dyDescent="0.25">
      <c r="D536" s="133">
        <v>378</v>
      </c>
      <c r="E536" s="133" t="s">
        <v>96</v>
      </c>
      <c r="F536" s="133" t="s">
        <v>97</v>
      </c>
      <c r="G536" s="133" t="s">
        <v>98</v>
      </c>
      <c r="J536" s="133" t="s">
        <v>99</v>
      </c>
      <c r="L536" s="133" t="s">
        <v>102</v>
      </c>
      <c r="M536" s="133" t="s">
        <v>516</v>
      </c>
      <c r="O536" s="193" t="s">
        <v>518</v>
      </c>
      <c r="P536" s="133" t="s">
        <v>94</v>
      </c>
      <c r="R536" s="133" t="s">
        <v>680</v>
      </c>
      <c r="S536" s="133" t="s">
        <v>678</v>
      </c>
      <c r="T536" s="133" t="s">
        <v>686</v>
      </c>
      <c r="U536" s="133" t="s">
        <v>685</v>
      </c>
      <c r="V536" s="133" t="s">
        <v>687</v>
      </c>
      <c r="W536" s="133" t="s">
        <v>679</v>
      </c>
      <c r="X536" s="133" t="s">
        <v>682</v>
      </c>
      <c r="Y536" s="133" t="s">
        <v>683</v>
      </c>
      <c r="AA536" s="133">
        <f t="shared" ref="AA536:AL536" ca="1" si="602">IF(AND(E536&lt;&gt;"",AA158=1),1,0)</f>
        <v>0</v>
      </c>
      <c r="AB536" s="133">
        <f t="shared" ca="1" si="602"/>
        <v>0</v>
      </c>
      <c r="AC536" s="133">
        <f t="shared" ca="1" si="602"/>
        <v>1</v>
      </c>
      <c r="AD536" s="133">
        <f t="shared" ca="1" si="602"/>
        <v>0</v>
      </c>
      <c r="AE536" s="133">
        <f t="shared" ca="1" si="602"/>
        <v>0</v>
      </c>
      <c r="AF536" s="133">
        <f t="shared" ca="1" si="602"/>
        <v>1</v>
      </c>
      <c r="AG536" s="133">
        <f t="shared" ca="1" si="602"/>
        <v>0</v>
      </c>
      <c r="AH536" s="133">
        <f t="shared" ca="1" si="602"/>
        <v>0</v>
      </c>
      <c r="AI536" s="133">
        <f t="shared" ca="1" si="602"/>
        <v>1</v>
      </c>
      <c r="AJ536" s="133">
        <f t="shared" ca="1" si="602"/>
        <v>0</v>
      </c>
      <c r="AK536" s="133">
        <f t="shared" ca="1" si="602"/>
        <v>0</v>
      </c>
      <c r="AL536" s="133">
        <f t="shared" ca="1" si="602"/>
        <v>1</v>
      </c>
      <c r="AM536" s="133">
        <f t="shared" ca="1" si="546"/>
        <v>4</v>
      </c>
    </row>
    <row r="537" spans="4:39" x14ac:dyDescent="0.25">
      <c r="D537" s="133">
        <v>379</v>
      </c>
      <c r="E537" s="133" t="s">
        <v>96</v>
      </c>
      <c r="F537" s="133" t="s">
        <v>97</v>
      </c>
      <c r="G537" s="133" t="s">
        <v>98</v>
      </c>
      <c r="J537" s="133" t="s">
        <v>99</v>
      </c>
      <c r="L537" s="133" t="s">
        <v>102</v>
      </c>
      <c r="M537" s="133" t="s">
        <v>516</v>
      </c>
      <c r="N537" s="133" t="s">
        <v>517</v>
      </c>
      <c r="P537" s="133" t="s">
        <v>94</v>
      </c>
      <c r="R537" s="133" t="s">
        <v>680</v>
      </c>
      <c r="S537" s="133" t="s">
        <v>677</v>
      </c>
      <c r="T537" s="133" t="s">
        <v>686</v>
      </c>
      <c r="U537" s="133" t="s">
        <v>685</v>
      </c>
      <c r="V537" s="133" t="s">
        <v>687</v>
      </c>
      <c r="W537" s="133" t="s">
        <v>679</v>
      </c>
      <c r="X537" s="133" t="s">
        <v>682</v>
      </c>
      <c r="Y537" s="133" t="s">
        <v>678</v>
      </c>
      <c r="AA537" s="133">
        <f t="shared" ref="AA537:AL537" ca="1" si="603">IF(AND(E537&lt;&gt;"",AA158=1),1,0)</f>
        <v>0</v>
      </c>
      <c r="AB537" s="133">
        <f t="shared" ca="1" si="603"/>
        <v>0</v>
      </c>
      <c r="AC537" s="133">
        <f t="shared" ca="1" si="603"/>
        <v>1</v>
      </c>
      <c r="AD537" s="133">
        <f t="shared" ca="1" si="603"/>
        <v>0</v>
      </c>
      <c r="AE537" s="133">
        <f t="shared" ca="1" si="603"/>
        <v>0</v>
      </c>
      <c r="AF537" s="133">
        <f t="shared" ca="1" si="603"/>
        <v>1</v>
      </c>
      <c r="AG537" s="133">
        <f t="shared" ca="1" si="603"/>
        <v>0</v>
      </c>
      <c r="AH537" s="133">
        <f t="shared" ca="1" si="603"/>
        <v>0</v>
      </c>
      <c r="AI537" s="133">
        <f t="shared" ca="1" si="603"/>
        <v>1</v>
      </c>
      <c r="AJ537" s="133">
        <f t="shared" ca="1" si="603"/>
        <v>1</v>
      </c>
      <c r="AK537" s="133">
        <f t="shared" ca="1" si="603"/>
        <v>0</v>
      </c>
      <c r="AL537" s="133">
        <f t="shared" ca="1" si="603"/>
        <v>1</v>
      </c>
      <c r="AM537" s="133">
        <f t="shared" ca="1" si="546"/>
        <v>5</v>
      </c>
    </row>
    <row r="538" spans="4:39" x14ac:dyDescent="0.25">
      <c r="D538" s="133">
        <v>380</v>
      </c>
      <c r="E538" s="133" t="s">
        <v>96</v>
      </c>
      <c r="F538" s="133" t="s">
        <v>97</v>
      </c>
      <c r="G538" s="133" t="s">
        <v>98</v>
      </c>
      <c r="J538" s="133" t="s">
        <v>99</v>
      </c>
      <c r="L538" s="133" t="s">
        <v>102</v>
      </c>
      <c r="M538" s="133" t="s">
        <v>516</v>
      </c>
      <c r="N538" s="133" t="s">
        <v>517</v>
      </c>
      <c r="O538" s="193" t="s">
        <v>518</v>
      </c>
      <c r="R538" s="133" t="s">
        <v>680</v>
      </c>
      <c r="S538" s="133" t="s">
        <v>677</v>
      </c>
      <c r="T538" s="133" t="s">
        <v>686</v>
      </c>
      <c r="U538" s="133" t="s">
        <v>685</v>
      </c>
      <c r="V538" s="133" t="s">
        <v>687</v>
      </c>
      <c r="W538" s="133" t="s">
        <v>679</v>
      </c>
      <c r="X538" s="133" t="s">
        <v>678</v>
      </c>
      <c r="Y538" s="133" t="s">
        <v>683</v>
      </c>
      <c r="AA538" s="133">
        <f t="shared" ref="AA538:AL538" ca="1" si="604">IF(AND(E538&lt;&gt;"",AA158=1),1,0)</f>
        <v>0</v>
      </c>
      <c r="AB538" s="133">
        <f t="shared" ca="1" si="604"/>
        <v>0</v>
      </c>
      <c r="AC538" s="133">
        <f t="shared" ca="1" si="604"/>
        <v>1</v>
      </c>
      <c r="AD538" s="133">
        <f t="shared" ca="1" si="604"/>
        <v>0</v>
      </c>
      <c r="AE538" s="133">
        <f t="shared" ca="1" si="604"/>
        <v>0</v>
      </c>
      <c r="AF538" s="133">
        <f t="shared" ca="1" si="604"/>
        <v>1</v>
      </c>
      <c r="AG538" s="133">
        <f t="shared" ca="1" si="604"/>
        <v>0</v>
      </c>
      <c r="AH538" s="133">
        <f t="shared" ca="1" si="604"/>
        <v>0</v>
      </c>
      <c r="AI538" s="133">
        <f t="shared" ca="1" si="604"/>
        <v>1</v>
      </c>
      <c r="AJ538" s="133">
        <f t="shared" ca="1" si="604"/>
        <v>1</v>
      </c>
      <c r="AK538" s="133">
        <f t="shared" ca="1" si="604"/>
        <v>0</v>
      </c>
      <c r="AL538" s="133">
        <f t="shared" ca="1" si="604"/>
        <v>0</v>
      </c>
      <c r="AM538" s="133">
        <f t="shared" ca="1" si="546"/>
        <v>4</v>
      </c>
    </row>
    <row r="539" spans="4:39" x14ac:dyDescent="0.25">
      <c r="D539" s="133">
        <v>381</v>
      </c>
      <c r="E539" s="133" t="s">
        <v>96</v>
      </c>
      <c r="F539" s="133" t="s">
        <v>97</v>
      </c>
      <c r="G539" s="133" t="s">
        <v>98</v>
      </c>
      <c r="J539" s="133" t="s">
        <v>99</v>
      </c>
      <c r="K539" s="133" t="s">
        <v>101</v>
      </c>
      <c r="N539" s="133" t="s">
        <v>517</v>
      </c>
      <c r="O539" s="193" t="s">
        <v>518</v>
      </c>
      <c r="P539" s="133" t="s">
        <v>94</v>
      </c>
      <c r="R539" s="133" t="s">
        <v>685</v>
      </c>
      <c r="S539" s="133" t="s">
        <v>677</v>
      </c>
      <c r="T539" s="133" t="s">
        <v>686</v>
      </c>
      <c r="U539" s="133" t="s">
        <v>679</v>
      </c>
      <c r="V539" s="133" t="s">
        <v>687</v>
      </c>
      <c r="W539" s="133" t="s">
        <v>681</v>
      </c>
      <c r="X539" s="133" t="s">
        <v>682</v>
      </c>
      <c r="Y539" s="133" t="s">
        <v>683</v>
      </c>
      <c r="AA539" s="133">
        <f t="shared" ref="AA539:AL539" ca="1" si="605">IF(AND(E539&lt;&gt;"",AA158=1),1,0)</f>
        <v>0</v>
      </c>
      <c r="AB539" s="133">
        <f t="shared" ca="1" si="605"/>
        <v>0</v>
      </c>
      <c r="AC539" s="133">
        <f t="shared" ca="1" si="605"/>
        <v>1</v>
      </c>
      <c r="AD539" s="133">
        <f t="shared" ca="1" si="605"/>
        <v>0</v>
      </c>
      <c r="AE539" s="133">
        <f t="shared" ca="1" si="605"/>
        <v>0</v>
      </c>
      <c r="AF539" s="133">
        <f t="shared" ca="1" si="605"/>
        <v>1</v>
      </c>
      <c r="AG539" s="133">
        <f t="shared" ca="1" si="605"/>
        <v>1</v>
      </c>
      <c r="AH539" s="133">
        <f t="shared" ca="1" si="605"/>
        <v>0</v>
      </c>
      <c r="AI539" s="133">
        <f t="shared" ca="1" si="605"/>
        <v>0</v>
      </c>
      <c r="AJ539" s="133">
        <f t="shared" ca="1" si="605"/>
        <v>1</v>
      </c>
      <c r="AK539" s="133">
        <f t="shared" ca="1" si="605"/>
        <v>0</v>
      </c>
      <c r="AL539" s="133">
        <f t="shared" ca="1" si="605"/>
        <v>1</v>
      </c>
      <c r="AM539" s="133">
        <f t="shared" ca="1" si="546"/>
        <v>5</v>
      </c>
    </row>
    <row r="540" spans="4:39" x14ac:dyDescent="0.25">
      <c r="D540" s="133">
        <v>382</v>
      </c>
      <c r="E540" s="133" t="s">
        <v>96</v>
      </c>
      <c r="F540" s="133" t="s">
        <v>97</v>
      </c>
      <c r="G540" s="133" t="s">
        <v>98</v>
      </c>
      <c r="J540" s="133" t="s">
        <v>99</v>
      </c>
      <c r="K540" s="133" t="s">
        <v>101</v>
      </c>
      <c r="M540" s="133" t="s">
        <v>516</v>
      </c>
      <c r="O540" s="193" t="s">
        <v>518</v>
      </c>
      <c r="P540" s="133" t="s">
        <v>94</v>
      </c>
      <c r="R540" s="133" t="s">
        <v>678</v>
      </c>
      <c r="S540" s="133" t="s">
        <v>681</v>
      </c>
      <c r="T540" s="133" t="s">
        <v>686</v>
      </c>
      <c r="U540" s="133" t="s">
        <v>685</v>
      </c>
      <c r="V540" s="133" t="s">
        <v>687</v>
      </c>
      <c r="W540" s="133" t="s">
        <v>679</v>
      </c>
      <c r="X540" s="133" t="s">
        <v>682</v>
      </c>
      <c r="Y540" s="133" t="s">
        <v>683</v>
      </c>
      <c r="AA540" s="133">
        <f t="shared" ref="AA540:AL540" ca="1" si="606">IF(AND(E540&lt;&gt;"",AA158=1),1,0)</f>
        <v>0</v>
      </c>
      <c r="AB540" s="133">
        <f t="shared" ca="1" si="606"/>
        <v>0</v>
      </c>
      <c r="AC540" s="133">
        <f t="shared" ca="1" si="606"/>
        <v>1</v>
      </c>
      <c r="AD540" s="133">
        <f t="shared" ca="1" si="606"/>
        <v>0</v>
      </c>
      <c r="AE540" s="133">
        <f t="shared" ca="1" si="606"/>
        <v>0</v>
      </c>
      <c r="AF540" s="133">
        <f t="shared" ca="1" si="606"/>
        <v>1</v>
      </c>
      <c r="AG540" s="133">
        <f t="shared" ca="1" si="606"/>
        <v>1</v>
      </c>
      <c r="AH540" s="133">
        <f t="shared" ca="1" si="606"/>
        <v>0</v>
      </c>
      <c r="AI540" s="133">
        <f t="shared" ca="1" si="606"/>
        <v>1</v>
      </c>
      <c r="AJ540" s="133">
        <f t="shared" ca="1" si="606"/>
        <v>0</v>
      </c>
      <c r="AK540" s="133">
        <f t="shared" ca="1" si="606"/>
        <v>0</v>
      </c>
      <c r="AL540" s="133">
        <f t="shared" ca="1" si="606"/>
        <v>1</v>
      </c>
      <c r="AM540" s="133">
        <f t="shared" ca="1" si="546"/>
        <v>5</v>
      </c>
    </row>
    <row r="541" spans="4:39" x14ac:dyDescent="0.25">
      <c r="D541" s="133">
        <v>383</v>
      </c>
      <c r="E541" s="133" t="s">
        <v>96</v>
      </c>
      <c r="F541" s="133" t="s">
        <v>97</v>
      </c>
      <c r="G541" s="133" t="s">
        <v>98</v>
      </c>
      <c r="J541" s="133" t="s">
        <v>99</v>
      </c>
      <c r="K541" s="133" t="s">
        <v>101</v>
      </c>
      <c r="M541" s="133" t="s">
        <v>516</v>
      </c>
      <c r="N541" s="133" t="s">
        <v>517</v>
      </c>
      <c r="P541" s="133" t="s">
        <v>94</v>
      </c>
      <c r="R541" s="133" t="s">
        <v>685</v>
      </c>
      <c r="S541" s="133" t="s">
        <v>677</v>
      </c>
      <c r="T541" s="133" t="s">
        <v>686</v>
      </c>
      <c r="U541" s="133" t="s">
        <v>679</v>
      </c>
      <c r="V541" s="133" t="s">
        <v>687</v>
      </c>
      <c r="W541" s="133" t="s">
        <v>681</v>
      </c>
      <c r="X541" s="133" t="s">
        <v>682</v>
      </c>
      <c r="Y541" s="133" t="s">
        <v>678</v>
      </c>
      <c r="AA541" s="133">
        <f t="shared" ref="AA541:AL541" ca="1" si="607">IF(AND(E541&lt;&gt;"",AA158=1),1,0)</f>
        <v>0</v>
      </c>
      <c r="AB541" s="133">
        <f t="shared" ca="1" si="607"/>
        <v>0</v>
      </c>
      <c r="AC541" s="133">
        <f t="shared" ca="1" si="607"/>
        <v>1</v>
      </c>
      <c r="AD541" s="133">
        <f t="shared" ca="1" si="607"/>
        <v>0</v>
      </c>
      <c r="AE541" s="133">
        <f t="shared" ca="1" si="607"/>
        <v>0</v>
      </c>
      <c r="AF541" s="133">
        <f t="shared" ca="1" si="607"/>
        <v>1</v>
      </c>
      <c r="AG541" s="133">
        <f t="shared" ca="1" si="607"/>
        <v>1</v>
      </c>
      <c r="AH541" s="133">
        <f t="shared" ca="1" si="607"/>
        <v>0</v>
      </c>
      <c r="AI541" s="133">
        <f t="shared" ca="1" si="607"/>
        <v>1</v>
      </c>
      <c r="AJ541" s="133">
        <f t="shared" ca="1" si="607"/>
        <v>1</v>
      </c>
      <c r="AK541" s="133">
        <f t="shared" ca="1" si="607"/>
        <v>0</v>
      </c>
      <c r="AL541" s="133">
        <f t="shared" ca="1" si="607"/>
        <v>1</v>
      </c>
      <c r="AM541" s="133">
        <f t="shared" ca="1" si="546"/>
        <v>6</v>
      </c>
    </row>
    <row r="542" spans="4:39" x14ac:dyDescent="0.25">
      <c r="D542" s="133">
        <v>384</v>
      </c>
      <c r="E542" s="133" t="s">
        <v>96</v>
      </c>
      <c r="F542" s="133" t="s">
        <v>97</v>
      </c>
      <c r="G542" s="133" t="s">
        <v>98</v>
      </c>
      <c r="J542" s="133" t="s">
        <v>99</v>
      </c>
      <c r="K542" s="133" t="s">
        <v>101</v>
      </c>
      <c r="M542" s="133" t="s">
        <v>516</v>
      </c>
      <c r="N542" s="133" t="s">
        <v>517</v>
      </c>
      <c r="O542" s="193" t="s">
        <v>518</v>
      </c>
      <c r="R542" s="133" t="s">
        <v>685</v>
      </c>
      <c r="S542" s="133" t="s">
        <v>677</v>
      </c>
      <c r="T542" s="133" t="s">
        <v>686</v>
      </c>
      <c r="U542" s="133" t="s">
        <v>679</v>
      </c>
      <c r="V542" s="133" t="s">
        <v>687</v>
      </c>
      <c r="W542" s="133" t="s">
        <v>681</v>
      </c>
      <c r="X542" s="133" t="s">
        <v>678</v>
      </c>
      <c r="Y542" s="133" t="s">
        <v>683</v>
      </c>
      <c r="AA542" s="133">
        <f t="shared" ref="AA542:AL542" ca="1" si="608">IF(AND(E542&lt;&gt;"",AA158=1),1,0)</f>
        <v>0</v>
      </c>
      <c r="AB542" s="133">
        <f t="shared" ca="1" si="608"/>
        <v>0</v>
      </c>
      <c r="AC542" s="133">
        <f t="shared" ca="1" si="608"/>
        <v>1</v>
      </c>
      <c r="AD542" s="133">
        <f t="shared" ca="1" si="608"/>
        <v>0</v>
      </c>
      <c r="AE542" s="133">
        <f t="shared" ca="1" si="608"/>
        <v>0</v>
      </c>
      <c r="AF542" s="133">
        <f t="shared" ca="1" si="608"/>
        <v>1</v>
      </c>
      <c r="AG542" s="133">
        <f t="shared" ca="1" si="608"/>
        <v>1</v>
      </c>
      <c r="AH542" s="133">
        <f t="shared" ca="1" si="608"/>
        <v>0</v>
      </c>
      <c r="AI542" s="133">
        <f t="shared" ca="1" si="608"/>
        <v>1</v>
      </c>
      <c r="AJ542" s="133">
        <f t="shared" ca="1" si="608"/>
        <v>1</v>
      </c>
      <c r="AK542" s="133">
        <f t="shared" ca="1" si="608"/>
        <v>0</v>
      </c>
      <c r="AL542" s="133">
        <f t="shared" ca="1" si="608"/>
        <v>0</v>
      </c>
      <c r="AM542" s="133">
        <f t="shared" ca="1" si="546"/>
        <v>5</v>
      </c>
    </row>
    <row r="543" spans="4:39" x14ac:dyDescent="0.25">
      <c r="D543" s="133">
        <v>385</v>
      </c>
      <c r="E543" s="133" t="s">
        <v>96</v>
      </c>
      <c r="F543" s="133" t="s">
        <v>97</v>
      </c>
      <c r="G543" s="133" t="s">
        <v>98</v>
      </c>
      <c r="J543" s="133" t="s">
        <v>99</v>
      </c>
      <c r="K543" s="133" t="s">
        <v>101</v>
      </c>
      <c r="L543" s="133" t="s">
        <v>102</v>
      </c>
      <c r="O543" s="193" t="s">
        <v>518</v>
      </c>
      <c r="P543" s="133" t="s">
        <v>94</v>
      </c>
      <c r="R543" s="133" t="s">
        <v>680</v>
      </c>
      <c r="S543" s="133" t="s">
        <v>681</v>
      </c>
      <c r="T543" s="133" t="s">
        <v>686</v>
      </c>
      <c r="U543" s="133" t="s">
        <v>685</v>
      </c>
      <c r="V543" s="133" t="s">
        <v>687</v>
      </c>
      <c r="W543" s="133" t="s">
        <v>679</v>
      </c>
      <c r="X543" s="133" t="s">
        <v>682</v>
      </c>
      <c r="Y543" s="133" t="s">
        <v>683</v>
      </c>
      <c r="AA543" s="133">
        <f t="shared" ref="AA543:AL543" ca="1" si="609">IF(AND(E543&lt;&gt;"",AA158=1),1,0)</f>
        <v>0</v>
      </c>
      <c r="AB543" s="133">
        <f t="shared" ca="1" si="609"/>
        <v>0</v>
      </c>
      <c r="AC543" s="133">
        <f t="shared" ca="1" si="609"/>
        <v>1</v>
      </c>
      <c r="AD543" s="133">
        <f t="shared" ca="1" si="609"/>
        <v>0</v>
      </c>
      <c r="AE543" s="133">
        <f t="shared" ca="1" si="609"/>
        <v>0</v>
      </c>
      <c r="AF543" s="133">
        <f t="shared" ca="1" si="609"/>
        <v>1</v>
      </c>
      <c r="AG543" s="133">
        <f t="shared" ca="1" si="609"/>
        <v>1</v>
      </c>
      <c r="AH543" s="133">
        <f t="shared" ca="1" si="609"/>
        <v>0</v>
      </c>
      <c r="AI543" s="133">
        <f t="shared" ca="1" si="609"/>
        <v>0</v>
      </c>
      <c r="AJ543" s="133">
        <f t="shared" ca="1" si="609"/>
        <v>0</v>
      </c>
      <c r="AK543" s="133">
        <f t="shared" ca="1" si="609"/>
        <v>0</v>
      </c>
      <c r="AL543" s="133">
        <f t="shared" ca="1" si="609"/>
        <v>1</v>
      </c>
      <c r="AM543" s="133">
        <f t="shared" ca="1" si="546"/>
        <v>4</v>
      </c>
    </row>
    <row r="544" spans="4:39" x14ac:dyDescent="0.25">
      <c r="D544" s="133">
        <v>386</v>
      </c>
      <c r="E544" s="133" t="s">
        <v>96</v>
      </c>
      <c r="F544" s="133" t="s">
        <v>97</v>
      </c>
      <c r="G544" s="133" t="s">
        <v>98</v>
      </c>
      <c r="J544" s="133" t="s">
        <v>99</v>
      </c>
      <c r="K544" s="133" t="s">
        <v>101</v>
      </c>
      <c r="L544" s="133" t="s">
        <v>102</v>
      </c>
      <c r="N544" s="133" t="s">
        <v>517</v>
      </c>
      <c r="P544" s="133" t="s">
        <v>94</v>
      </c>
      <c r="R544" s="133" t="s">
        <v>680</v>
      </c>
      <c r="S544" s="133" t="s">
        <v>681</v>
      </c>
      <c r="T544" s="133" t="s">
        <v>686</v>
      </c>
      <c r="U544" s="133" t="s">
        <v>685</v>
      </c>
      <c r="V544" s="133" t="s">
        <v>687</v>
      </c>
      <c r="W544" s="133" t="s">
        <v>679</v>
      </c>
      <c r="X544" s="133" t="s">
        <v>682</v>
      </c>
      <c r="Y544" s="133" t="s">
        <v>677</v>
      </c>
      <c r="AA544" s="133">
        <f t="shared" ref="AA544:AL544" ca="1" si="610">IF(AND(E544&lt;&gt;"",AA158=1),1,0)</f>
        <v>0</v>
      </c>
      <c r="AB544" s="133">
        <f t="shared" ca="1" si="610"/>
        <v>0</v>
      </c>
      <c r="AC544" s="133">
        <f t="shared" ca="1" si="610"/>
        <v>1</v>
      </c>
      <c r="AD544" s="133">
        <f t="shared" ca="1" si="610"/>
        <v>0</v>
      </c>
      <c r="AE544" s="133">
        <f t="shared" ca="1" si="610"/>
        <v>0</v>
      </c>
      <c r="AF544" s="133">
        <f t="shared" ca="1" si="610"/>
        <v>1</v>
      </c>
      <c r="AG544" s="133">
        <f t="shared" ca="1" si="610"/>
        <v>1</v>
      </c>
      <c r="AH544" s="133">
        <f t="shared" ca="1" si="610"/>
        <v>0</v>
      </c>
      <c r="AI544" s="133">
        <f t="shared" ca="1" si="610"/>
        <v>0</v>
      </c>
      <c r="AJ544" s="133">
        <f t="shared" ca="1" si="610"/>
        <v>1</v>
      </c>
      <c r="AK544" s="133">
        <f t="shared" ca="1" si="610"/>
        <v>0</v>
      </c>
      <c r="AL544" s="133">
        <f t="shared" ca="1" si="610"/>
        <v>1</v>
      </c>
      <c r="AM544" s="133">
        <f t="shared" ref="AM544:AM607" ca="1" si="611">SUM(AA544:AL544)</f>
        <v>5</v>
      </c>
    </row>
    <row r="545" spans="4:39" x14ac:dyDescent="0.25">
      <c r="D545" s="133">
        <v>387</v>
      </c>
      <c r="E545" s="133" t="s">
        <v>96</v>
      </c>
      <c r="F545" s="133" t="s">
        <v>97</v>
      </c>
      <c r="G545" s="133" t="s">
        <v>98</v>
      </c>
      <c r="J545" s="133" t="s">
        <v>99</v>
      </c>
      <c r="K545" s="133" t="s">
        <v>101</v>
      </c>
      <c r="L545" s="133" t="s">
        <v>102</v>
      </c>
      <c r="N545" s="133" t="s">
        <v>517</v>
      </c>
      <c r="O545" s="193" t="s">
        <v>518</v>
      </c>
      <c r="R545" s="133" t="s">
        <v>680</v>
      </c>
      <c r="S545" s="133" t="s">
        <v>681</v>
      </c>
      <c r="T545" s="133" t="s">
        <v>686</v>
      </c>
      <c r="U545" s="133" t="s">
        <v>685</v>
      </c>
      <c r="V545" s="133" t="s">
        <v>687</v>
      </c>
      <c r="W545" s="133" t="s">
        <v>679</v>
      </c>
      <c r="X545" s="133" t="s">
        <v>677</v>
      </c>
      <c r="Y545" s="133" t="s">
        <v>683</v>
      </c>
      <c r="AA545" s="133">
        <f t="shared" ref="AA545:AL545" ca="1" si="612">IF(AND(E545&lt;&gt;"",AA158=1),1,0)</f>
        <v>0</v>
      </c>
      <c r="AB545" s="133">
        <f t="shared" ca="1" si="612"/>
        <v>0</v>
      </c>
      <c r="AC545" s="133">
        <f t="shared" ca="1" si="612"/>
        <v>1</v>
      </c>
      <c r="AD545" s="133">
        <f t="shared" ca="1" si="612"/>
        <v>0</v>
      </c>
      <c r="AE545" s="133">
        <f t="shared" ca="1" si="612"/>
        <v>0</v>
      </c>
      <c r="AF545" s="133">
        <f t="shared" ca="1" si="612"/>
        <v>1</v>
      </c>
      <c r="AG545" s="133">
        <f t="shared" ca="1" si="612"/>
        <v>1</v>
      </c>
      <c r="AH545" s="133">
        <f t="shared" ca="1" si="612"/>
        <v>0</v>
      </c>
      <c r="AI545" s="133">
        <f t="shared" ca="1" si="612"/>
        <v>0</v>
      </c>
      <c r="AJ545" s="133">
        <f t="shared" ca="1" si="612"/>
        <v>1</v>
      </c>
      <c r="AK545" s="133">
        <f t="shared" ca="1" si="612"/>
        <v>0</v>
      </c>
      <c r="AL545" s="133">
        <f t="shared" ca="1" si="612"/>
        <v>0</v>
      </c>
      <c r="AM545" s="133">
        <f t="shared" ca="1" si="611"/>
        <v>4</v>
      </c>
    </row>
    <row r="546" spans="4:39" x14ac:dyDescent="0.25">
      <c r="D546" s="133">
        <v>388</v>
      </c>
      <c r="E546" s="133" t="s">
        <v>96</v>
      </c>
      <c r="F546" s="133" t="s">
        <v>97</v>
      </c>
      <c r="G546" s="133" t="s">
        <v>98</v>
      </c>
      <c r="J546" s="133" t="s">
        <v>99</v>
      </c>
      <c r="K546" s="133" t="s">
        <v>101</v>
      </c>
      <c r="L546" s="133" t="s">
        <v>102</v>
      </c>
      <c r="M546" s="133" t="s">
        <v>516</v>
      </c>
      <c r="P546" s="133" t="s">
        <v>94</v>
      </c>
      <c r="R546" s="133" t="s">
        <v>680</v>
      </c>
      <c r="S546" s="133" t="s">
        <v>681</v>
      </c>
      <c r="T546" s="133" t="s">
        <v>686</v>
      </c>
      <c r="U546" s="133" t="s">
        <v>685</v>
      </c>
      <c r="V546" s="133" t="s">
        <v>687</v>
      </c>
      <c r="W546" s="133" t="s">
        <v>679</v>
      </c>
      <c r="X546" s="133" t="s">
        <v>682</v>
      </c>
      <c r="Y546" s="133" t="s">
        <v>678</v>
      </c>
      <c r="AA546" s="133">
        <f t="shared" ref="AA546:AL546" ca="1" si="613">IF(AND(E546&lt;&gt;"",AA158=1),1,0)</f>
        <v>0</v>
      </c>
      <c r="AB546" s="133">
        <f t="shared" ca="1" si="613"/>
        <v>0</v>
      </c>
      <c r="AC546" s="133">
        <f t="shared" ca="1" si="613"/>
        <v>1</v>
      </c>
      <c r="AD546" s="133">
        <f t="shared" ca="1" si="613"/>
        <v>0</v>
      </c>
      <c r="AE546" s="133">
        <f t="shared" ca="1" si="613"/>
        <v>0</v>
      </c>
      <c r="AF546" s="133">
        <f t="shared" ca="1" si="613"/>
        <v>1</v>
      </c>
      <c r="AG546" s="133">
        <f t="shared" ca="1" si="613"/>
        <v>1</v>
      </c>
      <c r="AH546" s="133">
        <f t="shared" ca="1" si="613"/>
        <v>0</v>
      </c>
      <c r="AI546" s="133">
        <f t="shared" ca="1" si="613"/>
        <v>1</v>
      </c>
      <c r="AJ546" s="133">
        <f t="shared" ca="1" si="613"/>
        <v>0</v>
      </c>
      <c r="AK546" s="133">
        <f t="shared" ca="1" si="613"/>
        <v>0</v>
      </c>
      <c r="AL546" s="133">
        <f t="shared" ca="1" si="613"/>
        <v>1</v>
      </c>
      <c r="AM546" s="133">
        <f t="shared" ca="1" si="611"/>
        <v>5</v>
      </c>
    </row>
    <row r="547" spans="4:39" x14ac:dyDescent="0.25">
      <c r="D547" s="133">
        <v>389</v>
      </c>
      <c r="E547" s="133" t="s">
        <v>96</v>
      </c>
      <c r="F547" s="133" t="s">
        <v>97</v>
      </c>
      <c r="G547" s="133" t="s">
        <v>98</v>
      </c>
      <c r="J547" s="133" t="s">
        <v>99</v>
      </c>
      <c r="K547" s="133" t="s">
        <v>101</v>
      </c>
      <c r="L547" s="133" t="s">
        <v>102</v>
      </c>
      <c r="M547" s="133" t="s">
        <v>516</v>
      </c>
      <c r="O547" s="193" t="s">
        <v>518</v>
      </c>
      <c r="R547" s="133" t="s">
        <v>680</v>
      </c>
      <c r="S547" s="133" t="s">
        <v>681</v>
      </c>
      <c r="T547" s="133" t="s">
        <v>686</v>
      </c>
      <c r="U547" s="133" t="s">
        <v>685</v>
      </c>
      <c r="V547" s="133" t="s">
        <v>687</v>
      </c>
      <c r="W547" s="133" t="s">
        <v>679</v>
      </c>
      <c r="X547" s="133" t="s">
        <v>678</v>
      </c>
      <c r="Y547" s="133" t="s">
        <v>683</v>
      </c>
      <c r="AA547" s="133">
        <f t="shared" ref="AA547:AL547" ca="1" si="614">IF(AND(E547&lt;&gt;"",AA158=1),1,0)</f>
        <v>0</v>
      </c>
      <c r="AB547" s="133">
        <f t="shared" ca="1" si="614"/>
        <v>0</v>
      </c>
      <c r="AC547" s="133">
        <f t="shared" ca="1" si="614"/>
        <v>1</v>
      </c>
      <c r="AD547" s="133">
        <f t="shared" ca="1" si="614"/>
        <v>0</v>
      </c>
      <c r="AE547" s="133">
        <f t="shared" ca="1" si="614"/>
        <v>0</v>
      </c>
      <c r="AF547" s="133">
        <f t="shared" ca="1" si="614"/>
        <v>1</v>
      </c>
      <c r="AG547" s="133">
        <f t="shared" ca="1" si="614"/>
        <v>1</v>
      </c>
      <c r="AH547" s="133">
        <f t="shared" ca="1" si="614"/>
        <v>0</v>
      </c>
      <c r="AI547" s="133">
        <f t="shared" ca="1" si="614"/>
        <v>1</v>
      </c>
      <c r="AJ547" s="133">
        <f t="shared" ca="1" si="614"/>
        <v>0</v>
      </c>
      <c r="AK547" s="133">
        <f t="shared" ca="1" si="614"/>
        <v>0</v>
      </c>
      <c r="AL547" s="133">
        <f t="shared" ca="1" si="614"/>
        <v>0</v>
      </c>
      <c r="AM547" s="133">
        <f t="shared" ca="1" si="611"/>
        <v>4</v>
      </c>
    </row>
    <row r="548" spans="4:39" x14ac:dyDescent="0.25">
      <c r="D548" s="133">
        <v>390</v>
      </c>
      <c r="E548" s="133" t="s">
        <v>96</v>
      </c>
      <c r="F548" s="133" t="s">
        <v>97</v>
      </c>
      <c r="G548" s="133" t="s">
        <v>98</v>
      </c>
      <c r="J548" s="133" t="s">
        <v>99</v>
      </c>
      <c r="K548" s="133" t="s">
        <v>101</v>
      </c>
      <c r="L548" s="133" t="s">
        <v>102</v>
      </c>
      <c r="M548" s="133" t="s">
        <v>516</v>
      </c>
      <c r="N548" s="133" t="s">
        <v>517</v>
      </c>
      <c r="R548" s="133" t="s">
        <v>680</v>
      </c>
      <c r="S548" s="133" t="s">
        <v>681</v>
      </c>
      <c r="T548" s="133" t="s">
        <v>686</v>
      </c>
      <c r="U548" s="133" t="s">
        <v>685</v>
      </c>
      <c r="V548" s="133" t="s">
        <v>687</v>
      </c>
      <c r="W548" s="133" t="s">
        <v>679</v>
      </c>
      <c r="X548" s="133" t="s">
        <v>678</v>
      </c>
      <c r="Y548" s="133" t="s">
        <v>677</v>
      </c>
      <c r="AA548" s="133">
        <f t="shared" ref="AA548:AL548" ca="1" si="615">IF(AND(E548&lt;&gt;"",AA158=1),1,0)</f>
        <v>0</v>
      </c>
      <c r="AB548" s="133">
        <f t="shared" ca="1" si="615"/>
        <v>0</v>
      </c>
      <c r="AC548" s="133">
        <f t="shared" ca="1" si="615"/>
        <v>1</v>
      </c>
      <c r="AD548" s="133">
        <f t="shared" ca="1" si="615"/>
        <v>0</v>
      </c>
      <c r="AE548" s="133">
        <f t="shared" ca="1" si="615"/>
        <v>0</v>
      </c>
      <c r="AF548" s="133">
        <f t="shared" ca="1" si="615"/>
        <v>1</v>
      </c>
      <c r="AG548" s="133">
        <f t="shared" ca="1" si="615"/>
        <v>1</v>
      </c>
      <c r="AH548" s="133">
        <f t="shared" ca="1" si="615"/>
        <v>0</v>
      </c>
      <c r="AI548" s="133">
        <f t="shared" ca="1" si="615"/>
        <v>1</v>
      </c>
      <c r="AJ548" s="133">
        <f t="shared" ca="1" si="615"/>
        <v>1</v>
      </c>
      <c r="AK548" s="133">
        <f t="shared" ca="1" si="615"/>
        <v>0</v>
      </c>
      <c r="AL548" s="133">
        <f t="shared" ca="1" si="615"/>
        <v>0</v>
      </c>
      <c r="AM548" s="133">
        <f t="shared" ca="1" si="611"/>
        <v>5</v>
      </c>
    </row>
    <row r="549" spans="4:39" x14ac:dyDescent="0.25">
      <c r="D549" s="133">
        <v>391</v>
      </c>
      <c r="E549" s="133" t="s">
        <v>96</v>
      </c>
      <c r="F549" s="133" t="s">
        <v>97</v>
      </c>
      <c r="G549" s="133" t="s">
        <v>98</v>
      </c>
      <c r="I549" s="133" t="s">
        <v>100</v>
      </c>
      <c r="M549" s="133" t="s">
        <v>516</v>
      </c>
      <c r="N549" s="133" t="s">
        <v>517</v>
      </c>
      <c r="O549" s="193" t="s">
        <v>518</v>
      </c>
      <c r="P549" s="133" t="s">
        <v>94</v>
      </c>
      <c r="R549" s="133" t="s">
        <v>676</v>
      </c>
      <c r="S549" s="133" t="s">
        <v>677</v>
      </c>
      <c r="T549" s="133" t="s">
        <v>686</v>
      </c>
      <c r="U549" s="133" t="s">
        <v>687</v>
      </c>
      <c r="V549" s="133" t="s">
        <v>678</v>
      </c>
      <c r="W549" s="133" t="s">
        <v>685</v>
      </c>
      <c r="X549" s="133" t="s">
        <v>682</v>
      </c>
      <c r="Y549" s="133" t="s">
        <v>683</v>
      </c>
      <c r="AA549" s="133">
        <f t="shared" ref="AA549:AL549" ca="1" si="616">IF(AND(E549&lt;&gt;"",AA158=1),1,0)</f>
        <v>0</v>
      </c>
      <c r="AB549" s="133">
        <f t="shared" ca="1" si="616"/>
        <v>0</v>
      </c>
      <c r="AC549" s="133">
        <f t="shared" ca="1" si="616"/>
        <v>1</v>
      </c>
      <c r="AD549" s="133">
        <f t="shared" ca="1" si="616"/>
        <v>0</v>
      </c>
      <c r="AE549" s="133">
        <f t="shared" ca="1" si="616"/>
        <v>1</v>
      </c>
      <c r="AF549" s="133">
        <f t="shared" ca="1" si="616"/>
        <v>0</v>
      </c>
      <c r="AG549" s="133">
        <f t="shared" ca="1" si="616"/>
        <v>0</v>
      </c>
      <c r="AH549" s="133">
        <f t="shared" ca="1" si="616"/>
        <v>0</v>
      </c>
      <c r="AI549" s="133">
        <f t="shared" ca="1" si="616"/>
        <v>1</v>
      </c>
      <c r="AJ549" s="133">
        <f t="shared" ca="1" si="616"/>
        <v>1</v>
      </c>
      <c r="AK549" s="133">
        <f t="shared" ca="1" si="616"/>
        <v>0</v>
      </c>
      <c r="AL549" s="133">
        <f t="shared" ca="1" si="616"/>
        <v>1</v>
      </c>
      <c r="AM549" s="133">
        <f t="shared" ca="1" si="611"/>
        <v>5</v>
      </c>
    </row>
    <row r="550" spans="4:39" x14ac:dyDescent="0.25">
      <c r="D550" s="133">
        <v>392</v>
      </c>
      <c r="E550" s="133" t="s">
        <v>96</v>
      </c>
      <c r="F550" s="133" t="s">
        <v>97</v>
      </c>
      <c r="G550" s="133" t="s">
        <v>98</v>
      </c>
      <c r="I550" s="133" t="s">
        <v>100</v>
      </c>
      <c r="L550" s="133" t="s">
        <v>102</v>
      </c>
      <c r="N550" s="133" t="s">
        <v>517</v>
      </c>
      <c r="O550" s="193" t="s">
        <v>518</v>
      </c>
      <c r="P550" s="133" t="s">
        <v>94</v>
      </c>
      <c r="R550" s="133" t="s">
        <v>676</v>
      </c>
      <c r="S550" s="133" t="s">
        <v>677</v>
      </c>
      <c r="T550" s="133" t="s">
        <v>686</v>
      </c>
      <c r="U550" s="133" t="s">
        <v>685</v>
      </c>
      <c r="V550" s="133" t="s">
        <v>687</v>
      </c>
      <c r="W550" s="133" t="s">
        <v>680</v>
      </c>
      <c r="X550" s="133" t="s">
        <v>682</v>
      </c>
      <c r="Y550" s="133" t="s">
        <v>683</v>
      </c>
      <c r="AA550" s="133">
        <f t="shared" ref="AA550:AL550" ca="1" si="617">IF(AND(E550&lt;&gt;"",AA158=1),1,0)</f>
        <v>0</v>
      </c>
      <c r="AB550" s="133">
        <f t="shared" ca="1" si="617"/>
        <v>0</v>
      </c>
      <c r="AC550" s="133">
        <f t="shared" ca="1" si="617"/>
        <v>1</v>
      </c>
      <c r="AD550" s="133">
        <f t="shared" ca="1" si="617"/>
        <v>0</v>
      </c>
      <c r="AE550" s="133">
        <f t="shared" ca="1" si="617"/>
        <v>1</v>
      </c>
      <c r="AF550" s="133">
        <f t="shared" ca="1" si="617"/>
        <v>0</v>
      </c>
      <c r="AG550" s="133">
        <f t="shared" ca="1" si="617"/>
        <v>0</v>
      </c>
      <c r="AH550" s="133">
        <f t="shared" ca="1" si="617"/>
        <v>0</v>
      </c>
      <c r="AI550" s="133">
        <f t="shared" ca="1" si="617"/>
        <v>0</v>
      </c>
      <c r="AJ550" s="133">
        <f t="shared" ca="1" si="617"/>
        <v>1</v>
      </c>
      <c r="AK550" s="133">
        <f t="shared" ca="1" si="617"/>
        <v>0</v>
      </c>
      <c r="AL550" s="133">
        <f t="shared" ca="1" si="617"/>
        <v>1</v>
      </c>
      <c r="AM550" s="133">
        <f t="shared" ca="1" si="611"/>
        <v>4</v>
      </c>
    </row>
    <row r="551" spans="4:39" x14ac:dyDescent="0.25">
      <c r="D551" s="133">
        <v>393</v>
      </c>
      <c r="E551" s="133" t="s">
        <v>96</v>
      </c>
      <c r="F551" s="133" t="s">
        <v>97</v>
      </c>
      <c r="G551" s="133" t="s">
        <v>98</v>
      </c>
      <c r="I551" s="133" t="s">
        <v>100</v>
      </c>
      <c r="L551" s="133" t="s">
        <v>102</v>
      </c>
      <c r="M551" s="133" t="s">
        <v>516</v>
      </c>
      <c r="O551" s="193" t="s">
        <v>518</v>
      </c>
      <c r="P551" s="133" t="s">
        <v>94</v>
      </c>
      <c r="R551" s="133" t="s">
        <v>676</v>
      </c>
      <c r="S551" s="133" t="s">
        <v>678</v>
      </c>
      <c r="T551" s="133" t="s">
        <v>686</v>
      </c>
      <c r="U551" s="133" t="s">
        <v>685</v>
      </c>
      <c r="V551" s="133" t="s">
        <v>687</v>
      </c>
      <c r="W551" s="133" t="s">
        <v>680</v>
      </c>
      <c r="X551" s="133" t="s">
        <v>682</v>
      </c>
      <c r="Y551" s="133" t="s">
        <v>683</v>
      </c>
      <c r="AA551" s="133">
        <f t="shared" ref="AA551:AL551" ca="1" si="618">IF(AND(E551&lt;&gt;"",AA158=1),1,0)</f>
        <v>0</v>
      </c>
      <c r="AB551" s="133">
        <f t="shared" ca="1" si="618"/>
        <v>0</v>
      </c>
      <c r="AC551" s="133">
        <f t="shared" ca="1" si="618"/>
        <v>1</v>
      </c>
      <c r="AD551" s="133">
        <f t="shared" ca="1" si="618"/>
        <v>0</v>
      </c>
      <c r="AE551" s="133">
        <f t="shared" ca="1" si="618"/>
        <v>1</v>
      </c>
      <c r="AF551" s="133">
        <f t="shared" ca="1" si="618"/>
        <v>0</v>
      </c>
      <c r="AG551" s="133">
        <f t="shared" ca="1" si="618"/>
        <v>0</v>
      </c>
      <c r="AH551" s="133">
        <f t="shared" ca="1" si="618"/>
        <v>0</v>
      </c>
      <c r="AI551" s="133">
        <f t="shared" ca="1" si="618"/>
        <v>1</v>
      </c>
      <c r="AJ551" s="133">
        <f t="shared" ca="1" si="618"/>
        <v>0</v>
      </c>
      <c r="AK551" s="133">
        <f t="shared" ca="1" si="618"/>
        <v>0</v>
      </c>
      <c r="AL551" s="133">
        <f t="shared" ca="1" si="618"/>
        <v>1</v>
      </c>
      <c r="AM551" s="133">
        <f t="shared" ca="1" si="611"/>
        <v>4</v>
      </c>
    </row>
    <row r="552" spans="4:39" x14ac:dyDescent="0.25">
      <c r="D552" s="133">
        <v>394</v>
      </c>
      <c r="E552" s="133" t="s">
        <v>96</v>
      </c>
      <c r="F552" s="133" t="s">
        <v>97</v>
      </c>
      <c r="G552" s="133" t="s">
        <v>98</v>
      </c>
      <c r="I552" s="133" t="s">
        <v>100</v>
      </c>
      <c r="L552" s="133" t="s">
        <v>102</v>
      </c>
      <c r="M552" s="133" t="s">
        <v>516</v>
      </c>
      <c r="N552" s="133" t="s">
        <v>517</v>
      </c>
      <c r="P552" s="133" t="s">
        <v>94</v>
      </c>
      <c r="R552" s="133" t="s">
        <v>676</v>
      </c>
      <c r="S552" s="133" t="s">
        <v>677</v>
      </c>
      <c r="T552" s="133" t="s">
        <v>686</v>
      </c>
      <c r="U552" s="133" t="s">
        <v>685</v>
      </c>
      <c r="V552" s="133" t="s">
        <v>687</v>
      </c>
      <c r="W552" s="133" t="s">
        <v>680</v>
      </c>
      <c r="X552" s="133" t="s">
        <v>682</v>
      </c>
      <c r="Y552" s="133" t="s">
        <v>678</v>
      </c>
      <c r="AA552" s="133">
        <f t="shared" ref="AA552:AL552" ca="1" si="619">IF(AND(E552&lt;&gt;"",AA158=1),1,0)</f>
        <v>0</v>
      </c>
      <c r="AB552" s="133">
        <f t="shared" ca="1" si="619"/>
        <v>0</v>
      </c>
      <c r="AC552" s="133">
        <f t="shared" ca="1" si="619"/>
        <v>1</v>
      </c>
      <c r="AD552" s="133">
        <f t="shared" ca="1" si="619"/>
        <v>0</v>
      </c>
      <c r="AE552" s="133">
        <f t="shared" ca="1" si="619"/>
        <v>1</v>
      </c>
      <c r="AF552" s="133">
        <f t="shared" ca="1" si="619"/>
        <v>0</v>
      </c>
      <c r="AG552" s="133">
        <f t="shared" ca="1" si="619"/>
        <v>0</v>
      </c>
      <c r="AH552" s="133">
        <f t="shared" ca="1" si="619"/>
        <v>0</v>
      </c>
      <c r="AI552" s="133">
        <f t="shared" ca="1" si="619"/>
        <v>1</v>
      </c>
      <c r="AJ552" s="133">
        <f t="shared" ca="1" si="619"/>
        <v>1</v>
      </c>
      <c r="AK552" s="133">
        <f t="shared" ca="1" si="619"/>
        <v>0</v>
      </c>
      <c r="AL552" s="133">
        <f t="shared" ca="1" si="619"/>
        <v>1</v>
      </c>
      <c r="AM552" s="133">
        <f t="shared" ca="1" si="611"/>
        <v>5</v>
      </c>
    </row>
    <row r="553" spans="4:39" x14ac:dyDescent="0.25">
      <c r="D553" s="133">
        <v>395</v>
      </c>
      <c r="E553" s="133" t="s">
        <v>96</v>
      </c>
      <c r="F553" s="133" t="s">
        <v>97</v>
      </c>
      <c r="G553" s="133" t="s">
        <v>98</v>
      </c>
      <c r="I553" s="133" t="s">
        <v>100</v>
      </c>
      <c r="L553" s="133" t="s">
        <v>102</v>
      </c>
      <c r="M553" s="133" t="s">
        <v>516</v>
      </c>
      <c r="N553" s="133" t="s">
        <v>517</v>
      </c>
      <c r="O553" s="193" t="s">
        <v>518</v>
      </c>
      <c r="R553" s="133" t="s">
        <v>676</v>
      </c>
      <c r="S553" s="133" t="s">
        <v>677</v>
      </c>
      <c r="T553" s="133" t="s">
        <v>686</v>
      </c>
      <c r="U553" s="133" t="s">
        <v>685</v>
      </c>
      <c r="V553" s="133" t="s">
        <v>687</v>
      </c>
      <c r="W553" s="133" t="s">
        <v>680</v>
      </c>
      <c r="X553" s="133" t="s">
        <v>678</v>
      </c>
      <c r="Y553" s="133" t="s">
        <v>683</v>
      </c>
      <c r="AA553" s="133">
        <f t="shared" ref="AA553:AL553" ca="1" si="620">IF(AND(E553&lt;&gt;"",AA158=1),1,0)</f>
        <v>0</v>
      </c>
      <c r="AB553" s="133">
        <f t="shared" ca="1" si="620"/>
        <v>0</v>
      </c>
      <c r="AC553" s="133">
        <f t="shared" ca="1" si="620"/>
        <v>1</v>
      </c>
      <c r="AD553" s="133">
        <f t="shared" ca="1" si="620"/>
        <v>0</v>
      </c>
      <c r="AE553" s="133">
        <f t="shared" ca="1" si="620"/>
        <v>1</v>
      </c>
      <c r="AF553" s="133">
        <f t="shared" ca="1" si="620"/>
        <v>0</v>
      </c>
      <c r="AG553" s="133">
        <f t="shared" ca="1" si="620"/>
        <v>0</v>
      </c>
      <c r="AH553" s="133">
        <f t="shared" ca="1" si="620"/>
        <v>0</v>
      </c>
      <c r="AI553" s="133">
        <f t="shared" ca="1" si="620"/>
        <v>1</v>
      </c>
      <c r="AJ553" s="133">
        <f t="shared" ca="1" si="620"/>
        <v>1</v>
      </c>
      <c r="AK553" s="133">
        <f t="shared" ca="1" si="620"/>
        <v>0</v>
      </c>
      <c r="AL553" s="133">
        <f t="shared" ca="1" si="620"/>
        <v>0</v>
      </c>
      <c r="AM553" s="133">
        <f t="shared" ca="1" si="611"/>
        <v>4</v>
      </c>
    </row>
    <row r="554" spans="4:39" x14ac:dyDescent="0.25">
      <c r="D554" s="133">
        <v>396</v>
      </c>
      <c r="E554" s="133" t="s">
        <v>96</v>
      </c>
      <c r="F554" s="133" t="s">
        <v>97</v>
      </c>
      <c r="G554" s="133" t="s">
        <v>98</v>
      </c>
      <c r="I554" s="133" t="s">
        <v>100</v>
      </c>
      <c r="K554" s="133" t="s">
        <v>101</v>
      </c>
      <c r="N554" s="133" t="s">
        <v>517</v>
      </c>
      <c r="O554" s="193" t="s">
        <v>518</v>
      </c>
      <c r="P554" s="133" t="s">
        <v>94</v>
      </c>
      <c r="R554" s="133" t="s">
        <v>676</v>
      </c>
      <c r="S554" s="133" t="s">
        <v>677</v>
      </c>
      <c r="T554" s="133" t="s">
        <v>686</v>
      </c>
      <c r="U554" s="133" t="s">
        <v>685</v>
      </c>
      <c r="V554" s="133" t="s">
        <v>687</v>
      </c>
      <c r="W554" s="133" t="s">
        <v>681</v>
      </c>
      <c r="X554" s="133" t="s">
        <v>682</v>
      </c>
      <c r="Y554" s="133" t="s">
        <v>683</v>
      </c>
      <c r="AA554" s="133">
        <f t="shared" ref="AA554:AL554" ca="1" si="621">IF(AND(E554&lt;&gt;"",AA158=1),1,0)</f>
        <v>0</v>
      </c>
      <c r="AB554" s="133">
        <f t="shared" ca="1" si="621"/>
        <v>0</v>
      </c>
      <c r="AC554" s="133">
        <f t="shared" ca="1" si="621"/>
        <v>1</v>
      </c>
      <c r="AD554" s="133">
        <f t="shared" ca="1" si="621"/>
        <v>0</v>
      </c>
      <c r="AE554" s="133">
        <f t="shared" ca="1" si="621"/>
        <v>1</v>
      </c>
      <c r="AF554" s="133">
        <f t="shared" ca="1" si="621"/>
        <v>0</v>
      </c>
      <c r="AG554" s="133">
        <f t="shared" ca="1" si="621"/>
        <v>1</v>
      </c>
      <c r="AH554" s="133">
        <f t="shared" ca="1" si="621"/>
        <v>0</v>
      </c>
      <c r="AI554" s="133">
        <f t="shared" ca="1" si="621"/>
        <v>0</v>
      </c>
      <c r="AJ554" s="133">
        <f t="shared" ca="1" si="621"/>
        <v>1</v>
      </c>
      <c r="AK554" s="133">
        <f t="shared" ca="1" si="621"/>
        <v>0</v>
      </c>
      <c r="AL554" s="133">
        <f t="shared" ca="1" si="621"/>
        <v>1</v>
      </c>
      <c r="AM554" s="133">
        <f t="shared" ca="1" si="611"/>
        <v>5</v>
      </c>
    </row>
    <row r="555" spans="4:39" x14ac:dyDescent="0.25">
      <c r="D555" s="133">
        <v>397</v>
      </c>
      <c r="E555" s="133" t="s">
        <v>96</v>
      </c>
      <c r="F555" s="133" t="s">
        <v>97</v>
      </c>
      <c r="G555" s="133" t="s">
        <v>98</v>
      </c>
      <c r="I555" s="133" t="s">
        <v>100</v>
      </c>
      <c r="K555" s="133" t="s">
        <v>101</v>
      </c>
      <c r="M555" s="133" t="s">
        <v>516</v>
      </c>
      <c r="O555" s="193" t="s">
        <v>518</v>
      </c>
      <c r="P555" s="133" t="s">
        <v>94</v>
      </c>
      <c r="R555" s="133" t="s">
        <v>676</v>
      </c>
      <c r="S555" s="133" t="s">
        <v>681</v>
      </c>
      <c r="T555" s="133" t="s">
        <v>686</v>
      </c>
      <c r="U555" s="133" t="s">
        <v>687</v>
      </c>
      <c r="V555" s="133" t="s">
        <v>678</v>
      </c>
      <c r="W555" s="133" t="s">
        <v>685</v>
      </c>
      <c r="X555" s="133" t="s">
        <v>682</v>
      </c>
      <c r="Y555" s="133" t="s">
        <v>683</v>
      </c>
      <c r="AA555" s="133">
        <f t="shared" ref="AA555:AL555" ca="1" si="622">IF(AND(E555&lt;&gt;"",AA158=1),1,0)</f>
        <v>0</v>
      </c>
      <c r="AB555" s="133">
        <f t="shared" ca="1" si="622"/>
        <v>0</v>
      </c>
      <c r="AC555" s="133">
        <f t="shared" ca="1" si="622"/>
        <v>1</v>
      </c>
      <c r="AD555" s="133">
        <f t="shared" ca="1" si="622"/>
        <v>0</v>
      </c>
      <c r="AE555" s="133">
        <f t="shared" ca="1" si="622"/>
        <v>1</v>
      </c>
      <c r="AF555" s="133">
        <f t="shared" ca="1" si="622"/>
        <v>0</v>
      </c>
      <c r="AG555" s="133">
        <f t="shared" ca="1" si="622"/>
        <v>1</v>
      </c>
      <c r="AH555" s="133">
        <f t="shared" ca="1" si="622"/>
        <v>0</v>
      </c>
      <c r="AI555" s="133">
        <f t="shared" ca="1" si="622"/>
        <v>1</v>
      </c>
      <c r="AJ555" s="133">
        <f t="shared" ca="1" si="622"/>
        <v>0</v>
      </c>
      <c r="AK555" s="133">
        <f t="shared" ca="1" si="622"/>
        <v>0</v>
      </c>
      <c r="AL555" s="133">
        <f t="shared" ca="1" si="622"/>
        <v>1</v>
      </c>
      <c r="AM555" s="133">
        <f t="shared" ca="1" si="611"/>
        <v>5</v>
      </c>
    </row>
    <row r="556" spans="4:39" x14ac:dyDescent="0.25">
      <c r="D556" s="133">
        <v>398</v>
      </c>
      <c r="E556" s="133" t="s">
        <v>96</v>
      </c>
      <c r="F556" s="133" t="s">
        <v>97</v>
      </c>
      <c r="G556" s="133" t="s">
        <v>98</v>
      </c>
      <c r="I556" s="133" t="s">
        <v>100</v>
      </c>
      <c r="K556" s="133" t="s">
        <v>101</v>
      </c>
      <c r="M556" s="133" t="s">
        <v>516</v>
      </c>
      <c r="N556" s="133" t="s">
        <v>517</v>
      </c>
      <c r="P556" s="133" t="s">
        <v>94</v>
      </c>
      <c r="R556" s="133" t="s">
        <v>676</v>
      </c>
      <c r="S556" s="133" t="s">
        <v>677</v>
      </c>
      <c r="T556" s="133" t="s">
        <v>686</v>
      </c>
      <c r="U556" s="133" t="s">
        <v>685</v>
      </c>
      <c r="V556" s="133" t="s">
        <v>687</v>
      </c>
      <c r="W556" s="133" t="s">
        <v>681</v>
      </c>
      <c r="X556" s="133" t="s">
        <v>682</v>
      </c>
      <c r="Y556" s="133" t="s">
        <v>678</v>
      </c>
      <c r="AA556" s="133">
        <f t="shared" ref="AA556:AL556" ca="1" si="623">IF(AND(E556&lt;&gt;"",AA158=1),1,0)</f>
        <v>0</v>
      </c>
      <c r="AB556" s="133">
        <f t="shared" ca="1" si="623"/>
        <v>0</v>
      </c>
      <c r="AC556" s="133">
        <f t="shared" ca="1" si="623"/>
        <v>1</v>
      </c>
      <c r="AD556" s="133">
        <f t="shared" ca="1" si="623"/>
        <v>0</v>
      </c>
      <c r="AE556" s="133">
        <f t="shared" ca="1" si="623"/>
        <v>1</v>
      </c>
      <c r="AF556" s="133">
        <f t="shared" ca="1" si="623"/>
        <v>0</v>
      </c>
      <c r="AG556" s="133">
        <f t="shared" ca="1" si="623"/>
        <v>1</v>
      </c>
      <c r="AH556" s="133">
        <f t="shared" ca="1" si="623"/>
        <v>0</v>
      </c>
      <c r="AI556" s="133">
        <f t="shared" ca="1" si="623"/>
        <v>1</v>
      </c>
      <c r="AJ556" s="133">
        <f t="shared" ca="1" si="623"/>
        <v>1</v>
      </c>
      <c r="AK556" s="133">
        <f t="shared" ca="1" si="623"/>
        <v>0</v>
      </c>
      <c r="AL556" s="133">
        <f t="shared" ca="1" si="623"/>
        <v>1</v>
      </c>
      <c r="AM556" s="133">
        <f t="shared" ca="1" si="611"/>
        <v>6</v>
      </c>
    </row>
    <row r="557" spans="4:39" x14ac:dyDescent="0.25">
      <c r="D557" s="133">
        <v>399</v>
      </c>
      <c r="E557" s="133" t="s">
        <v>96</v>
      </c>
      <c r="F557" s="133" t="s">
        <v>97</v>
      </c>
      <c r="G557" s="133" t="s">
        <v>98</v>
      </c>
      <c r="I557" s="133" t="s">
        <v>100</v>
      </c>
      <c r="K557" s="133" t="s">
        <v>101</v>
      </c>
      <c r="M557" s="133" t="s">
        <v>516</v>
      </c>
      <c r="N557" s="133" t="s">
        <v>517</v>
      </c>
      <c r="O557" s="193" t="s">
        <v>518</v>
      </c>
      <c r="R557" s="133" t="s">
        <v>676</v>
      </c>
      <c r="S557" s="133" t="s">
        <v>677</v>
      </c>
      <c r="T557" s="133" t="s">
        <v>686</v>
      </c>
      <c r="U557" s="133" t="s">
        <v>685</v>
      </c>
      <c r="V557" s="133" t="s">
        <v>687</v>
      </c>
      <c r="W557" s="133" t="s">
        <v>681</v>
      </c>
      <c r="X557" s="133" t="s">
        <v>678</v>
      </c>
      <c r="Y557" s="133" t="s">
        <v>683</v>
      </c>
      <c r="AA557" s="133">
        <f t="shared" ref="AA557:AL557" ca="1" si="624">IF(AND(E557&lt;&gt;"",AA158=1),1,0)</f>
        <v>0</v>
      </c>
      <c r="AB557" s="133">
        <f t="shared" ca="1" si="624"/>
        <v>0</v>
      </c>
      <c r="AC557" s="133">
        <f t="shared" ca="1" si="624"/>
        <v>1</v>
      </c>
      <c r="AD557" s="133">
        <f t="shared" ca="1" si="624"/>
        <v>0</v>
      </c>
      <c r="AE557" s="133">
        <f t="shared" ca="1" si="624"/>
        <v>1</v>
      </c>
      <c r="AF557" s="133">
        <f t="shared" ca="1" si="624"/>
        <v>0</v>
      </c>
      <c r="AG557" s="133">
        <f t="shared" ca="1" si="624"/>
        <v>1</v>
      </c>
      <c r="AH557" s="133">
        <f t="shared" ca="1" si="624"/>
        <v>0</v>
      </c>
      <c r="AI557" s="133">
        <f t="shared" ca="1" si="624"/>
        <v>1</v>
      </c>
      <c r="AJ557" s="133">
        <f t="shared" ca="1" si="624"/>
        <v>1</v>
      </c>
      <c r="AK557" s="133">
        <f t="shared" ca="1" si="624"/>
        <v>0</v>
      </c>
      <c r="AL557" s="133">
        <f t="shared" ca="1" si="624"/>
        <v>0</v>
      </c>
      <c r="AM557" s="133">
        <f t="shared" ca="1" si="611"/>
        <v>5</v>
      </c>
    </row>
    <row r="558" spans="4:39" x14ac:dyDescent="0.25">
      <c r="D558" s="133">
        <v>400</v>
      </c>
      <c r="E558" s="133" t="s">
        <v>96</v>
      </c>
      <c r="F558" s="133" t="s">
        <v>97</v>
      </c>
      <c r="G558" s="133" t="s">
        <v>98</v>
      </c>
      <c r="I558" s="133" t="s">
        <v>100</v>
      </c>
      <c r="K558" s="133" t="s">
        <v>101</v>
      </c>
      <c r="L558" s="133" t="s">
        <v>102</v>
      </c>
      <c r="O558" s="193" t="s">
        <v>518</v>
      </c>
      <c r="P558" s="133" t="s">
        <v>94</v>
      </c>
      <c r="R558" s="133" t="s">
        <v>676</v>
      </c>
      <c r="S558" s="133" t="s">
        <v>681</v>
      </c>
      <c r="T558" s="133" t="s">
        <v>686</v>
      </c>
      <c r="U558" s="133" t="s">
        <v>685</v>
      </c>
      <c r="V558" s="133" t="s">
        <v>687</v>
      </c>
      <c r="W558" s="133" t="s">
        <v>680</v>
      </c>
      <c r="X558" s="133" t="s">
        <v>682</v>
      </c>
      <c r="Y558" s="133" t="s">
        <v>683</v>
      </c>
      <c r="AA558" s="133">
        <f t="shared" ref="AA558:AL558" ca="1" si="625">IF(AND(E558&lt;&gt;"",AA158=1),1,0)</f>
        <v>0</v>
      </c>
      <c r="AB558" s="133">
        <f t="shared" ca="1" si="625"/>
        <v>0</v>
      </c>
      <c r="AC558" s="133">
        <f t="shared" ca="1" si="625"/>
        <v>1</v>
      </c>
      <c r="AD558" s="133">
        <f t="shared" ca="1" si="625"/>
        <v>0</v>
      </c>
      <c r="AE558" s="133">
        <f t="shared" ca="1" si="625"/>
        <v>1</v>
      </c>
      <c r="AF558" s="133">
        <f t="shared" ca="1" si="625"/>
        <v>0</v>
      </c>
      <c r="AG558" s="133">
        <f t="shared" ca="1" si="625"/>
        <v>1</v>
      </c>
      <c r="AH558" s="133">
        <f t="shared" ca="1" si="625"/>
        <v>0</v>
      </c>
      <c r="AI558" s="133">
        <f t="shared" ca="1" si="625"/>
        <v>0</v>
      </c>
      <c r="AJ558" s="133">
        <f t="shared" ca="1" si="625"/>
        <v>0</v>
      </c>
      <c r="AK558" s="133">
        <f t="shared" ca="1" si="625"/>
        <v>0</v>
      </c>
      <c r="AL558" s="133">
        <f t="shared" ca="1" si="625"/>
        <v>1</v>
      </c>
      <c r="AM558" s="133">
        <f t="shared" ca="1" si="611"/>
        <v>4</v>
      </c>
    </row>
    <row r="559" spans="4:39" x14ac:dyDescent="0.25">
      <c r="D559" s="133">
        <v>401</v>
      </c>
      <c r="E559" s="133" t="s">
        <v>96</v>
      </c>
      <c r="F559" s="133" t="s">
        <v>97</v>
      </c>
      <c r="G559" s="133" t="s">
        <v>98</v>
      </c>
      <c r="I559" s="133" t="s">
        <v>100</v>
      </c>
      <c r="K559" s="133" t="s">
        <v>101</v>
      </c>
      <c r="L559" s="133" t="s">
        <v>102</v>
      </c>
      <c r="N559" s="133" t="s">
        <v>517</v>
      </c>
      <c r="P559" s="133" t="s">
        <v>94</v>
      </c>
      <c r="R559" s="133" t="s">
        <v>680</v>
      </c>
      <c r="S559" s="133" t="s">
        <v>677</v>
      </c>
      <c r="T559" s="133" t="s">
        <v>686</v>
      </c>
      <c r="U559" s="133" t="s">
        <v>685</v>
      </c>
      <c r="V559" s="133" t="s">
        <v>687</v>
      </c>
      <c r="W559" s="133" t="s">
        <v>681</v>
      </c>
      <c r="X559" s="133" t="s">
        <v>682</v>
      </c>
      <c r="Y559" s="133" t="s">
        <v>676</v>
      </c>
      <c r="AA559" s="133">
        <f t="shared" ref="AA559:AL559" ca="1" si="626">IF(AND(E559&lt;&gt;"",AA158=1),1,0)</f>
        <v>0</v>
      </c>
      <c r="AB559" s="133">
        <f t="shared" ca="1" si="626"/>
        <v>0</v>
      </c>
      <c r="AC559" s="133">
        <f t="shared" ca="1" si="626"/>
        <v>1</v>
      </c>
      <c r="AD559" s="133">
        <f t="shared" ca="1" si="626"/>
        <v>0</v>
      </c>
      <c r="AE559" s="133">
        <f t="shared" ca="1" si="626"/>
        <v>1</v>
      </c>
      <c r="AF559" s="133">
        <f t="shared" ca="1" si="626"/>
        <v>0</v>
      </c>
      <c r="AG559" s="133">
        <f t="shared" ca="1" si="626"/>
        <v>1</v>
      </c>
      <c r="AH559" s="133">
        <f t="shared" ca="1" si="626"/>
        <v>0</v>
      </c>
      <c r="AI559" s="133">
        <f t="shared" ca="1" si="626"/>
        <v>0</v>
      </c>
      <c r="AJ559" s="133">
        <f t="shared" ca="1" si="626"/>
        <v>1</v>
      </c>
      <c r="AK559" s="133">
        <f t="shared" ca="1" si="626"/>
        <v>0</v>
      </c>
      <c r="AL559" s="133">
        <f t="shared" ca="1" si="626"/>
        <v>1</v>
      </c>
      <c r="AM559" s="133">
        <f t="shared" ca="1" si="611"/>
        <v>5</v>
      </c>
    </row>
    <row r="560" spans="4:39" x14ac:dyDescent="0.25">
      <c r="D560" s="133">
        <v>402</v>
      </c>
      <c r="E560" s="133" t="s">
        <v>96</v>
      </c>
      <c r="F560" s="133" t="s">
        <v>97</v>
      </c>
      <c r="G560" s="133" t="s">
        <v>98</v>
      </c>
      <c r="I560" s="133" t="s">
        <v>100</v>
      </c>
      <c r="K560" s="133" t="s">
        <v>101</v>
      </c>
      <c r="L560" s="133" t="s">
        <v>102</v>
      </c>
      <c r="N560" s="133" t="s">
        <v>517</v>
      </c>
      <c r="O560" s="193" t="s">
        <v>518</v>
      </c>
      <c r="R560" s="133" t="s">
        <v>680</v>
      </c>
      <c r="S560" s="133" t="s">
        <v>677</v>
      </c>
      <c r="T560" s="133" t="s">
        <v>686</v>
      </c>
      <c r="U560" s="133" t="s">
        <v>685</v>
      </c>
      <c r="V560" s="133" t="s">
        <v>687</v>
      </c>
      <c r="W560" s="133" t="s">
        <v>681</v>
      </c>
      <c r="X560" s="133" t="s">
        <v>676</v>
      </c>
      <c r="Y560" s="133" t="s">
        <v>683</v>
      </c>
      <c r="AA560" s="133">
        <f t="shared" ref="AA560:AL560" ca="1" si="627">IF(AND(E560&lt;&gt;"",AA158=1),1,0)</f>
        <v>0</v>
      </c>
      <c r="AB560" s="133">
        <f t="shared" ca="1" si="627"/>
        <v>0</v>
      </c>
      <c r="AC560" s="133">
        <f t="shared" ca="1" si="627"/>
        <v>1</v>
      </c>
      <c r="AD560" s="133">
        <f t="shared" ca="1" si="627"/>
        <v>0</v>
      </c>
      <c r="AE560" s="133">
        <f t="shared" ca="1" si="627"/>
        <v>1</v>
      </c>
      <c r="AF560" s="133">
        <f t="shared" ca="1" si="627"/>
        <v>0</v>
      </c>
      <c r="AG560" s="133">
        <f t="shared" ca="1" si="627"/>
        <v>1</v>
      </c>
      <c r="AH560" s="133">
        <f t="shared" ca="1" si="627"/>
        <v>0</v>
      </c>
      <c r="AI560" s="133">
        <f t="shared" ca="1" si="627"/>
        <v>0</v>
      </c>
      <c r="AJ560" s="133">
        <f t="shared" ca="1" si="627"/>
        <v>1</v>
      </c>
      <c r="AK560" s="133">
        <f t="shared" ca="1" si="627"/>
        <v>0</v>
      </c>
      <c r="AL560" s="133">
        <f t="shared" ca="1" si="627"/>
        <v>0</v>
      </c>
      <c r="AM560" s="133">
        <f t="shared" ca="1" si="611"/>
        <v>4</v>
      </c>
    </row>
    <row r="561" spans="4:39" x14ac:dyDescent="0.25">
      <c r="D561" s="133">
        <v>403</v>
      </c>
      <c r="E561" s="133" t="s">
        <v>96</v>
      </c>
      <c r="F561" s="133" t="s">
        <v>97</v>
      </c>
      <c r="G561" s="133" t="s">
        <v>98</v>
      </c>
      <c r="I561" s="133" t="s">
        <v>100</v>
      </c>
      <c r="K561" s="133" t="s">
        <v>101</v>
      </c>
      <c r="L561" s="133" t="s">
        <v>102</v>
      </c>
      <c r="M561" s="133" t="s">
        <v>516</v>
      </c>
      <c r="P561" s="133" t="s">
        <v>94</v>
      </c>
      <c r="R561" s="133" t="s">
        <v>676</v>
      </c>
      <c r="S561" s="133" t="s">
        <v>681</v>
      </c>
      <c r="T561" s="133" t="s">
        <v>686</v>
      </c>
      <c r="U561" s="133" t="s">
        <v>685</v>
      </c>
      <c r="V561" s="133" t="s">
        <v>687</v>
      </c>
      <c r="W561" s="133" t="s">
        <v>680</v>
      </c>
      <c r="X561" s="133" t="s">
        <v>682</v>
      </c>
      <c r="Y561" s="133" t="s">
        <v>678</v>
      </c>
      <c r="AA561" s="133">
        <f t="shared" ref="AA561:AL561" ca="1" si="628">IF(AND(E561&lt;&gt;"",AA158=1),1,0)</f>
        <v>0</v>
      </c>
      <c r="AB561" s="133">
        <f t="shared" ca="1" si="628"/>
        <v>0</v>
      </c>
      <c r="AC561" s="133">
        <f t="shared" ca="1" si="628"/>
        <v>1</v>
      </c>
      <c r="AD561" s="133">
        <f t="shared" ca="1" si="628"/>
        <v>0</v>
      </c>
      <c r="AE561" s="133">
        <f t="shared" ca="1" si="628"/>
        <v>1</v>
      </c>
      <c r="AF561" s="133">
        <f t="shared" ca="1" si="628"/>
        <v>0</v>
      </c>
      <c r="AG561" s="133">
        <f t="shared" ca="1" si="628"/>
        <v>1</v>
      </c>
      <c r="AH561" s="133">
        <f t="shared" ca="1" si="628"/>
        <v>0</v>
      </c>
      <c r="AI561" s="133">
        <f t="shared" ca="1" si="628"/>
        <v>1</v>
      </c>
      <c r="AJ561" s="133">
        <f t="shared" ca="1" si="628"/>
        <v>0</v>
      </c>
      <c r="AK561" s="133">
        <f t="shared" ca="1" si="628"/>
        <v>0</v>
      </c>
      <c r="AL561" s="133">
        <f t="shared" ca="1" si="628"/>
        <v>1</v>
      </c>
      <c r="AM561" s="133">
        <f t="shared" ca="1" si="611"/>
        <v>5</v>
      </c>
    </row>
    <row r="562" spans="4:39" x14ac:dyDescent="0.25">
      <c r="D562" s="133">
        <v>404</v>
      </c>
      <c r="E562" s="133" t="s">
        <v>96</v>
      </c>
      <c r="F562" s="133" t="s">
        <v>97</v>
      </c>
      <c r="G562" s="133" t="s">
        <v>98</v>
      </c>
      <c r="I562" s="133" t="s">
        <v>100</v>
      </c>
      <c r="K562" s="133" t="s">
        <v>101</v>
      </c>
      <c r="L562" s="133" t="s">
        <v>102</v>
      </c>
      <c r="M562" s="133" t="s">
        <v>516</v>
      </c>
      <c r="O562" s="193" t="s">
        <v>518</v>
      </c>
      <c r="R562" s="133" t="s">
        <v>676</v>
      </c>
      <c r="S562" s="133" t="s">
        <v>681</v>
      </c>
      <c r="T562" s="133" t="s">
        <v>686</v>
      </c>
      <c r="U562" s="133" t="s">
        <v>685</v>
      </c>
      <c r="V562" s="133" t="s">
        <v>687</v>
      </c>
      <c r="W562" s="133" t="s">
        <v>680</v>
      </c>
      <c r="X562" s="133" t="s">
        <v>678</v>
      </c>
      <c r="Y562" s="133" t="s">
        <v>683</v>
      </c>
      <c r="AA562" s="133">
        <f t="shared" ref="AA562:AL562" ca="1" si="629">IF(AND(E562&lt;&gt;"",AA158=1),1,0)</f>
        <v>0</v>
      </c>
      <c r="AB562" s="133">
        <f t="shared" ca="1" si="629"/>
        <v>0</v>
      </c>
      <c r="AC562" s="133">
        <f t="shared" ca="1" si="629"/>
        <v>1</v>
      </c>
      <c r="AD562" s="133">
        <f t="shared" ca="1" si="629"/>
        <v>0</v>
      </c>
      <c r="AE562" s="133">
        <f t="shared" ca="1" si="629"/>
        <v>1</v>
      </c>
      <c r="AF562" s="133">
        <f t="shared" ca="1" si="629"/>
        <v>0</v>
      </c>
      <c r="AG562" s="133">
        <f t="shared" ca="1" si="629"/>
        <v>1</v>
      </c>
      <c r="AH562" s="133">
        <f t="shared" ca="1" si="629"/>
        <v>0</v>
      </c>
      <c r="AI562" s="133">
        <f t="shared" ca="1" si="629"/>
        <v>1</v>
      </c>
      <c r="AJ562" s="133">
        <f t="shared" ca="1" si="629"/>
        <v>0</v>
      </c>
      <c r="AK562" s="133">
        <f t="shared" ca="1" si="629"/>
        <v>0</v>
      </c>
      <c r="AL562" s="133">
        <f t="shared" ca="1" si="629"/>
        <v>0</v>
      </c>
      <c r="AM562" s="133">
        <f t="shared" ca="1" si="611"/>
        <v>4</v>
      </c>
    </row>
    <row r="563" spans="4:39" x14ac:dyDescent="0.25">
      <c r="D563" s="133">
        <v>405</v>
      </c>
      <c r="E563" s="133" t="s">
        <v>96</v>
      </c>
      <c r="F563" s="133" t="s">
        <v>97</v>
      </c>
      <c r="G563" s="133" t="s">
        <v>98</v>
      </c>
      <c r="I563" s="133" t="s">
        <v>100</v>
      </c>
      <c r="K563" s="133" t="s">
        <v>101</v>
      </c>
      <c r="L563" s="133" t="s">
        <v>102</v>
      </c>
      <c r="M563" s="133" t="s">
        <v>516</v>
      </c>
      <c r="N563" s="133" t="s">
        <v>517</v>
      </c>
      <c r="R563" s="133" t="s">
        <v>680</v>
      </c>
      <c r="S563" s="133" t="s">
        <v>677</v>
      </c>
      <c r="T563" s="133" t="s">
        <v>686</v>
      </c>
      <c r="U563" s="133" t="s">
        <v>685</v>
      </c>
      <c r="V563" s="133" t="s">
        <v>687</v>
      </c>
      <c r="W563" s="133" t="s">
        <v>681</v>
      </c>
      <c r="X563" s="133" t="s">
        <v>676</v>
      </c>
      <c r="Y563" s="133" t="s">
        <v>678</v>
      </c>
      <c r="AA563" s="133">
        <f t="shared" ref="AA563:AL563" ca="1" si="630">IF(AND(E563&lt;&gt;"",AA158=1),1,0)</f>
        <v>0</v>
      </c>
      <c r="AB563" s="133">
        <f t="shared" ca="1" si="630"/>
        <v>0</v>
      </c>
      <c r="AC563" s="133">
        <f t="shared" ca="1" si="630"/>
        <v>1</v>
      </c>
      <c r="AD563" s="133">
        <f t="shared" ca="1" si="630"/>
        <v>0</v>
      </c>
      <c r="AE563" s="133">
        <f t="shared" ca="1" si="630"/>
        <v>1</v>
      </c>
      <c r="AF563" s="133">
        <f t="shared" ca="1" si="630"/>
        <v>0</v>
      </c>
      <c r="AG563" s="133">
        <f t="shared" ca="1" si="630"/>
        <v>1</v>
      </c>
      <c r="AH563" s="133">
        <f t="shared" ca="1" si="630"/>
        <v>0</v>
      </c>
      <c r="AI563" s="133">
        <f t="shared" ca="1" si="630"/>
        <v>1</v>
      </c>
      <c r="AJ563" s="133">
        <f t="shared" ca="1" si="630"/>
        <v>1</v>
      </c>
      <c r="AK563" s="133">
        <f t="shared" ca="1" si="630"/>
        <v>0</v>
      </c>
      <c r="AL563" s="133">
        <f t="shared" ca="1" si="630"/>
        <v>0</v>
      </c>
      <c r="AM563" s="133">
        <f t="shared" ca="1" si="611"/>
        <v>5</v>
      </c>
    </row>
    <row r="564" spans="4:39" x14ac:dyDescent="0.25">
      <c r="D564" s="133">
        <v>406</v>
      </c>
      <c r="E564" s="133" t="s">
        <v>96</v>
      </c>
      <c r="F564" s="133" t="s">
        <v>97</v>
      </c>
      <c r="G564" s="133" t="s">
        <v>98</v>
      </c>
      <c r="I564" s="133" t="s">
        <v>100</v>
      </c>
      <c r="J564" s="133" t="s">
        <v>99</v>
      </c>
      <c r="N564" s="133" t="s">
        <v>517</v>
      </c>
      <c r="O564" s="193" t="s">
        <v>518</v>
      </c>
      <c r="P564" s="133" t="s">
        <v>94</v>
      </c>
      <c r="R564" s="133" t="s">
        <v>676</v>
      </c>
      <c r="S564" s="133" t="s">
        <v>677</v>
      </c>
      <c r="T564" s="133" t="s">
        <v>686</v>
      </c>
      <c r="U564" s="133" t="s">
        <v>685</v>
      </c>
      <c r="V564" s="133" t="s">
        <v>687</v>
      </c>
      <c r="W564" s="133" t="s">
        <v>679</v>
      </c>
      <c r="X564" s="133" t="s">
        <v>682</v>
      </c>
      <c r="Y564" s="133" t="s">
        <v>683</v>
      </c>
      <c r="AA564" s="133">
        <f t="shared" ref="AA564:AL564" ca="1" si="631">IF(AND(E564&lt;&gt;"",AA158=1),1,0)</f>
        <v>0</v>
      </c>
      <c r="AB564" s="133">
        <f t="shared" ca="1" si="631"/>
        <v>0</v>
      </c>
      <c r="AC564" s="133">
        <f t="shared" ca="1" si="631"/>
        <v>1</v>
      </c>
      <c r="AD564" s="133">
        <f t="shared" ca="1" si="631"/>
        <v>0</v>
      </c>
      <c r="AE564" s="133">
        <f t="shared" ca="1" si="631"/>
        <v>1</v>
      </c>
      <c r="AF564" s="133">
        <f t="shared" ca="1" si="631"/>
        <v>1</v>
      </c>
      <c r="AG564" s="133">
        <f t="shared" ca="1" si="631"/>
        <v>0</v>
      </c>
      <c r="AH564" s="133">
        <f t="shared" ca="1" si="631"/>
        <v>0</v>
      </c>
      <c r="AI564" s="133">
        <f t="shared" ca="1" si="631"/>
        <v>0</v>
      </c>
      <c r="AJ564" s="133">
        <f t="shared" ca="1" si="631"/>
        <v>1</v>
      </c>
      <c r="AK564" s="133">
        <f t="shared" ca="1" si="631"/>
        <v>0</v>
      </c>
      <c r="AL564" s="133">
        <f t="shared" ca="1" si="631"/>
        <v>1</v>
      </c>
      <c r="AM564" s="133">
        <f t="shared" ca="1" si="611"/>
        <v>5</v>
      </c>
    </row>
    <row r="565" spans="4:39" x14ac:dyDescent="0.25">
      <c r="D565" s="133">
        <v>407</v>
      </c>
      <c r="E565" s="133" t="s">
        <v>96</v>
      </c>
      <c r="F565" s="133" t="s">
        <v>97</v>
      </c>
      <c r="G565" s="133" t="s">
        <v>98</v>
      </c>
      <c r="I565" s="133" t="s">
        <v>100</v>
      </c>
      <c r="J565" s="133" t="s">
        <v>99</v>
      </c>
      <c r="M565" s="133" t="s">
        <v>516</v>
      </c>
      <c r="O565" s="193" t="s">
        <v>518</v>
      </c>
      <c r="P565" s="133" t="s">
        <v>94</v>
      </c>
      <c r="R565" s="133" t="s">
        <v>676</v>
      </c>
      <c r="S565" s="133" t="s">
        <v>678</v>
      </c>
      <c r="T565" s="133" t="s">
        <v>686</v>
      </c>
      <c r="U565" s="133" t="s">
        <v>685</v>
      </c>
      <c r="V565" s="133" t="s">
        <v>687</v>
      </c>
      <c r="W565" s="133" t="s">
        <v>679</v>
      </c>
      <c r="X565" s="133" t="s">
        <v>682</v>
      </c>
      <c r="Y565" s="133" t="s">
        <v>683</v>
      </c>
      <c r="AA565" s="133">
        <f t="shared" ref="AA565:AL565" ca="1" si="632">IF(AND(E565&lt;&gt;"",AA158=1),1,0)</f>
        <v>0</v>
      </c>
      <c r="AB565" s="133">
        <f t="shared" ca="1" si="632"/>
        <v>0</v>
      </c>
      <c r="AC565" s="133">
        <f t="shared" ca="1" si="632"/>
        <v>1</v>
      </c>
      <c r="AD565" s="133">
        <f t="shared" ca="1" si="632"/>
        <v>0</v>
      </c>
      <c r="AE565" s="133">
        <f t="shared" ca="1" si="632"/>
        <v>1</v>
      </c>
      <c r="AF565" s="133">
        <f t="shared" ca="1" si="632"/>
        <v>1</v>
      </c>
      <c r="AG565" s="133">
        <f t="shared" ca="1" si="632"/>
        <v>0</v>
      </c>
      <c r="AH565" s="133">
        <f t="shared" ca="1" si="632"/>
        <v>0</v>
      </c>
      <c r="AI565" s="133">
        <f t="shared" ca="1" si="632"/>
        <v>1</v>
      </c>
      <c r="AJ565" s="133">
        <f t="shared" ca="1" si="632"/>
        <v>0</v>
      </c>
      <c r="AK565" s="133">
        <f t="shared" ca="1" si="632"/>
        <v>0</v>
      </c>
      <c r="AL565" s="133">
        <f t="shared" ca="1" si="632"/>
        <v>1</v>
      </c>
      <c r="AM565" s="133">
        <f t="shared" ca="1" si="611"/>
        <v>5</v>
      </c>
    </row>
    <row r="566" spans="4:39" x14ac:dyDescent="0.25">
      <c r="D566" s="133">
        <v>408</v>
      </c>
      <c r="E566" s="133" t="s">
        <v>96</v>
      </c>
      <c r="F566" s="133" t="s">
        <v>97</v>
      </c>
      <c r="G566" s="133" t="s">
        <v>98</v>
      </c>
      <c r="I566" s="133" t="s">
        <v>100</v>
      </c>
      <c r="J566" s="133" t="s">
        <v>99</v>
      </c>
      <c r="M566" s="133" t="s">
        <v>516</v>
      </c>
      <c r="N566" s="133" t="s">
        <v>517</v>
      </c>
      <c r="P566" s="133" t="s">
        <v>94</v>
      </c>
      <c r="R566" s="133" t="s">
        <v>676</v>
      </c>
      <c r="S566" s="133" t="s">
        <v>677</v>
      </c>
      <c r="T566" s="133" t="s">
        <v>686</v>
      </c>
      <c r="U566" s="133" t="s">
        <v>685</v>
      </c>
      <c r="V566" s="133" t="s">
        <v>687</v>
      </c>
      <c r="W566" s="133" t="s">
        <v>679</v>
      </c>
      <c r="X566" s="133" t="s">
        <v>682</v>
      </c>
      <c r="Y566" s="133" t="s">
        <v>678</v>
      </c>
      <c r="AA566" s="133">
        <f t="shared" ref="AA566:AL566" ca="1" si="633">IF(AND(E566&lt;&gt;"",AA158=1),1,0)</f>
        <v>0</v>
      </c>
      <c r="AB566" s="133">
        <f t="shared" ca="1" si="633"/>
        <v>0</v>
      </c>
      <c r="AC566" s="133">
        <f t="shared" ca="1" si="633"/>
        <v>1</v>
      </c>
      <c r="AD566" s="133">
        <f t="shared" ca="1" si="633"/>
        <v>0</v>
      </c>
      <c r="AE566" s="133">
        <f t="shared" ca="1" si="633"/>
        <v>1</v>
      </c>
      <c r="AF566" s="133">
        <f t="shared" ca="1" si="633"/>
        <v>1</v>
      </c>
      <c r="AG566" s="133">
        <f t="shared" ca="1" si="633"/>
        <v>0</v>
      </c>
      <c r="AH566" s="133">
        <f t="shared" ca="1" si="633"/>
        <v>0</v>
      </c>
      <c r="AI566" s="133">
        <f t="shared" ca="1" si="633"/>
        <v>1</v>
      </c>
      <c r="AJ566" s="133">
        <f t="shared" ca="1" si="633"/>
        <v>1</v>
      </c>
      <c r="AK566" s="133">
        <f t="shared" ca="1" si="633"/>
        <v>0</v>
      </c>
      <c r="AL566" s="133">
        <f t="shared" ca="1" si="633"/>
        <v>1</v>
      </c>
      <c r="AM566" s="133">
        <f t="shared" ca="1" si="611"/>
        <v>6</v>
      </c>
    </row>
    <row r="567" spans="4:39" x14ac:dyDescent="0.25">
      <c r="D567" s="133">
        <v>409</v>
      </c>
      <c r="E567" s="133" t="s">
        <v>96</v>
      </c>
      <c r="F567" s="133" t="s">
        <v>97</v>
      </c>
      <c r="G567" s="133" t="s">
        <v>98</v>
      </c>
      <c r="I567" s="133" t="s">
        <v>100</v>
      </c>
      <c r="J567" s="133" t="s">
        <v>99</v>
      </c>
      <c r="M567" s="133" t="s">
        <v>516</v>
      </c>
      <c r="N567" s="133" t="s">
        <v>517</v>
      </c>
      <c r="O567" s="193" t="s">
        <v>518</v>
      </c>
      <c r="R567" s="133" t="s">
        <v>676</v>
      </c>
      <c r="S567" s="133" t="s">
        <v>677</v>
      </c>
      <c r="T567" s="133" t="s">
        <v>686</v>
      </c>
      <c r="U567" s="133" t="s">
        <v>685</v>
      </c>
      <c r="V567" s="133" t="s">
        <v>687</v>
      </c>
      <c r="W567" s="133" t="s">
        <v>679</v>
      </c>
      <c r="X567" s="133" t="s">
        <v>678</v>
      </c>
      <c r="Y567" s="133" t="s">
        <v>683</v>
      </c>
      <c r="AA567" s="133">
        <f t="shared" ref="AA567:AL567" ca="1" si="634">IF(AND(E567&lt;&gt;"",AA158=1),1,0)</f>
        <v>0</v>
      </c>
      <c r="AB567" s="133">
        <f t="shared" ca="1" si="634"/>
        <v>0</v>
      </c>
      <c r="AC567" s="133">
        <f t="shared" ca="1" si="634"/>
        <v>1</v>
      </c>
      <c r="AD567" s="133">
        <f t="shared" ca="1" si="634"/>
        <v>0</v>
      </c>
      <c r="AE567" s="133">
        <f t="shared" ca="1" si="634"/>
        <v>1</v>
      </c>
      <c r="AF567" s="133">
        <f t="shared" ca="1" si="634"/>
        <v>1</v>
      </c>
      <c r="AG567" s="133">
        <f t="shared" ca="1" si="634"/>
        <v>0</v>
      </c>
      <c r="AH567" s="133">
        <f t="shared" ca="1" si="634"/>
        <v>0</v>
      </c>
      <c r="AI567" s="133">
        <f t="shared" ca="1" si="634"/>
        <v>1</v>
      </c>
      <c r="AJ567" s="133">
        <f t="shared" ca="1" si="634"/>
        <v>1</v>
      </c>
      <c r="AK567" s="133">
        <f t="shared" ca="1" si="634"/>
        <v>0</v>
      </c>
      <c r="AL567" s="133">
        <f t="shared" ca="1" si="634"/>
        <v>0</v>
      </c>
      <c r="AM567" s="133">
        <f t="shared" ca="1" si="611"/>
        <v>5</v>
      </c>
    </row>
    <row r="568" spans="4:39" x14ac:dyDescent="0.25">
      <c r="D568" s="133">
        <v>410</v>
      </c>
      <c r="E568" s="133" t="s">
        <v>96</v>
      </c>
      <c r="F568" s="133" t="s">
        <v>97</v>
      </c>
      <c r="G568" s="133" t="s">
        <v>98</v>
      </c>
      <c r="I568" s="133" t="s">
        <v>100</v>
      </c>
      <c r="J568" s="133" t="s">
        <v>99</v>
      </c>
      <c r="L568" s="133" t="s">
        <v>102</v>
      </c>
      <c r="O568" s="193" t="s">
        <v>518</v>
      </c>
      <c r="P568" s="133" t="s">
        <v>94</v>
      </c>
      <c r="R568" s="133" t="s">
        <v>680</v>
      </c>
      <c r="S568" s="133" t="s">
        <v>676</v>
      </c>
      <c r="T568" s="133" t="s">
        <v>686</v>
      </c>
      <c r="U568" s="133" t="s">
        <v>685</v>
      </c>
      <c r="V568" s="133" t="s">
        <v>687</v>
      </c>
      <c r="W568" s="133" t="s">
        <v>679</v>
      </c>
      <c r="X568" s="133" t="s">
        <v>682</v>
      </c>
      <c r="Y568" s="133" t="s">
        <v>683</v>
      </c>
      <c r="AA568" s="133">
        <f t="shared" ref="AA568:AL568" ca="1" si="635">IF(AND(E568&lt;&gt;"",AA158=1),1,0)</f>
        <v>0</v>
      </c>
      <c r="AB568" s="133">
        <f t="shared" ca="1" si="635"/>
        <v>0</v>
      </c>
      <c r="AC568" s="133">
        <f t="shared" ca="1" si="635"/>
        <v>1</v>
      </c>
      <c r="AD568" s="133">
        <f t="shared" ca="1" si="635"/>
        <v>0</v>
      </c>
      <c r="AE568" s="133">
        <f t="shared" ca="1" si="635"/>
        <v>1</v>
      </c>
      <c r="AF568" s="133">
        <f t="shared" ca="1" si="635"/>
        <v>1</v>
      </c>
      <c r="AG568" s="133">
        <f t="shared" ca="1" si="635"/>
        <v>0</v>
      </c>
      <c r="AH568" s="133">
        <f t="shared" ca="1" si="635"/>
        <v>0</v>
      </c>
      <c r="AI568" s="133">
        <f t="shared" ca="1" si="635"/>
        <v>0</v>
      </c>
      <c r="AJ568" s="133">
        <f t="shared" ca="1" si="635"/>
        <v>0</v>
      </c>
      <c r="AK568" s="133">
        <f t="shared" ca="1" si="635"/>
        <v>0</v>
      </c>
      <c r="AL568" s="133">
        <f t="shared" ca="1" si="635"/>
        <v>1</v>
      </c>
      <c r="AM568" s="133">
        <f t="shared" ca="1" si="611"/>
        <v>4</v>
      </c>
    </row>
    <row r="569" spans="4:39" x14ac:dyDescent="0.25">
      <c r="D569" s="133">
        <v>411</v>
      </c>
      <c r="E569" s="133" t="s">
        <v>96</v>
      </c>
      <c r="F569" s="133" t="s">
        <v>97</v>
      </c>
      <c r="G569" s="133" t="s">
        <v>98</v>
      </c>
      <c r="I569" s="133" t="s">
        <v>100</v>
      </c>
      <c r="J569" s="133" t="s">
        <v>99</v>
      </c>
      <c r="L569" s="133" t="s">
        <v>102</v>
      </c>
      <c r="N569" s="133" t="s">
        <v>517</v>
      </c>
      <c r="P569" s="133" t="s">
        <v>94</v>
      </c>
      <c r="R569" s="133" t="s">
        <v>680</v>
      </c>
      <c r="S569" s="133" t="s">
        <v>677</v>
      </c>
      <c r="T569" s="133" t="s">
        <v>686</v>
      </c>
      <c r="U569" s="133" t="s">
        <v>685</v>
      </c>
      <c r="V569" s="133" t="s">
        <v>687</v>
      </c>
      <c r="W569" s="133" t="s">
        <v>679</v>
      </c>
      <c r="X569" s="133" t="s">
        <v>682</v>
      </c>
      <c r="Y569" s="133" t="s">
        <v>676</v>
      </c>
      <c r="AA569" s="133">
        <f t="shared" ref="AA569:AL569" ca="1" si="636">IF(AND(E569&lt;&gt;"",AA158=1),1,0)</f>
        <v>0</v>
      </c>
      <c r="AB569" s="133">
        <f t="shared" ca="1" si="636"/>
        <v>0</v>
      </c>
      <c r="AC569" s="133">
        <f t="shared" ca="1" si="636"/>
        <v>1</v>
      </c>
      <c r="AD569" s="133">
        <f t="shared" ca="1" si="636"/>
        <v>0</v>
      </c>
      <c r="AE569" s="133">
        <f t="shared" ca="1" si="636"/>
        <v>1</v>
      </c>
      <c r="AF569" s="133">
        <f t="shared" ca="1" si="636"/>
        <v>1</v>
      </c>
      <c r="AG569" s="133">
        <f t="shared" ca="1" si="636"/>
        <v>0</v>
      </c>
      <c r="AH569" s="133">
        <f t="shared" ca="1" si="636"/>
        <v>0</v>
      </c>
      <c r="AI569" s="133">
        <f t="shared" ca="1" si="636"/>
        <v>0</v>
      </c>
      <c r="AJ569" s="133">
        <f t="shared" ca="1" si="636"/>
        <v>1</v>
      </c>
      <c r="AK569" s="133">
        <f t="shared" ca="1" si="636"/>
        <v>0</v>
      </c>
      <c r="AL569" s="133">
        <f t="shared" ca="1" si="636"/>
        <v>1</v>
      </c>
      <c r="AM569" s="133">
        <f t="shared" ca="1" si="611"/>
        <v>5</v>
      </c>
    </row>
    <row r="570" spans="4:39" x14ac:dyDescent="0.25">
      <c r="D570" s="133">
        <v>412</v>
      </c>
      <c r="E570" s="133" t="s">
        <v>96</v>
      </c>
      <c r="F570" s="133" t="s">
        <v>97</v>
      </c>
      <c r="G570" s="133" t="s">
        <v>98</v>
      </c>
      <c r="I570" s="133" t="s">
        <v>100</v>
      </c>
      <c r="J570" s="133" t="s">
        <v>99</v>
      </c>
      <c r="L570" s="133" t="s">
        <v>102</v>
      </c>
      <c r="N570" s="133" t="s">
        <v>517</v>
      </c>
      <c r="O570" s="193" t="s">
        <v>518</v>
      </c>
      <c r="R570" s="133" t="s">
        <v>680</v>
      </c>
      <c r="S570" s="133" t="s">
        <v>677</v>
      </c>
      <c r="T570" s="133" t="s">
        <v>686</v>
      </c>
      <c r="U570" s="133" t="s">
        <v>685</v>
      </c>
      <c r="V570" s="133" t="s">
        <v>687</v>
      </c>
      <c r="W570" s="133" t="s">
        <v>679</v>
      </c>
      <c r="X570" s="133" t="s">
        <v>676</v>
      </c>
      <c r="Y570" s="133" t="s">
        <v>683</v>
      </c>
      <c r="AA570" s="133">
        <f t="shared" ref="AA570:AL570" ca="1" si="637">IF(AND(E570&lt;&gt;"",AA158=1),1,0)</f>
        <v>0</v>
      </c>
      <c r="AB570" s="133">
        <f t="shared" ca="1" si="637"/>
        <v>0</v>
      </c>
      <c r="AC570" s="133">
        <f t="shared" ca="1" si="637"/>
        <v>1</v>
      </c>
      <c r="AD570" s="133">
        <f t="shared" ca="1" si="637"/>
        <v>0</v>
      </c>
      <c r="AE570" s="133">
        <f t="shared" ca="1" si="637"/>
        <v>1</v>
      </c>
      <c r="AF570" s="133">
        <f t="shared" ca="1" si="637"/>
        <v>1</v>
      </c>
      <c r="AG570" s="133">
        <f t="shared" ca="1" si="637"/>
        <v>0</v>
      </c>
      <c r="AH570" s="133">
        <f t="shared" ca="1" si="637"/>
        <v>0</v>
      </c>
      <c r="AI570" s="133">
        <f t="shared" ca="1" si="637"/>
        <v>0</v>
      </c>
      <c r="AJ570" s="133">
        <f t="shared" ca="1" si="637"/>
        <v>1</v>
      </c>
      <c r="AK570" s="133">
        <f t="shared" ca="1" si="637"/>
        <v>0</v>
      </c>
      <c r="AL570" s="133">
        <f t="shared" ca="1" si="637"/>
        <v>0</v>
      </c>
      <c r="AM570" s="133">
        <f t="shared" ca="1" si="611"/>
        <v>4</v>
      </c>
    </row>
    <row r="571" spans="4:39" x14ac:dyDescent="0.25">
      <c r="D571" s="133">
        <v>413</v>
      </c>
      <c r="E571" s="133" t="s">
        <v>96</v>
      </c>
      <c r="F571" s="133" t="s">
        <v>97</v>
      </c>
      <c r="G571" s="133" t="s">
        <v>98</v>
      </c>
      <c r="I571" s="133" t="s">
        <v>100</v>
      </c>
      <c r="J571" s="133" t="s">
        <v>99</v>
      </c>
      <c r="L571" s="133" t="s">
        <v>102</v>
      </c>
      <c r="M571" s="133" t="s">
        <v>516</v>
      </c>
      <c r="P571" s="133" t="s">
        <v>94</v>
      </c>
      <c r="R571" s="133" t="s">
        <v>680</v>
      </c>
      <c r="S571" s="133" t="s">
        <v>676</v>
      </c>
      <c r="T571" s="133" t="s">
        <v>686</v>
      </c>
      <c r="U571" s="133" t="s">
        <v>685</v>
      </c>
      <c r="V571" s="133" t="s">
        <v>687</v>
      </c>
      <c r="W571" s="133" t="s">
        <v>679</v>
      </c>
      <c r="X571" s="133" t="s">
        <v>682</v>
      </c>
      <c r="Y571" s="133" t="s">
        <v>678</v>
      </c>
      <c r="AA571" s="133">
        <f t="shared" ref="AA571:AL571" ca="1" si="638">IF(AND(E571&lt;&gt;"",AA158=1),1,0)</f>
        <v>0</v>
      </c>
      <c r="AB571" s="133">
        <f t="shared" ca="1" si="638"/>
        <v>0</v>
      </c>
      <c r="AC571" s="133">
        <f t="shared" ca="1" si="638"/>
        <v>1</v>
      </c>
      <c r="AD571" s="133">
        <f t="shared" ca="1" si="638"/>
        <v>0</v>
      </c>
      <c r="AE571" s="133">
        <f t="shared" ca="1" si="638"/>
        <v>1</v>
      </c>
      <c r="AF571" s="133">
        <f t="shared" ca="1" si="638"/>
        <v>1</v>
      </c>
      <c r="AG571" s="133">
        <f t="shared" ca="1" si="638"/>
        <v>0</v>
      </c>
      <c r="AH571" s="133">
        <f t="shared" ca="1" si="638"/>
        <v>0</v>
      </c>
      <c r="AI571" s="133">
        <f t="shared" ca="1" si="638"/>
        <v>1</v>
      </c>
      <c r="AJ571" s="133">
        <f t="shared" ca="1" si="638"/>
        <v>0</v>
      </c>
      <c r="AK571" s="133">
        <f t="shared" ca="1" si="638"/>
        <v>0</v>
      </c>
      <c r="AL571" s="133">
        <f t="shared" ca="1" si="638"/>
        <v>1</v>
      </c>
      <c r="AM571" s="133">
        <f t="shared" ca="1" si="611"/>
        <v>5</v>
      </c>
    </row>
    <row r="572" spans="4:39" x14ac:dyDescent="0.25">
      <c r="D572" s="133">
        <v>414</v>
      </c>
      <c r="E572" s="133" t="s">
        <v>96</v>
      </c>
      <c r="F572" s="133" t="s">
        <v>97</v>
      </c>
      <c r="G572" s="133" t="s">
        <v>98</v>
      </c>
      <c r="I572" s="133" t="s">
        <v>100</v>
      </c>
      <c r="J572" s="133" t="s">
        <v>99</v>
      </c>
      <c r="L572" s="133" t="s">
        <v>102</v>
      </c>
      <c r="M572" s="133" t="s">
        <v>516</v>
      </c>
      <c r="O572" s="193" t="s">
        <v>518</v>
      </c>
      <c r="R572" s="133" t="s">
        <v>680</v>
      </c>
      <c r="S572" s="133" t="s">
        <v>676</v>
      </c>
      <c r="T572" s="133" t="s">
        <v>686</v>
      </c>
      <c r="U572" s="133" t="s">
        <v>685</v>
      </c>
      <c r="V572" s="133" t="s">
        <v>687</v>
      </c>
      <c r="W572" s="133" t="s">
        <v>679</v>
      </c>
      <c r="X572" s="133" t="s">
        <v>678</v>
      </c>
      <c r="Y572" s="133" t="s">
        <v>683</v>
      </c>
      <c r="AA572" s="133">
        <f t="shared" ref="AA572:AL572" ca="1" si="639">IF(AND(E572&lt;&gt;"",AA158=1),1,0)</f>
        <v>0</v>
      </c>
      <c r="AB572" s="133">
        <f t="shared" ca="1" si="639"/>
        <v>0</v>
      </c>
      <c r="AC572" s="133">
        <f t="shared" ca="1" si="639"/>
        <v>1</v>
      </c>
      <c r="AD572" s="133">
        <f t="shared" ca="1" si="639"/>
        <v>0</v>
      </c>
      <c r="AE572" s="133">
        <f t="shared" ca="1" si="639"/>
        <v>1</v>
      </c>
      <c r="AF572" s="133">
        <f t="shared" ca="1" si="639"/>
        <v>1</v>
      </c>
      <c r="AG572" s="133">
        <f t="shared" ca="1" si="639"/>
        <v>0</v>
      </c>
      <c r="AH572" s="133">
        <f t="shared" ca="1" si="639"/>
        <v>0</v>
      </c>
      <c r="AI572" s="133">
        <f t="shared" ca="1" si="639"/>
        <v>1</v>
      </c>
      <c r="AJ572" s="133">
        <f t="shared" ca="1" si="639"/>
        <v>0</v>
      </c>
      <c r="AK572" s="133">
        <f t="shared" ca="1" si="639"/>
        <v>0</v>
      </c>
      <c r="AL572" s="133">
        <f t="shared" ca="1" si="639"/>
        <v>0</v>
      </c>
      <c r="AM572" s="133">
        <f t="shared" ca="1" si="611"/>
        <v>4</v>
      </c>
    </row>
    <row r="573" spans="4:39" x14ac:dyDescent="0.25">
      <c r="D573" s="133">
        <v>415</v>
      </c>
      <c r="E573" s="133" t="s">
        <v>96</v>
      </c>
      <c r="F573" s="133" t="s">
        <v>97</v>
      </c>
      <c r="G573" s="133" t="s">
        <v>98</v>
      </c>
      <c r="I573" s="133" t="s">
        <v>100</v>
      </c>
      <c r="J573" s="133" t="s">
        <v>99</v>
      </c>
      <c r="L573" s="133" t="s">
        <v>102</v>
      </c>
      <c r="M573" s="133" t="s">
        <v>516</v>
      </c>
      <c r="N573" s="133" t="s">
        <v>517</v>
      </c>
      <c r="R573" s="133" t="s">
        <v>680</v>
      </c>
      <c r="S573" s="133" t="s">
        <v>677</v>
      </c>
      <c r="T573" s="133" t="s">
        <v>686</v>
      </c>
      <c r="U573" s="133" t="s">
        <v>685</v>
      </c>
      <c r="V573" s="133" t="s">
        <v>687</v>
      </c>
      <c r="W573" s="133" t="s">
        <v>679</v>
      </c>
      <c r="X573" s="133" t="s">
        <v>676</v>
      </c>
      <c r="Y573" s="133" t="s">
        <v>678</v>
      </c>
      <c r="AA573" s="133">
        <f t="shared" ref="AA573:AL573" ca="1" si="640">IF(AND(E573&lt;&gt;"",AA158=1),1,0)</f>
        <v>0</v>
      </c>
      <c r="AB573" s="133">
        <f t="shared" ca="1" si="640"/>
        <v>0</v>
      </c>
      <c r="AC573" s="133">
        <f t="shared" ca="1" si="640"/>
        <v>1</v>
      </c>
      <c r="AD573" s="133">
        <f t="shared" ca="1" si="640"/>
        <v>0</v>
      </c>
      <c r="AE573" s="133">
        <f t="shared" ca="1" si="640"/>
        <v>1</v>
      </c>
      <c r="AF573" s="133">
        <f t="shared" ca="1" si="640"/>
        <v>1</v>
      </c>
      <c r="AG573" s="133">
        <f t="shared" ca="1" si="640"/>
        <v>0</v>
      </c>
      <c r="AH573" s="133">
        <f t="shared" ca="1" si="640"/>
        <v>0</v>
      </c>
      <c r="AI573" s="133">
        <f t="shared" ca="1" si="640"/>
        <v>1</v>
      </c>
      <c r="AJ573" s="133">
        <f t="shared" ca="1" si="640"/>
        <v>1</v>
      </c>
      <c r="AK573" s="133">
        <f t="shared" ca="1" si="640"/>
        <v>0</v>
      </c>
      <c r="AL573" s="133">
        <f t="shared" ca="1" si="640"/>
        <v>0</v>
      </c>
      <c r="AM573" s="133">
        <f t="shared" ca="1" si="611"/>
        <v>5</v>
      </c>
    </row>
    <row r="574" spans="4:39" x14ac:dyDescent="0.25">
      <c r="D574" s="133">
        <v>416</v>
      </c>
      <c r="E574" s="133" t="s">
        <v>96</v>
      </c>
      <c r="F574" s="133" t="s">
        <v>97</v>
      </c>
      <c r="G574" s="133" t="s">
        <v>98</v>
      </c>
      <c r="I574" s="133" t="s">
        <v>100</v>
      </c>
      <c r="J574" s="133" t="s">
        <v>99</v>
      </c>
      <c r="K574" s="133" t="s">
        <v>101</v>
      </c>
      <c r="O574" s="193" t="s">
        <v>518</v>
      </c>
      <c r="P574" s="133" t="s">
        <v>94</v>
      </c>
      <c r="R574" s="133" t="s">
        <v>676</v>
      </c>
      <c r="S574" s="133" t="s">
        <v>681</v>
      </c>
      <c r="T574" s="133" t="s">
        <v>686</v>
      </c>
      <c r="U574" s="133" t="s">
        <v>685</v>
      </c>
      <c r="V574" s="133" t="s">
        <v>687</v>
      </c>
      <c r="W574" s="133" t="s">
        <v>679</v>
      </c>
      <c r="X574" s="133" t="s">
        <v>682</v>
      </c>
      <c r="Y574" s="133" t="s">
        <v>683</v>
      </c>
      <c r="AA574" s="133">
        <f t="shared" ref="AA574:AL574" ca="1" si="641">IF(AND(E574&lt;&gt;"",AA158=1),1,0)</f>
        <v>0</v>
      </c>
      <c r="AB574" s="133">
        <f t="shared" ca="1" si="641"/>
        <v>0</v>
      </c>
      <c r="AC574" s="133">
        <f t="shared" ca="1" si="641"/>
        <v>1</v>
      </c>
      <c r="AD574" s="133">
        <f t="shared" ca="1" si="641"/>
        <v>0</v>
      </c>
      <c r="AE574" s="133">
        <f t="shared" ca="1" si="641"/>
        <v>1</v>
      </c>
      <c r="AF574" s="133">
        <f t="shared" ca="1" si="641"/>
        <v>1</v>
      </c>
      <c r="AG574" s="133">
        <f t="shared" ca="1" si="641"/>
        <v>1</v>
      </c>
      <c r="AH574" s="133">
        <f t="shared" ca="1" si="641"/>
        <v>0</v>
      </c>
      <c r="AI574" s="133">
        <f t="shared" ca="1" si="641"/>
        <v>0</v>
      </c>
      <c r="AJ574" s="133">
        <f t="shared" ca="1" si="641"/>
        <v>0</v>
      </c>
      <c r="AK574" s="133">
        <f t="shared" ca="1" si="641"/>
        <v>0</v>
      </c>
      <c r="AL574" s="133">
        <f t="shared" ca="1" si="641"/>
        <v>1</v>
      </c>
      <c r="AM574" s="133">
        <f t="shared" ca="1" si="611"/>
        <v>5</v>
      </c>
    </row>
    <row r="575" spans="4:39" x14ac:dyDescent="0.25">
      <c r="D575" s="133">
        <v>417</v>
      </c>
      <c r="E575" s="133" t="s">
        <v>96</v>
      </c>
      <c r="F575" s="133" t="s">
        <v>97</v>
      </c>
      <c r="G575" s="133" t="s">
        <v>98</v>
      </c>
      <c r="I575" s="133" t="s">
        <v>100</v>
      </c>
      <c r="J575" s="133" t="s">
        <v>99</v>
      </c>
      <c r="K575" s="133" t="s">
        <v>101</v>
      </c>
      <c r="N575" s="133" t="s">
        <v>517</v>
      </c>
      <c r="P575" s="133" t="s">
        <v>94</v>
      </c>
      <c r="R575" s="133" t="s">
        <v>676</v>
      </c>
      <c r="S575" s="133" t="s">
        <v>681</v>
      </c>
      <c r="T575" s="133" t="s">
        <v>686</v>
      </c>
      <c r="U575" s="133" t="s">
        <v>685</v>
      </c>
      <c r="V575" s="133" t="s">
        <v>687</v>
      </c>
      <c r="W575" s="133" t="s">
        <v>679</v>
      </c>
      <c r="X575" s="133" t="s">
        <v>682</v>
      </c>
      <c r="Y575" s="133" t="s">
        <v>677</v>
      </c>
      <c r="AA575" s="133">
        <f t="shared" ref="AA575:AL575" ca="1" si="642">IF(AND(E575&lt;&gt;"",AA158=1),1,0)</f>
        <v>0</v>
      </c>
      <c r="AB575" s="133">
        <f t="shared" ca="1" si="642"/>
        <v>0</v>
      </c>
      <c r="AC575" s="133">
        <f t="shared" ca="1" si="642"/>
        <v>1</v>
      </c>
      <c r="AD575" s="133">
        <f t="shared" ca="1" si="642"/>
        <v>0</v>
      </c>
      <c r="AE575" s="133">
        <f t="shared" ca="1" si="642"/>
        <v>1</v>
      </c>
      <c r="AF575" s="133">
        <f t="shared" ca="1" si="642"/>
        <v>1</v>
      </c>
      <c r="AG575" s="133">
        <f t="shared" ca="1" si="642"/>
        <v>1</v>
      </c>
      <c r="AH575" s="133">
        <f t="shared" ca="1" si="642"/>
        <v>0</v>
      </c>
      <c r="AI575" s="133">
        <f t="shared" ca="1" si="642"/>
        <v>0</v>
      </c>
      <c r="AJ575" s="133">
        <f t="shared" ca="1" si="642"/>
        <v>1</v>
      </c>
      <c r="AK575" s="133">
        <f t="shared" ca="1" si="642"/>
        <v>0</v>
      </c>
      <c r="AL575" s="133">
        <f t="shared" ca="1" si="642"/>
        <v>1</v>
      </c>
      <c r="AM575" s="133">
        <f t="shared" ca="1" si="611"/>
        <v>6</v>
      </c>
    </row>
    <row r="576" spans="4:39" x14ac:dyDescent="0.25">
      <c r="D576" s="133">
        <v>418</v>
      </c>
      <c r="E576" s="133" t="s">
        <v>96</v>
      </c>
      <c r="F576" s="133" t="s">
        <v>97</v>
      </c>
      <c r="G576" s="133" t="s">
        <v>98</v>
      </c>
      <c r="I576" s="133" t="s">
        <v>100</v>
      </c>
      <c r="J576" s="133" t="s">
        <v>99</v>
      </c>
      <c r="K576" s="133" t="s">
        <v>101</v>
      </c>
      <c r="N576" s="133" t="s">
        <v>517</v>
      </c>
      <c r="O576" s="193" t="s">
        <v>518</v>
      </c>
      <c r="R576" s="133" t="s">
        <v>676</v>
      </c>
      <c r="S576" s="133" t="s">
        <v>681</v>
      </c>
      <c r="T576" s="133" t="s">
        <v>686</v>
      </c>
      <c r="U576" s="133" t="s">
        <v>685</v>
      </c>
      <c r="V576" s="133" t="s">
        <v>687</v>
      </c>
      <c r="W576" s="133" t="s">
        <v>679</v>
      </c>
      <c r="X576" s="133" t="s">
        <v>677</v>
      </c>
      <c r="Y576" s="133" t="s">
        <v>683</v>
      </c>
      <c r="AA576" s="133">
        <f t="shared" ref="AA576:AL576" ca="1" si="643">IF(AND(E576&lt;&gt;"",AA158=1),1,0)</f>
        <v>0</v>
      </c>
      <c r="AB576" s="133">
        <f t="shared" ca="1" si="643"/>
        <v>0</v>
      </c>
      <c r="AC576" s="133">
        <f t="shared" ca="1" si="643"/>
        <v>1</v>
      </c>
      <c r="AD576" s="133">
        <f t="shared" ca="1" si="643"/>
        <v>0</v>
      </c>
      <c r="AE576" s="133">
        <f t="shared" ca="1" si="643"/>
        <v>1</v>
      </c>
      <c r="AF576" s="133">
        <f t="shared" ca="1" si="643"/>
        <v>1</v>
      </c>
      <c r="AG576" s="133">
        <f t="shared" ca="1" si="643"/>
        <v>1</v>
      </c>
      <c r="AH576" s="133">
        <f t="shared" ca="1" si="643"/>
        <v>0</v>
      </c>
      <c r="AI576" s="133">
        <f t="shared" ca="1" si="643"/>
        <v>0</v>
      </c>
      <c r="AJ576" s="133">
        <f t="shared" ca="1" si="643"/>
        <v>1</v>
      </c>
      <c r="AK576" s="133">
        <f t="shared" ca="1" si="643"/>
        <v>0</v>
      </c>
      <c r="AL576" s="133">
        <f t="shared" ca="1" si="643"/>
        <v>0</v>
      </c>
      <c r="AM576" s="133">
        <f t="shared" ca="1" si="611"/>
        <v>5</v>
      </c>
    </row>
    <row r="577" spans="4:39" x14ac:dyDescent="0.25">
      <c r="D577" s="133">
        <v>419</v>
      </c>
      <c r="E577" s="133" t="s">
        <v>96</v>
      </c>
      <c r="F577" s="133" t="s">
        <v>97</v>
      </c>
      <c r="G577" s="133" t="s">
        <v>98</v>
      </c>
      <c r="I577" s="133" t="s">
        <v>100</v>
      </c>
      <c r="J577" s="133" t="s">
        <v>99</v>
      </c>
      <c r="K577" s="133" t="s">
        <v>101</v>
      </c>
      <c r="M577" s="133" t="s">
        <v>516</v>
      </c>
      <c r="P577" s="133" t="s">
        <v>94</v>
      </c>
      <c r="R577" s="133" t="s">
        <v>676</v>
      </c>
      <c r="S577" s="133" t="s">
        <v>681</v>
      </c>
      <c r="T577" s="133" t="s">
        <v>686</v>
      </c>
      <c r="U577" s="133" t="s">
        <v>685</v>
      </c>
      <c r="V577" s="133" t="s">
        <v>687</v>
      </c>
      <c r="W577" s="133" t="s">
        <v>679</v>
      </c>
      <c r="X577" s="133" t="s">
        <v>682</v>
      </c>
      <c r="Y577" s="133" t="s">
        <v>678</v>
      </c>
      <c r="AA577" s="133">
        <f t="shared" ref="AA577:AL577" ca="1" si="644">IF(AND(E577&lt;&gt;"",AA158=1),1,0)</f>
        <v>0</v>
      </c>
      <c r="AB577" s="133">
        <f t="shared" ca="1" si="644"/>
        <v>0</v>
      </c>
      <c r="AC577" s="133">
        <f t="shared" ca="1" si="644"/>
        <v>1</v>
      </c>
      <c r="AD577" s="133">
        <f t="shared" ca="1" si="644"/>
        <v>0</v>
      </c>
      <c r="AE577" s="133">
        <f t="shared" ca="1" si="644"/>
        <v>1</v>
      </c>
      <c r="AF577" s="133">
        <f t="shared" ca="1" si="644"/>
        <v>1</v>
      </c>
      <c r="AG577" s="133">
        <f t="shared" ca="1" si="644"/>
        <v>1</v>
      </c>
      <c r="AH577" s="133">
        <f t="shared" ca="1" si="644"/>
        <v>0</v>
      </c>
      <c r="AI577" s="133">
        <f t="shared" ca="1" si="644"/>
        <v>1</v>
      </c>
      <c r="AJ577" s="133">
        <f t="shared" ca="1" si="644"/>
        <v>0</v>
      </c>
      <c r="AK577" s="133">
        <f t="shared" ca="1" si="644"/>
        <v>0</v>
      </c>
      <c r="AL577" s="133">
        <f t="shared" ca="1" si="644"/>
        <v>1</v>
      </c>
      <c r="AM577" s="133">
        <f t="shared" ca="1" si="611"/>
        <v>6</v>
      </c>
    </row>
    <row r="578" spans="4:39" x14ac:dyDescent="0.25">
      <c r="D578" s="133">
        <v>420</v>
      </c>
      <c r="E578" s="133" t="s">
        <v>96</v>
      </c>
      <c r="F578" s="133" t="s">
        <v>97</v>
      </c>
      <c r="G578" s="133" t="s">
        <v>98</v>
      </c>
      <c r="I578" s="133" t="s">
        <v>100</v>
      </c>
      <c r="J578" s="133" t="s">
        <v>99</v>
      </c>
      <c r="K578" s="133" t="s">
        <v>101</v>
      </c>
      <c r="M578" s="133" t="s">
        <v>516</v>
      </c>
      <c r="O578" s="193" t="s">
        <v>518</v>
      </c>
      <c r="R578" s="133" t="s">
        <v>676</v>
      </c>
      <c r="S578" s="133" t="s">
        <v>681</v>
      </c>
      <c r="T578" s="133" t="s">
        <v>686</v>
      </c>
      <c r="U578" s="133" t="s">
        <v>685</v>
      </c>
      <c r="V578" s="133" t="s">
        <v>687</v>
      </c>
      <c r="W578" s="133" t="s">
        <v>679</v>
      </c>
      <c r="X578" s="133" t="s">
        <v>678</v>
      </c>
      <c r="Y578" s="133" t="s">
        <v>683</v>
      </c>
      <c r="AA578" s="133">
        <f t="shared" ref="AA578:AL578" ca="1" si="645">IF(AND(E578&lt;&gt;"",AA158=1),1,0)</f>
        <v>0</v>
      </c>
      <c r="AB578" s="133">
        <f t="shared" ca="1" si="645"/>
        <v>0</v>
      </c>
      <c r="AC578" s="133">
        <f t="shared" ca="1" si="645"/>
        <v>1</v>
      </c>
      <c r="AD578" s="133">
        <f t="shared" ca="1" si="645"/>
        <v>0</v>
      </c>
      <c r="AE578" s="133">
        <f t="shared" ca="1" si="645"/>
        <v>1</v>
      </c>
      <c r="AF578" s="133">
        <f t="shared" ca="1" si="645"/>
        <v>1</v>
      </c>
      <c r="AG578" s="133">
        <f t="shared" ca="1" si="645"/>
        <v>1</v>
      </c>
      <c r="AH578" s="133">
        <f t="shared" ca="1" si="645"/>
        <v>0</v>
      </c>
      <c r="AI578" s="133">
        <f t="shared" ca="1" si="645"/>
        <v>1</v>
      </c>
      <c r="AJ578" s="133">
        <f t="shared" ca="1" si="645"/>
        <v>0</v>
      </c>
      <c r="AK578" s="133">
        <f t="shared" ca="1" si="645"/>
        <v>0</v>
      </c>
      <c r="AL578" s="133">
        <f t="shared" ca="1" si="645"/>
        <v>0</v>
      </c>
      <c r="AM578" s="133">
        <f t="shared" ca="1" si="611"/>
        <v>5</v>
      </c>
    </row>
    <row r="579" spans="4:39" x14ac:dyDescent="0.25">
      <c r="D579" s="133">
        <v>421</v>
      </c>
      <c r="E579" s="133" t="s">
        <v>96</v>
      </c>
      <c r="F579" s="133" t="s">
        <v>97</v>
      </c>
      <c r="G579" s="133" t="s">
        <v>98</v>
      </c>
      <c r="I579" s="133" t="s">
        <v>100</v>
      </c>
      <c r="J579" s="133" t="s">
        <v>99</v>
      </c>
      <c r="K579" s="133" t="s">
        <v>101</v>
      </c>
      <c r="M579" s="133" t="s">
        <v>516</v>
      </c>
      <c r="N579" s="133" t="s">
        <v>517</v>
      </c>
      <c r="R579" s="133" t="s">
        <v>676</v>
      </c>
      <c r="S579" s="133" t="s">
        <v>681</v>
      </c>
      <c r="T579" s="133" t="s">
        <v>686</v>
      </c>
      <c r="U579" s="133" t="s">
        <v>685</v>
      </c>
      <c r="V579" s="133" t="s">
        <v>687</v>
      </c>
      <c r="W579" s="133" t="s">
        <v>679</v>
      </c>
      <c r="X579" s="133" t="s">
        <v>678</v>
      </c>
      <c r="Y579" s="133" t="s">
        <v>677</v>
      </c>
      <c r="AA579" s="133">
        <f t="shared" ref="AA579:AL579" ca="1" si="646">IF(AND(E579&lt;&gt;"",AA158=1),1,0)</f>
        <v>0</v>
      </c>
      <c r="AB579" s="133">
        <f t="shared" ca="1" si="646"/>
        <v>0</v>
      </c>
      <c r="AC579" s="133">
        <f t="shared" ca="1" si="646"/>
        <v>1</v>
      </c>
      <c r="AD579" s="133">
        <f t="shared" ca="1" si="646"/>
        <v>0</v>
      </c>
      <c r="AE579" s="133">
        <f t="shared" ca="1" si="646"/>
        <v>1</v>
      </c>
      <c r="AF579" s="133">
        <f t="shared" ca="1" si="646"/>
        <v>1</v>
      </c>
      <c r="AG579" s="133">
        <f t="shared" ca="1" si="646"/>
        <v>1</v>
      </c>
      <c r="AH579" s="133">
        <f t="shared" ca="1" si="646"/>
        <v>0</v>
      </c>
      <c r="AI579" s="133">
        <f t="shared" ca="1" si="646"/>
        <v>1</v>
      </c>
      <c r="AJ579" s="133">
        <f t="shared" ca="1" si="646"/>
        <v>1</v>
      </c>
      <c r="AK579" s="133">
        <f t="shared" ca="1" si="646"/>
        <v>0</v>
      </c>
      <c r="AL579" s="133">
        <f t="shared" ca="1" si="646"/>
        <v>0</v>
      </c>
      <c r="AM579" s="133">
        <f t="shared" ca="1" si="611"/>
        <v>6</v>
      </c>
    </row>
    <row r="580" spans="4:39" x14ac:dyDescent="0.25">
      <c r="D580" s="133">
        <v>422</v>
      </c>
      <c r="E580" s="133" t="s">
        <v>96</v>
      </c>
      <c r="F580" s="133" t="s">
        <v>97</v>
      </c>
      <c r="G580" s="133" t="s">
        <v>98</v>
      </c>
      <c r="I580" s="133" t="s">
        <v>100</v>
      </c>
      <c r="J580" s="133" t="s">
        <v>99</v>
      </c>
      <c r="K580" s="133" t="s">
        <v>101</v>
      </c>
      <c r="L580" s="133" t="s">
        <v>102</v>
      </c>
      <c r="P580" s="133" t="s">
        <v>94</v>
      </c>
      <c r="R580" s="133" t="s">
        <v>680</v>
      </c>
      <c r="S580" s="133" t="s">
        <v>681</v>
      </c>
      <c r="T580" s="133" t="s">
        <v>686</v>
      </c>
      <c r="U580" s="133" t="s">
        <v>685</v>
      </c>
      <c r="V580" s="133" t="s">
        <v>687</v>
      </c>
      <c r="W580" s="133" t="s">
        <v>679</v>
      </c>
      <c r="X580" s="133" t="s">
        <v>682</v>
      </c>
      <c r="Y580" s="133" t="s">
        <v>676</v>
      </c>
      <c r="AA580" s="133">
        <f t="shared" ref="AA580:AL580" ca="1" si="647">IF(AND(E580&lt;&gt;"",AA158=1),1,0)</f>
        <v>0</v>
      </c>
      <c r="AB580" s="133">
        <f t="shared" ca="1" si="647"/>
        <v>0</v>
      </c>
      <c r="AC580" s="133">
        <f t="shared" ca="1" si="647"/>
        <v>1</v>
      </c>
      <c r="AD580" s="133">
        <f t="shared" ca="1" si="647"/>
        <v>0</v>
      </c>
      <c r="AE580" s="133">
        <f t="shared" ca="1" si="647"/>
        <v>1</v>
      </c>
      <c r="AF580" s="133">
        <f t="shared" ca="1" si="647"/>
        <v>1</v>
      </c>
      <c r="AG580" s="133">
        <f t="shared" ca="1" si="647"/>
        <v>1</v>
      </c>
      <c r="AH580" s="133">
        <f t="shared" ca="1" si="647"/>
        <v>0</v>
      </c>
      <c r="AI580" s="133">
        <f t="shared" ca="1" si="647"/>
        <v>0</v>
      </c>
      <c r="AJ580" s="133">
        <f t="shared" ca="1" si="647"/>
        <v>0</v>
      </c>
      <c r="AK580" s="133">
        <f t="shared" ca="1" si="647"/>
        <v>0</v>
      </c>
      <c r="AL580" s="133">
        <f t="shared" ca="1" si="647"/>
        <v>1</v>
      </c>
      <c r="AM580" s="133">
        <f t="shared" ca="1" si="611"/>
        <v>5</v>
      </c>
    </row>
    <row r="581" spans="4:39" x14ac:dyDescent="0.25">
      <c r="D581" s="133">
        <v>423</v>
      </c>
      <c r="E581" s="133" t="s">
        <v>96</v>
      </c>
      <c r="F581" s="133" t="s">
        <v>97</v>
      </c>
      <c r="G581" s="133" t="s">
        <v>98</v>
      </c>
      <c r="I581" s="133" t="s">
        <v>100</v>
      </c>
      <c r="J581" s="133" t="s">
        <v>99</v>
      </c>
      <c r="K581" s="133" t="s">
        <v>101</v>
      </c>
      <c r="L581" s="133" t="s">
        <v>102</v>
      </c>
      <c r="O581" s="193" t="s">
        <v>518</v>
      </c>
      <c r="R581" s="133" t="s">
        <v>680</v>
      </c>
      <c r="S581" s="133" t="s">
        <v>681</v>
      </c>
      <c r="T581" s="133" t="s">
        <v>686</v>
      </c>
      <c r="U581" s="133" t="s">
        <v>685</v>
      </c>
      <c r="V581" s="133" t="s">
        <v>687</v>
      </c>
      <c r="W581" s="133" t="s">
        <v>679</v>
      </c>
      <c r="X581" s="133" t="s">
        <v>676</v>
      </c>
      <c r="Y581" s="133" t="s">
        <v>683</v>
      </c>
      <c r="AA581" s="133">
        <f t="shared" ref="AA581:AL581" ca="1" si="648">IF(AND(E581&lt;&gt;"",AA158=1),1,0)</f>
        <v>0</v>
      </c>
      <c r="AB581" s="133">
        <f t="shared" ca="1" si="648"/>
        <v>0</v>
      </c>
      <c r="AC581" s="133">
        <f t="shared" ca="1" si="648"/>
        <v>1</v>
      </c>
      <c r="AD581" s="133">
        <f t="shared" ca="1" si="648"/>
        <v>0</v>
      </c>
      <c r="AE581" s="133">
        <f t="shared" ca="1" si="648"/>
        <v>1</v>
      </c>
      <c r="AF581" s="133">
        <f t="shared" ca="1" si="648"/>
        <v>1</v>
      </c>
      <c r="AG581" s="133">
        <f t="shared" ca="1" si="648"/>
        <v>1</v>
      </c>
      <c r="AH581" s="133">
        <f t="shared" ca="1" si="648"/>
        <v>0</v>
      </c>
      <c r="AI581" s="133">
        <f t="shared" ca="1" si="648"/>
        <v>0</v>
      </c>
      <c r="AJ581" s="133">
        <f t="shared" ca="1" si="648"/>
        <v>0</v>
      </c>
      <c r="AK581" s="133">
        <f t="shared" ca="1" si="648"/>
        <v>0</v>
      </c>
      <c r="AL581" s="133">
        <f t="shared" ca="1" si="648"/>
        <v>0</v>
      </c>
      <c r="AM581" s="133">
        <f t="shared" ca="1" si="611"/>
        <v>4</v>
      </c>
    </row>
    <row r="582" spans="4:39" x14ac:dyDescent="0.25">
      <c r="D582" s="133">
        <v>424</v>
      </c>
      <c r="E582" s="133" t="s">
        <v>96</v>
      </c>
      <c r="F582" s="133" t="s">
        <v>97</v>
      </c>
      <c r="G582" s="133" t="s">
        <v>98</v>
      </c>
      <c r="I582" s="133" t="s">
        <v>100</v>
      </c>
      <c r="J582" s="133" t="s">
        <v>99</v>
      </c>
      <c r="K582" s="133" t="s">
        <v>101</v>
      </c>
      <c r="L582" s="133" t="s">
        <v>102</v>
      </c>
      <c r="N582" s="133" t="s">
        <v>517</v>
      </c>
      <c r="R582" s="133" t="s">
        <v>680</v>
      </c>
      <c r="S582" s="133" t="s">
        <v>681</v>
      </c>
      <c r="T582" s="133" t="s">
        <v>686</v>
      </c>
      <c r="U582" s="133" t="s">
        <v>685</v>
      </c>
      <c r="V582" s="133" t="s">
        <v>687</v>
      </c>
      <c r="W582" s="133" t="s">
        <v>679</v>
      </c>
      <c r="X582" s="133" t="s">
        <v>676</v>
      </c>
      <c r="Y582" s="133" t="s">
        <v>677</v>
      </c>
      <c r="AA582" s="133">
        <f t="shared" ref="AA582:AL582" ca="1" si="649">IF(AND(E582&lt;&gt;"",AA158=1),1,0)</f>
        <v>0</v>
      </c>
      <c r="AB582" s="133">
        <f t="shared" ca="1" si="649"/>
        <v>0</v>
      </c>
      <c r="AC582" s="133">
        <f t="shared" ca="1" si="649"/>
        <v>1</v>
      </c>
      <c r="AD582" s="133">
        <f t="shared" ca="1" si="649"/>
        <v>0</v>
      </c>
      <c r="AE582" s="133">
        <f t="shared" ca="1" si="649"/>
        <v>1</v>
      </c>
      <c r="AF582" s="133">
        <f t="shared" ca="1" si="649"/>
        <v>1</v>
      </c>
      <c r="AG582" s="133">
        <f t="shared" ca="1" si="649"/>
        <v>1</v>
      </c>
      <c r="AH582" s="133">
        <f t="shared" ca="1" si="649"/>
        <v>0</v>
      </c>
      <c r="AI582" s="133">
        <f t="shared" ca="1" si="649"/>
        <v>0</v>
      </c>
      <c r="AJ582" s="133">
        <f t="shared" ca="1" si="649"/>
        <v>1</v>
      </c>
      <c r="AK582" s="133">
        <f t="shared" ca="1" si="649"/>
        <v>0</v>
      </c>
      <c r="AL582" s="133">
        <f t="shared" ca="1" si="649"/>
        <v>0</v>
      </c>
      <c r="AM582" s="133">
        <f t="shared" ca="1" si="611"/>
        <v>5</v>
      </c>
    </row>
    <row r="583" spans="4:39" x14ac:dyDescent="0.25">
      <c r="D583" s="133">
        <v>425</v>
      </c>
      <c r="E583" s="133" t="s">
        <v>96</v>
      </c>
      <c r="F583" s="133" t="s">
        <v>97</v>
      </c>
      <c r="G583" s="133" t="s">
        <v>98</v>
      </c>
      <c r="I583" s="133" t="s">
        <v>100</v>
      </c>
      <c r="J583" s="133" t="s">
        <v>99</v>
      </c>
      <c r="K583" s="133" t="s">
        <v>101</v>
      </c>
      <c r="L583" s="133" t="s">
        <v>102</v>
      </c>
      <c r="M583" s="133" t="s">
        <v>516</v>
      </c>
      <c r="R583" s="133" t="s">
        <v>680</v>
      </c>
      <c r="S583" s="133" t="s">
        <v>681</v>
      </c>
      <c r="T583" s="133" t="s">
        <v>686</v>
      </c>
      <c r="U583" s="133" t="s">
        <v>685</v>
      </c>
      <c r="V583" s="133" t="s">
        <v>687</v>
      </c>
      <c r="W583" s="133" t="s">
        <v>679</v>
      </c>
      <c r="X583" s="133" t="s">
        <v>676</v>
      </c>
      <c r="Y583" s="133" t="s">
        <v>678</v>
      </c>
      <c r="AA583" s="133">
        <f t="shared" ref="AA583:AL583" ca="1" si="650">IF(AND(E583&lt;&gt;"",AA158=1),1,0)</f>
        <v>0</v>
      </c>
      <c r="AB583" s="133">
        <f t="shared" ca="1" si="650"/>
        <v>0</v>
      </c>
      <c r="AC583" s="133">
        <f t="shared" ca="1" si="650"/>
        <v>1</v>
      </c>
      <c r="AD583" s="133">
        <f t="shared" ca="1" si="650"/>
        <v>0</v>
      </c>
      <c r="AE583" s="133">
        <f t="shared" ca="1" si="650"/>
        <v>1</v>
      </c>
      <c r="AF583" s="133">
        <f t="shared" ca="1" si="650"/>
        <v>1</v>
      </c>
      <c r="AG583" s="133">
        <f t="shared" ca="1" si="650"/>
        <v>1</v>
      </c>
      <c r="AH583" s="133">
        <f t="shared" ca="1" si="650"/>
        <v>0</v>
      </c>
      <c r="AI583" s="133">
        <f t="shared" ca="1" si="650"/>
        <v>1</v>
      </c>
      <c r="AJ583" s="133">
        <f t="shared" ca="1" si="650"/>
        <v>0</v>
      </c>
      <c r="AK583" s="133">
        <f t="shared" ca="1" si="650"/>
        <v>0</v>
      </c>
      <c r="AL583" s="133">
        <f t="shared" ca="1" si="650"/>
        <v>0</v>
      </c>
      <c r="AM583" s="133">
        <f t="shared" ca="1" si="611"/>
        <v>5</v>
      </c>
    </row>
    <row r="584" spans="4:39" x14ac:dyDescent="0.25">
      <c r="D584" s="133">
        <v>426</v>
      </c>
      <c r="E584" s="133" t="s">
        <v>96</v>
      </c>
      <c r="F584" s="133" t="s">
        <v>97</v>
      </c>
      <c r="G584" s="133" t="s">
        <v>98</v>
      </c>
      <c r="H584" s="133" t="s">
        <v>93</v>
      </c>
      <c r="M584" s="133" t="s">
        <v>516</v>
      </c>
      <c r="N584" s="133" t="s">
        <v>517</v>
      </c>
      <c r="O584" s="193" t="s">
        <v>518</v>
      </c>
      <c r="P584" s="133" t="s">
        <v>94</v>
      </c>
      <c r="R584" s="133" t="s">
        <v>678</v>
      </c>
      <c r="S584" s="133" t="s">
        <v>677</v>
      </c>
      <c r="T584" s="133" t="s">
        <v>686</v>
      </c>
      <c r="U584" s="133" t="s">
        <v>685</v>
      </c>
      <c r="V584" s="133" t="s">
        <v>687</v>
      </c>
      <c r="W584" s="133" t="s">
        <v>684</v>
      </c>
      <c r="X584" s="133" t="s">
        <v>682</v>
      </c>
      <c r="Y584" s="133" t="s">
        <v>683</v>
      </c>
      <c r="AA584" s="133">
        <f t="shared" ref="AA584:AL584" ca="1" si="651">IF(AND(E584&lt;&gt;"",AA158=1),1,0)</f>
        <v>0</v>
      </c>
      <c r="AB584" s="133">
        <f t="shared" ca="1" si="651"/>
        <v>0</v>
      </c>
      <c r="AC584" s="133">
        <f t="shared" ca="1" si="651"/>
        <v>1</v>
      </c>
      <c r="AD584" s="133">
        <f t="shared" ca="1" si="651"/>
        <v>1</v>
      </c>
      <c r="AE584" s="133">
        <f t="shared" ca="1" si="651"/>
        <v>0</v>
      </c>
      <c r="AF584" s="133">
        <f t="shared" ca="1" si="651"/>
        <v>0</v>
      </c>
      <c r="AG584" s="133">
        <f t="shared" ca="1" si="651"/>
        <v>0</v>
      </c>
      <c r="AH584" s="133">
        <f t="shared" ca="1" si="651"/>
        <v>0</v>
      </c>
      <c r="AI584" s="133">
        <f t="shared" ca="1" si="651"/>
        <v>1</v>
      </c>
      <c r="AJ584" s="133">
        <f t="shared" ca="1" si="651"/>
        <v>1</v>
      </c>
      <c r="AK584" s="133">
        <f t="shared" ca="1" si="651"/>
        <v>0</v>
      </c>
      <c r="AL584" s="133">
        <f t="shared" ca="1" si="651"/>
        <v>1</v>
      </c>
      <c r="AM584" s="133">
        <f t="shared" ca="1" si="611"/>
        <v>5</v>
      </c>
    </row>
    <row r="585" spans="4:39" x14ac:dyDescent="0.25">
      <c r="D585" s="133">
        <v>427</v>
      </c>
      <c r="E585" s="133" t="s">
        <v>96</v>
      </c>
      <c r="F585" s="133" t="s">
        <v>97</v>
      </c>
      <c r="G585" s="133" t="s">
        <v>98</v>
      </c>
      <c r="H585" s="133" t="s">
        <v>93</v>
      </c>
      <c r="L585" s="133" t="s">
        <v>102</v>
      </c>
      <c r="N585" s="133" t="s">
        <v>517</v>
      </c>
      <c r="O585" s="193" t="s">
        <v>518</v>
      </c>
      <c r="P585" s="133" t="s">
        <v>94</v>
      </c>
      <c r="R585" s="133" t="s">
        <v>680</v>
      </c>
      <c r="S585" s="133" t="s">
        <v>677</v>
      </c>
      <c r="T585" s="133" t="s">
        <v>686</v>
      </c>
      <c r="U585" s="133" t="s">
        <v>685</v>
      </c>
      <c r="V585" s="133" t="s">
        <v>687</v>
      </c>
      <c r="W585" s="133" t="s">
        <v>684</v>
      </c>
      <c r="X585" s="133" t="s">
        <v>682</v>
      </c>
      <c r="Y585" s="133" t="s">
        <v>683</v>
      </c>
      <c r="AA585" s="133">
        <f t="shared" ref="AA585:AL585" ca="1" si="652">IF(AND(E585&lt;&gt;"",AA158=1),1,0)</f>
        <v>0</v>
      </c>
      <c r="AB585" s="133">
        <f t="shared" ca="1" si="652"/>
        <v>0</v>
      </c>
      <c r="AC585" s="133">
        <f t="shared" ca="1" si="652"/>
        <v>1</v>
      </c>
      <c r="AD585" s="133">
        <f t="shared" ca="1" si="652"/>
        <v>1</v>
      </c>
      <c r="AE585" s="133">
        <f t="shared" ca="1" si="652"/>
        <v>0</v>
      </c>
      <c r="AF585" s="133">
        <f t="shared" ca="1" si="652"/>
        <v>0</v>
      </c>
      <c r="AG585" s="133">
        <f t="shared" ca="1" si="652"/>
        <v>0</v>
      </c>
      <c r="AH585" s="133">
        <f t="shared" ca="1" si="652"/>
        <v>0</v>
      </c>
      <c r="AI585" s="133">
        <f t="shared" ca="1" si="652"/>
        <v>0</v>
      </c>
      <c r="AJ585" s="133">
        <f t="shared" ca="1" si="652"/>
        <v>1</v>
      </c>
      <c r="AK585" s="133">
        <f t="shared" ca="1" si="652"/>
        <v>0</v>
      </c>
      <c r="AL585" s="133">
        <f t="shared" ca="1" si="652"/>
        <v>1</v>
      </c>
      <c r="AM585" s="133">
        <f t="shared" ca="1" si="611"/>
        <v>4</v>
      </c>
    </row>
    <row r="586" spans="4:39" x14ac:dyDescent="0.25">
      <c r="D586" s="133">
        <v>428</v>
      </c>
      <c r="E586" s="133" t="s">
        <v>96</v>
      </c>
      <c r="F586" s="133" t="s">
        <v>97</v>
      </c>
      <c r="G586" s="133" t="s">
        <v>98</v>
      </c>
      <c r="H586" s="133" t="s">
        <v>93</v>
      </c>
      <c r="L586" s="133" t="s">
        <v>102</v>
      </c>
      <c r="M586" s="133" t="s">
        <v>516</v>
      </c>
      <c r="O586" s="193" t="s">
        <v>518</v>
      </c>
      <c r="P586" s="133" t="s">
        <v>94</v>
      </c>
      <c r="R586" s="133" t="s">
        <v>680</v>
      </c>
      <c r="S586" s="133" t="s">
        <v>678</v>
      </c>
      <c r="T586" s="133" t="s">
        <v>686</v>
      </c>
      <c r="U586" s="133" t="s">
        <v>685</v>
      </c>
      <c r="V586" s="133" t="s">
        <v>687</v>
      </c>
      <c r="W586" s="133" t="s">
        <v>684</v>
      </c>
      <c r="X586" s="133" t="s">
        <v>682</v>
      </c>
      <c r="Y586" s="133" t="s">
        <v>683</v>
      </c>
      <c r="AA586" s="133">
        <f t="shared" ref="AA586:AL586" ca="1" si="653">IF(AND(E586&lt;&gt;"",AA158=1),1,0)</f>
        <v>0</v>
      </c>
      <c r="AB586" s="133">
        <f t="shared" ca="1" si="653"/>
        <v>0</v>
      </c>
      <c r="AC586" s="133">
        <f t="shared" ca="1" si="653"/>
        <v>1</v>
      </c>
      <c r="AD586" s="133">
        <f t="shared" ca="1" si="653"/>
        <v>1</v>
      </c>
      <c r="AE586" s="133">
        <f t="shared" ca="1" si="653"/>
        <v>0</v>
      </c>
      <c r="AF586" s="133">
        <f t="shared" ca="1" si="653"/>
        <v>0</v>
      </c>
      <c r="AG586" s="133">
        <f t="shared" ca="1" si="653"/>
        <v>0</v>
      </c>
      <c r="AH586" s="133">
        <f t="shared" ca="1" si="653"/>
        <v>0</v>
      </c>
      <c r="AI586" s="133">
        <f t="shared" ca="1" si="653"/>
        <v>1</v>
      </c>
      <c r="AJ586" s="133">
        <f t="shared" ca="1" si="653"/>
        <v>0</v>
      </c>
      <c r="AK586" s="133">
        <f t="shared" ca="1" si="653"/>
        <v>0</v>
      </c>
      <c r="AL586" s="133">
        <f t="shared" ca="1" si="653"/>
        <v>1</v>
      </c>
      <c r="AM586" s="133">
        <f t="shared" ca="1" si="611"/>
        <v>4</v>
      </c>
    </row>
    <row r="587" spans="4:39" x14ac:dyDescent="0.25">
      <c r="D587" s="133">
        <v>429</v>
      </c>
      <c r="E587" s="133" t="s">
        <v>96</v>
      </c>
      <c r="F587" s="133" t="s">
        <v>97</v>
      </c>
      <c r="G587" s="133" t="s">
        <v>98</v>
      </c>
      <c r="H587" s="133" t="s">
        <v>93</v>
      </c>
      <c r="L587" s="133" t="s">
        <v>102</v>
      </c>
      <c r="M587" s="133" t="s">
        <v>516</v>
      </c>
      <c r="N587" s="133" t="s">
        <v>517</v>
      </c>
      <c r="P587" s="133" t="s">
        <v>94</v>
      </c>
      <c r="R587" s="133" t="s">
        <v>680</v>
      </c>
      <c r="S587" s="133" t="s">
        <v>677</v>
      </c>
      <c r="T587" s="133" t="s">
        <v>686</v>
      </c>
      <c r="U587" s="133" t="s">
        <v>685</v>
      </c>
      <c r="V587" s="133" t="s">
        <v>687</v>
      </c>
      <c r="W587" s="133" t="s">
        <v>684</v>
      </c>
      <c r="X587" s="133" t="s">
        <v>682</v>
      </c>
      <c r="Y587" s="133" t="s">
        <v>678</v>
      </c>
      <c r="AA587" s="133">
        <f t="shared" ref="AA587:AL587" ca="1" si="654">IF(AND(E587&lt;&gt;"",AA158=1),1,0)</f>
        <v>0</v>
      </c>
      <c r="AB587" s="133">
        <f t="shared" ca="1" si="654"/>
        <v>0</v>
      </c>
      <c r="AC587" s="133">
        <f t="shared" ca="1" si="654"/>
        <v>1</v>
      </c>
      <c r="AD587" s="133">
        <f t="shared" ca="1" si="654"/>
        <v>1</v>
      </c>
      <c r="AE587" s="133">
        <f t="shared" ca="1" si="654"/>
        <v>0</v>
      </c>
      <c r="AF587" s="133">
        <f t="shared" ca="1" si="654"/>
        <v>0</v>
      </c>
      <c r="AG587" s="133">
        <f t="shared" ca="1" si="654"/>
        <v>0</v>
      </c>
      <c r="AH587" s="133">
        <f t="shared" ca="1" si="654"/>
        <v>0</v>
      </c>
      <c r="AI587" s="133">
        <f t="shared" ca="1" si="654"/>
        <v>1</v>
      </c>
      <c r="AJ587" s="133">
        <f t="shared" ca="1" si="654"/>
        <v>1</v>
      </c>
      <c r="AK587" s="133">
        <f t="shared" ca="1" si="654"/>
        <v>0</v>
      </c>
      <c r="AL587" s="133">
        <f t="shared" ca="1" si="654"/>
        <v>1</v>
      </c>
      <c r="AM587" s="133">
        <f t="shared" ca="1" si="611"/>
        <v>5</v>
      </c>
    </row>
    <row r="588" spans="4:39" x14ac:dyDescent="0.25">
      <c r="D588" s="133">
        <v>430</v>
      </c>
      <c r="E588" s="133" t="s">
        <v>96</v>
      </c>
      <c r="F588" s="133" t="s">
        <v>97</v>
      </c>
      <c r="G588" s="133" t="s">
        <v>98</v>
      </c>
      <c r="H588" s="133" t="s">
        <v>93</v>
      </c>
      <c r="L588" s="133" t="s">
        <v>102</v>
      </c>
      <c r="M588" s="133" t="s">
        <v>516</v>
      </c>
      <c r="N588" s="133" t="s">
        <v>517</v>
      </c>
      <c r="O588" s="193" t="s">
        <v>518</v>
      </c>
      <c r="R588" s="133" t="s">
        <v>680</v>
      </c>
      <c r="S588" s="133" t="s">
        <v>677</v>
      </c>
      <c r="T588" s="133" t="s">
        <v>686</v>
      </c>
      <c r="U588" s="133" t="s">
        <v>685</v>
      </c>
      <c r="V588" s="133" t="s">
        <v>687</v>
      </c>
      <c r="W588" s="133" t="s">
        <v>684</v>
      </c>
      <c r="X588" s="133" t="s">
        <v>678</v>
      </c>
      <c r="Y588" s="133" t="s">
        <v>683</v>
      </c>
      <c r="AA588" s="133">
        <f t="shared" ref="AA588:AL588" ca="1" si="655">IF(AND(E588&lt;&gt;"",AA158=1),1,0)</f>
        <v>0</v>
      </c>
      <c r="AB588" s="133">
        <f t="shared" ca="1" si="655"/>
        <v>0</v>
      </c>
      <c r="AC588" s="133">
        <f t="shared" ca="1" si="655"/>
        <v>1</v>
      </c>
      <c r="AD588" s="133">
        <f t="shared" ca="1" si="655"/>
        <v>1</v>
      </c>
      <c r="AE588" s="133">
        <f t="shared" ca="1" si="655"/>
        <v>0</v>
      </c>
      <c r="AF588" s="133">
        <f t="shared" ca="1" si="655"/>
        <v>0</v>
      </c>
      <c r="AG588" s="133">
        <f t="shared" ca="1" si="655"/>
        <v>0</v>
      </c>
      <c r="AH588" s="133">
        <f t="shared" ca="1" si="655"/>
        <v>0</v>
      </c>
      <c r="AI588" s="133">
        <f t="shared" ca="1" si="655"/>
        <v>1</v>
      </c>
      <c r="AJ588" s="133">
        <f t="shared" ca="1" si="655"/>
        <v>1</v>
      </c>
      <c r="AK588" s="133">
        <f t="shared" ca="1" si="655"/>
        <v>0</v>
      </c>
      <c r="AL588" s="133">
        <f t="shared" ca="1" si="655"/>
        <v>0</v>
      </c>
      <c r="AM588" s="133">
        <f t="shared" ca="1" si="611"/>
        <v>4</v>
      </c>
    </row>
    <row r="589" spans="4:39" x14ac:dyDescent="0.25">
      <c r="D589" s="133">
        <v>431</v>
      </c>
      <c r="E589" s="133" t="s">
        <v>96</v>
      </c>
      <c r="F589" s="133" t="s">
        <v>97</v>
      </c>
      <c r="G589" s="133" t="s">
        <v>98</v>
      </c>
      <c r="H589" s="133" t="s">
        <v>93</v>
      </c>
      <c r="K589" s="133" t="s">
        <v>101</v>
      </c>
      <c r="N589" s="133" t="s">
        <v>517</v>
      </c>
      <c r="O589" s="193" t="s">
        <v>518</v>
      </c>
      <c r="P589" s="133" t="s">
        <v>94</v>
      </c>
      <c r="R589" s="133" t="s">
        <v>685</v>
      </c>
      <c r="S589" s="133" t="s">
        <v>677</v>
      </c>
      <c r="T589" s="133" t="s">
        <v>686</v>
      </c>
      <c r="U589" s="133" t="s">
        <v>684</v>
      </c>
      <c r="V589" s="133" t="s">
        <v>687</v>
      </c>
      <c r="W589" s="133" t="s">
        <v>681</v>
      </c>
      <c r="X589" s="133" t="s">
        <v>682</v>
      </c>
      <c r="Y589" s="133" t="s">
        <v>683</v>
      </c>
      <c r="AA589" s="133">
        <f t="shared" ref="AA589:AL589" ca="1" si="656">IF(AND(E589&lt;&gt;"",AA158=1),1,0)</f>
        <v>0</v>
      </c>
      <c r="AB589" s="133">
        <f t="shared" ca="1" si="656"/>
        <v>0</v>
      </c>
      <c r="AC589" s="133">
        <f t="shared" ca="1" si="656"/>
        <v>1</v>
      </c>
      <c r="AD589" s="133">
        <f t="shared" ca="1" si="656"/>
        <v>1</v>
      </c>
      <c r="AE589" s="133">
        <f t="shared" ca="1" si="656"/>
        <v>0</v>
      </c>
      <c r="AF589" s="133">
        <f t="shared" ca="1" si="656"/>
        <v>0</v>
      </c>
      <c r="AG589" s="133">
        <f t="shared" ca="1" si="656"/>
        <v>1</v>
      </c>
      <c r="AH589" s="133">
        <f t="shared" ca="1" si="656"/>
        <v>0</v>
      </c>
      <c r="AI589" s="133">
        <f t="shared" ca="1" si="656"/>
        <v>0</v>
      </c>
      <c r="AJ589" s="133">
        <f t="shared" ca="1" si="656"/>
        <v>1</v>
      </c>
      <c r="AK589" s="133">
        <f t="shared" ca="1" si="656"/>
        <v>0</v>
      </c>
      <c r="AL589" s="133">
        <f t="shared" ca="1" si="656"/>
        <v>1</v>
      </c>
      <c r="AM589" s="133">
        <f t="shared" ca="1" si="611"/>
        <v>5</v>
      </c>
    </row>
    <row r="590" spans="4:39" x14ac:dyDescent="0.25">
      <c r="D590" s="133">
        <v>432</v>
      </c>
      <c r="E590" s="133" t="s">
        <v>96</v>
      </c>
      <c r="F590" s="133" t="s">
        <v>97</v>
      </c>
      <c r="G590" s="133" t="s">
        <v>98</v>
      </c>
      <c r="H590" s="133" t="s">
        <v>93</v>
      </c>
      <c r="K590" s="133" t="s">
        <v>101</v>
      </c>
      <c r="M590" s="133" t="s">
        <v>516</v>
      </c>
      <c r="O590" s="193" t="s">
        <v>518</v>
      </c>
      <c r="P590" s="133" t="s">
        <v>94</v>
      </c>
      <c r="R590" s="133" t="s">
        <v>678</v>
      </c>
      <c r="S590" s="133" t="s">
        <v>681</v>
      </c>
      <c r="T590" s="133" t="s">
        <v>686</v>
      </c>
      <c r="U590" s="133" t="s">
        <v>685</v>
      </c>
      <c r="V590" s="133" t="s">
        <v>687</v>
      </c>
      <c r="W590" s="133" t="s">
        <v>684</v>
      </c>
      <c r="X590" s="133" t="s">
        <v>682</v>
      </c>
      <c r="Y590" s="133" t="s">
        <v>683</v>
      </c>
      <c r="AA590" s="133">
        <f t="shared" ref="AA590:AL590" ca="1" si="657">IF(AND(E590&lt;&gt;"",AA158=1),1,0)</f>
        <v>0</v>
      </c>
      <c r="AB590" s="133">
        <f t="shared" ca="1" si="657"/>
        <v>0</v>
      </c>
      <c r="AC590" s="133">
        <f t="shared" ca="1" si="657"/>
        <v>1</v>
      </c>
      <c r="AD590" s="133">
        <f t="shared" ca="1" si="657"/>
        <v>1</v>
      </c>
      <c r="AE590" s="133">
        <f t="shared" ca="1" si="657"/>
        <v>0</v>
      </c>
      <c r="AF590" s="133">
        <f t="shared" ca="1" si="657"/>
        <v>0</v>
      </c>
      <c r="AG590" s="133">
        <f t="shared" ca="1" si="657"/>
        <v>1</v>
      </c>
      <c r="AH590" s="133">
        <f t="shared" ca="1" si="657"/>
        <v>0</v>
      </c>
      <c r="AI590" s="133">
        <f t="shared" ca="1" si="657"/>
        <v>1</v>
      </c>
      <c r="AJ590" s="133">
        <f t="shared" ca="1" si="657"/>
        <v>0</v>
      </c>
      <c r="AK590" s="133">
        <f t="shared" ca="1" si="657"/>
        <v>0</v>
      </c>
      <c r="AL590" s="133">
        <f t="shared" ca="1" si="657"/>
        <v>1</v>
      </c>
      <c r="AM590" s="133">
        <f t="shared" ca="1" si="611"/>
        <v>5</v>
      </c>
    </row>
    <row r="591" spans="4:39" x14ac:dyDescent="0.25">
      <c r="D591" s="133">
        <v>433</v>
      </c>
      <c r="E591" s="133" t="s">
        <v>96</v>
      </c>
      <c r="F591" s="133" t="s">
        <v>97</v>
      </c>
      <c r="G591" s="133" t="s">
        <v>98</v>
      </c>
      <c r="H591" s="133" t="s">
        <v>93</v>
      </c>
      <c r="K591" s="133" t="s">
        <v>101</v>
      </c>
      <c r="M591" s="133" t="s">
        <v>516</v>
      </c>
      <c r="N591" s="133" t="s">
        <v>517</v>
      </c>
      <c r="P591" s="133" t="s">
        <v>94</v>
      </c>
      <c r="R591" s="133" t="s">
        <v>685</v>
      </c>
      <c r="S591" s="133" t="s">
        <v>677</v>
      </c>
      <c r="T591" s="133" t="s">
        <v>686</v>
      </c>
      <c r="U591" s="133" t="s">
        <v>684</v>
      </c>
      <c r="V591" s="133" t="s">
        <v>687</v>
      </c>
      <c r="W591" s="133" t="s">
        <v>681</v>
      </c>
      <c r="X591" s="133" t="s">
        <v>682</v>
      </c>
      <c r="Y591" s="133" t="s">
        <v>678</v>
      </c>
      <c r="AA591" s="133">
        <f t="shared" ref="AA591:AL591" ca="1" si="658">IF(AND(E591&lt;&gt;"",AA158=1),1,0)</f>
        <v>0</v>
      </c>
      <c r="AB591" s="133">
        <f t="shared" ca="1" si="658"/>
        <v>0</v>
      </c>
      <c r="AC591" s="133">
        <f t="shared" ca="1" si="658"/>
        <v>1</v>
      </c>
      <c r="AD591" s="133">
        <f t="shared" ca="1" si="658"/>
        <v>1</v>
      </c>
      <c r="AE591" s="133">
        <f t="shared" ca="1" si="658"/>
        <v>0</v>
      </c>
      <c r="AF591" s="133">
        <f t="shared" ca="1" si="658"/>
        <v>0</v>
      </c>
      <c r="AG591" s="133">
        <f t="shared" ca="1" si="658"/>
        <v>1</v>
      </c>
      <c r="AH591" s="133">
        <f t="shared" ca="1" si="658"/>
        <v>0</v>
      </c>
      <c r="AI591" s="133">
        <f t="shared" ca="1" si="658"/>
        <v>1</v>
      </c>
      <c r="AJ591" s="133">
        <f t="shared" ca="1" si="658"/>
        <v>1</v>
      </c>
      <c r="AK591" s="133">
        <f t="shared" ca="1" si="658"/>
        <v>0</v>
      </c>
      <c r="AL591" s="133">
        <f t="shared" ca="1" si="658"/>
        <v>1</v>
      </c>
      <c r="AM591" s="133">
        <f t="shared" ca="1" si="611"/>
        <v>6</v>
      </c>
    </row>
    <row r="592" spans="4:39" x14ac:dyDescent="0.25">
      <c r="D592" s="133">
        <v>434</v>
      </c>
      <c r="E592" s="133" t="s">
        <v>96</v>
      </c>
      <c r="F592" s="133" t="s">
        <v>97</v>
      </c>
      <c r="G592" s="133" t="s">
        <v>98</v>
      </c>
      <c r="H592" s="133" t="s">
        <v>93</v>
      </c>
      <c r="K592" s="133" t="s">
        <v>101</v>
      </c>
      <c r="M592" s="133" t="s">
        <v>516</v>
      </c>
      <c r="N592" s="133" t="s">
        <v>517</v>
      </c>
      <c r="O592" s="193" t="s">
        <v>518</v>
      </c>
      <c r="R592" s="133" t="s">
        <v>685</v>
      </c>
      <c r="S592" s="133" t="s">
        <v>677</v>
      </c>
      <c r="T592" s="133" t="s">
        <v>686</v>
      </c>
      <c r="U592" s="133" t="s">
        <v>684</v>
      </c>
      <c r="V592" s="133" t="s">
        <v>687</v>
      </c>
      <c r="W592" s="133" t="s">
        <v>681</v>
      </c>
      <c r="X592" s="133" t="s">
        <v>678</v>
      </c>
      <c r="Y592" s="133" t="s">
        <v>683</v>
      </c>
      <c r="AA592" s="133">
        <f t="shared" ref="AA592:AL592" ca="1" si="659">IF(AND(E592&lt;&gt;"",AA158=1),1,0)</f>
        <v>0</v>
      </c>
      <c r="AB592" s="133">
        <f t="shared" ca="1" si="659"/>
        <v>0</v>
      </c>
      <c r="AC592" s="133">
        <f t="shared" ca="1" si="659"/>
        <v>1</v>
      </c>
      <c r="AD592" s="133">
        <f t="shared" ca="1" si="659"/>
        <v>1</v>
      </c>
      <c r="AE592" s="133">
        <f t="shared" ca="1" si="659"/>
        <v>0</v>
      </c>
      <c r="AF592" s="133">
        <f t="shared" ca="1" si="659"/>
        <v>0</v>
      </c>
      <c r="AG592" s="133">
        <f t="shared" ca="1" si="659"/>
        <v>1</v>
      </c>
      <c r="AH592" s="133">
        <f t="shared" ca="1" si="659"/>
        <v>0</v>
      </c>
      <c r="AI592" s="133">
        <f t="shared" ca="1" si="659"/>
        <v>1</v>
      </c>
      <c r="AJ592" s="133">
        <f t="shared" ca="1" si="659"/>
        <v>1</v>
      </c>
      <c r="AK592" s="133">
        <f t="shared" ca="1" si="659"/>
        <v>0</v>
      </c>
      <c r="AL592" s="133">
        <f t="shared" ca="1" si="659"/>
        <v>0</v>
      </c>
      <c r="AM592" s="133">
        <f t="shared" ca="1" si="611"/>
        <v>5</v>
      </c>
    </row>
    <row r="593" spans="4:39" x14ac:dyDescent="0.25">
      <c r="D593" s="133">
        <v>435</v>
      </c>
      <c r="E593" s="133" t="s">
        <v>96</v>
      </c>
      <c r="F593" s="133" t="s">
        <v>97</v>
      </c>
      <c r="G593" s="133" t="s">
        <v>98</v>
      </c>
      <c r="H593" s="133" t="s">
        <v>93</v>
      </c>
      <c r="K593" s="133" t="s">
        <v>101</v>
      </c>
      <c r="L593" s="133" t="s">
        <v>102</v>
      </c>
      <c r="O593" s="193" t="s">
        <v>518</v>
      </c>
      <c r="P593" s="133" t="s">
        <v>94</v>
      </c>
      <c r="R593" s="133" t="s">
        <v>680</v>
      </c>
      <c r="S593" s="133" t="s">
        <v>681</v>
      </c>
      <c r="T593" s="133" t="s">
        <v>686</v>
      </c>
      <c r="U593" s="133" t="s">
        <v>685</v>
      </c>
      <c r="V593" s="133" t="s">
        <v>687</v>
      </c>
      <c r="W593" s="133" t="s">
        <v>684</v>
      </c>
      <c r="X593" s="133" t="s">
        <v>682</v>
      </c>
      <c r="Y593" s="133" t="s">
        <v>683</v>
      </c>
      <c r="AA593" s="133">
        <f t="shared" ref="AA593:AL593" ca="1" si="660">IF(AND(E593&lt;&gt;"",AA158=1),1,0)</f>
        <v>0</v>
      </c>
      <c r="AB593" s="133">
        <f t="shared" ca="1" si="660"/>
        <v>0</v>
      </c>
      <c r="AC593" s="133">
        <f t="shared" ca="1" si="660"/>
        <v>1</v>
      </c>
      <c r="AD593" s="133">
        <f t="shared" ca="1" si="660"/>
        <v>1</v>
      </c>
      <c r="AE593" s="133">
        <f t="shared" ca="1" si="660"/>
        <v>0</v>
      </c>
      <c r="AF593" s="133">
        <f t="shared" ca="1" si="660"/>
        <v>0</v>
      </c>
      <c r="AG593" s="133">
        <f t="shared" ca="1" si="660"/>
        <v>1</v>
      </c>
      <c r="AH593" s="133">
        <f t="shared" ca="1" si="660"/>
        <v>0</v>
      </c>
      <c r="AI593" s="133">
        <f t="shared" ca="1" si="660"/>
        <v>0</v>
      </c>
      <c r="AJ593" s="133">
        <f t="shared" ca="1" si="660"/>
        <v>0</v>
      </c>
      <c r="AK593" s="133">
        <f t="shared" ca="1" si="660"/>
        <v>0</v>
      </c>
      <c r="AL593" s="133">
        <f t="shared" ca="1" si="660"/>
        <v>1</v>
      </c>
      <c r="AM593" s="133">
        <f t="shared" ca="1" si="611"/>
        <v>4</v>
      </c>
    </row>
    <row r="594" spans="4:39" x14ac:dyDescent="0.25">
      <c r="D594" s="133">
        <v>436</v>
      </c>
      <c r="E594" s="133" t="s">
        <v>96</v>
      </c>
      <c r="F594" s="133" t="s">
        <v>97</v>
      </c>
      <c r="G594" s="133" t="s">
        <v>98</v>
      </c>
      <c r="H594" s="133" t="s">
        <v>93</v>
      </c>
      <c r="K594" s="133" t="s">
        <v>101</v>
      </c>
      <c r="L594" s="133" t="s">
        <v>102</v>
      </c>
      <c r="N594" s="133" t="s">
        <v>517</v>
      </c>
      <c r="P594" s="133" t="s">
        <v>94</v>
      </c>
      <c r="R594" s="133" t="s">
        <v>680</v>
      </c>
      <c r="S594" s="133" t="s">
        <v>681</v>
      </c>
      <c r="T594" s="133" t="s">
        <v>686</v>
      </c>
      <c r="U594" s="133" t="s">
        <v>685</v>
      </c>
      <c r="V594" s="133" t="s">
        <v>687</v>
      </c>
      <c r="W594" s="133" t="s">
        <v>684</v>
      </c>
      <c r="X594" s="133" t="s">
        <v>682</v>
      </c>
      <c r="Y594" s="133" t="s">
        <v>677</v>
      </c>
      <c r="AA594" s="133">
        <f t="shared" ref="AA594:AL594" ca="1" si="661">IF(AND(E594&lt;&gt;"",AA158=1),1,0)</f>
        <v>0</v>
      </c>
      <c r="AB594" s="133">
        <f t="shared" ca="1" si="661"/>
        <v>0</v>
      </c>
      <c r="AC594" s="133">
        <f t="shared" ca="1" si="661"/>
        <v>1</v>
      </c>
      <c r="AD594" s="133">
        <f t="shared" ca="1" si="661"/>
        <v>1</v>
      </c>
      <c r="AE594" s="133">
        <f t="shared" ca="1" si="661"/>
        <v>0</v>
      </c>
      <c r="AF594" s="133">
        <f t="shared" ca="1" si="661"/>
        <v>0</v>
      </c>
      <c r="AG594" s="133">
        <f t="shared" ca="1" si="661"/>
        <v>1</v>
      </c>
      <c r="AH594" s="133">
        <f t="shared" ca="1" si="661"/>
        <v>0</v>
      </c>
      <c r="AI594" s="133">
        <f t="shared" ca="1" si="661"/>
        <v>0</v>
      </c>
      <c r="AJ594" s="133">
        <f t="shared" ca="1" si="661"/>
        <v>1</v>
      </c>
      <c r="AK594" s="133">
        <f t="shared" ca="1" si="661"/>
        <v>0</v>
      </c>
      <c r="AL594" s="133">
        <f t="shared" ca="1" si="661"/>
        <v>1</v>
      </c>
      <c r="AM594" s="133">
        <f t="shared" ca="1" si="611"/>
        <v>5</v>
      </c>
    </row>
    <row r="595" spans="4:39" x14ac:dyDescent="0.25">
      <c r="D595" s="133">
        <v>437</v>
      </c>
      <c r="E595" s="133" t="s">
        <v>96</v>
      </c>
      <c r="F595" s="133" t="s">
        <v>97</v>
      </c>
      <c r="G595" s="133" t="s">
        <v>98</v>
      </c>
      <c r="H595" s="133" t="s">
        <v>93</v>
      </c>
      <c r="K595" s="133" t="s">
        <v>101</v>
      </c>
      <c r="L595" s="133" t="s">
        <v>102</v>
      </c>
      <c r="N595" s="133" t="s">
        <v>517</v>
      </c>
      <c r="O595" s="193" t="s">
        <v>518</v>
      </c>
      <c r="R595" s="133" t="s">
        <v>680</v>
      </c>
      <c r="S595" s="133" t="s">
        <v>681</v>
      </c>
      <c r="T595" s="133" t="s">
        <v>686</v>
      </c>
      <c r="U595" s="133" t="s">
        <v>685</v>
      </c>
      <c r="V595" s="133" t="s">
        <v>687</v>
      </c>
      <c r="W595" s="133" t="s">
        <v>684</v>
      </c>
      <c r="X595" s="133" t="s">
        <v>677</v>
      </c>
      <c r="Y595" s="133" t="s">
        <v>683</v>
      </c>
      <c r="AA595" s="133">
        <f t="shared" ref="AA595:AL595" ca="1" si="662">IF(AND(E595&lt;&gt;"",AA158=1),1,0)</f>
        <v>0</v>
      </c>
      <c r="AB595" s="133">
        <f t="shared" ca="1" si="662"/>
        <v>0</v>
      </c>
      <c r="AC595" s="133">
        <f t="shared" ca="1" si="662"/>
        <v>1</v>
      </c>
      <c r="AD595" s="133">
        <f t="shared" ca="1" si="662"/>
        <v>1</v>
      </c>
      <c r="AE595" s="133">
        <f t="shared" ca="1" si="662"/>
        <v>0</v>
      </c>
      <c r="AF595" s="133">
        <f t="shared" ca="1" si="662"/>
        <v>0</v>
      </c>
      <c r="AG595" s="133">
        <f t="shared" ca="1" si="662"/>
        <v>1</v>
      </c>
      <c r="AH595" s="133">
        <f t="shared" ca="1" si="662"/>
        <v>0</v>
      </c>
      <c r="AI595" s="133">
        <f t="shared" ca="1" si="662"/>
        <v>0</v>
      </c>
      <c r="AJ595" s="133">
        <f t="shared" ca="1" si="662"/>
        <v>1</v>
      </c>
      <c r="AK595" s="133">
        <f t="shared" ca="1" si="662"/>
        <v>0</v>
      </c>
      <c r="AL595" s="133">
        <f t="shared" ca="1" si="662"/>
        <v>0</v>
      </c>
      <c r="AM595" s="133">
        <f t="shared" ca="1" si="611"/>
        <v>4</v>
      </c>
    </row>
    <row r="596" spans="4:39" x14ac:dyDescent="0.25">
      <c r="D596" s="133">
        <v>438</v>
      </c>
      <c r="E596" s="133" t="s">
        <v>96</v>
      </c>
      <c r="F596" s="133" t="s">
        <v>97</v>
      </c>
      <c r="G596" s="133" t="s">
        <v>98</v>
      </c>
      <c r="H596" s="133" t="s">
        <v>93</v>
      </c>
      <c r="K596" s="133" t="s">
        <v>101</v>
      </c>
      <c r="L596" s="133" t="s">
        <v>102</v>
      </c>
      <c r="M596" s="133" t="s">
        <v>516</v>
      </c>
      <c r="P596" s="133" t="s">
        <v>94</v>
      </c>
      <c r="R596" s="133" t="s">
        <v>680</v>
      </c>
      <c r="S596" s="133" t="s">
        <v>681</v>
      </c>
      <c r="T596" s="133" t="s">
        <v>686</v>
      </c>
      <c r="U596" s="133" t="s">
        <v>685</v>
      </c>
      <c r="V596" s="133" t="s">
        <v>687</v>
      </c>
      <c r="W596" s="133" t="s">
        <v>684</v>
      </c>
      <c r="X596" s="133" t="s">
        <v>682</v>
      </c>
      <c r="Y596" s="133" t="s">
        <v>678</v>
      </c>
      <c r="AA596" s="133">
        <f t="shared" ref="AA596:AL596" ca="1" si="663">IF(AND(E596&lt;&gt;"",AA158=1),1,0)</f>
        <v>0</v>
      </c>
      <c r="AB596" s="133">
        <f t="shared" ca="1" si="663"/>
        <v>0</v>
      </c>
      <c r="AC596" s="133">
        <f t="shared" ca="1" si="663"/>
        <v>1</v>
      </c>
      <c r="AD596" s="133">
        <f t="shared" ca="1" si="663"/>
        <v>1</v>
      </c>
      <c r="AE596" s="133">
        <f t="shared" ca="1" si="663"/>
        <v>0</v>
      </c>
      <c r="AF596" s="133">
        <f t="shared" ca="1" si="663"/>
        <v>0</v>
      </c>
      <c r="AG596" s="133">
        <f t="shared" ca="1" si="663"/>
        <v>1</v>
      </c>
      <c r="AH596" s="133">
        <f t="shared" ca="1" si="663"/>
        <v>0</v>
      </c>
      <c r="AI596" s="133">
        <f t="shared" ca="1" si="663"/>
        <v>1</v>
      </c>
      <c r="AJ596" s="133">
        <f t="shared" ca="1" si="663"/>
        <v>0</v>
      </c>
      <c r="AK596" s="133">
        <f t="shared" ca="1" si="663"/>
        <v>0</v>
      </c>
      <c r="AL596" s="133">
        <f t="shared" ca="1" si="663"/>
        <v>1</v>
      </c>
      <c r="AM596" s="133">
        <f t="shared" ca="1" si="611"/>
        <v>5</v>
      </c>
    </row>
    <row r="597" spans="4:39" x14ac:dyDescent="0.25">
      <c r="D597" s="133">
        <v>439</v>
      </c>
      <c r="E597" s="133" t="s">
        <v>96</v>
      </c>
      <c r="F597" s="133" t="s">
        <v>97</v>
      </c>
      <c r="G597" s="133" t="s">
        <v>98</v>
      </c>
      <c r="H597" s="133" t="s">
        <v>93</v>
      </c>
      <c r="K597" s="133" t="s">
        <v>101</v>
      </c>
      <c r="L597" s="133" t="s">
        <v>102</v>
      </c>
      <c r="M597" s="133" t="s">
        <v>516</v>
      </c>
      <c r="O597" s="193" t="s">
        <v>518</v>
      </c>
      <c r="R597" s="133" t="s">
        <v>680</v>
      </c>
      <c r="S597" s="133" t="s">
        <v>681</v>
      </c>
      <c r="T597" s="133" t="s">
        <v>686</v>
      </c>
      <c r="U597" s="133" t="s">
        <v>685</v>
      </c>
      <c r="V597" s="133" t="s">
        <v>687</v>
      </c>
      <c r="W597" s="133" t="s">
        <v>684</v>
      </c>
      <c r="X597" s="133" t="s">
        <v>678</v>
      </c>
      <c r="Y597" s="133" t="s">
        <v>683</v>
      </c>
      <c r="AA597" s="133">
        <f t="shared" ref="AA597:AL597" ca="1" si="664">IF(AND(E597&lt;&gt;"",AA158=1),1,0)</f>
        <v>0</v>
      </c>
      <c r="AB597" s="133">
        <f t="shared" ca="1" si="664"/>
        <v>0</v>
      </c>
      <c r="AC597" s="133">
        <f t="shared" ca="1" si="664"/>
        <v>1</v>
      </c>
      <c r="AD597" s="133">
        <f t="shared" ca="1" si="664"/>
        <v>1</v>
      </c>
      <c r="AE597" s="133">
        <f t="shared" ca="1" si="664"/>
        <v>0</v>
      </c>
      <c r="AF597" s="133">
        <f t="shared" ca="1" si="664"/>
        <v>0</v>
      </c>
      <c r="AG597" s="133">
        <f t="shared" ca="1" si="664"/>
        <v>1</v>
      </c>
      <c r="AH597" s="133">
        <f t="shared" ca="1" si="664"/>
        <v>0</v>
      </c>
      <c r="AI597" s="133">
        <f t="shared" ca="1" si="664"/>
        <v>1</v>
      </c>
      <c r="AJ597" s="133">
        <f t="shared" ca="1" si="664"/>
        <v>0</v>
      </c>
      <c r="AK597" s="133">
        <f t="shared" ca="1" si="664"/>
        <v>0</v>
      </c>
      <c r="AL597" s="133">
        <f t="shared" ca="1" si="664"/>
        <v>0</v>
      </c>
      <c r="AM597" s="133">
        <f t="shared" ca="1" si="611"/>
        <v>4</v>
      </c>
    </row>
    <row r="598" spans="4:39" x14ac:dyDescent="0.25">
      <c r="D598" s="133">
        <v>440</v>
      </c>
      <c r="E598" s="133" t="s">
        <v>96</v>
      </c>
      <c r="F598" s="133" t="s">
        <v>97</v>
      </c>
      <c r="G598" s="133" t="s">
        <v>98</v>
      </c>
      <c r="H598" s="133" t="s">
        <v>93</v>
      </c>
      <c r="K598" s="133" t="s">
        <v>101</v>
      </c>
      <c r="L598" s="133" t="s">
        <v>102</v>
      </c>
      <c r="M598" s="133" t="s">
        <v>516</v>
      </c>
      <c r="N598" s="133" t="s">
        <v>517</v>
      </c>
      <c r="R598" s="133" t="s">
        <v>680</v>
      </c>
      <c r="S598" s="133" t="s">
        <v>681</v>
      </c>
      <c r="T598" s="133" t="s">
        <v>686</v>
      </c>
      <c r="U598" s="133" t="s">
        <v>685</v>
      </c>
      <c r="V598" s="133" t="s">
        <v>687</v>
      </c>
      <c r="W598" s="133" t="s">
        <v>684</v>
      </c>
      <c r="X598" s="133" t="s">
        <v>678</v>
      </c>
      <c r="Y598" s="133" t="s">
        <v>677</v>
      </c>
      <c r="AA598" s="133">
        <f t="shared" ref="AA598:AL598" ca="1" si="665">IF(AND(E598&lt;&gt;"",AA158=1),1,0)</f>
        <v>0</v>
      </c>
      <c r="AB598" s="133">
        <f t="shared" ca="1" si="665"/>
        <v>0</v>
      </c>
      <c r="AC598" s="133">
        <f t="shared" ca="1" si="665"/>
        <v>1</v>
      </c>
      <c r="AD598" s="133">
        <f t="shared" ca="1" si="665"/>
        <v>1</v>
      </c>
      <c r="AE598" s="133">
        <f t="shared" ca="1" si="665"/>
        <v>0</v>
      </c>
      <c r="AF598" s="133">
        <f t="shared" ca="1" si="665"/>
        <v>0</v>
      </c>
      <c r="AG598" s="133">
        <f t="shared" ca="1" si="665"/>
        <v>1</v>
      </c>
      <c r="AH598" s="133">
        <f t="shared" ca="1" si="665"/>
        <v>0</v>
      </c>
      <c r="AI598" s="133">
        <f t="shared" ca="1" si="665"/>
        <v>1</v>
      </c>
      <c r="AJ598" s="133">
        <f t="shared" ca="1" si="665"/>
        <v>1</v>
      </c>
      <c r="AK598" s="133">
        <f t="shared" ca="1" si="665"/>
        <v>0</v>
      </c>
      <c r="AL598" s="133">
        <f t="shared" ca="1" si="665"/>
        <v>0</v>
      </c>
      <c r="AM598" s="133">
        <f t="shared" ca="1" si="611"/>
        <v>5</v>
      </c>
    </row>
    <row r="599" spans="4:39" x14ac:dyDescent="0.25">
      <c r="D599" s="133">
        <v>441</v>
      </c>
      <c r="E599" s="133" t="s">
        <v>96</v>
      </c>
      <c r="F599" s="133" t="s">
        <v>97</v>
      </c>
      <c r="G599" s="133" t="s">
        <v>98</v>
      </c>
      <c r="H599" s="133" t="s">
        <v>93</v>
      </c>
      <c r="J599" s="133" t="s">
        <v>99</v>
      </c>
      <c r="N599" s="133" t="s">
        <v>517</v>
      </c>
      <c r="O599" s="193" t="s">
        <v>518</v>
      </c>
      <c r="P599" s="133" t="s">
        <v>94</v>
      </c>
      <c r="R599" s="133" t="s">
        <v>685</v>
      </c>
      <c r="S599" s="133" t="s">
        <v>677</v>
      </c>
      <c r="T599" s="133" t="s">
        <v>686</v>
      </c>
      <c r="U599" s="133" t="s">
        <v>684</v>
      </c>
      <c r="V599" s="133" t="s">
        <v>687</v>
      </c>
      <c r="W599" s="133" t="s">
        <v>679</v>
      </c>
      <c r="X599" s="133" t="s">
        <v>682</v>
      </c>
      <c r="Y599" s="133" t="s">
        <v>683</v>
      </c>
      <c r="AA599" s="133">
        <f t="shared" ref="AA599:AL599" ca="1" si="666">IF(AND(E599&lt;&gt;"",AA158=1),1,0)</f>
        <v>0</v>
      </c>
      <c r="AB599" s="133">
        <f t="shared" ca="1" si="666"/>
        <v>0</v>
      </c>
      <c r="AC599" s="133">
        <f t="shared" ca="1" si="666"/>
        <v>1</v>
      </c>
      <c r="AD599" s="133">
        <f t="shared" ca="1" si="666"/>
        <v>1</v>
      </c>
      <c r="AE599" s="133">
        <f t="shared" ca="1" si="666"/>
        <v>0</v>
      </c>
      <c r="AF599" s="133">
        <f t="shared" ca="1" si="666"/>
        <v>1</v>
      </c>
      <c r="AG599" s="133">
        <f t="shared" ca="1" si="666"/>
        <v>0</v>
      </c>
      <c r="AH599" s="133">
        <f t="shared" ca="1" si="666"/>
        <v>0</v>
      </c>
      <c r="AI599" s="133">
        <f t="shared" ca="1" si="666"/>
        <v>0</v>
      </c>
      <c r="AJ599" s="133">
        <f t="shared" ca="1" si="666"/>
        <v>1</v>
      </c>
      <c r="AK599" s="133">
        <f t="shared" ca="1" si="666"/>
        <v>0</v>
      </c>
      <c r="AL599" s="133">
        <f t="shared" ca="1" si="666"/>
        <v>1</v>
      </c>
      <c r="AM599" s="133">
        <f t="shared" ca="1" si="611"/>
        <v>5</v>
      </c>
    </row>
    <row r="600" spans="4:39" x14ac:dyDescent="0.25">
      <c r="D600" s="133">
        <v>442</v>
      </c>
      <c r="E600" s="133" t="s">
        <v>96</v>
      </c>
      <c r="F600" s="133" t="s">
        <v>97</v>
      </c>
      <c r="G600" s="133" t="s">
        <v>98</v>
      </c>
      <c r="H600" s="133" t="s">
        <v>93</v>
      </c>
      <c r="J600" s="133" t="s">
        <v>99</v>
      </c>
      <c r="M600" s="133" t="s">
        <v>516</v>
      </c>
      <c r="O600" s="193" t="s">
        <v>518</v>
      </c>
      <c r="P600" s="133" t="s">
        <v>94</v>
      </c>
      <c r="R600" s="133" t="s">
        <v>685</v>
      </c>
      <c r="S600" s="133" t="s">
        <v>678</v>
      </c>
      <c r="T600" s="133" t="s">
        <v>686</v>
      </c>
      <c r="U600" s="133" t="s">
        <v>684</v>
      </c>
      <c r="V600" s="133" t="s">
        <v>687</v>
      </c>
      <c r="W600" s="133" t="s">
        <v>679</v>
      </c>
      <c r="X600" s="133" t="s">
        <v>682</v>
      </c>
      <c r="Y600" s="133" t="s">
        <v>683</v>
      </c>
      <c r="AA600" s="133">
        <f t="shared" ref="AA600:AL600" ca="1" si="667">IF(AND(E600&lt;&gt;"",AA158=1),1,0)</f>
        <v>0</v>
      </c>
      <c r="AB600" s="133">
        <f t="shared" ca="1" si="667"/>
        <v>0</v>
      </c>
      <c r="AC600" s="133">
        <f t="shared" ca="1" si="667"/>
        <v>1</v>
      </c>
      <c r="AD600" s="133">
        <f t="shared" ca="1" si="667"/>
        <v>1</v>
      </c>
      <c r="AE600" s="133">
        <f t="shared" ca="1" si="667"/>
        <v>0</v>
      </c>
      <c r="AF600" s="133">
        <f t="shared" ca="1" si="667"/>
        <v>1</v>
      </c>
      <c r="AG600" s="133">
        <f t="shared" ca="1" si="667"/>
        <v>0</v>
      </c>
      <c r="AH600" s="133">
        <f t="shared" ca="1" si="667"/>
        <v>0</v>
      </c>
      <c r="AI600" s="133">
        <f t="shared" ca="1" si="667"/>
        <v>1</v>
      </c>
      <c r="AJ600" s="133">
        <f t="shared" ca="1" si="667"/>
        <v>0</v>
      </c>
      <c r="AK600" s="133">
        <f t="shared" ca="1" si="667"/>
        <v>0</v>
      </c>
      <c r="AL600" s="133">
        <f t="shared" ca="1" si="667"/>
        <v>1</v>
      </c>
      <c r="AM600" s="133">
        <f t="shared" ca="1" si="611"/>
        <v>5</v>
      </c>
    </row>
    <row r="601" spans="4:39" x14ac:dyDescent="0.25">
      <c r="D601" s="133">
        <v>443</v>
      </c>
      <c r="E601" s="133" t="s">
        <v>96</v>
      </c>
      <c r="F601" s="133" t="s">
        <v>97</v>
      </c>
      <c r="G601" s="133" t="s">
        <v>98</v>
      </c>
      <c r="H601" s="133" t="s">
        <v>93</v>
      </c>
      <c r="J601" s="133" t="s">
        <v>99</v>
      </c>
      <c r="M601" s="133" t="s">
        <v>516</v>
      </c>
      <c r="N601" s="133" t="s">
        <v>517</v>
      </c>
      <c r="P601" s="133" t="s">
        <v>94</v>
      </c>
      <c r="R601" s="133" t="s">
        <v>685</v>
      </c>
      <c r="S601" s="133" t="s">
        <v>677</v>
      </c>
      <c r="T601" s="133" t="s">
        <v>686</v>
      </c>
      <c r="U601" s="133" t="s">
        <v>684</v>
      </c>
      <c r="V601" s="133" t="s">
        <v>687</v>
      </c>
      <c r="W601" s="133" t="s">
        <v>679</v>
      </c>
      <c r="X601" s="133" t="s">
        <v>682</v>
      </c>
      <c r="Y601" s="133" t="s">
        <v>678</v>
      </c>
      <c r="AA601" s="133">
        <f t="shared" ref="AA601:AL601" ca="1" si="668">IF(AND(E601&lt;&gt;"",AA158=1),1,0)</f>
        <v>0</v>
      </c>
      <c r="AB601" s="133">
        <f t="shared" ca="1" si="668"/>
        <v>0</v>
      </c>
      <c r="AC601" s="133">
        <f t="shared" ca="1" si="668"/>
        <v>1</v>
      </c>
      <c r="AD601" s="133">
        <f t="shared" ca="1" si="668"/>
        <v>1</v>
      </c>
      <c r="AE601" s="133">
        <f t="shared" ca="1" si="668"/>
        <v>0</v>
      </c>
      <c r="AF601" s="133">
        <f t="shared" ca="1" si="668"/>
        <v>1</v>
      </c>
      <c r="AG601" s="133">
        <f t="shared" ca="1" si="668"/>
        <v>0</v>
      </c>
      <c r="AH601" s="133">
        <f t="shared" ca="1" si="668"/>
        <v>0</v>
      </c>
      <c r="AI601" s="133">
        <f t="shared" ca="1" si="668"/>
        <v>1</v>
      </c>
      <c r="AJ601" s="133">
        <f t="shared" ca="1" si="668"/>
        <v>1</v>
      </c>
      <c r="AK601" s="133">
        <f t="shared" ca="1" si="668"/>
        <v>0</v>
      </c>
      <c r="AL601" s="133">
        <f t="shared" ca="1" si="668"/>
        <v>1</v>
      </c>
      <c r="AM601" s="133">
        <f t="shared" ca="1" si="611"/>
        <v>6</v>
      </c>
    </row>
    <row r="602" spans="4:39" x14ac:dyDescent="0.25">
      <c r="D602" s="133">
        <v>444</v>
      </c>
      <c r="E602" s="133" t="s">
        <v>96</v>
      </c>
      <c r="F602" s="133" t="s">
        <v>97</v>
      </c>
      <c r="G602" s="133" t="s">
        <v>98</v>
      </c>
      <c r="H602" s="133" t="s">
        <v>93</v>
      </c>
      <c r="J602" s="133" t="s">
        <v>99</v>
      </c>
      <c r="M602" s="133" t="s">
        <v>516</v>
      </c>
      <c r="N602" s="133" t="s">
        <v>517</v>
      </c>
      <c r="O602" s="193" t="s">
        <v>518</v>
      </c>
      <c r="R602" s="133" t="s">
        <v>685</v>
      </c>
      <c r="S602" s="133" t="s">
        <v>677</v>
      </c>
      <c r="T602" s="133" t="s">
        <v>686</v>
      </c>
      <c r="U602" s="133" t="s">
        <v>684</v>
      </c>
      <c r="V602" s="133" t="s">
        <v>687</v>
      </c>
      <c r="W602" s="133" t="s">
        <v>679</v>
      </c>
      <c r="X602" s="133" t="s">
        <v>678</v>
      </c>
      <c r="Y602" s="133" t="s">
        <v>683</v>
      </c>
      <c r="AA602" s="133">
        <f t="shared" ref="AA602:AL602" ca="1" si="669">IF(AND(E602&lt;&gt;"",AA158=1),1,0)</f>
        <v>0</v>
      </c>
      <c r="AB602" s="133">
        <f t="shared" ca="1" si="669"/>
        <v>0</v>
      </c>
      <c r="AC602" s="133">
        <f t="shared" ca="1" si="669"/>
        <v>1</v>
      </c>
      <c r="AD602" s="133">
        <f t="shared" ca="1" si="669"/>
        <v>1</v>
      </c>
      <c r="AE602" s="133">
        <f t="shared" ca="1" si="669"/>
        <v>0</v>
      </c>
      <c r="AF602" s="133">
        <f t="shared" ca="1" si="669"/>
        <v>1</v>
      </c>
      <c r="AG602" s="133">
        <f t="shared" ca="1" si="669"/>
        <v>0</v>
      </c>
      <c r="AH602" s="133">
        <f t="shared" ca="1" si="669"/>
        <v>0</v>
      </c>
      <c r="AI602" s="133">
        <f t="shared" ca="1" si="669"/>
        <v>1</v>
      </c>
      <c r="AJ602" s="133">
        <f t="shared" ca="1" si="669"/>
        <v>1</v>
      </c>
      <c r="AK602" s="133">
        <f t="shared" ca="1" si="669"/>
        <v>0</v>
      </c>
      <c r="AL602" s="133">
        <f t="shared" ca="1" si="669"/>
        <v>0</v>
      </c>
      <c r="AM602" s="133">
        <f t="shared" ca="1" si="611"/>
        <v>5</v>
      </c>
    </row>
    <row r="603" spans="4:39" x14ac:dyDescent="0.25">
      <c r="D603" s="133">
        <v>445</v>
      </c>
      <c r="E603" s="133" t="s">
        <v>96</v>
      </c>
      <c r="F603" s="133" t="s">
        <v>97</v>
      </c>
      <c r="G603" s="133" t="s">
        <v>98</v>
      </c>
      <c r="H603" s="133" t="s">
        <v>93</v>
      </c>
      <c r="J603" s="133" t="s">
        <v>99</v>
      </c>
      <c r="L603" s="133" t="s">
        <v>102</v>
      </c>
      <c r="O603" s="193" t="s">
        <v>518</v>
      </c>
      <c r="P603" s="133" t="s">
        <v>94</v>
      </c>
      <c r="R603" s="133" t="s">
        <v>680</v>
      </c>
      <c r="S603" s="133" t="s">
        <v>679</v>
      </c>
      <c r="T603" s="133" t="s">
        <v>686</v>
      </c>
      <c r="U603" s="133" t="s">
        <v>685</v>
      </c>
      <c r="V603" s="133" t="s">
        <v>687</v>
      </c>
      <c r="W603" s="133" t="s">
        <v>684</v>
      </c>
      <c r="X603" s="133" t="s">
        <v>682</v>
      </c>
      <c r="Y603" s="133" t="s">
        <v>683</v>
      </c>
      <c r="AA603" s="133">
        <f t="shared" ref="AA603:AL603" ca="1" si="670">IF(AND(E603&lt;&gt;"",AA158=1),1,0)</f>
        <v>0</v>
      </c>
      <c r="AB603" s="133">
        <f t="shared" ca="1" si="670"/>
        <v>0</v>
      </c>
      <c r="AC603" s="133">
        <f t="shared" ca="1" si="670"/>
        <v>1</v>
      </c>
      <c r="AD603" s="133">
        <f t="shared" ca="1" si="670"/>
        <v>1</v>
      </c>
      <c r="AE603" s="133">
        <f t="shared" ca="1" si="670"/>
        <v>0</v>
      </c>
      <c r="AF603" s="133">
        <f t="shared" ca="1" si="670"/>
        <v>1</v>
      </c>
      <c r="AG603" s="133">
        <f t="shared" ca="1" si="670"/>
        <v>0</v>
      </c>
      <c r="AH603" s="133">
        <f t="shared" ca="1" si="670"/>
        <v>0</v>
      </c>
      <c r="AI603" s="133">
        <f t="shared" ca="1" si="670"/>
        <v>0</v>
      </c>
      <c r="AJ603" s="133">
        <f t="shared" ca="1" si="670"/>
        <v>0</v>
      </c>
      <c r="AK603" s="133">
        <f t="shared" ca="1" si="670"/>
        <v>0</v>
      </c>
      <c r="AL603" s="133">
        <f t="shared" ca="1" si="670"/>
        <v>1</v>
      </c>
      <c r="AM603" s="133">
        <f t="shared" ca="1" si="611"/>
        <v>4</v>
      </c>
    </row>
    <row r="604" spans="4:39" x14ac:dyDescent="0.25">
      <c r="D604" s="133">
        <v>446</v>
      </c>
      <c r="E604" s="133" t="s">
        <v>96</v>
      </c>
      <c r="F604" s="133" t="s">
        <v>97</v>
      </c>
      <c r="G604" s="133" t="s">
        <v>98</v>
      </c>
      <c r="H604" s="133" t="s">
        <v>93</v>
      </c>
      <c r="J604" s="133" t="s">
        <v>99</v>
      </c>
      <c r="L604" s="133" t="s">
        <v>102</v>
      </c>
      <c r="N604" s="133" t="s">
        <v>517</v>
      </c>
      <c r="P604" s="133" t="s">
        <v>94</v>
      </c>
      <c r="R604" s="133" t="s">
        <v>685</v>
      </c>
      <c r="S604" s="133" t="s">
        <v>677</v>
      </c>
      <c r="T604" s="133" t="s">
        <v>686</v>
      </c>
      <c r="U604" s="133" t="s">
        <v>684</v>
      </c>
      <c r="V604" s="133" t="s">
        <v>687</v>
      </c>
      <c r="W604" s="133" t="s">
        <v>679</v>
      </c>
      <c r="X604" s="133" t="s">
        <v>682</v>
      </c>
      <c r="Y604" s="133" t="s">
        <v>680</v>
      </c>
      <c r="AA604" s="133">
        <f t="shared" ref="AA604:AL604" ca="1" si="671">IF(AND(E604&lt;&gt;"",AA158=1),1,0)</f>
        <v>0</v>
      </c>
      <c r="AB604" s="133">
        <f t="shared" ca="1" si="671"/>
        <v>0</v>
      </c>
      <c r="AC604" s="133">
        <f t="shared" ca="1" si="671"/>
        <v>1</v>
      </c>
      <c r="AD604" s="133">
        <f t="shared" ca="1" si="671"/>
        <v>1</v>
      </c>
      <c r="AE604" s="133">
        <f t="shared" ca="1" si="671"/>
        <v>0</v>
      </c>
      <c r="AF604" s="133">
        <f t="shared" ca="1" si="671"/>
        <v>1</v>
      </c>
      <c r="AG604" s="133">
        <f t="shared" ca="1" si="671"/>
        <v>0</v>
      </c>
      <c r="AH604" s="133">
        <f t="shared" ca="1" si="671"/>
        <v>0</v>
      </c>
      <c r="AI604" s="133">
        <f t="shared" ca="1" si="671"/>
        <v>0</v>
      </c>
      <c r="AJ604" s="133">
        <f t="shared" ca="1" si="671"/>
        <v>1</v>
      </c>
      <c r="AK604" s="133">
        <f t="shared" ca="1" si="671"/>
        <v>0</v>
      </c>
      <c r="AL604" s="133">
        <f t="shared" ca="1" si="671"/>
        <v>1</v>
      </c>
      <c r="AM604" s="133">
        <f t="shared" ca="1" si="611"/>
        <v>5</v>
      </c>
    </row>
    <row r="605" spans="4:39" x14ac:dyDescent="0.25">
      <c r="D605" s="133">
        <v>447</v>
      </c>
      <c r="E605" s="133" t="s">
        <v>96</v>
      </c>
      <c r="F605" s="133" t="s">
        <v>97</v>
      </c>
      <c r="G605" s="133" t="s">
        <v>98</v>
      </c>
      <c r="H605" s="133" t="s">
        <v>93</v>
      </c>
      <c r="J605" s="133" t="s">
        <v>99</v>
      </c>
      <c r="L605" s="133" t="s">
        <v>102</v>
      </c>
      <c r="N605" s="133" t="s">
        <v>517</v>
      </c>
      <c r="O605" s="193" t="s">
        <v>518</v>
      </c>
      <c r="R605" s="133" t="s">
        <v>680</v>
      </c>
      <c r="S605" s="133" t="s">
        <v>677</v>
      </c>
      <c r="T605" s="133" t="s">
        <v>686</v>
      </c>
      <c r="U605" s="133" t="s">
        <v>685</v>
      </c>
      <c r="V605" s="133" t="s">
        <v>687</v>
      </c>
      <c r="W605" s="133" t="s">
        <v>679</v>
      </c>
      <c r="X605" s="133" t="s">
        <v>684</v>
      </c>
      <c r="Y605" s="133" t="s">
        <v>683</v>
      </c>
      <c r="AA605" s="133">
        <f t="shared" ref="AA605:AL605" ca="1" si="672">IF(AND(E605&lt;&gt;"",AA158=1),1,0)</f>
        <v>0</v>
      </c>
      <c r="AB605" s="133">
        <f t="shared" ca="1" si="672"/>
        <v>0</v>
      </c>
      <c r="AC605" s="133">
        <f t="shared" ca="1" si="672"/>
        <v>1</v>
      </c>
      <c r="AD605" s="133">
        <f t="shared" ca="1" si="672"/>
        <v>1</v>
      </c>
      <c r="AE605" s="133">
        <f t="shared" ca="1" si="672"/>
        <v>0</v>
      </c>
      <c r="AF605" s="133">
        <f t="shared" ca="1" si="672"/>
        <v>1</v>
      </c>
      <c r="AG605" s="133">
        <f t="shared" ca="1" si="672"/>
        <v>0</v>
      </c>
      <c r="AH605" s="133">
        <f t="shared" ca="1" si="672"/>
        <v>0</v>
      </c>
      <c r="AI605" s="133">
        <f t="shared" ca="1" si="672"/>
        <v>0</v>
      </c>
      <c r="AJ605" s="133">
        <f t="shared" ca="1" si="672"/>
        <v>1</v>
      </c>
      <c r="AK605" s="133">
        <f t="shared" ca="1" si="672"/>
        <v>0</v>
      </c>
      <c r="AL605" s="133">
        <f t="shared" ca="1" si="672"/>
        <v>0</v>
      </c>
      <c r="AM605" s="133">
        <f t="shared" ca="1" si="611"/>
        <v>4</v>
      </c>
    </row>
    <row r="606" spans="4:39" x14ac:dyDescent="0.25">
      <c r="D606" s="133">
        <v>448</v>
      </c>
      <c r="E606" s="133" t="s">
        <v>96</v>
      </c>
      <c r="F606" s="133" t="s">
        <v>97</v>
      </c>
      <c r="G606" s="133" t="s">
        <v>98</v>
      </c>
      <c r="H606" s="133" t="s">
        <v>93</v>
      </c>
      <c r="J606" s="133" t="s">
        <v>99</v>
      </c>
      <c r="L606" s="133" t="s">
        <v>102</v>
      </c>
      <c r="M606" s="133" t="s">
        <v>516</v>
      </c>
      <c r="P606" s="133" t="s">
        <v>94</v>
      </c>
      <c r="R606" s="133" t="s">
        <v>680</v>
      </c>
      <c r="S606" s="133" t="s">
        <v>679</v>
      </c>
      <c r="T606" s="133" t="s">
        <v>686</v>
      </c>
      <c r="U606" s="133" t="s">
        <v>685</v>
      </c>
      <c r="V606" s="133" t="s">
        <v>687</v>
      </c>
      <c r="W606" s="133" t="s">
        <v>684</v>
      </c>
      <c r="X606" s="133" t="s">
        <v>682</v>
      </c>
      <c r="Y606" s="133" t="s">
        <v>678</v>
      </c>
      <c r="AA606" s="133">
        <f t="shared" ref="AA606:AL606" ca="1" si="673">IF(AND(E606&lt;&gt;"",AA158=1),1,0)</f>
        <v>0</v>
      </c>
      <c r="AB606" s="133">
        <f t="shared" ca="1" si="673"/>
        <v>0</v>
      </c>
      <c r="AC606" s="133">
        <f t="shared" ca="1" si="673"/>
        <v>1</v>
      </c>
      <c r="AD606" s="133">
        <f t="shared" ca="1" si="673"/>
        <v>1</v>
      </c>
      <c r="AE606" s="133">
        <f t="shared" ca="1" si="673"/>
        <v>0</v>
      </c>
      <c r="AF606" s="133">
        <f t="shared" ca="1" si="673"/>
        <v>1</v>
      </c>
      <c r="AG606" s="133">
        <f t="shared" ca="1" si="673"/>
        <v>0</v>
      </c>
      <c r="AH606" s="133">
        <f t="shared" ca="1" si="673"/>
        <v>0</v>
      </c>
      <c r="AI606" s="133">
        <f t="shared" ca="1" si="673"/>
        <v>1</v>
      </c>
      <c r="AJ606" s="133">
        <f t="shared" ca="1" si="673"/>
        <v>0</v>
      </c>
      <c r="AK606" s="133">
        <f t="shared" ca="1" si="673"/>
        <v>0</v>
      </c>
      <c r="AL606" s="133">
        <f t="shared" ca="1" si="673"/>
        <v>1</v>
      </c>
      <c r="AM606" s="133">
        <f t="shared" ca="1" si="611"/>
        <v>5</v>
      </c>
    </row>
    <row r="607" spans="4:39" x14ac:dyDescent="0.25">
      <c r="D607" s="133">
        <v>449</v>
      </c>
      <c r="E607" s="133" t="s">
        <v>96</v>
      </c>
      <c r="F607" s="133" t="s">
        <v>97</v>
      </c>
      <c r="G607" s="133" t="s">
        <v>98</v>
      </c>
      <c r="H607" s="133" t="s">
        <v>93</v>
      </c>
      <c r="J607" s="133" t="s">
        <v>99</v>
      </c>
      <c r="L607" s="133" t="s">
        <v>102</v>
      </c>
      <c r="M607" s="133" t="s">
        <v>516</v>
      </c>
      <c r="O607" s="193" t="s">
        <v>518</v>
      </c>
      <c r="R607" s="133" t="s">
        <v>680</v>
      </c>
      <c r="S607" s="133" t="s">
        <v>679</v>
      </c>
      <c r="T607" s="133" t="s">
        <v>686</v>
      </c>
      <c r="U607" s="133" t="s">
        <v>685</v>
      </c>
      <c r="V607" s="133" t="s">
        <v>687</v>
      </c>
      <c r="W607" s="133" t="s">
        <v>684</v>
      </c>
      <c r="X607" s="133" t="s">
        <v>678</v>
      </c>
      <c r="Y607" s="133" t="s">
        <v>683</v>
      </c>
      <c r="AA607" s="133">
        <f t="shared" ref="AA607:AL607" ca="1" si="674">IF(AND(E607&lt;&gt;"",AA158=1),1,0)</f>
        <v>0</v>
      </c>
      <c r="AB607" s="133">
        <f t="shared" ca="1" si="674"/>
        <v>0</v>
      </c>
      <c r="AC607" s="133">
        <f t="shared" ca="1" si="674"/>
        <v>1</v>
      </c>
      <c r="AD607" s="133">
        <f t="shared" ca="1" si="674"/>
        <v>1</v>
      </c>
      <c r="AE607" s="133">
        <f t="shared" ca="1" si="674"/>
        <v>0</v>
      </c>
      <c r="AF607" s="133">
        <f t="shared" ca="1" si="674"/>
        <v>1</v>
      </c>
      <c r="AG607" s="133">
        <f t="shared" ca="1" si="674"/>
        <v>0</v>
      </c>
      <c r="AH607" s="133">
        <f t="shared" ca="1" si="674"/>
        <v>0</v>
      </c>
      <c r="AI607" s="133">
        <f t="shared" ca="1" si="674"/>
        <v>1</v>
      </c>
      <c r="AJ607" s="133">
        <f t="shared" ca="1" si="674"/>
        <v>0</v>
      </c>
      <c r="AK607" s="133">
        <f t="shared" ca="1" si="674"/>
        <v>0</v>
      </c>
      <c r="AL607" s="133">
        <f t="shared" ca="1" si="674"/>
        <v>0</v>
      </c>
      <c r="AM607" s="133">
        <f t="shared" ca="1" si="611"/>
        <v>4</v>
      </c>
    </row>
    <row r="608" spans="4:39" x14ac:dyDescent="0.25">
      <c r="D608" s="133">
        <v>450</v>
      </c>
      <c r="E608" s="133" t="s">
        <v>96</v>
      </c>
      <c r="F608" s="133" t="s">
        <v>97</v>
      </c>
      <c r="G608" s="133" t="s">
        <v>98</v>
      </c>
      <c r="H608" s="133" t="s">
        <v>93</v>
      </c>
      <c r="J608" s="133" t="s">
        <v>99</v>
      </c>
      <c r="L608" s="133" t="s">
        <v>102</v>
      </c>
      <c r="M608" s="133" t="s">
        <v>516</v>
      </c>
      <c r="N608" s="133" t="s">
        <v>517</v>
      </c>
      <c r="R608" s="133" t="s">
        <v>680</v>
      </c>
      <c r="S608" s="133" t="s">
        <v>677</v>
      </c>
      <c r="T608" s="133" t="s">
        <v>686</v>
      </c>
      <c r="U608" s="133" t="s">
        <v>685</v>
      </c>
      <c r="V608" s="133" t="s">
        <v>687</v>
      </c>
      <c r="W608" s="133" t="s">
        <v>679</v>
      </c>
      <c r="X608" s="133" t="s">
        <v>684</v>
      </c>
      <c r="Y608" s="133" t="s">
        <v>678</v>
      </c>
      <c r="AA608" s="133">
        <f t="shared" ref="AA608:AL608" ca="1" si="675">IF(AND(E608&lt;&gt;"",AA158=1),1,0)</f>
        <v>0</v>
      </c>
      <c r="AB608" s="133">
        <f t="shared" ca="1" si="675"/>
        <v>0</v>
      </c>
      <c r="AC608" s="133">
        <f t="shared" ca="1" si="675"/>
        <v>1</v>
      </c>
      <c r="AD608" s="133">
        <f t="shared" ca="1" si="675"/>
        <v>1</v>
      </c>
      <c r="AE608" s="133">
        <f t="shared" ca="1" si="675"/>
        <v>0</v>
      </c>
      <c r="AF608" s="133">
        <f t="shared" ca="1" si="675"/>
        <v>1</v>
      </c>
      <c r="AG608" s="133">
        <f t="shared" ca="1" si="675"/>
        <v>0</v>
      </c>
      <c r="AH608" s="133">
        <f t="shared" ca="1" si="675"/>
        <v>0</v>
      </c>
      <c r="AI608" s="133">
        <f t="shared" ca="1" si="675"/>
        <v>1</v>
      </c>
      <c r="AJ608" s="133">
        <f t="shared" ca="1" si="675"/>
        <v>1</v>
      </c>
      <c r="AK608" s="133">
        <f t="shared" ca="1" si="675"/>
        <v>0</v>
      </c>
      <c r="AL608" s="133">
        <f t="shared" ca="1" si="675"/>
        <v>0</v>
      </c>
      <c r="AM608" s="133">
        <f t="shared" ref="AM608:AM653" ca="1" si="676">SUM(AA608:AL608)</f>
        <v>5</v>
      </c>
    </row>
    <row r="609" spans="4:39" x14ac:dyDescent="0.25">
      <c r="D609" s="133">
        <v>451</v>
      </c>
      <c r="E609" s="133" t="s">
        <v>96</v>
      </c>
      <c r="F609" s="133" t="s">
        <v>97</v>
      </c>
      <c r="G609" s="133" t="s">
        <v>98</v>
      </c>
      <c r="H609" s="133" t="s">
        <v>93</v>
      </c>
      <c r="J609" s="133" t="s">
        <v>99</v>
      </c>
      <c r="K609" s="133" t="s">
        <v>101</v>
      </c>
      <c r="O609" s="193" t="s">
        <v>518</v>
      </c>
      <c r="P609" s="133" t="s">
        <v>94</v>
      </c>
      <c r="R609" s="133" t="s">
        <v>685</v>
      </c>
      <c r="S609" s="133" t="s">
        <v>681</v>
      </c>
      <c r="T609" s="133" t="s">
        <v>686</v>
      </c>
      <c r="U609" s="133" t="s">
        <v>684</v>
      </c>
      <c r="V609" s="133" t="s">
        <v>687</v>
      </c>
      <c r="W609" s="133" t="s">
        <v>679</v>
      </c>
      <c r="X609" s="133" t="s">
        <v>682</v>
      </c>
      <c r="Y609" s="133" t="s">
        <v>683</v>
      </c>
      <c r="AA609" s="133">
        <f t="shared" ref="AA609:AL609" ca="1" si="677">IF(AND(E609&lt;&gt;"",AA158=1),1,0)</f>
        <v>0</v>
      </c>
      <c r="AB609" s="133">
        <f t="shared" ca="1" si="677"/>
        <v>0</v>
      </c>
      <c r="AC609" s="133">
        <f t="shared" ca="1" si="677"/>
        <v>1</v>
      </c>
      <c r="AD609" s="133">
        <f t="shared" ca="1" si="677"/>
        <v>1</v>
      </c>
      <c r="AE609" s="133">
        <f t="shared" ca="1" si="677"/>
        <v>0</v>
      </c>
      <c r="AF609" s="133">
        <f t="shared" ca="1" si="677"/>
        <v>1</v>
      </c>
      <c r="AG609" s="133">
        <f t="shared" ca="1" si="677"/>
        <v>1</v>
      </c>
      <c r="AH609" s="133">
        <f t="shared" ca="1" si="677"/>
        <v>0</v>
      </c>
      <c r="AI609" s="133">
        <f t="shared" ca="1" si="677"/>
        <v>0</v>
      </c>
      <c r="AJ609" s="133">
        <f t="shared" ca="1" si="677"/>
        <v>0</v>
      </c>
      <c r="AK609" s="133">
        <f t="shared" ca="1" si="677"/>
        <v>0</v>
      </c>
      <c r="AL609" s="133">
        <f t="shared" ca="1" si="677"/>
        <v>1</v>
      </c>
      <c r="AM609" s="133">
        <f t="shared" ca="1" si="676"/>
        <v>5</v>
      </c>
    </row>
    <row r="610" spans="4:39" x14ac:dyDescent="0.25">
      <c r="D610" s="133">
        <v>452</v>
      </c>
      <c r="E610" s="133" t="s">
        <v>96</v>
      </c>
      <c r="F610" s="133" t="s">
        <v>97</v>
      </c>
      <c r="G610" s="133" t="s">
        <v>98</v>
      </c>
      <c r="H610" s="133" t="s">
        <v>93</v>
      </c>
      <c r="J610" s="133" t="s">
        <v>99</v>
      </c>
      <c r="K610" s="133" t="s">
        <v>101</v>
      </c>
      <c r="N610" s="133" t="s">
        <v>517</v>
      </c>
      <c r="P610" s="133" t="s">
        <v>94</v>
      </c>
      <c r="R610" s="133" t="s">
        <v>685</v>
      </c>
      <c r="S610" s="133" t="s">
        <v>681</v>
      </c>
      <c r="T610" s="133" t="s">
        <v>686</v>
      </c>
      <c r="U610" s="133" t="s">
        <v>684</v>
      </c>
      <c r="V610" s="133" t="s">
        <v>687</v>
      </c>
      <c r="W610" s="133" t="s">
        <v>679</v>
      </c>
      <c r="X610" s="133" t="s">
        <v>682</v>
      </c>
      <c r="Y610" s="133" t="s">
        <v>677</v>
      </c>
      <c r="AA610" s="133">
        <f t="shared" ref="AA610:AL610" ca="1" si="678">IF(AND(E610&lt;&gt;"",AA158=1),1,0)</f>
        <v>0</v>
      </c>
      <c r="AB610" s="133">
        <f t="shared" ca="1" si="678"/>
        <v>0</v>
      </c>
      <c r="AC610" s="133">
        <f t="shared" ca="1" si="678"/>
        <v>1</v>
      </c>
      <c r="AD610" s="133">
        <f t="shared" ca="1" si="678"/>
        <v>1</v>
      </c>
      <c r="AE610" s="133">
        <f t="shared" ca="1" si="678"/>
        <v>0</v>
      </c>
      <c r="AF610" s="133">
        <f t="shared" ca="1" si="678"/>
        <v>1</v>
      </c>
      <c r="AG610" s="133">
        <f t="shared" ca="1" si="678"/>
        <v>1</v>
      </c>
      <c r="AH610" s="133">
        <f t="shared" ca="1" si="678"/>
        <v>0</v>
      </c>
      <c r="AI610" s="133">
        <f t="shared" ca="1" si="678"/>
        <v>0</v>
      </c>
      <c r="AJ610" s="133">
        <f t="shared" ca="1" si="678"/>
        <v>1</v>
      </c>
      <c r="AK610" s="133">
        <f t="shared" ca="1" si="678"/>
        <v>0</v>
      </c>
      <c r="AL610" s="133">
        <f t="shared" ca="1" si="678"/>
        <v>1</v>
      </c>
      <c r="AM610" s="133">
        <f t="shared" ca="1" si="676"/>
        <v>6</v>
      </c>
    </row>
    <row r="611" spans="4:39" x14ac:dyDescent="0.25">
      <c r="D611" s="133">
        <v>453</v>
      </c>
      <c r="E611" s="133" t="s">
        <v>96</v>
      </c>
      <c r="F611" s="133" t="s">
        <v>97</v>
      </c>
      <c r="G611" s="133" t="s">
        <v>98</v>
      </c>
      <c r="H611" s="133" t="s">
        <v>93</v>
      </c>
      <c r="J611" s="133" t="s">
        <v>99</v>
      </c>
      <c r="K611" s="133" t="s">
        <v>101</v>
      </c>
      <c r="N611" s="133" t="s">
        <v>517</v>
      </c>
      <c r="O611" s="193" t="s">
        <v>518</v>
      </c>
      <c r="R611" s="133" t="s">
        <v>685</v>
      </c>
      <c r="S611" s="133" t="s">
        <v>681</v>
      </c>
      <c r="T611" s="133" t="s">
        <v>686</v>
      </c>
      <c r="U611" s="133" t="s">
        <v>684</v>
      </c>
      <c r="V611" s="133" t="s">
        <v>687</v>
      </c>
      <c r="W611" s="133" t="s">
        <v>679</v>
      </c>
      <c r="X611" s="133" t="s">
        <v>677</v>
      </c>
      <c r="Y611" s="133" t="s">
        <v>683</v>
      </c>
      <c r="AA611" s="133">
        <f t="shared" ref="AA611:AL611" ca="1" si="679">IF(AND(E611&lt;&gt;"",AA158=1),1,0)</f>
        <v>0</v>
      </c>
      <c r="AB611" s="133">
        <f t="shared" ca="1" si="679"/>
        <v>0</v>
      </c>
      <c r="AC611" s="133">
        <f t="shared" ca="1" si="679"/>
        <v>1</v>
      </c>
      <c r="AD611" s="133">
        <f t="shared" ca="1" si="679"/>
        <v>1</v>
      </c>
      <c r="AE611" s="133">
        <f t="shared" ca="1" si="679"/>
        <v>0</v>
      </c>
      <c r="AF611" s="133">
        <f t="shared" ca="1" si="679"/>
        <v>1</v>
      </c>
      <c r="AG611" s="133">
        <f t="shared" ca="1" si="679"/>
        <v>1</v>
      </c>
      <c r="AH611" s="133">
        <f t="shared" ca="1" si="679"/>
        <v>0</v>
      </c>
      <c r="AI611" s="133">
        <f t="shared" ca="1" si="679"/>
        <v>0</v>
      </c>
      <c r="AJ611" s="133">
        <f t="shared" ca="1" si="679"/>
        <v>1</v>
      </c>
      <c r="AK611" s="133">
        <f t="shared" ca="1" si="679"/>
        <v>0</v>
      </c>
      <c r="AL611" s="133">
        <f t="shared" ca="1" si="679"/>
        <v>0</v>
      </c>
      <c r="AM611" s="133">
        <f t="shared" ca="1" si="676"/>
        <v>5</v>
      </c>
    </row>
    <row r="612" spans="4:39" x14ac:dyDescent="0.25">
      <c r="D612" s="133">
        <v>454</v>
      </c>
      <c r="E612" s="133" t="s">
        <v>96</v>
      </c>
      <c r="F612" s="133" t="s">
        <v>97</v>
      </c>
      <c r="G612" s="133" t="s">
        <v>98</v>
      </c>
      <c r="H612" s="133" t="s">
        <v>93</v>
      </c>
      <c r="J612" s="133" t="s">
        <v>99</v>
      </c>
      <c r="K612" s="133" t="s">
        <v>101</v>
      </c>
      <c r="M612" s="133" t="s">
        <v>516</v>
      </c>
      <c r="P612" s="133" t="s">
        <v>94</v>
      </c>
      <c r="R612" s="133" t="s">
        <v>685</v>
      </c>
      <c r="S612" s="133" t="s">
        <v>681</v>
      </c>
      <c r="T612" s="133" t="s">
        <v>686</v>
      </c>
      <c r="U612" s="133" t="s">
        <v>684</v>
      </c>
      <c r="V612" s="133" t="s">
        <v>687</v>
      </c>
      <c r="W612" s="133" t="s">
        <v>679</v>
      </c>
      <c r="X612" s="133" t="s">
        <v>682</v>
      </c>
      <c r="Y612" s="133" t="s">
        <v>678</v>
      </c>
      <c r="AA612" s="133">
        <f t="shared" ref="AA612:AL612" ca="1" si="680">IF(AND(E612&lt;&gt;"",AA158=1),1,0)</f>
        <v>0</v>
      </c>
      <c r="AB612" s="133">
        <f t="shared" ca="1" si="680"/>
        <v>0</v>
      </c>
      <c r="AC612" s="133">
        <f t="shared" ca="1" si="680"/>
        <v>1</v>
      </c>
      <c r="AD612" s="133">
        <f t="shared" ca="1" si="680"/>
        <v>1</v>
      </c>
      <c r="AE612" s="133">
        <f t="shared" ca="1" si="680"/>
        <v>0</v>
      </c>
      <c r="AF612" s="133">
        <f t="shared" ca="1" si="680"/>
        <v>1</v>
      </c>
      <c r="AG612" s="133">
        <f t="shared" ca="1" si="680"/>
        <v>1</v>
      </c>
      <c r="AH612" s="133">
        <f t="shared" ca="1" si="680"/>
        <v>0</v>
      </c>
      <c r="AI612" s="133">
        <f t="shared" ca="1" si="680"/>
        <v>1</v>
      </c>
      <c r="AJ612" s="133">
        <f t="shared" ca="1" si="680"/>
        <v>0</v>
      </c>
      <c r="AK612" s="133">
        <f t="shared" ca="1" si="680"/>
        <v>0</v>
      </c>
      <c r="AL612" s="133">
        <f t="shared" ca="1" si="680"/>
        <v>1</v>
      </c>
      <c r="AM612" s="133">
        <f t="shared" ca="1" si="676"/>
        <v>6</v>
      </c>
    </row>
    <row r="613" spans="4:39" x14ac:dyDescent="0.25">
      <c r="D613" s="133">
        <v>455</v>
      </c>
      <c r="E613" s="133" t="s">
        <v>96</v>
      </c>
      <c r="F613" s="133" t="s">
        <v>97</v>
      </c>
      <c r="G613" s="133" t="s">
        <v>98</v>
      </c>
      <c r="H613" s="133" t="s">
        <v>93</v>
      </c>
      <c r="J613" s="133" t="s">
        <v>99</v>
      </c>
      <c r="K613" s="133" t="s">
        <v>101</v>
      </c>
      <c r="M613" s="133" t="s">
        <v>516</v>
      </c>
      <c r="O613" s="193" t="s">
        <v>518</v>
      </c>
      <c r="R613" s="133" t="s">
        <v>685</v>
      </c>
      <c r="S613" s="133" t="s">
        <v>681</v>
      </c>
      <c r="T613" s="133" t="s">
        <v>686</v>
      </c>
      <c r="U613" s="133" t="s">
        <v>684</v>
      </c>
      <c r="V613" s="133" t="s">
        <v>687</v>
      </c>
      <c r="W613" s="133" t="s">
        <v>679</v>
      </c>
      <c r="X613" s="133" t="s">
        <v>678</v>
      </c>
      <c r="Y613" s="133" t="s">
        <v>683</v>
      </c>
      <c r="AA613" s="133">
        <f t="shared" ref="AA613:AL613" ca="1" si="681">IF(AND(E613&lt;&gt;"",AA158=1),1,0)</f>
        <v>0</v>
      </c>
      <c r="AB613" s="133">
        <f t="shared" ca="1" si="681"/>
        <v>0</v>
      </c>
      <c r="AC613" s="133">
        <f t="shared" ca="1" si="681"/>
        <v>1</v>
      </c>
      <c r="AD613" s="133">
        <f t="shared" ca="1" si="681"/>
        <v>1</v>
      </c>
      <c r="AE613" s="133">
        <f t="shared" ca="1" si="681"/>
        <v>0</v>
      </c>
      <c r="AF613" s="133">
        <f t="shared" ca="1" si="681"/>
        <v>1</v>
      </c>
      <c r="AG613" s="133">
        <f t="shared" ca="1" si="681"/>
        <v>1</v>
      </c>
      <c r="AH613" s="133">
        <f t="shared" ca="1" si="681"/>
        <v>0</v>
      </c>
      <c r="AI613" s="133">
        <f t="shared" ca="1" si="681"/>
        <v>1</v>
      </c>
      <c r="AJ613" s="133">
        <f t="shared" ca="1" si="681"/>
        <v>0</v>
      </c>
      <c r="AK613" s="133">
        <f t="shared" ca="1" si="681"/>
        <v>0</v>
      </c>
      <c r="AL613" s="133">
        <f t="shared" ca="1" si="681"/>
        <v>0</v>
      </c>
      <c r="AM613" s="133">
        <f t="shared" ca="1" si="676"/>
        <v>5</v>
      </c>
    </row>
    <row r="614" spans="4:39" x14ac:dyDescent="0.25">
      <c r="D614" s="133">
        <v>456</v>
      </c>
      <c r="E614" s="133" t="s">
        <v>96</v>
      </c>
      <c r="F614" s="133" t="s">
        <v>97</v>
      </c>
      <c r="G614" s="133" t="s">
        <v>98</v>
      </c>
      <c r="H614" s="133" t="s">
        <v>93</v>
      </c>
      <c r="J614" s="133" t="s">
        <v>99</v>
      </c>
      <c r="K614" s="133" t="s">
        <v>101</v>
      </c>
      <c r="M614" s="133" t="s">
        <v>516</v>
      </c>
      <c r="N614" s="133" t="s">
        <v>517</v>
      </c>
      <c r="R614" s="133" t="s">
        <v>685</v>
      </c>
      <c r="S614" s="133" t="s">
        <v>681</v>
      </c>
      <c r="T614" s="133" t="s">
        <v>686</v>
      </c>
      <c r="U614" s="133" t="s">
        <v>684</v>
      </c>
      <c r="V614" s="133" t="s">
        <v>687</v>
      </c>
      <c r="W614" s="133" t="s">
        <v>679</v>
      </c>
      <c r="X614" s="133" t="s">
        <v>678</v>
      </c>
      <c r="Y614" s="133" t="s">
        <v>677</v>
      </c>
      <c r="AA614" s="133">
        <f t="shared" ref="AA614:AL614" ca="1" si="682">IF(AND(E614&lt;&gt;"",AA158=1),1,0)</f>
        <v>0</v>
      </c>
      <c r="AB614" s="133">
        <f t="shared" ca="1" si="682"/>
        <v>0</v>
      </c>
      <c r="AC614" s="133">
        <f t="shared" ca="1" si="682"/>
        <v>1</v>
      </c>
      <c r="AD614" s="133">
        <f t="shared" ca="1" si="682"/>
        <v>1</v>
      </c>
      <c r="AE614" s="133">
        <f t="shared" ca="1" si="682"/>
        <v>0</v>
      </c>
      <c r="AF614" s="133">
        <f t="shared" ca="1" si="682"/>
        <v>1</v>
      </c>
      <c r="AG614" s="133">
        <f t="shared" ca="1" si="682"/>
        <v>1</v>
      </c>
      <c r="AH614" s="133">
        <f t="shared" ca="1" si="682"/>
        <v>0</v>
      </c>
      <c r="AI614" s="133">
        <f t="shared" ca="1" si="682"/>
        <v>1</v>
      </c>
      <c r="AJ614" s="133">
        <f t="shared" ca="1" si="682"/>
        <v>1</v>
      </c>
      <c r="AK614" s="133">
        <f t="shared" ca="1" si="682"/>
        <v>0</v>
      </c>
      <c r="AL614" s="133">
        <f t="shared" ca="1" si="682"/>
        <v>0</v>
      </c>
      <c r="AM614" s="133">
        <f t="shared" ca="1" si="676"/>
        <v>6</v>
      </c>
    </row>
    <row r="615" spans="4:39" x14ac:dyDescent="0.25">
      <c r="D615" s="133">
        <v>457</v>
      </c>
      <c r="E615" s="133" t="s">
        <v>96</v>
      </c>
      <c r="F615" s="133" t="s">
        <v>97</v>
      </c>
      <c r="G615" s="133" t="s">
        <v>98</v>
      </c>
      <c r="H615" s="133" t="s">
        <v>93</v>
      </c>
      <c r="J615" s="133" t="s">
        <v>99</v>
      </c>
      <c r="K615" s="133" t="s">
        <v>101</v>
      </c>
      <c r="L615" s="133" t="s">
        <v>102</v>
      </c>
      <c r="P615" s="133" t="s">
        <v>94</v>
      </c>
      <c r="R615" s="133" t="s">
        <v>685</v>
      </c>
      <c r="S615" s="133" t="s">
        <v>681</v>
      </c>
      <c r="T615" s="133" t="s">
        <v>686</v>
      </c>
      <c r="U615" s="133" t="s">
        <v>684</v>
      </c>
      <c r="V615" s="133" t="s">
        <v>687</v>
      </c>
      <c r="W615" s="133" t="s">
        <v>679</v>
      </c>
      <c r="X615" s="133" t="s">
        <v>682</v>
      </c>
      <c r="Y615" s="133" t="s">
        <v>680</v>
      </c>
      <c r="AA615" s="133">
        <f t="shared" ref="AA615:AL615" ca="1" si="683">IF(AND(E615&lt;&gt;"",AA158=1),1,0)</f>
        <v>0</v>
      </c>
      <c r="AB615" s="133">
        <f t="shared" ca="1" si="683"/>
        <v>0</v>
      </c>
      <c r="AC615" s="133">
        <f t="shared" ca="1" si="683"/>
        <v>1</v>
      </c>
      <c r="AD615" s="133">
        <f t="shared" ca="1" si="683"/>
        <v>1</v>
      </c>
      <c r="AE615" s="133">
        <f t="shared" ca="1" si="683"/>
        <v>0</v>
      </c>
      <c r="AF615" s="133">
        <f t="shared" ca="1" si="683"/>
        <v>1</v>
      </c>
      <c r="AG615" s="133">
        <f t="shared" ca="1" si="683"/>
        <v>1</v>
      </c>
      <c r="AH615" s="133">
        <f t="shared" ca="1" si="683"/>
        <v>0</v>
      </c>
      <c r="AI615" s="133">
        <f t="shared" ca="1" si="683"/>
        <v>0</v>
      </c>
      <c r="AJ615" s="133">
        <f t="shared" ca="1" si="683"/>
        <v>0</v>
      </c>
      <c r="AK615" s="133">
        <f t="shared" ca="1" si="683"/>
        <v>0</v>
      </c>
      <c r="AL615" s="133">
        <f t="shared" ca="1" si="683"/>
        <v>1</v>
      </c>
      <c r="AM615" s="133">
        <f t="shared" ca="1" si="676"/>
        <v>5</v>
      </c>
    </row>
    <row r="616" spans="4:39" x14ac:dyDescent="0.25">
      <c r="D616" s="133">
        <v>458</v>
      </c>
      <c r="E616" s="133" t="s">
        <v>96</v>
      </c>
      <c r="F616" s="133" t="s">
        <v>97</v>
      </c>
      <c r="G616" s="133" t="s">
        <v>98</v>
      </c>
      <c r="H616" s="133" t="s">
        <v>93</v>
      </c>
      <c r="J616" s="133" t="s">
        <v>99</v>
      </c>
      <c r="K616" s="133" t="s">
        <v>101</v>
      </c>
      <c r="L616" s="133" t="s">
        <v>102</v>
      </c>
      <c r="O616" s="193" t="s">
        <v>518</v>
      </c>
      <c r="R616" s="133" t="s">
        <v>680</v>
      </c>
      <c r="S616" s="133" t="s">
        <v>681</v>
      </c>
      <c r="T616" s="133" t="s">
        <v>686</v>
      </c>
      <c r="U616" s="133" t="s">
        <v>685</v>
      </c>
      <c r="V616" s="133" t="s">
        <v>687</v>
      </c>
      <c r="W616" s="133" t="s">
        <v>679</v>
      </c>
      <c r="X616" s="133" t="s">
        <v>684</v>
      </c>
      <c r="Y616" s="133" t="s">
        <v>683</v>
      </c>
      <c r="AA616" s="133">
        <f t="shared" ref="AA616:AL616" ca="1" si="684">IF(AND(E616&lt;&gt;"",AA158=1),1,0)</f>
        <v>0</v>
      </c>
      <c r="AB616" s="133">
        <f t="shared" ca="1" si="684"/>
        <v>0</v>
      </c>
      <c r="AC616" s="133">
        <f t="shared" ca="1" si="684"/>
        <v>1</v>
      </c>
      <c r="AD616" s="133">
        <f t="shared" ca="1" si="684"/>
        <v>1</v>
      </c>
      <c r="AE616" s="133">
        <f t="shared" ca="1" si="684"/>
        <v>0</v>
      </c>
      <c r="AF616" s="133">
        <f t="shared" ca="1" si="684"/>
        <v>1</v>
      </c>
      <c r="AG616" s="133">
        <f t="shared" ca="1" si="684"/>
        <v>1</v>
      </c>
      <c r="AH616" s="133">
        <f t="shared" ca="1" si="684"/>
        <v>0</v>
      </c>
      <c r="AI616" s="133">
        <f t="shared" ca="1" si="684"/>
        <v>0</v>
      </c>
      <c r="AJ616" s="133">
        <f t="shared" ca="1" si="684"/>
        <v>0</v>
      </c>
      <c r="AK616" s="133">
        <f t="shared" ca="1" si="684"/>
        <v>0</v>
      </c>
      <c r="AL616" s="133">
        <f t="shared" ca="1" si="684"/>
        <v>0</v>
      </c>
      <c r="AM616" s="133">
        <f t="shared" ca="1" si="676"/>
        <v>4</v>
      </c>
    </row>
    <row r="617" spans="4:39" x14ac:dyDescent="0.25">
      <c r="D617" s="133">
        <v>459</v>
      </c>
      <c r="E617" s="133" t="s">
        <v>96</v>
      </c>
      <c r="F617" s="133" t="s">
        <v>97</v>
      </c>
      <c r="G617" s="133" t="s">
        <v>98</v>
      </c>
      <c r="H617" s="133" t="s">
        <v>93</v>
      </c>
      <c r="J617" s="133" t="s">
        <v>99</v>
      </c>
      <c r="K617" s="133" t="s">
        <v>101</v>
      </c>
      <c r="L617" s="133" t="s">
        <v>102</v>
      </c>
      <c r="N617" s="133" t="s">
        <v>517</v>
      </c>
      <c r="R617" s="133" t="s">
        <v>680</v>
      </c>
      <c r="S617" s="133" t="s">
        <v>681</v>
      </c>
      <c r="T617" s="133" t="s">
        <v>686</v>
      </c>
      <c r="U617" s="133" t="s">
        <v>685</v>
      </c>
      <c r="V617" s="133" t="s">
        <v>687</v>
      </c>
      <c r="W617" s="133" t="s">
        <v>679</v>
      </c>
      <c r="X617" s="133" t="s">
        <v>684</v>
      </c>
      <c r="Y617" s="133" t="s">
        <v>677</v>
      </c>
      <c r="AA617" s="133">
        <f t="shared" ref="AA617:AL617" ca="1" si="685">IF(AND(E617&lt;&gt;"",AA158=1),1,0)</f>
        <v>0</v>
      </c>
      <c r="AB617" s="133">
        <f t="shared" ca="1" si="685"/>
        <v>0</v>
      </c>
      <c r="AC617" s="133">
        <f t="shared" ca="1" si="685"/>
        <v>1</v>
      </c>
      <c r="AD617" s="133">
        <f t="shared" ca="1" si="685"/>
        <v>1</v>
      </c>
      <c r="AE617" s="133">
        <f t="shared" ca="1" si="685"/>
        <v>0</v>
      </c>
      <c r="AF617" s="133">
        <f t="shared" ca="1" si="685"/>
        <v>1</v>
      </c>
      <c r="AG617" s="133">
        <f t="shared" ca="1" si="685"/>
        <v>1</v>
      </c>
      <c r="AH617" s="133">
        <f t="shared" ca="1" si="685"/>
        <v>0</v>
      </c>
      <c r="AI617" s="133">
        <f t="shared" ca="1" si="685"/>
        <v>0</v>
      </c>
      <c r="AJ617" s="133">
        <f t="shared" ca="1" si="685"/>
        <v>1</v>
      </c>
      <c r="AK617" s="133">
        <f t="shared" ca="1" si="685"/>
        <v>0</v>
      </c>
      <c r="AL617" s="133">
        <f t="shared" ca="1" si="685"/>
        <v>0</v>
      </c>
      <c r="AM617" s="133">
        <f t="shared" ca="1" si="676"/>
        <v>5</v>
      </c>
    </row>
    <row r="618" spans="4:39" x14ac:dyDescent="0.25">
      <c r="D618" s="133">
        <v>460</v>
      </c>
      <c r="E618" s="133" t="s">
        <v>96</v>
      </c>
      <c r="F618" s="133" t="s">
        <v>97</v>
      </c>
      <c r="G618" s="133" t="s">
        <v>98</v>
      </c>
      <c r="H618" s="133" t="s">
        <v>93</v>
      </c>
      <c r="J618" s="133" t="s">
        <v>99</v>
      </c>
      <c r="K618" s="133" t="s">
        <v>101</v>
      </c>
      <c r="L618" s="133" t="s">
        <v>102</v>
      </c>
      <c r="M618" s="133" t="s">
        <v>516</v>
      </c>
      <c r="R618" s="133" t="s">
        <v>680</v>
      </c>
      <c r="S618" s="133" t="s">
        <v>681</v>
      </c>
      <c r="T618" s="133" t="s">
        <v>686</v>
      </c>
      <c r="U618" s="133" t="s">
        <v>685</v>
      </c>
      <c r="V618" s="133" t="s">
        <v>687</v>
      </c>
      <c r="W618" s="133" t="s">
        <v>679</v>
      </c>
      <c r="X618" s="133" t="s">
        <v>684</v>
      </c>
      <c r="Y618" s="133" t="s">
        <v>678</v>
      </c>
      <c r="AA618" s="133">
        <f t="shared" ref="AA618:AL618" ca="1" si="686">IF(AND(E618&lt;&gt;"",AA158=1),1,0)</f>
        <v>0</v>
      </c>
      <c r="AB618" s="133">
        <f t="shared" ca="1" si="686"/>
        <v>0</v>
      </c>
      <c r="AC618" s="133">
        <f t="shared" ca="1" si="686"/>
        <v>1</v>
      </c>
      <c r="AD618" s="133">
        <f t="shared" ca="1" si="686"/>
        <v>1</v>
      </c>
      <c r="AE618" s="133">
        <f t="shared" ca="1" si="686"/>
        <v>0</v>
      </c>
      <c r="AF618" s="133">
        <f t="shared" ca="1" si="686"/>
        <v>1</v>
      </c>
      <c r="AG618" s="133">
        <f t="shared" ca="1" si="686"/>
        <v>1</v>
      </c>
      <c r="AH618" s="133">
        <f t="shared" ca="1" si="686"/>
        <v>0</v>
      </c>
      <c r="AI618" s="133">
        <f t="shared" ca="1" si="686"/>
        <v>1</v>
      </c>
      <c r="AJ618" s="133">
        <f t="shared" ca="1" si="686"/>
        <v>0</v>
      </c>
      <c r="AK618" s="133">
        <f t="shared" ca="1" si="686"/>
        <v>0</v>
      </c>
      <c r="AL618" s="133">
        <f t="shared" ca="1" si="686"/>
        <v>0</v>
      </c>
      <c r="AM618" s="133">
        <f t="shared" ca="1" si="676"/>
        <v>5</v>
      </c>
    </row>
    <row r="619" spans="4:39" x14ac:dyDescent="0.25">
      <c r="D619" s="133">
        <v>461</v>
      </c>
      <c r="E619" s="133" t="s">
        <v>96</v>
      </c>
      <c r="F619" s="133" t="s">
        <v>97</v>
      </c>
      <c r="G619" s="133" t="s">
        <v>98</v>
      </c>
      <c r="H619" s="133" t="s">
        <v>93</v>
      </c>
      <c r="I619" s="133" t="s">
        <v>100</v>
      </c>
      <c r="N619" s="133" t="s">
        <v>517</v>
      </c>
      <c r="O619" s="193" t="s">
        <v>518</v>
      </c>
      <c r="P619" s="133" t="s">
        <v>94</v>
      </c>
      <c r="R619" s="133" t="s">
        <v>676</v>
      </c>
      <c r="S619" s="133" t="s">
        <v>677</v>
      </c>
      <c r="T619" s="133" t="s">
        <v>686</v>
      </c>
      <c r="U619" s="133" t="s">
        <v>685</v>
      </c>
      <c r="V619" s="133" t="s">
        <v>687</v>
      </c>
      <c r="W619" s="133" t="s">
        <v>684</v>
      </c>
      <c r="X619" s="133" t="s">
        <v>682</v>
      </c>
      <c r="Y619" s="133" t="s">
        <v>683</v>
      </c>
      <c r="AA619" s="133">
        <f t="shared" ref="AA619:AL619" ca="1" si="687">IF(AND(E619&lt;&gt;"",AA158=1),1,0)</f>
        <v>0</v>
      </c>
      <c r="AB619" s="133">
        <f t="shared" ca="1" si="687"/>
        <v>0</v>
      </c>
      <c r="AC619" s="133">
        <f t="shared" ca="1" si="687"/>
        <v>1</v>
      </c>
      <c r="AD619" s="133">
        <f t="shared" ca="1" si="687"/>
        <v>1</v>
      </c>
      <c r="AE619" s="133">
        <f t="shared" ca="1" si="687"/>
        <v>1</v>
      </c>
      <c r="AF619" s="133">
        <f t="shared" ca="1" si="687"/>
        <v>0</v>
      </c>
      <c r="AG619" s="133">
        <f t="shared" ca="1" si="687"/>
        <v>0</v>
      </c>
      <c r="AH619" s="133">
        <f t="shared" ca="1" si="687"/>
        <v>0</v>
      </c>
      <c r="AI619" s="133">
        <f t="shared" ca="1" si="687"/>
        <v>0</v>
      </c>
      <c r="AJ619" s="133">
        <f t="shared" ca="1" si="687"/>
        <v>1</v>
      </c>
      <c r="AK619" s="133">
        <f t="shared" ca="1" si="687"/>
        <v>0</v>
      </c>
      <c r="AL619" s="133">
        <f t="shared" ca="1" si="687"/>
        <v>1</v>
      </c>
      <c r="AM619" s="133">
        <f t="shared" ca="1" si="676"/>
        <v>5</v>
      </c>
    </row>
    <row r="620" spans="4:39" x14ac:dyDescent="0.25">
      <c r="D620" s="133">
        <v>462</v>
      </c>
      <c r="E620" s="133" t="s">
        <v>96</v>
      </c>
      <c r="F620" s="133" t="s">
        <v>97</v>
      </c>
      <c r="G620" s="133" t="s">
        <v>98</v>
      </c>
      <c r="H620" s="133" t="s">
        <v>93</v>
      </c>
      <c r="I620" s="133" t="s">
        <v>100</v>
      </c>
      <c r="M620" s="133" t="s">
        <v>516</v>
      </c>
      <c r="O620" s="193" t="s">
        <v>518</v>
      </c>
      <c r="P620" s="133" t="s">
        <v>94</v>
      </c>
      <c r="R620" s="133" t="s">
        <v>676</v>
      </c>
      <c r="S620" s="133" t="s">
        <v>678</v>
      </c>
      <c r="T620" s="133" t="s">
        <v>686</v>
      </c>
      <c r="U620" s="133" t="s">
        <v>685</v>
      </c>
      <c r="V620" s="133" t="s">
        <v>687</v>
      </c>
      <c r="W620" s="133" t="s">
        <v>684</v>
      </c>
      <c r="X620" s="133" t="s">
        <v>682</v>
      </c>
      <c r="Y620" s="133" t="s">
        <v>683</v>
      </c>
      <c r="AA620" s="133">
        <f t="shared" ref="AA620:AL620" ca="1" si="688">IF(AND(E620&lt;&gt;"",AA158=1),1,0)</f>
        <v>0</v>
      </c>
      <c r="AB620" s="133">
        <f t="shared" ca="1" si="688"/>
        <v>0</v>
      </c>
      <c r="AC620" s="133">
        <f t="shared" ca="1" si="688"/>
        <v>1</v>
      </c>
      <c r="AD620" s="133">
        <f t="shared" ca="1" si="688"/>
        <v>1</v>
      </c>
      <c r="AE620" s="133">
        <f t="shared" ca="1" si="688"/>
        <v>1</v>
      </c>
      <c r="AF620" s="133">
        <f t="shared" ca="1" si="688"/>
        <v>0</v>
      </c>
      <c r="AG620" s="133">
        <f t="shared" ca="1" si="688"/>
        <v>0</v>
      </c>
      <c r="AH620" s="133">
        <f t="shared" ca="1" si="688"/>
        <v>0</v>
      </c>
      <c r="AI620" s="133">
        <f t="shared" ca="1" si="688"/>
        <v>1</v>
      </c>
      <c r="AJ620" s="133">
        <f t="shared" ca="1" si="688"/>
        <v>0</v>
      </c>
      <c r="AK620" s="133">
        <f t="shared" ca="1" si="688"/>
        <v>0</v>
      </c>
      <c r="AL620" s="133">
        <f t="shared" ca="1" si="688"/>
        <v>1</v>
      </c>
      <c r="AM620" s="133">
        <f t="shared" ca="1" si="676"/>
        <v>5</v>
      </c>
    </row>
    <row r="621" spans="4:39" x14ac:dyDescent="0.25">
      <c r="D621" s="133">
        <v>463</v>
      </c>
      <c r="E621" s="133" t="s">
        <v>96</v>
      </c>
      <c r="F621" s="133" t="s">
        <v>97</v>
      </c>
      <c r="G621" s="133" t="s">
        <v>98</v>
      </c>
      <c r="H621" s="133" t="s">
        <v>93</v>
      </c>
      <c r="I621" s="133" t="s">
        <v>100</v>
      </c>
      <c r="M621" s="133" t="s">
        <v>516</v>
      </c>
      <c r="N621" s="133" t="s">
        <v>517</v>
      </c>
      <c r="P621" s="133" t="s">
        <v>94</v>
      </c>
      <c r="R621" s="133" t="s">
        <v>676</v>
      </c>
      <c r="S621" s="133" t="s">
        <v>677</v>
      </c>
      <c r="T621" s="133" t="s">
        <v>686</v>
      </c>
      <c r="U621" s="133" t="s">
        <v>685</v>
      </c>
      <c r="V621" s="133" t="s">
        <v>687</v>
      </c>
      <c r="W621" s="133" t="s">
        <v>684</v>
      </c>
      <c r="X621" s="133" t="s">
        <v>682</v>
      </c>
      <c r="Y621" s="133" t="s">
        <v>678</v>
      </c>
      <c r="AA621" s="133">
        <f t="shared" ref="AA621:AL621" ca="1" si="689">IF(AND(E621&lt;&gt;"",AA158=1),1,0)</f>
        <v>0</v>
      </c>
      <c r="AB621" s="133">
        <f t="shared" ca="1" si="689"/>
        <v>0</v>
      </c>
      <c r="AC621" s="133">
        <f t="shared" ca="1" si="689"/>
        <v>1</v>
      </c>
      <c r="AD621" s="133">
        <f t="shared" ca="1" si="689"/>
        <v>1</v>
      </c>
      <c r="AE621" s="133">
        <f t="shared" ca="1" si="689"/>
        <v>1</v>
      </c>
      <c r="AF621" s="133">
        <f t="shared" ca="1" si="689"/>
        <v>0</v>
      </c>
      <c r="AG621" s="133">
        <f t="shared" ca="1" si="689"/>
        <v>0</v>
      </c>
      <c r="AH621" s="133">
        <f t="shared" ca="1" si="689"/>
        <v>0</v>
      </c>
      <c r="AI621" s="133">
        <f t="shared" ca="1" si="689"/>
        <v>1</v>
      </c>
      <c r="AJ621" s="133">
        <f t="shared" ca="1" si="689"/>
        <v>1</v>
      </c>
      <c r="AK621" s="133">
        <f t="shared" ca="1" si="689"/>
        <v>0</v>
      </c>
      <c r="AL621" s="133">
        <f t="shared" ca="1" si="689"/>
        <v>1</v>
      </c>
      <c r="AM621" s="133">
        <f t="shared" ca="1" si="676"/>
        <v>6</v>
      </c>
    </row>
    <row r="622" spans="4:39" x14ac:dyDescent="0.25">
      <c r="D622" s="133">
        <v>464</v>
      </c>
      <c r="E622" s="133" t="s">
        <v>96</v>
      </c>
      <c r="F622" s="133" t="s">
        <v>97</v>
      </c>
      <c r="G622" s="133" t="s">
        <v>98</v>
      </c>
      <c r="H622" s="133" t="s">
        <v>93</v>
      </c>
      <c r="I622" s="133" t="s">
        <v>100</v>
      </c>
      <c r="M622" s="133" t="s">
        <v>516</v>
      </c>
      <c r="N622" s="133" t="s">
        <v>517</v>
      </c>
      <c r="O622" s="193" t="s">
        <v>518</v>
      </c>
      <c r="R622" s="133" t="s">
        <v>676</v>
      </c>
      <c r="S622" s="133" t="s">
        <v>677</v>
      </c>
      <c r="T622" s="133" t="s">
        <v>686</v>
      </c>
      <c r="U622" s="133" t="s">
        <v>685</v>
      </c>
      <c r="V622" s="133" t="s">
        <v>687</v>
      </c>
      <c r="W622" s="133" t="s">
        <v>684</v>
      </c>
      <c r="X622" s="133" t="s">
        <v>678</v>
      </c>
      <c r="Y622" s="133" t="s">
        <v>683</v>
      </c>
      <c r="AA622" s="133">
        <f t="shared" ref="AA622:AL622" ca="1" si="690">IF(AND(E622&lt;&gt;"",AA158=1),1,0)</f>
        <v>0</v>
      </c>
      <c r="AB622" s="133">
        <f t="shared" ca="1" si="690"/>
        <v>0</v>
      </c>
      <c r="AC622" s="133">
        <f t="shared" ca="1" si="690"/>
        <v>1</v>
      </c>
      <c r="AD622" s="133">
        <f t="shared" ca="1" si="690"/>
        <v>1</v>
      </c>
      <c r="AE622" s="133">
        <f t="shared" ca="1" si="690"/>
        <v>1</v>
      </c>
      <c r="AF622" s="133">
        <f t="shared" ca="1" si="690"/>
        <v>0</v>
      </c>
      <c r="AG622" s="133">
        <f t="shared" ca="1" si="690"/>
        <v>0</v>
      </c>
      <c r="AH622" s="133">
        <f t="shared" ca="1" si="690"/>
        <v>0</v>
      </c>
      <c r="AI622" s="133">
        <f t="shared" ca="1" si="690"/>
        <v>1</v>
      </c>
      <c r="AJ622" s="133">
        <f t="shared" ca="1" si="690"/>
        <v>1</v>
      </c>
      <c r="AK622" s="133">
        <f t="shared" ca="1" si="690"/>
        <v>0</v>
      </c>
      <c r="AL622" s="133">
        <f t="shared" ca="1" si="690"/>
        <v>0</v>
      </c>
      <c r="AM622" s="133">
        <f t="shared" ca="1" si="676"/>
        <v>5</v>
      </c>
    </row>
    <row r="623" spans="4:39" x14ac:dyDescent="0.25">
      <c r="D623" s="133">
        <v>465</v>
      </c>
      <c r="E623" s="133" t="s">
        <v>96</v>
      </c>
      <c r="F623" s="133" t="s">
        <v>97</v>
      </c>
      <c r="G623" s="133" t="s">
        <v>98</v>
      </c>
      <c r="H623" s="133" t="s">
        <v>93</v>
      </c>
      <c r="I623" s="133" t="s">
        <v>100</v>
      </c>
      <c r="L623" s="133" t="s">
        <v>102</v>
      </c>
      <c r="O623" s="193" t="s">
        <v>518</v>
      </c>
      <c r="P623" s="133" t="s">
        <v>94</v>
      </c>
      <c r="R623" s="133" t="s">
        <v>680</v>
      </c>
      <c r="S623" s="133" t="s">
        <v>676</v>
      </c>
      <c r="T623" s="133" t="s">
        <v>686</v>
      </c>
      <c r="U623" s="133" t="s">
        <v>685</v>
      </c>
      <c r="V623" s="133" t="s">
        <v>687</v>
      </c>
      <c r="W623" s="133" t="s">
        <v>684</v>
      </c>
      <c r="X623" s="133" t="s">
        <v>682</v>
      </c>
      <c r="Y623" s="133" t="s">
        <v>683</v>
      </c>
      <c r="AA623" s="133">
        <f t="shared" ref="AA623:AL623" ca="1" si="691">IF(AND(E623&lt;&gt;"",AA158=1),1,0)</f>
        <v>0</v>
      </c>
      <c r="AB623" s="133">
        <f t="shared" ca="1" si="691"/>
        <v>0</v>
      </c>
      <c r="AC623" s="133">
        <f t="shared" ca="1" si="691"/>
        <v>1</v>
      </c>
      <c r="AD623" s="133">
        <f t="shared" ca="1" si="691"/>
        <v>1</v>
      </c>
      <c r="AE623" s="133">
        <f t="shared" ca="1" si="691"/>
        <v>1</v>
      </c>
      <c r="AF623" s="133">
        <f t="shared" ca="1" si="691"/>
        <v>0</v>
      </c>
      <c r="AG623" s="133">
        <f t="shared" ca="1" si="691"/>
        <v>0</v>
      </c>
      <c r="AH623" s="133">
        <f t="shared" ca="1" si="691"/>
        <v>0</v>
      </c>
      <c r="AI623" s="133">
        <f t="shared" ca="1" si="691"/>
        <v>0</v>
      </c>
      <c r="AJ623" s="133">
        <f t="shared" ca="1" si="691"/>
        <v>0</v>
      </c>
      <c r="AK623" s="133">
        <f t="shared" ca="1" si="691"/>
        <v>0</v>
      </c>
      <c r="AL623" s="133">
        <f t="shared" ca="1" si="691"/>
        <v>1</v>
      </c>
      <c r="AM623" s="133">
        <f t="shared" ca="1" si="676"/>
        <v>4</v>
      </c>
    </row>
    <row r="624" spans="4:39" x14ac:dyDescent="0.25">
      <c r="D624" s="133">
        <v>466</v>
      </c>
      <c r="E624" s="133" t="s">
        <v>96</v>
      </c>
      <c r="F624" s="133" t="s">
        <v>97</v>
      </c>
      <c r="G624" s="133" t="s">
        <v>98</v>
      </c>
      <c r="H624" s="133" t="s">
        <v>93</v>
      </c>
      <c r="I624" s="133" t="s">
        <v>100</v>
      </c>
      <c r="L624" s="133" t="s">
        <v>102</v>
      </c>
      <c r="N624" s="133" t="s">
        <v>517</v>
      </c>
      <c r="P624" s="133" t="s">
        <v>94</v>
      </c>
      <c r="R624" s="133" t="s">
        <v>680</v>
      </c>
      <c r="S624" s="133" t="s">
        <v>677</v>
      </c>
      <c r="T624" s="133" t="s">
        <v>686</v>
      </c>
      <c r="U624" s="133" t="s">
        <v>685</v>
      </c>
      <c r="V624" s="133" t="s">
        <v>687</v>
      </c>
      <c r="W624" s="133" t="s">
        <v>684</v>
      </c>
      <c r="X624" s="133" t="s">
        <v>682</v>
      </c>
      <c r="Y624" s="133" t="s">
        <v>676</v>
      </c>
      <c r="AA624" s="133">
        <f t="shared" ref="AA624:AL624" ca="1" si="692">IF(AND(E624&lt;&gt;"",AA158=1),1,0)</f>
        <v>0</v>
      </c>
      <c r="AB624" s="133">
        <f t="shared" ca="1" si="692"/>
        <v>0</v>
      </c>
      <c r="AC624" s="133">
        <f t="shared" ca="1" si="692"/>
        <v>1</v>
      </c>
      <c r="AD624" s="133">
        <f t="shared" ca="1" si="692"/>
        <v>1</v>
      </c>
      <c r="AE624" s="133">
        <f t="shared" ca="1" si="692"/>
        <v>1</v>
      </c>
      <c r="AF624" s="133">
        <f t="shared" ca="1" si="692"/>
        <v>0</v>
      </c>
      <c r="AG624" s="133">
        <f t="shared" ca="1" si="692"/>
        <v>0</v>
      </c>
      <c r="AH624" s="133">
        <f t="shared" ca="1" si="692"/>
        <v>0</v>
      </c>
      <c r="AI624" s="133">
        <f t="shared" ca="1" si="692"/>
        <v>0</v>
      </c>
      <c r="AJ624" s="133">
        <f t="shared" ca="1" si="692"/>
        <v>1</v>
      </c>
      <c r="AK624" s="133">
        <f t="shared" ca="1" si="692"/>
        <v>0</v>
      </c>
      <c r="AL624" s="133">
        <f t="shared" ca="1" si="692"/>
        <v>1</v>
      </c>
      <c r="AM624" s="133">
        <f t="shared" ca="1" si="676"/>
        <v>5</v>
      </c>
    </row>
    <row r="625" spans="4:39" x14ac:dyDescent="0.25">
      <c r="D625" s="133">
        <v>467</v>
      </c>
      <c r="E625" s="133" t="s">
        <v>96</v>
      </c>
      <c r="F625" s="133" t="s">
        <v>97</v>
      </c>
      <c r="G625" s="133" t="s">
        <v>98</v>
      </c>
      <c r="H625" s="133" t="s">
        <v>93</v>
      </c>
      <c r="I625" s="133" t="s">
        <v>100</v>
      </c>
      <c r="L625" s="133" t="s">
        <v>102</v>
      </c>
      <c r="N625" s="133" t="s">
        <v>517</v>
      </c>
      <c r="O625" s="193" t="s">
        <v>518</v>
      </c>
      <c r="R625" s="133" t="s">
        <v>680</v>
      </c>
      <c r="S625" s="133" t="s">
        <v>677</v>
      </c>
      <c r="T625" s="133" t="s">
        <v>686</v>
      </c>
      <c r="U625" s="133" t="s">
        <v>685</v>
      </c>
      <c r="V625" s="133" t="s">
        <v>687</v>
      </c>
      <c r="W625" s="133" t="s">
        <v>684</v>
      </c>
      <c r="X625" s="133" t="s">
        <v>676</v>
      </c>
      <c r="Y625" s="133" t="s">
        <v>683</v>
      </c>
      <c r="AA625" s="133">
        <f t="shared" ref="AA625:AL625" ca="1" si="693">IF(AND(E625&lt;&gt;"",AA158=1),1,0)</f>
        <v>0</v>
      </c>
      <c r="AB625" s="133">
        <f t="shared" ca="1" si="693"/>
        <v>0</v>
      </c>
      <c r="AC625" s="133">
        <f t="shared" ca="1" si="693"/>
        <v>1</v>
      </c>
      <c r="AD625" s="133">
        <f t="shared" ca="1" si="693"/>
        <v>1</v>
      </c>
      <c r="AE625" s="133">
        <f t="shared" ca="1" si="693"/>
        <v>1</v>
      </c>
      <c r="AF625" s="133">
        <f t="shared" ca="1" si="693"/>
        <v>0</v>
      </c>
      <c r="AG625" s="133">
        <f t="shared" ca="1" si="693"/>
        <v>0</v>
      </c>
      <c r="AH625" s="133">
        <f t="shared" ca="1" si="693"/>
        <v>0</v>
      </c>
      <c r="AI625" s="133">
        <f t="shared" ca="1" si="693"/>
        <v>0</v>
      </c>
      <c r="AJ625" s="133">
        <f t="shared" ca="1" si="693"/>
        <v>1</v>
      </c>
      <c r="AK625" s="133">
        <f t="shared" ca="1" si="693"/>
        <v>0</v>
      </c>
      <c r="AL625" s="133">
        <f t="shared" ca="1" si="693"/>
        <v>0</v>
      </c>
      <c r="AM625" s="133">
        <f t="shared" ca="1" si="676"/>
        <v>4</v>
      </c>
    </row>
    <row r="626" spans="4:39" x14ac:dyDescent="0.25">
      <c r="D626" s="133">
        <v>468</v>
      </c>
      <c r="E626" s="133" t="s">
        <v>96</v>
      </c>
      <c r="F626" s="133" t="s">
        <v>97</v>
      </c>
      <c r="G626" s="133" t="s">
        <v>98</v>
      </c>
      <c r="H626" s="133" t="s">
        <v>93</v>
      </c>
      <c r="I626" s="133" t="s">
        <v>100</v>
      </c>
      <c r="L626" s="133" t="s">
        <v>102</v>
      </c>
      <c r="M626" s="133" t="s">
        <v>516</v>
      </c>
      <c r="P626" s="133" t="s">
        <v>94</v>
      </c>
      <c r="R626" s="133" t="s">
        <v>680</v>
      </c>
      <c r="S626" s="133" t="s">
        <v>676</v>
      </c>
      <c r="T626" s="133" t="s">
        <v>686</v>
      </c>
      <c r="U626" s="133" t="s">
        <v>685</v>
      </c>
      <c r="V626" s="133" t="s">
        <v>687</v>
      </c>
      <c r="W626" s="133" t="s">
        <v>684</v>
      </c>
      <c r="X626" s="133" t="s">
        <v>682</v>
      </c>
      <c r="Y626" s="133" t="s">
        <v>678</v>
      </c>
      <c r="AA626" s="133">
        <f t="shared" ref="AA626:AL626" ca="1" si="694">IF(AND(E626&lt;&gt;"",AA158=1),1,0)</f>
        <v>0</v>
      </c>
      <c r="AB626" s="133">
        <f t="shared" ca="1" si="694"/>
        <v>0</v>
      </c>
      <c r="AC626" s="133">
        <f t="shared" ca="1" si="694"/>
        <v>1</v>
      </c>
      <c r="AD626" s="133">
        <f t="shared" ca="1" si="694"/>
        <v>1</v>
      </c>
      <c r="AE626" s="133">
        <f t="shared" ca="1" si="694"/>
        <v>1</v>
      </c>
      <c r="AF626" s="133">
        <f t="shared" ca="1" si="694"/>
        <v>0</v>
      </c>
      <c r="AG626" s="133">
        <f t="shared" ca="1" si="694"/>
        <v>0</v>
      </c>
      <c r="AH626" s="133">
        <f t="shared" ca="1" si="694"/>
        <v>0</v>
      </c>
      <c r="AI626" s="133">
        <f t="shared" ca="1" si="694"/>
        <v>1</v>
      </c>
      <c r="AJ626" s="133">
        <f t="shared" ca="1" si="694"/>
        <v>0</v>
      </c>
      <c r="AK626" s="133">
        <f t="shared" ca="1" si="694"/>
        <v>0</v>
      </c>
      <c r="AL626" s="133">
        <f t="shared" ca="1" si="694"/>
        <v>1</v>
      </c>
      <c r="AM626" s="133">
        <f t="shared" ca="1" si="676"/>
        <v>5</v>
      </c>
    </row>
    <row r="627" spans="4:39" x14ac:dyDescent="0.25">
      <c r="D627" s="133">
        <v>469</v>
      </c>
      <c r="E627" s="133" t="s">
        <v>96</v>
      </c>
      <c r="F627" s="133" t="s">
        <v>97</v>
      </c>
      <c r="G627" s="133" t="s">
        <v>98</v>
      </c>
      <c r="H627" s="133" t="s">
        <v>93</v>
      </c>
      <c r="I627" s="133" t="s">
        <v>100</v>
      </c>
      <c r="L627" s="133" t="s">
        <v>102</v>
      </c>
      <c r="M627" s="133" t="s">
        <v>516</v>
      </c>
      <c r="O627" s="193" t="s">
        <v>518</v>
      </c>
      <c r="R627" s="133" t="s">
        <v>680</v>
      </c>
      <c r="S627" s="133" t="s">
        <v>676</v>
      </c>
      <c r="T627" s="133" t="s">
        <v>686</v>
      </c>
      <c r="U627" s="133" t="s">
        <v>685</v>
      </c>
      <c r="V627" s="133" t="s">
        <v>687</v>
      </c>
      <c r="W627" s="133" t="s">
        <v>684</v>
      </c>
      <c r="X627" s="133" t="s">
        <v>678</v>
      </c>
      <c r="Y627" s="133" t="s">
        <v>683</v>
      </c>
      <c r="AA627" s="133">
        <f t="shared" ref="AA627:AL627" ca="1" si="695">IF(AND(E627&lt;&gt;"",AA158=1),1,0)</f>
        <v>0</v>
      </c>
      <c r="AB627" s="133">
        <f t="shared" ca="1" si="695"/>
        <v>0</v>
      </c>
      <c r="AC627" s="133">
        <f t="shared" ca="1" si="695"/>
        <v>1</v>
      </c>
      <c r="AD627" s="133">
        <f t="shared" ca="1" si="695"/>
        <v>1</v>
      </c>
      <c r="AE627" s="133">
        <f t="shared" ca="1" si="695"/>
        <v>1</v>
      </c>
      <c r="AF627" s="133">
        <f t="shared" ca="1" si="695"/>
        <v>0</v>
      </c>
      <c r="AG627" s="133">
        <f t="shared" ca="1" si="695"/>
        <v>0</v>
      </c>
      <c r="AH627" s="133">
        <f t="shared" ca="1" si="695"/>
        <v>0</v>
      </c>
      <c r="AI627" s="133">
        <f t="shared" ca="1" si="695"/>
        <v>1</v>
      </c>
      <c r="AJ627" s="133">
        <f t="shared" ca="1" si="695"/>
        <v>0</v>
      </c>
      <c r="AK627" s="133">
        <f t="shared" ca="1" si="695"/>
        <v>0</v>
      </c>
      <c r="AL627" s="133">
        <f t="shared" ca="1" si="695"/>
        <v>0</v>
      </c>
      <c r="AM627" s="133">
        <f t="shared" ca="1" si="676"/>
        <v>4</v>
      </c>
    </row>
    <row r="628" spans="4:39" x14ac:dyDescent="0.25">
      <c r="D628" s="133">
        <v>470</v>
      </c>
      <c r="E628" s="133" t="s">
        <v>96</v>
      </c>
      <c r="F628" s="133" t="s">
        <v>97</v>
      </c>
      <c r="G628" s="133" t="s">
        <v>98</v>
      </c>
      <c r="H628" s="133" t="s">
        <v>93</v>
      </c>
      <c r="I628" s="133" t="s">
        <v>100</v>
      </c>
      <c r="L628" s="133" t="s">
        <v>102</v>
      </c>
      <c r="M628" s="133" t="s">
        <v>516</v>
      </c>
      <c r="N628" s="133" t="s">
        <v>517</v>
      </c>
      <c r="R628" s="133" t="s">
        <v>680</v>
      </c>
      <c r="S628" s="133" t="s">
        <v>677</v>
      </c>
      <c r="T628" s="133" t="s">
        <v>686</v>
      </c>
      <c r="U628" s="133" t="s">
        <v>685</v>
      </c>
      <c r="V628" s="133" t="s">
        <v>687</v>
      </c>
      <c r="W628" s="133" t="s">
        <v>684</v>
      </c>
      <c r="X628" s="133" t="s">
        <v>676</v>
      </c>
      <c r="Y628" s="133" t="s">
        <v>678</v>
      </c>
      <c r="AA628" s="133">
        <f t="shared" ref="AA628:AL628" ca="1" si="696">IF(AND(E628&lt;&gt;"",AA158=1),1,0)</f>
        <v>0</v>
      </c>
      <c r="AB628" s="133">
        <f t="shared" ca="1" si="696"/>
        <v>0</v>
      </c>
      <c r="AC628" s="133">
        <f t="shared" ca="1" si="696"/>
        <v>1</v>
      </c>
      <c r="AD628" s="133">
        <f t="shared" ca="1" si="696"/>
        <v>1</v>
      </c>
      <c r="AE628" s="133">
        <f t="shared" ca="1" si="696"/>
        <v>1</v>
      </c>
      <c r="AF628" s="133">
        <f t="shared" ca="1" si="696"/>
        <v>0</v>
      </c>
      <c r="AG628" s="133">
        <f t="shared" ca="1" si="696"/>
        <v>0</v>
      </c>
      <c r="AH628" s="133">
        <f t="shared" ca="1" si="696"/>
        <v>0</v>
      </c>
      <c r="AI628" s="133">
        <f t="shared" ca="1" si="696"/>
        <v>1</v>
      </c>
      <c r="AJ628" s="133">
        <f t="shared" ca="1" si="696"/>
        <v>1</v>
      </c>
      <c r="AK628" s="133">
        <f t="shared" ca="1" si="696"/>
        <v>0</v>
      </c>
      <c r="AL628" s="133">
        <f t="shared" ca="1" si="696"/>
        <v>0</v>
      </c>
      <c r="AM628" s="133">
        <f t="shared" ca="1" si="676"/>
        <v>5</v>
      </c>
    </row>
    <row r="629" spans="4:39" x14ac:dyDescent="0.25">
      <c r="D629" s="133">
        <v>471</v>
      </c>
      <c r="E629" s="133" t="s">
        <v>96</v>
      </c>
      <c r="F629" s="133" t="s">
        <v>97</v>
      </c>
      <c r="G629" s="133" t="s">
        <v>98</v>
      </c>
      <c r="H629" s="133" t="s">
        <v>93</v>
      </c>
      <c r="I629" s="133" t="s">
        <v>100</v>
      </c>
      <c r="K629" s="133" t="s">
        <v>101</v>
      </c>
      <c r="O629" s="193" t="s">
        <v>518</v>
      </c>
      <c r="P629" s="133" t="s">
        <v>94</v>
      </c>
      <c r="R629" s="133" t="s">
        <v>676</v>
      </c>
      <c r="S629" s="133" t="s">
        <v>681</v>
      </c>
      <c r="T629" s="133" t="s">
        <v>686</v>
      </c>
      <c r="U629" s="133" t="s">
        <v>685</v>
      </c>
      <c r="V629" s="133" t="s">
        <v>687</v>
      </c>
      <c r="W629" s="133" t="s">
        <v>684</v>
      </c>
      <c r="X629" s="133" t="s">
        <v>682</v>
      </c>
      <c r="Y629" s="133" t="s">
        <v>683</v>
      </c>
      <c r="AA629" s="133">
        <f t="shared" ref="AA629:AL629" ca="1" si="697">IF(AND(E629&lt;&gt;"",AA158=1),1,0)</f>
        <v>0</v>
      </c>
      <c r="AB629" s="133">
        <f t="shared" ca="1" si="697"/>
        <v>0</v>
      </c>
      <c r="AC629" s="133">
        <f t="shared" ca="1" si="697"/>
        <v>1</v>
      </c>
      <c r="AD629" s="133">
        <f t="shared" ca="1" si="697"/>
        <v>1</v>
      </c>
      <c r="AE629" s="133">
        <f t="shared" ca="1" si="697"/>
        <v>1</v>
      </c>
      <c r="AF629" s="133">
        <f t="shared" ca="1" si="697"/>
        <v>0</v>
      </c>
      <c r="AG629" s="133">
        <f t="shared" ca="1" si="697"/>
        <v>1</v>
      </c>
      <c r="AH629" s="133">
        <f t="shared" ca="1" si="697"/>
        <v>0</v>
      </c>
      <c r="AI629" s="133">
        <f t="shared" ca="1" si="697"/>
        <v>0</v>
      </c>
      <c r="AJ629" s="133">
        <f t="shared" ca="1" si="697"/>
        <v>0</v>
      </c>
      <c r="AK629" s="133">
        <f t="shared" ca="1" si="697"/>
        <v>0</v>
      </c>
      <c r="AL629" s="133">
        <f t="shared" ca="1" si="697"/>
        <v>1</v>
      </c>
      <c r="AM629" s="133">
        <f t="shared" ca="1" si="676"/>
        <v>5</v>
      </c>
    </row>
    <row r="630" spans="4:39" x14ac:dyDescent="0.25">
      <c r="D630" s="133">
        <v>472</v>
      </c>
      <c r="E630" s="133" t="s">
        <v>96</v>
      </c>
      <c r="F630" s="133" t="s">
        <v>97</v>
      </c>
      <c r="G630" s="133" t="s">
        <v>98</v>
      </c>
      <c r="H630" s="133" t="s">
        <v>93</v>
      </c>
      <c r="I630" s="133" t="s">
        <v>100</v>
      </c>
      <c r="K630" s="133" t="s">
        <v>101</v>
      </c>
      <c r="N630" s="133" t="s">
        <v>517</v>
      </c>
      <c r="P630" s="133" t="s">
        <v>94</v>
      </c>
      <c r="R630" s="133" t="s">
        <v>676</v>
      </c>
      <c r="S630" s="133" t="s">
        <v>681</v>
      </c>
      <c r="T630" s="133" t="s">
        <v>686</v>
      </c>
      <c r="U630" s="133" t="s">
        <v>685</v>
      </c>
      <c r="V630" s="133" t="s">
        <v>687</v>
      </c>
      <c r="W630" s="133" t="s">
        <v>684</v>
      </c>
      <c r="X630" s="133" t="s">
        <v>682</v>
      </c>
      <c r="Y630" s="133" t="s">
        <v>677</v>
      </c>
      <c r="AA630" s="133">
        <f t="shared" ref="AA630:AL630" ca="1" si="698">IF(AND(E630&lt;&gt;"",AA158=1),1,0)</f>
        <v>0</v>
      </c>
      <c r="AB630" s="133">
        <f t="shared" ca="1" si="698"/>
        <v>0</v>
      </c>
      <c r="AC630" s="133">
        <f t="shared" ca="1" si="698"/>
        <v>1</v>
      </c>
      <c r="AD630" s="133">
        <f t="shared" ca="1" si="698"/>
        <v>1</v>
      </c>
      <c r="AE630" s="133">
        <f t="shared" ca="1" si="698"/>
        <v>1</v>
      </c>
      <c r="AF630" s="133">
        <f t="shared" ca="1" si="698"/>
        <v>0</v>
      </c>
      <c r="AG630" s="133">
        <f t="shared" ca="1" si="698"/>
        <v>1</v>
      </c>
      <c r="AH630" s="133">
        <f t="shared" ca="1" si="698"/>
        <v>0</v>
      </c>
      <c r="AI630" s="133">
        <f t="shared" ca="1" si="698"/>
        <v>0</v>
      </c>
      <c r="AJ630" s="133">
        <f t="shared" ca="1" si="698"/>
        <v>1</v>
      </c>
      <c r="AK630" s="133">
        <f t="shared" ca="1" si="698"/>
        <v>0</v>
      </c>
      <c r="AL630" s="133">
        <f t="shared" ca="1" si="698"/>
        <v>1</v>
      </c>
      <c r="AM630" s="133">
        <f t="shared" ca="1" si="676"/>
        <v>6</v>
      </c>
    </row>
    <row r="631" spans="4:39" x14ac:dyDescent="0.25">
      <c r="D631" s="133">
        <v>473</v>
      </c>
      <c r="E631" s="133" t="s">
        <v>96</v>
      </c>
      <c r="F631" s="133" t="s">
        <v>97</v>
      </c>
      <c r="G631" s="133" t="s">
        <v>98</v>
      </c>
      <c r="H631" s="133" t="s">
        <v>93</v>
      </c>
      <c r="I631" s="133" t="s">
        <v>100</v>
      </c>
      <c r="K631" s="133" t="s">
        <v>101</v>
      </c>
      <c r="N631" s="133" t="s">
        <v>517</v>
      </c>
      <c r="O631" s="193" t="s">
        <v>518</v>
      </c>
      <c r="R631" s="133" t="s">
        <v>676</v>
      </c>
      <c r="S631" s="133" t="s">
        <v>681</v>
      </c>
      <c r="T631" s="133" t="s">
        <v>686</v>
      </c>
      <c r="U631" s="133" t="s">
        <v>685</v>
      </c>
      <c r="V631" s="133" t="s">
        <v>687</v>
      </c>
      <c r="W631" s="133" t="s">
        <v>684</v>
      </c>
      <c r="X631" s="133" t="s">
        <v>677</v>
      </c>
      <c r="Y631" s="133" t="s">
        <v>683</v>
      </c>
      <c r="AA631" s="133">
        <f t="shared" ref="AA631:AL631" ca="1" si="699">IF(AND(E631&lt;&gt;"",AA158=1),1,0)</f>
        <v>0</v>
      </c>
      <c r="AB631" s="133">
        <f t="shared" ca="1" si="699"/>
        <v>0</v>
      </c>
      <c r="AC631" s="133">
        <f t="shared" ca="1" si="699"/>
        <v>1</v>
      </c>
      <c r="AD631" s="133">
        <f t="shared" ca="1" si="699"/>
        <v>1</v>
      </c>
      <c r="AE631" s="133">
        <f t="shared" ca="1" si="699"/>
        <v>1</v>
      </c>
      <c r="AF631" s="133">
        <f t="shared" ca="1" si="699"/>
        <v>0</v>
      </c>
      <c r="AG631" s="133">
        <f t="shared" ca="1" si="699"/>
        <v>1</v>
      </c>
      <c r="AH631" s="133">
        <f t="shared" ca="1" si="699"/>
        <v>0</v>
      </c>
      <c r="AI631" s="133">
        <f t="shared" ca="1" si="699"/>
        <v>0</v>
      </c>
      <c r="AJ631" s="133">
        <f t="shared" ca="1" si="699"/>
        <v>1</v>
      </c>
      <c r="AK631" s="133">
        <f t="shared" ca="1" si="699"/>
        <v>0</v>
      </c>
      <c r="AL631" s="133">
        <f t="shared" ca="1" si="699"/>
        <v>0</v>
      </c>
      <c r="AM631" s="133">
        <f t="shared" ca="1" si="676"/>
        <v>5</v>
      </c>
    </row>
    <row r="632" spans="4:39" x14ac:dyDescent="0.25">
      <c r="D632" s="133">
        <v>474</v>
      </c>
      <c r="E632" s="133" t="s">
        <v>96</v>
      </c>
      <c r="F632" s="133" t="s">
        <v>97</v>
      </c>
      <c r="G632" s="133" t="s">
        <v>98</v>
      </c>
      <c r="H632" s="133" t="s">
        <v>93</v>
      </c>
      <c r="I632" s="133" t="s">
        <v>100</v>
      </c>
      <c r="K632" s="133" t="s">
        <v>101</v>
      </c>
      <c r="M632" s="133" t="s">
        <v>516</v>
      </c>
      <c r="P632" s="133" t="s">
        <v>94</v>
      </c>
      <c r="R632" s="133" t="s">
        <v>676</v>
      </c>
      <c r="S632" s="133" t="s">
        <v>681</v>
      </c>
      <c r="T632" s="133" t="s">
        <v>686</v>
      </c>
      <c r="U632" s="133" t="s">
        <v>685</v>
      </c>
      <c r="V632" s="133" t="s">
        <v>687</v>
      </c>
      <c r="W632" s="133" t="s">
        <v>684</v>
      </c>
      <c r="X632" s="133" t="s">
        <v>682</v>
      </c>
      <c r="Y632" s="133" t="s">
        <v>678</v>
      </c>
      <c r="AA632" s="133">
        <f t="shared" ref="AA632:AL632" ca="1" si="700">IF(AND(E632&lt;&gt;"",AA158=1),1,0)</f>
        <v>0</v>
      </c>
      <c r="AB632" s="133">
        <f t="shared" ca="1" si="700"/>
        <v>0</v>
      </c>
      <c r="AC632" s="133">
        <f t="shared" ca="1" si="700"/>
        <v>1</v>
      </c>
      <c r="AD632" s="133">
        <f t="shared" ca="1" si="700"/>
        <v>1</v>
      </c>
      <c r="AE632" s="133">
        <f t="shared" ca="1" si="700"/>
        <v>1</v>
      </c>
      <c r="AF632" s="133">
        <f t="shared" ca="1" si="700"/>
        <v>0</v>
      </c>
      <c r="AG632" s="133">
        <f t="shared" ca="1" si="700"/>
        <v>1</v>
      </c>
      <c r="AH632" s="133">
        <f t="shared" ca="1" si="700"/>
        <v>0</v>
      </c>
      <c r="AI632" s="133">
        <f t="shared" ca="1" si="700"/>
        <v>1</v>
      </c>
      <c r="AJ632" s="133">
        <f t="shared" ca="1" si="700"/>
        <v>0</v>
      </c>
      <c r="AK632" s="133">
        <f t="shared" ca="1" si="700"/>
        <v>0</v>
      </c>
      <c r="AL632" s="133">
        <f t="shared" ca="1" si="700"/>
        <v>1</v>
      </c>
      <c r="AM632" s="133">
        <f t="shared" ca="1" si="676"/>
        <v>6</v>
      </c>
    </row>
    <row r="633" spans="4:39" x14ac:dyDescent="0.25">
      <c r="D633" s="133">
        <v>475</v>
      </c>
      <c r="E633" s="133" t="s">
        <v>96</v>
      </c>
      <c r="F633" s="133" t="s">
        <v>97</v>
      </c>
      <c r="G633" s="133" t="s">
        <v>98</v>
      </c>
      <c r="H633" s="133" t="s">
        <v>93</v>
      </c>
      <c r="I633" s="133" t="s">
        <v>100</v>
      </c>
      <c r="K633" s="133" t="s">
        <v>101</v>
      </c>
      <c r="M633" s="133" t="s">
        <v>516</v>
      </c>
      <c r="O633" s="193" t="s">
        <v>518</v>
      </c>
      <c r="R633" s="133" t="s">
        <v>676</v>
      </c>
      <c r="S633" s="133" t="s">
        <v>681</v>
      </c>
      <c r="T633" s="133" t="s">
        <v>686</v>
      </c>
      <c r="U633" s="133" t="s">
        <v>685</v>
      </c>
      <c r="V633" s="133" t="s">
        <v>687</v>
      </c>
      <c r="W633" s="133" t="s">
        <v>684</v>
      </c>
      <c r="X633" s="133" t="s">
        <v>678</v>
      </c>
      <c r="Y633" s="133" t="s">
        <v>683</v>
      </c>
      <c r="AA633" s="133">
        <f t="shared" ref="AA633:AL633" ca="1" si="701">IF(AND(E633&lt;&gt;"",AA158=1),1,0)</f>
        <v>0</v>
      </c>
      <c r="AB633" s="133">
        <f t="shared" ca="1" si="701"/>
        <v>0</v>
      </c>
      <c r="AC633" s="133">
        <f t="shared" ca="1" si="701"/>
        <v>1</v>
      </c>
      <c r="AD633" s="133">
        <f t="shared" ca="1" si="701"/>
        <v>1</v>
      </c>
      <c r="AE633" s="133">
        <f t="shared" ca="1" si="701"/>
        <v>1</v>
      </c>
      <c r="AF633" s="133">
        <f t="shared" ca="1" si="701"/>
        <v>0</v>
      </c>
      <c r="AG633" s="133">
        <f t="shared" ca="1" si="701"/>
        <v>1</v>
      </c>
      <c r="AH633" s="133">
        <f t="shared" ca="1" si="701"/>
        <v>0</v>
      </c>
      <c r="AI633" s="133">
        <f t="shared" ca="1" si="701"/>
        <v>1</v>
      </c>
      <c r="AJ633" s="133">
        <f t="shared" ca="1" si="701"/>
        <v>0</v>
      </c>
      <c r="AK633" s="133">
        <f t="shared" ca="1" si="701"/>
        <v>0</v>
      </c>
      <c r="AL633" s="133">
        <f t="shared" ca="1" si="701"/>
        <v>0</v>
      </c>
      <c r="AM633" s="133">
        <f t="shared" ca="1" si="676"/>
        <v>5</v>
      </c>
    </row>
    <row r="634" spans="4:39" x14ac:dyDescent="0.25">
      <c r="D634" s="133">
        <v>476</v>
      </c>
      <c r="E634" s="133" t="s">
        <v>96</v>
      </c>
      <c r="F634" s="133" t="s">
        <v>97</v>
      </c>
      <c r="G634" s="133" t="s">
        <v>98</v>
      </c>
      <c r="H634" s="133" t="s">
        <v>93</v>
      </c>
      <c r="I634" s="133" t="s">
        <v>100</v>
      </c>
      <c r="K634" s="133" t="s">
        <v>101</v>
      </c>
      <c r="M634" s="133" t="s">
        <v>516</v>
      </c>
      <c r="N634" s="133" t="s">
        <v>517</v>
      </c>
      <c r="R634" s="133" t="s">
        <v>676</v>
      </c>
      <c r="S634" s="133" t="s">
        <v>681</v>
      </c>
      <c r="T634" s="133" t="s">
        <v>686</v>
      </c>
      <c r="U634" s="133" t="s">
        <v>685</v>
      </c>
      <c r="V634" s="133" t="s">
        <v>687</v>
      </c>
      <c r="W634" s="133" t="s">
        <v>684</v>
      </c>
      <c r="X634" s="133" t="s">
        <v>678</v>
      </c>
      <c r="Y634" s="133" t="s">
        <v>677</v>
      </c>
      <c r="AA634" s="133">
        <f t="shared" ref="AA634:AL634" ca="1" si="702">IF(AND(E634&lt;&gt;"",AA158=1),1,0)</f>
        <v>0</v>
      </c>
      <c r="AB634" s="133">
        <f t="shared" ca="1" si="702"/>
        <v>0</v>
      </c>
      <c r="AC634" s="133">
        <f t="shared" ca="1" si="702"/>
        <v>1</v>
      </c>
      <c r="AD634" s="133">
        <f t="shared" ca="1" si="702"/>
        <v>1</v>
      </c>
      <c r="AE634" s="133">
        <f t="shared" ca="1" si="702"/>
        <v>1</v>
      </c>
      <c r="AF634" s="133">
        <f t="shared" ca="1" si="702"/>
        <v>0</v>
      </c>
      <c r="AG634" s="133">
        <f t="shared" ca="1" si="702"/>
        <v>1</v>
      </c>
      <c r="AH634" s="133">
        <f t="shared" ca="1" si="702"/>
        <v>0</v>
      </c>
      <c r="AI634" s="133">
        <f t="shared" ca="1" si="702"/>
        <v>1</v>
      </c>
      <c r="AJ634" s="133">
        <f t="shared" ca="1" si="702"/>
        <v>1</v>
      </c>
      <c r="AK634" s="133">
        <f t="shared" ca="1" si="702"/>
        <v>0</v>
      </c>
      <c r="AL634" s="133">
        <f t="shared" ca="1" si="702"/>
        <v>0</v>
      </c>
      <c r="AM634" s="133">
        <f t="shared" ca="1" si="676"/>
        <v>6</v>
      </c>
    </row>
    <row r="635" spans="4:39" x14ac:dyDescent="0.25">
      <c r="D635" s="133">
        <v>477</v>
      </c>
      <c r="E635" s="133" t="s">
        <v>96</v>
      </c>
      <c r="F635" s="133" t="s">
        <v>97</v>
      </c>
      <c r="G635" s="133" t="s">
        <v>98</v>
      </c>
      <c r="H635" s="133" t="s">
        <v>93</v>
      </c>
      <c r="I635" s="133" t="s">
        <v>100</v>
      </c>
      <c r="K635" s="133" t="s">
        <v>101</v>
      </c>
      <c r="L635" s="133" t="s">
        <v>102</v>
      </c>
      <c r="P635" s="133" t="s">
        <v>94</v>
      </c>
      <c r="R635" s="133" t="s">
        <v>680</v>
      </c>
      <c r="S635" s="133" t="s">
        <v>681</v>
      </c>
      <c r="T635" s="133" t="s">
        <v>686</v>
      </c>
      <c r="U635" s="133" t="s">
        <v>685</v>
      </c>
      <c r="V635" s="133" t="s">
        <v>687</v>
      </c>
      <c r="W635" s="133" t="s">
        <v>684</v>
      </c>
      <c r="X635" s="133" t="s">
        <v>682</v>
      </c>
      <c r="Y635" s="133" t="s">
        <v>676</v>
      </c>
      <c r="AA635" s="133">
        <f t="shared" ref="AA635:AL635" ca="1" si="703">IF(AND(E635&lt;&gt;"",AA158=1),1,0)</f>
        <v>0</v>
      </c>
      <c r="AB635" s="133">
        <f t="shared" ca="1" si="703"/>
        <v>0</v>
      </c>
      <c r="AC635" s="133">
        <f t="shared" ca="1" si="703"/>
        <v>1</v>
      </c>
      <c r="AD635" s="133">
        <f t="shared" ca="1" si="703"/>
        <v>1</v>
      </c>
      <c r="AE635" s="133">
        <f t="shared" ca="1" si="703"/>
        <v>1</v>
      </c>
      <c r="AF635" s="133">
        <f t="shared" ca="1" si="703"/>
        <v>0</v>
      </c>
      <c r="AG635" s="133">
        <f t="shared" ca="1" si="703"/>
        <v>1</v>
      </c>
      <c r="AH635" s="133">
        <f t="shared" ca="1" si="703"/>
        <v>0</v>
      </c>
      <c r="AI635" s="133">
        <f t="shared" ca="1" si="703"/>
        <v>0</v>
      </c>
      <c r="AJ635" s="133">
        <f t="shared" ca="1" si="703"/>
        <v>0</v>
      </c>
      <c r="AK635" s="133">
        <f t="shared" ca="1" si="703"/>
        <v>0</v>
      </c>
      <c r="AL635" s="133">
        <f t="shared" ca="1" si="703"/>
        <v>1</v>
      </c>
      <c r="AM635" s="133">
        <f t="shared" ca="1" si="676"/>
        <v>5</v>
      </c>
    </row>
    <row r="636" spans="4:39" x14ac:dyDescent="0.25">
      <c r="D636" s="133">
        <v>478</v>
      </c>
      <c r="E636" s="133" t="s">
        <v>96</v>
      </c>
      <c r="F636" s="133" t="s">
        <v>97</v>
      </c>
      <c r="G636" s="133" t="s">
        <v>98</v>
      </c>
      <c r="H636" s="133" t="s">
        <v>93</v>
      </c>
      <c r="I636" s="133" t="s">
        <v>100</v>
      </c>
      <c r="K636" s="133" t="s">
        <v>101</v>
      </c>
      <c r="L636" s="133" t="s">
        <v>102</v>
      </c>
      <c r="O636" s="193" t="s">
        <v>518</v>
      </c>
      <c r="R636" s="133" t="s">
        <v>680</v>
      </c>
      <c r="S636" s="133" t="s">
        <v>681</v>
      </c>
      <c r="T636" s="133" t="s">
        <v>686</v>
      </c>
      <c r="U636" s="133" t="s">
        <v>685</v>
      </c>
      <c r="V636" s="133" t="s">
        <v>687</v>
      </c>
      <c r="W636" s="133" t="s">
        <v>684</v>
      </c>
      <c r="X636" s="133" t="s">
        <v>676</v>
      </c>
      <c r="Y636" s="133" t="s">
        <v>683</v>
      </c>
      <c r="AA636" s="133">
        <f t="shared" ref="AA636:AL636" ca="1" si="704">IF(AND(E636&lt;&gt;"",AA158=1),1,0)</f>
        <v>0</v>
      </c>
      <c r="AB636" s="133">
        <f t="shared" ca="1" si="704"/>
        <v>0</v>
      </c>
      <c r="AC636" s="133">
        <f t="shared" ca="1" si="704"/>
        <v>1</v>
      </c>
      <c r="AD636" s="133">
        <f t="shared" ca="1" si="704"/>
        <v>1</v>
      </c>
      <c r="AE636" s="133">
        <f t="shared" ca="1" si="704"/>
        <v>1</v>
      </c>
      <c r="AF636" s="133">
        <f t="shared" ca="1" si="704"/>
        <v>0</v>
      </c>
      <c r="AG636" s="133">
        <f t="shared" ca="1" si="704"/>
        <v>1</v>
      </c>
      <c r="AH636" s="133">
        <f t="shared" ca="1" si="704"/>
        <v>0</v>
      </c>
      <c r="AI636" s="133">
        <f t="shared" ca="1" si="704"/>
        <v>0</v>
      </c>
      <c r="AJ636" s="133">
        <f t="shared" ca="1" si="704"/>
        <v>0</v>
      </c>
      <c r="AK636" s="133">
        <f t="shared" ca="1" si="704"/>
        <v>0</v>
      </c>
      <c r="AL636" s="133">
        <f t="shared" ca="1" si="704"/>
        <v>0</v>
      </c>
      <c r="AM636" s="133">
        <f t="shared" ca="1" si="676"/>
        <v>4</v>
      </c>
    </row>
    <row r="637" spans="4:39" x14ac:dyDescent="0.25">
      <c r="D637" s="133">
        <v>479</v>
      </c>
      <c r="E637" s="133" t="s">
        <v>96</v>
      </c>
      <c r="F637" s="133" t="s">
        <v>97</v>
      </c>
      <c r="G637" s="133" t="s">
        <v>98</v>
      </c>
      <c r="H637" s="133" t="s">
        <v>93</v>
      </c>
      <c r="I637" s="133" t="s">
        <v>100</v>
      </c>
      <c r="K637" s="133" t="s">
        <v>101</v>
      </c>
      <c r="L637" s="133" t="s">
        <v>102</v>
      </c>
      <c r="N637" s="133" t="s">
        <v>517</v>
      </c>
      <c r="R637" s="133" t="s">
        <v>680</v>
      </c>
      <c r="S637" s="133" t="s">
        <v>681</v>
      </c>
      <c r="T637" s="133" t="s">
        <v>686</v>
      </c>
      <c r="U637" s="133" t="s">
        <v>685</v>
      </c>
      <c r="V637" s="133" t="s">
        <v>687</v>
      </c>
      <c r="W637" s="133" t="s">
        <v>684</v>
      </c>
      <c r="X637" s="133" t="s">
        <v>676</v>
      </c>
      <c r="Y637" s="133" t="s">
        <v>677</v>
      </c>
      <c r="AA637" s="133">
        <f t="shared" ref="AA637:AL637" ca="1" si="705">IF(AND(E637&lt;&gt;"",AA158=1),1,0)</f>
        <v>0</v>
      </c>
      <c r="AB637" s="133">
        <f t="shared" ca="1" si="705"/>
        <v>0</v>
      </c>
      <c r="AC637" s="133">
        <f t="shared" ca="1" si="705"/>
        <v>1</v>
      </c>
      <c r="AD637" s="133">
        <f t="shared" ca="1" si="705"/>
        <v>1</v>
      </c>
      <c r="AE637" s="133">
        <f t="shared" ca="1" si="705"/>
        <v>1</v>
      </c>
      <c r="AF637" s="133">
        <f t="shared" ca="1" si="705"/>
        <v>0</v>
      </c>
      <c r="AG637" s="133">
        <f t="shared" ca="1" si="705"/>
        <v>1</v>
      </c>
      <c r="AH637" s="133">
        <f t="shared" ca="1" si="705"/>
        <v>0</v>
      </c>
      <c r="AI637" s="133">
        <f t="shared" ca="1" si="705"/>
        <v>0</v>
      </c>
      <c r="AJ637" s="133">
        <f t="shared" ca="1" si="705"/>
        <v>1</v>
      </c>
      <c r="AK637" s="133">
        <f t="shared" ca="1" si="705"/>
        <v>0</v>
      </c>
      <c r="AL637" s="133">
        <f t="shared" ca="1" si="705"/>
        <v>0</v>
      </c>
      <c r="AM637" s="133">
        <f t="shared" ca="1" si="676"/>
        <v>5</v>
      </c>
    </row>
    <row r="638" spans="4:39" x14ac:dyDescent="0.25">
      <c r="D638" s="133">
        <v>480</v>
      </c>
      <c r="E638" s="133" t="s">
        <v>96</v>
      </c>
      <c r="F638" s="133" t="s">
        <v>97</v>
      </c>
      <c r="G638" s="133" t="s">
        <v>98</v>
      </c>
      <c r="H638" s="133" t="s">
        <v>93</v>
      </c>
      <c r="I638" s="133" t="s">
        <v>100</v>
      </c>
      <c r="K638" s="133" t="s">
        <v>101</v>
      </c>
      <c r="L638" s="133" t="s">
        <v>102</v>
      </c>
      <c r="M638" s="133" t="s">
        <v>516</v>
      </c>
      <c r="R638" s="133" t="s">
        <v>680</v>
      </c>
      <c r="S638" s="133" t="s">
        <v>681</v>
      </c>
      <c r="T638" s="133" t="s">
        <v>686</v>
      </c>
      <c r="U638" s="133" t="s">
        <v>685</v>
      </c>
      <c r="V638" s="133" t="s">
        <v>687</v>
      </c>
      <c r="W638" s="133" t="s">
        <v>684</v>
      </c>
      <c r="X638" s="133" t="s">
        <v>676</v>
      </c>
      <c r="Y638" s="133" t="s">
        <v>678</v>
      </c>
      <c r="AA638" s="133">
        <f t="shared" ref="AA638:AL638" ca="1" si="706">IF(AND(E638&lt;&gt;"",AA158=1),1,0)</f>
        <v>0</v>
      </c>
      <c r="AB638" s="133">
        <f t="shared" ca="1" si="706"/>
        <v>0</v>
      </c>
      <c r="AC638" s="133">
        <f t="shared" ca="1" si="706"/>
        <v>1</v>
      </c>
      <c r="AD638" s="133">
        <f t="shared" ca="1" si="706"/>
        <v>1</v>
      </c>
      <c r="AE638" s="133">
        <f t="shared" ca="1" si="706"/>
        <v>1</v>
      </c>
      <c r="AF638" s="133">
        <f t="shared" ca="1" si="706"/>
        <v>0</v>
      </c>
      <c r="AG638" s="133">
        <f t="shared" ca="1" si="706"/>
        <v>1</v>
      </c>
      <c r="AH638" s="133">
        <f t="shared" ca="1" si="706"/>
        <v>0</v>
      </c>
      <c r="AI638" s="133">
        <f t="shared" ca="1" si="706"/>
        <v>1</v>
      </c>
      <c r="AJ638" s="133">
        <f t="shared" ca="1" si="706"/>
        <v>0</v>
      </c>
      <c r="AK638" s="133">
        <f t="shared" ca="1" si="706"/>
        <v>0</v>
      </c>
      <c r="AL638" s="133">
        <f t="shared" ca="1" si="706"/>
        <v>0</v>
      </c>
      <c r="AM638" s="133">
        <f t="shared" ca="1" si="676"/>
        <v>5</v>
      </c>
    </row>
    <row r="639" spans="4:39" x14ac:dyDescent="0.25">
      <c r="D639" s="133">
        <v>481</v>
      </c>
      <c r="E639" s="133" t="s">
        <v>96</v>
      </c>
      <c r="F639" s="133" t="s">
        <v>97</v>
      </c>
      <c r="G639" s="133" t="s">
        <v>98</v>
      </c>
      <c r="H639" s="133" t="s">
        <v>93</v>
      </c>
      <c r="I639" s="133" t="s">
        <v>100</v>
      </c>
      <c r="J639" s="133" t="s">
        <v>99</v>
      </c>
      <c r="O639" s="193" t="s">
        <v>518</v>
      </c>
      <c r="P639" s="133" t="s">
        <v>94</v>
      </c>
      <c r="R639" s="133" t="s">
        <v>685</v>
      </c>
      <c r="S639" s="133" t="s">
        <v>676</v>
      </c>
      <c r="T639" s="133" t="s">
        <v>686</v>
      </c>
      <c r="U639" s="133" t="s">
        <v>684</v>
      </c>
      <c r="V639" s="133" t="s">
        <v>687</v>
      </c>
      <c r="W639" s="133" t="s">
        <v>679</v>
      </c>
      <c r="X639" s="133" t="s">
        <v>682</v>
      </c>
      <c r="Y639" s="133" t="s">
        <v>683</v>
      </c>
      <c r="AA639" s="133">
        <f t="shared" ref="AA639:AL639" ca="1" si="707">IF(AND(E639&lt;&gt;"",AA158=1),1,0)</f>
        <v>0</v>
      </c>
      <c r="AB639" s="133">
        <f t="shared" ca="1" si="707"/>
        <v>0</v>
      </c>
      <c r="AC639" s="133">
        <f t="shared" ca="1" si="707"/>
        <v>1</v>
      </c>
      <c r="AD639" s="133">
        <f t="shared" ca="1" si="707"/>
        <v>1</v>
      </c>
      <c r="AE639" s="133">
        <f t="shared" ca="1" si="707"/>
        <v>1</v>
      </c>
      <c r="AF639" s="133">
        <f t="shared" ca="1" si="707"/>
        <v>1</v>
      </c>
      <c r="AG639" s="133">
        <f t="shared" ca="1" si="707"/>
        <v>0</v>
      </c>
      <c r="AH639" s="133">
        <f t="shared" ca="1" si="707"/>
        <v>0</v>
      </c>
      <c r="AI639" s="133">
        <f t="shared" ca="1" si="707"/>
        <v>0</v>
      </c>
      <c r="AJ639" s="133">
        <f t="shared" ca="1" si="707"/>
        <v>0</v>
      </c>
      <c r="AK639" s="133">
        <f t="shared" ca="1" si="707"/>
        <v>0</v>
      </c>
      <c r="AL639" s="133">
        <f t="shared" ca="1" si="707"/>
        <v>1</v>
      </c>
      <c r="AM639" s="133">
        <f t="shared" ca="1" si="676"/>
        <v>5</v>
      </c>
    </row>
    <row r="640" spans="4:39" x14ac:dyDescent="0.25">
      <c r="D640" s="133">
        <v>482</v>
      </c>
      <c r="E640" s="133" t="s">
        <v>96</v>
      </c>
      <c r="F640" s="133" t="s">
        <v>97</v>
      </c>
      <c r="G640" s="133" t="s">
        <v>98</v>
      </c>
      <c r="H640" s="133" t="s">
        <v>93</v>
      </c>
      <c r="I640" s="133" t="s">
        <v>100</v>
      </c>
      <c r="J640" s="133" t="s">
        <v>99</v>
      </c>
      <c r="N640" s="133" t="s">
        <v>517</v>
      </c>
      <c r="P640" s="133" t="s">
        <v>94</v>
      </c>
      <c r="R640" s="133" t="s">
        <v>685</v>
      </c>
      <c r="S640" s="133" t="s">
        <v>677</v>
      </c>
      <c r="T640" s="133" t="s">
        <v>686</v>
      </c>
      <c r="U640" s="133" t="s">
        <v>684</v>
      </c>
      <c r="V640" s="133" t="s">
        <v>687</v>
      </c>
      <c r="W640" s="133" t="s">
        <v>679</v>
      </c>
      <c r="X640" s="133" t="s">
        <v>682</v>
      </c>
      <c r="Y640" s="133" t="s">
        <v>676</v>
      </c>
      <c r="AA640" s="133">
        <f t="shared" ref="AA640:AL640" ca="1" si="708">IF(AND(E640&lt;&gt;"",AA158=1),1,0)</f>
        <v>0</v>
      </c>
      <c r="AB640" s="133">
        <f t="shared" ca="1" si="708"/>
        <v>0</v>
      </c>
      <c r="AC640" s="133">
        <f t="shared" ca="1" si="708"/>
        <v>1</v>
      </c>
      <c r="AD640" s="133">
        <f t="shared" ca="1" si="708"/>
        <v>1</v>
      </c>
      <c r="AE640" s="133">
        <f t="shared" ca="1" si="708"/>
        <v>1</v>
      </c>
      <c r="AF640" s="133">
        <f t="shared" ca="1" si="708"/>
        <v>1</v>
      </c>
      <c r="AG640" s="133">
        <f t="shared" ca="1" si="708"/>
        <v>0</v>
      </c>
      <c r="AH640" s="133">
        <f t="shared" ca="1" si="708"/>
        <v>0</v>
      </c>
      <c r="AI640" s="133">
        <f t="shared" ca="1" si="708"/>
        <v>0</v>
      </c>
      <c r="AJ640" s="133">
        <f t="shared" ca="1" si="708"/>
        <v>1</v>
      </c>
      <c r="AK640" s="133">
        <f t="shared" ca="1" si="708"/>
        <v>0</v>
      </c>
      <c r="AL640" s="133">
        <f t="shared" ca="1" si="708"/>
        <v>1</v>
      </c>
      <c r="AM640" s="133">
        <f t="shared" ca="1" si="676"/>
        <v>6</v>
      </c>
    </row>
    <row r="641" spans="4:39" x14ac:dyDescent="0.25">
      <c r="D641" s="133">
        <v>483</v>
      </c>
      <c r="E641" s="133" t="s">
        <v>96</v>
      </c>
      <c r="F641" s="133" t="s">
        <v>97</v>
      </c>
      <c r="G641" s="133" t="s">
        <v>98</v>
      </c>
      <c r="H641" s="133" t="s">
        <v>93</v>
      </c>
      <c r="I641" s="133" t="s">
        <v>100</v>
      </c>
      <c r="J641" s="133" t="s">
        <v>99</v>
      </c>
      <c r="N641" s="133" t="s">
        <v>517</v>
      </c>
      <c r="O641" s="193" t="s">
        <v>518</v>
      </c>
      <c r="R641" s="133" t="s">
        <v>685</v>
      </c>
      <c r="S641" s="133" t="s">
        <v>677</v>
      </c>
      <c r="T641" s="133" t="s">
        <v>686</v>
      </c>
      <c r="U641" s="133" t="s">
        <v>684</v>
      </c>
      <c r="V641" s="133" t="s">
        <v>687</v>
      </c>
      <c r="W641" s="133" t="s">
        <v>679</v>
      </c>
      <c r="X641" s="133" t="s">
        <v>676</v>
      </c>
      <c r="Y641" s="133" t="s">
        <v>683</v>
      </c>
      <c r="AA641" s="133">
        <f t="shared" ref="AA641:AL641" ca="1" si="709">IF(AND(E641&lt;&gt;"",AA158=1),1,0)</f>
        <v>0</v>
      </c>
      <c r="AB641" s="133">
        <f t="shared" ca="1" si="709"/>
        <v>0</v>
      </c>
      <c r="AC641" s="133">
        <f t="shared" ca="1" si="709"/>
        <v>1</v>
      </c>
      <c r="AD641" s="133">
        <f t="shared" ca="1" si="709"/>
        <v>1</v>
      </c>
      <c r="AE641" s="133">
        <f t="shared" ca="1" si="709"/>
        <v>1</v>
      </c>
      <c r="AF641" s="133">
        <f t="shared" ca="1" si="709"/>
        <v>1</v>
      </c>
      <c r="AG641" s="133">
        <f t="shared" ca="1" si="709"/>
        <v>0</v>
      </c>
      <c r="AH641" s="133">
        <f t="shared" ca="1" si="709"/>
        <v>0</v>
      </c>
      <c r="AI641" s="133">
        <f t="shared" ca="1" si="709"/>
        <v>0</v>
      </c>
      <c r="AJ641" s="133">
        <f t="shared" ca="1" si="709"/>
        <v>1</v>
      </c>
      <c r="AK641" s="133">
        <f t="shared" ca="1" si="709"/>
        <v>0</v>
      </c>
      <c r="AL641" s="133">
        <f t="shared" ca="1" si="709"/>
        <v>0</v>
      </c>
      <c r="AM641" s="133">
        <f t="shared" ca="1" si="676"/>
        <v>5</v>
      </c>
    </row>
    <row r="642" spans="4:39" x14ac:dyDescent="0.25">
      <c r="D642" s="133">
        <v>484</v>
      </c>
      <c r="E642" s="133" t="s">
        <v>96</v>
      </c>
      <c r="F642" s="133" t="s">
        <v>97</v>
      </c>
      <c r="G642" s="133" t="s">
        <v>98</v>
      </c>
      <c r="H642" s="133" t="s">
        <v>93</v>
      </c>
      <c r="I642" s="133" t="s">
        <v>100</v>
      </c>
      <c r="J642" s="133" t="s">
        <v>99</v>
      </c>
      <c r="M642" s="133" t="s">
        <v>516</v>
      </c>
      <c r="P642" s="133" t="s">
        <v>94</v>
      </c>
      <c r="R642" s="133" t="s">
        <v>685</v>
      </c>
      <c r="S642" s="133" t="s">
        <v>676</v>
      </c>
      <c r="T642" s="133" t="s">
        <v>686</v>
      </c>
      <c r="U642" s="133" t="s">
        <v>684</v>
      </c>
      <c r="V642" s="133" t="s">
        <v>687</v>
      </c>
      <c r="W642" s="133" t="s">
        <v>679</v>
      </c>
      <c r="X642" s="133" t="s">
        <v>682</v>
      </c>
      <c r="Y642" s="133" t="s">
        <v>678</v>
      </c>
      <c r="AA642" s="133">
        <f t="shared" ref="AA642:AL642" ca="1" si="710">IF(AND(E642&lt;&gt;"",AA158=1),1,0)</f>
        <v>0</v>
      </c>
      <c r="AB642" s="133">
        <f t="shared" ca="1" si="710"/>
        <v>0</v>
      </c>
      <c r="AC642" s="133">
        <f t="shared" ca="1" si="710"/>
        <v>1</v>
      </c>
      <c r="AD642" s="133">
        <f t="shared" ca="1" si="710"/>
        <v>1</v>
      </c>
      <c r="AE642" s="133">
        <f t="shared" ca="1" si="710"/>
        <v>1</v>
      </c>
      <c r="AF642" s="133">
        <f t="shared" ca="1" si="710"/>
        <v>1</v>
      </c>
      <c r="AG642" s="133">
        <f t="shared" ca="1" si="710"/>
        <v>0</v>
      </c>
      <c r="AH642" s="133">
        <f t="shared" ca="1" si="710"/>
        <v>0</v>
      </c>
      <c r="AI642" s="133">
        <f t="shared" ca="1" si="710"/>
        <v>1</v>
      </c>
      <c r="AJ642" s="133">
        <f t="shared" ca="1" si="710"/>
        <v>0</v>
      </c>
      <c r="AK642" s="133">
        <f t="shared" ca="1" si="710"/>
        <v>0</v>
      </c>
      <c r="AL642" s="133">
        <f t="shared" ca="1" si="710"/>
        <v>1</v>
      </c>
      <c r="AM642" s="133">
        <f t="shared" ca="1" si="676"/>
        <v>6</v>
      </c>
    </row>
    <row r="643" spans="4:39" x14ac:dyDescent="0.25">
      <c r="D643" s="133">
        <v>485</v>
      </c>
      <c r="E643" s="133" t="s">
        <v>96</v>
      </c>
      <c r="F643" s="133" t="s">
        <v>97</v>
      </c>
      <c r="G643" s="133" t="s">
        <v>98</v>
      </c>
      <c r="H643" s="133" t="s">
        <v>93</v>
      </c>
      <c r="I643" s="133" t="s">
        <v>100</v>
      </c>
      <c r="J643" s="133" t="s">
        <v>99</v>
      </c>
      <c r="M643" s="133" t="s">
        <v>516</v>
      </c>
      <c r="O643" s="193" t="s">
        <v>518</v>
      </c>
      <c r="R643" s="133" t="s">
        <v>685</v>
      </c>
      <c r="S643" s="133" t="s">
        <v>676</v>
      </c>
      <c r="T643" s="133" t="s">
        <v>686</v>
      </c>
      <c r="U643" s="133" t="s">
        <v>684</v>
      </c>
      <c r="V643" s="133" t="s">
        <v>687</v>
      </c>
      <c r="W643" s="133" t="s">
        <v>679</v>
      </c>
      <c r="X643" s="133" t="s">
        <v>678</v>
      </c>
      <c r="Y643" s="133" t="s">
        <v>683</v>
      </c>
      <c r="AA643" s="133">
        <f t="shared" ref="AA643:AL643" ca="1" si="711">IF(AND(E643&lt;&gt;"",AA158=1),1,0)</f>
        <v>0</v>
      </c>
      <c r="AB643" s="133">
        <f t="shared" ca="1" si="711"/>
        <v>0</v>
      </c>
      <c r="AC643" s="133">
        <f t="shared" ca="1" si="711"/>
        <v>1</v>
      </c>
      <c r="AD643" s="133">
        <f t="shared" ca="1" si="711"/>
        <v>1</v>
      </c>
      <c r="AE643" s="133">
        <f t="shared" ca="1" si="711"/>
        <v>1</v>
      </c>
      <c r="AF643" s="133">
        <f t="shared" ca="1" si="711"/>
        <v>1</v>
      </c>
      <c r="AG643" s="133">
        <f t="shared" ca="1" si="711"/>
        <v>0</v>
      </c>
      <c r="AH643" s="133">
        <f t="shared" ca="1" si="711"/>
        <v>0</v>
      </c>
      <c r="AI643" s="133">
        <f t="shared" ca="1" si="711"/>
        <v>1</v>
      </c>
      <c r="AJ643" s="133">
        <f t="shared" ca="1" si="711"/>
        <v>0</v>
      </c>
      <c r="AK643" s="133">
        <f t="shared" ca="1" si="711"/>
        <v>0</v>
      </c>
      <c r="AL643" s="133">
        <f t="shared" ca="1" si="711"/>
        <v>0</v>
      </c>
      <c r="AM643" s="133">
        <f t="shared" ca="1" si="676"/>
        <v>5</v>
      </c>
    </row>
    <row r="644" spans="4:39" x14ac:dyDescent="0.25">
      <c r="D644" s="133">
        <v>486</v>
      </c>
      <c r="E644" s="133" t="s">
        <v>96</v>
      </c>
      <c r="F644" s="133" t="s">
        <v>97</v>
      </c>
      <c r="G644" s="133" t="s">
        <v>98</v>
      </c>
      <c r="H644" s="133" t="s">
        <v>93</v>
      </c>
      <c r="I644" s="133" t="s">
        <v>100</v>
      </c>
      <c r="J644" s="133" t="s">
        <v>99</v>
      </c>
      <c r="M644" s="133" t="s">
        <v>516</v>
      </c>
      <c r="N644" s="133" t="s">
        <v>517</v>
      </c>
      <c r="R644" s="133" t="s">
        <v>685</v>
      </c>
      <c r="S644" s="133" t="s">
        <v>677</v>
      </c>
      <c r="T644" s="133" t="s">
        <v>686</v>
      </c>
      <c r="U644" s="133" t="s">
        <v>684</v>
      </c>
      <c r="V644" s="133" t="s">
        <v>687</v>
      </c>
      <c r="W644" s="133" t="s">
        <v>679</v>
      </c>
      <c r="X644" s="133" t="s">
        <v>676</v>
      </c>
      <c r="Y644" s="133" t="s">
        <v>678</v>
      </c>
      <c r="AA644" s="133">
        <f t="shared" ref="AA644:AL644" ca="1" si="712">IF(AND(E644&lt;&gt;"",AA158=1),1,0)</f>
        <v>0</v>
      </c>
      <c r="AB644" s="133">
        <f t="shared" ca="1" si="712"/>
        <v>0</v>
      </c>
      <c r="AC644" s="133">
        <f t="shared" ca="1" si="712"/>
        <v>1</v>
      </c>
      <c r="AD644" s="133">
        <f t="shared" ca="1" si="712"/>
        <v>1</v>
      </c>
      <c r="AE644" s="133">
        <f t="shared" ca="1" si="712"/>
        <v>1</v>
      </c>
      <c r="AF644" s="133">
        <f t="shared" ca="1" si="712"/>
        <v>1</v>
      </c>
      <c r="AG644" s="133">
        <f t="shared" ca="1" si="712"/>
        <v>0</v>
      </c>
      <c r="AH644" s="133">
        <f t="shared" ca="1" si="712"/>
        <v>0</v>
      </c>
      <c r="AI644" s="133">
        <f t="shared" ca="1" si="712"/>
        <v>1</v>
      </c>
      <c r="AJ644" s="133">
        <f t="shared" ca="1" si="712"/>
        <v>1</v>
      </c>
      <c r="AK644" s="133">
        <f t="shared" ca="1" si="712"/>
        <v>0</v>
      </c>
      <c r="AL644" s="133">
        <f t="shared" ca="1" si="712"/>
        <v>0</v>
      </c>
      <c r="AM644" s="133">
        <f t="shared" ca="1" si="676"/>
        <v>6</v>
      </c>
    </row>
    <row r="645" spans="4:39" x14ac:dyDescent="0.25">
      <c r="D645" s="133">
        <v>487</v>
      </c>
      <c r="E645" s="133" t="s">
        <v>96</v>
      </c>
      <c r="F645" s="133" t="s">
        <v>97</v>
      </c>
      <c r="G645" s="133" t="s">
        <v>98</v>
      </c>
      <c r="H645" s="133" t="s">
        <v>93</v>
      </c>
      <c r="I645" s="133" t="s">
        <v>100</v>
      </c>
      <c r="J645" s="133" t="s">
        <v>99</v>
      </c>
      <c r="L645" s="133" t="s">
        <v>102</v>
      </c>
      <c r="P645" s="133" t="s">
        <v>94</v>
      </c>
      <c r="R645" s="133" t="s">
        <v>680</v>
      </c>
      <c r="S645" s="133" t="s">
        <v>679</v>
      </c>
      <c r="T645" s="133" t="s">
        <v>686</v>
      </c>
      <c r="U645" s="133" t="s">
        <v>685</v>
      </c>
      <c r="V645" s="133" t="s">
        <v>687</v>
      </c>
      <c r="W645" s="133" t="s">
        <v>684</v>
      </c>
      <c r="X645" s="133" t="s">
        <v>682</v>
      </c>
      <c r="Y645" s="133" t="s">
        <v>676</v>
      </c>
      <c r="AA645" s="133">
        <f t="shared" ref="AA645:AL645" ca="1" si="713">IF(AND(E645&lt;&gt;"",AA158=1),1,0)</f>
        <v>0</v>
      </c>
      <c r="AB645" s="133">
        <f t="shared" ca="1" si="713"/>
        <v>0</v>
      </c>
      <c r="AC645" s="133">
        <f t="shared" ca="1" si="713"/>
        <v>1</v>
      </c>
      <c r="AD645" s="133">
        <f t="shared" ca="1" si="713"/>
        <v>1</v>
      </c>
      <c r="AE645" s="133">
        <f t="shared" ca="1" si="713"/>
        <v>1</v>
      </c>
      <c r="AF645" s="133">
        <f t="shared" ca="1" si="713"/>
        <v>1</v>
      </c>
      <c r="AG645" s="133">
        <f t="shared" ca="1" si="713"/>
        <v>0</v>
      </c>
      <c r="AH645" s="133">
        <f t="shared" ca="1" si="713"/>
        <v>0</v>
      </c>
      <c r="AI645" s="133">
        <f t="shared" ca="1" si="713"/>
        <v>0</v>
      </c>
      <c r="AJ645" s="133">
        <f t="shared" ca="1" si="713"/>
        <v>0</v>
      </c>
      <c r="AK645" s="133">
        <f t="shared" ca="1" si="713"/>
        <v>0</v>
      </c>
      <c r="AL645" s="133">
        <f t="shared" ca="1" si="713"/>
        <v>1</v>
      </c>
      <c r="AM645" s="133">
        <f t="shared" ca="1" si="676"/>
        <v>5</v>
      </c>
    </row>
    <row r="646" spans="4:39" x14ac:dyDescent="0.25">
      <c r="D646" s="133">
        <v>488</v>
      </c>
      <c r="E646" s="133" t="s">
        <v>96</v>
      </c>
      <c r="F646" s="133" t="s">
        <v>97</v>
      </c>
      <c r="G646" s="133" t="s">
        <v>98</v>
      </c>
      <c r="H646" s="133" t="s">
        <v>93</v>
      </c>
      <c r="I646" s="133" t="s">
        <v>100</v>
      </c>
      <c r="J646" s="133" t="s">
        <v>99</v>
      </c>
      <c r="L646" s="133" t="s">
        <v>102</v>
      </c>
      <c r="O646" s="193" t="s">
        <v>518</v>
      </c>
      <c r="R646" s="133" t="s">
        <v>680</v>
      </c>
      <c r="S646" s="133" t="s">
        <v>676</v>
      </c>
      <c r="T646" s="133" t="s">
        <v>686</v>
      </c>
      <c r="U646" s="133" t="s">
        <v>685</v>
      </c>
      <c r="V646" s="133" t="s">
        <v>687</v>
      </c>
      <c r="W646" s="133" t="s">
        <v>679</v>
      </c>
      <c r="X646" s="133" t="s">
        <v>684</v>
      </c>
      <c r="Y646" s="133" t="s">
        <v>683</v>
      </c>
      <c r="AA646" s="133">
        <f t="shared" ref="AA646:AL646" ca="1" si="714">IF(AND(E646&lt;&gt;"",AA158=1),1,0)</f>
        <v>0</v>
      </c>
      <c r="AB646" s="133">
        <f t="shared" ca="1" si="714"/>
        <v>0</v>
      </c>
      <c r="AC646" s="133">
        <f t="shared" ca="1" si="714"/>
        <v>1</v>
      </c>
      <c r="AD646" s="133">
        <f t="shared" ca="1" si="714"/>
        <v>1</v>
      </c>
      <c r="AE646" s="133">
        <f t="shared" ca="1" si="714"/>
        <v>1</v>
      </c>
      <c r="AF646" s="133">
        <f t="shared" ca="1" si="714"/>
        <v>1</v>
      </c>
      <c r="AG646" s="133">
        <f t="shared" ca="1" si="714"/>
        <v>0</v>
      </c>
      <c r="AH646" s="133">
        <f t="shared" ca="1" si="714"/>
        <v>0</v>
      </c>
      <c r="AI646" s="133">
        <f t="shared" ca="1" si="714"/>
        <v>0</v>
      </c>
      <c r="AJ646" s="133">
        <f t="shared" ca="1" si="714"/>
        <v>0</v>
      </c>
      <c r="AK646" s="133">
        <f t="shared" ca="1" si="714"/>
        <v>0</v>
      </c>
      <c r="AL646" s="133">
        <f t="shared" ca="1" si="714"/>
        <v>0</v>
      </c>
      <c r="AM646" s="133">
        <f t="shared" ca="1" si="676"/>
        <v>4</v>
      </c>
    </row>
    <row r="647" spans="4:39" x14ac:dyDescent="0.25">
      <c r="D647" s="133">
        <v>489</v>
      </c>
      <c r="E647" s="133" t="s">
        <v>96</v>
      </c>
      <c r="F647" s="133" t="s">
        <v>97</v>
      </c>
      <c r="G647" s="133" t="s">
        <v>98</v>
      </c>
      <c r="H647" s="133" t="s">
        <v>93</v>
      </c>
      <c r="I647" s="133" t="s">
        <v>100</v>
      </c>
      <c r="J647" s="133" t="s">
        <v>99</v>
      </c>
      <c r="L647" s="133" t="s">
        <v>102</v>
      </c>
      <c r="N647" s="133" t="s">
        <v>517</v>
      </c>
      <c r="R647" s="133" t="s">
        <v>680</v>
      </c>
      <c r="S647" s="133" t="s">
        <v>677</v>
      </c>
      <c r="T647" s="133" t="s">
        <v>686</v>
      </c>
      <c r="U647" s="133" t="s">
        <v>685</v>
      </c>
      <c r="V647" s="133" t="s">
        <v>687</v>
      </c>
      <c r="W647" s="133" t="s">
        <v>679</v>
      </c>
      <c r="X647" s="133" t="s">
        <v>684</v>
      </c>
      <c r="Y647" s="133" t="s">
        <v>676</v>
      </c>
      <c r="AA647" s="133">
        <f t="shared" ref="AA647:AL647" ca="1" si="715">IF(AND(E647&lt;&gt;"",AA158=1),1,0)</f>
        <v>0</v>
      </c>
      <c r="AB647" s="133">
        <f t="shared" ca="1" si="715"/>
        <v>0</v>
      </c>
      <c r="AC647" s="133">
        <f t="shared" ca="1" si="715"/>
        <v>1</v>
      </c>
      <c r="AD647" s="133">
        <f t="shared" ca="1" si="715"/>
        <v>1</v>
      </c>
      <c r="AE647" s="133">
        <f t="shared" ca="1" si="715"/>
        <v>1</v>
      </c>
      <c r="AF647" s="133">
        <f t="shared" ca="1" si="715"/>
        <v>1</v>
      </c>
      <c r="AG647" s="133">
        <f t="shared" ca="1" si="715"/>
        <v>0</v>
      </c>
      <c r="AH647" s="133">
        <f t="shared" ca="1" si="715"/>
        <v>0</v>
      </c>
      <c r="AI647" s="133">
        <f t="shared" ca="1" si="715"/>
        <v>0</v>
      </c>
      <c r="AJ647" s="133">
        <f t="shared" ca="1" si="715"/>
        <v>1</v>
      </c>
      <c r="AK647" s="133">
        <f t="shared" ca="1" si="715"/>
        <v>0</v>
      </c>
      <c r="AL647" s="133">
        <f t="shared" ca="1" si="715"/>
        <v>0</v>
      </c>
      <c r="AM647" s="133">
        <f t="shared" ca="1" si="676"/>
        <v>5</v>
      </c>
    </row>
    <row r="648" spans="4:39" x14ac:dyDescent="0.25">
      <c r="D648" s="133">
        <v>490</v>
      </c>
      <c r="E648" s="133" t="s">
        <v>96</v>
      </c>
      <c r="F648" s="133" t="s">
        <v>97</v>
      </c>
      <c r="G648" s="133" t="s">
        <v>98</v>
      </c>
      <c r="H648" s="133" t="s">
        <v>93</v>
      </c>
      <c r="I648" s="133" t="s">
        <v>100</v>
      </c>
      <c r="J648" s="133" t="s">
        <v>99</v>
      </c>
      <c r="L648" s="133" t="s">
        <v>102</v>
      </c>
      <c r="M648" s="133" t="s">
        <v>516</v>
      </c>
      <c r="R648" s="133" t="s">
        <v>680</v>
      </c>
      <c r="S648" s="133" t="s">
        <v>676</v>
      </c>
      <c r="T648" s="133" t="s">
        <v>686</v>
      </c>
      <c r="U648" s="133" t="s">
        <v>685</v>
      </c>
      <c r="V648" s="133" t="s">
        <v>687</v>
      </c>
      <c r="W648" s="133" t="s">
        <v>679</v>
      </c>
      <c r="X648" s="133" t="s">
        <v>684</v>
      </c>
      <c r="Y648" s="133" t="s">
        <v>678</v>
      </c>
      <c r="AA648" s="133">
        <f t="shared" ref="AA648:AL648" ca="1" si="716">IF(AND(E648&lt;&gt;"",AA158=1),1,0)</f>
        <v>0</v>
      </c>
      <c r="AB648" s="133">
        <f t="shared" ca="1" si="716"/>
        <v>0</v>
      </c>
      <c r="AC648" s="133">
        <f t="shared" ca="1" si="716"/>
        <v>1</v>
      </c>
      <c r="AD648" s="133">
        <f t="shared" ca="1" si="716"/>
        <v>1</v>
      </c>
      <c r="AE648" s="133">
        <f t="shared" ca="1" si="716"/>
        <v>1</v>
      </c>
      <c r="AF648" s="133">
        <f t="shared" ca="1" si="716"/>
        <v>1</v>
      </c>
      <c r="AG648" s="133">
        <f t="shared" ca="1" si="716"/>
        <v>0</v>
      </c>
      <c r="AH648" s="133">
        <f t="shared" ca="1" si="716"/>
        <v>0</v>
      </c>
      <c r="AI648" s="133">
        <f t="shared" ca="1" si="716"/>
        <v>1</v>
      </c>
      <c r="AJ648" s="133">
        <f t="shared" ca="1" si="716"/>
        <v>0</v>
      </c>
      <c r="AK648" s="133">
        <f t="shared" ca="1" si="716"/>
        <v>0</v>
      </c>
      <c r="AL648" s="133">
        <f t="shared" ca="1" si="716"/>
        <v>0</v>
      </c>
      <c r="AM648" s="133">
        <f t="shared" ca="1" si="676"/>
        <v>5</v>
      </c>
    </row>
    <row r="649" spans="4:39" x14ac:dyDescent="0.25">
      <c r="D649" s="133">
        <v>491</v>
      </c>
      <c r="E649" s="133" t="s">
        <v>96</v>
      </c>
      <c r="F649" s="133" t="s">
        <v>97</v>
      </c>
      <c r="G649" s="133" t="s">
        <v>98</v>
      </c>
      <c r="H649" s="133" t="s">
        <v>93</v>
      </c>
      <c r="I649" s="133" t="s">
        <v>100</v>
      </c>
      <c r="J649" s="133" t="s">
        <v>99</v>
      </c>
      <c r="K649" s="133" t="s">
        <v>101</v>
      </c>
      <c r="P649" s="133" t="s">
        <v>94</v>
      </c>
      <c r="R649" s="133" t="s">
        <v>685</v>
      </c>
      <c r="S649" s="133" t="s">
        <v>681</v>
      </c>
      <c r="T649" s="133" t="s">
        <v>686</v>
      </c>
      <c r="U649" s="133" t="s">
        <v>684</v>
      </c>
      <c r="V649" s="133" t="s">
        <v>687</v>
      </c>
      <c r="W649" s="133" t="s">
        <v>679</v>
      </c>
      <c r="X649" s="133" t="s">
        <v>682</v>
      </c>
      <c r="Y649" s="133" t="s">
        <v>676</v>
      </c>
      <c r="AA649" s="133">
        <f t="shared" ref="AA649:AL649" ca="1" si="717">IF(AND(E649&lt;&gt;"",AA158=1),1,0)</f>
        <v>0</v>
      </c>
      <c r="AB649" s="133">
        <f t="shared" ca="1" si="717"/>
        <v>0</v>
      </c>
      <c r="AC649" s="133">
        <f t="shared" ca="1" si="717"/>
        <v>1</v>
      </c>
      <c r="AD649" s="133">
        <f t="shared" ca="1" si="717"/>
        <v>1</v>
      </c>
      <c r="AE649" s="133">
        <f t="shared" ca="1" si="717"/>
        <v>1</v>
      </c>
      <c r="AF649" s="133">
        <f t="shared" ca="1" si="717"/>
        <v>1</v>
      </c>
      <c r="AG649" s="133">
        <f t="shared" ca="1" si="717"/>
        <v>1</v>
      </c>
      <c r="AH649" s="133">
        <f t="shared" ca="1" si="717"/>
        <v>0</v>
      </c>
      <c r="AI649" s="133">
        <f t="shared" ca="1" si="717"/>
        <v>0</v>
      </c>
      <c r="AJ649" s="133">
        <f t="shared" ca="1" si="717"/>
        <v>0</v>
      </c>
      <c r="AK649" s="133">
        <f t="shared" ca="1" si="717"/>
        <v>0</v>
      </c>
      <c r="AL649" s="133">
        <f t="shared" ca="1" si="717"/>
        <v>1</v>
      </c>
      <c r="AM649" s="133">
        <f t="shared" ca="1" si="676"/>
        <v>6</v>
      </c>
    </row>
    <row r="650" spans="4:39" x14ac:dyDescent="0.25">
      <c r="D650" s="133">
        <v>492</v>
      </c>
      <c r="E650" s="133" t="s">
        <v>96</v>
      </c>
      <c r="F650" s="133" t="s">
        <v>97</v>
      </c>
      <c r="G650" s="133" t="s">
        <v>98</v>
      </c>
      <c r="H650" s="133" t="s">
        <v>93</v>
      </c>
      <c r="I650" s="133" t="s">
        <v>100</v>
      </c>
      <c r="J650" s="133" t="s">
        <v>99</v>
      </c>
      <c r="K650" s="133" t="s">
        <v>101</v>
      </c>
      <c r="O650" s="193" t="s">
        <v>518</v>
      </c>
      <c r="R650" s="133" t="s">
        <v>685</v>
      </c>
      <c r="S650" s="133" t="s">
        <v>681</v>
      </c>
      <c r="T650" s="133" t="s">
        <v>686</v>
      </c>
      <c r="U650" s="133" t="s">
        <v>684</v>
      </c>
      <c r="V650" s="133" t="s">
        <v>687</v>
      </c>
      <c r="W650" s="133" t="s">
        <v>679</v>
      </c>
      <c r="X650" s="133" t="s">
        <v>676</v>
      </c>
      <c r="Y650" s="133" t="s">
        <v>683</v>
      </c>
      <c r="AA650" s="133">
        <f t="shared" ref="AA650:AL650" ca="1" si="718">IF(AND(E650&lt;&gt;"",AA158=1),1,0)</f>
        <v>0</v>
      </c>
      <c r="AB650" s="133">
        <f t="shared" ca="1" si="718"/>
        <v>0</v>
      </c>
      <c r="AC650" s="133">
        <f t="shared" ca="1" si="718"/>
        <v>1</v>
      </c>
      <c r="AD650" s="133">
        <f t="shared" ca="1" si="718"/>
        <v>1</v>
      </c>
      <c r="AE650" s="133">
        <f t="shared" ca="1" si="718"/>
        <v>1</v>
      </c>
      <c r="AF650" s="133">
        <f t="shared" ca="1" si="718"/>
        <v>1</v>
      </c>
      <c r="AG650" s="133">
        <f t="shared" ca="1" si="718"/>
        <v>1</v>
      </c>
      <c r="AH650" s="133">
        <f t="shared" ca="1" si="718"/>
        <v>0</v>
      </c>
      <c r="AI650" s="133">
        <f t="shared" ca="1" si="718"/>
        <v>0</v>
      </c>
      <c r="AJ650" s="133">
        <f t="shared" ca="1" si="718"/>
        <v>0</v>
      </c>
      <c r="AK650" s="133">
        <f t="shared" ca="1" si="718"/>
        <v>0</v>
      </c>
      <c r="AL650" s="133">
        <f t="shared" ca="1" si="718"/>
        <v>0</v>
      </c>
      <c r="AM650" s="133">
        <f t="shared" ca="1" si="676"/>
        <v>5</v>
      </c>
    </row>
    <row r="651" spans="4:39" x14ac:dyDescent="0.25">
      <c r="D651" s="133">
        <v>493</v>
      </c>
      <c r="E651" s="133" t="s">
        <v>96</v>
      </c>
      <c r="F651" s="133" t="s">
        <v>97</v>
      </c>
      <c r="G651" s="133" t="s">
        <v>98</v>
      </c>
      <c r="H651" s="133" t="s">
        <v>93</v>
      </c>
      <c r="I651" s="133" t="s">
        <v>100</v>
      </c>
      <c r="J651" s="133" t="s">
        <v>99</v>
      </c>
      <c r="K651" s="133" t="s">
        <v>101</v>
      </c>
      <c r="N651" s="133" t="s">
        <v>517</v>
      </c>
      <c r="R651" s="133" t="s">
        <v>685</v>
      </c>
      <c r="S651" s="133" t="s">
        <v>681</v>
      </c>
      <c r="T651" s="133" t="s">
        <v>686</v>
      </c>
      <c r="U651" s="133" t="s">
        <v>684</v>
      </c>
      <c r="V651" s="133" t="s">
        <v>687</v>
      </c>
      <c r="W651" s="133" t="s">
        <v>679</v>
      </c>
      <c r="X651" s="133" t="s">
        <v>676</v>
      </c>
      <c r="Y651" s="133" t="s">
        <v>677</v>
      </c>
      <c r="AA651" s="133">
        <f t="shared" ref="AA651:AL651" ca="1" si="719">IF(AND(E651&lt;&gt;"",AA158=1),1,0)</f>
        <v>0</v>
      </c>
      <c r="AB651" s="133">
        <f t="shared" ca="1" si="719"/>
        <v>0</v>
      </c>
      <c r="AC651" s="133">
        <f t="shared" ca="1" si="719"/>
        <v>1</v>
      </c>
      <c r="AD651" s="133">
        <f t="shared" ca="1" si="719"/>
        <v>1</v>
      </c>
      <c r="AE651" s="133">
        <f t="shared" ca="1" si="719"/>
        <v>1</v>
      </c>
      <c r="AF651" s="133">
        <f t="shared" ca="1" si="719"/>
        <v>1</v>
      </c>
      <c r="AG651" s="133">
        <f t="shared" ca="1" si="719"/>
        <v>1</v>
      </c>
      <c r="AH651" s="133">
        <f t="shared" ca="1" si="719"/>
        <v>0</v>
      </c>
      <c r="AI651" s="133">
        <f t="shared" ca="1" si="719"/>
        <v>0</v>
      </c>
      <c r="AJ651" s="133">
        <f t="shared" ca="1" si="719"/>
        <v>1</v>
      </c>
      <c r="AK651" s="133">
        <f t="shared" ca="1" si="719"/>
        <v>0</v>
      </c>
      <c r="AL651" s="133">
        <f t="shared" ca="1" si="719"/>
        <v>0</v>
      </c>
      <c r="AM651" s="133">
        <f t="shared" ca="1" si="676"/>
        <v>6</v>
      </c>
    </row>
    <row r="652" spans="4:39" x14ac:dyDescent="0.25">
      <c r="D652" s="133">
        <v>494</v>
      </c>
      <c r="E652" s="133" t="s">
        <v>96</v>
      </c>
      <c r="F652" s="133" t="s">
        <v>97</v>
      </c>
      <c r="G652" s="133" t="s">
        <v>98</v>
      </c>
      <c r="H652" s="133" t="s">
        <v>93</v>
      </c>
      <c r="I652" s="133" t="s">
        <v>100</v>
      </c>
      <c r="J652" s="133" t="s">
        <v>99</v>
      </c>
      <c r="K652" s="133" t="s">
        <v>101</v>
      </c>
      <c r="M652" s="133" t="s">
        <v>516</v>
      </c>
      <c r="R652" s="133" t="s">
        <v>685</v>
      </c>
      <c r="S652" s="133" t="s">
        <v>681</v>
      </c>
      <c r="T652" s="133" t="s">
        <v>686</v>
      </c>
      <c r="U652" s="133" t="s">
        <v>684</v>
      </c>
      <c r="V652" s="133" t="s">
        <v>687</v>
      </c>
      <c r="W652" s="133" t="s">
        <v>679</v>
      </c>
      <c r="X652" s="133" t="s">
        <v>676</v>
      </c>
      <c r="Y652" s="133" t="s">
        <v>678</v>
      </c>
      <c r="AA652" s="133">
        <f t="shared" ref="AA652:AL652" ca="1" si="720">IF(AND(E652&lt;&gt;"",AA158=1),1,0)</f>
        <v>0</v>
      </c>
      <c r="AB652" s="133">
        <f t="shared" ca="1" si="720"/>
        <v>0</v>
      </c>
      <c r="AC652" s="133">
        <f t="shared" ca="1" si="720"/>
        <v>1</v>
      </c>
      <c r="AD652" s="133">
        <f t="shared" ca="1" si="720"/>
        <v>1</v>
      </c>
      <c r="AE652" s="133">
        <f t="shared" ca="1" si="720"/>
        <v>1</v>
      </c>
      <c r="AF652" s="133">
        <f t="shared" ca="1" si="720"/>
        <v>1</v>
      </c>
      <c r="AG652" s="133">
        <f t="shared" ca="1" si="720"/>
        <v>1</v>
      </c>
      <c r="AH652" s="133">
        <f t="shared" ca="1" si="720"/>
        <v>0</v>
      </c>
      <c r="AI652" s="133">
        <f t="shared" ca="1" si="720"/>
        <v>1</v>
      </c>
      <c r="AJ652" s="133">
        <f t="shared" ca="1" si="720"/>
        <v>0</v>
      </c>
      <c r="AK652" s="133">
        <f t="shared" ca="1" si="720"/>
        <v>0</v>
      </c>
      <c r="AL652" s="133">
        <f t="shared" ca="1" si="720"/>
        <v>0</v>
      </c>
      <c r="AM652" s="133">
        <f t="shared" ca="1" si="676"/>
        <v>6</v>
      </c>
    </row>
    <row r="653" spans="4:39" x14ac:dyDescent="0.25">
      <c r="D653" s="133">
        <v>495</v>
      </c>
      <c r="E653" s="133" t="s">
        <v>96</v>
      </c>
      <c r="F653" s="133" t="s">
        <v>97</v>
      </c>
      <c r="G653" s="133" t="s">
        <v>98</v>
      </c>
      <c r="H653" s="133" t="s">
        <v>93</v>
      </c>
      <c r="I653" s="133" t="s">
        <v>100</v>
      </c>
      <c r="J653" s="133" t="s">
        <v>99</v>
      </c>
      <c r="K653" s="133" t="s">
        <v>101</v>
      </c>
      <c r="L653" s="133" t="s">
        <v>102</v>
      </c>
      <c r="R653" s="133" t="s">
        <v>680</v>
      </c>
      <c r="S653" s="133" t="s">
        <v>681</v>
      </c>
      <c r="T653" s="133" t="s">
        <v>686</v>
      </c>
      <c r="U653" s="133" t="s">
        <v>685</v>
      </c>
      <c r="V653" s="133" t="s">
        <v>687</v>
      </c>
      <c r="W653" s="133" t="s">
        <v>679</v>
      </c>
      <c r="X653" s="133" t="s">
        <v>684</v>
      </c>
      <c r="Y653" s="133" t="s">
        <v>676</v>
      </c>
      <c r="AA653" s="133">
        <f t="shared" ref="AA653:AL653" ca="1" si="721">IF(AND(E653&lt;&gt;"",AA158=1),1,0)</f>
        <v>0</v>
      </c>
      <c r="AB653" s="133">
        <f t="shared" ca="1" si="721"/>
        <v>0</v>
      </c>
      <c r="AC653" s="133">
        <f t="shared" ca="1" si="721"/>
        <v>1</v>
      </c>
      <c r="AD653" s="133">
        <f t="shared" ca="1" si="721"/>
        <v>1</v>
      </c>
      <c r="AE653" s="133">
        <f t="shared" ca="1" si="721"/>
        <v>1</v>
      </c>
      <c r="AF653" s="133">
        <f t="shared" ca="1" si="721"/>
        <v>1</v>
      </c>
      <c r="AG653" s="133">
        <f t="shared" ca="1" si="721"/>
        <v>1</v>
      </c>
      <c r="AH653" s="133">
        <f t="shared" ca="1" si="721"/>
        <v>0</v>
      </c>
      <c r="AI653" s="133">
        <f t="shared" ca="1" si="721"/>
        <v>0</v>
      </c>
      <c r="AJ653" s="133">
        <f t="shared" ca="1" si="721"/>
        <v>0</v>
      </c>
      <c r="AK653" s="133">
        <f t="shared" ca="1" si="721"/>
        <v>0</v>
      </c>
      <c r="AL653" s="133">
        <f t="shared" ca="1" si="721"/>
        <v>0</v>
      </c>
      <c r="AM653" s="133">
        <f t="shared" ca="1" si="676"/>
        <v>5</v>
      </c>
    </row>
    <row r="655" spans="4:39" x14ac:dyDescent="0.25">
      <c r="R655" s="133" t="str">
        <f ca="1">INDEX(R159:R653,MATCH(8,AM159:AM653,0),0)</f>
        <v>3C</v>
      </c>
      <c r="S655" s="133" t="str">
        <f ca="1">INDEX(S159:S653,MATCH(8,AM159:AM653,0),0)</f>
        <v>3G</v>
      </c>
      <c r="T655" s="133" t="str">
        <f ca="1">INDEX(T159:T653,MATCH(8,AM159:AM653,0),0)</f>
        <v>3E</v>
      </c>
      <c r="U655" s="133" t="str">
        <f ca="1">INDEX(U159:U653,MATCH(8,AM159:AM653,0),0)</f>
        <v>3D</v>
      </c>
      <c r="V655" s="133" t="str">
        <f ca="1">INDEX(V159:V653,MATCH(8,AM159:AM653,0),0)</f>
        <v>3J</v>
      </c>
      <c r="W655" s="133" t="str">
        <f ca="1">INDEX(W159:W653,MATCH(8,AM159:AM653,0),0)</f>
        <v>3F</v>
      </c>
      <c r="X655" s="133" t="str">
        <f ca="1">INDEX(X159:X653,MATCH(8,AM159:AM653,0),0)</f>
        <v>3L</v>
      </c>
      <c r="Y655" s="133" t="str">
        <f ca="1">INDEX(Y159:Y653,MATCH(8,AM159:AM653,0),0)</f>
        <v>3I</v>
      </c>
    </row>
    <row r="657" spans="4:23" x14ac:dyDescent="0.25">
      <c r="D657" s="133" t="s">
        <v>688</v>
      </c>
      <c r="E657" s="133" t="s">
        <v>92</v>
      </c>
      <c r="F657" s="133" t="s">
        <v>93</v>
      </c>
      <c r="G657" s="133" t="s">
        <v>94</v>
      </c>
      <c r="H657" s="133" t="s">
        <v>461</v>
      </c>
      <c r="I657" s="133" t="s">
        <v>609</v>
      </c>
      <c r="J657" s="133" t="s">
        <v>624</v>
      </c>
      <c r="K657" s="133" t="s">
        <v>622</v>
      </c>
      <c r="L657" s="133" t="s">
        <v>621</v>
      </c>
      <c r="M657" s="133" t="s">
        <v>689</v>
      </c>
      <c r="N657" s="133" t="s">
        <v>690</v>
      </c>
      <c r="O657" s="193" t="s">
        <v>691</v>
      </c>
      <c r="P657" s="133" t="s">
        <v>692</v>
      </c>
      <c r="S657" s="133" t="s">
        <v>693</v>
      </c>
    </row>
    <row r="658" spans="4:23" x14ac:dyDescent="0.25">
      <c r="D658" s="199" t="str">
        <f ca="1">INDEX(C4:C7,MATCH(3,B4:B7,0),0)</f>
        <v>Czechia</v>
      </c>
      <c r="E658" s="133">
        <f ca="1">Matches!W7</f>
        <v>0</v>
      </c>
      <c r="F658" s="133">
        <f ca="1">Matches!X7</f>
        <v>0</v>
      </c>
      <c r="G658" s="133">
        <f ca="1">Matches!Y7</f>
        <v>0</v>
      </c>
      <c r="H658" s="133">
        <f ca="1">Matches!Z7</f>
        <v>0</v>
      </c>
      <c r="I658" s="133">
        <f ca="1">Matches!AA7</f>
        <v>0</v>
      </c>
      <c r="J658" s="133">
        <f ca="1">H658-I658</f>
        <v>0</v>
      </c>
      <c r="K658" s="133">
        <f ca="1">Matches!AB7</f>
        <v>0</v>
      </c>
      <c r="L658" s="133">
        <f ca="1">-INDEX(A4:A76,MATCH(D658,C4:C76,0),0)</f>
        <v>-143</v>
      </c>
      <c r="M658" s="133">
        <f ca="1">RANK(K658,K658:K669)</f>
        <v>1</v>
      </c>
      <c r="N658" s="133">
        <f ca="1">SUMPRODUCT((M658:M669=M658)*(J658:J669&gt;J658))</f>
        <v>0</v>
      </c>
      <c r="O658" s="193">
        <f ca="1">SUMPRODUCT((M658:M669=M658)*(J658:J669=J658)*(H658:H669&gt;H658))</f>
        <v>0</v>
      </c>
      <c r="P658" s="133">
        <f ca="1">SUMPRODUCT((M658:M669=M658)*(J658:J669=J658)*(H658:H669=H658)*(L658:L669&gt;L658))</f>
        <v>8</v>
      </c>
      <c r="Q658" s="133">
        <f ca="1">SUM(M658:P658)</f>
        <v>9</v>
      </c>
      <c r="R658" s="193" t="s">
        <v>96</v>
      </c>
      <c r="S658" s="133">
        <v>1</v>
      </c>
      <c r="T658" s="133" t="str">
        <f ca="1">INDEX(R658:R669,MATCH(S658,Q658:Q669,0),0)</f>
        <v>D</v>
      </c>
      <c r="U658" s="193" t="str">
        <f ca="1">INDEX(D658:D669,MATCH(S658,Q658:Q669,0),0)</f>
        <v>Australia</v>
      </c>
      <c r="V658" s="133" t="str">
        <f ca="1">3&amp;T658</f>
        <v>3D</v>
      </c>
      <c r="W658" s="133" t="str">
        <f ca="1">INDEX(R158:Y158,0,MATCH(V658,R655:Y655,0))</f>
        <v>1E</v>
      </c>
    </row>
    <row r="659" spans="4:23" x14ac:dyDescent="0.25">
      <c r="D659" s="199" t="str">
        <f ca="1">INDEX(C11:C14,MATCH(3,B11:B14,0),0)</f>
        <v>Qatar</v>
      </c>
      <c r="E659" s="133">
        <f ca="1">Matches!W13</f>
        <v>0</v>
      </c>
      <c r="F659" s="133">
        <f ca="1">Matches!X13</f>
        <v>0</v>
      </c>
      <c r="G659" s="133">
        <f ca="1">Matches!Y13</f>
        <v>0</v>
      </c>
      <c r="H659" s="133">
        <f ca="1">Matches!Z13</f>
        <v>0</v>
      </c>
      <c r="I659" s="133">
        <f ca="1">Matches!AA13</f>
        <v>0</v>
      </c>
      <c r="J659" s="133">
        <f t="shared" ref="J659:J669" ca="1" si="722">H659-I659</f>
        <v>0</v>
      </c>
      <c r="K659" s="133">
        <f ca="1">Matches!AB13</f>
        <v>0</v>
      </c>
      <c r="L659" s="133">
        <f ca="1">-INDEX(A4:A76,MATCH(D659,C4:C76,0),0)</f>
        <v>-156</v>
      </c>
      <c r="M659" s="133">
        <f ca="1">RANK(K659,K658:K669)</f>
        <v>1</v>
      </c>
      <c r="N659" s="133">
        <f ca="1">SUMPRODUCT((M658:M669=M659)*(J658:J669&gt;J659))</f>
        <v>0</v>
      </c>
      <c r="O659" s="193">
        <f ca="1">SUMPRODUCT((M658:M669=M659)*(J658:J669=J659)*(H658:H669&gt;H659))</f>
        <v>0</v>
      </c>
      <c r="P659" s="133">
        <f ca="1">SUMPRODUCT((M658:M669=M659)*(J658:J669=J659)*(H658:H669=H659)*(L658:L669&gt;L659))</f>
        <v>10</v>
      </c>
      <c r="Q659" s="133">
        <f t="shared" ref="Q659:Q669" ca="1" si="723">SUM(M659:P659)</f>
        <v>11</v>
      </c>
      <c r="R659" s="193" t="s">
        <v>97</v>
      </c>
      <c r="S659" s="133">
        <v>2</v>
      </c>
      <c r="T659" s="133" t="str">
        <f ca="1">INDEX(R658:R669,MATCH(S659,Q658:Q669,0),0)</f>
        <v>J</v>
      </c>
      <c r="U659" s="193" t="str">
        <f ca="1">INDEX(D658:D669,MATCH(S659,Q658:Q669,0),0)</f>
        <v>Algeria</v>
      </c>
      <c r="V659" s="133" t="str">
        <f t="shared" ref="V659:V669" ca="1" si="724">3&amp;T659</f>
        <v>3J</v>
      </c>
      <c r="W659" s="133" t="str">
        <f ca="1">INDEX(R158:Y158,0,MATCH(V659,R655:Y655,0))</f>
        <v>1G</v>
      </c>
    </row>
    <row r="660" spans="4:23" x14ac:dyDescent="0.25">
      <c r="D660" s="199" t="str">
        <f ca="1">INDEX(C18:C21,MATCH(3,B18:B21,0),0)</f>
        <v>Scotland</v>
      </c>
      <c r="E660" s="133">
        <f ca="1">Matches!W19</f>
        <v>0</v>
      </c>
      <c r="F660" s="133">
        <f ca="1">Matches!X19</f>
        <v>0</v>
      </c>
      <c r="G660" s="133">
        <f ca="1">Matches!Y19</f>
        <v>0</v>
      </c>
      <c r="H660" s="133">
        <f ca="1">Matches!Z19</f>
        <v>0</v>
      </c>
      <c r="I660" s="133">
        <f ca="1">Matches!AA19</f>
        <v>0</v>
      </c>
      <c r="J660" s="133">
        <f t="shared" ca="1" si="722"/>
        <v>0</v>
      </c>
      <c r="K660" s="133">
        <f ca="1">Matches!AB19</f>
        <v>0</v>
      </c>
      <c r="L660" s="133">
        <f ca="1">-INDEX(A4:A76,MATCH(D660,C4:C76,0),0)</f>
        <v>-138</v>
      </c>
      <c r="M660" s="133">
        <f ca="1">RANK(K660,K658:K669)</f>
        <v>1</v>
      </c>
      <c r="N660" s="133">
        <f ca="1">SUMPRODUCT((M658:M669=M660)*(J658:J669&gt;J660))</f>
        <v>0</v>
      </c>
      <c r="O660" s="193">
        <f ca="1">SUMPRODUCT((M658:M669=M660)*(J658:J669=J660)*(H658:H669&gt;H660))</f>
        <v>0</v>
      </c>
      <c r="P660" s="133">
        <f ca="1">SUMPRODUCT((M658:M669=M660)*(J658:J669=J660)*(H658:H669=H660)*(L658:L669&gt;L660))</f>
        <v>6</v>
      </c>
      <c r="Q660" s="133">
        <f t="shared" ca="1" si="723"/>
        <v>7</v>
      </c>
      <c r="R660" s="193" t="s">
        <v>98</v>
      </c>
      <c r="S660" s="133">
        <v>3</v>
      </c>
      <c r="T660" s="133" t="str">
        <f ca="1">INDEX(R658:R669,MATCH(S660,Q658:Q669,0),0)</f>
        <v>G</v>
      </c>
      <c r="U660" s="193" t="str">
        <f ca="1">INDEX(D658:D669,MATCH(S660,Q658:Q669,0),0)</f>
        <v>Egypt</v>
      </c>
      <c r="V660" s="133" t="str">
        <f t="shared" ca="1" si="724"/>
        <v>3G</v>
      </c>
      <c r="W660" s="133" t="str">
        <f ca="1">INDEX(R158:Y158,0,MATCH(V660,R655:Y655,0))</f>
        <v>1B</v>
      </c>
    </row>
    <row r="661" spans="4:23" x14ac:dyDescent="0.25">
      <c r="D661" s="199" t="str">
        <f ca="1">INDEX(C25:C28,MATCH(3,B25:B28,0),0)</f>
        <v>Australia</v>
      </c>
      <c r="E661" s="133">
        <f ca="1">Matches!W25</f>
        <v>0</v>
      </c>
      <c r="F661" s="133">
        <f ca="1">Matches!X25</f>
        <v>0</v>
      </c>
      <c r="G661" s="133">
        <f ca="1">Matches!Y25</f>
        <v>0</v>
      </c>
      <c r="H661" s="133">
        <f ca="1">Matches!Z25</f>
        <v>0</v>
      </c>
      <c r="I661" s="133">
        <f ca="1">Matches!AA25</f>
        <v>0</v>
      </c>
      <c r="J661" s="133">
        <f t="shared" ca="1" si="722"/>
        <v>0</v>
      </c>
      <c r="K661" s="133">
        <f ca="1">Matches!AB25</f>
        <v>0</v>
      </c>
      <c r="L661" s="133">
        <f ca="1">-INDEX(A4:A76,MATCH(D661,C4:C76,0),0)</f>
        <v>-127</v>
      </c>
      <c r="M661" s="133">
        <f ca="1">RANK(K661,K658:K669)</f>
        <v>1</v>
      </c>
      <c r="N661" s="133">
        <f ca="1">SUMPRODUCT((M658:M669=M661)*(J658:J669&gt;J661))</f>
        <v>0</v>
      </c>
      <c r="O661" s="193">
        <f ca="1">SUMPRODUCT((M658:M669=M661)*(J658:J669=J661)*(H658:H669&gt;H661))</f>
        <v>0</v>
      </c>
      <c r="P661" s="133">
        <f ca="1">SUMPRODUCT((M658:M669=M661)*(J658:J669=J661)*(H658:H669=H661)*(L658:L669&gt;L661))</f>
        <v>0</v>
      </c>
      <c r="Q661" s="133">
        <f t="shared" ca="1" si="723"/>
        <v>1</v>
      </c>
      <c r="R661" s="193" t="s">
        <v>93</v>
      </c>
      <c r="S661" s="133">
        <v>4</v>
      </c>
      <c r="T661" s="133" t="str">
        <f ca="1">INDEX(R658:R669,MATCH(S661,Q658:Q669,0),0)</f>
        <v>I</v>
      </c>
      <c r="U661" s="193" t="str">
        <f ca="1">INDEX(D658:D669,MATCH(S661,Q658:Q669,0),0)</f>
        <v>Norway</v>
      </c>
      <c r="V661" s="133" t="str">
        <f t="shared" ca="1" si="724"/>
        <v>3I</v>
      </c>
      <c r="W661" s="133" t="str">
        <f ca="1">INDEX(R158:Y158,0,MATCH(V661,R655:Y655,0))</f>
        <v>1L</v>
      </c>
    </row>
    <row r="662" spans="4:23" x14ac:dyDescent="0.25">
      <c r="D662" s="199" t="str">
        <f ca="1">INDEX(C31:C34,MATCH(3,B31:B34,0),0)</f>
        <v>Cote D'Voire</v>
      </c>
      <c r="E662" s="133">
        <f ca="1">Matches!W31</f>
        <v>0</v>
      </c>
      <c r="F662" s="133">
        <f ca="1">Matches!X31</f>
        <v>0</v>
      </c>
      <c r="G662" s="133">
        <f ca="1">Matches!Y31</f>
        <v>0</v>
      </c>
      <c r="H662" s="133">
        <f ca="1">Matches!Z31</f>
        <v>0</v>
      </c>
      <c r="I662" s="133">
        <f ca="1">Matches!AA31</f>
        <v>0</v>
      </c>
      <c r="J662" s="133">
        <f t="shared" ca="1" si="722"/>
        <v>0</v>
      </c>
      <c r="K662" s="133">
        <f ca="1">Matches!AB31</f>
        <v>0</v>
      </c>
      <c r="L662" s="133">
        <f ca="1">-INDEX(A4:A76,MATCH(D662,C4:C76,0),0)</f>
        <v>-137</v>
      </c>
      <c r="M662" s="133">
        <f ca="1">RANK(K662,K658:K669)</f>
        <v>1</v>
      </c>
      <c r="N662" s="133">
        <f ca="1">SUMPRODUCT((M658:M669=M662)*(J658:J669&gt;J662))</f>
        <v>0</v>
      </c>
      <c r="O662" s="193">
        <f ca="1">SUMPRODUCT((M658:M669=M662)*(J658:J669=J662)*(H658:H669&gt;H662))</f>
        <v>0</v>
      </c>
      <c r="P662" s="133">
        <f ca="1">SUMPRODUCT((M658:M669=M662)*(J658:J669=J662)*(H658:H669=H662)*(L658:L669&gt;L662))</f>
        <v>5</v>
      </c>
      <c r="Q662" s="133">
        <f t="shared" ca="1" si="723"/>
        <v>6</v>
      </c>
      <c r="R662" s="193" t="s">
        <v>100</v>
      </c>
      <c r="S662" s="133">
        <f>IF(License!G12="© 2025 | journalSHEET.com",5,0)</f>
        <v>5</v>
      </c>
      <c r="T662" s="133" t="str">
        <f ca="1">INDEX(R658:R669,MATCH(S662,Q658:Q669,0),0)</f>
        <v>L</v>
      </c>
      <c r="U662" s="193" t="str">
        <f ca="1">INDEX(D658:D669,MATCH(S662,Q658:Q669,0),0)</f>
        <v>Panama</v>
      </c>
      <c r="V662" s="133" t="str">
        <f t="shared" ca="1" si="724"/>
        <v>3L</v>
      </c>
      <c r="W662" s="133" t="str">
        <f ca="1">INDEX(R158:Y158,0,MATCH(V662,R655:Y655,0))</f>
        <v>1K</v>
      </c>
    </row>
    <row r="663" spans="4:23" x14ac:dyDescent="0.25">
      <c r="D663" s="199" t="str">
        <f ca="1">INDEX(C37:C40,MATCH(3,B37:B40,0),0)</f>
        <v>Sweden</v>
      </c>
      <c r="E663" s="133">
        <f ca="1">Matches!W37</f>
        <v>0</v>
      </c>
      <c r="F663" s="133">
        <f ca="1">Matches!X37</f>
        <v>0</v>
      </c>
      <c r="G663" s="133">
        <f ca="1">Matches!Y37</f>
        <v>0</v>
      </c>
      <c r="H663" s="133">
        <f ca="1">Matches!Z37</f>
        <v>0</v>
      </c>
      <c r="I663" s="133">
        <f ca="1">Matches!AA37</f>
        <v>0</v>
      </c>
      <c r="J663" s="133">
        <f t="shared" ca="1" si="722"/>
        <v>0</v>
      </c>
      <c r="K663" s="133">
        <f ca="1">Matches!AB37</f>
        <v>0</v>
      </c>
      <c r="L663" s="133">
        <f ca="1">-INDEX(A4:A76,MATCH(D663,C4:C76,0),0)</f>
        <v>-142</v>
      </c>
      <c r="M663" s="133">
        <f ca="1">RANK(K663,K658:K669)</f>
        <v>1</v>
      </c>
      <c r="N663" s="133">
        <f ca="1">SUMPRODUCT((M658:M669=M663)*(J658:J669&gt;J663))</f>
        <v>0</v>
      </c>
      <c r="O663" s="193">
        <f ca="1">SUMPRODUCT((M658:M669=M663)*(J658:J669=J663)*(H658:H669&gt;H663))</f>
        <v>0</v>
      </c>
      <c r="P663" s="133">
        <f ca="1">SUMPRODUCT((M658:M669=M663)*(J658:J669=J663)*(H658:H669=H663)*(L658:L669&gt;L663))</f>
        <v>7</v>
      </c>
      <c r="Q663" s="133">
        <f t="shared" ca="1" si="723"/>
        <v>8</v>
      </c>
      <c r="R663" s="193" t="s">
        <v>99</v>
      </c>
      <c r="S663" s="133">
        <v>6</v>
      </c>
      <c r="T663" s="133" t="str">
        <f ca="1">INDEX(R658:R669,MATCH(S663,Q658:Q669,0),0)</f>
        <v>E</v>
      </c>
      <c r="U663" s="193" t="str">
        <f ca="1">INDEX(D658:D669,MATCH(S663,Q658:Q669,0),0)</f>
        <v>Cote D'Voire</v>
      </c>
      <c r="V663" s="133" t="str">
        <f t="shared" ca="1" si="724"/>
        <v>3E</v>
      </c>
      <c r="W663" s="133" t="str">
        <f ca="1">INDEX(R158:Y158,0,MATCH(V663,R655:Y655,0))</f>
        <v>1D</v>
      </c>
    </row>
    <row r="664" spans="4:23" x14ac:dyDescent="0.25">
      <c r="D664" s="199" t="str">
        <f ca="1">INDEX(C43:C46,MATCH(3,B43:B46,0),0)</f>
        <v>Egypt</v>
      </c>
      <c r="E664" s="133">
        <f ca="1">Matches!W43</f>
        <v>0</v>
      </c>
      <c r="F664" s="133">
        <f ca="1">Matches!X43</f>
        <v>0</v>
      </c>
      <c r="G664" s="133">
        <f ca="1">Matches!Y43</f>
        <v>0</v>
      </c>
      <c r="H664" s="133">
        <f ca="1">Matches!Z43</f>
        <v>0</v>
      </c>
      <c r="I664" s="133">
        <f ca="1">Matches!AA43</f>
        <v>0</v>
      </c>
      <c r="J664" s="133">
        <f t="shared" ca="1" si="722"/>
        <v>0</v>
      </c>
      <c r="K664" s="133">
        <f ca="1">Matches!AB43</f>
        <v>0</v>
      </c>
      <c r="L664" s="133">
        <f ca="1">-INDEX(A4:A76,MATCH(D664,C4:C76,0),0)</f>
        <v>-131</v>
      </c>
      <c r="M664" s="133">
        <f ca="1">RANK(K664,K658:K669)</f>
        <v>1</v>
      </c>
      <c r="N664" s="133">
        <f ca="1">SUMPRODUCT((M658:M669=M664)*(J658:J669&gt;J664))</f>
        <v>0</v>
      </c>
      <c r="O664" s="193">
        <f ca="1">SUMPRODUCT((M658:M669=M664)*(J658:J669=J664)*(H658:H669&gt;H664))</f>
        <v>0</v>
      </c>
      <c r="P664" s="133">
        <f ca="1">SUMPRODUCT((M658:M669=M664)*(J658:J669=J664)*(H658:H669=H664)*(L658:L669&gt;L664))</f>
        <v>2</v>
      </c>
      <c r="Q664" s="133">
        <f t="shared" ca="1" si="723"/>
        <v>3</v>
      </c>
      <c r="R664" s="193" t="s">
        <v>101</v>
      </c>
      <c r="S664" s="133">
        <v>7</v>
      </c>
      <c r="T664" s="133" t="str">
        <f ca="1">INDEX(R658:R669,MATCH(S664,Q658:Q669,0),0)</f>
        <v>C</v>
      </c>
      <c r="U664" s="193" t="str">
        <f ca="1">INDEX(D658:D669,MATCH(S664,Q658:Q669,0),0)</f>
        <v>Scotland</v>
      </c>
      <c r="V664" s="133" t="str">
        <f t="shared" ca="1" si="724"/>
        <v>3C</v>
      </c>
      <c r="W664" s="133" t="str">
        <f ca="1">INDEX(R158:Y158,0,MATCH(V664,R655:Y655,0))</f>
        <v>1A</v>
      </c>
    </row>
    <row r="665" spans="4:23" x14ac:dyDescent="0.25">
      <c r="D665" s="199" t="str">
        <f ca="1">INDEX(C49:C52,MATCH(3,B49:B52,0),0)</f>
        <v>Saudi Arabia</v>
      </c>
      <c r="E665" s="133">
        <f ca="1">Matches!W49</f>
        <v>0</v>
      </c>
      <c r="F665" s="133">
        <f ca="1">Matches!X49</f>
        <v>0</v>
      </c>
      <c r="G665" s="133">
        <f ca="1">Matches!Y49</f>
        <v>0</v>
      </c>
      <c r="H665" s="133">
        <f ca="1">Matches!Z49</f>
        <v>0</v>
      </c>
      <c r="I665" s="133">
        <f ca="1">Matches!AA49</f>
        <v>0</v>
      </c>
      <c r="J665" s="133">
        <f t="shared" ca="1" si="722"/>
        <v>0</v>
      </c>
      <c r="K665" s="133">
        <f ca="1">Matches!AB49</f>
        <v>0</v>
      </c>
      <c r="L665" s="133">
        <f ca="1">-INDEX(A4:A76,MATCH(D665,C4:C76,0),0)</f>
        <v>-161</v>
      </c>
      <c r="M665" s="133">
        <f ca="1">RANK(K665,K658:K669)</f>
        <v>1</v>
      </c>
      <c r="N665" s="133">
        <f ca="1">SUMPRODUCT((M658:M669=M665)*(J658:J669&gt;J665))</f>
        <v>0</v>
      </c>
      <c r="O665" s="193">
        <f ca="1">SUMPRODUCT((M658:M669=M665)*(J658:J669=J665)*(H658:H669&gt;H665))</f>
        <v>0</v>
      </c>
      <c r="P665" s="133">
        <f ca="1">SUMPRODUCT((M658:M669=M665)*(J658:J669=J665)*(H658:H669=H665)*(L658:L669&gt;L665))</f>
        <v>11</v>
      </c>
      <c r="Q665" s="133">
        <f t="shared" ca="1" si="723"/>
        <v>12</v>
      </c>
      <c r="R665" s="193" t="s">
        <v>102</v>
      </c>
      <c r="S665" s="133">
        <v>8</v>
      </c>
      <c r="T665" s="133" t="str">
        <f ca="1">INDEX(R658:R669,MATCH(S665,Q658:Q669,0),0)</f>
        <v>F</v>
      </c>
      <c r="U665" s="193" t="str">
        <f ca="1">INDEX(D658:D669,MATCH(S665,Q658:Q669,0),0)</f>
        <v>Sweden</v>
      </c>
      <c r="V665" s="133" t="str">
        <f t="shared" ca="1" si="724"/>
        <v>3F</v>
      </c>
      <c r="W665" s="133" t="str">
        <f ca="1">INDEX(R158:Y158,0,MATCH(V665,R655:Y655,0))</f>
        <v>1I</v>
      </c>
    </row>
    <row r="666" spans="4:23" x14ac:dyDescent="0.25">
      <c r="D666" s="199" t="str">
        <f ca="1">INDEX(C55:C58,MATCH(3,B55:B58,0),0)</f>
        <v>Norway</v>
      </c>
      <c r="E666" s="133">
        <f ca="1">Matches!W55</f>
        <v>0</v>
      </c>
      <c r="F666" s="133">
        <f ca="1">Matches!X55</f>
        <v>0</v>
      </c>
      <c r="G666" s="133">
        <f ca="1">Matches!Y55</f>
        <v>0</v>
      </c>
      <c r="H666" s="133">
        <f ca="1">Matches!Z55</f>
        <v>0</v>
      </c>
      <c r="I666" s="133">
        <f ca="1">Matches!AA55</f>
        <v>0</v>
      </c>
      <c r="J666" s="133">
        <f t="shared" ca="1" si="722"/>
        <v>0</v>
      </c>
      <c r="K666" s="133">
        <f ca="1">Matches!AB55</f>
        <v>0</v>
      </c>
      <c r="L666" s="133">
        <f ca="1">-INDEX(A4:A76,MATCH(D666,C4:C76,0),0)</f>
        <v>-132</v>
      </c>
      <c r="M666" s="133">
        <f ca="1">RANK(K666,K658:K669)</f>
        <v>1</v>
      </c>
      <c r="N666" s="133">
        <f ca="1">SUMPRODUCT((M658:M669=M666)*(J658:J669&gt;J666))</f>
        <v>0</v>
      </c>
      <c r="O666" s="193">
        <f ca="1">SUMPRODUCT((M658:M669=M666)*(J658:J669=J666)*(H658:H669&gt;H666))</f>
        <v>0</v>
      </c>
      <c r="P666" s="133">
        <f ca="1">SUMPRODUCT((M658:M669=M666)*(J658:J669=J666)*(H658:H669=H666)*(L658:L669&gt;L666))</f>
        <v>3</v>
      </c>
      <c r="Q666" s="133">
        <f t="shared" ca="1" si="723"/>
        <v>4</v>
      </c>
      <c r="R666" s="193" t="s">
        <v>516</v>
      </c>
      <c r="S666" s="133">
        <v>9</v>
      </c>
      <c r="T666" s="133" t="str">
        <f ca="1">INDEX(R658:R669,MATCH(S666,Q658:Q669,0),0)</f>
        <v>A</v>
      </c>
      <c r="U666" s="193" t="str">
        <f ca="1">INDEX(D658:D669,MATCH(S666,Q658:Q669,0),0)</f>
        <v>Czechia</v>
      </c>
      <c r="V666" s="133" t="str">
        <f t="shared" ca="1" si="724"/>
        <v>3A</v>
      </c>
    </row>
    <row r="667" spans="4:23" x14ac:dyDescent="0.25">
      <c r="D667" s="199" t="str">
        <f ca="1">INDEX(C61:C64,MATCH(3,B61:B64,0),0)</f>
        <v>Algeria</v>
      </c>
      <c r="E667" s="133">
        <f ca="1">Matches!W61</f>
        <v>0</v>
      </c>
      <c r="F667" s="133">
        <f ca="1">Matches!X61</f>
        <v>0</v>
      </c>
      <c r="G667" s="133">
        <f ca="1">Matches!Y61</f>
        <v>0</v>
      </c>
      <c r="H667" s="133">
        <f ca="1">Matches!Z61</f>
        <v>0</v>
      </c>
      <c r="I667" s="133">
        <f ca="1">Matches!AA61</f>
        <v>0</v>
      </c>
      <c r="J667" s="133">
        <f t="shared" ca="1" si="722"/>
        <v>0</v>
      </c>
      <c r="K667" s="133">
        <f ca="1">Matches!AB61</f>
        <v>0</v>
      </c>
      <c r="L667" s="133">
        <f ca="1">-INDEX(A4:A76,MATCH(D667,C4:C76,0),0)</f>
        <v>-128</v>
      </c>
      <c r="M667" s="133">
        <f ca="1">RANK(K667,K658:K669)</f>
        <v>1</v>
      </c>
      <c r="N667" s="133">
        <f ca="1">SUMPRODUCT((M658:M669=M667)*(J658:J669&gt;J667))</f>
        <v>0</v>
      </c>
      <c r="O667" s="193">
        <f ca="1">SUMPRODUCT((M658:M669=M667)*(J658:J669=J667)*(H658:H669&gt;H667))</f>
        <v>0</v>
      </c>
      <c r="P667" s="133">
        <f ca="1">SUMPRODUCT((M658:M669=M667)*(J658:J669=J667)*(H658:H669=H667)*(L658:L669&gt;L667))</f>
        <v>1</v>
      </c>
      <c r="Q667" s="133">
        <f t="shared" ca="1" si="723"/>
        <v>2</v>
      </c>
      <c r="R667" s="193" t="s">
        <v>517</v>
      </c>
      <c r="S667" s="133">
        <v>10</v>
      </c>
      <c r="T667" s="133" t="str">
        <f ca="1">INDEX(R658:R669,MATCH(S667,Q658:Q669,0),0)</f>
        <v>K</v>
      </c>
      <c r="U667" s="193" t="str">
        <f ca="1">INDEX(D658:D669,MATCH(S667,Q658:Q669,0),0)</f>
        <v>DR Congo</v>
      </c>
      <c r="V667" s="133" t="str">
        <f t="shared" ca="1" si="724"/>
        <v>3K</v>
      </c>
    </row>
    <row r="668" spans="4:23" x14ac:dyDescent="0.25">
      <c r="D668" s="199" t="str">
        <f ca="1">INDEX(C67:C70,MATCH(3,B67:B70,0),0)</f>
        <v>DR Congo</v>
      </c>
      <c r="E668" s="133">
        <f ca="1">Matches!W67</f>
        <v>0</v>
      </c>
      <c r="F668" s="133">
        <f ca="1">Matches!X67</f>
        <v>0</v>
      </c>
      <c r="G668" s="133">
        <f ca="1">Matches!Y67</f>
        <v>0</v>
      </c>
      <c r="H668" s="133">
        <f ca="1">Matches!Z67</f>
        <v>0</v>
      </c>
      <c r="I668" s="133">
        <f ca="1">Matches!AA67</f>
        <v>0</v>
      </c>
      <c r="J668" s="133">
        <f t="shared" ca="1" si="722"/>
        <v>0</v>
      </c>
      <c r="K668" s="133">
        <f ca="1">Matches!AB67</f>
        <v>0</v>
      </c>
      <c r="L668" s="133">
        <f ca="1">-INDEX(A4:A76,MATCH(D668,C4:C76,0),0)</f>
        <v>-148</v>
      </c>
      <c r="M668" s="133">
        <f ca="1">RANK(K668,K658:K669)</f>
        <v>1</v>
      </c>
      <c r="N668" s="133">
        <f ca="1">SUMPRODUCT((M658:M669=M668)*(J658:J669&gt;J668))</f>
        <v>0</v>
      </c>
      <c r="O668" s="193">
        <f ca="1">SUMPRODUCT((M658:M669=M668)*(J658:J669=J668)*(H658:H669&gt;H668))</f>
        <v>0</v>
      </c>
      <c r="P668" s="133">
        <f ca="1">SUMPRODUCT((M658:M669=M668)*(J658:J669=J668)*(H658:H669=H668)*(L658:L669&gt;L668))</f>
        <v>9</v>
      </c>
      <c r="Q668" s="133">
        <f t="shared" ca="1" si="723"/>
        <v>10</v>
      </c>
      <c r="R668" s="193" t="s">
        <v>518</v>
      </c>
      <c r="S668" s="133">
        <v>11</v>
      </c>
      <c r="T668" s="133" t="str">
        <f ca="1">INDEX(R658:R669,MATCH(S668,Q658:Q669,0),0)</f>
        <v>B</v>
      </c>
      <c r="U668" s="193" t="str">
        <f ca="1">INDEX(D658:D669,MATCH(S668,Q658:Q669,0),0)</f>
        <v>Qatar</v>
      </c>
      <c r="V668" s="133" t="str">
        <f t="shared" ca="1" si="724"/>
        <v>3B</v>
      </c>
    </row>
    <row r="669" spans="4:23" x14ac:dyDescent="0.25">
      <c r="D669" s="199" t="str">
        <f ca="1">INDEX(C73:C76,MATCH(3,B73:B76,0),0)</f>
        <v>Panama</v>
      </c>
      <c r="E669" s="133">
        <f ca="1">Matches!W73</f>
        <v>0</v>
      </c>
      <c r="F669" s="133">
        <f ca="1">Matches!X73</f>
        <v>0</v>
      </c>
      <c r="G669" s="133">
        <f ca="1">Matches!Y73</f>
        <v>0</v>
      </c>
      <c r="H669" s="133">
        <f ca="1">Matches!Z73</f>
        <v>0</v>
      </c>
      <c r="I669" s="133">
        <f ca="1">Matches!AA73</f>
        <v>0</v>
      </c>
      <c r="J669" s="133">
        <f t="shared" ca="1" si="722"/>
        <v>0</v>
      </c>
      <c r="K669" s="133">
        <f ca="1">Matches!AB73</f>
        <v>0</v>
      </c>
      <c r="L669" s="133">
        <f ca="1">-INDEX(A4:A76,MATCH(D669,C4:C76,0),0)</f>
        <v>-133</v>
      </c>
      <c r="M669" s="133">
        <f ca="1">RANK(K669,K658:K669)</f>
        <v>1</v>
      </c>
      <c r="N669" s="133">
        <f ca="1">SUMPRODUCT((M658:M669=M669)*(J658:J669&gt;J669))</f>
        <v>0</v>
      </c>
      <c r="O669" s="193">
        <f ca="1">SUMPRODUCT((M658:M669=M669)*(J658:J669=J669)*(H658:H669&gt;H669))</f>
        <v>0</v>
      </c>
      <c r="P669" s="133">
        <f ca="1">SUMPRODUCT((M658:M669=M669)*(J658:J669=J669)*(H658:H669=H669)*(L658:L669&gt;L669))</f>
        <v>4</v>
      </c>
      <c r="Q669" s="133">
        <f t="shared" ca="1" si="723"/>
        <v>5</v>
      </c>
      <c r="R669" s="193" t="s">
        <v>94</v>
      </c>
      <c r="S669" s="133">
        <v>12</v>
      </c>
      <c r="T669" s="133" t="str">
        <f ca="1">INDEX(R658:R669,MATCH(S669,Q658:Q669,0),0)</f>
        <v>H</v>
      </c>
      <c r="U669" s="193" t="str">
        <f ca="1">INDEX(D658:D669,MATCH(S669,Q658:Q669,0),0)</f>
        <v>Saudi Arabia</v>
      </c>
      <c r="V669" s="133" t="str">
        <f t="shared" ca="1" si="724"/>
        <v>3H</v>
      </c>
    </row>
    <row r="671" spans="4:23" x14ac:dyDescent="0.25">
      <c r="O671" s="193" t="s">
        <v>694</v>
      </c>
    </row>
    <row r="673" spans="3:5" x14ac:dyDescent="0.25">
      <c r="C673" s="133" t="s">
        <v>667</v>
      </c>
      <c r="D673" s="199" t="str">
        <f ca="1">INDEX(C4:C7,MATCH(1,B4:B7,0),0)</f>
        <v>Mexico</v>
      </c>
      <c r="E673" s="133" t="str">
        <f ca="1">INDEX(U658:U665,MATCH(C673,W658:W665,0),0)</f>
        <v>Scotland</v>
      </c>
    </row>
    <row r="674" spans="3:5" x14ac:dyDescent="0.25">
      <c r="C674" s="133" t="s">
        <v>668</v>
      </c>
      <c r="D674" s="199" t="str">
        <f ca="1">INDEX(C11:C14,MATCH(1,B11:B14,0),0)</f>
        <v>Switzerland</v>
      </c>
      <c r="E674" s="133" t="str">
        <f ca="1">INDEX(U658:U665,MATCH(C674,W658:W665,0),0)</f>
        <v>Egypt</v>
      </c>
    </row>
    <row r="675" spans="3:5" x14ac:dyDescent="0.25">
      <c r="C675" s="133"/>
      <c r="D675" s="199"/>
    </row>
    <row r="676" spans="3:5" x14ac:dyDescent="0.25">
      <c r="C676" s="133" t="s">
        <v>669</v>
      </c>
      <c r="D676" s="199" t="str">
        <f ca="1">INDEX(C25:C28,MATCH(1,B25:B28,0),0)</f>
        <v>USA</v>
      </c>
      <c r="E676" s="133" t="str">
        <f ca="1">INDEX(U658:U665,MATCH(C676,W658:W665,0),0)</f>
        <v>Cote D'Voire</v>
      </c>
    </row>
    <row r="677" spans="3:5" x14ac:dyDescent="0.25">
      <c r="C677" s="133" t="s">
        <v>670</v>
      </c>
      <c r="D677" s="199" t="str">
        <f ca="1">INDEX(C31:C34,MATCH(1,B31:B34,0),0)</f>
        <v>Germany</v>
      </c>
      <c r="E677" s="133" t="str">
        <f ca="1">INDEX(U658:U665,MATCH(C677,W658:W665,0),0)</f>
        <v>Australia</v>
      </c>
    </row>
    <row r="678" spans="3:5" x14ac:dyDescent="0.25">
      <c r="C678" s="133"/>
      <c r="D678" s="199"/>
    </row>
    <row r="679" spans="3:5" x14ac:dyDescent="0.25">
      <c r="C679" s="133" t="s">
        <v>671</v>
      </c>
      <c r="D679" s="199" t="str">
        <f ca="1">INDEX(C43:C46,MATCH(1,B43:B46,0),0)</f>
        <v>Belgium</v>
      </c>
      <c r="E679" s="133" t="str">
        <f ca="1">INDEX(U658:U665,MATCH(C679,W658:W665,0),0)</f>
        <v>Algeria</v>
      </c>
    </row>
    <row r="680" spans="3:5" x14ac:dyDescent="0.25">
      <c r="C680" s="133"/>
      <c r="D680" s="199"/>
    </row>
    <row r="681" spans="3:5" x14ac:dyDescent="0.25">
      <c r="C681" s="133" t="s">
        <v>672</v>
      </c>
      <c r="D681" s="199" t="str">
        <f ca="1">INDEX(C55:C58,MATCH(1,B55:B58,0),0)</f>
        <v>France</v>
      </c>
      <c r="E681" s="133" t="str">
        <f ca="1">INDEX(U658:U665,MATCH(C681,W658:W665,0),0)</f>
        <v>Sweden</v>
      </c>
    </row>
    <row r="682" spans="3:5" x14ac:dyDescent="0.25">
      <c r="C682" s="133"/>
      <c r="D682" s="199"/>
    </row>
    <row r="683" spans="3:5" x14ac:dyDescent="0.25">
      <c r="C683" s="133" t="s">
        <v>673</v>
      </c>
      <c r="D683" s="199" t="str">
        <f ca="1">INDEX(C67:C70,MATCH(1,B67:B70,0),0)</f>
        <v>Portugal</v>
      </c>
      <c r="E683" s="133" t="str">
        <f ca="1">INDEX(U658:U665,MATCH(C683,W658:W665,0),0)</f>
        <v>Panama</v>
      </c>
    </row>
    <row r="684" spans="3:5" x14ac:dyDescent="0.25">
      <c r="C684" s="133" t="s">
        <v>674</v>
      </c>
      <c r="D684" s="199" t="str">
        <f ca="1">INDEX(C73:C76,MATCH(1,B73:B76,0),0)</f>
        <v>England</v>
      </c>
      <c r="E684" s="133" t="str">
        <f ca="1">INDEX(U658:U665,MATCH(C684,W658:W665,0),0)</f>
        <v>Norway</v>
      </c>
    </row>
  </sheetData>
  <sheetProtection algorithmName="SHA-512" hashValue="0apWtLWRuIoyS2qKPz5/ydWWfev+gwCypNNgrs2cjt9jeOMadxCt5QCQ07DtqYnH7n+l7IH68d6rUlPPrJ9bMg==" saltValue="V+jgKkS81WfRbN9RorQi+Q==" spinCount="100000" sheet="1" objects="1" scenarios="1" selectLockedCells="1" selectUnlockedCells="1"/>
  <conditionalFormatting sqref="K670:K1048576 K1:K657">
    <cfRule type="duplicateValues" dxfId="6" priority="2"/>
  </conditionalFormatting>
  <conditionalFormatting sqref="Q31">
    <cfRule type="expression" dxfId="5" priority="3">
      <formula>$C$52&lt;&gt;""</formula>
    </cfRule>
  </conditionalFormatting>
  <conditionalFormatting sqref="AM159:AM653">
    <cfRule type="cellIs" dxfId="4" priority="1" operator="equal">
      <formula>8</formula>
    </cfRule>
  </conditionalFormatting>
  <pageMargins left="0.75" right="0.75" top="1" bottom="1" header="0.5" footer="0.5"/>
  <pageSetup paperSize="9"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5E823-7795-49F9-8D91-999EEE270378}">
  <dimension ref="A1:T171"/>
  <sheetViews>
    <sheetView showGridLines="0" workbookViewId="0">
      <pane ySplit="1" topLeftCell="A2" activePane="bottomLeft" state="frozen"/>
      <selection pane="bottomLeft" activeCell="E1" sqref="E1"/>
    </sheetView>
  </sheetViews>
  <sheetFormatPr defaultColWidth="9.140625" defaultRowHeight="15" x14ac:dyDescent="0.25"/>
  <cols>
    <col min="1" max="1" width="4" style="21" bestFit="1" customWidth="1"/>
    <col min="2" max="9" width="20.7109375" style="21" customWidth="1"/>
    <col min="10" max="10" width="9.140625" style="21"/>
    <col min="11" max="11" width="9.140625" style="23"/>
    <col min="12" max="16384" width="9.140625" style="21"/>
  </cols>
  <sheetData>
    <row r="1" spans="1:20" x14ac:dyDescent="0.25">
      <c r="A1" s="25">
        <v>1</v>
      </c>
      <c r="B1" s="25" t="s">
        <v>418</v>
      </c>
      <c r="C1" s="25" t="s">
        <v>1</v>
      </c>
      <c r="D1" s="25" t="s">
        <v>139</v>
      </c>
      <c r="E1" s="25" t="s">
        <v>140</v>
      </c>
      <c r="F1" s="25" t="s">
        <v>141</v>
      </c>
      <c r="G1" s="25" t="s">
        <v>142</v>
      </c>
      <c r="H1" s="25" t="s">
        <v>143</v>
      </c>
      <c r="I1" s="25" t="str">
        <f>Setup!C6</f>
        <v>MY LANGUAGE</v>
      </c>
    </row>
    <row r="2" spans="1:20" x14ac:dyDescent="0.25">
      <c r="A2" s="25">
        <v>1</v>
      </c>
      <c r="B2" s="25">
        <v>2</v>
      </c>
      <c r="C2" s="25">
        <v>3</v>
      </c>
      <c r="D2" s="25">
        <v>4</v>
      </c>
      <c r="E2" s="25">
        <v>5</v>
      </c>
      <c r="F2" s="25">
        <v>6</v>
      </c>
      <c r="G2" s="25">
        <v>7</v>
      </c>
      <c r="H2" s="25">
        <v>8</v>
      </c>
      <c r="I2" s="25">
        <v>9</v>
      </c>
    </row>
    <row r="3" spans="1:20" x14ac:dyDescent="0.25">
      <c r="A3" s="25">
        <v>2</v>
      </c>
      <c r="B3" s="26" t="str">
        <f>Setup!B8</f>
        <v>Mexico</v>
      </c>
      <c r="C3" s="26" t="s">
        <v>15</v>
      </c>
      <c r="D3" s="26" t="s">
        <v>879</v>
      </c>
      <c r="E3" s="26" t="s">
        <v>880</v>
      </c>
      <c r="F3" s="26" t="s">
        <v>881</v>
      </c>
      <c r="G3" s="26" t="s">
        <v>882</v>
      </c>
      <c r="H3" s="26" t="s">
        <v>882</v>
      </c>
      <c r="I3" s="26" t="str">
        <f>IF(Setup!C8&lt;&gt;"",Setup!C8,Setup!B8)</f>
        <v>Mexico</v>
      </c>
      <c r="K3" s="21"/>
    </row>
    <row r="4" spans="1:20" x14ac:dyDescent="0.25">
      <c r="A4" s="25">
        <v>3</v>
      </c>
      <c r="B4" s="26" t="str">
        <f>Setup!B9</f>
        <v>South Africa</v>
      </c>
      <c r="C4" s="26" t="s">
        <v>491</v>
      </c>
      <c r="D4" s="26" t="s">
        <v>883</v>
      </c>
      <c r="E4" s="26" t="s">
        <v>884</v>
      </c>
      <c r="F4" s="26" t="s">
        <v>885</v>
      </c>
      <c r="G4" s="26" t="s">
        <v>886</v>
      </c>
      <c r="H4" s="26" t="s">
        <v>887</v>
      </c>
      <c r="I4" s="26" t="str">
        <f>IF(Setup!C9&lt;&gt;"",Setup!C9,Setup!B9)</f>
        <v>South Africa</v>
      </c>
      <c r="K4" s="21"/>
    </row>
    <row r="5" spans="1:20" x14ac:dyDescent="0.25">
      <c r="A5" s="25">
        <v>4</v>
      </c>
      <c r="B5" s="26" t="str">
        <f>Setup!B10</f>
        <v>Korea Republic</v>
      </c>
      <c r="C5" s="26" t="s">
        <v>492</v>
      </c>
      <c r="D5" s="26" t="s">
        <v>888</v>
      </c>
      <c r="E5" s="26" t="s">
        <v>889</v>
      </c>
      <c r="F5" s="26" t="s">
        <v>890</v>
      </c>
      <c r="G5" s="26" t="s">
        <v>891</v>
      </c>
      <c r="H5" s="26" t="s">
        <v>892</v>
      </c>
      <c r="I5" s="26" t="str">
        <f>IF(Setup!C10&lt;&gt;"",Setup!C10,Setup!B10)</f>
        <v>Korea Republic</v>
      </c>
      <c r="K5" s="21"/>
    </row>
    <row r="6" spans="1:20" x14ac:dyDescent="0.25">
      <c r="A6" s="25">
        <v>5</v>
      </c>
      <c r="B6" s="26" t="str">
        <f>Setup!B11</f>
        <v>Czechia</v>
      </c>
      <c r="C6" s="26" t="s">
        <v>1394</v>
      </c>
      <c r="D6" s="26" t="s">
        <v>1407</v>
      </c>
      <c r="E6" s="26" t="s">
        <v>1408</v>
      </c>
      <c r="F6" s="26" t="s">
        <v>1411</v>
      </c>
      <c r="G6" s="26" t="s">
        <v>1409</v>
      </c>
      <c r="H6" s="26" t="s">
        <v>1410</v>
      </c>
      <c r="I6" s="26" t="str">
        <f>IF(Setup!C11&lt;&gt;"",Setup!C11,Setup!B11)</f>
        <v>Czechia</v>
      </c>
      <c r="K6" s="21"/>
    </row>
    <row r="7" spans="1:20" x14ac:dyDescent="0.25">
      <c r="A7" s="25">
        <v>6</v>
      </c>
      <c r="B7" s="26" t="str">
        <f>Setup!B12</f>
        <v>Canada</v>
      </c>
      <c r="C7" s="26" t="s">
        <v>25</v>
      </c>
      <c r="D7" s="26" t="s">
        <v>25</v>
      </c>
      <c r="E7" s="26" t="s">
        <v>893</v>
      </c>
      <c r="F7" s="26" t="s">
        <v>25</v>
      </c>
      <c r="G7" s="26" t="s">
        <v>894</v>
      </c>
      <c r="H7" s="26" t="s">
        <v>894</v>
      </c>
      <c r="I7" s="26" t="str">
        <f>IF(Setup!C12&lt;&gt;"",Setup!C12,Setup!B12)</f>
        <v>Canada</v>
      </c>
      <c r="K7" s="21"/>
      <c r="T7" s="22"/>
    </row>
    <row r="8" spans="1:20" x14ac:dyDescent="0.25">
      <c r="A8" s="25">
        <v>7</v>
      </c>
      <c r="B8" s="26" t="str">
        <f>Setup!B13</f>
        <v>Bosnia and Herzegovina</v>
      </c>
      <c r="C8" s="26" t="s">
        <v>1395</v>
      </c>
      <c r="D8" s="26" t="s">
        <v>1398</v>
      </c>
      <c r="E8" s="26" t="s">
        <v>1399</v>
      </c>
      <c r="F8" s="26" t="s">
        <v>1419</v>
      </c>
      <c r="G8" s="26" t="s">
        <v>1400</v>
      </c>
      <c r="H8" s="26" t="s">
        <v>1401</v>
      </c>
      <c r="I8" s="26" t="str">
        <f>IF(Setup!C13&lt;&gt;"",Setup!C13,Setup!B13)</f>
        <v>Bosnia and Herzegovina</v>
      </c>
      <c r="K8" s="21"/>
    </row>
    <row r="9" spans="1:20" x14ac:dyDescent="0.25">
      <c r="A9" s="25">
        <v>8</v>
      </c>
      <c r="B9" s="26" t="str">
        <f>Setup!B14</f>
        <v>Qatar</v>
      </c>
      <c r="C9" s="26" t="s">
        <v>9</v>
      </c>
      <c r="D9" s="26" t="s">
        <v>9</v>
      </c>
      <c r="E9" s="26" t="s">
        <v>895</v>
      </c>
      <c r="F9" s="26" t="s">
        <v>9</v>
      </c>
      <c r="G9" s="26" t="s">
        <v>896</v>
      </c>
      <c r="H9" s="26" t="s">
        <v>895</v>
      </c>
      <c r="I9" s="26" t="str">
        <f>IF(Setup!C14&lt;&gt;"",Setup!C14,Setup!B14)</f>
        <v>Qatar</v>
      </c>
      <c r="K9" s="21"/>
      <c r="T9" s="22"/>
    </row>
    <row r="10" spans="1:20" x14ac:dyDescent="0.25">
      <c r="A10" s="25">
        <v>9</v>
      </c>
      <c r="B10" s="26" t="str">
        <f>Setup!B15</f>
        <v>Switzerland</v>
      </c>
      <c r="C10" s="26" t="s">
        <v>26</v>
      </c>
      <c r="D10" s="26" t="s">
        <v>897</v>
      </c>
      <c r="E10" s="26" t="s">
        <v>898</v>
      </c>
      <c r="F10" s="26" t="s">
        <v>899</v>
      </c>
      <c r="G10" s="26" t="s">
        <v>900</v>
      </c>
      <c r="H10" s="26" t="s">
        <v>901</v>
      </c>
      <c r="I10" s="26" t="str">
        <f>IF(Setup!C15&lt;&gt;"",Setup!C15,Setup!B15)</f>
        <v>Switzerland</v>
      </c>
      <c r="K10" s="21"/>
    </row>
    <row r="11" spans="1:20" x14ac:dyDescent="0.25">
      <c r="A11" s="25">
        <v>10</v>
      </c>
      <c r="B11" s="26" t="str">
        <f>Setup!B16</f>
        <v>Brazil</v>
      </c>
      <c r="C11" s="26" t="s">
        <v>27</v>
      </c>
      <c r="D11" s="26" t="s">
        <v>902</v>
      </c>
      <c r="E11" s="26" t="s">
        <v>903</v>
      </c>
      <c r="F11" s="26" t="s">
        <v>904</v>
      </c>
      <c r="G11" s="26" t="s">
        <v>905</v>
      </c>
      <c r="H11" s="26" t="s">
        <v>905</v>
      </c>
      <c r="I11" s="26" t="str">
        <f>IF(Setup!C16&lt;&gt;"",Setup!C16,Setup!B16)</f>
        <v>Brazil</v>
      </c>
      <c r="K11" s="21"/>
      <c r="T11" s="22"/>
    </row>
    <row r="12" spans="1:20" x14ac:dyDescent="0.25">
      <c r="A12" s="25">
        <v>11</v>
      </c>
      <c r="B12" s="26" t="str">
        <f>Setup!B17</f>
        <v>Morocco</v>
      </c>
      <c r="C12" s="26" t="s">
        <v>22</v>
      </c>
      <c r="D12" s="26" t="s">
        <v>906</v>
      </c>
      <c r="E12" s="26" t="s">
        <v>907</v>
      </c>
      <c r="F12" s="26" t="s">
        <v>908</v>
      </c>
      <c r="G12" s="26" t="s">
        <v>909</v>
      </c>
      <c r="H12" s="26" t="s">
        <v>910</v>
      </c>
      <c r="I12" s="26" t="str">
        <f>IF(Setup!C17&lt;&gt;"",Setup!C17,Setup!B17)</f>
        <v>Morocco</v>
      </c>
      <c r="K12" s="21"/>
      <c r="T12" s="22"/>
    </row>
    <row r="13" spans="1:20" x14ac:dyDescent="0.25">
      <c r="A13" s="25">
        <v>12</v>
      </c>
      <c r="B13" s="26" t="str">
        <f>Setup!B18</f>
        <v>Haiti</v>
      </c>
      <c r="C13" s="26" t="s">
        <v>493</v>
      </c>
      <c r="D13" s="26" t="s">
        <v>911</v>
      </c>
      <c r="E13" s="26" t="s">
        <v>493</v>
      </c>
      <c r="F13" s="26" t="s">
        <v>493</v>
      </c>
      <c r="G13" s="26" t="s">
        <v>493</v>
      </c>
      <c r="H13" s="26" t="s">
        <v>912</v>
      </c>
      <c r="I13" s="26" t="str">
        <f>IF(Setup!C18&lt;&gt;"",Setup!C18,Setup!B18)</f>
        <v>Haiti</v>
      </c>
      <c r="K13" s="21"/>
    </row>
    <row r="14" spans="1:20" x14ac:dyDescent="0.25">
      <c r="A14" s="25">
        <v>13</v>
      </c>
      <c r="B14" s="26" t="str">
        <f>Setup!B19</f>
        <v>Scotland</v>
      </c>
      <c r="C14" s="26" t="s">
        <v>494</v>
      </c>
      <c r="D14" s="26" t="s">
        <v>913</v>
      </c>
      <c r="E14" s="26" t="s">
        <v>914</v>
      </c>
      <c r="F14" s="26" t="s">
        <v>915</v>
      </c>
      <c r="G14" s="26" t="s">
        <v>916</v>
      </c>
      <c r="H14" s="26" t="s">
        <v>917</v>
      </c>
      <c r="I14" s="26" t="str">
        <f>IF(Setup!C19&lt;&gt;"",Setup!C19,Setup!B19)</f>
        <v>Scotland</v>
      </c>
      <c r="K14" s="21"/>
      <c r="T14" s="22"/>
    </row>
    <row r="15" spans="1:20" x14ac:dyDescent="0.25">
      <c r="A15" s="25">
        <v>14</v>
      </c>
      <c r="B15" s="26" t="str">
        <f>Setup!B20</f>
        <v>USA</v>
      </c>
      <c r="C15" s="26" t="s">
        <v>495</v>
      </c>
      <c r="D15" s="26" t="s">
        <v>1417</v>
      </c>
      <c r="E15" s="26" t="s">
        <v>495</v>
      </c>
      <c r="F15" s="26" t="s">
        <v>495</v>
      </c>
      <c r="G15" s="26" t="s">
        <v>918</v>
      </c>
      <c r="H15" s="26" t="s">
        <v>1418</v>
      </c>
      <c r="I15" s="26" t="str">
        <f>IF(Setup!C20&lt;&gt;"",Setup!C20,Setup!B20)</f>
        <v>USA</v>
      </c>
      <c r="K15" s="21"/>
      <c r="T15" s="22"/>
    </row>
    <row r="16" spans="1:20" x14ac:dyDescent="0.25">
      <c r="A16" s="25">
        <v>15</v>
      </c>
      <c r="B16" s="26" t="str">
        <f>Setup!B21</f>
        <v>Paraguay</v>
      </c>
      <c r="C16" s="26" t="s">
        <v>496</v>
      </c>
      <c r="D16" s="26" t="s">
        <v>496</v>
      </c>
      <c r="E16" s="26" t="s">
        <v>496</v>
      </c>
      <c r="F16" s="26" t="s">
        <v>496</v>
      </c>
      <c r="G16" s="26" t="s">
        <v>919</v>
      </c>
      <c r="H16" s="26" t="s">
        <v>496</v>
      </c>
      <c r="I16" s="26" t="str">
        <f>IF(Setup!C21&lt;&gt;"",Setup!C21,Setup!B21)</f>
        <v>Paraguay</v>
      </c>
      <c r="K16" s="21"/>
      <c r="T16" s="22"/>
    </row>
    <row r="17" spans="1:20" x14ac:dyDescent="0.25">
      <c r="A17" s="25">
        <v>16</v>
      </c>
      <c r="B17" s="26" t="str">
        <f>Setup!B22</f>
        <v>Australia</v>
      </c>
      <c r="C17" s="26" t="s">
        <v>18</v>
      </c>
      <c r="D17" s="26" t="s">
        <v>920</v>
      </c>
      <c r="E17" s="26" t="s">
        <v>921</v>
      </c>
      <c r="F17" s="26" t="s">
        <v>18</v>
      </c>
      <c r="G17" s="26" t="s">
        <v>922</v>
      </c>
      <c r="H17" s="26" t="s">
        <v>18</v>
      </c>
      <c r="I17" s="26" t="str">
        <f>IF(Setup!C22&lt;&gt;"",Setup!C22,Setup!B22)</f>
        <v>Australia</v>
      </c>
      <c r="K17" s="21"/>
      <c r="T17" s="22"/>
    </row>
    <row r="18" spans="1:20" x14ac:dyDescent="0.25">
      <c r="A18" s="25">
        <v>17</v>
      </c>
      <c r="B18" s="26" t="str">
        <f>Setup!B23</f>
        <v>Türkiye</v>
      </c>
      <c r="C18" s="26" t="s">
        <v>1397</v>
      </c>
      <c r="D18" s="26" t="s">
        <v>1412</v>
      </c>
      <c r="E18" s="26" t="s">
        <v>1413</v>
      </c>
      <c r="F18" s="26" t="s">
        <v>1416</v>
      </c>
      <c r="G18" s="26" t="s">
        <v>1414</v>
      </c>
      <c r="H18" s="26" t="s">
        <v>1415</v>
      </c>
      <c r="I18" s="26" t="str">
        <f>IF(Setup!C23&lt;&gt;"",Setup!C23,Setup!B23)</f>
        <v>Türkiye</v>
      </c>
      <c r="K18" s="21"/>
    </row>
    <row r="19" spans="1:20" x14ac:dyDescent="0.25">
      <c r="A19" s="25">
        <v>18</v>
      </c>
      <c r="B19" s="26" t="str">
        <f>Setup!B24</f>
        <v>Germany</v>
      </c>
      <c r="C19" s="26" t="s">
        <v>19</v>
      </c>
      <c r="D19" s="26" t="s">
        <v>923</v>
      </c>
      <c r="E19" s="26" t="s">
        <v>924</v>
      </c>
      <c r="F19" s="26" t="s">
        <v>925</v>
      </c>
      <c r="G19" s="26" t="s">
        <v>926</v>
      </c>
      <c r="H19" s="26" t="s">
        <v>927</v>
      </c>
      <c r="I19" s="26" t="str">
        <f>IF(Setup!C24&lt;&gt;"",Setup!C24,Setup!B24)</f>
        <v>Germany</v>
      </c>
      <c r="K19" s="21"/>
      <c r="T19" s="22"/>
    </row>
    <row r="20" spans="1:20" x14ac:dyDescent="0.25">
      <c r="A20" s="25">
        <v>19</v>
      </c>
      <c r="B20" s="26" t="str">
        <f>Setup!B25</f>
        <v>Curacao</v>
      </c>
      <c r="C20" s="26" t="s">
        <v>497</v>
      </c>
      <c r="D20" s="26" t="s">
        <v>928</v>
      </c>
      <c r="E20" s="26" t="s">
        <v>928</v>
      </c>
      <c r="F20" s="26" t="s">
        <v>928</v>
      </c>
      <c r="G20" s="26" t="s">
        <v>928</v>
      </c>
      <c r="H20" s="26" t="s">
        <v>929</v>
      </c>
      <c r="I20" s="26" t="str">
        <f>IF(Setup!C25&lt;&gt;"",Setup!C25,Setup!B25)</f>
        <v>Curacao</v>
      </c>
      <c r="K20" s="21"/>
    </row>
    <row r="21" spans="1:20" x14ac:dyDescent="0.25">
      <c r="A21" s="25">
        <v>20</v>
      </c>
      <c r="B21" s="26" t="str">
        <f>Setup!B26</f>
        <v>Cote D'Voire</v>
      </c>
      <c r="C21" s="26" t="s">
        <v>498</v>
      </c>
      <c r="D21" s="26" t="s">
        <v>930</v>
      </c>
      <c r="E21" s="26" t="s">
        <v>931</v>
      </c>
      <c r="F21" s="26" t="s">
        <v>932</v>
      </c>
      <c r="G21" s="26" t="s">
        <v>933</v>
      </c>
      <c r="H21" s="26" t="s">
        <v>934</v>
      </c>
      <c r="I21" s="26" t="str">
        <f>IF(Setup!C26&lt;&gt;"",Setup!C26,Setup!B26)</f>
        <v>Cote D'Voire</v>
      </c>
      <c r="K21" s="21"/>
      <c r="T21" s="22"/>
    </row>
    <row r="22" spans="1:20" x14ac:dyDescent="0.25">
      <c r="A22" s="25">
        <v>21</v>
      </c>
      <c r="B22" s="26" t="str">
        <f>Setup!B27</f>
        <v>Ecuador</v>
      </c>
      <c r="C22" s="26" t="s">
        <v>10</v>
      </c>
      <c r="D22" s="26" t="s">
        <v>935</v>
      </c>
      <c r="E22" s="26" t="s">
        <v>10</v>
      </c>
      <c r="F22" s="26" t="s">
        <v>10</v>
      </c>
      <c r="G22" s="26" t="s">
        <v>936</v>
      </c>
      <c r="H22" s="26" t="s">
        <v>10</v>
      </c>
      <c r="I22" s="26" t="str">
        <f>IF(Setup!C27&lt;&gt;"",Setup!C27,Setup!B27)</f>
        <v>Ecuador</v>
      </c>
      <c r="K22" s="21"/>
    </row>
    <row r="23" spans="1:20" x14ac:dyDescent="0.25">
      <c r="A23" s="25">
        <v>22</v>
      </c>
      <c r="B23" s="26" t="str">
        <f>Setup!B28</f>
        <v>Netherlands</v>
      </c>
      <c r="C23" s="26" t="s">
        <v>8</v>
      </c>
      <c r="D23" s="26" t="s">
        <v>937</v>
      </c>
      <c r="E23" s="26" t="s">
        <v>938</v>
      </c>
      <c r="F23" s="26" t="s">
        <v>939</v>
      </c>
      <c r="G23" s="26" t="s">
        <v>940</v>
      </c>
      <c r="H23" s="26" t="s">
        <v>941</v>
      </c>
      <c r="I23" s="26" t="str">
        <f>IF(Setup!C28&lt;&gt;"",Setup!C28,Setup!B28)</f>
        <v>Netherlands</v>
      </c>
      <c r="K23" s="21"/>
      <c r="T23" s="22"/>
    </row>
    <row r="24" spans="1:20" x14ac:dyDescent="0.25">
      <c r="A24" s="25">
        <v>23</v>
      </c>
      <c r="B24" s="26" t="str">
        <f>Setup!B29</f>
        <v>Japan</v>
      </c>
      <c r="C24" s="26" t="s">
        <v>20</v>
      </c>
      <c r="D24" s="26" t="s">
        <v>942</v>
      </c>
      <c r="E24" s="26" t="s">
        <v>20</v>
      </c>
      <c r="F24" s="26" t="s">
        <v>943</v>
      </c>
      <c r="G24" s="26" t="s">
        <v>944</v>
      </c>
      <c r="H24" s="26" t="s">
        <v>945</v>
      </c>
      <c r="I24" s="26" t="str">
        <f>IF(Setup!C29&lt;&gt;"",Setup!C29,Setup!B29)</f>
        <v>Japan</v>
      </c>
      <c r="K24" s="21"/>
      <c r="T24" s="22"/>
    </row>
    <row r="25" spans="1:20" x14ac:dyDescent="0.25">
      <c r="A25" s="25">
        <v>24</v>
      </c>
      <c r="B25" s="26" t="str">
        <f>Setup!B30</f>
        <v>Sweden</v>
      </c>
      <c r="C25" s="26" t="s">
        <v>1396</v>
      </c>
      <c r="D25" s="26" t="s">
        <v>1402</v>
      </c>
      <c r="E25" s="26" t="s">
        <v>1403</v>
      </c>
      <c r="F25" s="26" t="s">
        <v>1404</v>
      </c>
      <c r="G25" s="26" t="s">
        <v>1405</v>
      </c>
      <c r="H25" s="26" t="s">
        <v>1406</v>
      </c>
      <c r="I25" s="26" t="str">
        <f>IF(Setup!C30&lt;&gt;"",Setup!C30,Setup!B30)</f>
        <v>Sweden</v>
      </c>
      <c r="K25" s="21"/>
    </row>
    <row r="26" spans="1:20" x14ac:dyDescent="0.25">
      <c r="A26" s="25">
        <v>25</v>
      </c>
      <c r="B26" s="26" t="str">
        <f>Setup!B31</f>
        <v>Tunisia</v>
      </c>
      <c r="C26" s="26" t="s">
        <v>16</v>
      </c>
      <c r="D26" s="26" t="s">
        <v>946</v>
      </c>
      <c r="E26" s="26" t="s">
        <v>947</v>
      </c>
      <c r="F26" s="26" t="s">
        <v>16</v>
      </c>
      <c r="G26" s="26" t="s">
        <v>948</v>
      </c>
      <c r="H26" s="26" t="s">
        <v>949</v>
      </c>
      <c r="I26" s="26" t="str">
        <f>IF(Setup!C31&lt;&gt;"",Setup!C31,Setup!B31)</f>
        <v>Tunisia</v>
      </c>
      <c r="K26" s="21"/>
      <c r="T26" s="22"/>
    </row>
    <row r="27" spans="1:20" x14ac:dyDescent="0.25">
      <c r="A27" s="25">
        <v>26</v>
      </c>
      <c r="B27" s="26" t="str">
        <f>Setup!B32</f>
        <v>Belgium</v>
      </c>
      <c r="C27" s="26" t="s">
        <v>24</v>
      </c>
      <c r="D27" s="26" t="s">
        <v>950</v>
      </c>
      <c r="E27" s="26" t="s">
        <v>951</v>
      </c>
      <c r="F27" s="26" t="s">
        <v>952</v>
      </c>
      <c r="G27" s="26" t="s">
        <v>953</v>
      </c>
      <c r="H27" s="26" t="s">
        <v>953</v>
      </c>
      <c r="I27" s="26" t="str">
        <f>IF(Setup!C32&lt;&gt;"",Setup!C32,Setup!B32)</f>
        <v>Belgium</v>
      </c>
      <c r="K27" s="21"/>
      <c r="T27" s="22"/>
    </row>
    <row r="28" spans="1:20" x14ac:dyDescent="0.25">
      <c r="A28" s="25">
        <v>27</v>
      </c>
      <c r="B28" s="26" t="str">
        <f>Setup!B33</f>
        <v>Egypt</v>
      </c>
      <c r="C28" s="26" t="s">
        <v>499</v>
      </c>
      <c r="D28" s="26" t="s">
        <v>954</v>
      </c>
      <c r="E28" s="26" t="s">
        <v>955</v>
      </c>
      <c r="F28" s="26" t="s">
        <v>956</v>
      </c>
      <c r="G28" s="26" t="s">
        <v>957</v>
      </c>
      <c r="H28" s="26" t="s">
        <v>958</v>
      </c>
      <c r="I28" s="26" t="str">
        <f>IF(Setup!C33&lt;&gt;"",Setup!C33,Setup!B33)</f>
        <v>Egypt</v>
      </c>
      <c r="K28" s="21"/>
      <c r="T28" s="22"/>
    </row>
    <row r="29" spans="1:20" x14ac:dyDescent="0.25">
      <c r="A29" s="25">
        <v>28</v>
      </c>
      <c r="B29" s="26" t="str">
        <f>Setup!B34</f>
        <v>Iran</v>
      </c>
      <c r="C29" s="26" t="s">
        <v>12</v>
      </c>
      <c r="D29" s="26" t="s">
        <v>12</v>
      </c>
      <c r="E29" s="26" t="s">
        <v>12</v>
      </c>
      <c r="F29" s="26" t="s">
        <v>959</v>
      </c>
      <c r="G29" s="26" t="s">
        <v>960</v>
      </c>
      <c r="H29" s="26" t="s">
        <v>961</v>
      </c>
      <c r="I29" s="26" t="str">
        <f>IF(Setup!C34&lt;&gt;"",Setup!C34,Setup!B34)</f>
        <v>Iran</v>
      </c>
      <c r="K29" s="21"/>
    </row>
    <row r="30" spans="1:20" x14ac:dyDescent="0.25">
      <c r="A30" s="25">
        <v>29</v>
      </c>
      <c r="B30" s="26" t="str">
        <f>Setup!B35</f>
        <v>New Zealand</v>
      </c>
      <c r="C30" s="26" t="s">
        <v>500</v>
      </c>
      <c r="D30" s="26" t="s">
        <v>962</v>
      </c>
      <c r="E30" s="26" t="s">
        <v>963</v>
      </c>
      <c r="F30" s="26" t="s">
        <v>964</v>
      </c>
      <c r="G30" s="26" t="s">
        <v>965</v>
      </c>
      <c r="H30" s="26" t="s">
        <v>966</v>
      </c>
      <c r="I30" s="26" t="str">
        <f>IF(Setup!C35&lt;&gt;"",Setup!C35,Setup!B35)</f>
        <v>New Zealand</v>
      </c>
      <c r="K30" s="21"/>
    </row>
    <row r="31" spans="1:20" x14ac:dyDescent="0.25">
      <c r="A31" s="25">
        <v>30</v>
      </c>
      <c r="B31" s="26" t="str">
        <f>Setup!B36</f>
        <v>Spain</v>
      </c>
      <c r="C31" s="26" t="s">
        <v>21</v>
      </c>
      <c r="D31" s="26" t="s">
        <v>967</v>
      </c>
      <c r="E31" s="26" t="s">
        <v>968</v>
      </c>
      <c r="F31" s="26" t="s">
        <v>969</v>
      </c>
      <c r="G31" s="26" t="s">
        <v>970</v>
      </c>
      <c r="H31" s="26" t="s">
        <v>971</v>
      </c>
      <c r="I31" s="26" t="str">
        <f>IF(Setup!C36&lt;&gt;"",Setup!C36,Setup!B36)</f>
        <v>Spain</v>
      </c>
      <c r="K31" s="21"/>
      <c r="T31" s="22"/>
    </row>
    <row r="32" spans="1:20" x14ac:dyDescent="0.25">
      <c r="A32" s="25">
        <v>31</v>
      </c>
      <c r="B32" s="26" t="str">
        <f>Setup!B37</f>
        <v>Cabo Verde</v>
      </c>
      <c r="C32" s="26" t="s">
        <v>501</v>
      </c>
      <c r="D32" s="26" t="s">
        <v>972</v>
      </c>
      <c r="E32" s="26" t="s">
        <v>973</v>
      </c>
      <c r="F32" s="26" t="s">
        <v>974</v>
      </c>
      <c r="G32" s="26" t="s">
        <v>501</v>
      </c>
      <c r="H32" s="26" t="s">
        <v>501</v>
      </c>
      <c r="I32" s="26" t="str">
        <f>IF(Setup!C37&lt;&gt;"",Setup!C37,Setup!B37)</f>
        <v>Cabo Verde</v>
      </c>
      <c r="K32" s="21"/>
      <c r="T32" s="22"/>
    </row>
    <row r="33" spans="1:20" x14ac:dyDescent="0.25">
      <c r="A33" s="25">
        <v>32</v>
      </c>
      <c r="B33" s="26" t="str">
        <f>Setup!B38</f>
        <v>Saudi Arabia</v>
      </c>
      <c r="C33" s="26" t="s">
        <v>14</v>
      </c>
      <c r="D33" s="26" t="s">
        <v>975</v>
      </c>
      <c r="E33" s="26" t="s">
        <v>976</v>
      </c>
      <c r="F33" s="26" t="s">
        <v>977</v>
      </c>
      <c r="G33" s="26" t="s">
        <v>978</v>
      </c>
      <c r="H33" s="26" t="s">
        <v>977</v>
      </c>
      <c r="I33" s="26" t="str">
        <f>IF(Setup!C38&lt;&gt;"",Setup!C38,Setup!B38)</f>
        <v>Saudi Arabia</v>
      </c>
      <c r="K33" s="21"/>
      <c r="T33" s="22"/>
    </row>
    <row r="34" spans="1:20" x14ac:dyDescent="0.25">
      <c r="A34" s="25">
        <v>33</v>
      </c>
      <c r="B34" s="26" t="str">
        <f>Setup!B39</f>
        <v>Uruguay</v>
      </c>
      <c r="C34" s="26" t="s">
        <v>28</v>
      </c>
      <c r="D34" s="26" t="s">
        <v>28</v>
      </c>
      <c r="E34" s="26" t="s">
        <v>28</v>
      </c>
      <c r="F34" s="26" t="s">
        <v>28</v>
      </c>
      <c r="G34" s="26" t="s">
        <v>979</v>
      </c>
      <c r="H34" s="26" t="s">
        <v>28</v>
      </c>
      <c r="I34" s="26" t="str">
        <f>IF(Setup!C39&lt;&gt;"",Setup!C39,Setup!B39)</f>
        <v>Uruguay</v>
      </c>
      <c r="T34" s="22"/>
    </row>
    <row r="35" spans="1:20" x14ac:dyDescent="0.25">
      <c r="A35" s="25">
        <v>34</v>
      </c>
      <c r="B35" s="26" t="str">
        <f>Setup!B40</f>
        <v>France</v>
      </c>
      <c r="C35" s="26" t="s">
        <v>17</v>
      </c>
      <c r="D35" s="26" t="s">
        <v>17</v>
      </c>
      <c r="E35" s="26" t="s">
        <v>980</v>
      </c>
      <c r="F35" s="26" t="s">
        <v>981</v>
      </c>
      <c r="G35" s="26" t="s">
        <v>982</v>
      </c>
      <c r="H35" s="26" t="s">
        <v>981</v>
      </c>
      <c r="I35" s="26" t="str">
        <f>IF(Setup!C40&lt;&gt;"",Setup!C40,Setup!B40)</f>
        <v>France</v>
      </c>
      <c r="T35" s="22"/>
    </row>
    <row r="36" spans="1:20" x14ac:dyDescent="0.25">
      <c r="A36" s="25">
        <v>35</v>
      </c>
      <c r="B36" s="26" t="str">
        <f>Setup!B41</f>
        <v>Senegal</v>
      </c>
      <c r="C36" s="26" t="s">
        <v>6</v>
      </c>
      <c r="D36" s="26" t="s">
        <v>983</v>
      </c>
      <c r="E36" s="26" t="s">
        <v>6</v>
      </c>
      <c r="F36" s="26" t="s">
        <v>6</v>
      </c>
      <c r="G36" s="26" t="s">
        <v>6</v>
      </c>
      <c r="H36" s="26" t="s">
        <v>6</v>
      </c>
      <c r="I36" s="26" t="str">
        <f>IF(Setup!C41&lt;&gt;"",Setup!C41,Setup!B41)</f>
        <v>Senegal</v>
      </c>
      <c r="T36" s="22"/>
    </row>
    <row r="37" spans="1:20" x14ac:dyDescent="0.25">
      <c r="A37" s="25">
        <v>36</v>
      </c>
      <c r="B37" s="26" t="str">
        <f>Setup!B42</f>
        <v>Iraq</v>
      </c>
      <c r="C37" s="26" t="s">
        <v>1421</v>
      </c>
      <c r="D37" s="26" t="s">
        <v>1421</v>
      </c>
      <c r="E37" s="26" t="s">
        <v>1421</v>
      </c>
      <c r="F37" s="26" t="s">
        <v>1421</v>
      </c>
      <c r="G37" s="26" t="s">
        <v>1421</v>
      </c>
      <c r="H37" s="26" t="s">
        <v>1421</v>
      </c>
      <c r="I37" s="26" t="str">
        <f>IF(Setup!C42&lt;&gt;"",Setup!C42,Setup!B42)</f>
        <v>Iraq</v>
      </c>
      <c r="T37" s="22"/>
    </row>
    <row r="38" spans="1:20" x14ac:dyDescent="0.25">
      <c r="A38" s="25">
        <v>37</v>
      </c>
      <c r="B38" s="26" t="str">
        <f>Setup!B43</f>
        <v>Norway</v>
      </c>
      <c r="C38" s="26" t="s">
        <v>502</v>
      </c>
      <c r="D38" s="26" t="s">
        <v>984</v>
      </c>
      <c r="E38" s="26" t="s">
        <v>985</v>
      </c>
      <c r="F38" s="26" t="s">
        <v>986</v>
      </c>
      <c r="G38" s="26" t="s">
        <v>987</v>
      </c>
      <c r="H38" s="26" t="s">
        <v>987</v>
      </c>
      <c r="I38" s="26" t="str">
        <f>IF(Setup!C43&lt;&gt;"",Setup!C43,Setup!B43)</f>
        <v>Norway</v>
      </c>
      <c r="T38" s="22"/>
    </row>
    <row r="39" spans="1:20" x14ac:dyDescent="0.25">
      <c r="A39" s="25">
        <v>38</v>
      </c>
      <c r="B39" s="26" t="str">
        <f>Setup!B44</f>
        <v>Argentina</v>
      </c>
      <c r="C39" s="26" t="s">
        <v>13</v>
      </c>
      <c r="D39" s="26" t="s">
        <v>988</v>
      </c>
      <c r="E39" s="26" t="s">
        <v>989</v>
      </c>
      <c r="F39" s="26" t="s">
        <v>13</v>
      </c>
      <c r="G39" s="26" t="s">
        <v>13</v>
      </c>
      <c r="H39" s="26" t="s">
        <v>13</v>
      </c>
      <c r="I39" s="26" t="str">
        <f>IF(Setup!C44&lt;&gt;"",Setup!C44,Setup!B44)</f>
        <v>Argentina</v>
      </c>
      <c r="T39" s="22"/>
    </row>
    <row r="40" spans="1:20" x14ac:dyDescent="0.25">
      <c r="A40" s="25">
        <v>39</v>
      </c>
      <c r="B40" s="26" t="str">
        <f>Setup!B45</f>
        <v>Algeria</v>
      </c>
      <c r="C40" s="26" t="s">
        <v>503</v>
      </c>
      <c r="D40" s="26" t="s">
        <v>990</v>
      </c>
      <c r="E40" s="26" t="s">
        <v>991</v>
      </c>
      <c r="F40" s="26" t="s">
        <v>503</v>
      </c>
      <c r="G40" s="26" t="s">
        <v>992</v>
      </c>
      <c r="H40" s="26" t="s">
        <v>993</v>
      </c>
      <c r="I40" s="26" t="str">
        <f>IF(Setup!C45&lt;&gt;"",Setup!C45,Setup!B45)</f>
        <v>Algeria</v>
      </c>
      <c r="T40" s="22"/>
    </row>
    <row r="41" spans="1:20" x14ac:dyDescent="0.25">
      <c r="A41" s="25">
        <v>40</v>
      </c>
      <c r="B41" s="26" t="str">
        <f>Setup!B46</f>
        <v>Austria</v>
      </c>
      <c r="C41" s="26" t="s">
        <v>504</v>
      </c>
      <c r="D41" s="26" t="s">
        <v>994</v>
      </c>
      <c r="E41" s="26" t="s">
        <v>995</v>
      </c>
      <c r="F41" s="26" t="s">
        <v>504</v>
      </c>
      <c r="G41" s="26" t="s">
        <v>996</v>
      </c>
      <c r="H41" s="26" t="s">
        <v>504</v>
      </c>
      <c r="I41" s="26" t="str">
        <f>IF(Setup!C46&lt;&gt;"",Setup!C46,Setup!B46)</f>
        <v>Austria</v>
      </c>
      <c r="T41" s="22"/>
    </row>
    <row r="42" spans="1:20" x14ac:dyDescent="0.25">
      <c r="A42" s="25">
        <v>41</v>
      </c>
      <c r="B42" s="26" t="str">
        <f>Setup!B47</f>
        <v>Jordan</v>
      </c>
      <c r="C42" s="26" t="s">
        <v>505</v>
      </c>
      <c r="D42" s="26" t="s">
        <v>997</v>
      </c>
      <c r="E42" s="26" t="s">
        <v>998</v>
      </c>
      <c r="F42" s="26" t="s">
        <v>999</v>
      </c>
      <c r="G42" s="26" t="s">
        <v>1000</v>
      </c>
      <c r="H42" s="26" t="s">
        <v>1001</v>
      </c>
      <c r="I42" s="26" t="str">
        <f>IF(Setup!C47&lt;&gt;"",Setup!C47,Setup!B47)</f>
        <v>Jordan</v>
      </c>
      <c r="T42" s="22"/>
    </row>
    <row r="43" spans="1:20" x14ac:dyDescent="0.25">
      <c r="A43" s="25">
        <v>42</v>
      </c>
      <c r="B43" s="26" t="str">
        <f>Setup!B48</f>
        <v>Portugal</v>
      </c>
      <c r="C43" s="26" t="s">
        <v>29</v>
      </c>
      <c r="D43" s="26" t="s">
        <v>29</v>
      </c>
      <c r="E43" s="26" t="s">
        <v>29</v>
      </c>
      <c r="F43" s="26" t="s">
        <v>1002</v>
      </c>
      <c r="G43" s="26" t="s">
        <v>29</v>
      </c>
      <c r="H43" s="26" t="s">
        <v>29</v>
      </c>
      <c r="I43" s="26" t="str">
        <f>IF(Setup!C48&lt;&gt;"",Setup!C48,Setup!B48)</f>
        <v>Portugal</v>
      </c>
      <c r="T43" s="22"/>
    </row>
    <row r="44" spans="1:20" x14ac:dyDescent="0.25">
      <c r="A44" s="25">
        <v>43</v>
      </c>
      <c r="B44" s="26" t="str">
        <f>Setup!B49</f>
        <v>DR Congo</v>
      </c>
      <c r="C44" s="26" t="s">
        <v>1420</v>
      </c>
      <c r="D44" s="26" t="s">
        <v>1420</v>
      </c>
      <c r="E44" s="26" t="s">
        <v>1420</v>
      </c>
      <c r="F44" s="26" t="s">
        <v>1420</v>
      </c>
      <c r="G44" s="26" t="s">
        <v>1420</v>
      </c>
      <c r="H44" s="26" t="s">
        <v>1420</v>
      </c>
      <c r="I44" s="26" t="str">
        <f>IF(Setup!C49&lt;&gt;"",Setup!C49,Setup!B49)</f>
        <v>DR Congo</v>
      </c>
      <c r="T44" s="22"/>
    </row>
    <row r="45" spans="1:20" x14ac:dyDescent="0.25">
      <c r="A45" s="25">
        <v>44</v>
      </c>
      <c r="B45" s="26" t="str">
        <f>Setup!B50</f>
        <v>Uzbekistan</v>
      </c>
      <c r="C45" s="26" t="s">
        <v>506</v>
      </c>
      <c r="D45" s="26" t="s">
        <v>1003</v>
      </c>
      <c r="E45" s="26" t="s">
        <v>1004</v>
      </c>
      <c r="F45" s="26" t="s">
        <v>506</v>
      </c>
      <c r="G45" s="26" t="s">
        <v>1005</v>
      </c>
      <c r="H45" s="26" t="s">
        <v>1006</v>
      </c>
      <c r="I45" s="26" t="str">
        <f>IF(Setup!C50&lt;&gt;"",Setup!C50,Setup!B50)</f>
        <v>Uzbekistan</v>
      </c>
      <c r="T45" s="22"/>
    </row>
    <row r="46" spans="1:20" x14ac:dyDescent="0.25">
      <c r="A46" s="25">
        <v>45</v>
      </c>
      <c r="B46" s="26" t="str">
        <f>Setup!B51</f>
        <v>Colombia</v>
      </c>
      <c r="C46" s="26" t="s">
        <v>507</v>
      </c>
      <c r="D46" s="26" t="s">
        <v>1007</v>
      </c>
      <c r="E46" s="26" t="s">
        <v>1008</v>
      </c>
      <c r="F46" s="26" t="s">
        <v>507</v>
      </c>
      <c r="G46" s="26" t="s">
        <v>1009</v>
      </c>
      <c r="H46" s="26" t="s">
        <v>507</v>
      </c>
      <c r="I46" s="26" t="str">
        <f>IF(Setup!C51&lt;&gt;"",Setup!C51,Setup!B51)</f>
        <v>Colombia</v>
      </c>
      <c r="T46" s="22"/>
    </row>
    <row r="47" spans="1:20" x14ac:dyDescent="0.25">
      <c r="A47" s="25">
        <v>46</v>
      </c>
      <c r="B47" s="26" t="str">
        <f>Setup!B52</f>
        <v>England</v>
      </c>
      <c r="C47" s="26" t="s">
        <v>11</v>
      </c>
      <c r="D47" s="26" t="s">
        <v>1010</v>
      </c>
      <c r="E47" s="26" t="s">
        <v>11</v>
      </c>
      <c r="F47" s="26" t="s">
        <v>1011</v>
      </c>
      <c r="G47" s="26" t="s">
        <v>1012</v>
      </c>
      <c r="H47" s="26" t="s">
        <v>1012</v>
      </c>
      <c r="I47" s="26" t="str">
        <f>IF(Setup!C52&lt;&gt;"",Setup!C52,Setup!B52)</f>
        <v>England</v>
      </c>
      <c r="T47" s="22"/>
    </row>
    <row r="48" spans="1:20" x14ac:dyDescent="0.25">
      <c r="A48" s="25">
        <v>47</v>
      </c>
      <c r="B48" s="26" t="str">
        <f>Setup!B53</f>
        <v>Croatia</v>
      </c>
      <c r="C48" s="26" t="s">
        <v>23</v>
      </c>
      <c r="D48" s="26" t="s">
        <v>1013</v>
      </c>
      <c r="E48" s="26" t="s">
        <v>1014</v>
      </c>
      <c r="F48" s="26" t="s">
        <v>1015</v>
      </c>
      <c r="G48" s="26" t="s">
        <v>1016</v>
      </c>
      <c r="H48" s="26" t="s">
        <v>1017</v>
      </c>
      <c r="I48" s="26" t="str">
        <f>IF(Setup!C53&lt;&gt;"",Setup!C53,Setup!B53)</f>
        <v>Croatia</v>
      </c>
      <c r="T48" s="22"/>
    </row>
    <row r="49" spans="1:20" x14ac:dyDescent="0.25">
      <c r="A49" s="25">
        <v>48</v>
      </c>
      <c r="B49" s="26" t="str">
        <f>Setup!B54</f>
        <v>Ghana</v>
      </c>
      <c r="C49" s="26" t="s">
        <v>30</v>
      </c>
      <c r="D49" s="26" t="s">
        <v>30</v>
      </c>
      <c r="E49" s="26" t="s">
        <v>30</v>
      </c>
      <c r="F49" s="26" t="s">
        <v>30</v>
      </c>
      <c r="G49" s="26" t="s">
        <v>1018</v>
      </c>
      <c r="H49" s="26" t="s">
        <v>30</v>
      </c>
      <c r="I49" s="26" t="str">
        <f>IF(Setup!C54&lt;&gt;"",Setup!C54,Setup!B54)</f>
        <v>Ghana</v>
      </c>
      <c r="T49" s="22"/>
    </row>
    <row r="50" spans="1:20" x14ac:dyDescent="0.25">
      <c r="A50" s="25">
        <v>49</v>
      </c>
      <c r="B50" s="26" t="str">
        <f>Setup!B55</f>
        <v>Panama</v>
      </c>
      <c r="C50" s="26" t="s">
        <v>508</v>
      </c>
      <c r="D50" s="26" t="s">
        <v>508</v>
      </c>
      <c r="E50" s="26" t="s">
        <v>508</v>
      </c>
      <c r="F50" s="26" t="s">
        <v>508</v>
      </c>
      <c r="G50" s="26" t="s">
        <v>1019</v>
      </c>
      <c r="H50" s="26" t="s">
        <v>1019</v>
      </c>
      <c r="I50" s="26" t="str">
        <f>IF(Setup!C55&lt;&gt;"",Setup!C55,Setup!B55)</f>
        <v>Panama</v>
      </c>
      <c r="T50" s="22"/>
    </row>
    <row r="51" spans="1:20" x14ac:dyDescent="0.25">
      <c r="A51" s="25">
        <v>50</v>
      </c>
      <c r="B51" s="26" t="str">
        <f>Setup!B56</f>
        <v>Language</v>
      </c>
      <c r="C51" s="25" t="s">
        <v>31</v>
      </c>
      <c r="D51" s="26" t="s">
        <v>144</v>
      </c>
      <c r="E51" s="26" t="s">
        <v>145</v>
      </c>
      <c r="F51" s="26" t="s">
        <v>146</v>
      </c>
      <c r="G51" s="26" t="s">
        <v>147</v>
      </c>
      <c r="H51" s="25" t="s">
        <v>147</v>
      </c>
      <c r="I51" s="26" t="str">
        <f>IF(Setup!C56&lt;&gt;"",Setup!C56,Setup!B56)</f>
        <v>Language</v>
      </c>
    </row>
    <row r="52" spans="1:20" x14ac:dyDescent="0.25">
      <c r="A52" s="25">
        <v>51</v>
      </c>
      <c r="B52" s="26" t="str">
        <f>Setup!B57</f>
        <v>Timezone</v>
      </c>
      <c r="C52" s="25" t="s">
        <v>32</v>
      </c>
      <c r="D52" s="26" t="s">
        <v>148</v>
      </c>
      <c r="E52" s="26" t="s">
        <v>149</v>
      </c>
      <c r="F52" s="26" t="s">
        <v>150</v>
      </c>
      <c r="G52" s="26" t="s">
        <v>151</v>
      </c>
      <c r="H52" s="25" t="s">
        <v>152</v>
      </c>
      <c r="I52" s="26" t="str">
        <f>IF(Setup!C57&lt;&gt;"",Setup!C57,Setup!B57)</f>
        <v>Timezone</v>
      </c>
    </row>
    <row r="53" spans="1:20" x14ac:dyDescent="0.25">
      <c r="A53" s="25">
        <v>52</v>
      </c>
      <c r="B53" s="26" t="str">
        <f>Setup!B58</f>
        <v>Group Stages</v>
      </c>
      <c r="C53" s="25" t="s">
        <v>33</v>
      </c>
      <c r="D53" s="26" t="s">
        <v>153</v>
      </c>
      <c r="E53" s="26" t="s">
        <v>154</v>
      </c>
      <c r="F53" s="26" t="s">
        <v>155</v>
      </c>
      <c r="G53" s="26" t="s">
        <v>156</v>
      </c>
      <c r="H53" s="25" t="s">
        <v>157</v>
      </c>
      <c r="I53" s="26" t="str">
        <f>IF(Setup!C58&lt;&gt;"",Setup!C58,Setup!B58)</f>
        <v>Group Stages</v>
      </c>
    </row>
    <row r="54" spans="1:20" x14ac:dyDescent="0.25">
      <c r="A54" s="25">
        <v>53</v>
      </c>
      <c r="B54" s="26" t="str">
        <f>Setup!B59</f>
        <v>Matches</v>
      </c>
      <c r="C54" s="25" t="s">
        <v>34</v>
      </c>
      <c r="D54" s="26" t="s">
        <v>158</v>
      </c>
      <c r="E54" s="26" t="s">
        <v>159</v>
      </c>
      <c r="F54" s="26" t="s">
        <v>160</v>
      </c>
      <c r="G54" s="26" t="s">
        <v>161</v>
      </c>
      <c r="H54" s="26" t="s">
        <v>162</v>
      </c>
      <c r="I54" s="26" t="str">
        <f>IF(Setup!C59&lt;&gt;"",Setup!C59,Setup!B59)</f>
        <v>Matches</v>
      </c>
    </row>
    <row r="55" spans="1:20" x14ac:dyDescent="0.25">
      <c r="A55" s="25">
        <v>54</v>
      </c>
      <c r="B55" s="26" t="str">
        <f>Setup!B60</f>
        <v>Standings</v>
      </c>
      <c r="C55" s="25" t="s">
        <v>35</v>
      </c>
      <c r="D55" s="26" t="s">
        <v>163</v>
      </c>
      <c r="E55" s="26" t="s">
        <v>164</v>
      </c>
      <c r="F55" s="26" t="s">
        <v>165</v>
      </c>
      <c r="G55" s="26" t="s">
        <v>166</v>
      </c>
      <c r="H55" s="25" t="s">
        <v>167</v>
      </c>
      <c r="I55" s="26" t="str">
        <f>IF(Setup!C60&lt;&gt;"",Setup!C60,Setup!B60)</f>
        <v>Standings</v>
      </c>
    </row>
    <row r="56" spans="1:20" x14ac:dyDescent="0.25">
      <c r="A56" s="25">
        <v>55</v>
      </c>
      <c r="B56" s="26" t="str">
        <f>Setup!B61</f>
        <v>Group</v>
      </c>
      <c r="C56" s="25" t="s">
        <v>36</v>
      </c>
      <c r="D56" s="26" t="s">
        <v>168</v>
      </c>
      <c r="E56" s="26" t="s">
        <v>169</v>
      </c>
      <c r="F56" s="26" t="s">
        <v>170</v>
      </c>
      <c r="G56" s="26" t="s">
        <v>171</v>
      </c>
      <c r="H56" s="25" t="s">
        <v>171</v>
      </c>
      <c r="I56" s="26" t="str">
        <f>IF(Setup!C61&lt;&gt;"",Setup!C61,Setup!B61)</f>
        <v>Group</v>
      </c>
    </row>
    <row r="57" spans="1:20" x14ac:dyDescent="0.25">
      <c r="A57" s="25">
        <v>56</v>
      </c>
      <c r="B57" s="26" t="str">
        <f>Setup!B62</f>
        <v>Date</v>
      </c>
      <c r="C57" s="25" t="s">
        <v>37</v>
      </c>
      <c r="D57" s="26" t="s">
        <v>37</v>
      </c>
      <c r="E57" s="26" t="s">
        <v>172</v>
      </c>
      <c r="F57" s="26" t="s">
        <v>173</v>
      </c>
      <c r="G57" s="26" t="s">
        <v>173</v>
      </c>
      <c r="H57" s="25" t="s">
        <v>174</v>
      </c>
      <c r="I57" s="26" t="str">
        <f>IF(Setup!C62&lt;&gt;"",Setup!C62,Setup!B62)</f>
        <v>Date</v>
      </c>
    </row>
    <row r="58" spans="1:20" x14ac:dyDescent="0.25">
      <c r="A58" s="25">
        <v>57</v>
      </c>
      <c r="B58" s="26" t="str">
        <f>Setup!B63</f>
        <v>Country</v>
      </c>
      <c r="C58" s="25" t="s">
        <v>38</v>
      </c>
      <c r="D58" s="26" t="s">
        <v>175</v>
      </c>
      <c r="E58" s="26" t="s">
        <v>176</v>
      </c>
      <c r="F58" s="26" t="s">
        <v>177</v>
      </c>
      <c r="G58" s="26" t="s">
        <v>178</v>
      </c>
      <c r="H58" s="25" t="s">
        <v>178</v>
      </c>
      <c r="I58" s="26" t="str">
        <f>IF(Setup!C63&lt;&gt;"",Setup!C63,Setup!B63)</f>
        <v>Country</v>
      </c>
    </row>
    <row r="59" spans="1:20" x14ac:dyDescent="0.25">
      <c r="A59" s="25">
        <v>58</v>
      </c>
      <c r="B59" s="26" t="str">
        <f>Setup!B64</f>
        <v>Score</v>
      </c>
      <c r="C59" s="25" t="s">
        <v>39</v>
      </c>
      <c r="D59" s="26" t="s">
        <v>39</v>
      </c>
      <c r="E59" s="26" t="s">
        <v>179</v>
      </c>
      <c r="F59" s="26" t="s">
        <v>180</v>
      </c>
      <c r="G59" s="26" t="s">
        <v>181</v>
      </c>
      <c r="H59" s="25" t="s">
        <v>181</v>
      </c>
      <c r="I59" s="26" t="str">
        <f>IF(Setup!C64&lt;&gt;"",Setup!C64,Setup!B64)</f>
        <v>Score</v>
      </c>
    </row>
    <row r="60" spans="1:20" x14ac:dyDescent="0.25">
      <c r="A60" s="25">
        <v>59</v>
      </c>
      <c r="B60" s="26" t="str">
        <f>Setup!B65</f>
        <v>Time</v>
      </c>
      <c r="C60" s="25" t="s">
        <v>40</v>
      </c>
      <c r="D60" s="26" t="s">
        <v>182</v>
      </c>
      <c r="E60" s="26" t="s">
        <v>183</v>
      </c>
      <c r="F60" s="26" t="s">
        <v>184</v>
      </c>
      <c r="G60" s="26" t="s">
        <v>185</v>
      </c>
      <c r="H60" s="25" t="s">
        <v>186</v>
      </c>
      <c r="I60" s="26" t="str">
        <f>IF(Setup!C65&lt;&gt;"",Setup!C65,Setup!B65)</f>
        <v>Time</v>
      </c>
    </row>
    <row r="61" spans="1:20" x14ac:dyDescent="0.25">
      <c r="A61" s="25"/>
      <c r="B61" s="26" t="str">
        <f>Setup!B66</f>
        <v>Round of 32</v>
      </c>
      <c r="C61" s="25" t="s">
        <v>519</v>
      </c>
      <c r="D61" s="26" t="s">
        <v>1020</v>
      </c>
      <c r="E61" s="26" t="s">
        <v>1021</v>
      </c>
      <c r="F61" s="26" t="s">
        <v>1022</v>
      </c>
      <c r="G61" s="26" t="s">
        <v>1023</v>
      </c>
      <c r="H61" s="25" t="s">
        <v>1024</v>
      </c>
      <c r="I61" s="26" t="str">
        <f>IF(Setup!C66&lt;&gt;"",Setup!C66,Setup!B66)</f>
        <v>Round of 32</v>
      </c>
    </row>
    <row r="62" spans="1:20" x14ac:dyDescent="0.25">
      <c r="A62" s="25">
        <v>60</v>
      </c>
      <c r="B62" s="26" t="str">
        <f>Setup!B67</f>
        <v>Round of 16</v>
      </c>
      <c r="C62" s="25" t="s">
        <v>41</v>
      </c>
      <c r="D62" s="26" t="s">
        <v>187</v>
      </c>
      <c r="E62" s="26" t="s">
        <v>188</v>
      </c>
      <c r="F62" s="26" t="s">
        <v>189</v>
      </c>
      <c r="G62" s="26" t="s">
        <v>190</v>
      </c>
      <c r="H62" s="25" t="s">
        <v>191</v>
      </c>
      <c r="I62" s="26" t="str">
        <f>IF(Setup!C67&lt;&gt;"",Setup!C67,Setup!B67)</f>
        <v>Round of 16</v>
      </c>
    </row>
    <row r="63" spans="1:20" x14ac:dyDescent="0.25">
      <c r="A63" s="25">
        <v>61</v>
      </c>
      <c r="B63" s="26" t="str">
        <f>Setup!B68</f>
        <v>Quarter Finals</v>
      </c>
      <c r="C63" s="25" t="s">
        <v>42</v>
      </c>
      <c r="D63" s="26" t="s">
        <v>192</v>
      </c>
      <c r="E63" s="26" t="s">
        <v>193</v>
      </c>
      <c r="F63" s="26" t="s">
        <v>194</v>
      </c>
      <c r="G63" s="26" t="s">
        <v>195</v>
      </c>
      <c r="H63" s="25" t="s">
        <v>196</v>
      </c>
      <c r="I63" s="26" t="str">
        <f>IF(Setup!C68&lt;&gt;"",Setup!C68,Setup!B68)</f>
        <v>Quarter Finals</v>
      </c>
    </row>
    <row r="64" spans="1:20" x14ac:dyDescent="0.25">
      <c r="A64" s="25">
        <v>62</v>
      </c>
      <c r="B64" s="26" t="str">
        <f>Setup!B69</f>
        <v>Semi Finals</v>
      </c>
      <c r="C64" s="25" t="s">
        <v>43</v>
      </c>
      <c r="D64" s="26" t="s">
        <v>197</v>
      </c>
      <c r="E64" s="26" t="s">
        <v>198</v>
      </c>
      <c r="F64" s="26" t="s">
        <v>199</v>
      </c>
      <c r="G64" s="26" t="s">
        <v>200</v>
      </c>
      <c r="H64" s="25" t="s">
        <v>201</v>
      </c>
      <c r="I64" s="26" t="str">
        <f>IF(Setup!C69&lt;&gt;"",Setup!C69,Setup!B69)</f>
        <v>Semi Finals</v>
      </c>
    </row>
    <row r="65" spans="1:9" x14ac:dyDescent="0.25">
      <c r="A65" s="25">
        <v>63</v>
      </c>
      <c r="B65" s="26" t="str">
        <f>Setup!B70</f>
        <v>Third Place</v>
      </c>
      <c r="C65" s="25" t="s">
        <v>44</v>
      </c>
      <c r="D65" s="26" t="s">
        <v>1025</v>
      </c>
      <c r="E65" s="26" t="s">
        <v>1026</v>
      </c>
      <c r="F65" s="26" t="s">
        <v>1027</v>
      </c>
      <c r="G65" s="26" t="s">
        <v>1028</v>
      </c>
      <c r="H65" s="25" t="s">
        <v>1029</v>
      </c>
      <c r="I65" s="26" t="str">
        <f>IF(Setup!C70&lt;&gt;"",Setup!C70,Setup!B70)</f>
        <v>Third Place</v>
      </c>
    </row>
    <row r="66" spans="1:9" x14ac:dyDescent="0.25">
      <c r="A66" s="25">
        <v>64</v>
      </c>
      <c r="B66" s="26" t="str">
        <f>Setup!B71</f>
        <v>Final</v>
      </c>
      <c r="C66" s="25" t="s">
        <v>45</v>
      </c>
      <c r="D66" s="26" t="s">
        <v>202</v>
      </c>
      <c r="E66" s="26" t="s">
        <v>202</v>
      </c>
      <c r="F66" s="26" t="s">
        <v>202</v>
      </c>
      <c r="G66" s="26" t="s">
        <v>45</v>
      </c>
      <c r="H66" s="25" t="s">
        <v>45</v>
      </c>
      <c r="I66" s="26" t="str">
        <f>IF(Setup!C71&lt;&gt;"",Setup!C71,Setup!B71)</f>
        <v>Final</v>
      </c>
    </row>
    <row r="67" spans="1:9" x14ac:dyDescent="0.25">
      <c r="A67" s="25">
        <v>65</v>
      </c>
      <c r="B67" s="26" t="str">
        <f>Setup!B72</f>
        <v>Winner</v>
      </c>
      <c r="C67" s="25" t="s">
        <v>46</v>
      </c>
      <c r="D67" s="26" t="s">
        <v>203</v>
      </c>
      <c r="E67" s="26" t="s">
        <v>204</v>
      </c>
      <c r="F67" s="26" t="s">
        <v>205</v>
      </c>
      <c r="G67" s="26" t="s">
        <v>206</v>
      </c>
      <c r="H67" s="25" t="s">
        <v>207</v>
      </c>
      <c r="I67" s="26" t="str">
        <f>IF(Setup!C72&lt;&gt;"",Setup!C72,Setup!B72)</f>
        <v>Winner</v>
      </c>
    </row>
    <row r="68" spans="1:9" x14ac:dyDescent="0.25">
      <c r="A68" s="25">
        <v>66</v>
      </c>
      <c r="B68" s="26" t="str">
        <f>Setup!B73</f>
        <v>Runner Up</v>
      </c>
      <c r="C68" s="25" t="s">
        <v>47</v>
      </c>
      <c r="D68" s="26" t="s">
        <v>208</v>
      </c>
      <c r="E68" s="26" t="s">
        <v>209</v>
      </c>
      <c r="F68" s="26" t="s">
        <v>210</v>
      </c>
      <c r="G68" s="26" t="s">
        <v>211</v>
      </c>
      <c r="H68" s="25" t="s">
        <v>212</v>
      </c>
      <c r="I68" s="26" t="str">
        <f>IF(Setup!C73&lt;&gt;"",Setup!C73,Setup!B73)</f>
        <v>Runner Up</v>
      </c>
    </row>
    <row r="69" spans="1:9" x14ac:dyDescent="0.25">
      <c r="A69" s="25">
        <v>67</v>
      </c>
      <c r="B69" s="26" t="str">
        <f>Setup!B74</f>
        <v>Normal Time</v>
      </c>
      <c r="C69" s="25" t="s">
        <v>48</v>
      </c>
      <c r="D69" s="26" t="s">
        <v>213</v>
      </c>
      <c r="E69" s="26" t="s">
        <v>214</v>
      </c>
      <c r="F69" s="26" t="s">
        <v>215</v>
      </c>
      <c r="G69" s="26" t="s">
        <v>216</v>
      </c>
      <c r="H69" s="25" t="s">
        <v>217</v>
      </c>
      <c r="I69" s="26" t="str">
        <f>IF(Setup!C74&lt;&gt;"",Setup!C74,Setup!B74)</f>
        <v>Normal Time</v>
      </c>
    </row>
    <row r="70" spans="1:9" x14ac:dyDescent="0.25">
      <c r="A70" s="25">
        <v>68</v>
      </c>
      <c r="B70" s="26" t="str">
        <f>Setup!B75</f>
        <v>Knock Out Rounds</v>
      </c>
      <c r="C70" s="26" t="s">
        <v>436</v>
      </c>
      <c r="D70" s="26" t="s">
        <v>1030</v>
      </c>
      <c r="E70" s="26" t="s">
        <v>1031</v>
      </c>
      <c r="F70" s="26" t="s">
        <v>1032</v>
      </c>
      <c r="G70" s="26" t="s">
        <v>1033</v>
      </c>
      <c r="H70" s="25" t="s">
        <v>1034</v>
      </c>
      <c r="I70" s="26" t="str">
        <f>IF(Setup!C75&lt;&gt;"",Setup!C75,Setup!B75)</f>
        <v>Knock Out Rounds</v>
      </c>
    </row>
    <row r="71" spans="1:9" x14ac:dyDescent="0.25">
      <c r="A71" s="25">
        <v>69</v>
      </c>
      <c r="B71" s="26" t="str">
        <f>Setup!B76</f>
        <v>Penalty Shoot Out</v>
      </c>
      <c r="C71" s="25" t="s">
        <v>49</v>
      </c>
      <c r="D71" s="26" t="s">
        <v>218</v>
      </c>
      <c r="E71" s="26" t="s">
        <v>219</v>
      </c>
      <c r="F71" s="26" t="s">
        <v>220</v>
      </c>
      <c r="G71" s="26" t="s">
        <v>221</v>
      </c>
      <c r="H71" s="25" t="s">
        <v>222</v>
      </c>
      <c r="I71" s="26" t="str">
        <f>IF(Setup!C76&lt;&gt;"",Setup!C76,Setup!B76)</f>
        <v>Penalty Shoot Out</v>
      </c>
    </row>
    <row r="72" spans="1:9" x14ac:dyDescent="0.25">
      <c r="A72" s="25">
        <v>70</v>
      </c>
      <c r="B72" s="26" t="str">
        <f>Setup!B77</f>
        <v>Champion</v>
      </c>
      <c r="C72" s="25" t="s">
        <v>50</v>
      </c>
      <c r="D72" s="26" t="s">
        <v>50</v>
      </c>
      <c r="E72" s="26" t="s">
        <v>223</v>
      </c>
      <c r="F72" s="26" t="s">
        <v>224</v>
      </c>
      <c r="G72" s="26" t="s">
        <v>225</v>
      </c>
      <c r="H72" s="25" t="s">
        <v>226</v>
      </c>
      <c r="I72" s="26" t="str">
        <f>IF(Setup!C77&lt;&gt;"",Setup!C77,Setup!B77)</f>
        <v>Champion</v>
      </c>
    </row>
    <row r="73" spans="1:9" x14ac:dyDescent="0.25">
      <c r="A73" s="25">
        <v>71</v>
      </c>
      <c r="B73" s="26" t="str">
        <f>Setup!B78</f>
        <v>Match #</v>
      </c>
      <c r="C73" s="25" t="s">
        <v>51</v>
      </c>
      <c r="D73" s="26" t="s">
        <v>51</v>
      </c>
      <c r="E73" s="26" t="s">
        <v>227</v>
      </c>
      <c r="F73" s="26" t="s">
        <v>228</v>
      </c>
      <c r="G73" s="26" t="s">
        <v>229</v>
      </c>
      <c r="H73" s="25" t="s">
        <v>230</v>
      </c>
      <c r="I73" s="26" t="str">
        <f>IF(Setup!C78&lt;&gt;"",Setup!C78,Setup!B78)</f>
        <v>Match #</v>
      </c>
    </row>
    <row r="74" spans="1:9" x14ac:dyDescent="0.25">
      <c r="A74" s="25">
        <v>72</v>
      </c>
      <c r="B74" s="26" t="str">
        <f>Setup!B79</f>
        <v>Group A Winner</v>
      </c>
      <c r="C74" s="25" t="s">
        <v>1035</v>
      </c>
      <c r="D74" s="26" t="s">
        <v>231</v>
      </c>
      <c r="E74" s="26" t="s">
        <v>232</v>
      </c>
      <c r="F74" s="26" t="s">
        <v>233</v>
      </c>
      <c r="G74" s="26" t="s">
        <v>234</v>
      </c>
      <c r="H74" s="25" t="s">
        <v>235</v>
      </c>
      <c r="I74" s="26" t="str">
        <f>IF(Setup!C79&lt;&gt;"",Setup!C79,Setup!B79)</f>
        <v>Group A Winner</v>
      </c>
    </row>
    <row r="75" spans="1:9" x14ac:dyDescent="0.25">
      <c r="A75" s="25">
        <v>73</v>
      </c>
      <c r="B75" s="26" t="str">
        <f>Setup!B80</f>
        <v>Group B Winner</v>
      </c>
      <c r="C75" s="25" t="s">
        <v>1036</v>
      </c>
      <c r="D75" s="26" t="s">
        <v>236</v>
      </c>
      <c r="E75" s="26" t="s">
        <v>237</v>
      </c>
      <c r="F75" s="26" t="s">
        <v>238</v>
      </c>
      <c r="G75" s="26" t="s">
        <v>239</v>
      </c>
      <c r="H75" s="25" t="s">
        <v>240</v>
      </c>
      <c r="I75" s="26" t="str">
        <f>IF(Setup!C80&lt;&gt;"",Setup!C80,Setup!B80)</f>
        <v>Group B Winner</v>
      </c>
    </row>
    <row r="76" spans="1:9" x14ac:dyDescent="0.25">
      <c r="A76" s="25">
        <v>74</v>
      </c>
      <c r="B76" s="26" t="str">
        <f>Setup!B81</f>
        <v>Group C Winner</v>
      </c>
      <c r="C76" s="25" t="s">
        <v>1037</v>
      </c>
      <c r="D76" s="26" t="s">
        <v>241</v>
      </c>
      <c r="E76" s="26" t="s">
        <v>242</v>
      </c>
      <c r="F76" s="26" t="s">
        <v>243</v>
      </c>
      <c r="G76" s="26" t="s">
        <v>244</v>
      </c>
      <c r="H76" s="25" t="s">
        <v>245</v>
      </c>
      <c r="I76" s="26" t="str">
        <f>IF(Setup!C81&lt;&gt;"",Setup!C81,Setup!B81)</f>
        <v>Group C Winner</v>
      </c>
    </row>
    <row r="77" spans="1:9" x14ac:dyDescent="0.25">
      <c r="A77" s="25">
        <v>75</v>
      </c>
      <c r="B77" s="26" t="str">
        <f>Setup!B82</f>
        <v>Group D Winner</v>
      </c>
      <c r="C77" s="25" t="s">
        <v>1038</v>
      </c>
      <c r="D77" s="26" t="s">
        <v>246</v>
      </c>
      <c r="E77" s="26" t="s">
        <v>247</v>
      </c>
      <c r="F77" s="26" t="s">
        <v>248</v>
      </c>
      <c r="G77" s="26" t="s">
        <v>249</v>
      </c>
      <c r="H77" s="25" t="s">
        <v>250</v>
      </c>
      <c r="I77" s="26" t="str">
        <f>IF(Setup!C82&lt;&gt;"",Setup!C82,Setup!B82)</f>
        <v>Group D Winner</v>
      </c>
    </row>
    <row r="78" spans="1:9" x14ac:dyDescent="0.25">
      <c r="A78" s="25">
        <v>76</v>
      </c>
      <c r="B78" s="26" t="str">
        <f>Setup!B83</f>
        <v>Group E Winner</v>
      </c>
      <c r="C78" s="25" t="s">
        <v>1039</v>
      </c>
      <c r="D78" s="26" t="s">
        <v>251</v>
      </c>
      <c r="E78" s="26" t="s">
        <v>252</v>
      </c>
      <c r="F78" s="26" t="s">
        <v>253</v>
      </c>
      <c r="G78" s="26" t="s">
        <v>254</v>
      </c>
      <c r="H78" s="25" t="s">
        <v>255</v>
      </c>
      <c r="I78" s="26" t="str">
        <f>IF(Setup!C83&lt;&gt;"",Setup!C83,Setup!B83)</f>
        <v>Group E Winner</v>
      </c>
    </row>
    <row r="79" spans="1:9" x14ac:dyDescent="0.25">
      <c r="A79" s="25">
        <v>77</v>
      </c>
      <c r="B79" s="26" t="str">
        <f>Setup!B84</f>
        <v>Group F Winner</v>
      </c>
      <c r="C79" s="25" t="s">
        <v>1040</v>
      </c>
      <c r="D79" s="26" t="s">
        <v>256</v>
      </c>
      <c r="E79" s="26" t="s">
        <v>257</v>
      </c>
      <c r="F79" s="26" t="s">
        <v>258</v>
      </c>
      <c r="G79" s="26" t="s">
        <v>259</v>
      </c>
      <c r="H79" s="25" t="s">
        <v>260</v>
      </c>
      <c r="I79" s="26" t="str">
        <f>IF(Setup!C84&lt;&gt;"",Setup!C84,Setup!B84)</f>
        <v>Group F Winner</v>
      </c>
    </row>
    <row r="80" spans="1:9" x14ac:dyDescent="0.25">
      <c r="A80" s="25">
        <v>78</v>
      </c>
      <c r="B80" s="26" t="str">
        <f>Setup!B85</f>
        <v>Group G Winner</v>
      </c>
      <c r="C80" s="25" t="s">
        <v>1041</v>
      </c>
      <c r="D80" s="26" t="s">
        <v>261</v>
      </c>
      <c r="E80" s="26" t="s">
        <v>262</v>
      </c>
      <c r="F80" s="26" t="s">
        <v>263</v>
      </c>
      <c r="G80" s="26" t="s">
        <v>264</v>
      </c>
      <c r="H80" s="25" t="s">
        <v>265</v>
      </c>
      <c r="I80" s="26" t="str">
        <f>IF(Setup!C85&lt;&gt;"",Setup!C85,Setup!B85)</f>
        <v>Group G Winner</v>
      </c>
    </row>
    <row r="81" spans="1:9" x14ac:dyDescent="0.25">
      <c r="A81" s="25">
        <v>79</v>
      </c>
      <c r="B81" s="26" t="str">
        <f>Setup!B86</f>
        <v>Group H Winner</v>
      </c>
      <c r="C81" s="25" t="s">
        <v>1042</v>
      </c>
      <c r="D81" s="26" t="s">
        <v>266</v>
      </c>
      <c r="E81" s="26" t="s">
        <v>267</v>
      </c>
      <c r="F81" s="26" t="s">
        <v>268</v>
      </c>
      <c r="G81" s="26" t="s">
        <v>269</v>
      </c>
      <c r="H81" s="25" t="s">
        <v>270</v>
      </c>
      <c r="I81" s="26" t="str">
        <f>IF(Setup!C86&lt;&gt;"",Setup!C86,Setup!B86)</f>
        <v>Group H Winner</v>
      </c>
    </row>
    <row r="82" spans="1:9" x14ac:dyDescent="0.25">
      <c r="A82" s="25"/>
      <c r="B82" s="26" t="str">
        <f>Setup!B87</f>
        <v>Group I Winner</v>
      </c>
      <c r="C82" s="25" t="s">
        <v>1043</v>
      </c>
      <c r="D82" s="26" t="s">
        <v>1044</v>
      </c>
      <c r="E82" s="26" t="s">
        <v>1045</v>
      </c>
      <c r="F82" s="26" t="s">
        <v>1046</v>
      </c>
      <c r="G82" s="26" t="s">
        <v>1047</v>
      </c>
      <c r="H82" s="25" t="s">
        <v>1048</v>
      </c>
      <c r="I82" s="26" t="str">
        <f>IF(Setup!C87&lt;&gt;"",Setup!C87,Setup!B87)</f>
        <v>Group I Winner</v>
      </c>
    </row>
    <row r="83" spans="1:9" x14ac:dyDescent="0.25">
      <c r="A83" s="25"/>
      <c r="B83" s="26" t="str">
        <f>Setup!B88</f>
        <v>Group J Winner</v>
      </c>
      <c r="C83" s="25" t="s">
        <v>1049</v>
      </c>
      <c r="D83" s="26" t="s">
        <v>1050</v>
      </c>
      <c r="E83" s="26" t="s">
        <v>1051</v>
      </c>
      <c r="F83" s="26" t="s">
        <v>1052</v>
      </c>
      <c r="G83" s="26" t="s">
        <v>1053</v>
      </c>
      <c r="H83" s="25" t="s">
        <v>1054</v>
      </c>
      <c r="I83" s="26" t="str">
        <f>IF(Setup!C88&lt;&gt;"",Setup!C88,Setup!B88)</f>
        <v>Group J Winner</v>
      </c>
    </row>
    <row r="84" spans="1:9" x14ac:dyDescent="0.25">
      <c r="A84" s="25"/>
      <c r="B84" s="26" t="str">
        <f>Setup!B89</f>
        <v>Group K Winner</v>
      </c>
      <c r="C84" s="25" t="s">
        <v>1055</v>
      </c>
      <c r="D84" s="26" t="s">
        <v>1056</v>
      </c>
      <c r="E84" s="26" t="s">
        <v>1057</v>
      </c>
      <c r="F84" s="26" t="s">
        <v>1058</v>
      </c>
      <c r="G84" s="26" t="s">
        <v>1059</v>
      </c>
      <c r="H84" s="25" t="s">
        <v>1060</v>
      </c>
      <c r="I84" s="26" t="str">
        <f>IF(Setup!C89&lt;&gt;"",Setup!C89,Setup!B89)</f>
        <v>Group K Winner</v>
      </c>
    </row>
    <row r="85" spans="1:9" x14ac:dyDescent="0.25">
      <c r="A85" s="25"/>
      <c r="B85" s="26" t="str">
        <f>Setup!B90</f>
        <v>Group L Winner</v>
      </c>
      <c r="C85" s="25" t="s">
        <v>1061</v>
      </c>
      <c r="D85" s="26" t="s">
        <v>1062</v>
      </c>
      <c r="E85" s="26" t="s">
        <v>1063</v>
      </c>
      <c r="F85" s="26" t="s">
        <v>1064</v>
      </c>
      <c r="G85" s="26" t="s">
        <v>1065</v>
      </c>
      <c r="H85" s="25" t="s">
        <v>1066</v>
      </c>
      <c r="I85" s="26" t="str">
        <f>IF(Setup!C90&lt;&gt;"",Setup!C90,Setup!B90)</f>
        <v>Group L Winner</v>
      </c>
    </row>
    <row r="86" spans="1:9" x14ac:dyDescent="0.25">
      <c r="A86" s="25">
        <v>80</v>
      </c>
      <c r="B86" s="26" t="str">
        <f>Setup!B91</f>
        <v>Group A Runner Up</v>
      </c>
      <c r="C86" s="25" t="s">
        <v>1067</v>
      </c>
      <c r="D86" s="26" t="s">
        <v>271</v>
      </c>
      <c r="E86" s="26" t="s">
        <v>272</v>
      </c>
      <c r="F86" s="26" t="s">
        <v>273</v>
      </c>
      <c r="G86" s="26" t="s">
        <v>274</v>
      </c>
      <c r="H86" s="25" t="s">
        <v>275</v>
      </c>
      <c r="I86" s="26" t="str">
        <f>IF(Setup!C91&lt;&gt;"",Setup!C91,Setup!B91)</f>
        <v>Group A Runner Up</v>
      </c>
    </row>
    <row r="87" spans="1:9" x14ac:dyDescent="0.25">
      <c r="A87" s="25">
        <v>81</v>
      </c>
      <c r="B87" s="26" t="str">
        <f>Setup!B92</f>
        <v>Group B Runner Up</v>
      </c>
      <c r="C87" s="25" t="s">
        <v>1068</v>
      </c>
      <c r="D87" s="26" t="s">
        <v>276</v>
      </c>
      <c r="E87" s="26" t="s">
        <v>277</v>
      </c>
      <c r="F87" s="26" t="s">
        <v>278</v>
      </c>
      <c r="G87" s="26" t="s">
        <v>279</v>
      </c>
      <c r="H87" s="25" t="s">
        <v>280</v>
      </c>
      <c r="I87" s="26" t="str">
        <f>IF(Setup!C92&lt;&gt;"",Setup!C92,Setup!B92)</f>
        <v>Group B Runner Up</v>
      </c>
    </row>
    <row r="88" spans="1:9" x14ac:dyDescent="0.25">
      <c r="A88" s="25">
        <v>82</v>
      </c>
      <c r="B88" s="26" t="str">
        <f>Setup!B93</f>
        <v>Group C Runner Up</v>
      </c>
      <c r="C88" s="25" t="s">
        <v>1069</v>
      </c>
      <c r="D88" s="26" t="s">
        <v>281</v>
      </c>
      <c r="E88" s="26" t="s">
        <v>282</v>
      </c>
      <c r="F88" s="26" t="s">
        <v>283</v>
      </c>
      <c r="G88" s="26" t="s">
        <v>284</v>
      </c>
      <c r="H88" s="25" t="s">
        <v>285</v>
      </c>
      <c r="I88" s="26" t="str">
        <f>IF(Setup!C93&lt;&gt;"",Setup!C93,Setup!B93)</f>
        <v>Group C Runner Up</v>
      </c>
    </row>
    <row r="89" spans="1:9" x14ac:dyDescent="0.25">
      <c r="A89" s="25">
        <v>83</v>
      </c>
      <c r="B89" s="26" t="str">
        <f>Setup!B94</f>
        <v>Group D Runner Up</v>
      </c>
      <c r="C89" s="25" t="s">
        <v>1070</v>
      </c>
      <c r="D89" s="26" t="s">
        <v>286</v>
      </c>
      <c r="E89" s="26" t="s">
        <v>287</v>
      </c>
      <c r="F89" s="26" t="s">
        <v>288</v>
      </c>
      <c r="G89" s="26" t="s">
        <v>289</v>
      </c>
      <c r="H89" s="25" t="s">
        <v>290</v>
      </c>
      <c r="I89" s="26" t="str">
        <f>IF(Setup!C94&lt;&gt;"",Setup!C94,Setup!B94)</f>
        <v>Group D Runner Up</v>
      </c>
    </row>
    <row r="90" spans="1:9" x14ac:dyDescent="0.25">
      <c r="A90" s="25">
        <v>84</v>
      </c>
      <c r="B90" s="26" t="str">
        <f>Setup!B95</f>
        <v>Group E Runner Up</v>
      </c>
      <c r="C90" s="25" t="s">
        <v>1071</v>
      </c>
      <c r="D90" s="26" t="s">
        <v>291</v>
      </c>
      <c r="E90" s="26" t="s">
        <v>292</v>
      </c>
      <c r="F90" s="26" t="s">
        <v>293</v>
      </c>
      <c r="G90" s="26" t="s">
        <v>294</v>
      </c>
      <c r="H90" s="25" t="s">
        <v>295</v>
      </c>
      <c r="I90" s="26" t="str">
        <f>IF(Setup!C95&lt;&gt;"",Setup!C95,Setup!B95)</f>
        <v>Group E Runner Up</v>
      </c>
    </row>
    <row r="91" spans="1:9" x14ac:dyDescent="0.25">
      <c r="A91" s="25">
        <v>85</v>
      </c>
      <c r="B91" s="26" t="str">
        <f>Setup!B96</f>
        <v>Group F Runner Up</v>
      </c>
      <c r="C91" s="25" t="s">
        <v>1072</v>
      </c>
      <c r="D91" s="26" t="s">
        <v>296</v>
      </c>
      <c r="E91" s="26" t="s">
        <v>297</v>
      </c>
      <c r="F91" s="26" t="s">
        <v>298</v>
      </c>
      <c r="G91" s="26" t="s">
        <v>299</v>
      </c>
      <c r="H91" s="25" t="s">
        <v>300</v>
      </c>
      <c r="I91" s="26" t="str">
        <f>IF(Setup!C96&lt;&gt;"",Setup!C96,Setup!B96)</f>
        <v>Group F Runner Up</v>
      </c>
    </row>
    <row r="92" spans="1:9" x14ac:dyDescent="0.25">
      <c r="A92" s="25">
        <v>86</v>
      </c>
      <c r="B92" s="26" t="str">
        <f>Setup!B97</f>
        <v>Group G Runner Up</v>
      </c>
      <c r="C92" s="25" t="s">
        <v>1073</v>
      </c>
      <c r="D92" s="26" t="s">
        <v>301</v>
      </c>
      <c r="E92" s="26" t="s">
        <v>302</v>
      </c>
      <c r="F92" s="26" t="s">
        <v>303</v>
      </c>
      <c r="G92" s="26" t="s">
        <v>304</v>
      </c>
      <c r="H92" s="25" t="s">
        <v>305</v>
      </c>
      <c r="I92" s="26" t="str">
        <f>IF(Setup!C97&lt;&gt;"",Setup!C97,Setup!B97)</f>
        <v>Group G Runner Up</v>
      </c>
    </row>
    <row r="93" spans="1:9" x14ac:dyDescent="0.25">
      <c r="A93" s="25">
        <v>87</v>
      </c>
      <c r="B93" s="26" t="str">
        <f>Setup!B98</f>
        <v>Group H Runner Up</v>
      </c>
      <c r="C93" s="25" t="s">
        <v>1074</v>
      </c>
      <c r="D93" s="26" t="s">
        <v>306</v>
      </c>
      <c r="E93" s="26" t="s">
        <v>307</v>
      </c>
      <c r="F93" s="26" t="s">
        <v>308</v>
      </c>
      <c r="G93" s="26" t="s">
        <v>309</v>
      </c>
      <c r="H93" s="25" t="s">
        <v>310</v>
      </c>
      <c r="I93" s="26" t="str">
        <f>IF(Setup!C98&lt;&gt;"",Setup!C98,Setup!B98)</f>
        <v>Group H Runner Up</v>
      </c>
    </row>
    <row r="94" spans="1:9" x14ac:dyDescent="0.25">
      <c r="A94" s="25"/>
      <c r="B94" s="26" t="str">
        <f>Setup!B99</f>
        <v>Group I Runner Up</v>
      </c>
      <c r="C94" s="25" t="s">
        <v>1075</v>
      </c>
      <c r="D94" s="26" t="s">
        <v>1076</v>
      </c>
      <c r="E94" s="26" t="s">
        <v>1077</v>
      </c>
      <c r="F94" s="26" t="s">
        <v>1078</v>
      </c>
      <c r="G94" s="26" t="s">
        <v>1079</v>
      </c>
      <c r="H94" s="25" t="s">
        <v>1080</v>
      </c>
      <c r="I94" s="26" t="str">
        <f>IF(Setup!C99&lt;&gt;"",Setup!C99,Setup!B99)</f>
        <v>Group I Runner Up</v>
      </c>
    </row>
    <row r="95" spans="1:9" x14ac:dyDescent="0.25">
      <c r="A95" s="25"/>
      <c r="B95" s="26" t="str">
        <f>Setup!B100</f>
        <v>Group J Runner Up</v>
      </c>
      <c r="C95" s="25" t="s">
        <v>1081</v>
      </c>
      <c r="D95" s="26" t="s">
        <v>1082</v>
      </c>
      <c r="E95" s="26" t="s">
        <v>1083</v>
      </c>
      <c r="F95" s="26" t="s">
        <v>1084</v>
      </c>
      <c r="G95" s="26" t="s">
        <v>1085</v>
      </c>
      <c r="H95" s="25" t="s">
        <v>1086</v>
      </c>
      <c r="I95" s="26" t="str">
        <f>IF(Setup!C100&lt;&gt;"",Setup!C100,Setup!B100)</f>
        <v>Group J Runner Up</v>
      </c>
    </row>
    <row r="96" spans="1:9" x14ac:dyDescent="0.25">
      <c r="A96" s="25"/>
      <c r="B96" s="26" t="str">
        <f>Setup!B101</f>
        <v>Group K Runner Up</v>
      </c>
      <c r="C96" s="25" t="s">
        <v>1087</v>
      </c>
      <c r="D96" s="26" t="s">
        <v>1088</v>
      </c>
      <c r="E96" s="26" t="s">
        <v>1089</v>
      </c>
      <c r="F96" s="26" t="s">
        <v>1090</v>
      </c>
      <c r="G96" s="26" t="s">
        <v>1091</v>
      </c>
      <c r="H96" s="25" t="s">
        <v>1092</v>
      </c>
      <c r="I96" s="26" t="str">
        <f>IF(Setup!C101&lt;&gt;"",Setup!C101,Setup!B101)</f>
        <v>Group K Runner Up</v>
      </c>
    </row>
    <row r="97" spans="1:9" x14ac:dyDescent="0.25">
      <c r="A97" s="25"/>
      <c r="B97" s="26" t="str">
        <f>Setup!B102</f>
        <v>Group L Runner Up</v>
      </c>
      <c r="C97" s="25" t="s">
        <v>1093</v>
      </c>
      <c r="D97" s="26" t="s">
        <v>1094</v>
      </c>
      <c r="E97" s="26" t="s">
        <v>1095</v>
      </c>
      <c r="F97" s="26" t="s">
        <v>1096</v>
      </c>
      <c r="G97" s="26" t="s">
        <v>1097</v>
      </c>
      <c r="H97" s="25" t="s">
        <v>1098</v>
      </c>
      <c r="I97" s="26" t="str">
        <f>IF(Setup!C102&lt;&gt;"",Setup!C102,Setup!B102)</f>
        <v>Group L Runner Up</v>
      </c>
    </row>
    <row r="98" spans="1:9" x14ac:dyDescent="0.25">
      <c r="A98" s="25"/>
      <c r="B98" s="26" t="str">
        <f>Setup!B103</f>
        <v>3rd Group A/B/C/D/F</v>
      </c>
      <c r="C98" s="26" t="s">
        <v>1099</v>
      </c>
      <c r="D98" s="26" t="s">
        <v>1100</v>
      </c>
      <c r="E98" s="26" t="s">
        <v>1101</v>
      </c>
      <c r="F98" s="26" t="s">
        <v>1102</v>
      </c>
      <c r="G98" s="26" t="s">
        <v>1103</v>
      </c>
      <c r="H98" s="25" t="s">
        <v>1104</v>
      </c>
      <c r="I98" s="26" t="str">
        <f>IF(Setup!C103&lt;&gt;"",Setup!C103,Setup!B103)</f>
        <v>3rd Group A/B/C/D/F</v>
      </c>
    </row>
    <row r="99" spans="1:9" x14ac:dyDescent="0.25">
      <c r="A99" s="25"/>
      <c r="B99" s="26" t="str">
        <f>Setup!B104</f>
        <v>3rd Group A/E/H/I/J</v>
      </c>
      <c r="C99" s="26" t="s">
        <v>1105</v>
      </c>
      <c r="D99" s="26" t="s">
        <v>1106</v>
      </c>
      <c r="E99" s="26" t="s">
        <v>1107</v>
      </c>
      <c r="F99" s="26" t="s">
        <v>1108</v>
      </c>
      <c r="G99" s="26" t="s">
        <v>1109</v>
      </c>
      <c r="H99" s="25" t="s">
        <v>1110</v>
      </c>
      <c r="I99" s="26" t="str">
        <f>IF(Setup!C104&lt;&gt;"",Setup!C104,Setup!B104)</f>
        <v>3rd Group A/E/H/I/J</v>
      </c>
    </row>
    <row r="100" spans="1:9" x14ac:dyDescent="0.25">
      <c r="A100" s="25"/>
      <c r="B100" s="26" t="str">
        <f>Setup!B105</f>
        <v>3rd Group B/E/F/I/J</v>
      </c>
      <c r="C100" s="26" t="s">
        <v>1111</v>
      </c>
      <c r="D100" s="26" t="s">
        <v>1112</v>
      </c>
      <c r="E100" s="26" t="s">
        <v>1113</v>
      </c>
      <c r="F100" s="26" t="s">
        <v>1114</v>
      </c>
      <c r="G100" s="26" t="s">
        <v>1115</v>
      </c>
      <c r="H100" s="25" t="s">
        <v>1116</v>
      </c>
      <c r="I100" s="26" t="str">
        <f>IF(Setup!C105&lt;&gt;"",Setup!C105,Setup!B105)</f>
        <v>3rd Group B/E/F/I/J</v>
      </c>
    </row>
    <row r="101" spans="1:9" x14ac:dyDescent="0.25">
      <c r="A101" s="25"/>
      <c r="B101" s="26" t="str">
        <f>Setup!B106</f>
        <v>3rd Group C/D/F/G/H</v>
      </c>
      <c r="C101" s="26" t="s">
        <v>1117</v>
      </c>
      <c r="D101" s="26" t="s">
        <v>1118</v>
      </c>
      <c r="E101" s="26" t="s">
        <v>1119</v>
      </c>
      <c r="F101" s="26" t="s">
        <v>1120</v>
      </c>
      <c r="G101" s="26" t="s">
        <v>1121</v>
      </c>
      <c r="H101" s="25" t="s">
        <v>1122</v>
      </c>
      <c r="I101" s="26" t="str">
        <f>IF(Setup!C106&lt;&gt;"",Setup!C106,Setup!B106)</f>
        <v>3rd Group C/D/F/G/H</v>
      </c>
    </row>
    <row r="102" spans="1:9" x14ac:dyDescent="0.25">
      <c r="A102" s="25"/>
      <c r="B102" s="26" t="str">
        <f>Setup!B107</f>
        <v>3rd Group C/E/F/H/I</v>
      </c>
      <c r="C102" s="26" t="s">
        <v>1123</v>
      </c>
      <c r="D102" s="26" t="s">
        <v>1124</v>
      </c>
      <c r="E102" s="26" t="s">
        <v>1125</v>
      </c>
      <c r="F102" s="26" t="s">
        <v>1126</v>
      </c>
      <c r="G102" s="26" t="s">
        <v>1127</v>
      </c>
      <c r="H102" s="25" t="s">
        <v>1128</v>
      </c>
      <c r="I102" s="26" t="str">
        <f>IF(Setup!C107&lt;&gt;"",Setup!C107,Setup!B107)</f>
        <v>3rd Group C/E/F/H/I</v>
      </c>
    </row>
    <row r="103" spans="1:9" x14ac:dyDescent="0.25">
      <c r="A103" s="25"/>
      <c r="B103" s="26" t="str">
        <f>Setup!B108</f>
        <v>3rd Group D/E/I/J/L</v>
      </c>
      <c r="C103" s="26" t="s">
        <v>1129</v>
      </c>
      <c r="D103" s="26" t="s">
        <v>1130</v>
      </c>
      <c r="E103" s="26" t="s">
        <v>1131</v>
      </c>
      <c r="F103" s="26" t="s">
        <v>1132</v>
      </c>
      <c r="G103" s="26" t="s">
        <v>1133</v>
      </c>
      <c r="H103" s="25" t="s">
        <v>1134</v>
      </c>
      <c r="I103" s="26" t="str">
        <f>IF(Setup!C108&lt;&gt;"",Setup!C108,Setup!B108)</f>
        <v>3rd Group D/E/I/J/L</v>
      </c>
    </row>
    <row r="104" spans="1:9" x14ac:dyDescent="0.25">
      <c r="A104" s="25"/>
      <c r="B104" s="26" t="str">
        <f>Setup!B109</f>
        <v>3rd Group E/F/G/I/J</v>
      </c>
      <c r="C104" s="26" t="s">
        <v>1135</v>
      </c>
      <c r="D104" s="26" t="s">
        <v>1136</v>
      </c>
      <c r="E104" s="26" t="s">
        <v>1137</v>
      </c>
      <c r="F104" s="26" t="s">
        <v>1138</v>
      </c>
      <c r="G104" s="26" t="s">
        <v>1139</v>
      </c>
      <c r="H104" s="25" t="s">
        <v>1140</v>
      </c>
      <c r="I104" s="26" t="str">
        <f>IF(Setup!C109&lt;&gt;"",Setup!C109,Setup!B109)</f>
        <v>3rd Group E/F/G/I/J</v>
      </c>
    </row>
    <row r="105" spans="1:9" x14ac:dyDescent="0.25">
      <c r="A105" s="25"/>
      <c r="B105" s="26" t="str">
        <f>Setup!B110</f>
        <v>3rd Group E/H/I/J/K</v>
      </c>
      <c r="C105" s="26" t="s">
        <v>1141</v>
      </c>
      <c r="D105" s="26" t="s">
        <v>1142</v>
      </c>
      <c r="E105" s="26" t="s">
        <v>1143</v>
      </c>
      <c r="F105" s="26" t="s">
        <v>1144</v>
      </c>
      <c r="G105" s="26" t="s">
        <v>1145</v>
      </c>
      <c r="H105" s="25" t="s">
        <v>1146</v>
      </c>
      <c r="I105" s="26" t="str">
        <f>IF(Setup!C110&lt;&gt;"",Setup!C110,Setup!B110)</f>
        <v>3rd Group E/H/I/J/K</v>
      </c>
    </row>
    <row r="106" spans="1:9" x14ac:dyDescent="0.25">
      <c r="A106" s="25">
        <v>88</v>
      </c>
      <c r="B106" s="26" t="str">
        <f>Setup!B111</f>
        <v>Match 73 Winner</v>
      </c>
      <c r="C106" s="26" t="s">
        <v>1147</v>
      </c>
      <c r="D106" s="26" t="s">
        <v>1148</v>
      </c>
      <c r="E106" s="26" t="s">
        <v>1149</v>
      </c>
      <c r="F106" s="26" t="s">
        <v>1150</v>
      </c>
      <c r="G106" s="26" t="s">
        <v>1151</v>
      </c>
      <c r="H106" s="25" t="s">
        <v>1152</v>
      </c>
      <c r="I106" s="26" t="str">
        <f>IF(Setup!C111&lt;&gt;"",Setup!C111,Setup!B111)</f>
        <v>Match 73 Winner</v>
      </c>
    </row>
    <row r="107" spans="1:9" x14ac:dyDescent="0.25">
      <c r="A107" s="25">
        <v>89</v>
      </c>
      <c r="B107" s="26" t="str">
        <f>Setup!B112</f>
        <v>Match 74 Winner</v>
      </c>
      <c r="C107" s="26" t="s">
        <v>1153</v>
      </c>
      <c r="D107" s="26" t="s">
        <v>1154</v>
      </c>
      <c r="E107" s="26" t="s">
        <v>1155</v>
      </c>
      <c r="F107" s="26" t="s">
        <v>1156</v>
      </c>
      <c r="G107" s="26" t="s">
        <v>1157</v>
      </c>
      <c r="H107" s="25" t="s">
        <v>1158</v>
      </c>
      <c r="I107" s="26" t="str">
        <f>IF(Setup!C112&lt;&gt;"",Setup!C112,Setup!B112)</f>
        <v>Match 74 Winner</v>
      </c>
    </row>
    <row r="108" spans="1:9" x14ac:dyDescent="0.25">
      <c r="A108" s="25">
        <v>90</v>
      </c>
      <c r="B108" s="26" t="str">
        <f>Setup!B113</f>
        <v>Match 75 Winner</v>
      </c>
      <c r="C108" s="26" t="s">
        <v>1159</v>
      </c>
      <c r="D108" s="26" t="s">
        <v>1160</v>
      </c>
      <c r="E108" s="26" t="s">
        <v>1161</v>
      </c>
      <c r="F108" s="26" t="s">
        <v>1162</v>
      </c>
      <c r="G108" s="26" t="s">
        <v>1163</v>
      </c>
      <c r="H108" s="25" t="s">
        <v>1164</v>
      </c>
      <c r="I108" s="26" t="str">
        <f>IF(Setup!C113&lt;&gt;"",Setup!C113,Setup!B113)</f>
        <v>Match 75 Winner</v>
      </c>
    </row>
    <row r="109" spans="1:9" x14ac:dyDescent="0.25">
      <c r="A109" s="25">
        <v>91</v>
      </c>
      <c r="B109" s="26" t="str">
        <f>Setup!B114</f>
        <v>Match 76 Winner</v>
      </c>
      <c r="C109" s="26" t="s">
        <v>1165</v>
      </c>
      <c r="D109" s="26" t="s">
        <v>1166</v>
      </c>
      <c r="E109" s="26" t="s">
        <v>1167</v>
      </c>
      <c r="F109" s="26" t="s">
        <v>1168</v>
      </c>
      <c r="G109" s="26" t="s">
        <v>1169</v>
      </c>
      <c r="H109" s="25" t="s">
        <v>1170</v>
      </c>
      <c r="I109" s="26" t="str">
        <f>IF(Setup!C114&lt;&gt;"",Setup!C114,Setup!B114)</f>
        <v>Match 76 Winner</v>
      </c>
    </row>
    <row r="110" spans="1:9" x14ac:dyDescent="0.25">
      <c r="A110" s="25">
        <v>92</v>
      </c>
      <c r="B110" s="26" t="str">
        <f>Setup!B115</f>
        <v>Match 77 Winner</v>
      </c>
      <c r="C110" s="26" t="s">
        <v>1171</v>
      </c>
      <c r="D110" s="26" t="s">
        <v>1172</v>
      </c>
      <c r="E110" s="26" t="s">
        <v>1173</v>
      </c>
      <c r="F110" s="26" t="s">
        <v>1174</v>
      </c>
      <c r="G110" s="26" t="s">
        <v>1175</v>
      </c>
      <c r="H110" s="25" t="s">
        <v>1176</v>
      </c>
      <c r="I110" s="26" t="str">
        <f>IF(Setup!C115&lt;&gt;"",Setup!C115,Setup!B115)</f>
        <v>Match 77 Winner</v>
      </c>
    </row>
    <row r="111" spans="1:9" x14ac:dyDescent="0.25">
      <c r="A111" s="25">
        <v>93</v>
      </c>
      <c r="B111" s="26" t="str">
        <f>Setup!B116</f>
        <v>Match 78 Winner</v>
      </c>
      <c r="C111" s="26" t="s">
        <v>1177</v>
      </c>
      <c r="D111" s="26" t="s">
        <v>1178</v>
      </c>
      <c r="E111" s="26" t="s">
        <v>1179</v>
      </c>
      <c r="F111" s="26" t="s">
        <v>1180</v>
      </c>
      <c r="G111" s="26" t="s">
        <v>1181</v>
      </c>
      <c r="H111" s="25" t="s">
        <v>1182</v>
      </c>
      <c r="I111" s="26" t="str">
        <f>IF(Setup!C116&lt;&gt;"",Setup!C116,Setup!B116)</f>
        <v>Match 78 Winner</v>
      </c>
    </row>
    <row r="112" spans="1:9" x14ac:dyDescent="0.25">
      <c r="A112" s="25">
        <v>94</v>
      </c>
      <c r="B112" s="26" t="str">
        <f>Setup!B117</f>
        <v>Match 79 Winner</v>
      </c>
      <c r="C112" s="26" t="s">
        <v>1183</v>
      </c>
      <c r="D112" s="26" t="s">
        <v>1184</v>
      </c>
      <c r="E112" s="26" t="s">
        <v>1185</v>
      </c>
      <c r="F112" s="26" t="s">
        <v>1186</v>
      </c>
      <c r="G112" s="26" t="s">
        <v>1187</v>
      </c>
      <c r="H112" s="25" t="s">
        <v>1188</v>
      </c>
      <c r="I112" s="26" t="str">
        <f>IF(Setup!C117&lt;&gt;"",Setup!C117,Setup!B117)</f>
        <v>Match 79 Winner</v>
      </c>
    </row>
    <row r="113" spans="1:9" x14ac:dyDescent="0.25">
      <c r="A113" s="25">
        <v>95</v>
      </c>
      <c r="B113" s="26" t="str">
        <f>Setup!B118</f>
        <v>Match 80 Winner</v>
      </c>
      <c r="C113" s="26" t="s">
        <v>1189</v>
      </c>
      <c r="D113" s="26" t="s">
        <v>1190</v>
      </c>
      <c r="E113" s="26" t="s">
        <v>1191</v>
      </c>
      <c r="F113" s="26" t="s">
        <v>1192</v>
      </c>
      <c r="G113" s="26" t="s">
        <v>1193</v>
      </c>
      <c r="H113" s="25" t="s">
        <v>1194</v>
      </c>
      <c r="I113" s="26" t="str">
        <f>IF(Setup!C118&lt;&gt;"",Setup!C118,Setup!B118)</f>
        <v>Match 80 Winner</v>
      </c>
    </row>
    <row r="114" spans="1:9" x14ac:dyDescent="0.25">
      <c r="A114" s="25">
        <v>96</v>
      </c>
      <c r="B114" s="26" t="str">
        <f>Setup!B119</f>
        <v>Match 81 Winner</v>
      </c>
      <c r="C114" s="26" t="s">
        <v>1195</v>
      </c>
      <c r="D114" s="26" t="s">
        <v>1196</v>
      </c>
      <c r="E114" s="26" t="s">
        <v>1197</v>
      </c>
      <c r="F114" s="26" t="s">
        <v>1198</v>
      </c>
      <c r="G114" s="26" t="s">
        <v>1199</v>
      </c>
      <c r="H114" s="25" t="s">
        <v>1200</v>
      </c>
      <c r="I114" s="26" t="str">
        <f>IF(Setup!C119&lt;&gt;"",Setup!C119,Setup!B119)</f>
        <v>Match 81 Winner</v>
      </c>
    </row>
    <row r="115" spans="1:9" x14ac:dyDescent="0.25">
      <c r="A115" s="25">
        <v>97</v>
      </c>
      <c r="B115" s="26" t="str">
        <f>Setup!B120</f>
        <v>Match 82 Winner</v>
      </c>
      <c r="C115" s="26" t="s">
        <v>1201</v>
      </c>
      <c r="D115" s="26" t="s">
        <v>1202</v>
      </c>
      <c r="E115" s="26" t="s">
        <v>1203</v>
      </c>
      <c r="F115" s="26" t="s">
        <v>1204</v>
      </c>
      <c r="G115" s="26" t="s">
        <v>1205</v>
      </c>
      <c r="H115" s="25" t="s">
        <v>1206</v>
      </c>
      <c r="I115" s="26" t="str">
        <f>IF(Setup!C120&lt;&gt;"",Setup!C120,Setup!B120)</f>
        <v>Match 82 Winner</v>
      </c>
    </row>
    <row r="116" spans="1:9" x14ac:dyDescent="0.25">
      <c r="A116" s="25">
        <v>98</v>
      </c>
      <c r="B116" s="26" t="str">
        <f>Setup!B121</f>
        <v>Match 83 Winner</v>
      </c>
      <c r="C116" s="26" t="s">
        <v>1207</v>
      </c>
      <c r="D116" s="26" t="s">
        <v>1208</v>
      </c>
      <c r="E116" s="26" t="s">
        <v>1209</v>
      </c>
      <c r="F116" s="26" t="s">
        <v>1210</v>
      </c>
      <c r="G116" s="26" t="s">
        <v>1211</v>
      </c>
      <c r="H116" s="25" t="s">
        <v>1212</v>
      </c>
      <c r="I116" s="26" t="str">
        <f>IF(Setup!C121&lt;&gt;"",Setup!C121,Setup!B121)</f>
        <v>Match 83 Winner</v>
      </c>
    </row>
    <row r="117" spans="1:9" x14ac:dyDescent="0.25">
      <c r="A117" s="25">
        <v>99</v>
      </c>
      <c r="B117" s="26" t="str">
        <f>Setup!B122</f>
        <v>Match 84 Winner</v>
      </c>
      <c r="C117" s="26" t="s">
        <v>1213</v>
      </c>
      <c r="D117" s="26" t="s">
        <v>1214</v>
      </c>
      <c r="E117" s="26" t="s">
        <v>1215</v>
      </c>
      <c r="F117" s="26" t="s">
        <v>1216</v>
      </c>
      <c r="G117" s="26" t="s">
        <v>1217</v>
      </c>
      <c r="H117" s="25" t="s">
        <v>1218</v>
      </c>
      <c r="I117" s="26" t="str">
        <f>IF(Setup!C122&lt;&gt;"",Setup!C122,Setup!B122)</f>
        <v>Match 84 Winner</v>
      </c>
    </row>
    <row r="118" spans="1:9" x14ac:dyDescent="0.25">
      <c r="A118" s="25"/>
      <c r="B118" s="26" t="str">
        <f>Setup!B123</f>
        <v>Match 85 Winner</v>
      </c>
      <c r="C118" s="26" t="s">
        <v>1219</v>
      </c>
      <c r="D118" s="26" t="s">
        <v>1220</v>
      </c>
      <c r="E118" s="26" t="s">
        <v>1221</v>
      </c>
      <c r="F118" s="26" t="s">
        <v>1222</v>
      </c>
      <c r="G118" s="26" t="s">
        <v>1223</v>
      </c>
      <c r="H118" s="25" t="s">
        <v>1224</v>
      </c>
      <c r="I118" s="26" t="str">
        <f>IF(Setup!C123&lt;&gt;"",Setup!C123,Setup!B123)</f>
        <v>Match 85 Winner</v>
      </c>
    </row>
    <row r="119" spans="1:9" x14ac:dyDescent="0.25">
      <c r="A119" s="25"/>
      <c r="B119" s="26" t="str">
        <f>Setup!B124</f>
        <v>Match 86 Winner</v>
      </c>
      <c r="C119" s="26" t="s">
        <v>1225</v>
      </c>
      <c r="D119" s="26" t="s">
        <v>1226</v>
      </c>
      <c r="E119" s="26" t="s">
        <v>1227</v>
      </c>
      <c r="F119" s="26" t="s">
        <v>1228</v>
      </c>
      <c r="G119" s="26" t="s">
        <v>1229</v>
      </c>
      <c r="H119" s="25" t="s">
        <v>1230</v>
      </c>
      <c r="I119" s="26" t="str">
        <f>IF(Setup!C124&lt;&gt;"",Setup!C124,Setup!B124)</f>
        <v>Match 86 Winner</v>
      </c>
    </row>
    <row r="120" spans="1:9" x14ac:dyDescent="0.25">
      <c r="A120" s="25"/>
      <c r="B120" s="26" t="str">
        <f>Setup!B125</f>
        <v>Match 87 Winner</v>
      </c>
      <c r="C120" s="26" t="s">
        <v>1231</v>
      </c>
      <c r="D120" s="26" t="s">
        <v>1232</v>
      </c>
      <c r="E120" s="26" t="s">
        <v>1233</v>
      </c>
      <c r="F120" s="26" t="s">
        <v>1234</v>
      </c>
      <c r="G120" s="26" t="s">
        <v>1235</v>
      </c>
      <c r="H120" s="25" t="s">
        <v>1236</v>
      </c>
      <c r="I120" s="26" t="str">
        <f>IF(Setup!C125&lt;&gt;"",Setup!C125,Setup!B125)</f>
        <v>Match 87 Winner</v>
      </c>
    </row>
    <row r="121" spans="1:9" x14ac:dyDescent="0.25">
      <c r="A121" s="25"/>
      <c r="B121" s="26" t="str">
        <f>Setup!B126</f>
        <v>Match 88 Winner</v>
      </c>
      <c r="C121" s="26" t="s">
        <v>1237</v>
      </c>
      <c r="D121" s="26" t="s">
        <v>1238</v>
      </c>
      <c r="E121" s="26" t="s">
        <v>1239</v>
      </c>
      <c r="F121" s="26" t="s">
        <v>1240</v>
      </c>
      <c r="G121" s="26" t="s">
        <v>1241</v>
      </c>
      <c r="H121" s="25" t="s">
        <v>1242</v>
      </c>
      <c r="I121" s="26" t="str">
        <f>IF(Setup!C126&lt;&gt;"",Setup!C126,Setup!B126)</f>
        <v>Match 88 Winner</v>
      </c>
    </row>
    <row r="122" spans="1:9" x14ac:dyDescent="0.25">
      <c r="A122" s="25"/>
      <c r="B122" s="26" t="str">
        <f>Setup!B127</f>
        <v>Match 89 Winner</v>
      </c>
      <c r="C122" s="26" t="s">
        <v>1243</v>
      </c>
      <c r="D122" s="26" t="s">
        <v>1244</v>
      </c>
      <c r="E122" s="26" t="s">
        <v>1245</v>
      </c>
      <c r="F122" s="26" t="s">
        <v>1246</v>
      </c>
      <c r="G122" s="26" t="s">
        <v>1247</v>
      </c>
      <c r="H122" s="25" t="s">
        <v>1248</v>
      </c>
      <c r="I122" s="26" t="str">
        <f>IF(Setup!C127&lt;&gt;"",Setup!C127,Setup!B127)</f>
        <v>Match 89 Winner</v>
      </c>
    </row>
    <row r="123" spans="1:9" x14ac:dyDescent="0.25">
      <c r="A123" s="25"/>
      <c r="B123" s="26" t="str">
        <f>Setup!B128</f>
        <v>Match 90 Winner</v>
      </c>
      <c r="C123" s="26" t="s">
        <v>1249</v>
      </c>
      <c r="D123" s="26" t="s">
        <v>1250</v>
      </c>
      <c r="E123" s="26" t="s">
        <v>1251</v>
      </c>
      <c r="F123" s="26" t="s">
        <v>1252</v>
      </c>
      <c r="G123" s="26" t="s">
        <v>1253</v>
      </c>
      <c r="H123" s="25" t="s">
        <v>1254</v>
      </c>
      <c r="I123" s="26" t="str">
        <f>IF(Setup!C128&lt;&gt;"",Setup!C128,Setup!B128)</f>
        <v>Match 90 Winner</v>
      </c>
    </row>
    <row r="124" spans="1:9" x14ac:dyDescent="0.25">
      <c r="A124" s="25"/>
      <c r="B124" s="26" t="str">
        <f>Setup!B129</f>
        <v>Match 91 Winner</v>
      </c>
      <c r="C124" s="26" t="s">
        <v>1255</v>
      </c>
      <c r="D124" s="26" t="s">
        <v>1256</v>
      </c>
      <c r="E124" s="26" t="s">
        <v>1257</v>
      </c>
      <c r="F124" s="26" t="s">
        <v>1258</v>
      </c>
      <c r="G124" s="26" t="s">
        <v>1259</v>
      </c>
      <c r="H124" s="25" t="s">
        <v>1260</v>
      </c>
      <c r="I124" s="26" t="str">
        <f>IF(Setup!C129&lt;&gt;"",Setup!C129,Setup!B129)</f>
        <v>Match 91 Winner</v>
      </c>
    </row>
    <row r="125" spans="1:9" x14ac:dyDescent="0.25">
      <c r="A125" s="25"/>
      <c r="B125" s="26" t="str">
        <f>Setup!B130</f>
        <v>Match 92 Winner</v>
      </c>
      <c r="C125" s="26" t="s">
        <v>1261</v>
      </c>
      <c r="D125" s="26" t="s">
        <v>1262</v>
      </c>
      <c r="E125" s="26" t="s">
        <v>1263</v>
      </c>
      <c r="F125" s="26" t="s">
        <v>1264</v>
      </c>
      <c r="G125" s="26" t="s">
        <v>1265</v>
      </c>
      <c r="H125" s="25" t="s">
        <v>1266</v>
      </c>
      <c r="I125" s="26" t="str">
        <f>IF(Setup!C130&lt;&gt;"",Setup!C130,Setup!B130)</f>
        <v>Match 92 Winner</v>
      </c>
    </row>
    <row r="126" spans="1:9" x14ac:dyDescent="0.25">
      <c r="A126" s="25"/>
      <c r="B126" s="26" t="str">
        <f>Setup!B131</f>
        <v>Match 93 Winner</v>
      </c>
      <c r="C126" s="26" t="s">
        <v>1267</v>
      </c>
      <c r="D126" s="26" t="s">
        <v>1268</v>
      </c>
      <c r="E126" s="26" t="s">
        <v>1269</v>
      </c>
      <c r="F126" s="26" t="s">
        <v>1270</v>
      </c>
      <c r="G126" s="26" t="s">
        <v>1271</v>
      </c>
      <c r="H126" s="25" t="s">
        <v>1272</v>
      </c>
      <c r="I126" s="26" t="str">
        <f>IF(Setup!C131&lt;&gt;"",Setup!C131,Setup!B131)</f>
        <v>Match 93 Winner</v>
      </c>
    </row>
    <row r="127" spans="1:9" x14ac:dyDescent="0.25">
      <c r="A127" s="25"/>
      <c r="B127" s="26" t="str">
        <f>Setup!B132</f>
        <v>Match 94 Winner</v>
      </c>
      <c r="C127" s="26" t="s">
        <v>1273</v>
      </c>
      <c r="D127" s="26" t="s">
        <v>1274</v>
      </c>
      <c r="E127" s="26" t="s">
        <v>1275</v>
      </c>
      <c r="F127" s="26" t="s">
        <v>1276</v>
      </c>
      <c r="G127" s="26" t="s">
        <v>1277</v>
      </c>
      <c r="H127" s="25" t="s">
        <v>1278</v>
      </c>
      <c r="I127" s="26" t="str">
        <f>IF(Setup!C132&lt;&gt;"",Setup!C132,Setup!B132)</f>
        <v>Match 94 Winner</v>
      </c>
    </row>
    <row r="128" spans="1:9" x14ac:dyDescent="0.25">
      <c r="A128" s="25"/>
      <c r="B128" s="26" t="str">
        <f>Setup!B133</f>
        <v>Match 95 Winner</v>
      </c>
      <c r="C128" s="26" t="s">
        <v>1279</v>
      </c>
      <c r="D128" s="26" t="s">
        <v>1280</v>
      </c>
      <c r="E128" s="26" t="s">
        <v>1281</v>
      </c>
      <c r="F128" s="26" t="s">
        <v>1282</v>
      </c>
      <c r="G128" s="26" t="s">
        <v>1283</v>
      </c>
      <c r="H128" s="25" t="s">
        <v>1284</v>
      </c>
      <c r="I128" s="26" t="str">
        <f>IF(Setup!C133&lt;&gt;"",Setup!C133,Setup!B133)</f>
        <v>Match 95 Winner</v>
      </c>
    </row>
    <row r="129" spans="1:9" x14ac:dyDescent="0.25">
      <c r="A129" s="25"/>
      <c r="B129" s="26" t="str">
        <f>Setup!B134</f>
        <v>Match 96 Winner</v>
      </c>
      <c r="C129" s="26" t="s">
        <v>1285</v>
      </c>
      <c r="D129" s="26" t="s">
        <v>1286</v>
      </c>
      <c r="E129" s="26" t="s">
        <v>1287</v>
      </c>
      <c r="F129" s="26" t="s">
        <v>1288</v>
      </c>
      <c r="G129" s="26" t="s">
        <v>1289</v>
      </c>
      <c r="H129" s="25" t="s">
        <v>1290</v>
      </c>
      <c r="I129" s="26" t="str">
        <f>IF(Setup!C134&lt;&gt;"",Setup!C134,Setup!B134)</f>
        <v>Match 96 Winner</v>
      </c>
    </row>
    <row r="130" spans="1:9" x14ac:dyDescent="0.25">
      <c r="A130" s="25"/>
      <c r="B130" s="26" t="str">
        <f>Setup!B135</f>
        <v>Match 97 Winner</v>
      </c>
      <c r="C130" s="26" t="s">
        <v>1291</v>
      </c>
      <c r="D130" s="26" t="s">
        <v>1292</v>
      </c>
      <c r="E130" s="26" t="s">
        <v>1293</v>
      </c>
      <c r="F130" s="26" t="s">
        <v>1294</v>
      </c>
      <c r="G130" s="26" t="s">
        <v>1295</v>
      </c>
      <c r="H130" s="25" t="s">
        <v>1296</v>
      </c>
      <c r="I130" s="26" t="str">
        <f>IF(Setup!C135&lt;&gt;"",Setup!C135,Setup!B135)</f>
        <v>Match 97 Winner</v>
      </c>
    </row>
    <row r="131" spans="1:9" x14ac:dyDescent="0.25">
      <c r="A131" s="25"/>
      <c r="B131" s="26" t="str">
        <f>Setup!B136</f>
        <v>Match 98 Winner</v>
      </c>
      <c r="C131" s="26" t="s">
        <v>1297</v>
      </c>
      <c r="D131" s="26" t="s">
        <v>1298</v>
      </c>
      <c r="E131" s="26" t="s">
        <v>1299</v>
      </c>
      <c r="F131" s="26" t="s">
        <v>1300</v>
      </c>
      <c r="G131" s="26" t="s">
        <v>1301</v>
      </c>
      <c r="H131" s="25" t="s">
        <v>1302</v>
      </c>
      <c r="I131" s="26" t="str">
        <f>IF(Setup!C136&lt;&gt;"",Setup!C136,Setup!B136)</f>
        <v>Match 98 Winner</v>
      </c>
    </row>
    <row r="132" spans="1:9" x14ac:dyDescent="0.25">
      <c r="A132" s="25"/>
      <c r="B132" s="26" t="str">
        <f>Setup!B137</f>
        <v>Match 99 Winner</v>
      </c>
      <c r="C132" s="26" t="s">
        <v>1303</v>
      </c>
      <c r="D132" s="26" t="s">
        <v>1304</v>
      </c>
      <c r="E132" s="26" t="s">
        <v>1305</v>
      </c>
      <c r="F132" s="26" t="s">
        <v>1306</v>
      </c>
      <c r="G132" s="26" t="s">
        <v>1307</v>
      </c>
      <c r="H132" s="25" t="s">
        <v>1308</v>
      </c>
      <c r="I132" s="26" t="str">
        <f>IF(Setup!C137&lt;&gt;"",Setup!C137,Setup!B137)</f>
        <v>Match 99 Winner</v>
      </c>
    </row>
    <row r="133" spans="1:9" x14ac:dyDescent="0.25">
      <c r="A133" s="25"/>
      <c r="B133" s="26" t="str">
        <f>Setup!B138</f>
        <v>Match 100 Winner</v>
      </c>
      <c r="C133" s="26" t="s">
        <v>1309</v>
      </c>
      <c r="D133" s="26" t="s">
        <v>1310</v>
      </c>
      <c r="E133" s="26" t="s">
        <v>1311</v>
      </c>
      <c r="F133" s="26" t="s">
        <v>1312</v>
      </c>
      <c r="G133" s="26" t="s">
        <v>1313</v>
      </c>
      <c r="H133" s="25" t="s">
        <v>1314</v>
      </c>
      <c r="I133" s="26" t="str">
        <f>IF(Setup!C138&lt;&gt;"",Setup!C138,Setup!B138)</f>
        <v>Match 100 Winner</v>
      </c>
    </row>
    <row r="134" spans="1:9" x14ac:dyDescent="0.25">
      <c r="A134" s="25"/>
      <c r="B134" s="26" t="str">
        <f>Setup!B139</f>
        <v>Match 101 Winner</v>
      </c>
      <c r="C134" s="26" t="s">
        <v>1315</v>
      </c>
      <c r="D134" s="26" t="s">
        <v>1316</v>
      </c>
      <c r="E134" s="26" t="s">
        <v>1317</v>
      </c>
      <c r="F134" s="26" t="s">
        <v>1318</v>
      </c>
      <c r="G134" s="26" t="s">
        <v>1319</v>
      </c>
      <c r="H134" s="25" t="s">
        <v>1320</v>
      </c>
      <c r="I134" s="26" t="str">
        <f>IF(Setup!C139&lt;&gt;"",Setup!C139,Setup!B139)</f>
        <v>Match 101 Winner</v>
      </c>
    </row>
    <row r="135" spans="1:9" x14ac:dyDescent="0.25">
      <c r="A135" s="25"/>
      <c r="B135" s="26" t="str">
        <f>Setup!B140</f>
        <v>Match 102 Winner</v>
      </c>
      <c r="C135" s="26" t="s">
        <v>1321</v>
      </c>
      <c r="D135" s="26" t="s">
        <v>1322</v>
      </c>
      <c r="E135" s="26" t="s">
        <v>1323</v>
      </c>
      <c r="F135" s="26" t="s">
        <v>1324</v>
      </c>
      <c r="G135" s="26" t="s">
        <v>1325</v>
      </c>
      <c r="H135" s="25" t="s">
        <v>1326</v>
      </c>
      <c r="I135" s="26" t="str">
        <f>IF(Setup!C140&lt;&gt;"",Setup!C140,Setup!B140)</f>
        <v>Match 102 Winner</v>
      </c>
    </row>
    <row r="136" spans="1:9" x14ac:dyDescent="0.25">
      <c r="A136" s="25"/>
      <c r="B136" s="26" t="str">
        <f>Setup!B141</f>
        <v>Match 103 Winner</v>
      </c>
      <c r="C136" s="26" t="s">
        <v>1327</v>
      </c>
      <c r="D136" s="26" t="s">
        <v>1328</v>
      </c>
      <c r="E136" s="26" t="s">
        <v>1329</v>
      </c>
      <c r="F136" s="26" t="s">
        <v>1330</v>
      </c>
      <c r="G136" s="26" t="s">
        <v>1331</v>
      </c>
      <c r="H136" s="25" t="s">
        <v>1332</v>
      </c>
      <c r="I136" s="26" t="str">
        <f>IF(Setup!C141&lt;&gt;"",Setup!C141,Setup!B141)</f>
        <v>Match 103 Winner</v>
      </c>
    </row>
    <row r="137" spans="1:9" x14ac:dyDescent="0.25">
      <c r="A137" s="25"/>
      <c r="B137" s="26" t="str">
        <f>Setup!B142</f>
        <v>Match 104 Winner</v>
      </c>
      <c r="C137" s="26" t="s">
        <v>1333</v>
      </c>
      <c r="D137" s="26" t="s">
        <v>1334</v>
      </c>
      <c r="E137" s="26" t="s">
        <v>1335</v>
      </c>
      <c r="F137" s="26" t="s">
        <v>1336</v>
      </c>
      <c r="G137" s="26" t="s">
        <v>1337</v>
      </c>
      <c r="H137" s="25" t="s">
        <v>1338</v>
      </c>
      <c r="I137" s="26" t="str">
        <f>IF(Setup!C142&lt;&gt;"",Setup!C142,Setup!B142)</f>
        <v>Match 104 Winner</v>
      </c>
    </row>
    <row r="138" spans="1:9" x14ac:dyDescent="0.25">
      <c r="A138" s="25"/>
      <c r="B138" s="26" t="str">
        <f>Setup!B143</f>
        <v>Match 101 Loser</v>
      </c>
      <c r="C138" s="26" t="s">
        <v>1339</v>
      </c>
      <c r="D138" s="26" t="s">
        <v>1340</v>
      </c>
      <c r="E138" s="26" t="s">
        <v>1341</v>
      </c>
      <c r="F138" s="26" t="s">
        <v>1342</v>
      </c>
      <c r="G138" s="26" t="s">
        <v>1343</v>
      </c>
      <c r="H138" s="25" t="s">
        <v>1344</v>
      </c>
      <c r="I138" s="26" t="str">
        <f>IF(Setup!C143&lt;&gt;"",Setup!C143,Setup!B143)</f>
        <v>Match 101 Loser</v>
      </c>
    </row>
    <row r="139" spans="1:9" x14ac:dyDescent="0.25">
      <c r="A139" s="25"/>
      <c r="B139" s="26" t="str">
        <f>Setup!B144</f>
        <v>Match 102 Loser</v>
      </c>
      <c r="C139" s="26" t="s">
        <v>1345</v>
      </c>
      <c r="D139" s="26" t="s">
        <v>1346</v>
      </c>
      <c r="E139" s="26" t="s">
        <v>1347</v>
      </c>
      <c r="F139" s="26" t="s">
        <v>1348</v>
      </c>
      <c r="G139" s="26" t="s">
        <v>1349</v>
      </c>
      <c r="H139" s="25" t="s">
        <v>1350</v>
      </c>
      <c r="I139" s="26" t="str">
        <f>IF(Setup!C144&lt;&gt;"",Setup!C144,Setup!B144)</f>
        <v>Match 102 Loser</v>
      </c>
    </row>
    <row r="140" spans="1:9" x14ac:dyDescent="0.25">
      <c r="A140" s="25"/>
      <c r="B140" s="26" t="str">
        <f>Setup!B145</f>
        <v>Match 104 Loser</v>
      </c>
      <c r="C140" s="26" t="s">
        <v>1351</v>
      </c>
      <c r="D140" s="26" t="s">
        <v>1352</v>
      </c>
      <c r="E140" s="26" t="s">
        <v>1353</v>
      </c>
      <c r="F140" s="26" t="s">
        <v>1354</v>
      </c>
      <c r="G140" s="26" t="s">
        <v>1355</v>
      </c>
      <c r="H140" s="25" t="s">
        <v>1356</v>
      </c>
      <c r="I140" s="26" t="str">
        <f>IF(Setup!C145&lt;&gt;"",Setup!C145,Setup!B145)</f>
        <v>Match 104 Loser</v>
      </c>
    </row>
    <row r="141" spans="1:9" x14ac:dyDescent="0.25">
      <c r="A141" s="25">
        <v>100</v>
      </c>
      <c r="B141" s="26" t="str">
        <f>Setup!B146</f>
        <v>Played</v>
      </c>
      <c r="C141" s="25" t="s">
        <v>68</v>
      </c>
      <c r="D141" s="26" t="s">
        <v>311</v>
      </c>
      <c r="E141" s="26" t="s">
        <v>159</v>
      </c>
      <c r="F141" s="26" t="s">
        <v>312</v>
      </c>
      <c r="G141" s="26" t="s">
        <v>161</v>
      </c>
      <c r="H141" s="25" t="s">
        <v>313</v>
      </c>
      <c r="I141" s="26" t="str">
        <f>IF(Setup!C146&lt;&gt;"",Setup!C146,Setup!B146)</f>
        <v>Played</v>
      </c>
    </row>
    <row r="142" spans="1:9" x14ac:dyDescent="0.25">
      <c r="A142" s="25">
        <v>101</v>
      </c>
      <c r="B142" s="26" t="str">
        <f>Setup!B147</f>
        <v>Win</v>
      </c>
      <c r="C142" s="25" t="s">
        <v>69</v>
      </c>
      <c r="D142" s="26" t="s">
        <v>314</v>
      </c>
      <c r="E142" s="26" t="s">
        <v>315</v>
      </c>
      <c r="F142" s="26" t="s">
        <v>316</v>
      </c>
      <c r="G142" s="26" t="s">
        <v>317</v>
      </c>
      <c r="H142" s="25" t="s">
        <v>318</v>
      </c>
      <c r="I142" s="26" t="str">
        <f>IF(Setup!C147&lt;&gt;"",Setup!C147,Setup!B147)</f>
        <v>Win</v>
      </c>
    </row>
    <row r="143" spans="1:9" x14ac:dyDescent="0.25">
      <c r="A143" s="25">
        <v>102</v>
      </c>
      <c r="B143" s="26" t="str">
        <f>Setup!B148</f>
        <v>Draw</v>
      </c>
      <c r="C143" s="25" t="s">
        <v>70</v>
      </c>
      <c r="D143" s="26" t="s">
        <v>319</v>
      </c>
      <c r="E143" s="26" t="s">
        <v>320</v>
      </c>
      <c r="F143" s="26" t="s">
        <v>321</v>
      </c>
      <c r="G143" s="26" t="s">
        <v>322</v>
      </c>
      <c r="H143" s="25" t="s">
        <v>323</v>
      </c>
      <c r="I143" s="26" t="str">
        <f>IF(Setup!C148&lt;&gt;"",Setup!C148,Setup!B148)</f>
        <v>Draw</v>
      </c>
    </row>
    <row r="144" spans="1:9" x14ac:dyDescent="0.25">
      <c r="A144" s="25">
        <v>103</v>
      </c>
      <c r="B144" s="26" t="str">
        <f>Setup!B149</f>
        <v>Lose</v>
      </c>
      <c r="C144" s="25" t="s">
        <v>71</v>
      </c>
      <c r="D144" s="26" t="s">
        <v>324</v>
      </c>
      <c r="E144" s="26" t="s">
        <v>325</v>
      </c>
      <c r="F144" s="26" t="s">
        <v>326</v>
      </c>
      <c r="G144" s="26" t="s">
        <v>327</v>
      </c>
      <c r="H144" s="25" t="s">
        <v>328</v>
      </c>
      <c r="I144" s="26" t="str">
        <f>IF(Setup!C149&lt;&gt;"",Setup!C149,Setup!B149)</f>
        <v>Lose</v>
      </c>
    </row>
    <row r="145" spans="1:9" x14ac:dyDescent="0.25">
      <c r="A145" s="25">
        <v>104</v>
      </c>
      <c r="B145" s="26" t="str">
        <f>Setup!B150</f>
        <v>Goal scored for</v>
      </c>
      <c r="C145" s="25" t="s">
        <v>72</v>
      </c>
      <c r="D145" s="26" t="s">
        <v>329</v>
      </c>
      <c r="E145" s="26" t="s">
        <v>330</v>
      </c>
      <c r="F145" s="26" t="s">
        <v>331</v>
      </c>
      <c r="G145" s="26" t="s">
        <v>332</v>
      </c>
      <c r="H145" s="25" t="s">
        <v>333</v>
      </c>
      <c r="I145" s="26" t="str">
        <f>IF(Setup!C150&lt;&gt;"",Setup!C150,Setup!B150)</f>
        <v>Goal scored for</v>
      </c>
    </row>
    <row r="146" spans="1:9" x14ac:dyDescent="0.25">
      <c r="A146" s="25">
        <v>105</v>
      </c>
      <c r="B146" s="26" t="str">
        <f>Setup!B151</f>
        <v>Goal scored against</v>
      </c>
      <c r="C146" s="25" t="s">
        <v>73</v>
      </c>
      <c r="D146" s="26" t="s">
        <v>334</v>
      </c>
      <c r="E146" s="26" t="s">
        <v>335</v>
      </c>
      <c r="F146" s="26" t="s">
        <v>336</v>
      </c>
      <c r="G146" s="26" t="s">
        <v>337</v>
      </c>
      <c r="H146" s="25" t="s">
        <v>338</v>
      </c>
      <c r="I146" s="26" t="str">
        <f>IF(Setup!C151&lt;&gt;"",Setup!C151,Setup!B151)</f>
        <v>Goal scored against</v>
      </c>
    </row>
    <row r="147" spans="1:9" x14ac:dyDescent="0.25">
      <c r="A147" s="25">
        <v>106</v>
      </c>
      <c r="B147" s="26" t="str">
        <f>Setup!B152</f>
        <v>Point</v>
      </c>
      <c r="C147" s="25" t="s">
        <v>74</v>
      </c>
      <c r="D147" s="26" t="s">
        <v>74</v>
      </c>
      <c r="E147" s="26" t="s">
        <v>339</v>
      </c>
      <c r="F147" s="26" t="s">
        <v>340</v>
      </c>
      <c r="G147" s="26" t="s">
        <v>341</v>
      </c>
      <c r="H147" s="25" t="s">
        <v>342</v>
      </c>
      <c r="I147" s="26" t="str">
        <f>IF(Setup!C152&lt;&gt;"",Setup!C152,Setup!B152)</f>
        <v>Point</v>
      </c>
    </row>
    <row r="148" spans="1:9" x14ac:dyDescent="0.25">
      <c r="A148" s="25">
        <v>107</v>
      </c>
      <c r="B148" s="26" t="str">
        <f>Setup!B153</f>
        <v>Second place</v>
      </c>
      <c r="C148" s="25" t="s">
        <v>75</v>
      </c>
      <c r="D148" s="26" t="s">
        <v>343</v>
      </c>
      <c r="E148" s="26" t="s">
        <v>344</v>
      </c>
      <c r="F148" s="26" t="s">
        <v>345</v>
      </c>
      <c r="G148" s="26" t="s">
        <v>346</v>
      </c>
      <c r="H148" s="25" t="s">
        <v>347</v>
      </c>
      <c r="I148" s="26" t="str">
        <f>IF(Setup!C153&lt;&gt;"",Setup!C153,Setup!B153)</f>
        <v>Second place</v>
      </c>
    </row>
    <row r="149" spans="1:9" x14ac:dyDescent="0.25">
      <c r="A149" s="25">
        <v>108</v>
      </c>
      <c r="B149" s="26" t="str">
        <f>Setup!B154</f>
        <v>Group A</v>
      </c>
      <c r="C149" s="25" t="s">
        <v>76</v>
      </c>
      <c r="D149" s="26" t="s">
        <v>348</v>
      </c>
      <c r="E149" s="26" t="s">
        <v>349</v>
      </c>
      <c r="F149" s="26" t="s">
        <v>350</v>
      </c>
      <c r="G149" s="26" t="s">
        <v>351</v>
      </c>
      <c r="H149" s="25" t="s">
        <v>351</v>
      </c>
      <c r="I149" s="26" t="str">
        <f>IF(Setup!C154&lt;&gt;"",Setup!C154,Setup!B154)</f>
        <v>Group A</v>
      </c>
    </row>
    <row r="150" spans="1:9" x14ac:dyDescent="0.25">
      <c r="A150" s="25">
        <v>109</v>
      </c>
      <c r="B150" s="26" t="str">
        <f>Setup!B155</f>
        <v>Group B</v>
      </c>
      <c r="C150" s="25" t="s">
        <v>77</v>
      </c>
      <c r="D150" s="26" t="s">
        <v>352</v>
      </c>
      <c r="E150" s="26" t="s">
        <v>353</v>
      </c>
      <c r="F150" s="26" t="s">
        <v>354</v>
      </c>
      <c r="G150" s="26" t="s">
        <v>355</v>
      </c>
      <c r="H150" s="25" t="s">
        <v>355</v>
      </c>
      <c r="I150" s="26" t="str">
        <f>IF(Setup!C155&lt;&gt;"",Setup!C155,Setup!B155)</f>
        <v>Group B</v>
      </c>
    </row>
    <row r="151" spans="1:9" x14ac:dyDescent="0.25">
      <c r="A151" s="25">
        <v>110</v>
      </c>
      <c r="B151" s="26" t="str">
        <f>Setup!B156</f>
        <v>Group C</v>
      </c>
      <c r="C151" s="25" t="s">
        <v>78</v>
      </c>
      <c r="D151" s="26" t="s">
        <v>356</v>
      </c>
      <c r="E151" s="26" t="s">
        <v>357</v>
      </c>
      <c r="F151" s="26" t="s">
        <v>358</v>
      </c>
      <c r="G151" s="26" t="s">
        <v>359</v>
      </c>
      <c r="H151" s="25" t="s">
        <v>359</v>
      </c>
      <c r="I151" s="26" t="str">
        <f>IF(Setup!C156&lt;&gt;"",Setup!C156,Setup!B156)</f>
        <v>Group C</v>
      </c>
    </row>
    <row r="152" spans="1:9" x14ac:dyDescent="0.25">
      <c r="A152" s="25">
        <v>111</v>
      </c>
      <c r="B152" s="26" t="str">
        <f>Setup!B157</f>
        <v>Group D</v>
      </c>
      <c r="C152" s="25" t="s">
        <v>79</v>
      </c>
      <c r="D152" s="26" t="s">
        <v>360</v>
      </c>
      <c r="E152" s="26" t="s">
        <v>361</v>
      </c>
      <c r="F152" s="26" t="s">
        <v>362</v>
      </c>
      <c r="G152" s="26" t="s">
        <v>363</v>
      </c>
      <c r="H152" s="25" t="s">
        <v>363</v>
      </c>
      <c r="I152" s="26" t="str">
        <f>IF(Setup!C157&lt;&gt;"",Setup!C157,Setup!B157)</f>
        <v>Group D</v>
      </c>
    </row>
    <row r="153" spans="1:9" x14ac:dyDescent="0.25">
      <c r="A153" s="25">
        <v>112</v>
      </c>
      <c r="B153" s="26" t="str">
        <f>Setup!B158</f>
        <v>Group E</v>
      </c>
      <c r="C153" s="25" t="s">
        <v>80</v>
      </c>
      <c r="D153" s="26" t="s">
        <v>364</v>
      </c>
      <c r="E153" s="26" t="s">
        <v>365</v>
      </c>
      <c r="F153" s="26" t="s">
        <v>366</v>
      </c>
      <c r="G153" s="26" t="s">
        <v>367</v>
      </c>
      <c r="H153" s="25" t="s">
        <v>367</v>
      </c>
      <c r="I153" s="26" t="str">
        <f>IF(Setup!C158&lt;&gt;"",Setup!C158,Setup!B158)</f>
        <v>Group E</v>
      </c>
    </row>
    <row r="154" spans="1:9" x14ac:dyDescent="0.25">
      <c r="A154" s="25">
        <v>113</v>
      </c>
      <c r="B154" s="26" t="str">
        <f>Setup!B159</f>
        <v>Group F</v>
      </c>
      <c r="C154" s="25" t="s">
        <v>81</v>
      </c>
      <c r="D154" s="26" t="s">
        <v>368</v>
      </c>
      <c r="E154" s="26" t="s">
        <v>369</v>
      </c>
      <c r="F154" s="26" t="s">
        <v>370</v>
      </c>
      <c r="G154" s="26" t="s">
        <v>371</v>
      </c>
      <c r="H154" s="25" t="s">
        <v>371</v>
      </c>
      <c r="I154" s="26" t="str">
        <f>IF(Setup!C159&lt;&gt;"",Setup!C159,Setup!B159)</f>
        <v>Group F</v>
      </c>
    </row>
    <row r="155" spans="1:9" x14ac:dyDescent="0.25">
      <c r="A155" s="25">
        <v>114</v>
      </c>
      <c r="B155" s="26" t="str">
        <f>Setup!B160</f>
        <v>Group G</v>
      </c>
      <c r="C155" s="25" t="s">
        <v>82</v>
      </c>
      <c r="D155" s="26" t="s">
        <v>372</v>
      </c>
      <c r="E155" s="26" t="s">
        <v>373</v>
      </c>
      <c r="F155" s="26" t="s">
        <v>374</v>
      </c>
      <c r="G155" s="26" t="s">
        <v>375</v>
      </c>
      <c r="H155" s="25" t="s">
        <v>375</v>
      </c>
      <c r="I155" s="26" t="str">
        <f>IF(Setup!C160&lt;&gt;"",Setup!C160,Setup!B160)</f>
        <v>Group G</v>
      </c>
    </row>
    <row r="156" spans="1:9" x14ac:dyDescent="0.25">
      <c r="A156" s="25">
        <v>115</v>
      </c>
      <c r="B156" s="26" t="str">
        <f>Setup!B161</f>
        <v>Group H</v>
      </c>
      <c r="C156" s="25" t="s">
        <v>83</v>
      </c>
      <c r="D156" s="26" t="s">
        <v>376</v>
      </c>
      <c r="E156" s="26" t="s">
        <v>377</v>
      </c>
      <c r="F156" s="26" t="s">
        <v>378</v>
      </c>
      <c r="G156" s="26" t="s">
        <v>379</v>
      </c>
      <c r="H156" s="25" t="s">
        <v>379</v>
      </c>
      <c r="I156" s="26" t="str">
        <f>IF(Setup!C161&lt;&gt;"",Setup!C161,Setup!B161)</f>
        <v>Group H</v>
      </c>
    </row>
    <row r="157" spans="1:9" x14ac:dyDescent="0.25">
      <c r="A157" s="25"/>
      <c r="B157" s="26" t="str">
        <f>Setup!B162</f>
        <v>Group I</v>
      </c>
      <c r="C157" s="25" t="s">
        <v>571</v>
      </c>
      <c r="D157" s="26" t="s">
        <v>1357</v>
      </c>
      <c r="E157" s="26" t="s">
        <v>1358</v>
      </c>
      <c r="F157" s="26" t="s">
        <v>1359</v>
      </c>
      <c r="G157" s="26" t="s">
        <v>1360</v>
      </c>
      <c r="H157" s="25" t="s">
        <v>1360</v>
      </c>
      <c r="I157" s="26" t="str">
        <f>IF(Setup!C162&lt;&gt;"",Setup!C162,Setup!B162)</f>
        <v>Group I</v>
      </c>
    </row>
    <row r="158" spans="1:9" x14ac:dyDescent="0.25">
      <c r="A158" s="25"/>
      <c r="B158" s="26" t="str">
        <f>Setup!B163</f>
        <v>Group J</v>
      </c>
      <c r="C158" s="25" t="s">
        <v>572</v>
      </c>
      <c r="D158" s="26" t="s">
        <v>1361</v>
      </c>
      <c r="E158" s="26" t="s">
        <v>1362</v>
      </c>
      <c r="F158" s="26" t="s">
        <v>1363</v>
      </c>
      <c r="G158" s="26" t="s">
        <v>1364</v>
      </c>
      <c r="H158" s="25" t="s">
        <v>1364</v>
      </c>
      <c r="I158" s="26" t="str">
        <f>IF(Setup!C163&lt;&gt;"",Setup!C163,Setup!B163)</f>
        <v>Group J</v>
      </c>
    </row>
    <row r="159" spans="1:9" x14ac:dyDescent="0.25">
      <c r="A159" s="25"/>
      <c r="B159" s="26" t="str">
        <f>Setup!B164</f>
        <v>Group K</v>
      </c>
      <c r="C159" s="25" t="s">
        <v>573</v>
      </c>
      <c r="D159" s="26" t="s">
        <v>1365</v>
      </c>
      <c r="E159" s="26" t="s">
        <v>1366</v>
      </c>
      <c r="F159" s="26" t="s">
        <v>1367</v>
      </c>
      <c r="G159" s="26" t="s">
        <v>1368</v>
      </c>
      <c r="H159" s="25" t="s">
        <v>1368</v>
      </c>
      <c r="I159" s="26" t="str">
        <f>IF(Setup!C164&lt;&gt;"",Setup!C164,Setup!B164)</f>
        <v>Group K</v>
      </c>
    </row>
    <row r="160" spans="1:9" x14ac:dyDescent="0.25">
      <c r="A160" s="25"/>
      <c r="B160" s="26" t="str">
        <f>Setup!B165</f>
        <v>Group L</v>
      </c>
      <c r="C160" s="25" t="s">
        <v>574</v>
      </c>
      <c r="D160" s="26" t="s">
        <v>1369</v>
      </c>
      <c r="E160" s="26" t="s">
        <v>1370</v>
      </c>
      <c r="F160" s="26" t="s">
        <v>1371</v>
      </c>
      <c r="G160" s="26" t="s">
        <v>1372</v>
      </c>
      <c r="H160" s="25" t="s">
        <v>1372</v>
      </c>
      <c r="I160" s="26" t="str">
        <f>IF(Setup!C165&lt;&gt;"",Setup!C165,Setup!B165)</f>
        <v>Group L</v>
      </c>
    </row>
    <row r="161" spans="1:9" x14ac:dyDescent="0.25">
      <c r="A161" s="25">
        <v>116</v>
      </c>
      <c r="B161" s="26" t="str">
        <f>Setup!B166</f>
        <v>Match 49 Winner</v>
      </c>
      <c r="C161" s="25" t="s">
        <v>84</v>
      </c>
      <c r="D161" s="26" t="s">
        <v>380</v>
      </c>
      <c r="E161" s="26" t="s">
        <v>381</v>
      </c>
      <c r="F161" s="26" t="s">
        <v>382</v>
      </c>
      <c r="G161" s="26" t="s">
        <v>383</v>
      </c>
      <c r="H161" s="25" t="s">
        <v>384</v>
      </c>
      <c r="I161" s="26" t="str">
        <f>IF(Setup!C166&lt;&gt;"",Setup!C166,Setup!B166)</f>
        <v>Match 49 Winner</v>
      </c>
    </row>
    <row r="162" spans="1:9" x14ac:dyDescent="0.25">
      <c r="A162" s="25">
        <v>117</v>
      </c>
      <c r="B162" s="26" t="str">
        <f>Setup!B167</f>
        <v>Match 50 Winner</v>
      </c>
      <c r="C162" s="25" t="s">
        <v>85</v>
      </c>
      <c r="D162" s="26" t="s">
        <v>385</v>
      </c>
      <c r="E162" s="26" t="s">
        <v>386</v>
      </c>
      <c r="F162" s="26" t="s">
        <v>387</v>
      </c>
      <c r="G162" s="26" t="s">
        <v>388</v>
      </c>
      <c r="H162" s="25" t="s">
        <v>389</v>
      </c>
      <c r="I162" s="26" t="str">
        <f>IF(Setup!C167&lt;&gt;"",Setup!C167,Setup!B167)</f>
        <v>Match 50 Winner</v>
      </c>
    </row>
    <row r="163" spans="1:9" x14ac:dyDescent="0.25">
      <c r="A163" s="25">
        <v>118</v>
      </c>
      <c r="B163" s="26" t="str">
        <f>Setup!B168</f>
        <v>Match 51 Winner</v>
      </c>
      <c r="C163" s="25" t="s">
        <v>86</v>
      </c>
      <c r="D163" s="26" t="s">
        <v>390</v>
      </c>
      <c r="E163" s="26" t="s">
        <v>391</v>
      </c>
      <c r="F163" s="26" t="s">
        <v>392</v>
      </c>
      <c r="G163" s="26" t="s">
        <v>393</v>
      </c>
      <c r="H163" s="25" t="s">
        <v>394</v>
      </c>
      <c r="I163" s="26" t="str">
        <f>IF(Setup!C168&lt;&gt;"",Setup!C168,Setup!B168)</f>
        <v>Match 51 Winner</v>
      </c>
    </row>
    <row r="164" spans="1:9" x14ac:dyDescent="0.25">
      <c r="A164" s="25">
        <v>119</v>
      </c>
      <c r="B164" s="26" t="str">
        <f>Setup!B169</f>
        <v>Match 52 Winner</v>
      </c>
      <c r="C164" s="25" t="s">
        <v>87</v>
      </c>
      <c r="D164" s="26" t="s">
        <v>395</v>
      </c>
      <c r="E164" s="26" t="s">
        <v>396</v>
      </c>
      <c r="F164" s="26" t="s">
        <v>397</v>
      </c>
      <c r="G164" s="26" t="s">
        <v>398</v>
      </c>
      <c r="H164" s="25" t="s">
        <v>399</v>
      </c>
      <c r="I164" s="26" t="str">
        <f>IF(Setup!C169&lt;&gt;"",Setup!C169,Setup!B169)</f>
        <v>Match 52 Winner</v>
      </c>
    </row>
    <row r="165" spans="1:9" x14ac:dyDescent="0.25">
      <c r="A165" s="25">
        <v>120</v>
      </c>
      <c r="B165" s="26" t="str">
        <f>Setup!B170</f>
        <v>Match 61 Loser</v>
      </c>
      <c r="C165" s="25" t="s">
        <v>88</v>
      </c>
      <c r="D165" s="26" t="s">
        <v>400</v>
      </c>
      <c r="E165" s="26" t="s">
        <v>401</v>
      </c>
      <c r="F165" s="26" t="s">
        <v>402</v>
      </c>
      <c r="G165" s="26" t="s">
        <v>403</v>
      </c>
      <c r="H165" s="25" t="s">
        <v>404</v>
      </c>
      <c r="I165" s="26" t="str">
        <f>IF(Setup!C170&lt;&gt;"",Setup!C170,Setup!B170)</f>
        <v>Match 61 Loser</v>
      </c>
    </row>
    <row r="166" spans="1:9" x14ac:dyDescent="0.25">
      <c r="A166" s="25">
        <v>121</v>
      </c>
      <c r="B166" s="26" t="str">
        <f>Setup!B171</f>
        <v>Match 62 Loser</v>
      </c>
      <c r="C166" s="25" t="s">
        <v>89</v>
      </c>
      <c r="D166" s="26" t="s">
        <v>405</v>
      </c>
      <c r="E166" s="26" t="s">
        <v>406</v>
      </c>
      <c r="F166" s="26" t="s">
        <v>407</v>
      </c>
      <c r="G166" s="26" t="s">
        <v>408</v>
      </c>
      <c r="H166" s="25" t="s">
        <v>409</v>
      </c>
      <c r="I166" s="26" t="str">
        <f>IF(Setup!C171&lt;&gt;"",Setup!C171,Setup!B171)</f>
        <v>Match 62 Loser</v>
      </c>
    </row>
    <row r="167" spans="1:9" x14ac:dyDescent="0.25">
      <c r="A167" s="25">
        <v>122</v>
      </c>
      <c r="B167" s="26" t="str">
        <f>Setup!B172</f>
        <v>Venue</v>
      </c>
      <c r="C167" s="25" t="s">
        <v>90</v>
      </c>
      <c r="D167" s="26" t="s">
        <v>410</v>
      </c>
      <c r="E167" s="26" t="s">
        <v>411</v>
      </c>
      <c r="F167" s="26" t="s">
        <v>412</v>
      </c>
      <c r="G167" s="26" t="s">
        <v>413</v>
      </c>
      <c r="H167" s="25" t="s">
        <v>414</v>
      </c>
      <c r="I167" s="26" t="str">
        <f>IF(Setup!C172&lt;&gt;"",Setup!C172,Setup!B172)</f>
        <v>Venue</v>
      </c>
    </row>
    <row r="168" spans="1:9" x14ac:dyDescent="0.25">
      <c r="A168" s="25">
        <v>123</v>
      </c>
      <c r="B168" s="26" t="str">
        <f>Setup!B173</f>
        <v>World Cup 2026 Fixtures</v>
      </c>
      <c r="C168" s="25" t="s">
        <v>575</v>
      </c>
      <c r="D168" s="26" t="s">
        <v>1373</v>
      </c>
      <c r="E168" s="26" t="s">
        <v>1374</v>
      </c>
      <c r="F168" s="26" t="s">
        <v>1375</v>
      </c>
      <c r="G168" s="26" t="s">
        <v>1376</v>
      </c>
      <c r="H168" s="25" t="s">
        <v>1377</v>
      </c>
      <c r="I168" s="26" t="str">
        <f>IF(Setup!C173&lt;&gt;"",Setup!C173,Setup!B173)</f>
        <v>World Cup 2026 Fixtures</v>
      </c>
    </row>
    <row r="169" spans="1:9" x14ac:dyDescent="0.25">
      <c r="A169" s="25">
        <v>124</v>
      </c>
      <c r="B169" s="26" t="str">
        <f>Setup!B174</f>
        <v>World Cup 2026 Champion</v>
      </c>
      <c r="C169" s="25" t="s">
        <v>576</v>
      </c>
      <c r="D169" s="26" t="s">
        <v>1378</v>
      </c>
      <c r="E169" s="26" t="s">
        <v>1379</v>
      </c>
      <c r="F169" s="26" t="s">
        <v>1380</v>
      </c>
      <c r="G169" s="26" t="s">
        <v>1381</v>
      </c>
      <c r="H169" s="25" t="s">
        <v>1382</v>
      </c>
      <c r="I169" s="26" t="str">
        <f>IF(Setup!C174&lt;&gt;"",Setup!C174,Setup!B174)</f>
        <v>World Cup 2026 Champion</v>
      </c>
    </row>
    <row r="170" spans="1:9" x14ac:dyDescent="0.25">
      <c r="A170" s="25">
        <v>125</v>
      </c>
      <c r="B170" s="26" t="str">
        <f>Setup!B175</f>
        <v>World Cup 2026 Runner Up</v>
      </c>
      <c r="C170" s="26" t="s">
        <v>577</v>
      </c>
      <c r="D170" s="26" t="s">
        <v>1383</v>
      </c>
      <c r="E170" s="26" t="s">
        <v>1384</v>
      </c>
      <c r="F170" s="26" t="s">
        <v>1385</v>
      </c>
      <c r="G170" s="26" t="s">
        <v>1386</v>
      </c>
      <c r="H170" s="25" t="s">
        <v>1387</v>
      </c>
      <c r="I170" s="26" t="str">
        <f>IF(Setup!C175&lt;&gt;"",Setup!C175,Setup!B175)</f>
        <v>World Cup 2026 Runner Up</v>
      </c>
    </row>
    <row r="171" spans="1:9" x14ac:dyDescent="0.25">
      <c r="A171" s="25">
        <v>126</v>
      </c>
      <c r="B171" s="26" t="str">
        <f>Setup!B176</f>
        <v>World Cup 2026 Third Place</v>
      </c>
      <c r="C171" s="26" t="s">
        <v>578</v>
      </c>
      <c r="D171" s="26" t="s">
        <v>1388</v>
      </c>
      <c r="E171" s="26" t="s">
        <v>1389</v>
      </c>
      <c r="F171" s="26" t="s">
        <v>1390</v>
      </c>
      <c r="G171" s="26" t="s">
        <v>1391</v>
      </c>
      <c r="H171" s="25" t="s">
        <v>1392</v>
      </c>
      <c r="I171" s="26" t="str">
        <f>IF(Setup!C176&lt;&gt;"",Setup!C176,Setup!B176)</f>
        <v>World Cup 2026 Third Place</v>
      </c>
    </row>
  </sheetData>
  <sheetProtection selectLockedCells="1" selectUnlockedCells="1"/>
  <pageMargins left="0.75" right="0.75" top="1" bottom="1" header="0.5" footer="0.5"/>
  <pageSetup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M1250"/>
  <sheetViews>
    <sheetView showGridLines="0" topLeftCell="EE1" zoomScaleNormal="100" workbookViewId="0">
      <selection activeCell="EG17" sqref="EG17"/>
    </sheetView>
  </sheetViews>
  <sheetFormatPr defaultColWidth="8.85546875" defaultRowHeight="12.75" x14ac:dyDescent="0.2"/>
  <cols>
    <col min="1" max="1" width="8.85546875" style="233"/>
    <col min="2" max="32" width="20.7109375" style="233" customWidth="1"/>
    <col min="33" max="33" width="20.7109375" style="234" customWidth="1"/>
    <col min="34" max="141" width="20.7109375" style="233" customWidth="1"/>
    <col min="142" max="142" width="20.7109375" style="235" customWidth="1"/>
    <col min="143" max="144" width="20.7109375" style="233" customWidth="1"/>
    <col min="145" max="16384" width="8.85546875" style="233"/>
  </cols>
  <sheetData>
    <row r="1" spans="1:143" x14ac:dyDescent="0.2">
      <c r="B1" s="233" t="str">
        <f ca="1">'Player Database'!C5</f>
        <v>Mexico</v>
      </c>
      <c r="C1" s="233" t="str">
        <f ca="1">'Player Database'!D5</f>
        <v>South Africa</v>
      </c>
      <c r="D1" s="233" t="str">
        <f ca="1">'Player Database'!E5</f>
        <v>Korea Republic</v>
      </c>
      <c r="E1" s="233" t="str">
        <f ca="1">'Player Database'!F5</f>
        <v>Czechia</v>
      </c>
      <c r="F1" s="233" t="str">
        <f ca="1">'Player Database'!G5</f>
        <v>Canada</v>
      </c>
      <c r="G1" s="233" t="str">
        <f ca="1">'Player Database'!H5</f>
        <v>Bosnia and Herzegovina</v>
      </c>
      <c r="H1" s="233" t="str">
        <f ca="1">'Player Database'!I5</f>
        <v>Qatar</v>
      </c>
      <c r="I1" s="233" t="str">
        <f ca="1">'Player Database'!J5</f>
        <v>Switzerland</v>
      </c>
      <c r="J1" s="233" t="str">
        <f ca="1">'Player Database'!K5</f>
        <v>Brazil</v>
      </c>
      <c r="K1" s="233" t="str">
        <f ca="1">'Player Database'!L5</f>
        <v>Morocco</v>
      </c>
      <c r="L1" s="233" t="str">
        <f ca="1">'Player Database'!M5</f>
        <v>Haiti</v>
      </c>
      <c r="M1" s="233" t="str">
        <f ca="1">'Player Database'!N5</f>
        <v>Scotland</v>
      </c>
      <c r="N1" s="233" t="str">
        <f ca="1">'Player Database'!O5</f>
        <v>USA</v>
      </c>
      <c r="O1" s="233" t="str">
        <f ca="1">'Player Database'!P5</f>
        <v>Paraguay</v>
      </c>
      <c r="P1" s="233" t="str">
        <f ca="1">'Player Database'!Q5</f>
        <v>Australia</v>
      </c>
      <c r="Q1" s="233" t="str">
        <f ca="1">'Player Database'!R5</f>
        <v>Türkiye</v>
      </c>
      <c r="R1" s="233" t="str">
        <f ca="1">'Player Database'!S5</f>
        <v>Germany</v>
      </c>
      <c r="S1" s="233" t="str">
        <f ca="1">'Player Database'!T5</f>
        <v>Curacao</v>
      </c>
      <c r="T1" s="233" t="str">
        <f ca="1">'Player Database'!U5</f>
        <v>Cote D'Voire</v>
      </c>
      <c r="U1" s="233" t="str">
        <f ca="1">'Player Database'!V5</f>
        <v>Ecuador</v>
      </c>
      <c r="V1" s="233" t="str">
        <f ca="1">'Player Database'!W5</f>
        <v>Netherlands</v>
      </c>
      <c r="W1" s="233" t="str">
        <f ca="1">'Player Database'!X5</f>
        <v>Japan</v>
      </c>
      <c r="X1" s="233" t="str">
        <f ca="1">'Player Database'!Y5</f>
        <v>Sweden</v>
      </c>
      <c r="Y1" s="233" t="str">
        <f ca="1">'Player Database'!Z5</f>
        <v>Tunisia</v>
      </c>
      <c r="Z1" s="233" t="str">
        <f ca="1">'Player Database'!AA5</f>
        <v>Belgium</v>
      </c>
      <c r="AA1" s="233" t="str">
        <f ca="1">'Player Database'!AB5</f>
        <v>Egypt</v>
      </c>
      <c r="AB1" s="233" t="str">
        <f ca="1">'Player Database'!AC5</f>
        <v>Iran</v>
      </c>
      <c r="AC1" s="233" t="str">
        <f ca="1">'Player Database'!AD5</f>
        <v>New Zealand</v>
      </c>
      <c r="AD1" s="233" t="str">
        <f ca="1">'Player Database'!AE5</f>
        <v>Spain</v>
      </c>
      <c r="AE1" s="233" t="str">
        <f ca="1">'Player Database'!AF5</f>
        <v>Cabo Verde</v>
      </c>
      <c r="AF1" s="233" t="str">
        <f ca="1">'Player Database'!AG5</f>
        <v>Saudi Arabia</v>
      </c>
      <c r="AG1" s="234" t="str">
        <f ca="1">'Player Database'!AH5</f>
        <v>Uruguay</v>
      </c>
      <c r="AH1" s="233" t="str">
        <f ca="1">'Player Database'!AI5</f>
        <v>France</v>
      </c>
      <c r="AI1" s="233" t="str">
        <f ca="1">'Player Database'!AJ5</f>
        <v>Senegal</v>
      </c>
      <c r="AJ1" s="233" t="str">
        <f ca="1">'Player Database'!AK5</f>
        <v>Iraq</v>
      </c>
      <c r="AK1" s="233" t="str">
        <f ca="1">'Player Database'!AL5</f>
        <v>Norway</v>
      </c>
      <c r="AL1" s="233" t="str">
        <f ca="1">'Player Database'!AM5</f>
        <v>Argentina</v>
      </c>
      <c r="AM1" s="233" t="str">
        <f ca="1">'Player Database'!AN5</f>
        <v>Algeria</v>
      </c>
      <c r="AN1" s="233" t="str">
        <f ca="1">'Player Database'!AO5</f>
        <v>Austria</v>
      </c>
      <c r="AO1" s="233" t="str">
        <f ca="1">'Player Database'!AP5</f>
        <v>Jordan</v>
      </c>
      <c r="AP1" s="233" t="str">
        <f ca="1">'Player Database'!AQ5</f>
        <v>Portugal</v>
      </c>
      <c r="AQ1" s="233" t="str">
        <f ca="1">'Player Database'!AR5</f>
        <v>DR Congo</v>
      </c>
      <c r="AR1" s="233" t="str">
        <f ca="1">'Player Database'!AS5</f>
        <v>Uzbekistan</v>
      </c>
      <c r="AS1" s="233" t="str">
        <f ca="1">'Player Database'!AT5</f>
        <v>Colombia</v>
      </c>
      <c r="AT1" s="233" t="str">
        <f ca="1">'Player Database'!AU5</f>
        <v>England</v>
      </c>
      <c r="AU1" s="233" t="str">
        <f ca="1">'Player Database'!AV5</f>
        <v>Croatia</v>
      </c>
      <c r="AV1" s="233" t="str">
        <f ca="1">'Player Database'!AW5</f>
        <v>Ghana</v>
      </c>
      <c r="AW1" s="233" t="str">
        <f ca="1">'Player Database'!AX5</f>
        <v>Panama</v>
      </c>
      <c r="AY1" s="233">
        <v>1</v>
      </c>
      <c r="AZ1" s="233">
        <v>2</v>
      </c>
      <c r="BA1" s="233">
        <v>3</v>
      </c>
      <c r="BB1" s="233">
        <v>4</v>
      </c>
      <c r="BC1" s="233">
        <v>5</v>
      </c>
      <c r="BD1" s="233">
        <v>6</v>
      </c>
      <c r="BE1" s="233">
        <v>7</v>
      </c>
      <c r="BF1" s="233">
        <v>8</v>
      </c>
      <c r="BG1" s="233">
        <v>9</v>
      </c>
      <c r="BH1" s="233">
        <v>10</v>
      </c>
      <c r="BI1" s="233">
        <v>11</v>
      </c>
      <c r="BJ1" s="233">
        <v>12</v>
      </c>
      <c r="BK1" s="233">
        <v>13</v>
      </c>
      <c r="BL1" s="233">
        <v>14</v>
      </c>
      <c r="BM1" s="233">
        <v>15</v>
      </c>
      <c r="BN1" s="233">
        <v>16</v>
      </c>
      <c r="BO1" s="233">
        <v>17</v>
      </c>
      <c r="BP1" s="233">
        <v>18</v>
      </c>
      <c r="BQ1" s="233">
        <v>19</v>
      </c>
      <c r="BR1" s="233">
        <v>20</v>
      </c>
      <c r="BS1" s="233">
        <v>21</v>
      </c>
      <c r="BT1" s="233">
        <v>22</v>
      </c>
      <c r="BU1" s="233">
        <v>23</v>
      </c>
      <c r="BV1" s="233">
        <v>24</v>
      </c>
      <c r="BW1" s="233">
        <v>25</v>
      </c>
      <c r="BX1" s="233">
        <v>26</v>
      </c>
      <c r="BY1" s="233">
        <v>27</v>
      </c>
      <c r="BZ1" s="233">
        <v>28</v>
      </c>
      <c r="CA1" s="233">
        <v>29</v>
      </c>
      <c r="CB1" s="233">
        <v>30</v>
      </c>
      <c r="CC1" s="233">
        <v>31</v>
      </c>
      <c r="CD1" s="233">
        <v>32</v>
      </c>
      <c r="CF1" s="233">
        <v>1</v>
      </c>
      <c r="CG1" s="233">
        <v>2</v>
      </c>
      <c r="CH1" s="233">
        <v>3</v>
      </c>
      <c r="CI1" s="233">
        <v>4</v>
      </c>
      <c r="CJ1" s="233">
        <v>5</v>
      </c>
      <c r="CK1" s="233">
        <v>6</v>
      </c>
      <c r="CL1" s="233">
        <v>7</v>
      </c>
      <c r="CM1" s="233">
        <v>8</v>
      </c>
      <c r="CN1" s="233">
        <v>9</v>
      </c>
      <c r="CO1" s="233">
        <v>10</v>
      </c>
      <c r="CP1" s="233">
        <v>11</v>
      </c>
      <c r="CQ1" s="233">
        <v>12</v>
      </c>
      <c r="CR1" s="233">
        <v>13</v>
      </c>
      <c r="CS1" s="233">
        <v>14</v>
      </c>
      <c r="CT1" s="233">
        <v>15</v>
      </c>
      <c r="CU1" s="233">
        <v>16</v>
      </c>
      <c r="CW1" s="233">
        <v>1</v>
      </c>
      <c r="CX1" s="233">
        <v>2</v>
      </c>
      <c r="CY1" s="233">
        <v>3</v>
      </c>
      <c r="CZ1" s="233">
        <v>4</v>
      </c>
      <c r="DA1" s="233">
        <v>5</v>
      </c>
      <c r="DB1" s="233">
        <v>6</v>
      </c>
      <c r="DC1" s="233">
        <v>7</v>
      </c>
      <c r="DD1" s="233">
        <v>8</v>
      </c>
      <c r="DF1" s="233">
        <v>1</v>
      </c>
      <c r="DG1" s="233">
        <v>2</v>
      </c>
      <c r="DH1" s="233">
        <v>3</v>
      </c>
      <c r="DI1" s="233">
        <v>4</v>
      </c>
      <c r="DK1" s="233">
        <v>31</v>
      </c>
      <c r="DL1" s="233">
        <v>32</v>
      </c>
      <c r="DN1" s="233">
        <v>1</v>
      </c>
      <c r="DO1" s="233">
        <v>2</v>
      </c>
      <c r="DU1" s="233" t="s">
        <v>461</v>
      </c>
      <c r="EC1" s="233" t="s">
        <v>462</v>
      </c>
      <c r="EK1" s="233" t="s">
        <v>463</v>
      </c>
      <c r="EL1" s="235" t="s">
        <v>464</v>
      </c>
    </row>
    <row r="2" spans="1:143" x14ac:dyDescent="0.2">
      <c r="A2" s="233">
        <v>1</v>
      </c>
      <c r="B2" s="236" t="str">
        <f ca="1">B1</f>
        <v>Mexico</v>
      </c>
      <c r="C2" s="236" t="str">
        <f t="shared" ref="C2:AF2" ca="1" si="0">C1</f>
        <v>South Africa</v>
      </c>
      <c r="D2" s="236" t="str">
        <f t="shared" ca="1" si="0"/>
        <v>Korea Republic</v>
      </c>
      <c r="E2" s="236" t="str">
        <f t="shared" ca="1" si="0"/>
        <v>Czechia</v>
      </c>
      <c r="F2" s="236" t="str">
        <f t="shared" ca="1" si="0"/>
        <v>Canada</v>
      </c>
      <c r="G2" s="236" t="str">
        <f t="shared" ca="1" si="0"/>
        <v>Bosnia and Herzegovina</v>
      </c>
      <c r="H2" s="236" t="str">
        <f t="shared" ca="1" si="0"/>
        <v>Qatar</v>
      </c>
      <c r="I2" s="236" t="str">
        <f t="shared" ca="1" si="0"/>
        <v>Switzerland</v>
      </c>
      <c r="J2" s="236" t="str">
        <f t="shared" ca="1" si="0"/>
        <v>Brazil</v>
      </c>
      <c r="K2" s="236" t="str">
        <f t="shared" ca="1" si="0"/>
        <v>Morocco</v>
      </c>
      <c r="L2" s="236" t="str">
        <f t="shared" ca="1" si="0"/>
        <v>Haiti</v>
      </c>
      <c r="M2" s="236" t="str">
        <f t="shared" ca="1" si="0"/>
        <v>Scotland</v>
      </c>
      <c r="N2" s="236" t="str">
        <f t="shared" ca="1" si="0"/>
        <v>USA</v>
      </c>
      <c r="O2" s="236" t="str">
        <f t="shared" ca="1" si="0"/>
        <v>Paraguay</v>
      </c>
      <c r="P2" s="236" t="str">
        <f t="shared" ca="1" si="0"/>
        <v>Australia</v>
      </c>
      <c r="Q2" s="236" t="str">
        <f t="shared" ca="1" si="0"/>
        <v>Türkiye</v>
      </c>
      <c r="R2" s="236" t="str">
        <f t="shared" ca="1" si="0"/>
        <v>Germany</v>
      </c>
      <c r="S2" s="236" t="str">
        <f t="shared" ca="1" si="0"/>
        <v>Curacao</v>
      </c>
      <c r="T2" s="236" t="str">
        <f t="shared" ca="1" si="0"/>
        <v>Cote D'Voire</v>
      </c>
      <c r="U2" s="236" t="str">
        <f t="shared" ca="1" si="0"/>
        <v>Ecuador</v>
      </c>
      <c r="V2" s="236" t="str">
        <f t="shared" ca="1" si="0"/>
        <v>Netherlands</v>
      </c>
      <c r="W2" s="236" t="str">
        <f t="shared" ca="1" si="0"/>
        <v>Japan</v>
      </c>
      <c r="X2" s="236" t="str">
        <f t="shared" ca="1" si="0"/>
        <v>Sweden</v>
      </c>
      <c r="Y2" s="236" t="str">
        <f t="shared" ca="1" si="0"/>
        <v>Tunisia</v>
      </c>
      <c r="Z2" s="236" t="str">
        <f t="shared" ca="1" si="0"/>
        <v>Belgium</v>
      </c>
      <c r="AA2" s="236" t="str">
        <f t="shared" ca="1" si="0"/>
        <v>Egypt</v>
      </c>
      <c r="AB2" s="236" t="str">
        <f t="shared" ca="1" si="0"/>
        <v>Iran</v>
      </c>
      <c r="AC2" s="236" t="str">
        <f t="shared" ca="1" si="0"/>
        <v>New Zealand</v>
      </c>
      <c r="AD2" s="236" t="str">
        <f t="shared" ca="1" si="0"/>
        <v>Spain</v>
      </c>
      <c r="AE2" s="236" t="str">
        <f t="shared" ca="1" si="0"/>
        <v>Cabo Verde</v>
      </c>
      <c r="AF2" s="236" t="str">
        <f t="shared" ca="1" si="0"/>
        <v>Saudi Arabia</v>
      </c>
      <c r="AG2" s="237" t="str">
        <f t="shared" ref="AG2:AW2" ca="1" si="1">AG1</f>
        <v>Uruguay</v>
      </c>
      <c r="AH2" s="236" t="str">
        <f t="shared" ca="1" si="1"/>
        <v>France</v>
      </c>
      <c r="AI2" s="236" t="str">
        <f t="shared" ca="1" si="1"/>
        <v>Senegal</v>
      </c>
      <c r="AJ2" s="236" t="str">
        <f t="shared" ca="1" si="1"/>
        <v>Iraq</v>
      </c>
      <c r="AK2" s="236" t="str">
        <f t="shared" ca="1" si="1"/>
        <v>Norway</v>
      </c>
      <c r="AL2" s="236" t="str">
        <f t="shared" ca="1" si="1"/>
        <v>Argentina</v>
      </c>
      <c r="AM2" s="236" t="str">
        <f t="shared" ca="1" si="1"/>
        <v>Algeria</v>
      </c>
      <c r="AN2" s="236" t="str">
        <f t="shared" ca="1" si="1"/>
        <v>Austria</v>
      </c>
      <c r="AO2" s="236" t="str">
        <f t="shared" ca="1" si="1"/>
        <v>Jordan</v>
      </c>
      <c r="AP2" s="236" t="str">
        <f t="shared" ca="1" si="1"/>
        <v>Portugal</v>
      </c>
      <c r="AQ2" s="236" t="str">
        <f t="shared" ca="1" si="1"/>
        <v>DR Congo</v>
      </c>
      <c r="AR2" s="236" t="str">
        <f t="shared" ca="1" si="1"/>
        <v>Uzbekistan</v>
      </c>
      <c r="AS2" s="236" t="str">
        <f t="shared" ca="1" si="1"/>
        <v>Colombia</v>
      </c>
      <c r="AT2" s="236" t="str">
        <f t="shared" ca="1" si="1"/>
        <v>England</v>
      </c>
      <c r="AU2" s="236" t="str">
        <f t="shared" ca="1" si="1"/>
        <v>Croatia</v>
      </c>
      <c r="AV2" s="236" t="str">
        <f t="shared" ca="1" si="1"/>
        <v>Ghana</v>
      </c>
      <c r="AW2" s="236" t="str">
        <f t="shared" ca="1" si="1"/>
        <v>Panama</v>
      </c>
      <c r="AY2" s="233" t="str">
        <f ca="1">OFFSET('Knock Out Stages'!F7,AY1-1,0)</f>
        <v>❷ A</v>
      </c>
      <c r="AZ2" s="233" t="str">
        <f ca="1">OFFSET('Knock Out Stages'!F7,AZ1-1,0)</f>
        <v>❷ B</v>
      </c>
      <c r="BA2" s="233" t="str">
        <f ca="1">OFFSET('Knock Out Stages'!F7,BA1-1,0)</f>
        <v>❶ E</v>
      </c>
      <c r="BB2" s="233" t="str">
        <f ca="1">OFFSET('Knock Out Stages'!F7,BB1-1,0)</f>
        <v>❸ A/B/C/D/F</v>
      </c>
      <c r="BC2" s="233" t="str">
        <f ca="1">OFFSET('Knock Out Stages'!F7,BC1-1,0)</f>
        <v>❶ F</v>
      </c>
      <c r="BD2" s="233" t="str">
        <f ca="1">OFFSET('Knock Out Stages'!F7,BD1-1,0)</f>
        <v>❷ C</v>
      </c>
      <c r="BE2" s="233" t="str">
        <f ca="1">OFFSET('Knock Out Stages'!F7,BE1-1,0)</f>
        <v>❶ C</v>
      </c>
      <c r="BF2" s="233" t="str">
        <f ca="1">OFFSET('Knock Out Stages'!F7,BF1-1,0)</f>
        <v>❷ F</v>
      </c>
      <c r="BG2" s="233" t="str">
        <f ca="1">OFFSET('Knock Out Stages'!F7,BG1-1,0)</f>
        <v>❶ I</v>
      </c>
      <c r="BH2" s="233" t="str">
        <f ca="1">OFFSET('Knock Out Stages'!F7,BH1-1,0)</f>
        <v>❸ C/D/F/G/H</v>
      </c>
      <c r="BI2" s="233" t="str">
        <f ca="1">OFFSET('Knock Out Stages'!F7,BI1-1,0)</f>
        <v>❷ E</v>
      </c>
      <c r="BJ2" s="233" t="str">
        <f ca="1">OFFSET('Knock Out Stages'!F7,BJ1-1,0)</f>
        <v>❷ I</v>
      </c>
      <c r="BK2" s="233" t="str">
        <f ca="1">OFFSET('Knock Out Stages'!F7,BK1-1,0)</f>
        <v>❶ A</v>
      </c>
      <c r="BL2" s="233" t="str">
        <f ca="1">OFFSET('Knock Out Stages'!F7,BL1-1,0)</f>
        <v>❸ C/E/F/H/I</v>
      </c>
      <c r="BM2" s="233" t="str">
        <f ca="1">OFFSET('Knock Out Stages'!F7,BM1-1,0)</f>
        <v>❶ L</v>
      </c>
      <c r="BN2" s="233" t="str">
        <f ca="1">OFFSET('Knock Out Stages'!F7,BN1-1,0)</f>
        <v>❸ E/H/I/J/K</v>
      </c>
      <c r="BO2" s="233" t="str">
        <f ca="1">OFFSET('Knock Out Stages'!F7,BO1-1,0)</f>
        <v>❶ D</v>
      </c>
      <c r="BP2" s="233" t="str">
        <f ca="1">OFFSET('Knock Out Stages'!F7,BP1-1,0)</f>
        <v>❸ B/E/F/I/J</v>
      </c>
      <c r="BQ2" s="233" t="str">
        <f ca="1">OFFSET('Knock Out Stages'!F7,BQ1-1,0)</f>
        <v>❶ G</v>
      </c>
      <c r="BR2" s="233" t="str">
        <f ca="1">OFFSET('Knock Out Stages'!F7,BR1-1,0)</f>
        <v>❸ A/E/H/I/J</v>
      </c>
      <c r="BS2" s="233" t="str">
        <f ca="1">OFFSET('Knock Out Stages'!F7,BS1-1,0)</f>
        <v>❷ K</v>
      </c>
      <c r="BT2" s="233" t="str">
        <f ca="1">OFFSET('Knock Out Stages'!F7,BT1-1,0)</f>
        <v>❷ L</v>
      </c>
      <c r="BU2" s="233" t="str">
        <f ca="1">OFFSET('Knock Out Stages'!F7,BU1-1,0)</f>
        <v>❶ H</v>
      </c>
      <c r="BV2" s="233" t="str">
        <f ca="1">OFFSET('Knock Out Stages'!F7,BV1-1,0)</f>
        <v>❷ J</v>
      </c>
      <c r="BW2" s="233" t="str">
        <f ca="1">OFFSET('Knock Out Stages'!F7,BW1-1,0)</f>
        <v>❶ B</v>
      </c>
      <c r="BX2" s="233" t="str">
        <f ca="1">OFFSET('Knock Out Stages'!F7,BX1-1,0)</f>
        <v>❸ E/F/G/I/J</v>
      </c>
      <c r="BY2" s="233" t="str">
        <f ca="1">OFFSET('Knock Out Stages'!F7,BY1-1,0)</f>
        <v>❶ J</v>
      </c>
      <c r="BZ2" s="233" t="str">
        <f ca="1">OFFSET('Knock Out Stages'!F7,BZ1-1,0)</f>
        <v>❷ H</v>
      </c>
      <c r="CA2" s="233" t="str">
        <f ca="1">OFFSET('Knock Out Stages'!F7,CA1-1,0)</f>
        <v>❶ K</v>
      </c>
      <c r="CB2" s="233" t="str">
        <f ca="1">OFFSET('Knock Out Stages'!F7,CB1-1,0)</f>
        <v>❸ D/E/I/J/L</v>
      </c>
      <c r="CC2" s="233" t="str">
        <f ca="1">OFFSET('Knock Out Stages'!F7,CC1-1,0)</f>
        <v>❷ D</v>
      </c>
      <c r="CD2" s="233" t="str">
        <f ca="1">OFFSET('Knock Out Stages'!F7,CD1-1,0)</f>
        <v>❷ G</v>
      </c>
      <c r="CF2" s="233" t="str">
        <f ca="1">OFFSET('Knock Out Stages'!F42,CF1-1,0)</f>
        <v>Winner #74</v>
      </c>
      <c r="CG2" s="233" t="str">
        <f ca="1">OFFSET('Knock Out Stages'!F42,CG1-1,0)</f>
        <v>Winner #77</v>
      </c>
      <c r="CH2" s="233" t="str">
        <f ca="1">OFFSET('Knock Out Stages'!F42,CH1-1,0)</f>
        <v>Winner #73</v>
      </c>
      <c r="CI2" s="233" t="str">
        <f ca="1">OFFSET('Knock Out Stages'!F42,CI1-1,0)</f>
        <v>Winner #75</v>
      </c>
      <c r="CJ2" s="233" t="str">
        <f ca="1">OFFSET('Knock Out Stages'!F42,CJ1-1,0)</f>
        <v>Winner #76</v>
      </c>
      <c r="CK2" s="233" t="str">
        <f ca="1">OFFSET('Knock Out Stages'!F42,CK1-1,0)</f>
        <v>Winner #78</v>
      </c>
      <c r="CL2" s="233" t="str">
        <f ca="1">OFFSET('Knock Out Stages'!F42,CL1-1,0)</f>
        <v>Winner #79</v>
      </c>
      <c r="CM2" s="233" t="str">
        <f ca="1">OFFSET('Knock Out Stages'!F42,CM1-1,0)</f>
        <v>Winner #80</v>
      </c>
      <c r="CN2" s="233" t="str">
        <f ca="1">OFFSET('Knock Out Stages'!F42,CN1-1,0)</f>
        <v>Winner #83</v>
      </c>
      <c r="CO2" s="233" t="str">
        <f ca="1">OFFSET('Knock Out Stages'!F42,CO1-1,0)</f>
        <v>Winner #84</v>
      </c>
      <c r="CP2" s="233" t="str">
        <f ca="1">OFFSET('Knock Out Stages'!F42,CP1-1,0)</f>
        <v>Winner #81</v>
      </c>
      <c r="CQ2" s="233" t="str">
        <f ca="1">OFFSET('Knock Out Stages'!F42,CQ1-1,0)</f>
        <v>Winner #82</v>
      </c>
      <c r="CR2" s="233" t="str">
        <f ca="1">OFFSET('Knock Out Stages'!F42,CR1-1,0)</f>
        <v>Winner #86</v>
      </c>
      <c r="CS2" s="233" t="str">
        <f ca="1">OFFSET('Knock Out Stages'!F42,CS1-1,0)</f>
        <v>Winner #88</v>
      </c>
      <c r="CT2" s="233" t="str">
        <f ca="1">OFFSET('Knock Out Stages'!F42,CT1-1,0)</f>
        <v>Winner #85</v>
      </c>
      <c r="CU2" s="233" t="str">
        <f ca="1">OFFSET('Knock Out Stages'!F42,CU1-1,0)</f>
        <v>Winner #87</v>
      </c>
      <c r="CW2" s="233" t="str">
        <f ca="1">OFFSET('Knock Out Stages'!F61,CW1-1,0)</f>
        <v>Winner #89</v>
      </c>
      <c r="CX2" s="233" t="str">
        <f ca="1">OFFSET('Knock Out Stages'!F61,CX1-1,0)</f>
        <v>Winner #90</v>
      </c>
      <c r="CY2" s="233" t="str">
        <f ca="1">OFFSET('Knock Out Stages'!F61,CY1-1,0)</f>
        <v>Winner #93</v>
      </c>
      <c r="CZ2" s="233" t="str">
        <f ca="1">OFFSET('Knock Out Stages'!F61,CZ1-1,0)</f>
        <v>Winner #94</v>
      </c>
      <c r="DA2" s="233" t="str">
        <f ca="1">OFFSET('Knock Out Stages'!F61,DA1-1,0)</f>
        <v>Winner #91</v>
      </c>
      <c r="DB2" s="233" t="str">
        <f ca="1">OFFSET('Knock Out Stages'!F61,DB1-1,0)</f>
        <v>Winner #92</v>
      </c>
      <c r="DC2" s="233" t="str">
        <f ca="1">OFFSET('Knock Out Stages'!F61,DC1-1,0)</f>
        <v>Winner #95</v>
      </c>
      <c r="DD2" s="233" t="str">
        <f ca="1">OFFSET('Knock Out Stages'!F61,DD1-1,0)</f>
        <v>Winner #96</v>
      </c>
      <c r="DF2" s="233" t="str">
        <f ca="1">'Knock Out Stages'!F72</f>
        <v>Winner #97</v>
      </c>
      <c r="DG2" s="233" t="str">
        <f ca="1">'Knock Out Stages'!F73</f>
        <v>Winner #98</v>
      </c>
      <c r="DH2" s="233" t="str">
        <f ca="1">'Knock Out Stages'!F74</f>
        <v>Winner #99</v>
      </c>
      <c r="DI2" s="233" t="str">
        <f ca="1">'Knock Out Stages'!F75</f>
        <v>Winner #100</v>
      </c>
      <c r="DK2" s="233" t="str">
        <f>'Knock Out Stages'!F79</f>
        <v>Loser #101</v>
      </c>
      <c r="DL2" s="233" t="str">
        <f>'Knock Out Stages'!F80</f>
        <v>Loser #102</v>
      </c>
      <c r="DN2" s="233" t="str">
        <f>'Knock Out Stages'!F84</f>
        <v>Winner #101</v>
      </c>
      <c r="DO2" s="233" t="str">
        <f>'Knock Out Stages'!F85</f>
        <v>Winner #102</v>
      </c>
      <c r="DU2" s="233">
        <v>1</v>
      </c>
      <c r="DV2" s="233">
        <v>2</v>
      </c>
      <c r="DW2" s="233">
        <v>3</v>
      </c>
      <c r="DX2" s="233">
        <v>4</v>
      </c>
      <c r="DY2" s="233">
        <v>5</v>
      </c>
      <c r="DZ2" s="233">
        <v>6</v>
      </c>
      <c r="EA2" s="233">
        <v>7</v>
      </c>
      <c r="EB2" s="233">
        <v>8</v>
      </c>
      <c r="EC2" s="233">
        <v>1</v>
      </c>
      <c r="ED2" s="233">
        <v>2</v>
      </c>
      <c r="EE2" s="233">
        <v>3</v>
      </c>
      <c r="EF2" s="233">
        <v>4</v>
      </c>
      <c r="EG2" s="233">
        <v>5</v>
      </c>
      <c r="EH2" s="233">
        <v>6</v>
      </c>
      <c r="EI2" s="233">
        <v>7</v>
      </c>
      <c r="EJ2" s="233">
        <v>8</v>
      </c>
    </row>
    <row r="3" spans="1:143" x14ac:dyDescent="0.2">
      <c r="A3" s="233">
        <v>1</v>
      </c>
      <c r="B3" s="233" t="str">
        <f>'Player Database'!C6</f>
        <v>Alexis Vega</v>
      </c>
      <c r="C3" s="233" t="str">
        <f>'Player Database'!D6</f>
        <v>Aubrey Modiba</v>
      </c>
      <c r="D3" s="233" t="str">
        <f>'Player Database'!E6</f>
        <v>Bae Jun-Ho</v>
      </c>
      <c r="E3" s="233" t="str">
        <f>'Player Database'!F6</f>
        <v>Adam Karabec</v>
      </c>
      <c r="F3" s="233" t="str">
        <f>'Player Database'!G6</f>
        <v>Ali Ahmed</v>
      </c>
      <c r="G3" s="233" t="str">
        <f>'Player Database'!H6</f>
        <v>Amar Dedic</v>
      </c>
      <c r="H3" s="233" t="str">
        <f>'Player Database'!I6</f>
        <v>Ahmed Al Ganehi</v>
      </c>
      <c r="I3" s="233" t="str">
        <f>'Player Database'!J6</f>
        <v>Alvyn Sanches</v>
      </c>
      <c r="J3" s="233" t="str">
        <f>'Player Database'!K6</f>
        <v>Andrey Santos</v>
      </c>
      <c r="K3" s="233" t="str">
        <f>'Player Database'!L6</f>
        <v>Abde Ezzalzouli</v>
      </c>
      <c r="L3" s="233" t="str">
        <f>'Player Database'!M6</f>
        <v>Alexandre Pierre</v>
      </c>
      <c r="M3" s="233" t="str">
        <f>'Player Database'!N6</f>
        <v>Andrew Irving</v>
      </c>
      <c r="N3" s="233" t="str">
        <f>'Player Database'!O6</f>
        <v>Aidan Morris</v>
      </c>
      <c r="O3" s="233" t="str">
        <f>'Player Database'!P6</f>
        <v>Alan Benítez</v>
      </c>
      <c r="P3" s="233" t="str">
        <f>'Player Database'!Q6</f>
        <v>Aiden O'Neill</v>
      </c>
      <c r="Q3" s="233" t="str">
        <f>'Player Database'!R6</f>
        <v>Abdülkerim Bardakci</v>
      </c>
      <c r="R3" s="233" t="str">
        <f>'Player Database'!S6</f>
        <v>Alexander Nübel</v>
      </c>
      <c r="S3" s="233" t="str">
        <f>'Player Database'!T6</f>
        <v>Ar'jany Martha</v>
      </c>
      <c r="T3" s="233" t="str">
        <f>'Player Database'!U6</f>
        <v>Alban Lafont</v>
      </c>
      <c r="U3" s="233" t="str">
        <f>'Player Database'!V6</f>
        <v>Alan Franco</v>
      </c>
      <c r="V3" s="233" t="str">
        <f>'Player Database'!W6</f>
        <v>Bart Verbruggen</v>
      </c>
      <c r="W3" s="233" t="str">
        <f>'Player Database'!X6</f>
        <v>Ao Tanaka</v>
      </c>
      <c r="X3" s="233" t="str">
        <f>'Player Database'!Y6</f>
        <v>Anthony Elanga</v>
      </c>
      <c r="Y3" s="233" t="str">
        <f>'Player Database'!Z6</f>
        <v>Adem Arous</v>
      </c>
      <c r="Z3" s="233" t="str">
        <f>'Player Database'!AA6</f>
        <v>Alexis Saelemaekers</v>
      </c>
      <c r="AA3" s="233" t="str">
        <f>'Player Database'!AB6</f>
        <v>Ahmed Fatouh</v>
      </c>
      <c r="AB3" s="233" t="str">
        <f>'Player Database'!AC6</f>
        <v>Abolfazl Jalali</v>
      </c>
      <c r="AC3" s="233" t="str">
        <f>'Player Database'!AD6</f>
        <v>Alex Paulsen</v>
      </c>
      <c r="AD3" s="233" t="str">
        <f>'Player Database'!AE6</f>
        <v>Alejandro Grimaldo</v>
      </c>
      <c r="AE3" s="233" t="str">
        <f>'Player Database'!AF6</f>
        <v>Ayoni Santos</v>
      </c>
      <c r="AF3" s="233" t="str">
        <f>'Player Database'!AG6</f>
        <v>Abdulaziz Al-Aliwa</v>
      </c>
      <c r="AG3" s="233" t="str">
        <f>'Player Database'!AH6</f>
        <v>Agustín Álvarez</v>
      </c>
      <c r="AH3" s="233" t="str">
        <f>'Player Database'!AI6</f>
        <v>Adrien Rabiot</v>
      </c>
      <c r="AI3" s="233" t="str">
        <f>'Player Database'!AJ6</f>
        <v>Abdoulaye Seck</v>
      </c>
      <c r="AJ3" s="233" t="str">
        <f>'Player Database'!AK6</f>
        <v>Ahmed Basil Al-Fadhli</v>
      </c>
      <c r="AK3" s="233" t="str">
        <f>'Player Database'!AL6</f>
        <v>Alexander Sørloth</v>
      </c>
      <c r="AL3" s="233" t="str">
        <f>'Player Database'!AM6</f>
        <v>Agustín Giay</v>
      </c>
      <c r="AM3" s="233" t="str">
        <f>'Player Database'!AN6</f>
        <v>Achref Abada</v>
      </c>
      <c r="AN3" s="233" t="str">
        <f>'Player Database'!AO6</f>
        <v>Alessandro Schöpf</v>
      </c>
      <c r="AO3" s="233" t="str">
        <f>'Player Database'!AP6</f>
        <v>Abdallah Al-Fakhouri</v>
      </c>
      <c r="AP3" s="233" t="str">
        <f>'Player Database'!AQ6</f>
        <v>António Silva</v>
      </c>
      <c r="AQ3" s="233" t="str">
        <f>'Player Database'!AR6</f>
        <v>Aaron Wan-Bissaka</v>
      </c>
      <c r="AR3" s="233" t="str">
        <f>'Player Database'!AS6</f>
        <v>Abdukodir Khusanov</v>
      </c>
      <c r="AS3" s="233" t="str">
        <f>'Player Database'!AT6</f>
        <v>Álvaro Montero</v>
      </c>
      <c r="AT3" s="233" t="str">
        <f>'Player Database'!AU6</f>
        <v>Adam Wharton</v>
      </c>
      <c r="AU3" s="233" t="str">
        <f>'Player Database'!AV6</f>
        <v>Andrej Kramaric</v>
      </c>
      <c r="AV3" s="233" t="str">
        <f>'Player Database'!AW6</f>
        <v>Alexander Djiku</v>
      </c>
      <c r="AW3" s="233" t="str">
        <f>'Player Database'!AX6</f>
        <v>Adalberto Carrasquilla</v>
      </c>
      <c r="AY3" s="233" t="str">
        <f ca="1">IFERROR(INDEX(B3:AW28,A3,MATCH(AY2,B2:AW2,0)),"")</f>
        <v/>
      </c>
      <c r="AZ3" s="233" t="str">
        <f ca="1">IFERROR(INDEX(B3:AW28,A3,MATCH(AZ2,B2:AW2,0)),"")</f>
        <v/>
      </c>
      <c r="BA3" s="233" t="str">
        <f ca="1">IFERROR(INDEX(B3:AW28,A3,MATCH(BA2,B2:AW2,0)),"")</f>
        <v/>
      </c>
      <c r="BB3" s="233" t="str">
        <f ca="1">IFERROR(INDEX(B3:AW28,A3,MATCH(BB2,B2:AW2,0)),"")</f>
        <v/>
      </c>
      <c r="BC3" s="233" t="str">
        <f ca="1">IFERROR(INDEX(B3:AW28,A3,MATCH(BC2,B2:AW2,0)),"")</f>
        <v/>
      </c>
      <c r="BD3" s="233" t="str">
        <f ca="1">IFERROR(INDEX(B3:AW28,A3,MATCH(BD2,B2:AW2,0)),"")</f>
        <v/>
      </c>
      <c r="BE3" s="233" t="str">
        <f ca="1">IFERROR(INDEX(B3:AW28,A3,MATCH(BE2,B2:AW2,0)),"")</f>
        <v/>
      </c>
      <c r="BF3" s="233" t="str">
        <f ca="1">IFERROR(INDEX(B3:AW28,A3,MATCH(BF2,B2:AW2,0)),"")</f>
        <v/>
      </c>
      <c r="BG3" s="233" t="str">
        <f ca="1">IFERROR(INDEX(B3:AW28,A3,MATCH(BG2,B2:AW2,0)),"")</f>
        <v/>
      </c>
      <c r="BH3" s="233" t="str">
        <f ca="1">IFERROR(INDEX(B3:AW28,A3,MATCH(BH2,B2:AW2,0)),"")</f>
        <v/>
      </c>
      <c r="BI3" s="233" t="str">
        <f ca="1">IFERROR(INDEX(B3:AW28,A3,MATCH(BI2,B2:AW2,0)),"")</f>
        <v/>
      </c>
      <c r="BJ3" s="233" t="str">
        <f ca="1">IFERROR(INDEX(B3:AW28,A3,MATCH(BJ2,B2:AW2,0)),"")</f>
        <v/>
      </c>
      <c r="BK3" s="233" t="str">
        <f ca="1">IFERROR(INDEX(B3:AW28,A3,MATCH(BK2,B2:AW2,0)),"")</f>
        <v/>
      </c>
      <c r="BL3" s="233" t="str">
        <f ca="1">IFERROR(INDEX(B3:AW28,A3,MATCH(BL2,B2:AW2,0)),"")</f>
        <v/>
      </c>
      <c r="BM3" s="233" t="str">
        <f ca="1">IFERROR(INDEX(B3:AW28,A3,MATCH(BM2,B2:AW2,0)),"")</f>
        <v/>
      </c>
      <c r="BN3" s="233" t="str">
        <f ca="1">IFERROR(INDEX(B3:AW28,A3,MATCH(BN2,B2:AW2,0)),"")</f>
        <v/>
      </c>
      <c r="BO3" s="233" t="str">
        <f ca="1">IFERROR(INDEX(B3:AW28,A3,MATCH(BO2,B2:AW2,0)),"")</f>
        <v/>
      </c>
      <c r="BP3" s="233" t="str">
        <f ca="1">IFERROR(INDEX(B3:AW28,A3,MATCH(BP2,B2:AW2,0)),"")</f>
        <v/>
      </c>
      <c r="BQ3" s="233" t="str">
        <f ca="1">IFERROR(INDEX(B3:AW28,A3,MATCH(BQ2,B2:AW2,0)),"")</f>
        <v/>
      </c>
      <c r="BR3" s="233" t="str">
        <f ca="1">IFERROR(INDEX(B3:AW28,A3,MATCH(BR2,B2:AW2,0)),"")</f>
        <v/>
      </c>
      <c r="BS3" s="233" t="str">
        <f ca="1">IFERROR(INDEX(B3:AW28,A3,MATCH(BS2,B2:AW2,0)),"")</f>
        <v/>
      </c>
      <c r="BT3" s="233" t="str">
        <f ca="1">IFERROR(INDEX(B3:AW28,A3,MATCH(BT2,B2:AW2,0)),"")</f>
        <v/>
      </c>
      <c r="BU3" s="233" t="str">
        <f ca="1">IFERROR(INDEX(B3:AW28,A3,MATCH(BU2,B2:AW2,0)),"")</f>
        <v/>
      </c>
      <c r="BV3" s="233" t="str">
        <f ca="1">IFERROR(INDEX(B3:AW28,A3,MATCH(BV2,B2:AW2,0)),"")</f>
        <v/>
      </c>
      <c r="BW3" s="233" t="str">
        <f ca="1">IFERROR(INDEX(B3:AW28,A3,MATCH(BW2,B2:AW2,0)),"")</f>
        <v/>
      </c>
      <c r="BX3" s="233" t="str">
        <f ca="1">IFERROR(INDEX(B3:AW28,A3,MATCH(BX2,B2:AW2,0)),"")</f>
        <v/>
      </c>
      <c r="BY3" s="233" t="str">
        <f ca="1">IFERROR(INDEX(B3:AW28,A3,MATCH(BY2,B2:AW2,0)),"")</f>
        <v/>
      </c>
      <c r="BZ3" s="233" t="str">
        <f ca="1">IFERROR(INDEX(B3:AW28,A3,MATCH(BZ2,B2:AW2,0)),"")</f>
        <v/>
      </c>
      <c r="CA3" s="233" t="str">
        <f ca="1">IFERROR(INDEX(B3:AW28,A3,MATCH(CA2,B2:AW2,0)),"")</f>
        <v/>
      </c>
      <c r="CB3" s="233" t="str">
        <f ca="1">IFERROR(INDEX(B3:AW28,A3,MATCH(CB2,B2:AW2,0)),"")</f>
        <v/>
      </c>
      <c r="CC3" s="233" t="str">
        <f ca="1">IFERROR(INDEX(B3:AW28,A3,MATCH(CC2,B2:AW2,0)),"")</f>
        <v/>
      </c>
      <c r="CD3" s="233" t="str">
        <f ca="1">IFERROR(INDEX(B3:AW28,A3,MATCH(CD2,B2:AW2,0)),"")</f>
        <v/>
      </c>
      <c r="CF3" s="233" t="str">
        <f ca="1">IFERROR(INDEX(B3:AW28,A3,MATCH(CF2,B2:AW2,0)),"")</f>
        <v/>
      </c>
      <c r="CG3" s="233" t="str">
        <f ca="1">IFERROR(INDEX(B3:AW28,A3,MATCH(CG2,B2:AW2,0)),"")</f>
        <v/>
      </c>
      <c r="CH3" s="233" t="str">
        <f ca="1">IFERROR(INDEX(B3:AW28,A3,MATCH(CH2,B2:AW2,0)),"")</f>
        <v/>
      </c>
      <c r="CI3" s="233" t="str">
        <f ca="1">IFERROR(INDEX(B3:AW28,A3,MATCH(CI2,B2:AW2,0)),"")</f>
        <v/>
      </c>
      <c r="CJ3" s="233" t="str">
        <f ca="1">IFERROR(INDEX(B3:AW28,A3,MATCH(CJ2,B2:AW2,0)),"")</f>
        <v/>
      </c>
      <c r="CK3" s="233" t="str">
        <f ca="1">IFERROR(INDEX(B3:AW28,A3,MATCH(CK2,B2:AW2,0)),"")</f>
        <v/>
      </c>
      <c r="CL3" s="233" t="str">
        <f ca="1">IFERROR(INDEX(B3:AW28,A3,MATCH(CL2,B2:AW2,0)),"")</f>
        <v/>
      </c>
      <c r="CM3" s="233" t="str">
        <f ca="1">IFERROR(INDEX(B3:AW28,A3,MATCH(CM2,B2:AW2,0)),"")</f>
        <v/>
      </c>
      <c r="CN3" s="233" t="str">
        <f ca="1">IFERROR(INDEX(B3:AW28,A3,MATCH(CN2,B2:AW2,0)),"")</f>
        <v/>
      </c>
      <c r="CO3" s="233" t="str">
        <f ca="1">IFERROR(INDEX(B3:AW28,A3,MATCH(CO2,B2:AW2,0)),"")</f>
        <v/>
      </c>
      <c r="CP3" s="233" t="str">
        <f ca="1">IFERROR(INDEX(B3:AW28,A3,MATCH(CP2,B2:AW2,0)),"")</f>
        <v/>
      </c>
      <c r="CQ3" s="233" t="str">
        <f ca="1">IFERROR(INDEX(B3:AW28,A3,MATCH(CQ2,B2:AW2,0)),"")</f>
        <v/>
      </c>
      <c r="CR3" s="233" t="str">
        <f ca="1">IFERROR(INDEX(B3:AW28,A3,MATCH(CR2,B2:AW2,0)),"")</f>
        <v/>
      </c>
      <c r="CS3" s="233" t="str">
        <f ca="1">IFERROR(INDEX(B3:AW28,A3,MATCH(CS2,B2:AW2,0)),"")</f>
        <v/>
      </c>
      <c r="CT3" s="233" t="str">
        <f ca="1">IFERROR(INDEX(B3:AW28,A3,MATCH(CT2,B2:AW2,0)),"")</f>
        <v/>
      </c>
      <c r="CU3" s="233" t="str">
        <f ca="1">IFERROR(INDEX(B3:AW28,A3,MATCH(CU2,B2:AW2,0)),"")</f>
        <v/>
      </c>
      <c r="CW3" s="233" t="str">
        <f ca="1">IFERROR(INDEX(B3:AW28,A3,MATCH(CW2,B2:AW2,0)),"")</f>
        <v/>
      </c>
      <c r="CX3" s="233" t="str">
        <f ca="1">IFERROR(INDEX(B3:AW28,A3,MATCH(CX2,B2:AW2,0)),"")</f>
        <v/>
      </c>
      <c r="CY3" s="233" t="str">
        <f ca="1">IFERROR(INDEX(B3:AW28,A3,MATCH(CY2,B2:AW2,0)),"")</f>
        <v/>
      </c>
      <c r="CZ3" s="233" t="str">
        <f ca="1">IFERROR(INDEX(B3:AW28,A3,MATCH(CZ2,B2:AW2,0)),"")</f>
        <v/>
      </c>
      <c r="DA3" s="233" t="str">
        <f ca="1">IFERROR(INDEX(B3:AW28,A3,MATCH(DA2,B2:AW2,0)),"")</f>
        <v/>
      </c>
      <c r="DB3" s="233" t="str">
        <f ca="1">IFERROR(INDEX(B3:AW28,A3,MATCH(DB2,B2:AW2,0)),"")</f>
        <v/>
      </c>
      <c r="DC3" s="233" t="str">
        <f ca="1">IFERROR(INDEX(B3:AW28,A3,MATCH(DC2,B2:AW2,0)),"")</f>
        <v/>
      </c>
      <c r="DD3" s="233" t="str">
        <f ca="1">IFERROR(INDEX(B3:AW28,A3,MATCH(DD2,B2:AW2,0)),"")</f>
        <v/>
      </c>
      <c r="DF3" s="233" t="str">
        <f ca="1">IFERROR(INDEX(B3:AW28,A3,MATCH(DF2,B2:AW2,0)),"")</f>
        <v/>
      </c>
      <c r="DG3" s="233" t="str">
        <f ca="1">IFERROR(INDEX(B3:AW28,A3,MATCH(DG2,B2:AW2,0)),"")</f>
        <v/>
      </c>
      <c r="DH3" s="233" t="str">
        <f ca="1">IFERROR(INDEX(B3:AW28,A3,MATCH(DH2,B2:AW2,0)),"")</f>
        <v/>
      </c>
      <c r="DI3" s="233" t="str">
        <f ca="1">IFERROR(INDEX(B3:AW28,A3,MATCH(DI2,B2:AW2,0)),"")</f>
        <v/>
      </c>
      <c r="DK3" s="233" t="str">
        <f ca="1">IFERROR(INDEX(B3:AW28,A3,MATCH(DK2,B2:AW2,0)),"")</f>
        <v/>
      </c>
      <c r="DL3" s="233" t="str">
        <f ca="1">IFERROR(INDEX(B3:AW28,A3,MATCH(DL2,B2:AW2,0)),"")</f>
        <v/>
      </c>
      <c r="DN3" s="233" t="str">
        <f ca="1">IFERROR(INDEX(B3:AW28,A3,MATCH(DN2,B2:AW2,0)),"")</f>
        <v/>
      </c>
      <c r="DO3" s="233" t="str">
        <f ca="1">IFERROR(INDEX(B3:AW28,A3,MATCH(DO2,B2:AW2,0)),"")</f>
        <v/>
      </c>
      <c r="DQ3" s="233" t="str">
        <f ca="1">B2</f>
        <v>Mexico</v>
      </c>
      <c r="DT3" s="233" t="str">
        <f>B3</f>
        <v>Alexis Vega</v>
      </c>
      <c r="DU3" s="233">
        <f>COUNTIF('Group Stages'!J7:J150,DT3)</f>
        <v>0</v>
      </c>
      <c r="DV3" s="233">
        <f>COUNTIF('Group Stages'!K7:K150,DT3)</f>
        <v>0</v>
      </c>
      <c r="DW3" s="233">
        <f>COUNTIF('Group Stages'!L7:L150,DT3)</f>
        <v>0</v>
      </c>
      <c r="DX3" s="233">
        <f>COUNTIF('Group Stages'!M7:M150,DT3)</f>
        <v>0</v>
      </c>
      <c r="DY3" s="233">
        <f>COUNTIF('Group Stages'!N7:N150,DT3)</f>
        <v>0</v>
      </c>
      <c r="DZ3" s="233">
        <f>COUNTIF('Group Stages'!O7:O150,DT3)</f>
        <v>0</v>
      </c>
      <c r="EA3" s="233">
        <f>COUNTIF('Group Stages'!P7:P150,DT3)</f>
        <v>0</v>
      </c>
      <c r="EB3" s="233">
        <f>COUNTIF('Group Stages'!Q7:Q150,DT3)</f>
        <v>0</v>
      </c>
      <c r="EC3" s="233">
        <f>COUNTIF('Knock Out Stages'!K7:K85,DT3)</f>
        <v>0</v>
      </c>
      <c r="ED3" s="233">
        <f>COUNTIF('Knock Out Stages'!L7:L85,DT3)</f>
        <v>0</v>
      </c>
      <c r="EE3" s="233">
        <f>COUNTIF('Knock Out Stages'!M7:M85,DT3)</f>
        <v>0</v>
      </c>
      <c r="EF3" s="233">
        <f>COUNTIF('Knock Out Stages'!N7:N85,DT3)</f>
        <v>0</v>
      </c>
      <c r="EG3" s="233">
        <f>COUNTIF('Knock Out Stages'!O7:O85,DT3)</f>
        <v>0</v>
      </c>
      <c r="EH3" s="233">
        <f>COUNTIF('Knock Out Stages'!P7:P85,DT3)</f>
        <v>0</v>
      </c>
      <c r="EI3" s="233">
        <f>COUNTIF('Knock Out Stages'!Q7:Q85,DT3)</f>
        <v>0</v>
      </c>
      <c r="EJ3" s="233">
        <f>COUNTIF('Knock Out Stages'!R7:R85,DT3)</f>
        <v>0</v>
      </c>
      <c r="EK3" s="233">
        <f>SUM(DU3:EJ3)</f>
        <v>0</v>
      </c>
      <c r="EL3" s="235">
        <f ca="1">RANK(EK3,EK3:EK1250)+COUNTIF(EK3:EK3,EK3)-1</f>
        <v>1</v>
      </c>
      <c r="EM3" s="233" t="str">
        <f ca="1">DT3&amp;" ("&amp;DQ3&amp;")"</f>
        <v>Alexis Vega (Mexico)</v>
      </c>
    </row>
    <row r="4" spans="1:143" x14ac:dyDescent="0.2">
      <c r="A4" s="233">
        <v>2</v>
      </c>
      <c r="B4" s="233" t="str">
        <f>'Player Database'!C7</f>
        <v>Álvaro Fidalgo</v>
      </c>
      <c r="C4" s="233" t="str">
        <f>'Player Database'!D7</f>
        <v>Bongokuhle Hlongwane</v>
      </c>
      <c r="D4" s="233" t="str">
        <f>'Player Database'!E7</f>
        <v>Cho Gue-Sung</v>
      </c>
      <c r="E4" s="233" t="str">
        <f>'Player Database'!F7</f>
        <v>David Jurásek</v>
      </c>
      <c r="F4" s="233" t="str">
        <f>'Player Database'!G7</f>
        <v>Aribim Pepple</v>
      </c>
      <c r="G4" s="233" t="str">
        <f>'Player Database'!H7</f>
        <v>Amar Memic</v>
      </c>
      <c r="H4" s="233" t="str">
        <f>'Player Database'!I7</f>
        <v>Ahmed Fathi</v>
      </c>
      <c r="I4" s="233" t="str">
        <f>'Player Database'!J7</f>
        <v>Ardon Jashari</v>
      </c>
      <c r="J4" s="233" t="str">
        <f>'Player Database'!K7</f>
        <v>Bento</v>
      </c>
      <c r="K4" s="233" t="str">
        <f>'Player Database'!L7</f>
        <v>Abdelhamid Aït Boudlal</v>
      </c>
      <c r="L4" s="233" t="str">
        <f>'Player Database'!M7</f>
        <v>Carlens Arcus</v>
      </c>
      <c r="M4" s="233" t="str">
        <f>'Player Database'!N7</f>
        <v>Andrew Robertson</v>
      </c>
      <c r="N4" s="233" t="str">
        <f>'Player Database'!O7</f>
        <v>Alex Freeman</v>
      </c>
      <c r="O4" s="233" t="str">
        <f>'Player Database'!P7</f>
        <v>Alex Arce</v>
      </c>
      <c r="P4" s="233" t="str">
        <f>'Player Database'!Q7</f>
        <v>Ajdin Hrustic</v>
      </c>
      <c r="Q4" s="233" t="str">
        <f>'Player Database'!R7</f>
        <v>Ahmetcan Kaplan</v>
      </c>
      <c r="R4" s="233" t="str">
        <f>'Player Database'!S7</f>
        <v>Angelo Stiller</v>
      </c>
      <c r="S4" s="233" t="str">
        <f>'Player Database'!T7</f>
        <v>Brandley Kuwas</v>
      </c>
      <c r="T4" s="233" t="str">
        <f>'Player Database'!U7</f>
        <v>Amad</v>
      </c>
      <c r="U4" s="233" t="str">
        <f>'Player Database'!V7</f>
        <v>Ángelo Preciado</v>
      </c>
      <c r="V4" s="233" t="str">
        <f>'Player Database'!W7</f>
        <v>Brian Brobbey</v>
      </c>
      <c r="W4" s="233" t="str">
        <f>'Player Database'!X7</f>
        <v>Ayase Ueda</v>
      </c>
      <c r="X4" s="233" t="str">
        <f>'Player Database'!Y7</f>
        <v>Benjamin Nygren</v>
      </c>
      <c r="Y4" s="233" t="str">
        <f>'Player Database'!Z7</f>
        <v>Alaa Ghram</v>
      </c>
      <c r="Z4" s="233" t="str">
        <f>'Player Database'!AA7</f>
        <v>Amadou Onana</v>
      </c>
      <c r="AA4" s="233" t="str">
        <f>'Player Database'!AB7</f>
        <v>Ahmed Koka</v>
      </c>
      <c r="AB4" s="233" t="str">
        <f>'Player Database'!AC7</f>
        <v>Ali Alipour</v>
      </c>
      <c r="AC4" s="233" t="str">
        <f>'Player Database'!AD7</f>
        <v>Alex Rufer</v>
      </c>
      <c r="AD4" s="233" t="str">
        <f>'Player Database'!AE7</f>
        <v>Álex Baena</v>
      </c>
      <c r="AE4" s="233" t="str">
        <f>'Player Database'!AF7</f>
        <v>Carlos Dos Santos</v>
      </c>
      <c r="AF4" s="233" t="str">
        <f>'Player Database'!AG7</f>
        <v>Abdulelah Al-Amri</v>
      </c>
      <c r="AG4" s="233" t="str">
        <f>'Player Database'!AH7</f>
        <v>Agustín Canobbio</v>
      </c>
      <c r="AH4" s="233" t="str">
        <f>'Player Database'!AI7</f>
        <v>Aurélien Tchouaméni</v>
      </c>
      <c r="AI4" s="233" t="str">
        <f>'Player Database'!AJ7</f>
        <v>Antoine Mendy</v>
      </c>
      <c r="AJ4" s="233" t="str">
        <f>'Player Database'!AK7</f>
        <v>Ahmed Hasan</v>
      </c>
      <c r="AK4" s="233" t="str">
        <f>'Player Database'!AL7</f>
        <v>Andreas Schjelderup</v>
      </c>
      <c r="AL4" s="233" t="str">
        <f>'Player Database'!AM7</f>
        <v>Alexis Mac Allister</v>
      </c>
      <c r="AM4" s="233" t="str">
        <f>'Player Database'!AN7</f>
        <v>Adil Aouchiche</v>
      </c>
      <c r="AN4" s="233" t="str">
        <f>'Player Database'!AO7</f>
        <v>Alexander Prass</v>
      </c>
      <c r="AO4" s="233" t="str">
        <f>'Player Database'!AP7</f>
        <v>Abdallah Khaled Khaleel Al-Shuaybat</v>
      </c>
      <c r="AP4" s="233" t="str">
        <f>'Player Database'!AQ7</f>
        <v>Bruno Fernandes</v>
      </c>
      <c r="AQ4" s="233" t="str">
        <f>'Player Database'!AR7</f>
        <v>Arthur Masuaku</v>
      </c>
      <c r="AR4" s="233" t="str">
        <f>'Player Database'!AS7</f>
        <v>Abduvohid Nematov</v>
      </c>
      <c r="AS4" s="233" t="str">
        <f>'Player Database'!AT7</f>
        <v>Andres Gomez</v>
      </c>
      <c r="AT4" s="233" t="str">
        <f>'Player Database'!AU7</f>
        <v>Anthony Gordon</v>
      </c>
      <c r="AU4" s="233" t="str">
        <f>'Player Database'!AV7</f>
        <v>Ante Budimir</v>
      </c>
      <c r="AV4" s="233" t="str">
        <f>'Player Database'!AW7</f>
        <v>Antoine Semenyo</v>
      </c>
      <c r="AW4" s="233" t="str">
        <f>'Player Database'!AX7</f>
        <v>Andrés Andrade</v>
      </c>
      <c r="AY4" s="233" t="str">
        <f ca="1">IFERROR(INDEX(B3:AW28,A4,MATCH(AY2,B2:AW2,0)),"")</f>
        <v/>
      </c>
      <c r="AZ4" s="233" t="str">
        <f ca="1">IFERROR(INDEX(B3:AW28,A4,MATCH(AZ2,B2:AW2,0)),"")</f>
        <v/>
      </c>
      <c r="BA4" s="233" t="str">
        <f ca="1">IFERROR(INDEX(B3:AW28,A4,MATCH(BA2,B2:AW2,0)),"")</f>
        <v/>
      </c>
      <c r="BB4" s="233" t="str">
        <f ca="1">IFERROR(INDEX(B3:AW28,A4,MATCH(BB2,B2:AW2,0)),"")</f>
        <v/>
      </c>
      <c r="BC4" s="233" t="str">
        <f ca="1">IFERROR(INDEX(B3:AW28,A4,MATCH(BC2,B2:AW2,0)),"")</f>
        <v/>
      </c>
      <c r="BD4" s="233" t="str">
        <f ca="1">IFERROR(INDEX(B3:AW28,A4,MATCH(BD2,B2:AW2,0)),"")</f>
        <v/>
      </c>
      <c r="BE4" s="233" t="str">
        <f ca="1">IFERROR(INDEX(B3:AW28,A4,MATCH(BE2,B2:AW2,0)),"")</f>
        <v/>
      </c>
      <c r="BF4" s="233" t="str">
        <f ca="1">IFERROR(INDEX(B3:AW28,A4,MATCH(BF2,B2:AW2,0)),"")</f>
        <v/>
      </c>
      <c r="BG4" s="233" t="str">
        <f ca="1">IFERROR(INDEX(B3:AW28,A4,MATCH(BG2,B2:AW2,0)),"")</f>
        <v/>
      </c>
      <c r="BH4" s="233" t="str">
        <f ca="1">IFERROR(INDEX(B3:AW28,A4,MATCH(BH2,B2:AW2,0)),"")</f>
        <v/>
      </c>
      <c r="BI4" s="233" t="str">
        <f ca="1">IFERROR(INDEX(B3:AW28,A4,MATCH(BI2,B2:AW2,0)),"")</f>
        <v/>
      </c>
      <c r="BJ4" s="233" t="str">
        <f ca="1">IFERROR(INDEX(B3:AW28,A4,MATCH(BJ2,B2:AW2,0)),"")</f>
        <v/>
      </c>
      <c r="BK4" s="233" t="str">
        <f ca="1">IFERROR(INDEX(B3:AW28,A4,MATCH(BK2,B2:AW2,0)),"")</f>
        <v/>
      </c>
      <c r="BL4" s="233" t="str">
        <f ca="1">IFERROR(INDEX(B3:AW28,A4,MATCH(BL2,B2:AW2,0)),"")</f>
        <v/>
      </c>
      <c r="BM4" s="233" t="str">
        <f ca="1">IFERROR(INDEX(B3:AW28,A4,MATCH(BM2,B2:AW2,0)),"")</f>
        <v/>
      </c>
      <c r="BN4" s="233" t="str">
        <f ca="1">IFERROR(INDEX(B3:AW28,A4,MATCH(BN2,B2:AW2,0)),"")</f>
        <v/>
      </c>
      <c r="BO4" s="233" t="str">
        <f ca="1">IFERROR(INDEX(B3:AW28,A4,MATCH(BO2,B2:AW2,0)),"")</f>
        <v/>
      </c>
      <c r="BP4" s="233" t="str">
        <f ca="1">IFERROR(INDEX(B3:AW28,A4,MATCH(BP2,B2:AW2,0)),"")</f>
        <v/>
      </c>
      <c r="BQ4" s="233" t="str">
        <f ca="1">IFERROR(INDEX(B3:AW28,A4,MATCH(BQ2,B2:AW2,0)),"")</f>
        <v/>
      </c>
      <c r="BR4" s="233" t="str">
        <f ca="1">IFERROR(INDEX(B3:AW28,A4,MATCH(BR2,B2:AW2,0)),"")</f>
        <v/>
      </c>
      <c r="BS4" s="233" t="str">
        <f ca="1">IFERROR(INDEX(B3:AW28,A4,MATCH(BS2,B2:AW2,0)),"")</f>
        <v/>
      </c>
      <c r="BT4" s="233" t="str">
        <f ca="1">IFERROR(INDEX(B3:AW28,A4,MATCH(BT2,B2:AW2,0)),"")</f>
        <v/>
      </c>
      <c r="BU4" s="233" t="str">
        <f ca="1">IFERROR(INDEX(B3:AW28,A4,MATCH(BU2,B2:AW2,0)),"")</f>
        <v/>
      </c>
      <c r="BV4" s="233" t="str">
        <f ca="1">IFERROR(INDEX(B3:AW28,A4,MATCH(BV2,B2:AW2,0)),"")</f>
        <v/>
      </c>
      <c r="BW4" s="233" t="str">
        <f ca="1">IFERROR(INDEX(B3:AW28,A4,MATCH(BW2,B2:AW2,0)),"")</f>
        <v/>
      </c>
      <c r="BX4" s="233" t="str">
        <f ca="1">IFERROR(INDEX(B3:AW28,A4,MATCH(BX2,B2:AW2,0)),"")</f>
        <v/>
      </c>
      <c r="BY4" s="233" t="str">
        <f ca="1">IFERROR(INDEX(B3:AW28,A4,MATCH(BY2,B2:AW2,0)),"")</f>
        <v/>
      </c>
      <c r="BZ4" s="233" t="str">
        <f ca="1">IFERROR(INDEX(B3:AW28,A4,MATCH(BZ2,B2:AW2,0)),"")</f>
        <v/>
      </c>
      <c r="CA4" s="233" t="str">
        <f ca="1">IFERROR(INDEX(B3:AW28,A4,MATCH(CA2,B2:AW2,0)),"")</f>
        <v/>
      </c>
      <c r="CB4" s="233" t="str">
        <f ca="1">IFERROR(INDEX(B3:AW28,A4,MATCH(CB2,B2:AW2,0)),"")</f>
        <v/>
      </c>
      <c r="CC4" s="233" t="str">
        <f ca="1">IFERROR(INDEX(B3:AW28,A4,MATCH(CC2,B2:AW2,0)),"")</f>
        <v/>
      </c>
      <c r="CD4" s="233" t="str">
        <f ca="1">IFERROR(INDEX(B3:AW28,A4,MATCH(CD2,B2:AW2,0)),"")</f>
        <v/>
      </c>
      <c r="CF4" s="233" t="str">
        <f ca="1">IFERROR(INDEX(B3:AW28,A4,MATCH(CF2,B2:AW2,0)),"")</f>
        <v/>
      </c>
      <c r="CG4" s="233" t="str">
        <f ca="1">IFERROR(INDEX(B3:AW28,A4,MATCH(CG2,B2:AW2,0)),"")</f>
        <v/>
      </c>
      <c r="CH4" s="233" t="str">
        <f ca="1">IFERROR(INDEX(B3:AW28,A4,MATCH(CH2,B2:AW2,0)),"")</f>
        <v/>
      </c>
      <c r="CI4" s="233" t="str">
        <f ca="1">IFERROR(INDEX(B3:AW28,A4,MATCH(CI2,B2:AW2,0)),"")</f>
        <v/>
      </c>
      <c r="CJ4" s="233" t="str">
        <f ca="1">IFERROR(INDEX(B3:AW28,A4,MATCH(CJ2,B2:AW2,0)),"")</f>
        <v/>
      </c>
      <c r="CK4" s="233" t="str">
        <f ca="1">IFERROR(INDEX(B3:AW28,A4,MATCH(CK2,B2:AW2,0)),"")</f>
        <v/>
      </c>
      <c r="CL4" s="233" t="str">
        <f ca="1">IFERROR(INDEX(B3:AW28,A4,MATCH(CL2,B2:AW2,0)),"")</f>
        <v/>
      </c>
      <c r="CM4" s="233" t="str">
        <f ca="1">IFERROR(INDEX(B3:AW28,A4,MATCH(CM2,B2:AW2,0)),"")</f>
        <v/>
      </c>
      <c r="CN4" s="233" t="str">
        <f ca="1">IFERROR(INDEX(B3:AW28,A4,MATCH(CN2,B2:AW2,0)),"")</f>
        <v/>
      </c>
      <c r="CO4" s="233" t="str">
        <f ca="1">IFERROR(INDEX(B3:AW28,A4,MATCH(CO2,B2:AW2,0)),"")</f>
        <v/>
      </c>
      <c r="CP4" s="233" t="str">
        <f ca="1">IFERROR(INDEX(B3:AW28,A4,MATCH(CP2,B2:AW2,0)),"")</f>
        <v/>
      </c>
      <c r="CQ4" s="233" t="str">
        <f ca="1">IFERROR(INDEX(B3:AW28,A4,MATCH(CQ2,B2:AW2,0)),"")</f>
        <v/>
      </c>
      <c r="CR4" s="233" t="str">
        <f ca="1">IFERROR(INDEX(B3:AW28,A4,MATCH(CR2,B2:AW2,0)),"")</f>
        <v/>
      </c>
      <c r="CS4" s="233" t="str">
        <f ca="1">IFERROR(INDEX(B3:AW28,A4,MATCH(CS2,B2:AW2,0)),"")</f>
        <v/>
      </c>
      <c r="CT4" s="233" t="str">
        <f ca="1">IFERROR(INDEX(B3:AW28,A4,MATCH(CT2,B2:AW2,0)),"")</f>
        <v/>
      </c>
      <c r="CU4" s="233" t="str">
        <f ca="1">IFERROR(INDEX(B3:AW28,A4,MATCH(CU2,B2:AW2,0)),"")</f>
        <v/>
      </c>
      <c r="CW4" s="233" t="str">
        <f ca="1">IFERROR(INDEX(B3:AW28,A4,MATCH(CW2,B2:AW2,0)),"")</f>
        <v/>
      </c>
      <c r="CX4" s="233" t="str">
        <f ca="1">IFERROR(INDEX(B3:AW28,A4,MATCH(CX2,B2:AW2,0)),"")</f>
        <v/>
      </c>
      <c r="CY4" s="233" t="str">
        <f ca="1">IFERROR(INDEX(B3:AW28,A4,MATCH(CY2,B2:AW2,0)),"")</f>
        <v/>
      </c>
      <c r="CZ4" s="233" t="str">
        <f ca="1">IFERROR(INDEX(B3:AW28,A4,MATCH(CZ2,B2:AW2,0)),"")</f>
        <v/>
      </c>
      <c r="DA4" s="233" t="str">
        <f ca="1">IFERROR(INDEX(B3:AW28,A4,MATCH(DA2,B2:AW2,0)),"")</f>
        <v/>
      </c>
      <c r="DB4" s="233" t="str">
        <f ca="1">IFERROR(INDEX(B3:AW28,A4,MATCH(DB2,B2:AW2,0)),"")</f>
        <v/>
      </c>
      <c r="DC4" s="233" t="str">
        <f ca="1">IFERROR(INDEX(B3:AW28,A4,MATCH(DC2,B2:AW2,0)),"")</f>
        <v/>
      </c>
      <c r="DD4" s="233" t="str">
        <f ca="1">IFERROR(INDEX(B3:AW28,A4,MATCH(DD2,B2:AW2,0)),"")</f>
        <v/>
      </c>
      <c r="DF4" s="233" t="str">
        <f ca="1">IFERROR(INDEX(B3:AW28,A4,MATCH(DF2,B2:AW2,0)),"")</f>
        <v/>
      </c>
      <c r="DG4" s="233" t="str">
        <f ca="1">IFERROR(INDEX(B3:AW28,A4,MATCH(DG2,B2:AW2,0)),"")</f>
        <v/>
      </c>
      <c r="DH4" s="233" t="str">
        <f ca="1">IFERROR(INDEX(B3:AW28,A4,MATCH(DH2,B2:AW2,0)),"")</f>
        <v/>
      </c>
      <c r="DI4" s="233" t="str">
        <f ca="1">IFERROR(INDEX(B3:AW28,A4,MATCH(DI2,B2:AW2,0)),"")</f>
        <v/>
      </c>
      <c r="DK4" s="233" t="str">
        <f ca="1">IFERROR(INDEX(B3:AW28,A4,MATCH(DK2,B2:AW2,0)),"")</f>
        <v/>
      </c>
      <c r="DL4" s="233" t="str">
        <f ca="1">IFERROR(INDEX(B3:AW28,A4,MATCH(DL2,B2:AW2,0)),"")</f>
        <v/>
      </c>
      <c r="DN4" s="233" t="str">
        <f ca="1">IFERROR(INDEX(B3:AW28,A4,MATCH(DN2,B2:AW2,0)),"")</f>
        <v/>
      </c>
      <c r="DO4" s="233" t="str">
        <f ca="1">IFERROR(INDEX(B3:AW28,A4,MATCH(DO2,B2:AW2,0)),"")</f>
        <v/>
      </c>
      <c r="DQ4" s="233" t="str">
        <f ca="1">DQ3</f>
        <v>Mexico</v>
      </c>
      <c r="DT4" s="233" t="str">
        <f t="shared" ref="DT4:DT28" si="2">B4</f>
        <v>Álvaro Fidalgo</v>
      </c>
      <c r="DU4" s="233">
        <f>COUNTIF('Group Stages'!J7:J150,DT4)</f>
        <v>0</v>
      </c>
      <c r="DV4" s="233">
        <f>COUNTIF('Group Stages'!K7:K150,DT4)</f>
        <v>0</v>
      </c>
      <c r="DW4" s="233">
        <f>COUNTIF('Group Stages'!L7:L150,DT4)</f>
        <v>0</v>
      </c>
      <c r="DX4" s="233">
        <f>COUNTIF('Group Stages'!M7:M150,DT4)</f>
        <v>0</v>
      </c>
      <c r="DY4" s="233">
        <f>COUNTIF('Group Stages'!N7:N150,DT4)</f>
        <v>0</v>
      </c>
      <c r="DZ4" s="233">
        <f>COUNTIF('Group Stages'!O7:O150,DT4)</f>
        <v>0</v>
      </c>
      <c r="EA4" s="233">
        <f>COUNTIF('Group Stages'!P7:P150,DT4)</f>
        <v>0</v>
      </c>
      <c r="EB4" s="233">
        <f>COUNTIF('Group Stages'!Q7:Q150,DT4)</f>
        <v>0</v>
      </c>
      <c r="EC4" s="233">
        <f>COUNTIF('Knock Out Stages'!K7:K85,DT4)</f>
        <v>0</v>
      </c>
      <c r="ED4" s="233">
        <f>COUNTIF('Knock Out Stages'!L7:L85,DT4)</f>
        <v>0</v>
      </c>
      <c r="EE4" s="233">
        <f>COUNTIF('Knock Out Stages'!M7:M85,DT4)</f>
        <v>0</v>
      </c>
      <c r="EF4" s="233">
        <f>COUNTIF('Knock Out Stages'!N7:N85,DT4)</f>
        <v>0</v>
      </c>
      <c r="EG4" s="233">
        <f>COUNTIF('Knock Out Stages'!O7:O85,DT4)</f>
        <v>0</v>
      </c>
      <c r="EH4" s="233">
        <f>COUNTIF('Knock Out Stages'!P7:P85,DT4)</f>
        <v>0</v>
      </c>
      <c r="EI4" s="233">
        <f>COUNTIF('Knock Out Stages'!Q7:Q85,DT4)</f>
        <v>0</v>
      </c>
      <c r="EJ4" s="233">
        <f>COUNTIF('Knock Out Stages'!R7:R85,DT4)</f>
        <v>0</v>
      </c>
      <c r="EK4" s="233">
        <f t="shared" ref="EK4:EK67" si="3">SUM(DU4:EJ4)</f>
        <v>0</v>
      </c>
      <c r="EL4" s="235">
        <f ca="1">RANK(EK4,EK3:EK1250)+COUNTIF(EK3:EK4,EK4)-1</f>
        <v>2</v>
      </c>
      <c r="EM4" s="233" t="str">
        <f t="shared" ref="EM4:EM67" ca="1" si="4">DT4&amp;" ("&amp;DQ4&amp;")"</f>
        <v>Álvaro Fidalgo (Mexico)</v>
      </c>
    </row>
    <row r="5" spans="1:143" x14ac:dyDescent="0.2">
      <c r="A5" s="233">
        <v>3</v>
      </c>
      <c r="B5" s="233" t="str">
        <f>'Player Database'!C8</f>
        <v>Armando González</v>
      </c>
      <c r="C5" s="233" t="str">
        <f>'Player Database'!D8</f>
        <v>Evidence Makgopa</v>
      </c>
      <c r="D5" s="233" t="str">
        <f>'Player Database'!E8</f>
        <v>Cho Yu-Min</v>
      </c>
      <c r="E5" s="233" t="str">
        <f>'Player Database'!F8</f>
        <v>Denis Višinský</v>
      </c>
      <c r="F5" s="233" t="str">
        <f>'Player Database'!G8</f>
        <v>Cyle Larin</v>
      </c>
      <c r="G5" s="233" t="str">
        <f>'Player Database'!H8</f>
        <v>Amir Hadziahmetovic</v>
      </c>
      <c r="H5" s="233" t="str">
        <f>'Player Database'!I8</f>
        <v>Akram Afif</v>
      </c>
      <c r="I5" s="233" t="str">
        <f>'Player Database'!J8</f>
        <v>Aurèle Amenda</v>
      </c>
      <c r="J5" s="233" t="str">
        <f>'Player Database'!K8</f>
        <v>Bremer</v>
      </c>
      <c r="K5" s="233" t="str">
        <f>'Player Database'!L8</f>
        <v>Achraf Hakimi</v>
      </c>
      <c r="L5" s="233" t="str">
        <f>'Player Database'!M8</f>
        <v>Carl-Fred Sainte</v>
      </c>
      <c r="M5" s="233" t="str">
        <f>'Player Database'!N8</f>
        <v>Angus Gunn</v>
      </c>
      <c r="N5" s="233" t="str">
        <f>'Player Database'!O8</f>
        <v>Antonee Robinson</v>
      </c>
      <c r="O5" s="233" t="str">
        <f>'Player Database'!P8</f>
        <v>Alexandro Maidana</v>
      </c>
      <c r="P5" s="233" t="str">
        <f>'Player Database'!Q8</f>
        <v>Alessandro Circati</v>
      </c>
      <c r="Q5" s="233" t="str">
        <f>'Player Database'!R8</f>
        <v>Altay Bayindir</v>
      </c>
      <c r="R5" s="233" t="str">
        <f>'Player Database'!S8</f>
        <v>Anton Stach</v>
      </c>
      <c r="S5" s="233" t="str">
        <f>'Player Database'!T8</f>
        <v>Eloy Room</v>
      </c>
      <c r="T5" s="233" t="str">
        <f>'Player Database'!U8</f>
        <v>Bazoumana Touré</v>
      </c>
      <c r="U5" s="233" t="str">
        <f>'Player Database'!V8</f>
        <v>Anthony Valencia</v>
      </c>
      <c r="V5" s="233" t="str">
        <f>'Player Database'!W8</f>
        <v>Cody Gakpo</v>
      </c>
      <c r="W5" s="233" t="str">
        <f>'Player Database'!X8</f>
        <v>Ayumu Seko</v>
      </c>
      <c r="X5" s="233" t="str">
        <f>'Player Database'!Y8</f>
        <v>Besfort Zeneli</v>
      </c>
      <c r="Y5" s="233" t="str">
        <f>'Player Database'!Z8</f>
        <v>Ali Abdi</v>
      </c>
      <c r="Z5" s="233" t="str">
        <f>'Player Database'!AA8</f>
        <v>Arthur Theate</v>
      </c>
      <c r="AA5" s="233" t="str">
        <f>'Player Database'!AB8</f>
        <v>Emam Ashour</v>
      </c>
      <c r="AB5" s="233" t="str">
        <f>'Player Database'!AC8</f>
        <v>Ali Gholizadeh</v>
      </c>
      <c r="AC5" s="233" t="str">
        <f>'Player Database'!AD8</f>
        <v>Andre De Jong</v>
      </c>
      <c r="AD5" s="233" t="str">
        <f>'Player Database'!AE8</f>
        <v>Álex Remiro</v>
      </c>
      <c r="AE5" s="233" t="str">
        <f>'Player Database'!AF8</f>
        <v>Dailon Livramento</v>
      </c>
      <c r="AF5" s="233" t="str">
        <f>'Player Database'!AG8</f>
        <v>Abdullah Al-Hamdan</v>
      </c>
      <c r="AG5" s="233" t="str">
        <f>'Player Database'!AH8</f>
        <v>Benjamín García</v>
      </c>
      <c r="AH5" s="233" t="str">
        <f>'Player Database'!AI8</f>
        <v>Brice Samba</v>
      </c>
      <c r="AI5" s="233" t="str">
        <f>'Player Database'!AJ8</f>
        <v>Assane Diao</v>
      </c>
      <c r="AJ5" s="233" t="str">
        <f>'Player Database'!AK8</f>
        <v>Aimar Sher</v>
      </c>
      <c r="AK5" s="233" t="str">
        <f>'Player Database'!AL8</f>
        <v>Antonio Nusa</v>
      </c>
      <c r="AL5" s="233" t="str">
        <f>'Player Database'!AM8</f>
        <v>Cristian Romero</v>
      </c>
      <c r="AM5" s="233" t="str">
        <f>'Player Database'!AN8</f>
        <v>Adil Boulbina</v>
      </c>
      <c r="AN5" s="233" t="str">
        <f>'Player Database'!AO8</f>
        <v>Alexander Schlager</v>
      </c>
      <c r="AO5" s="233" t="str">
        <f>'Player Database'!AP8</f>
        <v>Abdallah Nasib</v>
      </c>
      <c r="AP5" s="233" t="str">
        <f>'Player Database'!AQ8</f>
        <v>Cristiano Ronaldo</v>
      </c>
      <c r="AQ5" s="233" t="str">
        <f>'Player Database'!AR8</f>
        <v>Axel Tuanzebe</v>
      </c>
      <c r="AR5" s="233" t="str">
        <f>'Player Database'!AS8</f>
        <v>Akmal Mozgovoy</v>
      </c>
      <c r="AS5" s="233" t="str">
        <f>'Player Database'!AT8</f>
        <v>Camilo Vargas</v>
      </c>
      <c r="AT5" s="233" t="str">
        <f>'Player Database'!AU8</f>
        <v>Ben White</v>
      </c>
      <c r="AU5" s="233" t="str">
        <f>'Player Database'!AV8</f>
        <v>Dominik Livakovic</v>
      </c>
      <c r="AV5" s="233" t="str">
        <f>'Player Database'!AW8</f>
        <v>Benjamin Asare</v>
      </c>
      <c r="AW5" s="233" t="str">
        <f>'Player Database'!AX8</f>
        <v>Aníbal Godoy</v>
      </c>
      <c r="AY5" s="233" t="str">
        <f ca="1">IFERROR(INDEX(B3:AW28,A5,MATCH(AY2,B2:AW2,0)),"")</f>
        <v/>
      </c>
      <c r="AZ5" s="233" t="str">
        <f ca="1">IFERROR(INDEX(B3:AW28,A5,MATCH(AZ2,B2:AW2,0)),"")</f>
        <v/>
      </c>
      <c r="BA5" s="233" t="str">
        <f ca="1">IFERROR(INDEX(B3:AW28,A5,MATCH(BA2,B2:AW2,0)),"")</f>
        <v/>
      </c>
      <c r="BB5" s="233" t="str">
        <f ca="1">IFERROR(INDEX(B3:AW28,A5,MATCH(BB2,B2:AW2,0)),"")</f>
        <v/>
      </c>
      <c r="BC5" s="233" t="str">
        <f ca="1">IFERROR(INDEX(B3:AW28,A5,MATCH(BC2,B2:AW2,0)),"")</f>
        <v/>
      </c>
      <c r="BD5" s="233" t="str">
        <f ca="1">IFERROR(INDEX(B3:AW28,A5,MATCH(BD2,B2:AW2,0)),"")</f>
        <v/>
      </c>
      <c r="BE5" s="233" t="str">
        <f ca="1">IFERROR(INDEX(B3:AW28,A5,MATCH(BE2,B2:AW2,0)),"")</f>
        <v/>
      </c>
      <c r="BF5" s="233" t="str">
        <f ca="1">IFERROR(INDEX(B3:AW28,A5,MATCH(BF2,B2:AW2,0)),"")</f>
        <v/>
      </c>
      <c r="BG5" s="233" t="str">
        <f ca="1">IFERROR(INDEX(B3:AW28,A5,MATCH(BG2,B2:AW2,0)),"")</f>
        <v/>
      </c>
      <c r="BH5" s="233" t="str">
        <f ca="1">IFERROR(INDEX(B3:AW28,A5,MATCH(BH2,B2:AW2,0)),"")</f>
        <v/>
      </c>
      <c r="BI5" s="233" t="str">
        <f ca="1">IFERROR(INDEX(B3:AW28,A5,MATCH(BI2,B2:AW2,0)),"")</f>
        <v/>
      </c>
      <c r="BJ5" s="233" t="str">
        <f ca="1">IFERROR(INDEX(B3:AW28,A5,MATCH(BJ2,B2:AW2,0)),"")</f>
        <v/>
      </c>
      <c r="BK5" s="233" t="str">
        <f ca="1">IFERROR(INDEX(B3:AW28,A5,MATCH(BK2,B2:AW2,0)),"")</f>
        <v/>
      </c>
      <c r="BL5" s="233" t="str">
        <f ca="1">IFERROR(INDEX(B3:AW28,A5,MATCH(BL2,B2:AW2,0)),"")</f>
        <v/>
      </c>
      <c r="BM5" s="233" t="str">
        <f ca="1">IFERROR(INDEX(B3:AW28,A5,MATCH(BM2,B2:AW2,0)),"")</f>
        <v/>
      </c>
      <c r="BN5" s="233" t="str">
        <f ca="1">IFERROR(INDEX(B3:AW28,A5,MATCH(BN2,B2:AW2,0)),"")</f>
        <v/>
      </c>
      <c r="BO5" s="233" t="str">
        <f ca="1">IFERROR(INDEX(B3:AW28,A5,MATCH(BO2,B2:AW2,0)),"")</f>
        <v/>
      </c>
      <c r="BP5" s="233" t="str">
        <f ca="1">IFERROR(INDEX(B3:AW28,A5,MATCH(BP2,B2:AW2,0)),"")</f>
        <v/>
      </c>
      <c r="BQ5" s="233" t="str">
        <f ca="1">IFERROR(INDEX(B3:AW28,A5,MATCH(BQ2,B2:AW2,0)),"")</f>
        <v/>
      </c>
      <c r="BR5" s="233" t="str">
        <f ca="1">IFERROR(INDEX(B3:AW28,A5,MATCH(BR2,B2:AW2,0)),"")</f>
        <v/>
      </c>
      <c r="BS5" s="233" t="str">
        <f ca="1">IFERROR(INDEX(B3:AW28,A5,MATCH(BS2,B2:AW2,0)),"")</f>
        <v/>
      </c>
      <c r="BT5" s="233" t="str">
        <f ca="1">IFERROR(INDEX(B3:AW28,A5,MATCH(BT2,B2:AW2,0)),"")</f>
        <v/>
      </c>
      <c r="BU5" s="233" t="str">
        <f ca="1">IFERROR(INDEX(B3:AW28,A5,MATCH(BU2,B2:AW2,0)),"")</f>
        <v/>
      </c>
      <c r="BV5" s="233" t="str">
        <f ca="1">IFERROR(INDEX(B3:AW28,A5,MATCH(BV2,B2:AW2,0)),"")</f>
        <v/>
      </c>
      <c r="BW5" s="233" t="str">
        <f ca="1">IFERROR(INDEX(B3:AW28,A5,MATCH(BW2,B2:AW2,0)),"")</f>
        <v/>
      </c>
      <c r="BX5" s="233" t="str">
        <f ca="1">IFERROR(INDEX(B3:AW28,A5,MATCH(BX2,B2:AW2,0)),"")</f>
        <v/>
      </c>
      <c r="BY5" s="233" t="str">
        <f ca="1">IFERROR(INDEX(B3:AW28,A5,MATCH(BY2,B2:AW2,0)),"")</f>
        <v/>
      </c>
      <c r="BZ5" s="233" t="str">
        <f ca="1">IFERROR(INDEX(B3:AW28,A5,MATCH(BZ2,B2:AW2,0)),"")</f>
        <v/>
      </c>
      <c r="CA5" s="233" t="str">
        <f ca="1">IFERROR(INDEX(B3:AW28,A5,MATCH(CA2,B2:AW2,0)),"")</f>
        <v/>
      </c>
      <c r="CB5" s="233" t="str">
        <f ca="1">IFERROR(INDEX(B3:AW28,A5,MATCH(CB2,B2:AW2,0)),"")</f>
        <v/>
      </c>
      <c r="CC5" s="233" t="str">
        <f ca="1">IFERROR(INDEX(B3:AW28,A5,MATCH(CC2,B2:AW2,0)),"")</f>
        <v/>
      </c>
      <c r="CD5" s="233" t="str">
        <f ca="1">IFERROR(INDEX(B3:AW28,A5,MATCH(CD2,B2:AW2,0)),"")</f>
        <v/>
      </c>
      <c r="CF5" s="233" t="str">
        <f ca="1">IFERROR(INDEX(B3:AW28,A5,MATCH(CF2,B2:AW2,0)),"")</f>
        <v/>
      </c>
      <c r="CG5" s="233" t="str">
        <f ca="1">IFERROR(INDEX(B3:AW28,A5,MATCH(CG2,B2:AW2,0)),"")</f>
        <v/>
      </c>
      <c r="CH5" s="233" t="str">
        <f ca="1">IFERROR(INDEX(B3:AW28,A5,MATCH(CH2,B2:AW2,0)),"")</f>
        <v/>
      </c>
      <c r="CI5" s="233" t="str">
        <f ca="1">IFERROR(INDEX(B3:AW28,A5,MATCH(CI2,B2:AW2,0)),"")</f>
        <v/>
      </c>
      <c r="CJ5" s="233" t="str">
        <f ca="1">IFERROR(INDEX(B3:AW28,A5,MATCH(CJ2,B2:AW2,0)),"")</f>
        <v/>
      </c>
      <c r="CK5" s="233" t="str">
        <f ca="1">IFERROR(INDEX(B3:AW28,A5,MATCH(CK2,B2:AW2,0)),"")</f>
        <v/>
      </c>
      <c r="CL5" s="233" t="str">
        <f ca="1">IFERROR(INDEX(B3:AW28,A5,MATCH(CL2,B2:AW2,0)),"")</f>
        <v/>
      </c>
      <c r="CM5" s="233" t="str">
        <f ca="1">IFERROR(INDEX(B3:AW28,A5,MATCH(CM2,B2:AW2,0)),"")</f>
        <v/>
      </c>
      <c r="CN5" s="233" t="str">
        <f ca="1">IFERROR(INDEX(B3:AW28,A5,MATCH(CN2,B2:AW2,0)),"")</f>
        <v/>
      </c>
      <c r="CO5" s="233" t="str">
        <f ca="1">IFERROR(INDEX(B3:AW28,A5,MATCH(CO2,B2:AW2,0)),"")</f>
        <v/>
      </c>
      <c r="CP5" s="233" t="str">
        <f ca="1">IFERROR(INDEX(B3:AW28,A5,MATCH(CP2,B2:AW2,0)),"")</f>
        <v/>
      </c>
      <c r="CQ5" s="233" t="str">
        <f ca="1">IFERROR(INDEX(B3:AW28,A5,MATCH(CQ2,B2:AW2,0)),"")</f>
        <v/>
      </c>
      <c r="CR5" s="233" t="str">
        <f ca="1">IFERROR(INDEX(B3:AW28,A5,MATCH(CR2,B2:AW2,0)),"")</f>
        <v/>
      </c>
      <c r="CS5" s="233" t="str">
        <f ca="1">IFERROR(INDEX(B3:AW28,A5,MATCH(CS2,B2:AW2,0)),"")</f>
        <v/>
      </c>
      <c r="CT5" s="233" t="str">
        <f ca="1">IFERROR(INDEX(B3:AW28,A5,MATCH(CT2,B2:AW2,0)),"")</f>
        <v/>
      </c>
      <c r="CU5" s="233" t="str">
        <f ca="1">IFERROR(INDEX(B3:AW28,A5,MATCH(CU2,B2:AW2,0)),"")</f>
        <v/>
      </c>
      <c r="CW5" s="233" t="str">
        <f ca="1">IFERROR(INDEX(B3:AW28,A5,MATCH(CW2,B2:AW2,0)),"")</f>
        <v/>
      </c>
      <c r="CX5" s="233" t="str">
        <f ca="1">IFERROR(INDEX(B3:AW28,A5,MATCH(CX2,B2:AW2,0)),"")</f>
        <v/>
      </c>
      <c r="CY5" s="233" t="str">
        <f ca="1">IFERROR(INDEX(B3:AW28,A5,MATCH(CY2,B2:AW2,0)),"")</f>
        <v/>
      </c>
      <c r="CZ5" s="233" t="str">
        <f ca="1">IFERROR(INDEX(B3:AW28,A5,MATCH(CZ2,B2:AW2,0)),"")</f>
        <v/>
      </c>
      <c r="DA5" s="233" t="str">
        <f ca="1">IFERROR(INDEX(B3:AW28,A5,MATCH(DA2,B2:AW2,0)),"")</f>
        <v/>
      </c>
      <c r="DB5" s="233" t="str">
        <f ca="1">IFERROR(INDEX(B3:AW28,A5,MATCH(DB2,B2:AW2,0)),"")</f>
        <v/>
      </c>
      <c r="DC5" s="233" t="str">
        <f ca="1">IFERROR(INDEX(B3:AW28,A5,MATCH(DC2,B2:AW2,0)),"")</f>
        <v/>
      </c>
      <c r="DD5" s="233" t="str">
        <f ca="1">IFERROR(INDEX(B3:AW28,A5,MATCH(DD2,B2:AW2,0)),"")</f>
        <v/>
      </c>
      <c r="DF5" s="233" t="str">
        <f ca="1">IFERROR(INDEX(B3:AW28,A5,MATCH(DF2,B2:AW2,0)),"")</f>
        <v/>
      </c>
      <c r="DG5" s="233" t="str">
        <f ca="1">IFERROR(INDEX(B3:AW28,A5,MATCH(DG2,B2:AW2,0)),"")</f>
        <v/>
      </c>
      <c r="DH5" s="233" t="str">
        <f ca="1">IFERROR(INDEX(B3:AW28,A5,MATCH(DH2,B2:AW2,0)),"")</f>
        <v/>
      </c>
      <c r="DI5" s="233" t="str">
        <f ca="1">IFERROR(INDEX(B3:AW28,A5,MATCH(DI2,B2:AW2,0)),"")</f>
        <v/>
      </c>
      <c r="DK5" s="233" t="str">
        <f ca="1">IFERROR(INDEX(B3:AW28,A5,MATCH(DK2,B2:AW2,0)),"")</f>
        <v/>
      </c>
      <c r="DL5" s="233" t="str">
        <f ca="1">IFERROR(INDEX(B3:AW28,A5,MATCH(DL2,B2:AW2,0)),"")</f>
        <v/>
      </c>
      <c r="DN5" s="233" t="str">
        <f ca="1">IFERROR(INDEX(B3:AW28,A5,MATCH(DN2,B2:AW2,0)),"")</f>
        <v/>
      </c>
      <c r="DO5" s="233" t="str">
        <f ca="1">IFERROR(INDEX(B3:AW28,A5,MATCH(DO2,B2:AW2,0)),"")</f>
        <v/>
      </c>
      <c r="DQ5" s="233" t="str">
        <f t="shared" ref="DQ5:DQ28" ca="1" si="5">DQ4</f>
        <v>Mexico</v>
      </c>
      <c r="DT5" s="233" t="str">
        <f t="shared" si="2"/>
        <v>Armando González</v>
      </c>
      <c r="DU5" s="233">
        <f>COUNTIF('Group Stages'!J7:J150,DT5)</f>
        <v>0</v>
      </c>
      <c r="DV5" s="233">
        <f>COUNTIF('Group Stages'!K7:K150,DT5)</f>
        <v>0</v>
      </c>
      <c r="DW5" s="233">
        <f>COUNTIF('Group Stages'!L7:L150,DT5)</f>
        <v>0</v>
      </c>
      <c r="DX5" s="233">
        <f>COUNTIF('Group Stages'!M7:M150,DT5)</f>
        <v>0</v>
      </c>
      <c r="DY5" s="233">
        <f>COUNTIF('Group Stages'!N7:N150,DT5)</f>
        <v>0</v>
      </c>
      <c r="DZ5" s="233">
        <f>COUNTIF('Group Stages'!O7:O150,DT5)</f>
        <v>0</v>
      </c>
      <c r="EA5" s="233">
        <f>COUNTIF('Group Stages'!P7:P150,DT5)</f>
        <v>0</v>
      </c>
      <c r="EB5" s="233">
        <f>COUNTIF('Group Stages'!Q7:Q150,DT5)</f>
        <v>0</v>
      </c>
      <c r="EC5" s="233">
        <f>COUNTIF('Knock Out Stages'!K7:K85,DT5)</f>
        <v>0</v>
      </c>
      <c r="ED5" s="233">
        <f>COUNTIF('Knock Out Stages'!L7:L85,DT5)</f>
        <v>0</v>
      </c>
      <c r="EE5" s="233">
        <f>COUNTIF('Knock Out Stages'!M7:M85,DT5)</f>
        <v>0</v>
      </c>
      <c r="EF5" s="233">
        <f>COUNTIF('Knock Out Stages'!N7:N85,DT5)</f>
        <v>0</v>
      </c>
      <c r="EG5" s="233">
        <f>COUNTIF('Knock Out Stages'!O7:O85,DT5)</f>
        <v>0</v>
      </c>
      <c r="EH5" s="233">
        <f>COUNTIF('Knock Out Stages'!P7:P85,DT5)</f>
        <v>0</v>
      </c>
      <c r="EI5" s="233">
        <f>COUNTIF('Knock Out Stages'!Q7:Q85,DT5)</f>
        <v>0</v>
      </c>
      <c r="EJ5" s="233">
        <f>COUNTIF('Knock Out Stages'!R7:R85,DT5)</f>
        <v>0</v>
      </c>
      <c r="EK5" s="233">
        <f t="shared" si="3"/>
        <v>0</v>
      </c>
      <c r="EL5" s="235">
        <f ca="1">RANK(EK5,EK3:EK1250)+COUNTIF(EK3:EK5,EK5)-1</f>
        <v>3</v>
      </c>
      <c r="EM5" s="233" t="str">
        <f t="shared" ca="1" si="4"/>
        <v>Armando González (Mexico)</v>
      </c>
    </row>
    <row r="6" spans="1:143" x14ac:dyDescent="0.2">
      <c r="A6" s="233">
        <v>4</v>
      </c>
      <c r="B6" s="233" t="str">
        <f>'Player Database'!C9</f>
        <v>Brian Gutiérrez</v>
      </c>
      <c r="C6" s="233" t="str">
        <f>'Player Database'!D9</f>
        <v>Ime Okon</v>
      </c>
      <c r="D6" s="233" t="str">
        <f>'Player Database'!E9</f>
        <v>Eom Ji-Sung</v>
      </c>
      <c r="E6" s="233" t="str">
        <f>'Player Database'!F9</f>
        <v>Jan Kliment</v>
      </c>
      <c r="F6" s="233" t="str">
        <f>'Player Database'!G9</f>
        <v>Daniel Jebbison</v>
      </c>
      <c r="G6" s="233" t="str">
        <f>'Player Database'!H9</f>
        <v>Armin Gigovic</v>
      </c>
      <c r="H6" s="233" t="str">
        <f>'Player Database'!I9</f>
        <v>Almoez Ali</v>
      </c>
      <c r="I6" s="233" t="str">
        <f>'Player Database'!J9</f>
        <v>Breel Embolo</v>
      </c>
      <c r="J6" s="233" t="str">
        <f>'Player Database'!K9</f>
        <v>Casemiro</v>
      </c>
      <c r="K6" s="233" t="str">
        <f>'Player Database'!L9</f>
        <v>Amine Adli</v>
      </c>
      <c r="L6" s="233" t="str">
        <f>'Player Database'!M9</f>
        <v>Danley Jean Jacques</v>
      </c>
      <c r="M6" s="233" t="str">
        <f>'Player Database'!N9</f>
        <v>Anthony Ralston</v>
      </c>
      <c r="N6" s="233" t="str">
        <f>'Player Database'!O9</f>
        <v>Auston Trusty</v>
      </c>
      <c r="O6" s="233" t="str">
        <f>'Player Database'!P9</f>
        <v>Antonio Sanabria</v>
      </c>
      <c r="P6" s="233" t="str">
        <f>'Player Database'!Q9</f>
        <v>Alex Robertson</v>
      </c>
      <c r="Q6" s="233" t="str">
        <f>'Player Database'!R9</f>
        <v>Arda Güler</v>
      </c>
      <c r="R6" s="233" t="str">
        <f>'Player Database'!S9</f>
        <v>Antonio Rüdiger</v>
      </c>
      <c r="S6" s="233" t="str">
        <f>'Player Database'!T9</f>
        <v>Gervane Kastaneer</v>
      </c>
      <c r="T6" s="233" t="str">
        <f>'Player Database'!U9</f>
        <v>Bénie Traoré</v>
      </c>
      <c r="U6" s="233" t="str">
        <f>'Player Database'!V9</f>
        <v>Bryan Ramirez</v>
      </c>
      <c r="V6" s="233" t="str">
        <f>'Player Database'!W9</f>
        <v>Denzel Dumfries</v>
      </c>
      <c r="W6" s="233" t="str">
        <f>'Player Database'!X9</f>
        <v>Daichi Kamada</v>
      </c>
      <c r="X6" s="233" t="str">
        <f>'Player Database'!Y9</f>
        <v>Carl Starfelt</v>
      </c>
      <c r="Y6" s="233" t="str">
        <f>'Player Database'!Z9</f>
        <v>Amine Ben Hamida</v>
      </c>
      <c r="Z6" s="233" t="str">
        <f>'Player Database'!AA9</f>
        <v>Axel Witsel</v>
      </c>
      <c r="AA6" s="233" t="str">
        <f>'Player Database'!AB9</f>
        <v>Haissem Hassan</v>
      </c>
      <c r="AB6" s="233" t="str">
        <f>'Player Database'!AC9</f>
        <v>Alireza Beiranvand</v>
      </c>
      <c r="AC6" s="233" t="str">
        <f>'Player Database'!AD9</f>
        <v>Ben Old</v>
      </c>
      <c r="AD6" s="233" t="str">
        <f>'Player Database'!AE9</f>
        <v>Ander Barrenetxea</v>
      </c>
      <c r="AE6" s="233" t="str">
        <f>'Player Database'!AF9</f>
        <v>Deroy Duarte</v>
      </c>
      <c r="AF6" s="233" t="str">
        <f>'Player Database'!AG9</f>
        <v>Abdullah Al-Khaibari</v>
      </c>
      <c r="AG6" s="233" t="str">
        <f>'Player Database'!AH9</f>
        <v>Brian Barboza</v>
      </c>
      <c r="AH6" s="233" t="str">
        <f>'Player Database'!AI9</f>
        <v>Dayot Upamecano</v>
      </c>
      <c r="AI6" s="233" t="str">
        <f>'Player Database'!AJ9</f>
        <v>Bamba Dieng</v>
      </c>
      <c r="AJ6" s="233" t="str">
        <f>'Player Database'!AK9</f>
        <v>Akam Hashim Rahman</v>
      </c>
      <c r="AK6" s="233" t="str">
        <f>'Player Database'!AL9</f>
        <v>David Møller Wolfe</v>
      </c>
      <c r="AL6" s="233" t="str">
        <f>'Player Database'!AM9</f>
        <v>Emiliano Martínez ARG</v>
      </c>
      <c r="AM6" s="233" t="str">
        <f>'Player Database'!AN9</f>
        <v>Ahmed Benbouali</v>
      </c>
      <c r="AN6" s="233" t="str">
        <f>'Player Database'!AO9</f>
        <v>Carney Chukwuemeka</v>
      </c>
      <c r="AO6" s="233" t="str">
        <f>'Player Database'!AP9</f>
        <v>Abdel Rahman Mohammad Awwad Suleiman</v>
      </c>
      <c r="AP6" s="233" t="str">
        <f>'Player Database'!AQ9</f>
        <v>Diogo Dalot</v>
      </c>
      <c r="AQ6" s="233" t="str">
        <f>'Player Database'!AR9</f>
        <v>Brian Cipenga</v>
      </c>
      <c r="AR6" s="233" t="str">
        <f>'Player Database'!AS9</f>
        <v>Alisher Odilov</v>
      </c>
      <c r="AS6" s="233" t="str">
        <f>'Player Database'!AT9</f>
        <v>Daniel Muñoz</v>
      </c>
      <c r="AT6" s="233" t="str">
        <f>'Player Database'!AU9</f>
        <v>Bukayo Saka</v>
      </c>
      <c r="AU6" s="233" t="str">
        <f>'Player Database'!AV9</f>
        <v>Duje Caleta-Car</v>
      </c>
      <c r="AV6" s="233" t="str">
        <f>'Player Database'!AW9</f>
        <v>Caleb Yirenkyi</v>
      </c>
      <c r="AW6" s="233" t="str">
        <f>'Player Database'!AX9</f>
        <v>Carlos Harvey</v>
      </c>
      <c r="AY6" s="233" t="str">
        <f ca="1">IFERROR(INDEX(B3:AW28,A6,MATCH(AY2,B2:AW2,0)),"")</f>
        <v/>
      </c>
      <c r="AZ6" s="233" t="str">
        <f ca="1">IFERROR(INDEX(B3:AW28,A6,MATCH(AZ2,B2:AW2,0)),"")</f>
        <v/>
      </c>
      <c r="BA6" s="233" t="str">
        <f ca="1">IFERROR(INDEX(B3:AW28,A6,MATCH(BA2,B2:AW2,0)),"")</f>
        <v/>
      </c>
      <c r="BB6" s="233" t="str">
        <f ca="1">IFERROR(INDEX(B3:AW28,A6,MATCH(BB2,B2:AW2,0)),"")</f>
        <v/>
      </c>
      <c r="BC6" s="233" t="str">
        <f ca="1">IFERROR(INDEX(B3:AW28,A6,MATCH(BC2,B2:AW2,0)),"")</f>
        <v/>
      </c>
      <c r="BD6" s="233" t="str">
        <f ca="1">IFERROR(INDEX(B3:AW28,A6,MATCH(BD2,B2:AW2,0)),"")</f>
        <v/>
      </c>
      <c r="BE6" s="233" t="str">
        <f ca="1">IFERROR(INDEX(B3:AW28,A6,MATCH(BE2,B2:AW2,0)),"")</f>
        <v/>
      </c>
      <c r="BF6" s="233" t="str">
        <f ca="1">IFERROR(INDEX(B3:AW28,A6,MATCH(BF2,B2:AW2,0)),"")</f>
        <v/>
      </c>
      <c r="BG6" s="233" t="str">
        <f ca="1">IFERROR(INDEX(B3:AW28,A6,MATCH(BG2,B2:AW2,0)),"")</f>
        <v/>
      </c>
      <c r="BH6" s="233" t="str">
        <f ca="1">IFERROR(INDEX(B3:AW28,A6,MATCH(BH2,B2:AW2,0)),"")</f>
        <v/>
      </c>
      <c r="BI6" s="233" t="str">
        <f ca="1">IFERROR(INDEX(B3:AW28,A6,MATCH(BI2,B2:AW2,0)),"")</f>
        <v/>
      </c>
      <c r="BJ6" s="233" t="str">
        <f ca="1">IFERROR(INDEX(B3:AW28,A6,MATCH(BJ2,B2:AW2,0)),"")</f>
        <v/>
      </c>
      <c r="BK6" s="233" t="str">
        <f ca="1">IFERROR(INDEX(B3:AW28,A6,MATCH(BK2,B2:AW2,0)),"")</f>
        <v/>
      </c>
      <c r="BL6" s="233" t="str">
        <f ca="1">IFERROR(INDEX(B3:AW28,A6,MATCH(BL2,B2:AW2,0)),"")</f>
        <v/>
      </c>
      <c r="BM6" s="233" t="str">
        <f ca="1">IFERROR(INDEX(B3:AW28,A6,MATCH(BM2,B2:AW2,0)),"")</f>
        <v/>
      </c>
      <c r="BN6" s="233" t="str">
        <f ca="1">IFERROR(INDEX(B3:AW28,A6,MATCH(BN2,B2:AW2,0)),"")</f>
        <v/>
      </c>
      <c r="BO6" s="233" t="str">
        <f ca="1">IFERROR(INDEX(B3:AW28,A6,MATCH(BO2,B2:AW2,0)),"")</f>
        <v/>
      </c>
      <c r="BP6" s="233" t="str">
        <f ca="1">IFERROR(INDEX(B3:AW28,A6,MATCH(BP2,B2:AW2,0)),"")</f>
        <v/>
      </c>
      <c r="BQ6" s="233" t="str">
        <f ca="1">IFERROR(INDEX(B3:AW28,A6,MATCH(BQ2,B2:AW2,0)),"")</f>
        <v/>
      </c>
      <c r="BR6" s="233" t="str">
        <f ca="1">IFERROR(INDEX(B3:AW28,A6,MATCH(BR2,B2:AW2,0)),"")</f>
        <v/>
      </c>
      <c r="BS6" s="233" t="str">
        <f ca="1">IFERROR(INDEX(B3:AW28,A6,MATCH(BS2,B2:AW2,0)),"")</f>
        <v/>
      </c>
      <c r="BT6" s="233" t="str">
        <f ca="1">IFERROR(INDEX(B3:AW28,A6,MATCH(BT2,B2:AW2,0)),"")</f>
        <v/>
      </c>
      <c r="BU6" s="233" t="str">
        <f ca="1">IFERROR(INDEX(B3:AW28,A6,MATCH(BU2,B2:AW2,0)),"")</f>
        <v/>
      </c>
      <c r="BV6" s="233" t="str">
        <f ca="1">IFERROR(INDEX(B3:AW28,A6,MATCH(BV2,B2:AW2,0)),"")</f>
        <v/>
      </c>
      <c r="BW6" s="233" t="str">
        <f ca="1">IFERROR(INDEX(B3:AW28,A6,MATCH(BW2,B2:AW2,0)),"")</f>
        <v/>
      </c>
      <c r="BX6" s="233" t="str">
        <f ca="1">IFERROR(INDEX(B3:AW28,A6,MATCH(BX2,B2:AW2,0)),"")</f>
        <v/>
      </c>
      <c r="BY6" s="233" t="str">
        <f ca="1">IFERROR(INDEX(B3:AW28,A6,MATCH(BY2,B2:AW2,0)),"")</f>
        <v/>
      </c>
      <c r="BZ6" s="233" t="str">
        <f ca="1">IFERROR(INDEX(B3:AW28,A6,MATCH(BZ2,B2:AW2,0)),"")</f>
        <v/>
      </c>
      <c r="CA6" s="233" t="str">
        <f ca="1">IFERROR(INDEX(B3:AW28,A6,MATCH(CA2,B2:AW2,0)),"")</f>
        <v/>
      </c>
      <c r="CB6" s="233" t="str">
        <f ca="1">IFERROR(INDEX(B3:AW28,A6,MATCH(CB2,B2:AW2,0)),"")</f>
        <v/>
      </c>
      <c r="CC6" s="233" t="str">
        <f ca="1">IFERROR(INDEX(B3:AW28,A6,MATCH(CC2,B2:AW2,0)),"")</f>
        <v/>
      </c>
      <c r="CD6" s="233" t="str">
        <f ca="1">IFERROR(INDEX(B3:AW28,A6,MATCH(CD2,B2:AW2,0)),"")</f>
        <v/>
      </c>
      <c r="CF6" s="233" t="str">
        <f ca="1">IFERROR(INDEX(B3:AW28,A6,MATCH(CF2,B2:AW2,0)),"")</f>
        <v/>
      </c>
      <c r="CG6" s="233" t="str">
        <f ca="1">IFERROR(INDEX(B3:AW28,A6,MATCH(CG2,B2:AW2,0)),"")</f>
        <v/>
      </c>
      <c r="CH6" s="233" t="str">
        <f ca="1">IFERROR(INDEX(B3:AW28,A6,MATCH(CH2,B2:AW2,0)),"")</f>
        <v/>
      </c>
      <c r="CI6" s="233" t="str">
        <f ca="1">IFERROR(INDEX(B3:AW28,A6,MATCH(CI2,B2:AW2,0)),"")</f>
        <v/>
      </c>
      <c r="CJ6" s="233" t="str">
        <f ca="1">IFERROR(INDEX(B3:AW28,A6,MATCH(CJ2,B2:AW2,0)),"")</f>
        <v/>
      </c>
      <c r="CK6" s="233" t="str">
        <f ca="1">IFERROR(INDEX(B3:AW28,A6,MATCH(CK2,B2:AW2,0)),"")</f>
        <v/>
      </c>
      <c r="CL6" s="233" t="str">
        <f ca="1">IFERROR(INDEX(B3:AW28,A6,MATCH(CL2,B2:AW2,0)),"")</f>
        <v/>
      </c>
      <c r="CM6" s="233" t="str">
        <f ca="1">IFERROR(INDEX(B3:AW28,A6,MATCH(CM2,B2:AW2,0)),"")</f>
        <v/>
      </c>
      <c r="CN6" s="233" t="str">
        <f ca="1">IFERROR(INDEX(B3:AW28,A6,MATCH(CN2,B2:AW2,0)),"")</f>
        <v/>
      </c>
      <c r="CO6" s="233" t="str">
        <f ca="1">IFERROR(INDEX(B3:AW28,A6,MATCH(CO2,B2:AW2,0)),"")</f>
        <v/>
      </c>
      <c r="CP6" s="233" t="str">
        <f ca="1">IFERROR(INDEX(B3:AW28,A6,MATCH(CP2,B2:AW2,0)),"")</f>
        <v/>
      </c>
      <c r="CQ6" s="233" t="str">
        <f ca="1">IFERROR(INDEX(B3:AW28,A6,MATCH(CQ2,B2:AW2,0)),"")</f>
        <v/>
      </c>
      <c r="CR6" s="233" t="str">
        <f ca="1">IFERROR(INDEX(B3:AW28,A6,MATCH(CR2,B2:AW2,0)),"")</f>
        <v/>
      </c>
      <c r="CS6" s="233" t="str">
        <f ca="1">IFERROR(INDEX(B3:AW28,A6,MATCH(CS2,B2:AW2,0)),"")</f>
        <v/>
      </c>
      <c r="CT6" s="233" t="str">
        <f ca="1">IFERROR(INDEX(B3:AW28,A6,MATCH(CT2,B2:AW2,0)),"")</f>
        <v/>
      </c>
      <c r="CU6" s="233" t="str">
        <f ca="1">IFERROR(INDEX(B3:AW28,A6,MATCH(CU2,B2:AW2,0)),"")</f>
        <v/>
      </c>
      <c r="CW6" s="233" t="str">
        <f ca="1">IFERROR(INDEX(B3:AW28,A6,MATCH(CW2,B2:AW2,0)),"")</f>
        <v/>
      </c>
      <c r="CX6" s="233" t="str">
        <f ca="1">IFERROR(INDEX(B3:AW28,A6,MATCH(CX2,B2:AW2,0)),"")</f>
        <v/>
      </c>
      <c r="CY6" s="233" t="str">
        <f ca="1">IFERROR(INDEX(B3:AW28,A6,MATCH(CY2,B2:AW2,0)),"")</f>
        <v/>
      </c>
      <c r="CZ6" s="233" t="str">
        <f ca="1">IFERROR(INDEX(B3:AW28,A6,MATCH(CZ2,B2:AW2,0)),"")</f>
        <v/>
      </c>
      <c r="DA6" s="233" t="str">
        <f ca="1">IFERROR(INDEX(B3:AW28,A6,MATCH(DA2,B2:AW2,0)),"")</f>
        <v/>
      </c>
      <c r="DB6" s="233" t="str">
        <f ca="1">IFERROR(INDEX(B3:AW28,A6,MATCH(DB2,B2:AW2,0)),"")</f>
        <v/>
      </c>
      <c r="DC6" s="233" t="str">
        <f ca="1">IFERROR(INDEX(B3:AW28,A6,MATCH(DC2,B2:AW2,0)),"")</f>
        <v/>
      </c>
      <c r="DD6" s="233" t="str">
        <f ca="1">IFERROR(INDEX(B3:AW28,A6,MATCH(DD2,B2:AW2,0)),"")</f>
        <v/>
      </c>
      <c r="DF6" s="233" t="str">
        <f ca="1">IFERROR(INDEX(B3:AW28,A6,MATCH(DF2,B2:AW2,0)),"")</f>
        <v/>
      </c>
      <c r="DG6" s="233" t="str">
        <f ca="1">IFERROR(INDEX(B3:AW28,A6,MATCH(DG2,B2:AW2,0)),"")</f>
        <v/>
      </c>
      <c r="DH6" s="233" t="str">
        <f ca="1">IFERROR(INDEX(B3:AW28,A6,MATCH(DH2,B2:AW2,0)),"")</f>
        <v/>
      </c>
      <c r="DI6" s="233" t="str">
        <f ca="1">IFERROR(INDEX(B3:AW28,A6,MATCH(DI2,B2:AW2,0)),"")</f>
        <v/>
      </c>
      <c r="DK6" s="233" t="str">
        <f ca="1">IFERROR(INDEX(B3:AW28,A6,MATCH(DK2,B2:AW2,0)),"")</f>
        <v/>
      </c>
      <c r="DL6" s="233" t="str">
        <f ca="1">IFERROR(INDEX(B3:AW28,A6,MATCH(DL2,B2:AW2,0)),"")</f>
        <v/>
      </c>
      <c r="DN6" s="233" t="str">
        <f ca="1">IFERROR(INDEX(B3:AW28,A6,MATCH(DN2,B2:AW2,0)),"")</f>
        <v/>
      </c>
      <c r="DO6" s="233" t="str">
        <f ca="1">IFERROR(INDEX(B3:AW28,A6,MATCH(DO2,B2:AW2,0)),"")</f>
        <v/>
      </c>
      <c r="DQ6" s="233" t="str">
        <f t="shared" ca="1" si="5"/>
        <v>Mexico</v>
      </c>
      <c r="DT6" s="233" t="str">
        <f t="shared" si="2"/>
        <v>Brian Gutiérrez</v>
      </c>
      <c r="DU6" s="233">
        <f>COUNTIF('Group Stages'!J7:J150,DT6)</f>
        <v>0</v>
      </c>
      <c r="DV6" s="233">
        <f>COUNTIF('Group Stages'!K7:K150,DT6)</f>
        <v>0</v>
      </c>
      <c r="DW6" s="233">
        <f>COUNTIF('Group Stages'!L7:L150,DT6)</f>
        <v>0</v>
      </c>
      <c r="DX6" s="233">
        <f>COUNTIF('Group Stages'!M7:M150,DT6)</f>
        <v>0</v>
      </c>
      <c r="DY6" s="233">
        <f>COUNTIF('Group Stages'!N7:N150,DT6)</f>
        <v>0</v>
      </c>
      <c r="DZ6" s="233">
        <f>COUNTIF('Group Stages'!O7:O150,DT6)</f>
        <v>0</v>
      </c>
      <c r="EA6" s="233">
        <f>COUNTIF('Group Stages'!P7:P150,DT6)</f>
        <v>0</v>
      </c>
      <c r="EB6" s="233">
        <f>COUNTIF('Group Stages'!Q7:Q150,DT6)</f>
        <v>0</v>
      </c>
      <c r="EC6" s="233">
        <f>COUNTIF('Knock Out Stages'!K7:K85,DT6)</f>
        <v>0</v>
      </c>
      <c r="ED6" s="233">
        <f>COUNTIF('Knock Out Stages'!L7:L85,DT6)</f>
        <v>0</v>
      </c>
      <c r="EE6" s="233">
        <f>COUNTIF('Knock Out Stages'!M7:M85,DT6)</f>
        <v>0</v>
      </c>
      <c r="EF6" s="233">
        <f>COUNTIF('Knock Out Stages'!N7:N85,DT6)</f>
        <v>0</v>
      </c>
      <c r="EG6" s="233">
        <f>COUNTIF('Knock Out Stages'!O7:O85,DT6)</f>
        <v>0</v>
      </c>
      <c r="EH6" s="233">
        <f>COUNTIF('Knock Out Stages'!P7:P85,DT6)</f>
        <v>0</v>
      </c>
      <c r="EI6" s="233">
        <f>COUNTIF('Knock Out Stages'!Q7:Q85,DT6)</f>
        <v>0</v>
      </c>
      <c r="EJ6" s="233">
        <f>COUNTIF('Knock Out Stages'!R7:R85,DT6)</f>
        <v>0</v>
      </c>
      <c r="EK6" s="233">
        <f t="shared" si="3"/>
        <v>0</v>
      </c>
      <c r="EL6" s="235">
        <f ca="1">RANK(EK6,EK3:EK1250)+COUNTIF(EK3:EK6,EK6)-1</f>
        <v>4</v>
      </c>
      <c r="EM6" s="233" t="str">
        <f t="shared" ca="1" si="4"/>
        <v>Brian Gutiérrez (Mexico)</v>
      </c>
    </row>
    <row r="7" spans="1:143" x14ac:dyDescent="0.2">
      <c r="A7" s="233">
        <v>5</v>
      </c>
      <c r="B7" s="233" t="str">
        <f>'Player Database'!C10</f>
        <v>Carlos Acevedo</v>
      </c>
      <c r="C7" s="233" t="str">
        <f>'Player Database'!D10</f>
        <v>Jayden Adams</v>
      </c>
      <c r="D7" s="233" t="str">
        <f>'Player Database'!E10</f>
        <v>Han-Beom Lee</v>
      </c>
      <c r="E7" s="233" t="str">
        <f>'Player Database'!F10</f>
        <v>Jaroslav Zeleny</v>
      </c>
      <c r="F7" s="233" t="str">
        <f>'Player Database'!G10</f>
        <v>Dayne St. Clair</v>
      </c>
      <c r="G7" s="233" t="str">
        <f>'Player Database'!H10</f>
        <v>Benjamin Tahirovic</v>
      </c>
      <c r="H7" s="233" t="str">
        <f>'Player Database'!I10</f>
        <v>Anas Abdulsalam Abweny</v>
      </c>
      <c r="I7" s="233" t="str">
        <f>'Player Database'!J10</f>
        <v>Dan Ndoye</v>
      </c>
      <c r="J7" s="233" t="str">
        <f>'Player Database'!K10</f>
        <v>Danilo A</v>
      </c>
      <c r="K7" s="233" t="str">
        <f>'Player Database'!L10</f>
        <v>Anass Salah-Eddine</v>
      </c>
      <c r="L7" s="233" t="str">
        <f>'Player Database'!M10</f>
        <v>Delentz Pierre</v>
      </c>
      <c r="M7" s="233" t="str">
        <f>'Player Database'!N10</f>
        <v>Billy Gilmour</v>
      </c>
      <c r="N7" s="233" t="str">
        <f>'Player Database'!O10</f>
        <v>Brenden Aaronson</v>
      </c>
      <c r="O7" s="233" t="str">
        <f>'Player Database'!P10</f>
        <v>Braian Ojeda</v>
      </c>
      <c r="P7" s="233" t="str">
        <f>'Player Database'!Q10</f>
        <v>Ante Suto</v>
      </c>
      <c r="Q7" s="233" t="str">
        <f>'Player Database'!R10</f>
        <v>Atakan Karazor</v>
      </c>
      <c r="R7" s="233" t="str">
        <f>'Player Database'!S10</f>
        <v>Chris Führich</v>
      </c>
      <c r="S7" s="233" t="str">
        <f>'Player Database'!T10</f>
        <v>Godfried Roemeratoe</v>
      </c>
      <c r="T7" s="233" t="str">
        <f>'Player Database'!U10</f>
        <v>Christ Inao Oulaï</v>
      </c>
      <c r="U7" s="233" t="str">
        <f>'Player Database'!V10</f>
        <v>Cristian Ramírez</v>
      </c>
      <c r="V7" s="233" t="str">
        <f>'Player Database'!W10</f>
        <v>Donyell Malen</v>
      </c>
      <c r="W7" s="233" t="str">
        <f>'Player Database'!X10</f>
        <v>Daiki Hashioka</v>
      </c>
      <c r="X7" s="233" t="str">
        <f>'Player Database'!Y10</f>
        <v>Daniel Svensson</v>
      </c>
      <c r="Y7" s="233" t="str">
        <f>'Player Database'!Z10</f>
        <v>Anis Ben Slimane</v>
      </c>
      <c r="Z7" s="233" t="str">
        <f>'Player Database'!AA10</f>
        <v>Brandon Mechele</v>
      </c>
      <c r="AA7" s="233" t="str">
        <f>'Player Database'!AB10</f>
        <v>Hamdy Fathy</v>
      </c>
      <c r="AB7" s="233" t="str">
        <f>'Player Database'!AC10</f>
        <v>Alireza Jahanbakhsh</v>
      </c>
      <c r="AC7" s="233" t="str">
        <f>'Player Database'!AD10</f>
        <v>Ben Waine</v>
      </c>
      <c r="AD7" s="233" t="str">
        <f>'Player Database'!AE10</f>
        <v>Aymeric Laporte</v>
      </c>
      <c r="AE7" s="233" t="str">
        <f>'Player Database'!AF10</f>
        <v>Diney</v>
      </c>
      <c r="AF7" s="233" t="str">
        <f>'Player Database'!AG10</f>
        <v>Ahmed Al-Kassar</v>
      </c>
      <c r="AG7" s="233" t="str">
        <f>'Player Database'!AH10</f>
        <v>Brian Rodríguez</v>
      </c>
      <c r="AH7" s="233" t="str">
        <f>'Player Database'!AI10</f>
        <v>Désiré Doué</v>
      </c>
      <c r="AI7" s="233" t="str">
        <f>'Player Database'!AJ10</f>
        <v>Boulaye Dia</v>
      </c>
      <c r="AJ7" s="233" t="str">
        <f>'Player Database'!AK10</f>
        <v>Ali Ibrahim Al-Hamadi</v>
      </c>
      <c r="AK7" s="233" t="str">
        <f>'Player Database'!AL10</f>
        <v>Egil Selvik</v>
      </c>
      <c r="AL7" s="233" t="str">
        <f>'Player Database'!AM10</f>
        <v>Enzo Fernández</v>
      </c>
      <c r="AM7" s="233" t="str">
        <f>'Player Database'!AN10</f>
        <v>Aïssa Mandi</v>
      </c>
      <c r="AN7" s="233" t="str">
        <f>'Player Database'!AO10</f>
        <v>Christoph Baumgartner</v>
      </c>
      <c r="AO7" s="233" t="str">
        <f>'Player Database'!AP10</f>
        <v>Ahmad Assaf</v>
      </c>
      <c r="AP7" s="233" t="str">
        <f>'Player Database'!AQ10</f>
        <v>Francisco Conceição</v>
      </c>
      <c r="AQ7" s="233" t="str">
        <f>'Player Database'!AR10</f>
        <v>Cédric Bakambu</v>
      </c>
      <c r="AR7" s="233" t="str">
        <f>'Player Database'!AS10</f>
        <v>Azizjon G'aniyev</v>
      </c>
      <c r="AS7" s="233" t="str">
        <f>'Player Database'!AT10</f>
        <v>David Ospina</v>
      </c>
      <c r="AT7" s="233" t="str">
        <f>'Player Database'!AU10</f>
        <v>Cole Palmer</v>
      </c>
      <c r="AU7" s="233" t="str">
        <f>'Player Database'!AV10</f>
        <v>Igor Matanovic</v>
      </c>
      <c r="AV7" s="233" t="str">
        <f>'Player Database'!AW10</f>
        <v>Christopher Baah</v>
      </c>
      <c r="AW7" s="233" t="str">
        <f>'Player Database'!AX10</f>
        <v>Cecilio Waterman</v>
      </c>
      <c r="AY7" s="233" t="str">
        <f ca="1">IFERROR(INDEX(B3:AW28,A7,MATCH(AY2,B2:AW2,0)),"")</f>
        <v/>
      </c>
      <c r="AZ7" s="233" t="str">
        <f ca="1">IFERROR(INDEX(B3:AW28,A7,MATCH(AZ2,B2:AW2,0)),"")</f>
        <v/>
      </c>
      <c r="BA7" s="233" t="str">
        <f ca="1">IFERROR(INDEX(B3:AW28,A7,MATCH(BA2,B2:AW2,0)),"")</f>
        <v/>
      </c>
      <c r="BB7" s="233" t="str">
        <f ca="1">IFERROR(INDEX(B3:AW28,A7,MATCH(BB2,B2:AW2,0)),"")</f>
        <v/>
      </c>
      <c r="BC7" s="233" t="str">
        <f ca="1">IFERROR(INDEX(B3:AW28,A7,MATCH(BC2,B2:AW2,0)),"")</f>
        <v/>
      </c>
      <c r="BD7" s="233" t="str">
        <f ca="1">IFERROR(INDEX(B3:AW28,A7,MATCH(BD2,B2:AW2,0)),"")</f>
        <v/>
      </c>
      <c r="BE7" s="233" t="str">
        <f ca="1">IFERROR(INDEX(B3:AW28,A7,MATCH(BE2,B2:AW2,0)),"")</f>
        <v/>
      </c>
      <c r="BF7" s="233" t="str">
        <f ca="1">IFERROR(INDEX(B3:AW28,A7,MATCH(BF2,B2:AW2,0)),"")</f>
        <v/>
      </c>
      <c r="BG7" s="233" t="str">
        <f ca="1">IFERROR(INDEX(B3:AW28,A7,MATCH(BG2,B2:AW2,0)),"")</f>
        <v/>
      </c>
      <c r="BH7" s="233" t="str">
        <f ca="1">IFERROR(INDEX(B3:AW28,A7,MATCH(BH2,B2:AW2,0)),"")</f>
        <v/>
      </c>
      <c r="BI7" s="233" t="str">
        <f ca="1">IFERROR(INDEX(B3:AW28,A7,MATCH(BI2,B2:AW2,0)),"")</f>
        <v/>
      </c>
      <c r="BJ7" s="233" t="str">
        <f ca="1">IFERROR(INDEX(B3:AW28,A7,MATCH(BJ2,B2:AW2,0)),"")</f>
        <v/>
      </c>
      <c r="BK7" s="233" t="str">
        <f ca="1">IFERROR(INDEX(B3:AW28,A7,MATCH(BK2,B2:AW2,0)),"")</f>
        <v/>
      </c>
      <c r="BL7" s="233" t="str">
        <f ca="1">IFERROR(INDEX(B3:AW28,A7,MATCH(BL2,B2:AW2,0)),"")</f>
        <v/>
      </c>
      <c r="BM7" s="233" t="str">
        <f ca="1">IFERROR(INDEX(B3:AW28,A7,MATCH(BM2,B2:AW2,0)),"")</f>
        <v/>
      </c>
      <c r="BN7" s="233" t="str">
        <f ca="1">IFERROR(INDEX(B3:AW28,A7,MATCH(BN2,B2:AW2,0)),"")</f>
        <v/>
      </c>
      <c r="BO7" s="233" t="str">
        <f ca="1">IFERROR(INDEX(B3:AW28,A7,MATCH(BO2,B2:AW2,0)),"")</f>
        <v/>
      </c>
      <c r="BP7" s="233" t="str">
        <f ca="1">IFERROR(INDEX(B3:AW28,A7,MATCH(BP2,B2:AW2,0)),"")</f>
        <v/>
      </c>
      <c r="BQ7" s="233" t="str">
        <f ca="1">IFERROR(INDEX(B3:AW28,A7,MATCH(BQ2,B2:AW2,0)),"")</f>
        <v/>
      </c>
      <c r="BR7" s="233" t="str">
        <f ca="1">IFERROR(INDEX(B3:AW28,A7,MATCH(BR2,B2:AW2,0)),"")</f>
        <v/>
      </c>
      <c r="BS7" s="233" t="str">
        <f ca="1">IFERROR(INDEX(B3:AW28,A7,MATCH(BS2,B2:AW2,0)),"")</f>
        <v/>
      </c>
      <c r="BT7" s="233" t="str">
        <f ca="1">IFERROR(INDEX(B3:AW28,A7,MATCH(BT2,B2:AW2,0)),"")</f>
        <v/>
      </c>
      <c r="BU7" s="233" t="str">
        <f ca="1">IFERROR(INDEX(B3:AW28,A7,MATCH(BU2,B2:AW2,0)),"")</f>
        <v/>
      </c>
      <c r="BV7" s="233" t="str">
        <f ca="1">IFERROR(INDEX(B3:AW28,A7,MATCH(BV2,B2:AW2,0)),"")</f>
        <v/>
      </c>
      <c r="BW7" s="233" t="str">
        <f ca="1">IFERROR(INDEX(B3:AW28,A7,MATCH(BW2,B2:AW2,0)),"")</f>
        <v/>
      </c>
      <c r="BX7" s="233" t="str">
        <f ca="1">IFERROR(INDEX(B3:AW28,A7,MATCH(BX2,B2:AW2,0)),"")</f>
        <v/>
      </c>
      <c r="BY7" s="233" t="str">
        <f ca="1">IFERROR(INDEX(B3:AW28,A7,MATCH(BY2,B2:AW2,0)),"")</f>
        <v/>
      </c>
      <c r="BZ7" s="233" t="str">
        <f ca="1">IFERROR(INDEX(B3:AW28,A7,MATCH(BZ2,B2:AW2,0)),"")</f>
        <v/>
      </c>
      <c r="CA7" s="233" t="str">
        <f ca="1">IFERROR(INDEX(B3:AW28,A7,MATCH(CA2,B2:AW2,0)),"")</f>
        <v/>
      </c>
      <c r="CB7" s="233" t="str">
        <f ca="1">IFERROR(INDEX(B3:AW28,A7,MATCH(CB2,B2:AW2,0)),"")</f>
        <v/>
      </c>
      <c r="CC7" s="233" t="str">
        <f ca="1">IFERROR(INDEX(B3:AW28,A7,MATCH(CC2,B2:AW2,0)),"")</f>
        <v/>
      </c>
      <c r="CD7" s="233" t="str">
        <f ca="1">IFERROR(INDEX(B3:AW28,A7,MATCH(CD2,B2:AW2,0)),"")</f>
        <v/>
      </c>
      <c r="CF7" s="233" t="str">
        <f ca="1">IFERROR(INDEX(B3:AW28,A7,MATCH(CF2,B2:AW2,0)),"")</f>
        <v/>
      </c>
      <c r="CG7" s="233" t="str">
        <f ca="1">IFERROR(INDEX(B3:AW28,A7,MATCH(CG2,B2:AW2,0)),"")</f>
        <v/>
      </c>
      <c r="CH7" s="233" t="str">
        <f ca="1">IFERROR(INDEX(B3:AW28,A7,MATCH(CH2,B2:AW2,0)),"")</f>
        <v/>
      </c>
      <c r="CI7" s="233" t="str">
        <f ca="1">IFERROR(INDEX(B3:AW28,A7,MATCH(CI2,B2:AW2,0)),"")</f>
        <v/>
      </c>
      <c r="CJ7" s="233" t="str">
        <f ca="1">IFERROR(INDEX(B3:AW28,A7,MATCH(CJ2,B2:AW2,0)),"")</f>
        <v/>
      </c>
      <c r="CK7" s="233" t="str">
        <f ca="1">IFERROR(INDEX(B3:AW28,A7,MATCH(CK2,B2:AW2,0)),"")</f>
        <v/>
      </c>
      <c r="CL7" s="233" t="str">
        <f ca="1">IFERROR(INDEX(B3:AW28,A7,MATCH(CL2,B2:AW2,0)),"")</f>
        <v/>
      </c>
      <c r="CM7" s="233" t="str">
        <f ca="1">IFERROR(INDEX(B3:AW28,A7,MATCH(CM2,B2:AW2,0)),"")</f>
        <v/>
      </c>
      <c r="CN7" s="233" t="str">
        <f ca="1">IFERROR(INDEX(B3:AW28,A7,MATCH(CN2,B2:AW2,0)),"")</f>
        <v/>
      </c>
      <c r="CO7" s="233" t="str">
        <f ca="1">IFERROR(INDEX(B3:AW28,A7,MATCH(CO2,B2:AW2,0)),"")</f>
        <v/>
      </c>
      <c r="CP7" s="233" t="str">
        <f ca="1">IFERROR(INDEX(B3:AW28,A7,MATCH(CP2,B2:AW2,0)),"")</f>
        <v/>
      </c>
      <c r="CQ7" s="233" t="str">
        <f ca="1">IFERROR(INDEX(B3:AW28,A7,MATCH(CQ2,B2:AW2,0)),"")</f>
        <v/>
      </c>
      <c r="CR7" s="233" t="str">
        <f ca="1">IFERROR(INDEX(B3:AW28,A7,MATCH(CR2,B2:AW2,0)),"")</f>
        <v/>
      </c>
      <c r="CS7" s="233" t="str">
        <f ca="1">IFERROR(INDEX(B3:AW28,A7,MATCH(CS2,B2:AW2,0)),"")</f>
        <v/>
      </c>
      <c r="CT7" s="233" t="str">
        <f ca="1">IFERROR(INDEX(B3:AW28,A7,MATCH(CT2,B2:AW2,0)),"")</f>
        <v/>
      </c>
      <c r="CU7" s="233" t="str">
        <f ca="1">IFERROR(INDEX(B3:AW28,A7,MATCH(CU2,B2:AW2,0)),"")</f>
        <v/>
      </c>
      <c r="CW7" s="233" t="str">
        <f ca="1">IFERROR(INDEX(B3:AW28,A7,MATCH(CW2,B2:AW2,0)),"")</f>
        <v/>
      </c>
      <c r="CX7" s="233" t="str">
        <f ca="1">IFERROR(INDEX(B3:AW28,A7,MATCH(CX2,B2:AW2,0)),"")</f>
        <v/>
      </c>
      <c r="CY7" s="233" t="str">
        <f ca="1">IFERROR(INDEX(B3:AW28,A7,MATCH(CY2,B2:AW2,0)),"")</f>
        <v/>
      </c>
      <c r="CZ7" s="233" t="str">
        <f ca="1">IFERROR(INDEX(B3:AW28,A7,MATCH(CZ2,B2:AW2,0)),"")</f>
        <v/>
      </c>
      <c r="DA7" s="233" t="str">
        <f ca="1">IFERROR(INDEX(B3:AW28,A7,MATCH(DA2,B2:AW2,0)),"")</f>
        <v/>
      </c>
      <c r="DB7" s="233" t="str">
        <f ca="1">IFERROR(INDEX(B3:AW28,A7,MATCH(DB2,B2:AW2,0)),"")</f>
        <v/>
      </c>
      <c r="DC7" s="233" t="str">
        <f ca="1">IFERROR(INDEX(B3:AW28,A7,MATCH(DC2,B2:AW2,0)),"")</f>
        <v/>
      </c>
      <c r="DD7" s="233" t="str">
        <f ca="1">IFERROR(INDEX(B3:AW28,A7,MATCH(DD2,B2:AW2,0)),"")</f>
        <v/>
      </c>
      <c r="DF7" s="233" t="str">
        <f ca="1">IFERROR(INDEX(B3:AW28,A7,MATCH(DF2,B2:AW2,0)),"")</f>
        <v/>
      </c>
      <c r="DG7" s="233" t="str">
        <f ca="1">IFERROR(INDEX(B3:AW28,A7,MATCH(DG2,B2:AW2,0)),"")</f>
        <v/>
      </c>
      <c r="DH7" s="233" t="str">
        <f ca="1">IFERROR(INDEX(B3:AW28,A7,MATCH(DH2,B2:AW2,0)),"")</f>
        <v/>
      </c>
      <c r="DI7" s="233" t="str">
        <f ca="1">IFERROR(INDEX(B3:AW28,A7,MATCH(DI2,B2:AW2,0)),"")</f>
        <v/>
      </c>
      <c r="DK7" s="233" t="str">
        <f ca="1">IFERROR(INDEX(B3:AW28,A7,MATCH(DK2,B2:AW2,0)),"")</f>
        <v/>
      </c>
      <c r="DL7" s="233" t="str">
        <f ca="1">IFERROR(INDEX(B3:AW28,A7,MATCH(DL2,B2:AW2,0)),"")</f>
        <v/>
      </c>
      <c r="DN7" s="233" t="str">
        <f ca="1">IFERROR(INDEX(B3:AW28,A7,MATCH(DN2,B2:AW2,0)),"")</f>
        <v/>
      </c>
      <c r="DO7" s="233" t="str">
        <f ca="1">IFERROR(INDEX(B3:AW28,A7,MATCH(DO2,B2:AW2,0)),"")</f>
        <v/>
      </c>
      <c r="DQ7" s="233" t="str">
        <f t="shared" ca="1" si="5"/>
        <v>Mexico</v>
      </c>
      <c r="DT7" s="233" t="str">
        <f t="shared" si="2"/>
        <v>Carlos Acevedo</v>
      </c>
      <c r="DU7" s="233">
        <f>COUNTIF('Group Stages'!J7:J150,DT7)</f>
        <v>0</v>
      </c>
      <c r="DV7" s="233">
        <f>COUNTIF('Group Stages'!K7:K150,DT7)</f>
        <v>0</v>
      </c>
      <c r="DW7" s="233">
        <f>COUNTIF('Group Stages'!L7:L150,DT7)</f>
        <v>0</v>
      </c>
      <c r="DX7" s="233">
        <f>COUNTIF('Group Stages'!M7:M150,DT7)</f>
        <v>0</v>
      </c>
      <c r="DY7" s="233">
        <f>COUNTIF('Group Stages'!N7:N150,DT7)</f>
        <v>0</v>
      </c>
      <c r="DZ7" s="233">
        <f>COUNTIF('Group Stages'!O7:O150,DT7)</f>
        <v>0</v>
      </c>
      <c r="EA7" s="233">
        <f>COUNTIF('Group Stages'!P7:P150,DT7)</f>
        <v>0</v>
      </c>
      <c r="EB7" s="233">
        <f>COUNTIF('Group Stages'!Q7:Q150,DT7)</f>
        <v>0</v>
      </c>
      <c r="EC7" s="233">
        <f>COUNTIF('Knock Out Stages'!K7:K85,DT7)</f>
        <v>0</v>
      </c>
      <c r="ED7" s="233">
        <f>COUNTIF('Knock Out Stages'!L7:L85,DT7)</f>
        <v>0</v>
      </c>
      <c r="EE7" s="233">
        <f>COUNTIF('Knock Out Stages'!M7:M85,DT7)</f>
        <v>0</v>
      </c>
      <c r="EF7" s="233">
        <f>COUNTIF('Knock Out Stages'!N7:N85,DT7)</f>
        <v>0</v>
      </c>
      <c r="EG7" s="233">
        <f>COUNTIF('Knock Out Stages'!O7:O85,DT7)</f>
        <v>0</v>
      </c>
      <c r="EH7" s="233">
        <f>COUNTIF('Knock Out Stages'!P7:P85,DT7)</f>
        <v>0</v>
      </c>
      <c r="EI7" s="233">
        <f>COUNTIF('Knock Out Stages'!Q7:Q85,DT7)</f>
        <v>0</v>
      </c>
      <c r="EJ7" s="233">
        <f>COUNTIF('Knock Out Stages'!R7:R85,DT7)</f>
        <v>0</v>
      </c>
      <c r="EK7" s="233">
        <f t="shared" si="3"/>
        <v>0</v>
      </c>
      <c r="EL7" s="235">
        <f ca="1">RANK(EK7,EK3:EK1250)+COUNTIF(EK3:EK7,EK7)-1</f>
        <v>5</v>
      </c>
      <c r="EM7" s="233" t="str">
        <f t="shared" ca="1" si="4"/>
        <v>Carlos Acevedo (Mexico)</v>
      </c>
    </row>
    <row r="8" spans="1:143" x14ac:dyDescent="0.2">
      <c r="A8" s="233">
        <v>6</v>
      </c>
      <c r="B8" s="233" t="str">
        <f>'Player Database'!C11</f>
        <v>Carlos Rodríguez</v>
      </c>
      <c r="C8" s="233" t="str">
        <f>'Player Database'!D11</f>
        <v>Khuliso Mudau</v>
      </c>
      <c r="D8" s="233" t="str">
        <f>'Player Database'!E11</f>
        <v>Hong Hyun-Seok</v>
      </c>
      <c r="E8" s="233" t="str">
        <f>'Player Database'!F11</f>
        <v>Ladislav Krejcí</v>
      </c>
      <c r="F8" s="233" t="str">
        <f>'Player Database'!G11</f>
        <v>Derek Cornelius</v>
      </c>
      <c r="G8" s="233" t="str">
        <f>'Player Database'!H11</f>
        <v>Dzenis Burnic</v>
      </c>
      <c r="H8" s="233" t="str">
        <f>'Player Database'!I11</f>
        <v>Assim Madibo</v>
      </c>
      <c r="I8" s="233" t="str">
        <f>'Player Database'!J11</f>
        <v>Denis Zakaria</v>
      </c>
      <c r="J8" s="233" t="str">
        <f>'Player Database'!K11</f>
        <v>Danilo B</v>
      </c>
      <c r="K8" s="233" t="str">
        <f>'Player Database'!L11</f>
        <v>Ayoub El Kaabi</v>
      </c>
      <c r="L8" s="233" t="str">
        <f>'Player Database'!M11</f>
        <v>Derrick Etienne Jr.</v>
      </c>
      <c r="M8" s="233" t="str">
        <f>'Player Database'!N11</f>
        <v>Ché Adams</v>
      </c>
      <c r="N8" s="233" t="str">
        <f>'Player Database'!O11</f>
        <v>Chris Brady</v>
      </c>
      <c r="O8" s="233" t="str">
        <f>'Player Database'!P11</f>
        <v>Damián Bobadilla</v>
      </c>
      <c r="P8" s="233" t="str">
        <f>'Player Database'!Q11</f>
        <v>Awer Mabil</v>
      </c>
      <c r="Q8" s="233" t="str">
        <f>'Player Database'!R11</f>
        <v>Baris Alper Yilmaz</v>
      </c>
      <c r="R8" s="233" t="str">
        <f>'Player Database'!S11</f>
        <v>David Raum</v>
      </c>
      <c r="S8" s="233" t="str">
        <f>'Player Database'!T11</f>
        <v>Jearl Margaritha</v>
      </c>
      <c r="T8" s="233" t="str">
        <f>'Player Database'!U11</f>
        <v>Clément Akpa</v>
      </c>
      <c r="U8" s="233" t="str">
        <f>'Player Database'!V11</f>
        <v>David Cabezas</v>
      </c>
      <c r="V8" s="233" t="str">
        <f>'Player Database'!W11</f>
        <v>Jan Paul van Hecke</v>
      </c>
      <c r="W8" s="233" t="str">
        <f>'Player Database'!X11</f>
        <v>Daizen Maeda</v>
      </c>
      <c r="X8" s="233" t="str">
        <f>'Player Database'!Y11</f>
        <v>Elliot Stroud</v>
      </c>
      <c r="Y8" s="233" t="str">
        <f>'Player Database'!Z11</f>
        <v>Anisse Saidi</v>
      </c>
      <c r="Z8" s="233" t="str">
        <f>'Player Database'!AA11</f>
        <v>Charles De Ketelaere</v>
      </c>
      <c r="AA8" s="233" t="str">
        <f>'Player Database'!AB11</f>
        <v>Hossam Abdelmaguid</v>
      </c>
      <c r="AB8" s="233" t="str">
        <f>'Player Database'!AC11</f>
        <v>Amir Razzaghinia</v>
      </c>
      <c r="AC8" s="233" t="str">
        <f>'Player Database'!AD11</f>
        <v>Bill Tuiloma</v>
      </c>
      <c r="AD8" s="233" t="str">
        <f>'Player Database'!AE11</f>
        <v>Borja Iglesias</v>
      </c>
      <c r="AE8" s="233" t="str">
        <f>'Player Database'!AF11</f>
        <v>Fábio Domingos</v>
      </c>
      <c r="AF8" s="233" t="str">
        <f>'Player Database'!AG11</f>
        <v>Aiman Yahya</v>
      </c>
      <c r="AG8" s="233" t="str">
        <f>'Player Database'!AH11</f>
        <v>Darwin Núñez</v>
      </c>
      <c r="AH8" s="233" t="str">
        <f>'Player Database'!AI11</f>
        <v>Eduardo Camavinga</v>
      </c>
      <c r="AI8" s="233" t="str">
        <f>'Player Database'!AJ11</f>
        <v>Cherif Ndiaye</v>
      </c>
      <c r="AJ8" s="233" t="str">
        <f>'Player Database'!AK11</f>
        <v>Ali Jasim</v>
      </c>
      <c r="AK8" s="233" t="str">
        <f>'Player Database'!AL11</f>
        <v>Erling Haaland</v>
      </c>
      <c r="AL8" s="233" t="str">
        <f>'Player Database'!AM11</f>
        <v>Exequiel Palacios</v>
      </c>
      <c r="AM8" s="233" t="str">
        <f>'Player Database'!AN11</f>
        <v>Amin Chiakha</v>
      </c>
      <c r="AN8" s="233" t="str">
        <f>'Player Database'!AO11</f>
        <v>David Affengruber</v>
      </c>
      <c r="AO8" s="233" t="str">
        <f>'Player Database'!AP11</f>
        <v>Ali Ahmad Ali Azaizeh</v>
      </c>
      <c r="AP8" s="233" t="str">
        <f>'Player Database'!AQ11</f>
        <v>Francisco Trincão</v>
      </c>
      <c r="AQ8" s="233" t="str">
        <f>'Player Database'!AR11</f>
        <v>Chancel Mbemba</v>
      </c>
      <c r="AR8" s="233" t="str">
        <f>'Player Database'!AS11</f>
        <v>Behruzjon Karimov</v>
      </c>
      <c r="AS8" s="233" t="str">
        <f>'Player Database'!AT11</f>
        <v>Davinson Sánchez</v>
      </c>
      <c r="AT8" s="233" t="str">
        <f>'Player Database'!AU11</f>
        <v>Dan Burn</v>
      </c>
      <c r="AU8" s="233" t="str">
        <f>'Player Database'!AV11</f>
        <v>Ivan Perisic</v>
      </c>
      <c r="AV8" s="233" t="str">
        <f>'Player Database'!AW11</f>
        <v>Daniel Agyei</v>
      </c>
      <c r="AW8" s="233" t="str">
        <f>'Player Database'!AX11</f>
        <v>César Blackman</v>
      </c>
      <c r="AY8" s="233" t="str">
        <f ca="1">IFERROR(INDEX(B3:AW28,A8,MATCH(AY2,B2:AW2,0)),"")</f>
        <v/>
      </c>
      <c r="AZ8" s="233" t="str">
        <f ca="1">IFERROR(INDEX(B3:AW28,A8,MATCH(AZ2,B2:AW2,0)),"")</f>
        <v/>
      </c>
      <c r="BA8" s="233" t="str">
        <f ca="1">IFERROR(INDEX(B3:AW28,A8,MATCH(BA2,B2:AW2,0)),"")</f>
        <v/>
      </c>
      <c r="BB8" s="233" t="str">
        <f ca="1">IFERROR(INDEX(B3:AW28,A8,MATCH(BB2,B2:AW2,0)),"")</f>
        <v/>
      </c>
      <c r="BC8" s="233" t="str">
        <f ca="1">IFERROR(INDEX(B3:AW28,A8,MATCH(BC2,B2:AW2,0)),"")</f>
        <v/>
      </c>
      <c r="BD8" s="233" t="str">
        <f ca="1">IFERROR(INDEX(B3:AW28,A8,MATCH(BD2,B2:AW2,0)),"")</f>
        <v/>
      </c>
      <c r="BE8" s="233" t="str">
        <f ca="1">IFERROR(INDEX(B3:AW28,A8,MATCH(BE2,B2:AW2,0)),"")</f>
        <v/>
      </c>
      <c r="BF8" s="233" t="str">
        <f ca="1">IFERROR(INDEX(B3:AW28,A8,MATCH(BF2,B2:AW2,0)),"")</f>
        <v/>
      </c>
      <c r="BG8" s="233" t="str">
        <f ca="1">IFERROR(INDEX(B3:AW28,A8,MATCH(BG2,B2:AW2,0)),"")</f>
        <v/>
      </c>
      <c r="BH8" s="233" t="str">
        <f ca="1">IFERROR(INDEX(B3:AW28,A8,MATCH(BH2,B2:AW2,0)),"")</f>
        <v/>
      </c>
      <c r="BI8" s="233" t="str">
        <f ca="1">IFERROR(INDEX(B3:AW28,A8,MATCH(BI2,B2:AW2,0)),"")</f>
        <v/>
      </c>
      <c r="BJ8" s="233" t="str">
        <f ca="1">IFERROR(INDEX(B3:AW28,A8,MATCH(BJ2,B2:AW2,0)),"")</f>
        <v/>
      </c>
      <c r="BK8" s="233" t="str">
        <f ca="1">IFERROR(INDEX(B3:AW28,A8,MATCH(BK2,B2:AW2,0)),"")</f>
        <v/>
      </c>
      <c r="BL8" s="233" t="str">
        <f ca="1">IFERROR(INDEX(B3:AW28,A8,MATCH(BL2,B2:AW2,0)),"")</f>
        <v/>
      </c>
      <c r="BM8" s="233" t="str">
        <f ca="1">IFERROR(INDEX(B3:AW28,A8,MATCH(BM2,B2:AW2,0)),"")</f>
        <v/>
      </c>
      <c r="BN8" s="233" t="str">
        <f ca="1">IFERROR(INDEX(B3:AW28,A8,MATCH(BN2,B2:AW2,0)),"")</f>
        <v/>
      </c>
      <c r="BO8" s="233" t="str">
        <f ca="1">IFERROR(INDEX(B3:AW28,A8,MATCH(BO2,B2:AW2,0)),"")</f>
        <v/>
      </c>
      <c r="BP8" s="233" t="str">
        <f ca="1">IFERROR(INDEX(B3:AW28,A8,MATCH(BP2,B2:AW2,0)),"")</f>
        <v/>
      </c>
      <c r="BQ8" s="233" t="str">
        <f ca="1">IFERROR(INDEX(B3:AW28,A8,MATCH(BQ2,B2:AW2,0)),"")</f>
        <v/>
      </c>
      <c r="BR8" s="233" t="str">
        <f ca="1">IFERROR(INDEX(B3:AW28,A8,MATCH(BR2,B2:AW2,0)),"")</f>
        <v/>
      </c>
      <c r="BS8" s="233" t="str">
        <f ca="1">IFERROR(INDEX(B3:AW28,A8,MATCH(BS2,B2:AW2,0)),"")</f>
        <v/>
      </c>
      <c r="BT8" s="233" t="str">
        <f ca="1">IFERROR(INDEX(B3:AW28,A8,MATCH(BT2,B2:AW2,0)),"")</f>
        <v/>
      </c>
      <c r="BU8" s="233" t="str">
        <f ca="1">IFERROR(INDEX(B3:AW28,A8,MATCH(BU2,B2:AW2,0)),"")</f>
        <v/>
      </c>
      <c r="BV8" s="233" t="str">
        <f ca="1">IFERROR(INDEX(B3:AW28,A8,MATCH(BV2,B2:AW2,0)),"")</f>
        <v/>
      </c>
      <c r="BW8" s="233" t="str">
        <f ca="1">IFERROR(INDEX(B3:AW28,A8,MATCH(BW2,B2:AW2,0)),"")</f>
        <v/>
      </c>
      <c r="BX8" s="233" t="str">
        <f ca="1">IFERROR(INDEX(B3:AW28,A8,MATCH(BX2,B2:AW2,0)),"")</f>
        <v/>
      </c>
      <c r="BY8" s="233" t="str">
        <f ca="1">IFERROR(INDEX(B3:AW28,A8,MATCH(BY2,B2:AW2,0)),"")</f>
        <v/>
      </c>
      <c r="BZ8" s="233" t="str">
        <f ca="1">IFERROR(INDEX(B3:AW28,A8,MATCH(BZ2,B2:AW2,0)),"")</f>
        <v/>
      </c>
      <c r="CA8" s="233" t="str">
        <f ca="1">IFERROR(INDEX(B3:AW28,A8,MATCH(CA2,B2:AW2,0)),"")</f>
        <v/>
      </c>
      <c r="CB8" s="233" t="str">
        <f ca="1">IFERROR(INDEX(B3:AW28,A8,MATCH(CB2,B2:AW2,0)),"")</f>
        <v/>
      </c>
      <c r="CC8" s="233" t="str">
        <f ca="1">IFERROR(INDEX(B3:AW28,A8,MATCH(CC2,B2:AW2,0)),"")</f>
        <v/>
      </c>
      <c r="CD8" s="233" t="str">
        <f ca="1">IFERROR(INDEX(B3:AW28,A8,MATCH(CD2,B2:AW2,0)),"")</f>
        <v/>
      </c>
      <c r="CF8" s="233" t="str">
        <f ca="1">IFERROR(INDEX(B3:AW28,A8,MATCH(CF2,B2:AW2,0)),"")</f>
        <v/>
      </c>
      <c r="CG8" s="233" t="str">
        <f ca="1">IFERROR(INDEX(B3:AW28,A8,MATCH(CG2,B2:AW2,0)),"")</f>
        <v/>
      </c>
      <c r="CH8" s="233" t="str">
        <f ca="1">IFERROR(INDEX(B3:AW28,A8,MATCH(CH2,B2:AW2,0)),"")</f>
        <v/>
      </c>
      <c r="CI8" s="233" t="str">
        <f ca="1">IFERROR(INDEX(B3:AW28,A8,MATCH(CI2,B2:AW2,0)),"")</f>
        <v/>
      </c>
      <c r="CJ8" s="233" t="str">
        <f ca="1">IFERROR(INDEX(B3:AW28,A8,MATCH(CJ2,B2:AW2,0)),"")</f>
        <v/>
      </c>
      <c r="CK8" s="233" t="str">
        <f ca="1">IFERROR(INDEX(B3:AW28,A8,MATCH(CK2,B2:AW2,0)),"")</f>
        <v/>
      </c>
      <c r="CL8" s="233" t="str">
        <f ca="1">IFERROR(INDEX(B3:AW28,A8,MATCH(CL2,B2:AW2,0)),"")</f>
        <v/>
      </c>
      <c r="CM8" s="233" t="str">
        <f ca="1">IFERROR(INDEX(B3:AW28,A8,MATCH(CM2,B2:AW2,0)),"")</f>
        <v/>
      </c>
      <c r="CN8" s="233" t="str">
        <f ca="1">IFERROR(INDEX(B3:AW28,A8,MATCH(CN2,B2:AW2,0)),"")</f>
        <v/>
      </c>
      <c r="CO8" s="233" t="str">
        <f ca="1">IFERROR(INDEX(B3:AW28,A8,MATCH(CO2,B2:AW2,0)),"")</f>
        <v/>
      </c>
      <c r="CP8" s="233" t="str">
        <f ca="1">IFERROR(INDEX(B3:AW28,A8,MATCH(CP2,B2:AW2,0)),"")</f>
        <v/>
      </c>
      <c r="CQ8" s="233" t="str">
        <f ca="1">IFERROR(INDEX(B3:AW28,A8,MATCH(CQ2,B2:AW2,0)),"")</f>
        <v/>
      </c>
      <c r="CR8" s="233" t="str">
        <f ca="1">IFERROR(INDEX(B3:AW28,A8,MATCH(CR2,B2:AW2,0)),"")</f>
        <v/>
      </c>
      <c r="CS8" s="233" t="str">
        <f ca="1">IFERROR(INDEX(B3:AW28,A8,MATCH(CS2,B2:AW2,0)),"")</f>
        <v/>
      </c>
      <c r="CT8" s="233" t="str">
        <f ca="1">IFERROR(INDEX(B3:AW28,A8,MATCH(CT2,B2:AW2,0)),"")</f>
        <v/>
      </c>
      <c r="CU8" s="233" t="str">
        <f ca="1">IFERROR(INDEX(B3:AW28,A8,MATCH(CU2,B2:AW2,0)),"")</f>
        <v/>
      </c>
      <c r="CW8" s="233" t="str">
        <f ca="1">IFERROR(INDEX(B3:AW28,A8,MATCH(CW2,B2:AW2,0)),"")</f>
        <v/>
      </c>
      <c r="CX8" s="233" t="str">
        <f ca="1">IFERROR(INDEX(B3:AW28,A8,MATCH(CX2,B2:AW2,0)),"")</f>
        <v/>
      </c>
      <c r="CY8" s="233" t="str">
        <f ca="1">IFERROR(INDEX(B3:AW28,A8,MATCH(CY2,B2:AW2,0)),"")</f>
        <v/>
      </c>
      <c r="CZ8" s="233" t="str">
        <f ca="1">IFERROR(INDEX(B3:AW28,A8,MATCH(CZ2,B2:AW2,0)),"")</f>
        <v/>
      </c>
      <c r="DA8" s="233" t="str">
        <f ca="1">IFERROR(INDEX(B3:AW28,A8,MATCH(DA2,B2:AW2,0)),"")</f>
        <v/>
      </c>
      <c r="DB8" s="233" t="str">
        <f ca="1">IFERROR(INDEX(B3:AW28,A8,MATCH(DB2,B2:AW2,0)),"")</f>
        <v/>
      </c>
      <c r="DC8" s="233" t="str">
        <f ca="1">IFERROR(INDEX(B3:AW28,A8,MATCH(DC2,B2:AW2,0)),"")</f>
        <v/>
      </c>
      <c r="DD8" s="233" t="str">
        <f ca="1">IFERROR(INDEX(B3:AW28,A8,MATCH(DD2,B2:AW2,0)),"")</f>
        <v/>
      </c>
      <c r="DF8" s="233" t="str">
        <f ca="1">IFERROR(INDEX(B3:AW28,A8,MATCH(DF2,B2:AW2,0)),"")</f>
        <v/>
      </c>
      <c r="DG8" s="233" t="str">
        <f ca="1">IFERROR(INDEX(B3:AW28,A8,MATCH(DG2,B2:AW2,0)),"")</f>
        <v/>
      </c>
      <c r="DH8" s="233" t="str">
        <f ca="1">IFERROR(INDEX(B3:AW28,A8,MATCH(DH2,B2:AW2,0)),"")</f>
        <v/>
      </c>
      <c r="DI8" s="233" t="str">
        <f ca="1">IFERROR(INDEX(B3:AW28,A8,MATCH(DI2,B2:AW2,0)),"")</f>
        <v/>
      </c>
      <c r="DK8" s="233" t="str">
        <f ca="1">IFERROR(INDEX(B3:AW28,A8,MATCH(DK2,B2:AW2,0)),"")</f>
        <v/>
      </c>
      <c r="DL8" s="233" t="str">
        <f ca="1">IFERROR(INDEX(B3:AW28,A8,MATCH(DL2,B2:AW2,0)),"")</f>
        <v/>
      </c>
      <c r="DN8" s="233" t="str">
        <f ca="1">IFERROR(INDEX(B3:AW28,A8,MATCH(DN2,B2:AW2,0)),"")</f>
        <v/>
      </c>
      <c r="DO8" s="233" t="str">
        <f ca="1">IFERROR(INDEX(B3:AW28,A8,MATCH(DO2,B2:AW2,0)),"")</f>
        <v/>
      </c>
      <c r="DQ8" s="233" t="str">
        <f t="shared" ca="1" si="5"/>
        <v>Mexico</v>
      </c>
      <c r="DT8" s="233" t="str">
        <f t="shared" si="2"/>
        <v>Carlos Rodríguez</v>
      </c>
      <c r="DU8" s="233">
        <f>COUNTIF('Group Stages'!J7:J150,DT8)</f>
        <v>0</v>
      </c>
      <c r="DV8" s="233">
        <f>COUNTIF('Group Stages'!K7:K150,DT8)</f>
        <v>0</v>
      </c>
      <c r="DW8" s="233">
        <f>COUNTIF('Group Stages'!L7:L150,DT8)</f>
        <v>0</v>
      </c>
      <c r="DX8" s="233">
        <f>COUNTIF('Group Stages'!M7:M150,DT8)</f>
        <v>0</v>
      </c>
      <c r="DY8" s="233">
        <f>COUNTIF('Group Stages'!N7:N150,DT8)</f>
        <v>0</v>
      </c>
      <c r="DZ8" s="233">
        <f>COUNTIF('Group Stages'!O7:O150,DT8)</f>
        <v>0</v>
      </c>
      <c r="EA8" s="233">
        <f>COUNTIF('Group Stages'!P7:P150,DT8)</f>
        <v>0</v>
      </c>
      <c r="EB8" s="233">
        <f>COUNTIF('Group Stages'!Q7:Q150,DT8)</f>
        <v>0</v>
      </c>
      <c r="EC8" s="233">
        <f>COUNTIF('Knock Out Stages'!K7:K85,DT8)</f>
        <v>0</v>
      </c>
      <c r="ED8" s="233">
        <f>COUNTIF('Knock Out Stages'!L7:L85,DT8)</f>
        <v>0</v>
      </c>
      <c r="EE8" s="233">
        <f>COUNTIF('Knock Out Stages'!M7:M85,DT8)</f>
        <v>0</v>
      </c>
      <c r="EF8" s="233">
        <f>COUNTIF('Knock Out Stages'!N7:N85,DT8)</f>
        <v>0</v>
      </c>
      <c r="EG8" s="233">
        <f>COUNTIF('Knock Out Stages'!O7:O85,DT8)</f>
        <v>0</v>
      </c>
      <c r="EH8" s="233">
        <f>COUNTIF('Knock Out Stages'!P7:P85,DT8)</f>
        <v>0</v>
      </c>
      <c r="EI8" s="233">
        <f>COUNTIF('Knock Out Stages'!Q7:Q85,DT8)</f>
        <v>0</v>
      </c>
      <c r="EJ8" s="233">
        <f>COUNTIF('Knock Out Stages'!R7:R85,DT8)</f>
        <v>0</v>
      </c>
      <c r="EK8" s="233">
        <f t="shared" si="3"/>
        <v>0</v>
      </c>
      <c r="EL8" s="235">
        <f ca="1">RANK(EK8,EK3:EK1250)+COUNTIF(EK3:EK8,EK8)-1</f>
        <v>6</v>
      </c>
      <c r="EM8" s="233" t="str">
        <f t="shared" ca="1" si="4"/>
        <v>Carlos Rodríguez (Mexico)</v>
      </c>
    </row>
    <row r="9" spans="1:143" x14ac:dyDescent="0.2">
      <c r="A9" s="233">
        <v>7</v>
      </c>
      <c r="B9" s="233" t="str">
        <f>'Player Database'!C12</f>
        <v>César Montes</v>
      </c>
      <c r="C9" s="233" t="str">
        <f>'Player Database'!D12</f>
        <v>Khulumani Ndamane</v>
      </c>
      <c r="D9" s="233" t="str">
        <f>'Player Database'!E12</f>
        <v>Hwang Hee-Chan</v>
      </c>
      <c r="E9" s="233" t="str">
        <f>'Player Database'!F12</f>
        <v>Lukás Cerv</v>
      </c>
      <c r="F9" s="233" t="str">
        <f>'Player Database'!G12</f>
        <v>Ismaël Koné</v>
      </c>
      <c r="G9" s="233" t="str">
        <f>'Player Database'!H12</f>
        <v>Edin Dzeko</v>
      </c>
      <c r="H9" s="233" t="str">
        <f>'Player Database'!I12</f>
        <v>Ayoub Al Oui</v>
      </c>
      <c r="I9" s="233" t="str">
        <f>'Player Database'!J12</f>
        <v>Djibril Sow</v>
      </c>
      <c r="J9" s="233" t="str">
        <f>'Player Database'!K12</f>
        <v>Douglas Santos</v>
      </c>
      <c r="K9" s="233" t="str">
        <f>'Player Database'!L12</f>
        <v>Azzedine Ounahi</v>
      </c>
      <c r="L9" s="233" t="str">
        <f>'Player Database'!M12</f>
        <v>Duckens Nazon</v>
      </c>
      <c r="M9" s="233" t="str">
        <f>'Player Database'!N12</f>
        <v>Dominic Hyam</v>
      </c>
      <c r="N9" s="233" t="str">
        <f>'Player Database'!O12</f>
        <v>Chris Richards</v>
      </c>
      <c r="O9" s="233" t="str">
        <f>'Player Database'!P12</f>
        <v>Diego Gómez</v>
      </c>
      <c r="P9" s="233" t="str">
        <f>'Player Database'!Q12</f>
        <v>Aziz Behich</v>
      </c>
      <c r="Q9" s="233" t="str">
        <f>'Player Database'!R12</f>
        <v>Deniz Gül</v>
      </c>
      <c r="R9" s="233" t="str">
        <f>'Player Database'!S12</f>
        <v>Deniz Undav</v>
      </c>
      <c r="S9" s="233" t="str">
        <f>'Player Database'!T12</f>
        <v>Jeremy Antonisse</v>
      </c>
      <c r="T9" s="233" t="str">
        <f>'Player Database'!U12</f>
        <v>Elye Wahi</v>
      </c>
      <c r="U9" s="233" t="str">
        <f>'Player Database'!V12</f>
        <v>Denil Castillo</v>
      </c>
      <c r="V9" s="233" t="str">
        <f>'Player Database'!W12</f>
        <v>Jerdy Schouten</v>
      </c>
      <c r="W9" s="233" t="str">
        <f>'Player Database'!X12</f>
        <v>Hiroki Ito</v>
      </c>
      <c r="X9" s="233" t="str">
        <f>'Player Database'!Y12</f>
        <v>Eric Anders Smith</v>
      </c>
      <c r="Y9" s="233" t="str">
        <f>'Player Database'!Z12</f>
        <v>Aymen Dahmen</v>
      </c>
      <c r="Z9" s="233" t="str">
        <f>'Player Database'!AA12</f>
        <v>Dodi Lukebakio</v>
      </c>
      <c r="AA9" s="233" t="str">
        <f>'Player Database'!AB12</f>
        <v>Ibrahim Adel</v>
      </c>
      <c r="AB9" s="233" t="str">
        <f>'Player Database'!AC12</f>
        <v>Aria Yousefi</v>
      </c>
      <c r="AC9" s="233" t="str">
        <f>'Player Database'!AD12</f>
        <v>Callan Elliot</v>
      </c>
      <c r="AD9" s="233" t="str">
        <f>'Player Database'!AE12</f>
        <v>Carlos Soler</v>
      </c>
      <c r="AE9" s="233" t="str">
        <f>'Player Database'!AF12</f>
        <v>Garry Rodrigues</v>
      </c>
      <c r="AF9" s="233" t="str">
        <f>'Player Database'!AG12</f>
        <v>Al Mufarrij</v>
      </c>
      <c r="AG9" s="233" t="str">
        <f>'Player Database'!AH12</f>
        <v>Emiliano Martínez URG</v>
      </c>
      <c r="AH9" s="233" t="str">
        <f>'Player Database'!AI12</f>
        <v>Hugo Ekitike</v>
      </c>
      <c r="AI9" s="233" t="str">
        <f>'Player Database'!AJ12</f>
        <v>Édouard Mendy</v>
      </c>
      <c r="AJ9" s="233" t="str">
        <f>'Player Database'!AK12</f>
        <v>Ali Yousif Hashim</v>
      </c>
      <c r="AK9" s="233" t="str">
        <f>'Player Database'!AL12</f>
        <v>Felix Horn Myhre</v>
      </c>
      <c r="AL9" s="233" t="str">
        <f>'Player Database'!AM12</f>
        <v>Flaco López</v>
      </c>
      <c r="AM9" s="233" t="str">
        <f>'Player Database'!AN12</f>
        <v>Amine Gouiri</v>
      </c>
      <c r="AN9" s="233" t="str">
        <f>'Player Database'!AO12</f>
        <v>David Alaba</v>
      </c>
      <c r="AO9" s="233" t="str">
        <f>'Player Database'!AP12</f>
        <v>Amer Rasem Adel Jamous</v>
      </c>
      <c r="AP9" s="233" t="str">
        <f>'Player Database'!AQ12</f>
        <v>Gonçalo Guedes</v>
      </c>
      <c r="AQ9" s="233" t="str">
        <f>'Player Database'!AR12</f>
        <v>Charles Pickel</v>
      </c>
      <c r="AR9" s="233" t="str">
        <f>'Player Database'!AS12</f>
        <v>Botirali Ergashev</v>
      </c>
      <c r="AS9" s="233" t="str">
        <f>'Player Database'!AT12</f>
        <v>Deiver Machado</v>
      </c>
      <c r="AT9" s="233" t="str">
        <f>'Player Database'!AU12</f>
        <v>Dean Henderson</v>
      </c>
      <c r="AU9" s="233" t="str">
        <f>'Player Database'!AV12</f>
        <v>Ivan Smolcic</v>
      </c>
      <c r="AV9" s="233" t="str">
        <f>'Player Database'!AW12</f>
        <v>Derrick Köhn</v>
      </c>
      <c r="AW9" s="233" t="str">
        <f>'Player Database'!AX12</f>
        <v>César Samudio</v>
      </c>
      <c r="AY9" s="233" t="str">
        <f ca="1">IFERROR(INDEX(B3:AW28,A9,MATCH(AY2,B2:AW2,0)),"")</f>
        <v/>
      </c>
      <c r="AZ9" s="233" t="str">
        <f ca="1">IFERROR(INDEX(B3:AW28,A9,MATCH(AZ2,B2:AW2,0)),"")</f>
        <v/>
      </c>
      <c r="BA9" s="233" t="str">
        <f ca="1">IFERROR(INDEX(B3:AW28,A9,MATCH(BA2,B2:AW2,0)),"")</f>
        <v/>
      </c>
      <c r="BB9" s="233" t="str">
        <f ca="1">IFERROR(INDEX(B3:AW28,A9,MATCH(BB2,B2:AW2,0)),"")</f>
        <v/>
      </c>
      <c r="BC9" s="233" t="str">
        <f ca="1">IFERROR(INDEX(B3:AW28,A9,MATCH(BC2,B2:AW2,0)),"")</f>
        <v/>
      </c>
      <c r="BD9" s="233" t="str">
        <f ca="1">IFERROR(INDEX(B3:AW28,A9,MATCH(BD2,B2:AW2,0)),"")</f>
        <v/>
      </c>
      <c r="BE9" s="233" t="str">
        <f ca="1">IFERROR(INDEX(B3:AW28,A9,MATCH(BE2,B2:AW2,0)),"")</f>
        <v/>
      </c>
      <c r="BF9" s="233" t="str">
        <f ca="1">IFERROR(INDEX(B3:AW28,A9,MATCH(BF2,B2:AW2,0)),"")</f>
        <v/>
      </c>
      <c r="BG9" s="233" t="str">
        <f ca="1">IFERROR(INDEX(B3:AW28,A9,MATCH(BG2,B2:AW2,0)),"")</f>
        <v/>
      </c>
      <c r="BH9" s="233" t="str">
        <f ca="1">IFERROR(INDEX(B3:AW28,A9,MATCH(BH2,B2:AW2,0)),"")</f>
        <v/>
      </c>
      <c r="BI9" s="233" t="str">
        <f ca="1">IFERROR(INDEX(B3:AW28,A9,MATCH(BI2,B2:AW2,0)),"")</f>
        <v/>
      </c>
      <c r="BJ9" s="233" t="str">
        <f ca="1">IFERROR(INDEX(B3:AW28,A9,MATCH(BJ2,B2:AW2,0)),"")</f>
        <v/>
      </c>
      <c r="BK9" s="233" t="str">
        <f ca="1">IFERROR(INDEX(B3:AW28,A9,MATCH(BK2,B2:AW2,0)),"")</f>
        <v/>
      </c>
      <c r="BL9" s="233" t="str">
        <f ca="1">IFERROR(INDEX(B3:AW28,A9,MATCH(BL2,B2:AW2,0)),"")</f>
        <v/>
      </c>
      <c r="BM9" s="233" t="str">
        <f ca="1">IFERROR(INDEX(B3:AW28,A9,MATCH(BM2,B2:AW2,0)),"")</f>
        <v/>
      </c>
      <c r="BN9" s="233" t="str">
        <f ca="1">IFERROR(INDEX(B3:AW28,A9,MATCH(BN2,B2:AW2,0)),"")</f>
        <v/>
      </c>
      <c r="BO9" s="233" t="str">
        <f ca="1">IFERROR(INDEX(B3:AW28,A9,MATCH(BO2,B2:AW2,0)),"")</f>
        <v/>
      </c>
      <c r="BP9" s="233" t="str">
        <f ca="1">IFERROR(INDEX(B3:AW28,A9,MATCH(BP2,B2:AW2,0)),"")</f>
        <v/>
      </c>
      <c r="BQ9" s="233" t="str">
        <f ca="1">IFERROR(INDEX(B3:AW28,A9,MATCH(BQ2,B2:AW2,0)),"")</f>
        <v/>
      </c>
      <c r="BR9" s="233" t="str">
        <f ca="1">IFERROR(INDEX(B3:AW28,A9,MATCH(BR2,B2:AW2,0)),"")</f>
        <v/>
      </c>
      <c r="BS9" s="233" t="str">
        <f ca="1">IFERROR(INDEX(B3:AW28,A9,MATCH(BS2,B2:AW2,0)),"")</f>
        <v/>
      </c>
      <c r="BT9" s="233" t="str">
        <f ca="1">IFERROR(INDEX(B3:AW28,A9,MATCH(BT2,B2:AW2,0)),"")</f>
        <v/>
      </c>
      <c r="BU9" s="233" t="str">
        <f ca="1">IFERROR(INDEX(B3:AW28,A9,MATCH(BU2,B2:AW2,0)),"")</f>
        <v/>
      </c>
      <c r="BV9" s="233" t="str">
        <f ca="1">IFERROR(INDEX(B3:AW28,A9,MATCH(BV2,B2:AW2,0)),"")</f>
        <v/>
      </c>
      <c r="BW9" s="233" t="str">
        <f ca="1">IFERROR(INDEX(B3:AW28,A9,MATCH(BW2,B2:AW2,0)),"")</f>
        <v/>
      </c>
      <c r="BX9" s="233" t="str">
        <f ca="1">IFERROR(INDEX(B3:AW28,A9,MATCH(BX2,B2:AW2,0)),"")</f>
        <v/>
      </c>
      <c r="BY9" s="233" t="str">
        <f ca="1">IFERROR(INDEX(B3:AW28,A9,MATCH(BY2,B2:AW2,0)),"")</f>
        <v/>
      </c>
      <c r="BZ9" s="233" t="str">
        <f ca="1">IFERROR(INDEX(B3:AW28,A9,MATCH(BZ2,B2:AW2,0)),"")</f>
        <v/>
      </c>
      <c r="CA9" s="233" t="str">
        <f ca="1">IFERROR(INDEX(B3:AW28,A9,MATCH(CA2,B2:AW2,0)),"")</f>
        <v/>
      </c>
      <c r="CB9" s="233" t="str">
        <f ca="1">IFERROR(INDEX(B3:AW28,A9,MATCH(CB2,B2:AW2,0)),"")</f>
        <v/>
      </c>
      <c r="CC9" s="233" t="str">
        <f ca="1">IFERROR(INDEX(B3:AW28,A9,MATCH(CC2,B2:AW2,0)),"")</f>
        <v/>
      </c>
      <c r="CD9" s="233" t="str">
        <f ca="1">IFERROR(INDEX(B3:AW28,A9,MATCH(CD2,B2:AW2,0)),"")</f>
        <v/>
      </c>
      <c r="CF9" s="233" t="str">
        <f ca="1">IFERROR(INDEX(B3:AW28,A9,MATCH(CF2,B2:AW2,0)),"")</f>
        <v/>
      </c>
      <c r="CG9" s="233" t="str">
        <f ca="1">IFERROR(INDEX(B3:AW28,A9,MATCH(CG2,B2:AW2,0)),"")</f>
        <v/>
      </c>
      <c r="CH9" s="233" t="str">
        <f ca="1">IFERROR(INDEX(B3:AW28,A9,MATCH(CH2,B2:AW2,0)),"")</f>
        <v/>
      </c>
      <c r="CI9" s="233" t="str">
        <f ca="1">IFERROR(INDEX(B3:AW28,A9,MATCH(CI2,B2:AW2,0)),"")</f>
        <v/>
      </c>
      <c r="CJ9" s="233" t="str">
        <f ca="1">IFERROR(INDEX(B3:AW28,A9,MATCH(CJ2,B2:AW2,0)),"")</f>
        <v/>
      </c>
      <c r="CK9" s="233" t="str">
        <f ca="1">IFERROR(INDEX(B3:AW28,A9,MATCH(CK2,B2:AW2,0)),"")</f>
        <v/>
      </c>
      <c r="CL9" s="233" t="str">
        <f ca="1">IFERROR(INDEX(B3:AW28,A9,MATCH(CL2,B2:AW2,0)),"")</f>
        <v/>
      </c>
      <c r="CM9" s="233" t="str">
        <f ca="1">IFERROR(INDEX(B3:AW28,A9,MATCH(CM2,B2:AW2,0)),"")</f>
        <v/>
      </c>
      <c r="CN9" s="233" t="str">
        <f ca="1">IFERROR(INDEX(B3:AW28,A9,MATCH(CN2,B2:AW2,0)),"")</f>
        <v/>
      </c>
      <c r="CO9" s="233" t="str">
        <f ca="1">IFERROR(INDEX(B3:AW28,A9,MATCH(CO2,B2:AW2,0)),"")</f>
        <v/>
      </c>
      <c r="CP9" s="233" t="str">
        <f ca="1">IFERROR(INDEX(B3:AW28,A9,MATCH(CP2,B2:AW2,0)),"")</f>
        <v/>
      </c>
      <c r="CQ9" s="233" t="str">
        <f ca="1">IFERROR(INDEX(B3:AW28,A9,MATCH(CQ2,B2:AW2,0)),"")</f>
        <v/>
      </c>
      <c r="CR9" s="233" t="str">
        <f ca="1">IFERROR(INDEX(B3:AW28,A9,MATCH(CR2,B2:AW2,0)),"")</f>
        <v/>
      </c>
      <c r="CS9" s="233" t="str">
        <f ca="1">IFERROR(INDEX(B3:AW28,A9,MATCH(CS2,B2:AW2,0)),"")</f>
        <v/>
      </c>
      <c r="CT9" s="233" t="str">
        <f ca="1">IFERROR(INDEX(B3:AW28,A9,MATCH(CT2,B2:AW2,0)),"")</f>
        <v/>
      </c>
      <c r="CU9" s="233" t="str">
        <f ca="1">IFERROR(INDEX(B3:AW28,A9,MATCH(CU2,B2:AW2,0)),"")</f>
        <v/>
      </c>
      <c r="CW9" s="233" t="str">
        <f ca="1">IFERROR(INDEX(B3:AW28,A9,MATCH(CW2,B2:AW2,0)),"")</f>
        <v/>
      </c>
      <c r="CX9" s="233" t="str">
        <f ca="1">IFERROR(INDEX(B3:AW28,A9,MATCH(CX2,B2:AW2,0)),"")</f>
        <v/>
      </c>
      <c r="CY9" s="233" t="str">
        <f ca="1">IFERROR(INDEX(B3:AW28,A9,MATCH(CY2,B2:AW2,0)),"")</f>
        <v/>
      </c>
      <c r="CZ9" s="233" t="str">
        <f ca="1">IFERROR(INDEX(B3:AW28,A9,MATCH(CZ2,B2:AW2,0)),"")</f>
        <v/>
      </c>
      <c r="DA9" s="233" t="str">
        <f ca="1">IFERROR(INDEX(B3:AW28,A9,MATCH(DA2,B2:AW2,0)),"")</f>
        <v/>
      </c>
      <c r="DB9" s="233" t="str">
        <f ca="1">IFERROR(INDEX(B3:AW28,A9,MATCH(DB2,B2:AW2,0)),"")</f>
        <v/>
      </c>
      <c r="DC9" s="233" t="str">
        <f ca="1">IFERROR(INDEX(B3:AW28,A9,MATCH(DC2,B2:AW2,0)),"")</f>
        <v/>
      </c>
      <c r="DD9" s="233" t="str">
        <f ca="1">IFERROR(INDEX(B3:AW28,A9,MATCH(DD2,B2:AW2,0)),"")</f>
        <v/>
      </c>
      <c r="DF9" s="233" t="str">
        <f ca="1">IFERROR(INDEX(B3:AW28,A9,MATCH(DF2,B2:AW2,0)),"")</f>
        <v/>
      </c>
      <c r="DG9" s="233" t="str">
        <f ca="1">IFERROR(INDEX(B3:AW28,A9,MATCH(DG2,B2:AW2,0)),"")</f>
        <v/>
      </c>
      <c r="DH9" s="233" t="str">
        <f ca="1">IFERROR(INDEX(B3:AW28,A9,MATCH(DH2,B2:AW2,0)),"")</f>
        <v/>
      </c>
      <c r="DI9" s="233" t="str">
        <f ca="1">IFERROR(INDEX(B3:AW28,A9,MATCH(DI2,B2:AW2,0)),"")</f>
        <v/>
      </c>
      <c r="DK9" s="233" t="str">
        <f ca="1">IFERROR(INDEX(B3:AW28,A9,MATCH(DK2,B2:AW2,0)),"")</f>
        <v/>
      </c>
      <c r="DL9" s="233" t="str">
        <f ca="1">IFERROR(INDEX(B3:AW28,A9,MATCH(DL2,B2:AW2,0)),"")</f>
        <v/>
      </c>
      <c r="DN9" s="233" t="str">
        <f ca="1">IFERROR(INDEX(B3:AW28,A9,MATCH(DN2,B2:AW2,0)),"")</f>
        <v/>
      </c>
      <c r="DO9" s="233" t="str">
        <f ca="1">IFERROR(INDEX(B3:AW28,A9,MATCH(DO2,B2:AW2,0)),"")</f>
        <v/>
      </c>
      <c r="DQ9" s="233" t="str">
        <f t="shared" ca="1" si="5"/>
        <v>Mexico</v>
      </c>
      <c r="DT9" s="233" t="str">
        <f t="shared" si="2"/>
        <v>César Montes</v>
      </c>
      <c r="DU9" s="233">
        <f>COUNTIF('Group Stages'!J7:J150,DT9)</f>
        <v>0</v>
      </c>
      <c r="DV9" s="233">
        <f>COUNTIF('Group Stages'!K7:K150,DT9)</f>
        <v>0</v>
      </c>
      <c r="DW9" s="233">
        <f>COUNTIF('Group Stages'!L7:L150,DT9)</f>
        <v>0</v>
      </c>
      <c r="DX9" s="233">
        <f>COUNTIF('Group Stages'!M7:M150,DT9)</f>
        <v>0</v>
      </c>
      <c r="DY9" s="233">
        <f>COUNTIF('Group Stages'!N7:N150,DT9)</f>
        <v>0</v>
      </c>
      <c r="DZ9" s="233">
        <f>COUNTIF('Group Stages'!O7:O150,DT9)</f>
        <v>0</v>
      </c>
      <c r="EA9" s="233">
        <f>COUNTIF('Group Stages'!P7:P150,DT9)</f>
        <v>0</v>
      </c>
      <c r="EB9" s="233">
        <f>COUNTIF('Group Stages'!Q7:Q150,DT9)</f>
        <v>0</v>
      </c>
      <c r="EC9" s="233">
        <f>COUNTIF('Knock Out Stages'!K7:K85,DT9)</f>
        <v>0</v>
      </c>
      <c r="ED9" s="233">
        <f>COUNTIF('Knock Out Stages'!L7:L85,DT9)</f>
        <v>0</v>
      </c>
      <c r="EE9" s="233">
        <f>COUNTIF('Knock Out Stages'!M7:M85,DT9)</f>
        <v>0</v>
      </c>
      <c r="EF9" s="233">
        <f>COUNTIF('Knock Out Stages'!N7:N85,DT9)</f>
        <v>0</v>
      </c>
      <c r="EG9" s="233">
        <f>COUNTIF('Knock Out Stages'!O7:O85,DT9)</f>
        <v>0</v>
      </c>
      <c r="EH9" s="233">
        <f>COUNTIF('Knock Out Stages'!P7:P85,DT9)</f>
        <v>0</v>
      </c>
      <c r="EI9" s="233">
        <f>COUNTIF('Knock Out Stages'!Q7:Q85,DT9)</f>
        <v>0</v>
      </c>
      <c r="EJ9" s="233">
        <f>COUNTIF('Knock Out Stages'!R7:R85,DT9)</f>
        <v>0</v>
      </c>
      <c r="EK9" s="233">
        <f t="shared" si="3"/>
        <v>0</v>
      </c>
      <c r="EL9" s="235">
        <f ca="1">RANK(EK9,EK3:EK1250)+COUNTIF(EK3:EK9,EK9)-1</f>
        <v>7</v>
      </c>
      <c r="EM9" s="233" t="str">
        <f t="shared" ca="1" si="4"/>
        <v>César Montes (Mexico)</v>
      </c>
    </row>
    <row r="10" spans="1:143" x14ac:dyDescent="0.2">
      <c r="A10" s="233">
        <v>8</v>
      </c>
      <c r="B10" s="233" t="str">
        <f>'Player Database'!C13</f>
        <v>Denzell García</v>
      </c>
      <c r="C10" s="233" t="str">
        <f>'Player Database'!D13</f>
        <v>Lyle Foster</v>
      </c>
      <c r="D10" s="233" t="str">
        <f>'Player Database'!E13</f>
        <v>Jens Castrop</v>
      </c>
      <c r="E10" s="233" t="str">
        <f>'Player Database'!F13</f>
        <v>Lukas Hornicek</v>
      </c>
      <c r="F10" s="233" t="str">
        <f>'Player Database'!G13</f>
        <v>Jacen Russell-Rowe</v>
      </c>
      <c r="G10" s="233" t="str">
        <f>'Player Database'!H13</f>
        <v>Ermedin Demirovic</v>
      </c>
      <c r="H10" s="233" t="str">
        <f>'Player Database'!I13</f>
        <v>Bassam Al-Rawi</v>
      </c>
      <c r="I10" s="233" t="str">
        <f>'Player Database'!J13</f>
        <v>Eray Cömert</v>
      </c>
      <c r="J10" s="233" t="str">
        <f>'Player Database'!K13</f>
        <v>Ederson</v>
      </c>
      <c r="K10" s="233" t="str">
        <f>'Player Database'!L13</f>
        <v>Bilal El Khannouss</v>
      </c>
      <c r="L10" s="233" t="str">
        <f>'Player Database'!M13</f>
        <v>Duke Lacroix</v>
      </c>
      <c r="M10" s="233" t="str">
        <f>'Player Database'!N13</f>
        <v>Findlay Curtis</v>
      </c>
      <c r="N10" s="233" t="str">
        <f>'Player Database'!O13</f>
        <v>Christian Pulisic</v>
      </c>
      <c r="O10" s="233" t="str">
        <f>'Player Database'!P13</f>
        <v>Fabián Balbuena</v>
      </c>
      <c r="P10" s="233" t="str">
        <f>'Player Database'!Q13</f>
        <v>Cameron Burgess</v>
      </c>
      <c r="Q10" s="233" t="str">
        <f>'Player Database'!R13</f>
        <v>Eren Elmali</v>
      </c>
      <c r="R10" s="233" t="str">
        <f>'Player Database'!S13</f>
        <v>Finn Dahmen</v>
      </c>
      <c r="S10" s="233" t="str">
        <f>'Player Database'!T13</f>
        <v>Joshua Brenet</v>
      </c>
      <c r="T10" s="233" t="str">
        <f>'Player Database'!U13</f>
        <v>Emmanuel Agbadou</v>
      </c>
      <c r="U10" s="233" t="str">
        <f>'Player Database'!V13</f>
        <v>Elias Legendre</v>
      </c>
      <c r="V10" s="233" t="str">
        <f>'Player Database'!W13</f>
        <v>Jeremie Frimpong</v>
      </c>
      <c r="W10" s="233" t="str">
        <f>'Player Database'!X13</f>
        <v>Joel Chima Fujita</v>
      </c>
      <c r="X10" s="233" t="str">
        <f>'Player Database'!Y13</f>
        <v>Gabriel Gudmundsson</v>
      </c>
      <c r="Y10" s="233" t="str">
        <f>'Player Database'!Z13</f>
        <v>Elias Saad</v>
      </c>
      <c r="Z10" s="233" t="str">
        <f>'Player Database'!AA13</f>
        <v>Jérémy Doku</v>
      </c>
      <c r="AA10" s="233" t="str">
        <f>'Player Database'!AB13</f>
        <v>Khaled Sobhy</v>
      </c>
      <c r="AB10" s="233" t="str">
        <f>'Player Database'!AC13</f>
        <v>Danial Iri</v>
      </c>
      <c r="AC10" s="233" t="str">
        <f>'Player Database'!AD13</f>
        <v>Callum McCowatt</v>
      </c>
      <c r="AD10" s="233" t="str">
        <f>'Player Database'!AE13</f>
        <v>Cristhian Mosquera</v>
      </c>
      <c r="AE10" s="233" t="str">
        <f>'Player Database'!AF13</f>
        <v>Ieltsin Jerónimo Semedo Camões</v>
      </c>
      <c r="AF10" s="233" t="str">
        <f>'Player Database'!AG13</f>
        <v>Ali Lajami</v>
      </c>
      <c r="AG10" s="233" t="str">
        <f>'Player Database'!AH13</f>
        <v>Facundo Martínez</v>
      </c>
      <c r="AH10" s="233" t="str">
        <f>'Player Database'!AI13</f>
        <v>Ibrahima Konaté</v>
      </c>
      <c r="AI10" s="233" t="str">
        <f>'Player Database'!AJ13</f>
        <v>El Hadji Malick Diouf</v>
      </c>
      <c r="AJ10" s="233" t="str">
        <f>'Player Database'!AK13</f>
        <v>Amir Al-Ammari</v>
      </c>
      <c r="AK10" s="233" t="str">
        <f>'Player Database'!AL13</f>
        <v>Fredrik André Bjørkan</v>
      </c>
      <c r="AL10" s="233" t="str">
        <f>'Player Database'!AM13</f>
        <v>Franco Mastantuono</v>
      </c>
      <c r="AM10" s="233" t="str">
        <f>'Player Database'!AN13</f>
        <v>Anis Hadj Moussa</v>
      </c>
      <c r="AN10" s="233" t="str">
        <f>'Player Database'!AO13</f>
        <v>Florian Grillitsch</v>
      </c>
      <c r="AO10" s="233" t="str">
        <f>'Player Database'!AP13</f>
        <v>Baha' Faisal</v>
      </c>
      <c r="AP10" s="233" t="str">
        <f>'Player Database'!AQ13</f>
        <v>Gonçalo Inacio</v>
      </c>
      <c r="AQ10" s="233" t="str">
        <f>'Player Database'!AR13</f>
        <v>Dylan Batubinsika</v>
      </c>
      <c r="AR10" s="233" t="str">
        <f>'Player Database'!AS13</f>
        <v>Dostonbek Khamdamov</v>
      </c>
      <c r="AS10" s="233" t="str">
        <f>'Player Database'!AT13</f>
        <v>Gustavo Puerta</v>
      </c>
      <c r="AT10" s="233" t="str">
        <f>'Player Database'!AU13</f>
        <v>Declan Rice</v>
      </c>
      <c r="AU10" s="233" t="str">
        <f>'Player Database'!AV13</f>
        <v>Ivor Pandur</v>
      </c>
      <c r="AV10" s="233" t="str">
        <f>'Player Database'!AW13</f>
        <v>Derrick Luckassen</v>
      </c>
      <c r="AW10" s="233" t="str">
        <f>'Player Database'!AX13</f>
        <v>César Yanis</v>
      </c>
      <c r="AY10" s="233" t="str">
        <f ca="1">IFERROR(INDEX(B3:AW28,A10,MATCH(AY2,B2:AW2,0)),"")</f>
        <v/>
      </c>
      <c r="AZ10" s="233" t="str">
        <f ca="1">IFERROR(INDEX(B3:AW28,A10,MATCH(AZ2,B2:AW2,0)),"")</f>
        <v/>
      </c>
      <c r="BA10" s="233" t="str">
        <f ca="1">IFERROR(INDEX(B3:AW28,A10,MATCH(BA2,B2:AW2,0)),"")</f>
        <v/>
      </c>
      <c r="BB10" s="233" t="str">
        <f ca="1">IFERROR(INDEX(B3:AW28,A10,MATCH(BB2,B2:AW2,0)),"")</f>
        <v/>
      </c>
      <c r="BC10" s="233" t="str">
        <f ca="1">IFERROR(INDEX(B3:AW28,A10,MATCH(BC2,B2:AW2,0)),"")</f>
        <v/>
      </c>
      <c r="BD10" s="233" t="str">
        <f ca="1">IFERROR(INDEX(B3:AW28,A10,MATCH(BD2,B2:AW2,0)),"")</f>
        <v/>
      </c>
      <c r="BE10" s="233" t="str">
        <f ca="1">IFERROR(INDEX(B3:AW28,A10,MATCH(BE2,B2:AW2,0)),"")</f>
        <v/>
      </c>
      <c r="BF10" s="233" t="str">
        <f ca="1">IFERROR(INDEX(B3:AW28,A10,MATCH(BF2,B2:AW2,0)),"")</f>
        <v/>
      </c>
      <c r="BG10" s="233" t="str">
        <f ca="1">IFERROR(INDEX(B3:AW28,A10,MATCH(BG2,B2:AW2,0)),"")</f>
        <v/>
      </c>
      <c r="BH10" s="233" t="str">
        <f ca="1">IFERROR(INDEX(B3:AW28,A10,MATCH(BH2,B2:AW2,0)),"")</f>
        <v/>
      </c>
      <c r="BI10" s="233" t="str">
        <f ca="1">IFERROR(INDEX(B3:AW28,A10,MATCH(BI2,B2:AW2,0)),"")</f>
        <v/>
      </c>
      <c r="BJ10" s="233" t="str">
        <f ca="1">IFERROR(INDEX(B3:AW28,A10,MATCH(BJ2,B2:AW2,0)),"")</f>
        <v/>
      </c>
      <c r="BK10" s="233" t="str">
        <f ca="1">IFERROR(INDEX(B3:AW28,A10,MATCH(BK2,B2:AW2,0)),"")</f>
        <v/>
      </c>
      <c r="BL10" s="233" t="str">
        <f ca="1">IFERROR(INDEX(B3:AW28,A10,MATCH(BL2,B2:AW2,0)),"")</f>
        <v/>
      </c>
      <c r="BM10" s="233" t="str">
        <f ca="1">IFERROR(INDEX(B3:AW28,A10,MATCH(BM2,B2:AW2,0)),"")</f>
        <v/>
      </c>
      <c r="BN10" s="233" t="str">
        <f ca="1">IFERROR(INDEX(B3:AW28,A10,MATCH(BN2,B2:AW2,0)),"")</f>
        <v/>
      </c>
      <c r="BO10" s="233" t="str">
        <f ca="1">IFERROR(INDEX(B3:AW28,A10,MATCH(BO2,B2:AW2,0)),"")</f>
        <v/>
      </c>
      <c r="BP10" s="233" t="str">
        <f ca="1">IFERROR(INDEX(B3:AW28,A10,MATCH(BP2,B2:AW2,0)),"")</f>
        <v/>
      </c>
      <c r="BQ10" s="233" t="str">
        <f ca="1">IFERROR(INDEX(B3:AW28,A10,MATCH(BQ2,B2:AW2,0)),"")</f>
        <v/>
      </c>
      <c r="BR10" s="233" t="str">
        <f ca="1">IFERROR(INDEX(B3:AW28,A10,MATCH(BR2,B2:AW2,0)),"")</f>
        <v/>
      </c>
      <c r="BS10" s="233" t="str">
        <f ca="1">IFERROR(INDEX(B3:AW28,A10,MATCH(BS2,B2:AW2,0)),"")</f>
        <v/>
      </c>
      <c r="BT10" s="233" t="str">
        <f ca="1">IFERROR(INDEX(B3:AW28,A10,MATCH(BT2,B2:AW2,0)),"")</f>
        <v/>
      </c>
      <c r="BU10" s="233" t="str">
        <f ca="1">IFERROR(INDEX(B3:AW28,A10,MATCH(BU2,B2:AW2,0)),"")</f>
        <v/>
      </c>
      <c r="BV10" s="233" t="str">
        <f ca="1">IFERROR(INDEX(B3:AW28,A10,MATCH(BV2,B2:AW2,0)),"")</f>
        <v/>
      </c>
      <c r="BW10" s="233" t="str">
        <f ca="1">IFERROR(INDEX(B3:AW28,A10,MATCH(BW2,B2:AW2,0)),"")</f>
        <v/>
      </c>
      <c r="BX10" s="233" t="str">
        <f ca="1">IFERROR(INDEX(B3:AW28,A10,MATCH(BX2,B2:AW2,0)),"")</f>
        <v/>
      </c>
      <c r="BY10" s="233" t="str">
        <f ca="1">IFERROR(INDEX(B3:AW28,A10,MATCH(BY2,B2:AW2,0)),"")</f>
        <v/>
      </c>
      <c r="BZ10" s="233" t="str">
        <f ca="1">IFERROR(INDEX(B3:AW28,A10,MATCH(BZ2,B2:AW2,0)),"")</f>
        <v/>
      </c>
      <c r="CA10" s="233" t="str">
        <f ca="1">IFERROR(INDEX(B3:AW28,A10,MATCH(CA2,B2:AW2,0)),"")</f>
        <v/>
      </c>
      <c r="CB10" s="233" t="str">
        <f ca="1">IFERROR(INDEX(B3:AW28,A10,MATCH(CB2,B2:AW2,0)),"")</f>
        <v/>
      </c>
      <c r="CC10" s="233" t="str">
        <f ca="1">IFERROR(INDEX(B3:AW28,A10,MATCH(CC2,B2:AW2,0)),"")</f>
        <v/>
      </c>
      <c r="CD10" s="233" t="str">
        <f ca="1">IFERROR(INDEX(B3:AW28,A10,MATCH(CD2,B2:AW2,0)),"")</f>
        <v/>
      </c>
      <c r="CF10" s="233" t="str">
        <f ca="1">IFERROR(INDEX(B3:AW28,A10,MATCH(CF2,B2:AW2,0)),"")</f>
        <v/>
      </c>
      <c r="CG10" s="233" t="str">
        <f ca="1">IFERROR(INDEX(B3:AW28,A10,MATCH(CG2,B2:AW2,0)),"")</f>
        <v/>
      </c>
      <c r="CH10" s="233" t="str">
        <f ca="1">IFERROR(INDEX(B3:AW28,A10,MATCH(CH2,B2:AW2,0)),"")</f>
        <v/>
      </c>
      <c r="CI10" s="233" t="str">
        <f ca="1">IFERROR(INDEX(B3:AW28,A10,MATCH(CI2,B2:AW2,0)),"")</f>
        <v/>
      </c>
      <c r="CJ10" s="233" t="str">
        <f ca="1">IFERROR(INDEX(B3:AW28,A10,MATCH(CJ2,B2:AW2,0)),"")</f>
        <v/>
      </c>
      <c r="CK10" s="233" t="str">
        <f ca="1">IFERROR(INDEX(B3:AW28,A10,MATCH(CK2,B2:AW2,0)),"")</f>
        <v/>
      </c>
      <c r="CL10" s="233" t="str">
        <f ca="1">IFERROR(INDEX(B3:AW28,A10,MATCH(CL2,B2:AW2,0)),"")</f>
        <v/>
      </c>
      <c r="CM10" s="233" t="str">
        <f ca="1">IFERROR(INDEX(B3:AW28,A10,MATCH(CM2,B2:AW2,0)),"")</f>
        <v/>
      </c>
      <c r="CN10" s="233" t="str">
        <f ca="1">IFERROR(INDEX(B3:AW28,A10,MATCH(CN2,B2:AW2,0)),"")</f>
        <v/>
      </c>
      <c r="CO10" s="233" t="str">
        <f ca="1">IFERROR(INDEX(B3:AW28,A10,MATCH(CO2,B2:AW2,0)),"")</f>
        <v/>
      </c>
      <c r="CP10" s="233" t="str">
        <f ca="1">IFERROR(INDEX(B3:AW28,A10,MATCH(CP2,B2:AW2,0)),"")</f>
        <v/>
      </c>
      <c r="CQ10" s="233" t="str">
        <f ca="1">IFERROR(INDEX(B3:AW28,A10,MATCH(CQ2,B2:AW2,0)),"")</f>
        <v/>
      </c>
      <c r="CR10" s="233" t="str">
        <f ca="1">IFERROR(INDEX(B3:AW28,A10,MATCH(CR2,B2:AW2,0)),"")</f>
        <v/>
      </c>
      <c r="CS10" s="233" t="str">
        <f ca="1">IFERROR(INDEX(B3:AW28,A10,MATCH(CS2,B2:AW2,0)),"")</f>
        <v/>
      </c>
      <c r="CT10" s="233" t="str">
        <f ca="1">IFERROR(INDEX(B3:AW28,A10,MATCH(CT2,B2:AW2,0)),"")</f>
        <v/>
      </c>
      <c r="CU10" s="233" t="str">
        <f ca="1">IFERROR(INDEX(B3:AW28,A10,MATCH(CU2,B2:AW2,0)),"")</f>
        <v/>
      </c>
      <c r="CW10" s="233" t="str">
        <f ca="1">IFERROR(INDEX(B3:AW28,A10,MATCH(CW2,B2:AW2,0)),"")</f>
        <v/>
      </c>
      <c r="CX10" s="233" t="str">
        <f ca="1">IFERROR(INDEX(B3:AW28,A10,MATCH(CX2,B2:AW2,0)),"")</f>
        <v/>
      </c>
      <c r="CY10" s="233" t="str">
        <f ca="1">IFERROR(INDEX(B3:AW28,A10,MATCH(CY2,B2:AW2,0)),"")</f>
        <v/>
      </c>
      <c r="CZ10" s="233" t="str">
        <f ca="1">IFERROR(INDEX(B3:AW28,A10,MATCH(CZ2,B2:AW2,0)),"")</f>
        <v/>
      </c>
      <c r="DA10" s="233" t="str">
        <f ca="1">IFERROR(INDEX(B3:AW28,A10,MATCH(DA2,B2:AW2,0)),"")</f>
        <v/>
      </c>
      <c r="DB10" s="233" t="str">
        <f ca="1">IFERROR(INDEX(B3:AW28,A10,MATCH(DB2,B2:AW2,0)),"")</f>
        <v/>
      </c>
      <c r="DC10" s="233" t="str">
        <f ca="1">IFERROR(INDEX(B3:AW28,A10,MATCH(DC2,B2:AW2,0)),"")</f>
        <v/>
      </c>
      <c r="DD10" s="233" t="str">
        <f ca="1">IFERROR(INDEX(B3:AW28,A10,MATCH(DD2,B2:AW2,0)),"")</f>
        <v/>
      </c>
      <c r="DF10" s="233" t="str">
        <f ca="1">IFERROR(INDEX(B3:AW28,A10,MATCH(DF2,B2:AW2,0)),"")</f>
        <v/>
      </c>
      <c r="DG10" s="233" t="str">
        <f ca="1">IFERROR(INDEX(B3:AW28,A10,MATCH(DG2,B2:AW2,0)),"")</f>
        <v/>
      </c>
      <c r="DH10" s="233" t="str">
        <f ca="1">IFERROR(INDEX(B3:AW28,A10,MATCH(DH2,B2:AW2,0)),"")</f>
        <v/>
      </c>
      <c r="DI10" s="233" t="str">
        <f ca="1">IFERROR(INDEX(B3:AW28,A10,MATCH(DI2,B2:AW2,0)),"")</f>
        <v/>
      </c>
      <c r="DK10" s="233" t="str">
        <f ca="1">IFERROR(INDEX(B3:AW28,A10,MATCH(DK2,B2:AW2,0)),"")</f>
        <v/>
      </c>
      <c r="DL10" s="233" t="str">
        <f ca="1">IFERROR(INDEX(B3:AW28,A10,MATCH(DL2,B2:AW2,0)),"")</f>
        <v/>
      </c>
      <c r="DN10" s="233" t="str">
        <f ca="1">IFERROR(INDEX(B3:AW28,A10,MATCH(DN2,B2:AW2,0)),"")</f>
        <v/>
      </c>
      <c r="DO10" s="233" t="str">
        <f ca="1">IFERROR(INDEX(B3:AW28,A10,MATCH(DO2,B2:AW2,0)),"")</f>
        <v/>
      </c>
      <c r="DQ10" s="233" t="str">
        <f t="shared" ca="1" si="5"/>
        <v>Mexico</v>
      </c>
      <c r="DT10" s="233" t="str">
        <f t="shared" si="2"/>
        <v>Denzell García</v>
      </c>
      <c r="DU10" s="233">
        <f>COUNTIF('Group Stages'!J7:J150,DT10)</f>
        <v>0</v>
      </c>
      <c r="DV10" s="233">
        <f>COUNTIF('Group Stages'!K7:K150,DT10)</f>
        <v>0</v>
      </c>
      <c r="DW10" s="233">
        <f>COUNTIF('Group Stages'!L7:L150,DT10)</f>
        <v>0</v>
      </c>
      <c r="DX10" s="233">
        <f>COUNTIF('Group Stages'!M7:M150,DT10)</f>
        <v>0</v>
      </c>
      <c r="DY10" s="233">
        <f>COUNTIF('Group Stages'!N7:N150,DT10)</f>
        <v>0</v>
      </c>
      <c r="DZ10" s="233">
        <f>COUNTIF('Group Stages'!O7:O150,DT10)</f>
        <v>0</v>
      </c>
      <c r="EA10" s="233">
        <f>COUNTIF('Group Stages'!P7:P150,DT10)</f>
        <v>0</v>
      </c>
      <c r="EB10" s="233">
        <f>COUNTIF('Group Stages'!Q7:Q150,DT10)</f>
        <v>0</v>
      </c>
      <c r="EC10" s="233">
        <f>COUNTIF('Knock Out Stages'!K7:K85,DT10)</f>
        <v>0</v>
      </c>
      <c r="ED10" s="233">
        <f>COUNTIF('Knock Out Stages'!L7:L85,DT10)</f>
        <v>0</v>
      </c>
      <c r="EE10" s="233">
        <f>COUNTIF('Knock Out Stages'!M7:M85,DT10)</f>
        <v>0</v>
      </c>
      <c r="EF10" s="233">
        <f>COUNTIF('Knock Out Stages'!N7:N85,DT10)</f>
        <v>0</v>
      </c>
      <c r="EG10" s="233">
        <f>COUNTIF('Knock Out Stages'!O7:O85,DT10)</f>
        <v>0</v>
      </c>
      <c r="EH10" s="233">
        <f>COUNTIF('Knock Out Stages'!P7:P85,DT10)</f>
        <v>0</v>
      </c>
      <c r="EI10" s="233">
        <f>COUNTIF('Knock Out Stages'!Q7:Q85,DT10)</f>
        <v>0</v>
      </c>
      <c r="EJ10" s="233">
        <f>COUNTIF('Knock Out Stages'!R7:R85,DT10)</f>
        <v>0</v>
      </c>
      <c r="EK10" s="233">
        <f t="shared" si="3"/>
        <v>0</v>
      </c>
      <c r="EL10" s="235">
        <f ca="1">RANK(EK10,EK3:EK1250)+COUNTIF(EK3:EK10,EK10)-1</f>
        <v>8</v>
      </c>
      <c r="EM10" s="233" t="str">
        <f t="shared" ca="1" si="4"/>
        <v>Denzell García (Mexico)</v>
      </c>
    </row>
    <row r="11" spans="1:143" x14ac:dyDescent="0.2">
      <c r="A11" s="233">
        <v>9</v>
      </c>
      <c r="B11" s="233" t="str">
        <f>'Player Database'!C14</f>
        <v>Érick Sánchez</v>
      </c>
      <c r="C11" s="233" t="str">
        <f>'Player Database'!D14</f>
        <v>Mbekezeli Mbokazi</v>
      </c>
      <c r="D11" s="233" t="str">
        <f>'Player Database'!E14</f>
        <v>Jin-Gyu Kim</v>
      </c>
      <c r="E11" s="233" t="str">
        <f>'Player Database'!F14</f>
        <v>Lukás Provod</v>
      </c>
      <c r="F11" s="233" t="str">
        <f>'Player Database'!G14</f>
        <v>Jahkeele Marshall-Rutty</v>
      </c>
      <c r="G11" s="233" t="str">
        <f>'Player Database'!H14</f>
        <v>Esmir Bajraktarevic</v>
      </c>
      <c r="H11" s="233" t="str">
        <f>'Player Database'!I14</f>
        <v>Boualem Khoukhi</v>
      </c>
      <c r="I11" s="233" t="str">
        <f>'Player Database'!J14</f>
        <v>Fabian Rieder</v>
      </c>
      <c r="J11" s="233" t="str">
        <f>'Player Database'!K14</f>
        <v>Endrick</v>
      </c>
      <c r="K11" s="233" t="str">
        <f>'Player Database'!L14</f>
        <v>Brahim Díaz</v>
      </c>
      <c r="L11" s="233" t="str">
        <f>'Player Database'!M14</f>
        <v>Frantzdy Pierrot</v>
      </c>
      <c r="M11" s="233" t="str">
        <f>'Player Database'!N14</f>
        <v>George Hirst</v>
      </c>
      <c r="N11" s="233" t="str">
        <f>'Player Database'!O14</f>
        <v>Cristian Roldan</v>
      </c>
      <c r="O11" s="233" t="str">
        <f>'Player Database'!P14</f>
        <v>Gabriel Ávalos</v>
      </c>
      <c r="P11" s="233" t="str">
        <f>'Player Database'!Q14</f>
        <v>Connor Metcalfe</v>
      </c>
      <c r="Q11" s="233" t="str">
        <f>'Player Database'!R14</f>
        <v>Ferdi Kadioglu</v>
      </c>
      <c r="R11" s="233" t="str">
        <f>'Player Database'!S14</f>
        <v>Florian Wirtz</v>
      </c>
      <c r="S11" s="233" t="str">
        <f>'Player Database'!T14</f>
        <v>Juninho Bacuna</v>
      </c>
      <c r="T11" s="233" t="str">
        <f>'Player Database'!U14</f>
        <v>Evan Ndicka</v>
      </c>
      <c r="U11" s="233" t="str">
        <f>'Player Database'!V14</f>
        <v>Enner Valencia</v>
      </c>
      <c r="V11" s="233" t="str">
        <f>'Player Database'!W14</f>
        <v>Jorrel Hato</v>
      </c>
      <c r="W11" s="233" t="str">
        <f>'Player Database'!X14</f>
        <v>Junnosuke Suzuki</v>
      </c>
      <c r="X11" s="233" t="str">
        <f>'Player Database'!Y14</f>
        <v>Gustaf Lagerbielke</v>
      </c>
      <c r="Y11" s="233" t="str">
        <f>'Player Database'!Z14</f>
        <v>Ellyes Skhiri</v>
      </c>
      <c r="Z11" s="233" t="str">
        <f>'Player Database'!AA14</f>
        <v>Joaquin Seys</v>
      </c>
      <c r="AA11" s="233" t="str">
        <f>'Player Database'!AB14</f>
        <v>Mahdy Soliman</v>
      </c>
      <c r="AB11" s="233" t="str">
        <f>'Player Database'!AC14</f>
        <v>Dennis Eckert</v>
      </c>
      <c r="AC11" s="233" t="str">
        <f>'Player Database'!AD14</f>
        <v>Elijah Just</v>
      </c>
      <c r="AD11" s="233" t="str">
        <f>'Player Database'!AE14</f>
        <v>Dani Olmo</v>
      </c>
      <c r="AE11" s="233" t="str">
        <f>'Player Database'!AF14</f>
        <v>João Paulo</v>
      </c>
      <c r="AF11" s="233" t="str">
        <f>'Player Database'!AG14</f>
        <v>Ali Majrashi</v>
      </c>
      <c r="AG11" s="233" t="str">
        <f>'Player Database'!AH14</f>
        <v>Facundo Pellistri</v>
      </c>
      <c r="AH11" s="233" t="str">
        <f>'Player Database'!AI14</f>
        <v>Kylian Mbappé</v>
      </c>
      <c r="AI11" s="233" t="str">
        <f>'Player Database'!AJ14</f>
        <v>Habib Diallo</v>
      </c>
      <c r="AJ11" s="233" t="str">
        <f>'Player Database'!AK14</f>
        <v>Aymen Hussein</v>
      </c>
      <c r="AK11" s="233" t="str">
        <f>'Player Database'!AL14</f>
        <v>Henrik Sælebakke Falchener</v>
      </c>
      <c r="AL11" s="233" t="str">
        <f>'Player Database'!AM14</f>
        <v>Gabriel Rojas</v>
      </c>
      <c r="AM11" s="233" t="str">
        <f>'Player Database'!AN14</f>
        <v>Anthony Mandrea</v>
      </c>
      <c r="AN11" s="233" t="str">
        <f>'Player Database'!AO14</f>
        <v>Florian Wiegele</v>
      </c>
      <c r="AO11" s="233" t="str">
        <f>'Player Database'!AP14</f>
        <v>Husam Ali Mohammad Abudahab</v>
      </c>
      <c r="AP11" s="233" t="str">
        <f>'Player Database'!AQ14</f>
        <v>Gonçalo Ramos</v>
      </c>
      <c r="AQ11" s="233" t="str">
        <f>'Player Database'!AR14</f>
        <v>Edo Kayembe</v>
      </c>
      <c r="AR11" s="233" t="str">
        <f>'Player Database'!AS14</f>
        <v>Eldor Shomurodov</v>
      </c>
      <c r="AS11" s="233" t="str">
        <f>'Player Database'!AT14</f>
        <v>James Rodríguez</v>
      </c>
      <c r="AT11" s="233" t="str">
        <f>'Player Database'!AU14</f>
        <v>Dominic Solanke</v>
      </c>
      <c r="AU11" s="233" t="str">
        <f>'Player Database'!AV14</f>
        <v>Josip Stanisic</v>
      </c>
      <c r="AV11" s="233" t="str">
        <f>'Player Database'!AW14</f>
        <v>Elisha Owusu</v>
      </c>
      <c r="AW11" s="233" t="str">
        <f>'Player Database'!AX14</f>
        <v>Christian Martínez</v>
      </c>
      <c r="AY11" s="233" t="str">
        <f ca="1">IFERROR(INDEX(B3:AW28,A11,MATCH(AY2,B2:AW2,0)),"")</f>
        <v/>
      </c>
      <c r="AZ11" s="233" t="str">
        <f ca="1">IFERROR(INDEX(B3:AW28,A11,MATCH(AZ2,B2:AW2,0)),"")</f>
        <v/>
      </c>
      <c r="BA11" s="233" t="str">
        <f ca="1">IFERROR(INDEX(B3:AW28,A11,MATCH(BA2,B2:AW2,0)),"")</f>
        <v/>
      </c>
      <c r="BB11" s="233" t="str">
        <f ca="1">IFERROR(INDEX(B3:AW28,A11,MATCH(BB2,B2:AW2,0)),"")</f>
        <v/>
      </c>
      <c r="BC11" s="233" t="str">
        <f ca="1">IFERROR(INDEX(B3:AW28,A11,MATCH(BC2,B2:AW2,0)),"")</f>
        <v/>
      </c>
      <c r="BD11" s="233" t="str">
        <f ca="1">IFERROR(INDEX(B3:AW28,A11,MATCH(BD2,B2:AW2,0)),"")</f>
        <v/>
      </c>
      <c r="BE11" s="233" t="str">
        <f ca="1">IFERROR(INDEX(B3:AW28,A11,MATCH(BE2,B2:AW2,0)),"")</f>
        <v/>
      </c>
      <c r="BF11" s="233" t="str">
        <f ca="1">IFERROR(INDEX(B3:AW28,A11,MATCH(BF2,B2:AW2,0)),"")</f>
        <v/>
      </c>
      <c r="BG11" s="233" t="str">
        <f ca="1">IFERROR(INDEX(B3:AW28,A11,MATCH(BG2,B2:AW2,0)),"")</f>
        <v/>
      </c>
      <c r="BH11" s="233" t="str">
        <f ca="1">IFERROR(INDEX(B3:AW28,A11,MATCH(BH2,B2:AW2,0)),"")</f>
        <v/>
      </c>
      <c r="BI11" s="233" t="str">
        <f ca="1">IFERROR(INDEX(B3:AW28,A11,MATCH(BI2,B2:AW2,0)),"")</f>
        <v/>
      </c>
      <c r="BJ11" s="233" t="str">
        <f ca="1">IFERROR(INDEX(B3:AW28,A11,MATCH(BJ2,B2:AW2,0)),"")</f>
        <v/>
      </c>
      <c r="BK11" s="233" t="str">
        <f ca="1">IFERROR(INDEX(B3:AW28,A11,MATCH(BK2,B2:AW2,0)),"")</f>
        <v/>
      </c>
      <c r="BL11" s="233" t="str">
        <f ca="1">IFERROR(INDEX(B3:AW28,A11,MATCH(BL2,B2:AW2,0)),"")</f>
        <v/>
      </c>
      <c r="BM11" s="233" t="str">
        <f ca="1">IFERROR(INDEX(B3:AW28,A11,MATCH(BM2,B2:AW2,0)),"")</f>
        <v/>
      </c>
      <c r="BN11" s="233" t="str">
        <f ca="1">IFERROR(INDEX(B3:AW28,A11,MATCH(BN2,B2:AW2,0)),"")</f>
        <v/>
      </c>
      <c r="BO11" s="233" t="str">
        <f ca="1">IFERROR(INDEX(B3:AW28,A11,MATCH(BO2,B2:AW2,0)),"")</f>
        <v/>
      </c>
      <c r="BP11" s="233" t="str">
        <f ca="1">IFERROR(INDEX(B3:AW28,A11,MATCH(BP2,B2:AW2,0)),"")</f>
        <v/>
      </c>
      <c r="BQ11" s="233" t="str">
        <f ca="1">IFERROR(INDEX(B3:AW28,A11,MATCH(BQ2,B2:AW2,0)),"")</f>
        <v/>
      </c>
      <c r="BR11" s="233" t="str">
        <f ca="1">IFERROR(INDEX(B3:AW28,A11,MATCH(BR2,B2:AW2,0)),"")</f>
        <v/>
      </c>
      <c r="BS11" s="233" t="str">
        <f ca="1">IFERROR(INDEX(B3:AW28,A11,MATCH(BS2,B2:AW2,0)),"")</f>
        <v/>
      </c>
      <c r="BT11" s="233" t="str">
        <f ca="1">IFERROR(INDEX(B3:AW28,A11,MATCH(BT2,B2:AW2,0)),"")</f>
        <v/>
      </c>
      <c r="BU11" s="233" t="str">
        <f ca="1">IFERROR(INDEX(B3:AW28,A11,MATCH(BU2,B2:AW2,0)),"")</f>
        <v/>
      </c>
      <c r="BV11" s="233" t="str">
        <f ca="1">IFERROR(INDEX(B3:AW28,A11,MATCH(BV2,B2:AW2,0)),"")</f>
        <v/>
      </c>
      <c r="BW11" s="233" t="str">
        <f ca="1">IFERROR(INDEX(B3:AW28,A11,MATCH(BW2,B2:AW2,0)),"")</f>
        <v/>
      </c>
      <c r="BX11" s="233" t="str">
        <f ca="1">IFERROR(INDEX(B3:AW28,A11,MATCH(BX2,B2:AW2,0)),"")</f>
        <v/>
      </c>
      <c r="BY11" s="233" t="str">
        <f ca="1">IFERROR(INDEX(B3:AW28,A11,MATCH(BY2,B2:AW2,0)),"")</f>
        <v/>
      </c>
      <c r="BZ11" s="233" t="str">
        <f ca="1">IFERROR(INDEX(B3:AW28,A11,MATCH(BZ2,B2:AW2,0)),"")</f>
        <v/>
      </c>
      <c r="CA11" s="233" t="str">
        <f ca="1">IFERROR(INDEX(B3:AW28,A11,MATCH(CA2,B2:AW2,0)),"")</f>
        <v/>
      </c>
      <c r="CB11" s="233" t="str">
        <f ca="1">IFERROR(INDEX(B3:AW28,A11,MATCH(CB2,B2:AW2,0)),"")</f>
        <v/>
      </c>
      <c r="CC11" s="233" t="str">
        <f ca="1">IFERROR(INDEX(B3:AW28,A11,MATCH(CC2,B2:AW2,0)),"")</f>
        <v/>
      </c>
      <c r="CD11" s="233" t="str">
        <f ca="1">IFERROR(INDEX(B3:AW28,A11,MATCH(CD2,B2:AW2,0)),"")</f>
        <v/>
      </c>
      <c r="CF11" s="233" t="str">
        <f ca="1">IFERROR(INDEX(B3:AW28,A11,MATCH(CF2,B2:AW2,0)),"")</f>
        <v/>
      </c>
      <c r="CG11" s="233" t="str">
        <f ca="1">IFERROR(INDEX(B3:AW28,A11,MATCH(CG2,B2:AW2,0)),"")</f>
        <v/>
      </c>
      <c r="CH11" s="233" t="str">
        <f ca="1">IFERROR(INDEX(B3:AW28,A11,MATCH(CH2,B2:AW2,0)),"")</f>
        <v/>
      </c>
      <c r="CI11" s="233" t="str">
        <f ca="1">IFERROR(INDEX(B3:AW28,A11,MATCH(CI2,B2:AW2,0)),"")</f>
        <v/>
      </c>
      <c r="CJ11" s="233" t="str">
        <f ca="1">IFERROR(INDEX(B3:AW28,A11,MATCH(CJ2,B2:AW2,0)),"")</f>
        <v/>
      </c>
      <c r="CK11" s="233" t="str">
        <f ca="1">IFERROR(INDEX(B3:AW28,A11,MATCH(CK2,B2:AW2,0)),"")</f>
        <v/>
      </c>
      <c r="CL11" s="233" t="str">
        <f ca="1">IFERROR(INDEX(B3:AW28,A11,MATCH(CL2,B2:AW2,0)),"")</f>
        <v/>
      </c>
      <c r="CM11" s="233" t="str">
        <f ca="1">IFERROR(INDEX(B3:AW28,A11,MATCH(CM2,B2:AW2,0)),"")</f>
        <v/>
      </c>
      <c r="CN11" s="233" t="str">
        <f ca="1">IFERROR(INDEX(B3:AW28,A11,MATCH(CN2,B2:AW2,0)),"")</f>
        <v/>
      </c>
      <c r="CO11" s="233" t="str">
        <f ca="1">IFERROR(INDEX(B3:AW28,A11,MATCH(CO2,B2:AW2,0)),"")</f>
        <v/>
      </c>
      <c r="CP11" s="233" t="str">
        <f ca="1">IFERROR(INDEX(B3:AW28,A11,MATCH(CP2,B2:AW2,0)),"")</f>
        <v/>
      </c>
      <c r="CQ11" s="233" t="str">
        <f ca="1">IFERROR(INDEX(B3:AW28,A11,MATCH(CQ2,B2:AW2,0)),"")</f>
        <v/>
      </c>
      <c r="CR11" s="233" t="str">
        <f ca="1">IFERROR(INDEX(B3:AW28,A11,MATCH(CR2,B2:AW2,0)),"")</f>
        <v/>
      </c>
      <c r="CS11" s="233" t="str">
        <f ca="1">IFERROR(INDEX(B3:AW28,A11,MATCH(CS2,B2:AW2,0)),"")</f>
        <v/>
      </c>
      <c r="CT11" s="233" t="str">
        <f ca="1">IFERROR(INDEX(B3:AW28,A11,MATCH(CT2,B2:AW2,0)),"")</f>
        <v/>
      </c>
      <c r="CU11" s="233" t="str">
        <f ca="1">IFERROR(INDEX(B3:AW28,A11,MATCH(CU2,B2:AW2,0)),"")</f>
        <v/>
      </c>
      <c r="CW11" s="233" t="str">
        <f ca="1">IFERROR(INDEX(B3:AW28,A11,MATCH(CW2,B2:AW2,0)),"")</f>
        <v/>
      </c>
      <c r="CX11" s="233" t="str">
        <f ca="1">IFERROR(INDEX(B3:AW28,A11,MATCH(CX2,B2:AW2,0)),"")</f>
        <v/>
      </c>
      <c r="CY11" s="233" t="str">
        <f ca="1">IFERROR(INDEX(B3:AW28,A11,MATCH(CY2,B2:AW2,0)),"")</f>
        <v/>
      </c>
      <c r="CZ11" s="233" t="str">
        <f ca="1">IFERROR(INDEX(B3:AW28,A11,MATCH(CZ2,B2:AW2,0)),"")</f>
        <v/>
      </c>
      <c r="DA11" s="233" t="str">
        <f ca="1">IFERROR(INDEX(B3:AW28,A11,MATCH(DA2,B2:AW2,0)),"")</f>
        <v/>
      </c>
      <c r="DB11" s="233" t="str">
        <f ca="1">IFERROR(INDEX(B3:AW28,A11,MATCH(DB2,B2:AW2,0)),"")</f>
        <v/>
      </c>
      <c r="DC11" s="233" t="str">
        <f ca="1">IFERROR(INDEX(B3:AW28,A11,MATCH(DC2,B2:AW2,0)),"")</f>
        <v/>
      </c>
      <c r="DD11" s="233" t="str">
        <f ca="1">IFERROR(INDEX(B3:AW28,A11,MATCH(DD2,B2:AW2,0)),"")</f>
        <v/>
      </c>
      <c r="DF11" s="233" t="str">
        <f ca="1">IFERROR(INDEX(B3:AW28,A11,MATCH(DF2,B2:AW2,0)),"")</f>
        <v/>
      </c>
      <c r="DG11" s="233" t="str">
        <f ca="1">IFERROR(INDEX(B3:AW28,A11,MATCH(DG2,B2:AW2,0)),"")</f>
        <v/>
      </c>
      <c r="DH11" s="233" t="str">
        <f ca="1">IFERROR(INDEX(B3:AW28,A11,MATCH(DH2,B2:AW2,0)),"")</f>
        <v/>
      </c>
      <c r="DI11" s="233" t="str">
        <f ca="1">IFERROR(INDEX(B3:AW28,A11,MATCH(DI2,B2:AW2,0)),"")</f>
        <v/>
      </c>
      <c r="DK11" s="233" t="str">
        <f ca="1">IFERROR(INDEX(B3:AW28,A11,MATCH(DK2,B2:AW2,0)),"")</f>
        <v/>
      </c>
      <c r="DL11" s="233" t="str">
        <f ca="1">IFERROR(INDEX(B3:AW28,A11,MATCH(DL2,B2:AW2,0)),"")</f>
        <v/>
      </c>
      <c r="DN11" s="233" t="str">
        <f ca="1">IFERROR(INDEX(B3:AW28,A11,MATCH(DN2,B2:AW2,0)),"")</f>
        <v/>
      </c>
      <c r="DO11" s="233" t="str">
        <f ca="1">IFERROR(INDEX(B3:AW28,A11,MATCH(DO2,B2:AW2,0)),"")</f>
        <v/>
      </c>
      <c r="DQ11" s="233" t="str">
        <f t="shared" ca="1" si="5"/>
        <v>Mexico</v>
      </c>
      <c r="DT11" s="233" t="str">
        <f t="shared" si="2"/>
        <v>Érick Sánchez</v>
      </c>
      <c r="DU11" s="233">
        <f>COUNTIF('Group Stages'!J7:J150,DT11)</f>
        <v>0</v>
      </c>
      <c r="DV11" s="233">
        <f>COUNTIF('Group Stages'!K7:K150,DT11)</f>
        <v>0</v>
      </c>
      <c r="DW11" s="233">
        <f>COUNTIF('Group Stages'!L7:L150,DT11)</f>
        <v>0</v>
      </c>
      <c r="DX11" s="233">
        <f>COUNTIF('Group Stages'!M7:M150,DT11)</f>
        <v>0</v>
      </c>
      <c r="DY11" s="233">
        <f>COUNTIF('Group Stages'!N7:N150,DT11)</f>
        <v>0</v>
      </c>
      <c r="DZ11" s="233">
        <f>COUNTIF('Group Stages'!O7:O150,DT11)</f>
        <v>0</v>
      </c>
      <c r="EA11" s="233">
        <f>COUNTIF('Group Stages'!P7:P150,DT11)</f>
        <v>0</v>
      </c>
      <c r="EB11" s="233">
        <f>COUNTIF('Group Stages'!Q7:Q150,DT11)</f>
        <v>0</v>
      </c>
      <c r="EC11" s="233">
        <f>COUNTIF('Knock Out Stages'!K7:K85,DT11)</f>
        <v>0</v>
      </c>
      <c r="ED11" s="233">
        <f>COUNTIF('Knock Out Stages'!L7:L85,DT11)</f>
        <v>0</v>
      </c>
      <c r="EE11" s="233">
        <f>COUNTIF('Knock Out Stages'!M7:M85,DT11)</f>
        <v>0</v>
      </c>
      <c r="EF11" s="233">
        <f>COUNTIF('Knock Out Stages'!N7:N85,DT11)</f>
        <v>0</v>
      </c>
      <c r="EG11" s="233">
        <f>COUNTIF('Knock Out Stages'!O7:O85,DT11)</f>
        <v>0</v>
      </c>
      <c r="EH11" s="233">
        <f>COUNTIF('Knock Out Stages'!P7:P85,DT11)</f>
        <v>0</v>
      </c>
      <c r="EI11" s="233">
        <f>COUNTIF('Knock Out Stages'!Q7:Q85,DT11)</f>
        <v>0</v>
      </c>
      <c r="EJ11" s="233">
        <f>COUNTIF('Knock Out Stages'!R7:R85,DT11)</f>
        <v>0</v>
      </c>
      <c r="EK11" s="233">
        <f t="shared" si="3"/>
        <v>0</v>
      </c>
      <c r="EL11" s="235">
        <f ca="1">RANK(EK11,EK3:EK1250)+COUNTIF(EK3:EK11,EK11)-1</f>
        <v>9</v>
      </c>
      <c r="EM11" s="233" t="str">
        <f t="shared" ca="1" si="4"/>
        <v>Érick Sánchez (Mexico)</v>
      </c>
    </row>
    <row r="12" spans="1:143" x14ac:dyDescent="0.2">
      <c r="A12" s="233">
        <v>10</v>
      </c>
      <c r="B12" s="233" t="str">
        <f>'Player Database'!C15</f>
        <v>Erik Lira</v>
      </c>
      <c r="C12" s="233" t="str">
        <f>'Player Database'!D15</f>
        <v>Nkosinathi Sibisi</v>
      </c>
      <c r="D12" s="233" t="str">
        <f>'Player Database'!E15</f>
        <v>Jo Hyeon-Woo</v>
      </c>
      <c r="E12" s="233" t="str">
        <f>'Player Database'!F15</f>
        <v>Martin Jedlicka</v>
      </c>
      <c r="F12" s="233" t="str">
        <f>'Player Database'!G15</f>
        <v>Joel Waterman</v>
      </c>
      <c r="G12" s="233" t="str">
        <f>'Player Database'!H15</f>
        <v>Haris Tabakovic</v>
      </c>
      <c r="H12" s="233" t="str">
        <f>'Player Database'!I15</f>
        <v>Edmílson Junior</v>
      </c>
      <c r="I12" s="233" t="str">
        <f>'Player Database'!J15</f>
        <v>Granit Xhaka</v>
      </c>
      <c r="J12" s="233" t="str">
        <f>'Player Database'!K15</f>
        <v>Fabinho</v>
      </c>
      <c r="K12" s="233" t="str">
        <f>'Player Database'!L15</f>
        <v>Chadi Riad</v>
      </c>
      <c r="L12" s="233" t="str">
        <f>'Player Database'!M15</f>
        <v>Hannes Delcroix</v>
      </c>
      <c r="M12" s="233" t="str">
        <f>'Player Database'!N15</f>
        <v>Grant Hanley</v>
      </c>
      <c r="N12" s="233" t="str">
        <f>'Player Database'!O15</f>
        <v>Folarin Balogun</v>
      </c>
      <c r="O12" s="233" t="str">
        <f>'Player Database'!P15</f>
        <v>Gastón Olveira</v>
      </c>
      <c r="P12" s="233" t="str">
        <f>'Player Database'!Q15</f>
        <v>Deni Juric</v>
      </c>
      <c r="Q12" s="233" t="str">
        <f>'Player Database'!R15</f>
        <v>Hakan Çalhanoglu</v>
      </c>
      <c r="R12" s="233" t="str">
        <f>'Player Database'!S15</f>
        <v>Jonas Urbig</v>
      </c>
      <c r="S12" s="233" t="str">
        <f>'Player Database'!T15</f>
        <v>Juriën Gaari</v>
      </c>
      <c r="T12" s="233" t="str">
        <f>'Player Database'!U15</f>
        <v>Evann Guessand</v>
      </c>
      <c r="U12" s="233" t="str">
        <f>'Player Database'!V15</f>
        <v>Félix Torres</v>
      </c>
      <c r="V12" s="233" t="str">
        <f>'Player Database'!W15</f>
        <v>Justin Bijlow13</v>
      </c>
      <c r="W12" s="233" t="str">
        <f>'Player Database'!X15</f>
        <v>Junya Ito</v>
      </c>
      <c r="X12" s="233" t="str">
        <f>'Player Database'!Y15</f>
        <v>Gustaf Nilsson</v>
      </c>
      <c r="Y12" s="233" t="str">
        <f>'Player Database'!Z15</f>
        <v>Firas Chaouat</v>
      </c>
      <c r="Z12" s="233" t="str">
        <f>'Player Database'!AA15</f>
        <v>Kevin De Bruyne</v>
      </c>
      <c r="AA12" s="233" t="str">
        <f>'Player Database'!AB15</f>
        <v>Mahmoud Saber</v>
      </c>
      <c r="AB12" s="233" t="str">
        <f>'Player Database'!AC15</f>
        <v>Ehsan Hajsafi</v>
      </c>
      <c r="AC12" s="233" t="str">
        <f>'Player Database'!AD15</f>
        <v>Finn Surman</v>
      </c>
      <c r="AD12" s="233" t="str">
        <f>'Player Database'!AE15</f>
        <v>David Raya</v>
      </c>
      <c r="AE12" s="233" t="str">
        <f>'Player Database'!AF15</f>
        <v>Jordan Mendes</v>
      </c>
      <c r="AF12" s="233" t="str">
        <f>'Player Database'!AG15</f>
        <v>Feras Al-Brikan</v>
      </c>
      <c r="AG12" s="233" t="str">
        <f>'Player Database'!AH15</f>
        <v>Facundo Torres</v>
      </c>
      <c r="AH12" s="233" t="str">
        <f>'Player Database'!AI15</f>
        <v>Lucas Chevalier</v>
      </c>
      <c r="AI12" s="233" t="str">
        <f>'Player Database'!AJ15</f>
        <v>Habib Diarra</v>
      </c>
      <c r="AJ12" s="233" t="str">
        <f>'Player Database'!AK15</f>
        <v>Fahad Talib Raheem</v>
      </c>
      <c r="AK12" s="233" t="str">
        <f>'Player Database'!AL15</f>
        <v>Jens Petter Hauge</v>
      </c>
      <c r="AL12" s="233" t="str">
        <f>'Player Database'!AM15</f>
        <v>Gerónimo Rulli</v>
      </c>
      <c r="AM12" s="233" t="str">
        <f>'Player Database'!AN15</f>
        <v>Emile Dorval</v>
      </c>
      <c r="AN12" s="233" t="str">
        <f>'Player Database'!AO15</f>
        <v>Kevin Danso</v>
      </c>
      <c r="AO12" s="233" t="str">
        <f>'Player Database'!AP15</f>
        <v>Ibrahim Mohammad Abdallah Sabra</v>
      </c>
      <c r="AP12" s="233" t="str">
        <f>'Player Database'!AQ15</f>
        <v>João Cancelo</v>
      </c>
      <c r="AQ12" s="233" t="str">
        <f>'Player Database'!AR15</f>
        <v>Fiston Mayele</v>
      </c>
      <c r="AR12" s="233" t="str">
        <f>'Player Database'!AS15</f>
        <v>Farrukh Sayfiev</v>
      </c>
      <c r="AS12" s="233" t="str">
        <f>'Player Database'!AT15</f>
        <v>Jáminton Campaz</v>
      </c>
      <c r="AT12" s="233" t="str">
        <f>'Player Database'!AU15</f>
        <v>Elliot Anderson</v>
      </c>
      <c r="AU12" s="233" t="str">
        <f>'Player Database'!AV15</f>
        <v>Josip Sutalo</v>
      </c>
      <c r="AV12" s="233" t="str">
        <f>'Player Database'!AW15</f>
        <v>Fatawu Issahaku</v>
      </c>
      <c r="AW12" s="233" t="str">
        <f>'Player Database'!AX15</f>
        <v>Édgar Bárcenas</v>
      </c>
      <c r="AY12" s="233" t="str">
        <f ca="1">IFERROR(INDEX(B3:AW28,A12,MATCH(AY2,B2:AW2,0)),"")</f>
        <v/>
      </c>
      <c r="AZ12" s="233" t="str">
        <f ca="1">IFERROR(INDEX(B3:AW28,A12,MATCH(AZ2,B2:AW2,0)),"")</f>
        <v/>
      </c>
      <c r="BA12" s="233" t="str">
        <f ca="1">IFERROR(INDEX(B3:AW28,A12,MATCH(BA2,B2:AW2,0)),"")</f>
        <v/>
      </c>
      <c r="BB12" s="233" t="str">
        <f ca="1">IFERROR(INDEX(B3:AW28,A12,MATCH(BB2,B2:AW2,0)),"")</f>
        <v/>
      </c>
      <c r="BC12" s="233" t="str">
        <f ca="1">IFERROR(INDEX(B3:AW28,A12,MATCH(BC2,B2:AW2,0)),"")</f>
        <v/>
      </c>
      <c r="BD12" s="233" t="str">
        <f ca="1">IFERROR(INDEX(B3:AW28,A12,MATCH(BD2,B2:AW2,0)),"")</f>
        <v/>
      </c>
      <c r="BE12" s="233" t="str">
        <f ca="1">IFERROR(INDEX(B3:AW28,A12,MATCH(BE2,B2:AW2,0)),"")</f>
        <v/>
      </c>
      <c r="BF12" s="233" t="str">
        <f ca="1">IFERROR(INDEX(B3:AW28,A12,MATCH(BF2,B2:AW2,0)),"")</f>
        <v/>
      </c>
      <c r="BG12" s="233" t="str">
        <f ca="1">IFERROR(INDEX(B3:AW28,A12,MATCH(BG2,B2:AW2,0)),"")</f>
        <v/>
      </c>
      <c r="BH12" s="233" t="str">
        <f ca="1">IFERROR(INDEX(B3:AW28,A12,MATCH(BH2,B2:AW2,0)),"")</f>
        <v/>
      </c>
      <c r="BI12" s="233" t="str">
        <f ca="1">IFERROR(INDEX(B3:AW28,A12,MATCH(BI2,B2:AW2,0)),"")</f>
        <v/>
      </c>
      <c r="BJ12" s="233" t="str">
        <f ca="1">IFERROR(INDEX(B3:AW28,A12,MATCH(BJ2,B2:AW2,0)),"")</f>
        <v/>
      </c>
      <c r="BK12" s="233" t="str">
        <f ca="1">IFERROR(INDEX(B3:AW28,A12,MATCH(BK2,B2:AW2,0)),"")</f>
        <v/>
      </c>
      <c r="BL12" s="233" t="str">
        <f ca="1">IFERROR(INDEX(B3:AW28,A12,MATCH(BL2,B2:AW2,0)),"")</f>
        <v/>
      </c>
      <c r="BM12" s="233" t="str">
        <f ca="1">IFERROR(INDEX(B3:AW28,A12,MATCH(BM2,B2:AW2,0)),"")</f>
        <v/>
      </c>
      <c r="BN12" s="233" t="str">
        <f ca="1">IFERROR(INDEX(B3:AW28,A12,MATCH(BN2,B2:AW2,0)),"")</f>
        <v/>
      </c>
      <c r="BO12" s="233" t="str">
        <f ca="1">IFERROR(INDEX(B3:AW28,A12,MATCH(BO2,B2:AW2,0)),"")</f>
        <v/>
      </c>
      <c r="BP12" s="233" t="str">
        <f ca="1">IFERROR(INDEX(B3:AW28,A12,MATCH(BP2,B2:AW2,0)),"")</f>
        <v/>
      </c>
      <c r="BQ12" s="233" t="str">
        <f ca="1">IFERROR(INDEX(B3:AW28,A12,MATCH(BQ2,B2:AW2,0)),"")</f>
        <v/>
      </c>
      <c r="BR12" s="233" t="str">
        <f ca="1">IFERROR(INDEX(B3:AW28,A12,MATCH(BR2,B2:AW2,0)),"")</f>
        <v/>
      </c>
      <c r="BS12" s="233" t="str">
        <f ca="1">IFERROR(INDEX(B3:AW28,A12,MATCH(BS2,B2:AW2,0)),"")</f>
        <v/>
      </c>
      <c r="BT12" s="233" t="str">
        <f ca="1">IFERROR(INDEX(B3:AW28,A12,MATCH(BT2,B2:AW2,0)),"")</f>
        <v/>
      </c>
      <c r="BU12" s="233" t="str">
        <f ca="1">IFERROR(INDEX(B3:AW28,A12,MATCH(BU2,B2:AW2,0)),"")</f>
        <v/>
      </c>
      <c r="BV12" s="233" t="str">
        <f ca="1">IFERROR(INDEX(B3:AW28,A12,MATCH(BV2,B2:AW2,0)),"")</f>
        <v/>
      </c>
      <c r="BW12" s="233" t="str">
        <f ca="1">IFERROR(INDEX(B3:AW28,A12,MATCH(BW2,B2:AW2,0)),"")</f>
        <v/>
      </c>
      <c r="BX12" s="233" t="str">
        <f ca="1">IFERROR(INDEX(B3:AW28,A12,MATCH(BX2,B2:AW2,0)),"")</f>
        <v/>
      </c>
      <c r="BY12" s="233" t="str">
        <f ca="1">IFERROR(INDEX(B3:AW28,A12,MATCH(BY2,B2:AW2,0)),"")</f>
        <v/>
      </c>
      <c r="BZ12" s="233" t="str">
        <f ca="1">IFERROR(INDEX(B3:AW28,A12,MATCH(BZ2,B2:AW2,0)),"")</f>
        <v/>
      </c>
      <c r="CA12" s="233" t="str">
        <f ca="1">IFERROR(INDEX(B3:AW28,A12,MATCH(CA2,B2:AW2,0)),"")</f>
        <v/>
      </c>
      <c r="CB12" s="233" t="str">
        <f ca="1">IFERROR(INDEX(B3:AW28,A12,MATCH(CB2,B2:AW2,0)),"")</f>
        <v/>
      </c>
      <c r="CC12" s="233" t="str">
        <f ca="1">IFERROR(INDEX(B3:AW28,A12,MATCH(CC2,B2:AW2,0)),"")</f>
        <v/>
      </c>
      <c r="CD12" s="233" t="str">
        <f ca="1">IFERROR(INDEX(B3:AW28,A12,MATCH(CD2,B2:AW2,0)),"")</f>
        <v/>
      </c>
      <c r="CF12" s="233" t="str">
        <f ca="1">IFERROR(INDEX(B3:AW28,A12,MATCH(CF2,B2:AW2,0)),"")</f>
        <v/>
      </c>
      <c r="CG12" s="233" t="str">
        <f ca="1">IFERROR(INDEX(B3:AW28,A12,MATCH(CG2,B2:AW2,0)),"")</f>
        <v/>
      </c>
      <c r="CH12" s="233" t="str">
        <f ca="1">IFERROR(INDEX(B3:AW28,A12,MATCH(CH2,B2:AW2,0)),"")</f>
        <v/>
      </c>
      <c r="CI12" s="233" t="str">
        <f ca="1">IFERROR(INDEX(B3:AW28,A12,MATCH(CI2,B2:AW2,0)),"")</f>
        <v/>
      </c>
      <c r="CJ12" s="233" t="str">
        <f ca="1">IFERROR(INDEX(B3:AW28,A12,MATCH(CJ2,B2:AW2,0)),"")</f>
        <v/>
      </c>
      <c r="CK12" s="233" t="str">
        <f ca="1">IFERROR(INDEX(B3:AW28,A12,MATCH(CK2,B2:AW2,0)),"")</f>
        <v/>
      </c>
      <c r="CL12" s="233" t="str">
        <f ca="1">IFERROR(INDEX(B3:AW28,A12,MATCH(CL2,B2:AW2,0)),"")</f>
        <v/>
      </c>
      <c r="CM12" s="233" t="str">
        <f ca="1">IFERROR(INDEX(B3:AW28,A12,MATCH(CM2,B2:AW2,0)),"")</f>
        <v/>
      </c>
      <c r="CN12" s="233" t="str">
        <f ca="1">IFERROR(INDEX(B3:AW28,A12,MATCH(CN2,B2:AW2,0)),"")</f>
        <v/>
      </c>
      <c r="CO12" s="233" t="str">
        <f ca="1">IFERROR(INDEX(B3:AW28,A12,MATCH(CO2,B2:AW2,0)),"")</f>
        <v/>
      </c>
      <c r="CP12" s="233" t="str">
        <f ca="1">IFERROR(INDEX(B3:AW28,A12,MATCH(CP2,B2:AW2,0)),"")</f>
        <v/>
      </c>
      <c r="CQ12" s="233" t="str">
        <f ca="1">IFERROR(INDEX(B3:AW28,A12,MATCH(CQ2,B2:AW2,0)),"")</f>
        <v/>
      </c>
      <c r="CR12" s="233" t="str">
        <f ca="1">IFERROR(INDEX(B3:AW28,A12,MATCH(CR2,B2:AW2,0)),"")</f>
        <v/>
      </c>
      <c r="CS12" s="233" t="str">
        <f ca="1">IFERROR(INDEX(B3:AW28,A12,MATCH(CS2,B2:AW2,0)),"")</f>
        <v/>
      </c>
      <c r="CT12" s="233" t="str">
        <f ca="1">IFERROR(INDEX(B3:AW28,A12,MATCH(CT2,B2:AW2,0)),"")</f>
        <v/>
      </c>
      <c r="CU12" s="233" t="str">
        <f ca="1">IFERROR(INDEX(B3:AW28,A12,MATCH(CU2,B2:AW2,0)),"")</f>
        <v/>
      </c>
      <c r="CW12" s="233" t="str">
        <f ca="1">IFERROR(INDEX(B3:AW28,A12,MATCH(CW2,B2:AW2,0)),"")</f>
        <v/>
      </c>
      <c r="CX12" s="233" t="str">
        <f ca="1">IFERROR(INDEX(B3:AW28,A12,MATCH(CX2,B2:AW2,0)),"")</f>
        <v/>
      </c>
      <c r="CY12" s="233" t="str">
        <f ca="1">IFERROR(INDEX(B3:AW28,A12,MATCH(CY2,B2:AW2,0)),"")</f>
        <v/>
      </c>
      <c r="CZ12" s="233" t="str">
        <f ca="1">IFERROR(INDEX(B3:AW28,A12,MATCH(CZ2,B2:AW2,0)),"")</f>
        <v/>
      </c>
      <c r="DA12" s="233" t="str">
        <f ca="1">IFERROR(INDEX(B3:AW28,A12,MATCH(DA2,B2:AW2,0)),"")</f>
        <v/>
      </c>
      <c r="DB12" s="233" t="str">
        <f ca="1">IFERROR(INDEX(B3:AW28,A12,MATCH(DB2,B2:AW2,0)),"")</f>
        <v/>
      </c>
      <c r="DC12" s="233" t="str">
        <f ca="1">IFERROR(INDEX(B3:AW28,A12,MATCH(DC2,B2:AW2,0)),"")</f>
        <v/>
      </c>
      <c r="DD12" s="233" t="str">
        <f ca="1">IFERROR(INDEX(B3:AW28,A12,MATCH(DD2,B2:AW2,0)),"")</f>
        <v/>
      </c>
      <c r="DF12" s="233" t="str">
        <f ca="1">IFERROR(INDEX(B3:AW28,A12,MATCH(DF2,B2:AW2,0)),"")</f>
        <v/>
      </c>
      <c r="DG12" s="233" t="str">
        <f ca="1">IFERROR(INDEX(B3:AW28,A12,MATCH(DG2,B2:AW2,0)),"")</f>
        <v/>
      </c>
      <c r="DH12" s="233" t="str">
        <f ca="1">IFERROR(INDEX(B3:AW28,A12,MATCH(DH2,B2:AW2,0)),"")</f>
        <v/>
      </c>
      <c r="DI12" s="233" t="str">
        <f ca="1">IFERROR(INDEX(B3:AW28,A12,MATCH(DI2,B2:AW2,0)),"")</f>
        <v/>
      </c>
      <c r="DK12" s="233" t="str">
        <f ca="1">IFERROR(INDEX(B3:AW28,A12,MATCH(DK2,B2:AW2,0)),"")</f>
        <v/>
      </c>
      <c r="DL12" s="233" t="str">
        <f ca="1">IFERROR(INDEX(B3:AW28,A12,MATCH(DL2,B2:AW2,0)),"")</f>
        <v/>
      </c>
      <c r="DN12" s="233" t="str">
        <f ca="1">IFERROR(INDEX(B3:AW28,A12,MATCH(DN2,B2:AW2,0)),"")</f>
        <v/>
      </c>
      <c r="DO12" s="233" t="str">
        <f ca="1">IFERROR(INDEX(B3:AW28,A12,MATCH(DO2,B2:AW2,0)),"")</f>
        <v/>
      </c>
      <c r="DQ12" s="233" t="str">
        <f t="shared" ca="1" si="5"/>
        <v>Mexico</v>
      </c>
      <c r="DT12" s="233" t="str">
        <f t="shared" si="2"/>
        <v>Erik Lira</v>
      </c>
      <c r="DU12" s="233">
        <f>COUNTIF('Group Stages'!J7:J150,DT12)</f>
        <v>0</v>
      </c>
      <c r="DV12" s="233">
        <f>COUNTIF('Group Stages'!K7:K150,DT12)</f>
        <v>0</v>
      </c>
      <c r="DW12" s="233">
        <f>COUNTIF('Group Stages'!L7:L150,DT12)</f>
        <v>0</v>
      </c>
      <c r="DX12" s="233">
        <f>COUNTIF('Group Stages'!M7:M150,DT12)</f>
        <v>0</v>
      </c>
      <c r="DY12" s="233">
        <f>COUNTIF('Group Stages'!N7:N150,DT12)</f>
        <v>0</v>
      </c>
      <c r="DZ12" s="233">
        <f>COUNTIF('Group Stages'!O7:O150,DT12)</f>
        <v>0</v>
      </c>
      <c r="EA12" s="233">
        <f>COUNTIF('Group Stages'!P7:P150,DT12)</f>
        <v>0</v>
      </c>
      <c r="EB12" s="233">
        <f>COUNTIF('Group Stages'!Q7:Q150,DT12)</f>
        <v>0</v>
      </c>
      <c r="EC12" s="233">
        <f>COUNTIF('Knock Out Stages'!K7:K85,DT12)</f>
        <v>0</v>
      </c>
      <c r="ED12" s="233">
        <f>COUNTIF('Knock Out Stages'!L7:L85,DT12)</f>
        <v>0</v>
      </c>
      <c r="EE12" s="233">
        <f>COUNTIF('Knock Out Stages'!M7:M85,DT12)</f>
        <v>0</v>
      </c>
      <c r="EF12" s="233">
        <f>COUNTIF('Knock Out Stages'!N7:N85,DT12)</f>
        <v>0</v>
      </c>
      <c r="EG12" s="233">
        <f>COUNTIF('Knock Out Stages'!O7:O85,DT12)</f>
        <v>0</v>
      </c>
      <c r="EH12" s="233">
        <f>COUNTIF('Knock Out Stages'!P7:P85,DT12)</f>
        <v>0</v>
      </c>
      <c r="EI12" s="233">
        <f>COUNTIF('Knock Out Stages'!Q7:Q85,DT12)</f>
        <v>0</v>
      </c>
      <c r="EJ12" s="233">
        <f>COUNTIF('Knock Out Stages'!R7:R85,DT12)</f>
        <v>0</v>
      </c>
      <c r="EK12" s="233">
        <f t="shared" si="3"/>
        <v>0</v>
      </c>
      <c r="EL12" s="235">
        <f ca="1">RANK(EK12,EK3:EK1250)+COUNTIF(EK3:EK12,EK12)-1</f>
        <v>10</v>
      </c>
      <c r="EM12" s="233" t="str">
        <f t="shared" ca="1" si="4"/>
        <v>Erik Lira (Mexico)</v>
      </c>
    </row>
    <row r="13" spans="1:143" x14ac:dyDescent="0.2">
      <c r="A13" s="233">
        <v>11</v>
      </c>
      <c r="B13" s="233" t="str">
        <f>'Player Database'!C16</f>
        <v>Everardo López</v>
      </c>
      <c r="C13" s="233" t="str">
        <f>'Player Database'!D16</f>
        <v>Oswin Appollis</v>
      </c>
      <c r="D13" s="233" t="str">
        <f>'Player Database'!E16</f>
        <v>Kim Ju-Sung</v>
      </c>
      <c r="E13" s="233" t="str">
        <f>'Player Database'!F16</f>
        <v>Martin Vitík</v>
      </c>
      <c r="F13" s="233" t="str">
        <f>'Player Database'!G16</f>
        <v>Jonathan David</v>
      </c>
      <c r="G13" s="233" t="str">
        <f>'Player Database'!H16</f>
        <v>Ivan Basic</v>
      </c>
      <c r="H13" s="233" t="str">
        <f>'Player Database'!I16</f>
        <v>Eisa Palangi</v>
      </c>
      <c r="I13" s="233" t="str">
        <f>'Player Database'!J16</f>
        <v>Gregor Kobel</v>
      </c>
      <c r="J13" s="233" t="str">
        <f>'Player Database'!K16</f>
        <v>Gabriel Martinelli</v>
      </c>
      <c r="K13" s="233" t="str">
        <f>'Player Database'!L16</f>
        <v>Chemsdine Talbi</v>
      </c>
      <c r="L13" s="233" t="str">
        <f>'Player Database'!M16</f>
        <v>Jean-Kévin Duverne</v>
      </c>
      <c r="M13" s="233" t="str">
        <f>'Player Database'!N16</f>
        <v>Jack Hendry</v>
      </c>
      <c r="N13" s="233" t="str">
        <f>'Player Database'!O16</f>
        <v>Giovanni Reyna</v>
      </c>
      <c r="O13" s="233" t="str">
        <f>'Player Database'!P16</f>
        <v>Gatito Fernández</v>
      </c>
      <c r="P13" s="233" t="str">
        <f>'Player Database'!Q16</f>
        <v>Fran Karacic</v>
      </c>
      <c r="Q13" s="233" t="str">
        <f>'Player Database'!R16</f>
        <v>Irfan Can Kahveci</v>
      </c>
      <c r="R13" s="233" t="str">
        <f>'Player Database'!S16</f>
        <v>Jonathan Tah</v>
      </c>
      <c r="S13" s="233" t="str">
        <f>'Player Database'!T16</f>
        <v>Kenji Gorré</v>
      </c>
      <c r="T13" s="233" t="str">
        <f>'Player Database'!U16</f>
        <v>Franck Kessié</v>
      </c>
      <c r="U13" s="233" t="str">
        <f>'Player Database'!V16</f>
        <v>Gonzalo Plata</v>
      </c>
      <c r="V13" s="233" t="str">
        <f>'Player Database'!W16</f>
        <v>Kees Smit</v>
      </c>
      <c r="W13" s="233" t="str">
        <f>'Player Database'!X16</f>
        <v>Kaishu Sano</v>
      </c>
      <c r="X13" s="233" t="str">
        <f>'Player Database'!Y16</f>
        <v>Gustav Lundgren</v>
      </c>
      <c r="Y13" s="233" t="str">
        <f>'Player Database'!Z16</f>
        <v>Ghaith Zaalouni</v>
      </c>
      <c r="Z13" s="233" t="str">
        <f>'Player Database'!AA16</f>
        <v>Koni De Winter</v>
      </c>
      <c r="AA13" s="233" t="str">
        <f>'Player Database'!AB16</f>
        <v>Marwan Attia</v>
      </c>
      <c r="AB13" s="233" t="str">
        <f>'Player Database'!AC16</f>
        <v>Ehsan Mahroughi</v>
      </c>
      <c r="AC13" s="233" t="str">
        <f>'Player Database'!AD16</f>
        <v>Francis DeVries</v>
      </c>
      <c r="AD13" s="233" t="str">
        <f>'Player Database'!AE16</f>
        <v>Dean Huijsen</v>
      </c>
      <c r="AE13" s="233" t="str">
        <f>'Player Database'!AF16</f>
        <v>Jorginho Soares</v>
      </c>
      <c r="AF13" s="233" t="str">
        <f>'Player Database'!AG16</f>
        <v>Hassan Mahbub</v>
      </c>
      <c r="AG13" s="233" t="str">
        <f>'Player Database'!AH16</f>
        <v>Federico Valverde</v>
      </c>
      <c r="AH13" s="233" t="str">
        <f>'Player Database'!AI16</f>
        <v>Lucas Digne</v>
      </c>
      <c r="AI13" s="233" t="str">
        <f>'Player Database'!AJ16</f>
        <v>Ibrahim Mbaye</v>
      </c>
      <c r="AJ13" s="233" t="str">
        <f>'Player Database'!AK16</f>
        <v>Frans Dhia Haddad</v>
      </c>
      <c r="AK13" s="233" t="str">
        <f>'Player Database'!AL16</f>
        <v>Jørgen Strand Larsen</v>
      </c>
      <c r="AL13" s="233" t="str">
        <f>'Player Database'!AM16</f>
        <v>Gianluca Prestianni</v>
      </c>
      <c r="AM13" s="233" t="str">
        <f>'Player Database'!AN16</f>
        <v>Farès Chaïbi</v>
      </c>
      <c r="AN13" s="233" t="str">
        <f>'Player Database'!AO16</f>
        <v>Konrad Laimer</v>
      </c>
      <c r="AO13" s="233" t="str">
        <f>'Player Database'!AP16</f>
        <v>Ibrahim Sadeh</v>
      </c>
      <c r="AP13" s="233" t="str">
        <f>'Player Database'!AQ16</f>
        <v>João Félix</v>
      </c>
      <c r="AQ13" s="233" t="str">
        <f>'Player Database'!AR16</f>
        <v>Grady Diangana</v>
      </c>
      <c r="AR13" s="233" t="str">
        <f>'Player Database'!AS16</f>
        <v>Ibrokhim Ibragimov</v>
      </c>
      <c r="AS13" s="233" t="str">
        <f>'Player Database'!AT16</f>
        <v>Jefferson Lerma</v>
      </c>
      <c r="AT13" s="233" t="str">
        <f>'Player Database'!AU16</f>
        <v>Fikayo Tomori</v>
      </c>
      <c r="AU13" s="233" t="str">
        <f>'Player Database'!AV16</f>
        <v>Karlo Letica</v>
      </c>
      <c r="AV13" s="233" t="str">
        <f>'Player Database'!AW16</f>
        <v>Gideon Mensah</v>
      </c>
      <c r="AW13" s="233" t="str">
        <f>'Player Database'!AX16</f>
        <v>Éric Davis</v>
      </c>
      <c r="AY13" s="233" t="str">
        <f ca="1">IFERROR(INDEX(B3:AW28,A13,MATCH(AY2,B2:AW2,0)),"")</f>
        <v/>
      </c>
      <c r="AZ13" s="233" t="str">
        <f ca="1">IFERROR(INDEX(B3:AW28,A13,MATCH(AZ2,B2:AW2,0)),"")</f>
        <v/>
      </c>
      <c r="BA13" s="233" t="str">
        <f ca="1">IFERROR(INDEX(B3:AW28,A13,MATCH(BA2,B2:AW2,0)),"")</f>
        <v/>
      </c>
      <c r="BB13" s="233" t="str">
        <f ca="1">IFERROR(INDEX(B3:AW28,A13,MATCH(BB2,B2:AW2,0)),"")</f>
        <v/>
      </c>
      <c r="BC13" s="233" t="str">
        <f ca="1">IFERROR(INDEX(B3:AW28,A13,MATCH(BC2,B2:AW2,0)),"")</f>
        <v/>
      </c>
      <c r="BD13" s="233" t="str">
        <f ca="1">IFERROR(INDEX(B3:AW28,A13,MATCH(BD2,B2:AW2,0)),"")</f>
        <v/>
      </c>
      <c r="BE13" s="233" t="str">
        <f ca="1">IFERROR(INDEX(B3:AW28,A13,MATCH(BE2,B2:AW2,0)),"")</f>
        <v/>
      </c>
      <c r="BF13" s="233" t="str">
        <f ca="1">IFERROR(INDEX(B3:AW28,A13,MATCH(BF2,B2:AW2,0)),"")</f>
        <v/>
      </c>
      <c r="BG13" s="233" t="str">
        <f ca="1">IFERROR(INDEX(B3:AW28,A13,MATCH(BG2,B2:AW2,0)),"")</f>
        <v/>
      </c>
      <c r="BH13" s="233" t="str">
        <f ca="1">IFERROR(INDEX(B3:AW28,A13,MATCH(BH2,B2:AW2,0)),"")</f>
        <v/>
      </c>
      <c r="BI13" s="233" t="str">
        <f ca="1">IFERROR(INDEX(B3:AW28,A13,MATCH(BI2,B2:AW2,0)),"")</f>
        <v/>
      </c>
      <c r="BJ13" s="233" t="str">
        <f ca="1">IFERROR(INDEX(B3:AW28,A13,MATCH(BJ2,B2:AW2,0)),"")</f>
        <v/>
      </c>
      <c r="BK13" s="233" t="str">
        <f ca="1">IFERROR(INDEX(B3:AW28,A13,MATCH(BK2,B2:AW2,0)),"")</f>
        <v/>
      </c>
      <c r="BL13" s="233" t="str">
        <f ca="1">IFERROR(INDEX(B3:AW28,A13,MATCH(BL2,B2:AW2,0)),"")</f>
        <v/>
      </c>
      <c r="BM13" s="233" t="str">
        <f ca="1">IFERROR(INDEX(B3:AW28,A13,MATCH(BM2,B2:AW2,0)),"")</f>
        <v/>
      </c>
      <c r="BN13" s="233" t="str">
        <f ca="1">IFERROR(INDEX(B3:AW28,A13,MATCH(BN2,B2:AW2,0)),"")</f>
        <v/>
      </c>
      <c r="BO13" s="233" t="str">
        <f ca="1">IFERROR(INDEX(B3:AW28,A13,MATCH(BO2,B2:AW2,0)),"")</f>
        <v/>
      </c>
      <c r="BP13" s="233" t="str">
        <f ca="1">IFERROR(INDEX(B3:AW28,A13,MATCH(BP2,B2:AW2,0)),"")</f>
        <v/>
      </c>
      <c r="BQ13" s="233" t="str">
        <f ca="1">IFERROR(INDEX(B3:AW28,A13,MATCH(BQ2,B2:AW2,0)),"")</f>
        <v/>
      </c>
      <c r="BR13" s="233" t="str">
        <f ca="1">IFERROR(INDEX(B3:AW28,A13,MATCH(BR2,B2:AW2,0)),"")</f>
        <v/>
      </c>
      <c r="BS13" s="233" t="str">
        <f ca="1">IFERROR(INDEX(B3:AW28,A13,MATCH(BS2,B2:AW2,0)),"")</f>
        <v/>
      </c>
      <c r="BT13" s="233" t="str">
        <f ca="1">IFERROR(INDEX(B3:AW28,A13,MATCH(BT2,B2:AW2,0)),"")</f>
        <v/>
      </c>
      <c r="BU13" s="233" t="str">
        <f ca="1">IFERROR(INDEX(B3:AW28,A13,MATCH(BU2,B2:AW2,0)),"")</f>
        <v/>
      </c>
      <c r="BV13" s="233" t="str">
        <f ca="1">IFERROR(INDEX(B3:AW28,A13,MATCH(BV2,B2:AW2,0)),"")</f>
        <v/>
      </c>
      <c r="BW13" s="233" t="str">
        <f ca="1">IFERROR(INDEX(B3:AW28,A13,MATCH(BW2,B2:AW2,0)),"")</f>
        <v/>
      </c>
      <c r="BX13" s="233" t="str">
        <f ca="1">IFERROR(INDEX(B3:AW28,A13,MATCH(BX2,B2:AW2,0)),"")</f>
        <v/>
      </c>
      <c r="BY13" s="233" t="str">
        <f ca="1">IFERROR(INDEX(B3:AW28,A13,MATCH(BY2,B2:AW2,0)),"")</f>
        <v/>
      </c>
      <c r="BZ13" s="233" t="str">
        <f ca="1">IFERROR(INDEX(B3:AW28,A13,MATCH(BZ2,B2:AW2,0)),"")</f>
        <v/>
      </c>
      <c r="CA13" s="233" t="str">
        <f ca="1">IFERROR(INDEX(B3:AW28,A13,MATCH(CA2,B2:AW2,0)),"")</f>
        <v/>
      </c>
      <c r="CB13" s="233" t="str">
        <f ca="1">IFERROR(INDEX(B3:AW28,A13,MATCH(CB2,B2:AW2,0)),"")</f>
        <v/>
      </c>
      <c r="CC13" s="233" t="str">
        <f ca="1">IFERROR(INDEX(B3:AW28,A13,MATCH(CC2,B2:AW2,0)),"")</f>
        <v/>
      </c>
      <c r="CD13" s="233" t="str">
        <f ca="1">IFERROR(INDEX(B3:AW28,A13,MATCH(CD2,B2:AW2,0)),"")</f>
        <v/>
      </c>
      <c r="CF13" s="233" t="str">
        <f ca="1">IFERROR(INDEX(B3:AW28,A13,MATCH(CF2,B2:AW2,0)),"")</f>
        <v/>
      </c>
      <c r="CG13" s="233" t="str">
        <f ca="1">IFERROR(INDEX(B3:AW28,A13,MATCH(CG2,B2:AW2,0)),"")</f>
        <v/>
      </c>
      <c r="CH13" s="233" t="str">
        <f ca="1">IFERROR(INDEX(B3:AW28,A13,MATCH(CH2,B2:AW2,0)),"")</f>
        <v/>
      </c>
      <c r="CI13" s="233" t="str">
        <f ca="1">IFERROR(INDEX(B3:AW28,A13,MATCH(CI2,B2:AW2,0)),"")</f>
        <v/>
      </c>
      <c r="CJ13" s="233" t="str">
        <f ca="1">IFERROR(INDEX(B3:AW28,A13,MATCH(CJ2,B2:AW2,0)),"")</f>
        <v/>
      </c>
      <c r="CK13" s="233" t="str">
        <f ca="1">IFERROR(INDEX(B3:AW28,A13,MATCH(CK2,B2:AW2,0)),"")</f>
        <v/>
      </c>
      <c r="CL13" s="233" t="str">
        <f ca="1">IFERROR(INDEX(B3:AW28,A13,MATCH(CL2,B2:AW2,0)),"")</f>
        <v/>
      </c>
      <c r="CM13" s="233" t="str">
        <f ca="1">IFERROR(INDEX(B3:AW28,A13,MATCH(CM2,B2:AW2,0)),"")</f>
        <v/>
      </c>
      <c r="CN13" s="233" t="str">
        <f ca="1">IFERROR(INDEX(B3:AW28,A13,MATCH(CN2,B2:AW2,0)),"")</f>
        <v/>
      </c>
      <c r="CO13" s="233" t="str">
        <f ca="1">IFERROR(INDEX(B3:AW28,A13,MATCH(CO2,B2:AW2,0)),"")</f>
        <v/>
      </c>
      <c r="CP13" s="233" t="str">
        <f ca="1">IFERROR(INDEX(B3:AW28,A13,MATCH(CP2,B2:AW2,0)),"")</f>
        <v/>
      </c>
      <c r="CQ13" s="233" t="str">
        <f ca="1">IFERROR(INDEX(B3:AW28,A13,MATCH(CQ2,B2:AW2,0)),"")</f>
        <v/>
      </c>
      <c r="CR13" s="233" t="str">
        <f ca="1">IFERROR(INDEX(B3:AW28,A13,MATCH(CR2,B2:AW2,0)),"")</f>
        <v/>
      </c>
      <c r="CS13" s="233" t="str">
        <f ca="1">IFERROR(INDEX(B3:AW28,A13,MATCH(CS2,B2:AW2,0)),"")</f>
        <v/>
      </c>
      <c r="CT13" s="233" t="str">
        <f ca="1">IFERROR(INDEX(B3:AW28,A13,MATCH(CT2,B2:AW2,0)),"")</f>
        <v/>
      </c>
      <c r="CU13" s="233" t="str">
        <f ca="1">IFERROR(INDEX(B3:AW28,A13,MATCH(CU2,B2:AW2,0)),"")</f>
        <v/>
      </c>
      <c r="CW13" s="233" t="str">
        <f ca="1">IFERROR(INDEX(B3:AW28,A13,MATCH(CW2,B2:AW2,0)),"")</f>
        <v/>
      </c>
      <c r="CX13" s="233" t="str">
        <f ca="1">IFERROR(INDEX(B3:AW28,A13,MATCH(CX2,B2:AW2,0)),"")</f>
        <v/>
      </c>
      <c r="CY13" s="233" t="str">
        <f ca="1">IFERROR(INDEX(B3:AW28,A13,MATCH(CY2,B2:AW2,0)),"")</f>
        <v/>
      </c>
      <c r="CZ13" s="233" t="str">
        <f ca="1">IFERROR(INDEX(B3:AW28,A13,MATCH(CZ2,B2:AW2,0)),"")</f>
        <v/>
      </c>
      <c r="DA13" s="233" t="str">
        <f ca="1">IFERROR(INDEX(B3:AW28,A13,MATCH(DA2,B2:AW2,0)),"")</f>
        <v/>
      </c>
      <c r="DB13" s="233" t="str">
        <f ca="1">IFERROR(INDEX(B3:AW28,A13,MATCH(DB2,B2:AW2,0)),"")</f>
        <v/>
      </c>
      <c r="DC13" s="233" t="str">
        <f ca="1">IFERROR(INDEX(B3:AW28,A13,MATCH(DC2,B2:AW2,0)),"")</f>
        <v/>
      </c>
      <c r="DD13" s="233" t="str">
        <f ca="1">IFERROR(INDEX(B3:AW28,A13,MATCH(DD2,B2:AW2,0)),"")</f>
        <v/>
      </c>
      <c r="DF13" s="233" t="str">
        <f ca="1">IFERROR(INDEX(B3:AW28,A13,MATCH(DF2,B2:AW2,0)),"")</f>
        <v/>
      </c>
      <c r="DG13" s="233" t="str">
        <f ca="1">IFERROR(INDEX(B3:AW28,A13,MATCH(DG2,B2:AW2,0)),"")</f>
        <v/>
      </c>
      <c r="DH13" s="233" t="str">
        <f ca="1">IFERROR(INDEX(B3:AW28,A13,MATCH(DH2,B2:AW2,0)),"")</f>
        <v/>
      </c>
      <c r="DI13" s="233" t="str">
        <f ca="1">IFERROR(INDEX(B3:AW28,A13,MATCH(DI2,B2:AW2,0)),"")</f>
        <v/>
      </c>
      <c r="DK13" s="233" t="str">
        <f ca="1">IFERROR(INDEX(B3:AW28,A13,MATCH(DK2,B2:AW2,0)),"")</f>
        <v/>
      </c>
      <c r="DL13" s="233" t="str">
        <f ca="1">IFERROR(INDEX(B3:AW28,A13,MATCH(DL2,B2:AW2,0)),"")</f>
        <v/>
      </c>
      <c r="DN13" s="233" t="str">
        <f ca="1">IFERROR(INDEX(B3:AW28,A13,MATCH(DN2,B2:AW2,0)),"")</f>
        <v/>
      </c>
      <c r="DO13" s="233" t="str">
        <f ca="1">IFERROR(INDEX(B3:AW28,A13,MATCH(DO2,B2:AW2,0)),"")</f>
        <v/>
      </c>
      <c r="DQ13" s="233" t="str">
        <f t="shared" ca="1" si="5"/>
        <v>Mexico</v>
      </c>
      <c r="DT13" s="233" t="str">
        <f t="shared" si="2"/>
        <v>Everardo López</v>
      </c>
      <c r="DU13" s="233">
        <f>COUNTIF('Group Stages'!J7:J150,DT13)</f>
        <v>0</v>
      </c>
      <c r="DV13" s="233">
        <f>COUNTIF('Group Stages'!K7:K150,DT13)</f>
        <v>0</v>
      </c>
      <c r="DW13" s="233">
        <f>COUNTIF('Group Stages'!L7:L150,DT13)</f>
        <v>0</v>
      </c>
      <c r="DX13" s="233">
        <f>COUNTIF('Group Stages'!M7:M150,DT13)</f>
        <v>0</v>
      </c>
      <c r="DY13" s="233">
        <f>COUNTIF('Group Stages'!N7:N150,DT13)</f>
        <v>0</v>
      </c>
      <c r="DZ13" s="233">
        <f>COUNTIF('Group Stages'!O7:O150,DT13)</f>
        <v>0</v>
      </c>
      <c r="EA13" s="233">
        <f>COUNTIF('Group Stages'!P7:P150,DT13)</f>
        <v>0</v>
      </c>
      <c r="EB13" s="233">
        <f>COUNTIF('Group Stages'!Q7:Q150,DT13)</f>
        <v>0</v>
      </c>
      <c r="EC13" s="233">
        <f>COUNTIF('Knock Out Stages'!K7:K85,DT13)</f>
        <v>0</v>
      </c>
      <c r="ED13" s="233">
        <f>COUNTIF('Knock Out Stages'!L7:L85,DT13)</f>
        <v>0</v>
      </c>
      <c r="EE13" s="233">
        <f>COUNTIF('Knock Out Stages'!M7:M85,DT13)</f>
        <v>0</v>
      </c>
      <c r="EF13" s="233">
        <f>COUNTIF('Knock Out Stages'!N7:N85,DT13)</f>
        <v>0</v>
      </c>
      <c r="EG13" s="233">
        <f>COUNTIF('Knock Out Stages'!O7:O85,DT13)</f>
        <v>0</v>
      </c>
      <c r="EH13" s="233">
        <f>COUNTIF('Knock Out Stages'!P7:P85,DT13)</f>
        <v>0</v>
      </c>
      <c r="EI13" s="233">
        <f>COUNTIF('Knock Out Stages'!Q7:Q85,DT13)</f>
        <v>0</v>
      </c>
      <c r="EJ13" s="233">
        <f>COUNTIF('Knock Out Stages'!R7:R85,DT13)</f>
        <v>0</v>
      </c>
      <c r="EK13" s="233">
        <f t="shared" si="3"/>
        <v>0</v>
      </c>
      <c r="EL13" s="235">
        <f ca="1">RANK(EK13,EK3:EK1250)+COUNTIF(EK3:EK13,EK13)-1</f>
        <v>11</v>
      </c>
      <c r="EM13" s="233" t="str">
        <f t="shared" ca="1" si="4"/>
        <v>Everardo López (Mexico)</v>
      </c>
    </row>
    <row r="14" spans="1:143" x14ac:dyDescent="0.2">
      <c r="A14" s="233">
        <v>12</v>
      </c>
      <c r="B14" s="233" t="str">
        <f>'Player Database'!C17</f>
        <v>Germán Berterame</v>
      </c>
      <c r="C14" s="233" t="str">
        <f>'Player Database'!D17</f>
        <v>Relebohile Ratomo</v>
      </c>
      <c r="D14" s="233" t="str">
        <f>'Player Database'!E17</f>
        <v>Kim Min-Jae</v>
      </c>
      <c r="E14" s="233" t="str">
        <f>'Player Database'!F17</f>
        <v>Matej Kovar</v>
      </c>
      <c r="F14" s="233" t="str">
        <f>'Player Database'!G17</f>
        <v>Jonathan Osorio</v>
      </c>
      <c r="G14" s="233" t="str">
        <f>'Player Database'!H17</f>
        <v>Ivan Sunjic</v>
      </c>
      <c r="H14" s="233" t="str">
        <f>'Player Database'!I17</f>
        <v>Gueye Seydinaissa Laye</v>
      </c>
      <c r="I14" s="233" t="str">
        <f>'Player Database'!J17</f>
        <v>Joel Almada Monteiro</v>
      </c>
      <c r="J14" s="233" t="str">
        <f>'Player Database'!K17</f>
        <v>Gabriel Sara</v>
      </c>
      <c r="K14" s="233" t="str">
        <f>'Player Database'!L17</f>
        <v>El Mehdi Benabid</v>
      </c>
      <c r="L14" s="233" t="str">
        <f>'Player Database'!M17</f>
        <v>Jean-Ricner Bellegarde</v>
      </c>
      <c r="M14" s="233" t="str">
        <f>'Player Database'!N17</f>
        <v>John McGinn</v>
      </c>
      <c r="N14" s="233" t="str">
        <f>'Player Database'!O17</f>
        <v>Joe Scally</v>
      </c>
      <c r="O14" s="233" t="str">
        <f>'Player Database'!P17</f>
        <v>Gustavo Caballero</v>
      </c>
      <c r="P14" s="233" t="str">
        <f>'Player Database'!Q17</f>
        <v>Jacob Italiano</v>
      </c>
      <c r="Q14" s="233" t="str">
        <f>'Player Database'!R17</f>
        <v>Ismail Yüksek</v>
      </c>
      <c r="R14" s="233" t="str">
        <f>'Player Database'!S17</f>
        <v>Josha Vagnoman</v>
      </c>
      <c r="S14" s="233" t="str">
        <f>'Player Database'!T17</f>
        <v>Kevin Felida</v>
      </c>
      <c r="T14" s="233" t="str">
        <f>'Player Database'!U17</f>
        <v>Ghislain Konan</v>
      </c>
      <c r="U14" s="233" t="str">
        <f>'Player Database'!V17</f>
        <v>Gonzalo Valle</v>
      </c>
      <c r="V14" s="233" t="str">
        <f>'Player Database'!W17</f>
        <v>Luciano Valente</v>
      </c>
      <c r="W14" s="233" t="str">
        <f>'Player Database'!X17</f>
        <v>Kaoru Mitoma</v>
      </c>
      <c r="X14" s="233" t="str">
        <f>'Player Database'!Y17</f>
        <v>Herman Johansson</v>
      </c>
      <c r="Y14" s="233" t="str">
        <f>'Player Database'!Z17</f>
        <v>Hadj Mahmoud</v>
      </c>
      <c r="Z14" s="233" t="str">
        <f>'Player Database'!AA17</f>
        <v>Loïs Openda</v>
      </c>
      <c r="AA14" s="233" t="str">
        <f>'Player Database'!AB17</f>
        <v>Mohamed Abdelmonem</v>
      </c>
      <c r="AB14" s="233" t="str">
        <f>'Player Database'!AC17</f>
        <v>Hossein Hosseini</v>
      </c>
      <c r="AC14" s="233" t="str">
        <f>'Player Database'!AD17</f>
        <v>James McGarry</v>
      </c>
      <c r="AD14" s="233" t="str">
        <f>'Player Database'!AE17</f>
        <v>Fermín López</v>
      </c>
      <c r="AE14" s="233" t="str">
        <f>'Player Database'!AF17</f>
        <v>Jovane Cabral</v>
      </c>
      <c r="AF14" s="233" t="str">
        <f>'Player Database'!AG17</f>
        <v>Khalid Al-Ghannam</v>
      </c>
      <c r="AG14" s="233" t="str">
        <f>'Player Database'!AH17</f>
        <v>Federico Viñas</v>
      </c>
      <c r="AH14" s="233" t="str">
        <f>'Player Database'!AI17</f>
        <v>Lucas Hernández</v>
      </c>
      <c r="AI14" s="233" t="str">
        <f>'Player Database'!AJ17</f>
        <v>Idrissa Gueye</v>
      </c>
      <c r="AJ14" s="233" t="str">
        <f>'Player Database'!AK17</f>
        <v>Hasan Abdulkareem</v>
      </c>
      <c r="AK14" s="233" t="str">
        <f>'Player Database'!AL17</f>
        <v>Julian Ryerson</v>
      </c>
      <c r="AL14" s="233" t="str">
        <f>'Player Database'!AM17</f>
        <v>Giuliano Simeone</v>
      </c>
      <c r="AM14" s="233" t="str">
        <f>'Player Database'!AN17</f>
        <v>Farès Ghedjemis</v>
      </c>
      <c r="AN14" s="233" t="str">
        <f>'Player Database'!AO17</f>
        <v>Marcel Sabitzer</v>
      </c>
      <c r="AO14" s="233" t="str">
        <f>'Player Database'!AP17</f>
        <v>Mahmoud Al-Mardi</v>
      </c>
      <c r="AP14" s="233" t="str">
        <f>'Player Database'!AQ17</f>
        <v>João Neves</v>
      </c>
      <c r="AQ14" s="233" t="str">
        <f>'Player Database'!AR17</f>
        <v>Jeremy Ngakia</v>
      </c>
      <c r="AR14" s="233" t="str">
        <f>'Player Database'!AS17</f>
        <v>Igor Sergeev</v>
      </c>
      <c r="AS14" s="233" t="str">
        <f>'Player Database'!AT17</f>
        <v>Jhon Arias</v>
      </c>
      <c r="AT14" s="233" t="str">
        <f>'Player Database'!AU17</f>
        <v>Harry Kane</v>
      </c>
      <c r="AU14" s="233" t="str">
        <f>'Player Database'!AV17</f>
        <v>Kristijan Jakic</v>
      </c>
      <c r="AV14" s="233" t="str">
        <f>'Player Database'!AW17</f>
        <v>Ibrahim Sulemana</v>
      </c>
      <c r="AW14" s="233" t="str">
        <f>'Player Database'!AX17</f>
        <v>Ismael Díaz</v>
      </c>
      <c r="AY14" s="233" t="str">
        <f ca="1">IFERROR(INDEX(B3:AW28,A14,MATCH(AY2,B2:AW2,0)),"")</f>
        <v/>
      </c>
      <c r="AZ14" s="233" t="str">
        <f ca="1">IFERROR(INDEX(B3:AW28,A14,MATCH(AZ2,B2:AW2,0)),"")</f>
        <v/>
      </c>
      <c r="BA14" s="233" t="str">
        <f ca="1">IFERROR(INDEX(B3:AW28,A14,MATCH(BA2,B2:AW2,0)),"")</f>
        <v/>
      </c>
      <c r="BB14" s="233" t="str">
        <f ca="1">IFERROR(INDEX(B3:AW28,A14,MATCH(BB2,B2:AW2,0)),"")</f>
        <v/>
      </c>
      <c r="BC14" s="233" t="str">
        <f ca="1">IFERROR(INDEX(B3:AW28,A14,MATCH(BC2,B2:AW2,0)),"")</f>
        <v/>
      </c>
      <c r="BD14" s="233" t="str">
        <f ca="1">IFERROR(INDEX(B3:AW28,A14,MATCH(BD2,B2:AW2,0)),"")</f>
        <v/>
      </c>
      <c r="BE14" s="233" t="str">
        <f ca="1">IFERROR(INDEX(B3:AW28,A14,MATCH(BE2,B2:AW2,0)),"")</f>
        <v/>
      </c>
      <c r="BF14" s="233" t="str">
        <f ca="1">IFERROR(INDEX(B3:AW28,A14,MATCH(BF2,B2:AW2,0)),"")</f>
        <v/>
      </c>
      <c r="BG14" s="233" t="str">
        <f ca="1">IFERROR(INDEX(B3:AW28,A14,MATCH(BG2,B2:AW2,0)),"")</f>
        <v/>
      </c>
      <c r="BH14" s="233" t="str">
        <f ca="1">IFERROR(INDEX(B3:AW28,A14,MATCH(BH2,B2:AW2,0)),"")</f>
        <v/>
      </c>
      <c r="BI14" s="233" t="str">
        <f ca="1">IFERROR(INDEX(B3:AW28,A14,MATCH(BI2,B2:AW2,0)),"")</f>
        <v/>
      </c>
      <c r="BJ14" s="233" t="str">
        <f ca="1">IFERROR(INDEX(B3:AW28,A14,MATCH(BJ2,B2:AW2,0)),"")</f>
        <v/>
      </c>
      <c r="BK14" s="233" t="str">
        <f ca="1">IFERROR(INDEX(B3:AW28,A14,MATCH(BK2,B2:AW2,0)),"")</f>
        <v/>
      </c>
      <c r="BL14" s="233" t="str">
        <f ca="1">IFERROR(INDEX(B3:AW28,A14,MATCH(BL2,B2:AW2,0)),"")</f>
        <v/>
      </c>
      <c r="BM14" s="233" t="str">
        <f ca="1">IFERROR(INDEX(B3:AW28,A14,MATCH(BM2,B2:AW2,0)),"")</f>
        <v/>
      </c>
      <c r="BN14" s="233" t="str">
        <f ca="1">IFERROR(INDEX(B3:AW28,A14,MATCH(BN2,B2:AW2,0)),"")</f>
        <v/>
      </c>
      <c r="BO14" s="233" t="str">
        <f ca="1">IFERROR(INDEX(B3:AW28,A14,MATCH(BO2,B2:AW2,0)),"")</f>
        <v/>
      </c>
      <c r="BP14" s="233" t="str">
        <f ca="1">IFERROR(INDEX(B3:AW28,A14,MATCH(BP2,B2:AW2,0)),"")</f>
        <v/>
      </c>
      <c r="BQ14" s="233" t="str">
        <f ca="1">IFERROR(INDEX(B3:AW28,A14,MATCH(BQ2,B2:AW2,0)),"")</f>
        <v/>
      </c>
      <c r="BR14" s="233" t="str">
        <f ca="1">IFERROR(INDEX(B3:AW28,A14,MATCH(BR2,B2:AW2,0)),"")</f>
        <v/>
      </c>
      <c r="BS14" s="233" t="str">
        <f ca="1">IFERROR(INDEX(B3:AW28,A14,MATCH(BS2,B2:AW2,0)),"")</f>
        <v/>
      </c>
      <c r="BT14" s="233" t="str">
        <f ca="1">IFERROR(INDEX(B3:AW28,A14,MATCH(BT2,B2:AW2,0)),"")</f>
        <v/>
      </c>
      <c r="BU14" s="233" t="str">
        <f ca="1">IFERROR(INDEX(B3:AW28,A14,MATCH(BU2,B2:AW2,0)),"")</f>
        <v/>
      </c>
      <c r="BV14" s="233" t="str">
        <f ca="1">IFERROR(INDEX(B3:AW28,A14,MATCH(BV2,B2:AW2,0)),"")</f>
        <v/>
      </c>
      <c r="BW14" s="233" t="str">
        <f ca="1">IFERROR(INDEX(B3:AW28,A14,MATCH(BW2,B2:AW2,0)),"")</f>
        <v/>
      </c>
      <c r="BX14" s="233" t="str">
        <f ca="1">IFERROR(INDEX(B3:AW28,A14,MATCH(BX2,B2:AW2,0)),"")</f>
        <v/>
      </c>
      <c r="BY14" s="233" t="str">
        <f ca="1">IFERROR(INDEX(B3:AW28,A14,MATCH(BY2,B2:AW2,0)),"")</f>
        <v/>
      </c>
      <c r="BZ14" s="233" t="str">
        <f ca="1">IFERROR(INDEX(B3:AW28,A14,MATCH(BZ2,B2:AW2,0)),"")</f>
        <v/>
      </c>
      <c r="CA14" s="233" t="str">
        <f ca="1">IFERROR(INDEX(B3:AW28,A14,MATCH(CA2,B2:AW2,0)),"")</f>
        <v/>
      </c>
      <c r="CB14" s="233" t="str">
        <f ca="1">IFERROR(INDEX(B3:AW28,A14,MATCH(CB2,B2:AW2,0)),"")</f>
        <v/>
      </c>
      <c r="CC14" s="233" t="str">
        <f ca="1">IFERROR(INDEX(B3:AW28,A14,MATCH(CC2,B2:AW2,0)),"")</f>
        <v/>
      </c>
      <c r="CD14" s="233" t="str">
        <f ca="1">IFERROR(INDEX(B3:AW28,A14,MATCH(CD2,B2:AW2,0)),"")</f>
        <v/>
      </c>
      <c r="CF14" s="233" t="str">
        <f ca="1">IFERROR(INDEX(B3:AW28,A14,MATCH(CF2,B2:AW2,0)),"")</f>
        <v/>
      </c>
      <c r="CG14" s="233" t="str">
        <f ca="1">IFERROR(INDEX(B3:AW28,A14,MATCH(CG2,B2:AW2,0)),"")</f>
        <v/>
      </c>
      <c r="CH14" s="233" t="str">
        <f ca="1">IFERROR(INDEX(B3:AW28,A14,MATCH(CH2,B2:AW2,0)),"")</f>
        <v/>
      </c>
      <c r="CI14" s="233" t="str">
        <f ca="1">IFERROR(INDEX(B3:AW28,A14,MATCH(CI2,B2:AW2,0)),"")</f>
        <v/>
      </c>
      <c r="CJ14" s="233" t="str">
        <f ca="1">IFERROR(INDEX(B3:AW28,A14,MATCH(CJ2,B2:AW2,0)),"")</f>
        <v/>
      </c>
      <c r="CK14" s="233" t="str">
        <f ca="1">IFERROR(INDEX(B3:AW28,A14,MATCH(CK2,B2:AW2,0)),"")</f>
        <v/>
      </c>
      <c r="CL14" s="233" t="str">
        <f ca="1">IFERROR(INDEX(B3:AW28,A14,MATCH(CL2,B2:AW2,0)),"")</f>
        <v/>
      </c>
      <c r="CM14" s="233" t="str">
        <f ca="1">IFERROR(INDEX(B3:AW28,A14,MATCH(CM2,B2:AW2,0)),"")</f>
        <v/>
      </c>
      <c r="CN14" s="233" t="str">
        <f ca="1">IFERROR(INDEX(B3:AW28,A14,MATCH(CN2,B2:AW2,0)),"")</f>
        <v/>
      </c>
      <c r="CO14" s="233" t="str">
        <f ca="1">IFERROR(INDEX(B3:AW28,A14,MATCH(CO2,B2:AW2,0)),"")</f>
        <v/>
      </c>
      <c r="CP14" s="233" t="str">
        <f ca="1">IFERROR(INDEX(B3:AW28,A14,MATCH(CP2,B2:AW2,0)),"")</f>
        <v/>
      </c>
      <c r="CQ14" s="233" t="str">
        <f ca="1">IFERROR(INDEX(B3:AW28,A14,MATCH(CQ2,B2:AW2,0)),"")</f>
        <v/>
      </c>
      <c r="CR14" s="233" t="str">
        <f ca="1">IFERROR(INDEX(B3:AW28,A14,MATCH(CR2,B2:AW2,0)),"")</f>
        <v/>
      </c>
      <c r="CS14" s="233" t="str">
        <f ca="1">IFERROR(INDEX(B3:AW28,A14,MATCH(CS2,B2:AW2,0)),"")</f>
        <v/>
      </c>
      <c r="CT14" s="233" t="str">
        <f ca="1">IFERROR(INDEX(B3:AW28,A14,MATCH(CT2,B2:AW2,0)),"")</f>
        <v/>
      </c>
      <c r="CU14" s="233" t="str">
        <f ca="1">IFERROR(INDEX(B3:AW28,A14,MATCH(CU2,B2:AW2,0)),"")</f>
        <v/>
      </c>
      <c r="CW14" s="233" t="str">
        <f ca="1">IFERROR(INDEX(B3:AW28,A14,MATCH(CW2,B2:AW2,0)),"")</f>
        <v/>
      </c>
      <c r="CX14" s="233" t="str">
        <f ca="1">IFERROR(INDEX(B3:AW28,A14,MATCH(CX2,B2:AW2,0)),"")</f>
        <v/>
      </c>
      <c r="CY14" s="233" t="str">
        <f ca="1">IFERROR(INDEX(B3:AW28,A14,MATCH(CY2,B2:AW2,0)),"")</f>
        <v/>
      </c>
      <c r="CZ14" s="233" t="str">
        <f ca="1">IFERROR(INDEX(B3:AW28,A14,MATCH(CZ2,B2:AW2,0)),"")</f>
        <v/>
      </c>
      <c r="DA14" s="233" t="str">
        <f ca="1">IFERROR(INDEX(B3:AW28,A14,MATCH(DA2,B2:AW2,0)),"")</f>
        <v/>
      </c>
      <c r="DB14" s="233" t="str">
        <f ca="1">IFERROR(INDEX(B3:AW28,A14,MATCH(DB2,B2:AW2,0)),"")</f>
        <v/>
      </c>
      <c r="DC14" s="233" t="str">
        <f ca="1">IFERROR(INDEX(B3:AW28,A14,MATCH(DC2,B2:AW2,0)),"")</f>
        <v/>
      </c>
      <c r="DD14" s="233" t="str">
        <f ca="1">IFERROR(INDEX(B3:AW28,A14,MATCH(DD2,B2:AW2,0)),"")</f>
        <v/>
      </c>
      <c r="DF14" s="233" t="str">
        <f ca="1">IFERROR(INDEX(B3:AW28,A14,MATCH(DF2,B2:AW2,0)),"")</f>
        <v/>
      </c>
      <c r="DG14" s="233" t="str">
        <f ca="1">IFERROR(INDEX(B3:AW28,A14,MATCH(DG2,B2:AW2,0)),"")</f>
        <v/>
      </c>
      <c r="DH14" s="233" t="str">
        <f ca="1">IFERROR(INDEX(B3:AW28,A14,MATCH(DH2,B2:AW2,0)),"")</f>
        <v/>
      </c>
      <c r="DI14" s="233" t="str">
        <f ca="1">IFERROR(INDEX(B3:AW28,A14,MATCH(DI2,B2:AW2,0)),"")</f>
        <v/>
      </c>
      <c r="DK14" s="233" t="str">
        <f ca="1">IFERROR(INDEX(B3:AW28,A14,MATCH(DK2,B2:AW2,0)),"")</f>
        <v/>
      </c>
      <c r="DL14" s="233" t="str">
        <f ca="1">IFERROR(INDEX(B3:AW28,A14,MATCH(DL2,B2:AW2,0)),"")</f>
        <v/>
      </c>
      <c r="DN14" s="233" t="str">
        <f ca="1">IFERROR(INDEX(B3:AW28,A14,MATCH(DN2,B2:AW2,0)),"")</f>
        <v/>
      </c>
      <c r="DO14" s="233" t="str">
        <f ca="1">IFERROR(INDEX(B3:AW28,A14,MATCH(DO2,B2:AW2,0)),"")</f>
        <v/>
      </c>
      <c r="DQ14" s="233" t="str">
        <f t="shared" ca="1" si="5"/>
        <v>Mexico</v>
      </c>
      <c r="DT14" s="233" t="str">
        <f t="shared" si="2"/>
        <v>Germán Berterame</v>
      </c>
      <c r="DU14" s="233">
        <f>COUNTIF('Group Stages'!J7:J150,DT14)</f>
        <v>0</v>
      </c>
      <c r="DV14" s="233">
        <f>COUNTIF('Group Stages'!K7:K150,DT14)</f>
        <v>0</v>
      </c>
      <c r="DW14" s="233">
        <f>COUNTIF('Group Stages'!L7:L150,DT14)</f>
        <v>0</v>
      </c>
      <c r="DX14" s="233">
        <f>COUNTIF('Group Stages'!M7:M150,DT14)</f>
        <v>0</v>
      </c>
      <c r="DY14" s="233">
        <f>COUNTIF('Group Stages'!N7:N150,DT14)</f>
        <v>0</v>
      </c>
      <c r="DZ14" s="233">
        <f>COUNTIF('Group Stages'!O7:O150,DT14)</f>
        <v>0</v>
      </c>
      <c r="EA14" s="233">
        <f>COUNTIF('Group Stages'!P7:P150,DT14)</f>
        <v>0</v>
      </c>
      <c r="EB14" s="233">
        <f>COUNTIF('Group Stages'!Q7:Q150,DT14)</f>
        <v>0</v>
      </c>
      <c r="EC14" s="233">
        <f>COUNTIF('Knock Out Stages'!K7:K85,DT14)</f>
        <v>0</v>
      </c>
      <c r="ED14" s="233">
        <f>COUNTIF('Knock Out Stages'!L7:L85,DT14)</f>
        <v>0</v>
      </c>
      <c r="EE14" s="233">
        <f>COUNTIF('Knock Out Stages'!M7:M85,DT14)</f>
        <v>0</v>
      </c>
      <c r="EF14" s="233">
        <f>COUNTIF('Knock Out Stages'!N7:N85,DT14)</f>
        <v>0</v>
      </c>
      <c r="EG14" s="233">
        <f>COUNTIF('Knock Out Stages'!O7:O85,DT14)</f>
        <v>0</v>
      </c>
      <c r="EH14" s="233">
        <f>COUNTIF('Knock Out Stages'!P7:P85,DT14)</f>
        <v>0</v>
      </c>
      <c r="EI14" s="233">
        <f>COUNTIF('Knock Out Stages'!Q7:Q85,DT14)</f>
        <v>0</v>
      </c>
      <c r="EJ14" s="233">
        <f>COUNTIF('Knock Out Stages'!R7:R85,DT14)</f>
        <v>0</v>
      </c>
      <c r="EK14" s="233">
        <f t="shared" si="3"/>
        <v>0</v>
      </c>
      <c r="EL14" s="235">
        <f ca="1">RANK(EK14,EK3:EK1250)+COUNTIF(EK3:EK14,EK14)-1</f>
        <v>12</v>
      </c>
      <c r="EM14" s="233" t="str">
        <f t="shared" ca="1" si="4"/>
        <v>Germán Berterame (Mexico)</v>
      </c>
    </row>
    <row r="15" spans="1:143" x14ac:dyDescent="0.2">
      <c r="A15" s="233">
        <v>13</v>
      </c>
      <c r="B15" s="233" t="str">
        <f>'Player Database'!C18</f>
        <v>Guillermo Martínez</v>
      </c>
      <c r="C15" s="233" t="str">
        <f>'Player Database'!D18</f>
        <v>Renaldo Leaner</v>
      </c>
      <c r="D15" s="233" t="str">
        <f>'Player Database'!E18</f>
        <v>Kim Moon-Hwan</v>
      </c>
      <c r="E15" s="233" t="str">
        <f>'Player Database'!F18</f>
        <v>Michal Sadílek</v>
      </c>
      <c r="F15" s="233" t="str">
        <f>'Player Database'!G18</f>
        <v>Junior Hoilett</v>
      </c>
      <c r="G15" s="233" t="str">
        <f>'Player Database'!H18</f>
        <v>Jovo Lukic</v>
      </c>
      <c r="H15" s="233" t="str">
        <f>'Player Database'!I18</f>
        <v>Hassan Al-Haydos</v>
      </c>
      <c r="I15" s="233" t="str">
        <f>'Player Database'!J18</f>
        <v>Johan Manzambi</v>
      </c>
      <c r="J15" s="233" t="str">
        <f>'Player Database'!K18</f>
        <v>Hugo Souza</v>
      </c>
      <c r="K15" s="233" t="str">
        <f>'Player Database'!L18</f>
        <v>Gessime Yassine</v>
      </c>
      <c r="L15" s="233" t="str">
        <f>'Player Database'!M18</f>
        <v>Johny Placide</v>
      </c>
      <c r="M15" s="233" t="str">
        <f>'Player Database'!N18</f>
        <v>John Souttar</v>
      </c>
      <c r="N15" s="233" t="str">
        <f>'Player Database'!O18</f>
        <v>Johnny Cardoso</v>
      </c>
      <c r="O15" s="233" t="str">
        <f>'Player Database'!P18</f>
        <v>Gustavo Gómez</v>
      </c>
      <c r="P15" s="233" t="str">
        <f>'Player Database'!Q18</f>
        <v>Jason Geria</v>
      </c>
      <c r="Q15" s="233" t="str">
        <f>'Player Database'!R18</f>
        <v>Kaan Ayhan</v>
      </c>
      <c r="R15" s="233" t="str">
        <f>'Player Database'!S18</f>
        <v>Joshua Kimmich</v>
      </c>
      <c r="S15" s="233" t="str">
        <f>'Player Database'!T18</f>
        <v>Leandro Bacuna</v>
      </c>
      <c r="T15" s="233" t="str">
        <f>'Player Database'!U18</f>
        <v>Guela Doué</v>
      </c>
      <c r="U15" s="233" t="str">
        <f>'Player Database'!V18</f>
        <v>Hernán Galíndez</v>
      </c>
      <c r="V15" s="233" t="str">
        <f>'Player Database'!W18</f>
        <v>Lutsharel Geertruida</v>
      </c>
      <c r="W15" s="233" t="str">
        <f>'Player Database'!X18</f>
        <v>Keisuke Goto</v>
      </c>
      <c r="X15" s="233" t="str">
        <f>'Player Database'!Y18</f>
        <v>Hugo Larsson</v>
      </c>
      <c r="Y15" s="233" t="str">
        <f>'Player Database'!Z18</f>
        <v>Hazem Mastouri</v>
      </c>
      <c r="Z15" s="233" t="str">
        <f>'Player Database'!AA18</f>
        <v>Lucas Stassin</v>
      </c>
      <c r="AA15" s="233" t="str">
        <f>'Player Database'!AB18</f>
        <v>Mohamed Alaa</v>
      </c>
      <c r="AB15" s="233" t="str">
        <f>'Player Database'!AC18</f>
        <v>Hossein Kanani</v>
      </c>
      <c r="AC15" s="233" t="str">
        <f>'Player Database'!AD18</f>
        <v>Jesse Randall</v>
      </c>
      <c r="AD15" s="233" t="str">
        <f>'Player Database'!AE18</f>
        <v>Ferran Torres</v>
      </c>
      <c r="AE15" s="233" t="str">
        <f>'Player Database'!AF18</f>
        <v>Kelvin Spencer Pires</v>
      </c>
      <c r="AF15" s="233" t="str">
        <f>'Player Database'!AG18</f>
        <v>Khalifah Al-Dawsari</v>
      </c>
      <c r="AG15" s="233" t="str">
        <f>'Player Database'!AH18</f>
        <v>Fernando Muslera</v>
      </c>
      <c r="AH15" s="233" t="str">
        <f>'Player Database'!AI18</f>
        <v>Maghnes Akliouche</v>
      </c>
      <c r="AI15" s="233" t="str">
        <f>'Player Database'!AJ18</f>
        <v>Iliman Ndiaye</v>
      </c>
      <c r="AJ15" s="233" t="str">
        <f>'Player Database'!AK18</f>
        <v>Hussein Ali</v>
      </c>
      <c r="AK15" s="233" t="str">
        <f>'Player Database'!AL18</f>
        <v>Kristian Thorstvedt</v>
      </c>
      <c r="AL15" s="233" t="str">
        <f>'Player Database'!AM18</f>
        <v>Juan Musso</v>
      </c>
      <c r="AM15" s="233" t="str">
        <f>'Player Database'!AN18</f>
        <v>Hicham Boudaoui</v>
      </c>
      <c r="AN15" s="233" t="str">
        <f>'Player Database'!AO18</f>
        <v>Marco Friedl</v>
      </c>
      <c r="AO15" s="233" t="str">
        <f>'Player Database'!AP18</f>
        <v>Mohammad Abu Hasheesh</v>
      </c>
      <c r="AP15" s="233" t="str">
        <f>'Player Database'!AQ18</f>
        <v>José Sá</v>
      </c>
      <c r="AQ15" s="233" t="str">
        <f>'Player Database'!AR18</f>
        <v>Joris Kayembe</v>
      </c>
      <c r="AR15" s="233" t="str">
        <f>'Player Database'!AS18</f>
        <v>Jakhongir O'Rozov</v>
      </c>
      <c r="AS15" s="233" t="str">
        <f>'Player Database'!AT18</f>
        <v>Jhon Córdoba</v>
      </c>
      <c r="AT15" s="233" t="str">
        <f>'Player Database'!AU18</f>
        <v>Harry Maguire</v>
      </c>
      <c r="AU15" s="233" t="str">
        <f>'Player Database'!AV18</f>
        <v>Lovro Majer</v>
      </c>
      <c r="AV15" s="233" t="str">
        <f>'Player Database'!AW18</f>
        <v>Jerome Opoku</v>
      </c>
      <c r="AW15" s="233" t="str">
        <f>'Player Database'!AX18</f>
        <v>Jiovany Ramos</v>
      </c>
      <c r="AY15" s="233" t="str">
        <f ca="1">IFERROR(INDEX(B3:AW28,A15,MATCH(AY2,B2:AW2,0)),"")</f>
        <v/>
      </c>
      <c r="AZ15" s="233" t="str">
        <f ca="1">IFERROR(INDEX(B3:AW28,A15,MATCH(AZ2,B2:AW2,0)),"")</f>
        <v/>
      </c>
      <c r="BA15" s="233" t="str">
        <f ca="1">IFERROR(INDEX(B3:AW28,A15,MATCH(BA2,B2:AW2,0)),"")</f>
        <v/>
      </c>
      <c r="BB15" s="233" t="str">
        <f ca="1">IFERROR(INDEX(B3:AW28,A15,MATCH(BB2,B2:AW2,0)),"")</f>
        <v/>
      </c>
      <c r="BC15" s="233" t="str">
        <f ca="1">IFERROR(INDEX(B3:AW28,A15,MATCH(BC2,B2:AW2,0)),"")</f>
        <v/>
      </c>
      <c r="BD15" s="233" t="str">
        <f ca="1">IFERROR(INDEX(B3:AW28,A15,MATCH(BD2,B2:AW2,0)),"")</f>
        <v/>
      </c>
      <c r="BE15" s="233" t="str">
        <f ca="1">IFERROR(INDEX(B3:AW28,A15,MATCH(BE2,B2:AW2,0)),"")</f>
        <v/>
      </c>
      <c r="BF15" s="233" t="str">
        <f ca="1">IFERROR(INDEX(B3:AW28,A15,MATCH(BF2,B2:AW2,0)),"")</f>
        <v/>
      </c>
      <c r="BG15" s="233" t="str">
        <f ca="1">IFERROR(INDEX(B3:AW28,A15,MATCH(BG2,B2:AW2,0)),"")</f>
        <v/>
      </c>
      <c r="BH15" s="233" t="str">
        <f ca="1">IFERROR(INDEX(B3:AW28,A15,MATCH(BH2,B2:AW2,0)),"")</f>
        <v/>
      </c>
      <c r="BI15" s="233" t="str">
        <f ca="1">IFERROR(INDEX(B3:AW28,A15,MATCH(BI2,B2:AW2,0)),"")</f>
        <v/>
      </c>
      <c r="BJ15" s="233" t="str">
        <f ca="1">IFERROR(INDEX(B3:AW28,A15,MATCH(BJ2,B2:AW2,0)),"")</f>
        <v/>
      </c>
      <c r="BK15" s="233" t="str">
        <f ca="1">IFERROR(INDEX(B3:AW28,A15,MATCH(BK2,B2:AW2,0)),"")</f>
        <v/>
      </c>
      <c r="BL15" s="233" t="str">
        <f ca="1">IFERROR(INDEX(B3:AW28,A15,MATCH(BL2,B2:AW2,0)),"")</f>
        <v/>
      </c>
      <c r="BM15" s="233" t="str">
        <f ca="1">IFERROR(INDEX(B3:AW28,A15,MATCH(BM2,B2:AW2,0)),"")</f>
        <v/>
      </c>
      <c r="BN15" s="233" t="str">
        <f ca="1">IFERROR(INDEX(B3:AW28,A15,MATCH(BN2,B2:AW2,0)),"")</f>
        <v/>
      </c>
      <c r="BO15" s="233" t="str">
        <f ca="1">IFERROR(INDEX(B3:AW28,A15,MATCH(BO2,B2:AW2,0)),"")</f>
        <v/>
      </c>
      <c r="BP15" s="233" t="str">
        <f ca="1">IFERROR(INDEX(B3:AW28,A15,MATCH(BP2,B2:AW2,0)),"")</f>
        <v/>
      </c>
      <c r="BQ15" s="233" t="str">
        <f ca="1">IFERROR(INDEX(B3:AW28,A15,MATCH(BQ2,B2:AW2,0)),"")</f>
        <v/>
      </c>
      <c r="BR15" s="233" t="str">
        <f ca="1">IFERROR(INDEX(B3:AW28,A15,MATCH(BR2,B2:AW2,0)),"")</f>
        <v/>
      </c>
      <c r="BS15" s="233" t="str">
        <f ca="1">IFERROR(INDEX(B3:AW28,A15,MATCH(BS2,B2:AW2,0)),"")</f>
        <v/>
      </c>
      <c r="BT15" s="233" t="str">
        <f ca="1">IFERROR(INDEX(B3:AW28,A15,MATCH(BT2,B2:AW2,0)),"")</f>
        <v/>
      </c>
      <c r="BU15" s="233" t="str">
        <f ca="1">IFERROR(INDEX(B3:AW28,A15,MATCH(BU2,B2:AW2,0)),"")</f>
        <v/>
      </c>
      <c r="BV15" s="233" t="str">
        <f ca="1">IFERROR(INDEX(B3:AW28,A15,MATCH(BV2,B2:AW2,0)),"")</f>
        <v/>
      </c>
      <c r="BW15" s="233" t="str">
        <f ca="1">IFERROR(INDEX(B3:AW28,A15,MATCH(BW2,B2:AW2,0)),"")</f>
        <v/>
      </c>
      <c r="BX15" s="233" t="str">
        <f ca="1">IFERROR(INDEX(B3:AW28,A15,MATCH(BX2,B2:AW2,0)),"")</f>
        <v/>
      </c>
      <c r="BY15" s="233" t="str">
        <f ca="1">IFERROR(INDEX(B3:AW28,A15,MATCH(BY2,B2:AW2,0)),"")</f>
        <v/>
      </c>
      <c r="BZ15" s="233" t="str">
        <f ca="1">IFERROR(INDEX(B3:AW28,A15,MATCH(BZ2,B2:AW2,0)),"")</f>
        <v/>
      </c>
      <c r="CA15" s="233" t="str">
        <f ca="1">IFERROR(INDEX(B3:AW28,A15,MATCH(CA2,B2:AW2,0)),"")</f>
        <v/>
      </c>
      <c r="CB15" s="233" t="str">
        <f ca="1">IFERROR(INDEX(B3:AW28,A15,MATCH(CB2,B2:AW2,0)),"")</f>
        <v/>
      </c>
      <c r="CC15" s="233" t="str">
        <f ca="1">IFERROR(INDEX(B3:AW28,A15,MATCH(CC2,B2:AW2,0)),"")</f>
        <v/>
      </c>
      <c r="CD15" s="233" t="str">
        <f ca="1">IFERROR(INDEX(B3:AW28,A15,MATCH(CD2,B2:AW2,0)),"")</f>
        <v/>
      </c>
      <c r="CF15" s="233" t="str">
        <f ca="1">IFERROR(INDEX(B3:AW28,A15,MATCH(CF2,B2:AW2,0)),"")</f>
        <v/>
      </c>
      <c r="CG15" s="233" t="str">
        <f ca="1">IFERROR(INDEX(B3:AW28,A15,MATCH(CG2,B2:AW2,0)),"")</f>
        <v/>
      </c>
      <c r="CH15" s="233" t="str">
        <f ca="1">IFERROR(INDEX(B3:AW28,A15,MATCH(CH2,B2:AW2,0)),"")</f>
        <v/>
      </c>
      <c r="CI15" s="233" t="str">
        <f ca="1">IFERROR(INDEX(B3:AW28,A15,MATCH(CI2,B2:AW2,0)),"")</f>
        <v/>
      </c>
      <c r="CJ15" s="233" t="str">
        <f ca="1">IFERROR(INDEX(B3:AW28,A15,MATCH(CJ2,B2:AW2,0)),"")</f>
        <v/>
      </c>
      <c r="CK15" s="233" t="str">
        <f ca="1">IFERROR(INDEX(B3:AW28,A15,MATCH(CK2,B2:AW2,0)),"")</f>
        <v/>
      </c>
      <c r="CL15" s="233" t="str">
        <f ca="1">IFERROR(INDEX(B3:AW28,A15,MATCH(CL2,B2:AW2,0)),"")</f>
        <v/>
      </c>
      <c r="CM15" s="233" t="str">
        <f ca="1">IFERROR(INDEX(B3:AW28,A15,MATCH(CM2,B2:AW2,0)),"")</f>
        <v/>
      </c>
      <c r="CN15" s="233" t="str">
        <f ca="1">IFERROR(INDEX(B3:AW28,A15,MATCH(CN2,B2:AW2,0)),"")</f>
        <v/>
      </c>
      <c r="CO15" s="233" t="str">
        <f ca="1">IFERROR(INDEX(B3:AW28,A15,MATCH(CO2,B2:AW2,0)),"")</f>
        <v/>
      </c>
      <c r="CP15" s="233" t="str">
        <f ca="1">IFERROR(INDEX(B3:AW28,A15,MATCH(CP2,B2:AW2,0)),"")</f>
        <v/>
      </c>
      <c r="CQ15" s="233" t="str">
        <f ca="1">IFERROR(INDEX(B3:AW28,A15,MATCH(CQ2,B2:AW2,0)),"")</f>
        <v/>
      </c>
      <c r="CR15" s="233" t="str">
        <f ca="1">IFERROR(INDEX(B3:AW28,A15,MATCH(CR2,B2:AW2,0)),"")</f>
        <v/>
      </c>
      <c r="CS15" s="233" t="str">
        <f ca="1">IFERROR(INDEX(B3:AW28,A15,MATCH(CS2,B2:AW2,0)),"")</f>
        <v/>
      </c>
      <c r="CT15" s="233" t="str">
        <f ca="1">IFERROR(INDEX(B3:AW28,A15,MATCH(CT2,B2:AW2,0)),"")</f>
        <v/>
      </c>
      <c r="CU15" s="233" t="str">
        <f ca="1">IFERROR(INDEX(B3:AW28,A15,MATCH(CU2,B2:AW2,0)),"")</f>
        <v/>
      </c>
      <c r="CW15" s="233" t="str">
        <f ca="1">IFERROR(INDEX(B3:AW28,A15,MATCH(CW2,B2:AW2,0)),"")</f>
        <v/>
      </c>
      <c r="CX15" s="233" t="str">
        <f ca="1">IFERROR(INDEX(B3:AW28,A15,MATCH(CX2,B2:AW2,0)),"")</f>
        <v/>
      </c>
      <c r="CY15" s="233" t="str">
        <f ca="1">IFERROR(INDEX(B3:AW28,A15,MATCH(CY2,B2:AW2,0)),"")</f>
        <v/>
      </c>
      <c r="CZ15" s="233" t="str">
        <f ca="1">IFERROR(INDEX(B3:AW28,A15,MATCH(CZ2,B2:AW2,0)),"")</f>
        <v/>
      </c>
      <c r="DA15" s="233" t="str">
        <f ca="1">IFERROR(INDEX(B3:AW28,A15,MATCH(DA2,B2:AW2,0)),"")</f>
        <v/>
      </c>
      <c r="DB15" s="233" t="str">
        <f ca="1">IFERROR(INDEX(B3:AW28,A15,MATCH(DB2,B2:AW2,0)),"")</f>
        <v/>
      </c>
      <c r="DC15" s="233" t="str">
        <f ca="1">IFERROR(INDEX(B3:AW28,A15,MATCH(DC2,B2:AW2,0)),"")</f>
        <v/>
      </c>
      <c r="DD15" s="233" t="str">
        <f ca="1">IFERROR(INDEX(B3:AW28,A15,MATCH(DD2,B2:AW2,0)),"")</f>
        <v/>
      </c>
      <c r="DF15" s="233" t="str">
        <f ca="1">IFERROR(INDEX(B3:AW28,A15,MATCH(DF2,B2:AW2,0)),"")</f>
        <v/>
      </c>
      <c r="DG15" s="233" t="str">
        <f ca="1">IFERROR(INDEX(B3:AW28,A15,MATCH(DG2,B2:AW2,0)),"")</f>
        <v/>
      </c>
      <c r="DH15" s="233" t="str">
        <f ca="1">IFERROR(INDEX(B3:AW28,A15,MATCH(DH2,B2:AW2,0)),"")</f>
        <v/>
      </c>
      <c r="DI15" s="233" t="str">
        <f ca="1">IFERROR(INDEX(B3:AW28,A15,MATCH(DI2,B2:AW2,0)),"")</f>
        <v/>
      </c>
      <c r="DK15" s="233" t="str">
        <f ca="1">IFERROR(INDEX(B3:AW28,A15,MATCH(DK2,B2:AW2,0)),"")</f>
        <v/>
      </c>
      <c r="DL15" s="233" t="str">
        <f ca="1">IFERROR(INDEX(B3:AW28,A15,MATCH(DL2,B2:AW2,0)),"")</f>
        <v/>
      </c>
      <c r="DN15" s="233" t="str">
        <f ca="1">IFERROR(INDEX(B3:AW28,A15,MATCH(DN2,B2:AW2,0)),"")</f>
        <v/>
      </c>
      <c r="DO15" s="233" t="str">
        <f ca="1">IFERROR(INDEX(B3:AW28,A15,MATCH(DO2,B2:AW2,0)),"")</f>
        <v/>
      </c>
      <c r="DQ15" s="233" t="str">
        <f t="shared" ca="1" si="5"/>
        <v>Mexico</v>
      </c>
      <c r="DT15" s="233" t="str">
        <f t="shared" si="2"/>
        <v>Guillermo Martínez</v>
      </c>
      <c r="DU15" s="233">
        <f>COUNTIF('Group Stages'!J7:J150,DT15)</f>
        <v>0</v>
      </c>
      <c r="DV15" s="233">
        <f>COUNTIF('Group Stages'!K7:K150,DT15)</f>
        <v>0</v>
      </c>
      <c r="DW15" s="233">
        <f>COUNTIF('Group Stages'!L7:L150,DT15)</f>
        <v>0</v>
      </c>
      <c r="DX15" s="233">
        <f>COUNTIF('Group Stages'!M7:M150,DT15)</f>
        <v>0</v>
      </c>
      <c r="DY15" s="233">
        <f>COUNTIF('Group Stages'!N7:N150,DT15)</f>
        <v>0</v>
      </c>
      <c r="DZ15" s="233">
        <f>COUNTIF('Group Stages'!O7:O150,DT15)</f>
        <v>0</v>
      </c>
      <c r="EA15" s="233">
        <f>COUNTIF('Group Stages'!P7:P150,DT15)</f>
        <v>0</v>
      </c>
      <c r="EB15" s="233">
        <f>COUNTIF('Group Stages'!Q7:Q150,DT15)</f>
        <v>0</v>
      </c>
      <c r="EC15" s="233">
        <f>COUNTIF('Knock Out Stages'!K7:K85,DT15)</f>
        <v>0</v>
      </c>
      <c r="ED15" s="233">
        <f>COUNTIF('Knock Out Stages'!L7:L85,DT15)</f>
        <v>0</v>
      </c>
      <c r="EE15" s="233">
        <f>COUNTIF('Knock Out Stages'!M7:M85,DT15)</f>
        <v>0</v>
      </c>
      <c r="EF15" s="233">
        <f>COUNTIF('Knock Out Stages'!N7:N85,DT15)</f>
        <v>0</v>
      </c>
      <c r="EG15" s="233">
        <f>COUNTIF('Knock Out Stages'!O7:O85,DT15)</f>
        <v>0</v>
      </c>
      <c r="EH15" s="233">
        <f>COUNTIF('Knock Out Stages'!P7:P85,DT15)</f>
        <v>0</v>
      </c>
      <c r="EI15" s="233">
        <f>COUNTIF('Knock Out Stages'!Q7:Q85,DT15)</f>
        <v>0</v>
      </c>
      <c r="EJ15" s="233">
        <f>COUNTIF('Knock Out Stages'!R7:R85,DT15)</f>
        <v>0</v>
      </c>
      <c r="EK15" s="233">
        <f t="shared" si="3"/>
        <v>0</v>
      </c>
      <c r="EL15" s="235">
        <f ca="1">RANK(EK15,EK3:EK1250)+COUNTIF(EK3:EK15,EK15)-1</f>
        <v>13</v>
      </c>
      <c r="EM15" s="233" t="str">
        <f t="shared" ca="1" si="4"/>
        <v>Guillermo Martínez (Mexico)</v>
      </c>
    </row>
    <row r="16" spans="1:143" x14ac:dyDescent="0.2">
      <c r="A16" s="233">
        <v>14</v>
      </c>
      <c r="B16" s="233" t="str">
        <f>'Player Database'!C19</f>
        <v>Guillermo Ochoa</v>
      </c>
      <c r="C16" s="233" t="str">
        <f>'Player Database'!D19</f>
        <v>Ricardo Goss</v>
      </c>
      <c r="D16" s="233" t="str">
        <f>'Player Database'!E19</f>
        <v>Kim Seung-Gyu</v>
      </c>
      <c r="E16" s="233" t="str">
        <f>'Player Database'!F19</f>
        <v>Mojmír Chytil</v>
      </c>
      <c r="F16" s="233" t="str">
        <f>'Player Database'!G19</f>
        <v>Kamal Miller</v>
      </c>
      <c r="G16" s="233" t="str">
        <f>'Player Database'!H19</f>
        <v>Kerim-Sam Alajbegovic</v>
      </c>
      <c r="H16" s="233" t="str">
        <f>'Player Database'!I19</f>
        <v>Karim Boudiaf</v>
      </c>
      <c r="I16" s="233" t="str">
        <f>'Player Database'!J19</f>
        <v>Luca Jaquez</v>
      </c>
      <c r="J16" s="233" t="str">
        <f>'Player Database'!K19</f>
        <v>Ibañez</v>
      </c>
      <c r="K16" s="233" t="str">
        <f>'Player Database'!L19</f>
        <v>Ismaël Baouf</v>
      </c>
      <c r="L16" s="233" t="str">
        <f>'Player Database'!M19</f>
        <v>Josué Casimir</v>
      </c>
      <c r="M16" s="233" t="str">
        <f>'Player Database'!N19</f>
        <v>Kenny McLean</v>
      </c>
      <c r="N16" s="233" t="str">
        <f>'Player Database'!O19</f>
        <v>Malik Tillman</v>
      </c>
      <c r="O16" s="233" t="str">
        <f>'Player Database'!P19</f>
        <v>Gustavo Velázquez</v>
      </c>
      <c r="P16" s="233" t="str">
        <f>'Player Database'!Q19</f>
        <v>Jordan Bos</v>
      </c>
      <c r="Q16" s="233" t="str">
        <f>'Player Database'!R19</f>
        <v>Kenan Yildiz</v>
      </c>
      <c r="R16" s="233" t="str">
        <f>'Player Database'!S19</f>
        <v>Kai Havertz</v>
      </c>
      <c r="S16" s="233" t="str">
        <f>'Player Database'!T19</f>
        <v>Livano Comenencia</v>
      </c>
      <c r="T16" s="233" t="str">
        <f>'Player Database'!U19</f>
        <v>Ibrahim Sangaré</v>
      </c>
      <c r="U16" s="233" t="str">
        <f>'Player Database'!V19</f>
        <v>Jackson Porozo</v>
      </c>
      <c r="V16" s="233" t="str">
        <f>'Player Database'!W19</f>
        <v>Mark Flekken</v>
      </c>
      <c r="W16" s="233" t="str">
        <f>'Player Database'!X19</f>
        <v>Keisuke Osako</v>
      </c>
      <c r="X16" s="233" t="str">
        <f>'Player Database'!Y19</f>
        <v>Jesper Karlström</v>
      </c>
      <c r="Y16" s="233" t="str">
        <f>'Player Database'!Z19</f>
        <v>Ismaël Gharbi</v>
      </c>
      <c r="Z16" s="233" t="str">
        <f>'Player Database'!AA19</f>
        <v>Maarten Vandevoordt</v>
      </c>
      <c r="AA16" s="233" t="str">
        <f>'Player Database'!AB19</f>
        <v>Mohamed El Shenawy</v>
      </c>
      <c r="AB16" s="233" t="str">
        <f>'Player Database'!AC19</f>
        <v>Mehdi Ghayedi</v>
      </c>
      <c r="AC16" s="233" t="str">
        <f>'Player Database'!AD19</f>
        <v>Joe Bell</v>
      </c>
      <c r="AD16" s="233" t="str">
        <f>'Player Database'!AE19</f>
        <v>Lamine Yamal</v>
      </c>
      <c r="AE16" s="233" t="str">
        <f>'Player Database'!AF19</f>
        <v>Kevin Pina</v>
      </c>
      <c r="AF16" s="233" t="str">
        <f>'Player Database'!AG19</f>
        <v>Marwan Al-Sahafi</v>
      </c>
      <c r="AG16" s="233" t="str">
        <f>'Player Database'!AH19</f>
        <v>Giorgian de Arrascaeta</v>
      </c>
      <c r="AH16" s="233" t="str">
        <f>'Player Database'!AI19</f>
        <v>Malo Gusto</v>
      </c>
      <c r="AI16" s="233" t="str">
        <f>'Player Database'!AJ19</f>
        <v>Ismail Jakobs</v>
      </c>
      <c r="AJ16" s="233" t="str">
        <f>'Player Database'!AK19</f>
        <v>Ibrahim Bayesh</v>
      </c>
      <c r="AK16" s="233" t="str">
        <f>'Player Database'!AL19</f>
        <v>Kristoffer Ajer</v>
      </c>
      <c r="AL16" s="233" t="str">
        <f>'Player Database'!AM19</f>
        <v>Julián Álvarez</v>
      </c>
      <c r="AM16" s="233" t="str">
        <f>'Player Database'!AN19</f>
        <v>Houssem Aouar</v>
      </c>
      <c r="AN16" s="233" t="str">
        <f>'Player Database'!AO19</f>
        <v>Marko Arnautovic</v>
      </c>
      <c r="AO16" s="233" t="str">
        <f>'Player Database'!AP19</f>
        <v>Mohammad Abualnadi</v>
      </c>
      <c r="AP16" s="233" t="str">
        <f>'Player Database'!AQ19</f>
        <v>Mário Ricardo Silva Velho</v>
      </c>
      <c r="AQ16" s="233" t="str">
        <f>'Player Database'!AR19</f>
        <v>Lionel M'Pasi</v>
      </c>
      <c r="AR16" s="233" t="str">
        <f>'Player Database'!AS19</f>
        <v>Jamshid Iskanderov</v>
      </c>
      <c r="AS16" s="233" t="str">
        <f>'Player Database'!AT19</f>
        <v>Jhon Lucumí</v>
      </c>
      <c r="AT16" s="233" t="str">
        <f>'Player Database'!AU19</f>
        <v>Harvey Barnes</v>
      </c>
      <c r="AU16" s="233" t="str">
        <f>'Player Database'!AV19</f>
        <v>Luka Modric</v>
      </c>
      <c r="AV16" s="233" t="str">
        <f>'Player Database'!AW19</f>
        <v>Jonas Adjetey</v>
      </c>
      <c r="AW16" s="233" t="str">
        <f>'Player Database'!AX19</f>
        <v>Jorge Gutiérrez</v>
      </c>
      <c r="AY16" s="233" t="str">
        <f ca="1">IFERROR(INDEX(B3:AW28,A16,MATCH(AY2,B2:AW2,0)),"")</f>
        <v/>
      </c>
      <c r="AZ16" s="233" t="str">
        <f ca="1">IFERROR(INDEX(B3:AW28,A16,MATCH(AZ2,B2:AW2,0)),"")</f>
        <v/>
      </c>
      <c r="BA16" s="233" t="str">
        <f ca="1">IFERROR(INDEX(B3:AW28,A16,MATCH(BA2,B2:AW2,0)),"")</f>
        <v/>
      </c>
      <c r="BB16" s="233" t="str">
        <f ca="1">IFERROR(INDEX(B3:AW28,A16,MATCH(BB2,B2:AW2,0)),"")</f>
        <v/>
      </c>
      <c r="BC16" s="233" t="str">
        <f ca="1">IFERROR(INDEX(B3:AW28,A16,MATCH(BC2,B2:AW2,0)),"")</f>
        <v/>
      </c>
      <c r="BD16" s="233" t="str">
        <f ca="1">IFERROR(INDEX(B3:AW28,A16,MATCH(BD2,B2:AW2,0)),"")</f>
        <v/>
      </c>
      <c r="BE16" s="233" t="str">
        <f ca="1">IFERROR(INDEX(B3:AW28,A16,MATCH(BE2,B2:AW2,0)),"")</f>
        <v/>
      </c>
      <c r="BF16" s="233" t="str">
        <f ca="1">IFERROR(INDEX(B3:AW28,A16,MATCH(BF2,B2:AW2,0)),"")</f>
        <v/>
      </c>
      <c r="BG16" s="233" t="str">
        <f ca="1">IFERROR(INDEX(B3:AW28,A16,MATCH(BG2,B2:AW2,0)),"")</f>
        <v/>
      </c>
      <c r="BH16" s="233" t="str">
        <f ca="1">IFERROR(INDEX(B3:AW28,A16,MATCH(BH2,B2:AW2,0)),"")</f>
        <v/>
      </c>
      <c r="BI16" s="233" t="str">
        <f ca="1">IFERROR(INDEX(B3:AW28,A16,MATCH(BI2,B2:AW2,0)),"")</f>
        <v/>
      </c>
      <c r="BJ16" s="233" t="str">
        <f ca="1">IFERROR(INDEX(B3:AW28,A16,MATCH(BJ2,B2:AW2,0)),"")</f>
        <v/>
      </c>
      <c r="BK16" s="233" t="str">
        <f ca="1">IFERROR(INDEX(B3:AW28,A16,MATCH(BK2,B2:AW2,0)),"")</f>
        <v/>
      </c>
      <c r="BL16" s="233" t="str">
        <f ca="1">IFERROR(INDEX(B3:AW28,A16,MATCH(BL2,B2:AW2,0)),"")</f>
        <v/>
      </c>
      <c r="BM16" s="233" t="str">
        <f ca="1">IFERROR(INDEX(B3:AW28,A16,MATCH(BM2,B2:AW2,0)),"")</f>
        <v/>
      </c>
      <c r="BN16" s="233" t="str">
        <f ca="1">IFERROR(INDEX(B3:AW28,A16,MATCH(BN2,B2:AW2,0)),"")</f>
        <v/>
      </c>
      <c r="BO16" s="233" t="str">
        <f ca="1">IFERROR(INDEX(B3:AW28,A16,MATCH(BO2,B2:AW2,0)),"")</f>
        <v/>
      </c>
      <c r="BP16" s="233" t="str">
        <f ca="1">IFERROR(INDEX(B3:AW28,A16,MATCH(BP2,B2:AW2,0)),"")</f>
        <v/>
      </c>
      <c r="BQ16" s="233" t="str">
        <f ca="1">IFERROR(INDEX(B3:AW28,A16,MATCH(BQ2,B2:AW2,0)),"")</f>
        <v/>
      </c>
      <c r="BR16" s="233" t="str">
        <f ca="1">IFERROR(INDEX(B3:AW28,A16,MATCH(BR2,B2:AW2,0)),"")</f>
        <v/>
      </c>
      <c r="BS16" s="233" t="str">
        <f ca="1">IFERROR(INDEX(B3:AW28,A16,MATCH(BS2,B2:AW2,0)),"")</f>
        <v/>
      </c>
      <c r="BT16" s="233" t="str">
        <f ca="1">IFERROR(INDEX(B3:AW28,A16,MATCH(BT2,B2:AW2,0)),"")</f>
        <v/>
      </c>
      <c r="BU16" s="233" t="str">
        <f ca="1">IFERROR(INDEX(B3:AW28,A16,MATCH(BU2,B2:AW2,0)),"")</f>
        <v/>
      </c>
      <c r="BV16" s="233" t="str">
        <f ca="1">IFERROR(INDEX(B3:AW28,A16,MATCH(BV2,B2:AW2,0)),"")</f>
        <v/>
      </c>
      <c r="BW16" s="233" t="str">
        <f ca="1">IFERROR(INDEX(B3:AW28,A16,MATCH(BW2,B2:AW2,0)),"")</f>
        <v/>
      </c>
      <c r="BX16" s="233" t="str">
        <f ca="1">IFERROR(INDEX(B3:AW28,A16,MATCH(BX2,B2:AW2,0)),"")</f>
        <v/>
      </c>
      <c r="BY16" s="233" t="str">
        <f ca="1">IFERROR(INDEX(B3:AW28,A16,MATCH(BY2,B2:AW2,0)),"")</f>
        <v/>
      </c>
      <c r="BZ16" s="233" t="str">
        <f ca="1">IFERROR(INDEX(B3:AW28,A16,MATCH(BZ2,B2:AW2,0)),"")</f>
        <v/>
      </c>
      <c r="CA16" s="233" t="str">
        <f ca="1">IFERROR(INDEX(B3:AW28,A16,MATCH(CA2,B2:AW2,0)),"")</f>
        <v/>
      </c>
      <c r="CB16" s="233" t="str">
        <f ca="1">IFERROR(INDEX(B3:AW28,A16,MATCH(CB2,B2:AW2,0)),"")</f>
        <v/>
      </c>
      <c r="CC16" s="233" t="str">
        <f ca="1">IFERROR(INDEX(B3:AW28,A16,MATCH(CC2,B2:AW2,0)),"")</f>
        <v/>
      </c>
      <c r="CD16" s="233" t="str">
        <f ca="1">IFERROR(INDEX(B3:AW28,A16,MATCH(CD2,B2:AW2,0)),"")</f>
        <v/>
      </c>
      <c r="CF16" s="233" t="str">
        <f ca="1">IFERROR(INDEX(B3:AW28,A16,MATCH(CF2,B2:AW2,0)),"")</f>
        <v/>
      </c>
      <c r="CG16" s="233" t="str">
        <f ca="1">IFERROR(INDEX(B3:AW28,A16,MATCH(CG2,B2:AW2,0)),"")</f>
        <v/>
      </c>
      <c r="CH16" s="233" t="str">
        <f ca="1">IFERROR(INDEX(B3:AW28,A16,MATCH(CH2,B2:AW2,0)),"")</f>
        <v/>
      </c>
      <c r="CI16" s="233" t="str">
        <f ca="1">IFERROR(INDEX(B3:AW28,A16,MATCH(CI2,B2:AW2,0)),"")</f>
        <v/>
      </c>
      <c r="CJ16" s="233" t="str">
        <f ca="1">IFERROR(INDEX(B3:AW28,A16,MATCH(CJ2,B2:AW2,0)),"")</f>
        <v/>
      </c>
      <c r="CK16" s="233" t="str">
        <f ca="1">IFERROR(INDEX(B3:AW28,A16,MATCH(CK2,B2:AW2,0)),"")</f>
        <v/>
      </c>
      <c r="CL16" s="233" t="str">
        <f ca="1">IFERROR(INDEX(B3:AW28,A16,MATCH(CL2,B2:AW2,0)),"")</f>
        <v/>
      </c>
      <c r="CM16" s="233" t="str">
        <f ca="1">IFERROR(INDEX(B3:AW28,A16,MATCH(CM2,B2:AW2,0)),"")</f>
        <v/>
      </c>
      <c r="CN16" s="233" t="str">
        <f ca="1">IFERROR(INDEX(B3:AW28,A16,MATCH(CN2,B2:AW2,0)),"")</f>
        <v/>
      </c>
      <c r="CO16" s="233" t="str">
        <f ca="1">IFERROR(INDEX(B3:AW28,A16,MATCH(CO2,B2:AW2,0)),"")</f>
        <v/>
      </c>
      <c r="CP16" s="233" t="str">
        <f ca="1">IFERROR(INDEX(B3:AW28,A16,MATCH(CP2,B2:AW2,0)),"")</f>
        <v/>
      </c>
      <c r="CQ16" s="233" t="str">
        <f ca="1">IFERROR(INDEX(B3:AW28,A16,MATCH(CQ2,B2:AW2,0)),"")</f>
        <v/>
      </c>
      <c r="CR16" s="233" t="str">
        <f ca="1">IFERROR(INDEX(B3:AW28,A16,MATCH(CR2,B2:AW2,0)),"")</f>
        <v/>
      </c>
      <c r="CS16" s="233" t="str">
        <f ca="1">IFERROR(INDEX(B3:AW28,A16,MATCH(CS2,B2:AW2,0)),"")</f>
        <v/>
      </c>
      <c r="CT16" s="233" t="str">
        <f ca="1">IFERROR(INDEX(B3:AW28,A16,MATCH(CT2,B2:AW2,0)),"")</f>
        <v/>
      </c>
      <c r="CU16" s="233" t="str">
        <f ca="1">IFERROR(INDEX(B3:AW28,A16,MATCH(CU2,B2:AW2,0)),"")</f>
        <v/>
      </c>
      <c r="CW16" s="233" t="str">
        <f ca="1">IFERROR(INDEX(B3:AW28,A16,MATCH(CW2,B2:AW2,0)),"")</f>
        <v/>
      </c>
      <c r="CX16" s="233" t="str">
        <f ca="1">IFERROR(INDEX(B3:AW28,A16,MATCH(CX2,B2:AW2,0)),"")</f>
        <v/>
      </c>
      <c r="CY16" s="233" t="str">
        <f ca="1">IFERROR(INDEX(B3:AW28,A16,MATCH(CY2,B2:AW2,0)),"")</f>
        <v/>
      </c>
      <c r="CZ16" s="233" t="str">
        <f ca="1">IFERROR(INDEX(B3:AW28,A16,MATCH(CZ2,B2:AW2,0)),"")</f>
        <v/>
      </c>
      <c r="DA16" s="233" t="str">
        <f ca="1">IFERROR(INDEX(B3:AW28,A16,MATCH(DA2,B2:AW2,0)),"")</f>
        <v/>
      </c>
      <c r="DB16" s="233" t="str">
        <f ca="1">IFERROR(INDEX(B3:AW28,A16,MATCH(DB2,B2:AW2,0)),"")</f>
        <v/>
      </c>
      <c r="DC16" s="233" t="str">
        <f ca="1">IFERROR(INDEX(B3:AW28,A16,MATCH(DC2,B2:AW2,0)),"")</f>
        <v/>
      </c>
      <c r="DD16" s="233" t="str">
        <f ca="1">IFERROR(INDEX(B3:AW28,A16,MATCH(DD2,B2:AW2,0)),"")</f>
        <v/>
      </c>
      <c r="DF16" s="233" t="str">
        <f ca="1">IFERROR(INDEX(B3:AW28,A16,MATCH(DF2,B2:AW2,0)),"")</f>
        <v/>
      </c>
      <c r="DG16" s="233" t="str">
        <f ca="1">IFERROR(INDEX(B3:AW28,A16,MATCH(DG2,B2:AW2,0)),"")</f>
        <v/>
      </c>
      <c r="DH16" s="233" t="str">
        <f ca="1">IFERROR(INDEX(B3:AW28,A16,MATCH(DH2,B2:AW2,0)),"")</f>
        <v/>
      </c>
      <c r="DI16" s="233" t="str">
        <f ca="1">IFERROR(INDEX(B3:AW28,A16,MATCH(DI2,B2:AW2,0)),"")</f>
        <v/>
      </c>
      <c r="DK16" s="233" t="str">
        <f ca="1">IFERROR(INDEX(B3:AW28,A16,MATCH(DK2,B2:AW2,0)),"")</f>
        <v/>
      </c>
      <c r="DL16" s="233" t="str">
        <f ca="1">IFERROR(INDEX(B3:AW28,A16,MATCH(DL2,B2:AW2,0)),"")</f>
        <v/>
      </c>
      <c r="DN16" s="233" t="str">
        <f ca="1">IFERROR(INDEX(B3:AW28,A16,MATCH(DN2,B2:AW2,0)),"")</f>
        <v/>
      </c>
      <c r="DO16" s="233" t="str">
        <f ca="1">IFERROR(INDEX(B3:AW28,A16,MATCH(DO2,B2:AW2,0)),"")</f>
        <v/>
      </c>
      <c r="DQ16" s="233" t="str">
        <f t="shared" ca="1" si="5"/>
        <v>Mexico</v>
      </c>
      <c r="DT16" s="233" t="str">
        <f t="shared" si="2"/>
        <v>Guillermo Ochoa</v>
      </c>
      <c r="DU16" s="233">
        <f>COUNTIF('Group Stages'!J7:J150,DT16)</f>
        <v>0</v>
      </c>
      <c r="DV16" s="233">
        <f>COUNTIF('Group Stages'!K7:K150,DT16)</f>
        <v>0</v>
      </c>
      <c r="DW16" s="233">
        <f>COUNTIF('Group Stages'!L7:L150,DT16)</f>
        <v>0</v>
      </c>
      <c r="DX16" s="233">
        <f>COUNTIF('Group Stages'!M7:M150,DT16)</f>
        <v>0</v>
      </c>
      <c r="DY16" s="233">
        <f>COUNTIF('Group Stages'!N7:N150,DT16)</f>
        <v>0</v>
      </c>
      <c r="DZ16" s="233">
        <f>COUNTIF('Group Stages'!O7:O150,DT16)</f>
        <v>0</v>
      </c>
      <c r="EA16" s="233">
        <f>COUNTIF('Group Stages'!P7:P150,DT16)</f>
        <v>0</v>
      </c>
      <c r="EB16" s="233">
        <f>COUNTIF('Group Stages'!Q7:Q150,DT16)</f>
        <v>0</v>
      </c>
      <c r="EC16" s="233">
        <f>COUNTIF('Knock Out Stages'!K7:K85,DT16)</f>
        <v>0</v>
      </c>
      <c r="ED16" s="233">
        <f>COUNTIF('Knock Out Stages'!L7:L85,DT16)</f>
        <v>0</v>
      </c>
      <c r="EE16" s="233">
        <f>COUNTIF('Knock Out Stages'!M7:M85,DT16)</f>
        <v>0</v>
      </c>
      <c r="EF16" s="233">
        <f>COUNTIF('Knock Out Stages'!N7:N85,DT16)</f>
        <v>0</v>
      </c>
      <c r="EG16" s="233">
        <f>COUNTIF('Knock Out Stages'!O7:O85,DT16)</f>
        <v>0</v>
      </c>
      <c r="EH16" s="233">
        <f>COUNTIF('Knock Out Stages'!P7:P85,DT16)</f>
        <v>0</v>
      </c>
      <c r="EI16" s="233">
        <f>COUNTIF('Knock Out Stages'!Q7:Q85,DT16)</f>
        <v>0</v>
      </c>
      <c r="EJ16" s="233">
        <f>COUNTIF('Knock Out Stages'!R7:R85,DT16)</f>
        <v>0</v>
      </c>
      <c r="EK16" s="233">
        <f t="shared" si="3"/>
        <v>0</v>
      </c>
      <c r="EL16" s="235">
        <f ca="1">RANK(EK16,EK3:EK1250)+COUNTIF(EK3:EK16,EK16)-1</f>
        <v>14</v>
      </c>
      <c r="EM16" s="233" t="str">
        <f t="shared" ca="1" si="4"/>
        <v>Guillermo Ochoa (Mexico)</v>
      </c>
    </row>
    <row r="17" spans="1:143" x14ac:dyDescent="0.2">
      <c r="A17" s="233">
        <v>15</v>
      </c>
      <c r="B17" s="233" t="str">
        <f>'Player Database'!C20</f>
        <v>Israel Reyes</v>
      </c>
      <c r="C17" s="233" t="str">
        <f>'Player Database'!D20</f>
        <v>Ronwen Williams</v>
      </c>
      <c r="D17" s="233" t="str">
        <f>'Player Database'!E20</f>
        <v>Kim Tae-Hyeon</v>
      </c>
      <c r="E17" s="233" t="str">
        <f>'Player Database'!F20</f>
        <v>Patrik Schick</v>
      </c>
      <c r="F17" s="233" t="str">
        <f>'Player Database'!G20</f>
        <v>Liam Millar</v>
      </c>
      <c r="G17" s="233" t="str">
        <f>'Player Database'!H20</f>
        <v>Martin Zlomislic</v>
      </c>
      <c r="H17" s="233" t="str">
        <f>'Player Database'!I20</f>
        <v>Khaled Ali Binsabaa</v>
      </c>
      <c r="I17" s="233" t="str">
        <f>'Player Database'!J20</f>
        <v>Manuel Akanji</v>
      </c>
      <c r="J17" s="233" t="str">
        <f>'Player Database'!K20</f>
        <v>Igor Thiago</v>
      </c>
      <c r="K17" s="233" t="str">
        <f>'Player Database'!L20</f>
        <v>Ismael Saibari</v>
      </c>
      <c r="L17" s="233" t="str">
        <f>'Player Database'!M20</f>
        <v>Josue Duverger</v>
      </c>
      <c r="M17" s="233" t="str">
        <f>'Player Database'!N20</f>
        <v>Kieran Tierney</v>
      </c>
      <c r="N17" s="233" t="str">
        <f>'Player Database'!O20</f>
        <v>Mark McKenzie</v>
      </c>
      <c r="O17" s="233" t="str">
        <f>'Player Database'!P20</f>
        <v>José Canale</v>
      </c>
      <c r="P17" s="233" t="str">
        <f>'Player Database'!Q20</f>
        <v>Kai Trewin</v>
      </c>
      <c r="Q17" s="233" t="str">
        <f>'Player Database'!R20</f>
        <v>Kerem Aktürkoglu</v>
      </c>
      <c r="R17" s="233" t="str">
        <f>'Player Database'!S20</f>
        <v>Kevin Schade</v>
      </c>
      <c r="S17" s="233" t="str">
        <f>'Player Database'!T20</f>
        <v>Riechedly Bazoer</v>
      </c>
      <c r="T17" s="233" t="str">
        <f>'Player Database'!U20</f>
        <v>Jean Michaël Seri</v>
      </c>
      <c r="U17" s="233" t="str">
        <f>'Player Database'!V20</f>
        <v>Janner Corozo</v>
      </c>
      <c r="V17" s="233" t="str">
        <f>'Player Database'!W20</f>
        <v>Micky van de Ven</v>
      </c>
      <c r="W17" s="233" t="str">
        <f>'Player Database'!X20</f>
        <v>Keito Nakamura</v>
      </c>
      <c r="X17" s="233" t="str">
        <f>'Player Database'!Y20</f>
        <v>Kristoffer Nordfeldt</v>
      </c>
      <c r="Y17" s="233" t="str">
        <f>'Player Database'!Z20</f>
        <v>Khalil Ayari</v>
      </c>
      <c r="Z17" s="233" t="str">
        <f>'Player Database'!AA20</f>
        <v>Matz Sels</v>
      </c>
      <c r="AA17" s="233" t="str">
        <f>'Player Database'!AB20</f>
        <v>Mohamed Hany</v>
      </c>
      <c r="AB17" s="233" t="str">
        <f>'Player Database'!AC20</f>
        <v>Mehdi Hashemnejad</v>
      </c>
      <c r="AC17" s="233" t="str">
        <f>'Player Database'!AD20</f>
        <v>Kosta Barbarouses</v>
      </c>
      <c r="AD17" s="233" t="str">
        <f>'Player Database'!AE20</f>
        <v>Marc Cucurella</v>
      </c>
      <c r="AE17" s="233" t="str">
        <f>'Player Database'!AF20</f>
        <v>Laros Duarte</v>
      </c>
      <c r="AF17" s="233" t="str">
        <f>'Player Database'!AG20</f>
        <v>Mohamed Kanno</v>
      </c>
      <c r="AG17" s="233" t="str">
        <f>'Player Database'!AH20</f>
        <v>Gullermo Varela</v>
      </c>
      <c r="AH17" s="233" t="str">
        <f>'Player Database'!AI20</f>
        <v>Manu Koné</v>
      </c>
      <c r="AI17" s="233" t="str">
        <f>'Player Database'!AJ20</f>
        <v>Ismaïla Sarr</v>
      </c>
      <c r="AJ17" s="233" t="str">
        <f>'Player Database'!AK20</f>
        <v>Karrar Nabeel19</v>
      </c>
      <c r="AK17" s="233" t="str">
        <f>'Player Database'!AL20</f>
        <v>Leo Østigard</v>
      </c>
      <c r="AL17" s="233" t="str">
        <f>'Player Database'!AM20</f>
        <v>Leandro Paredes</v>
      </c>
      <c r="AM17" s="233" t="str">
        <f>'Player Database'!AN20</f>
        <v>Ibrahim Maza</v>
      </c>
      <c r="AN17" s="233" t="str">
        <f>'Player Database'!AO20</f>
        <v>Maximilian Wöber</v>
      </c>
      <c r="AO17" s="233" t="str">
        <f>'Player Database'!AP20</f>
        <v>Mohammad Ahmed Mohammad Taha</v>
      </c>
      <c r="AP17" s="233" t="str">
        <f>'Player Database'!AQ20</f>
        <v>Mateus Fernandes</v>
      </c>
      <c r="AQ17" s="233" t="str">
        <f>'Player Database'!AR20</f>
        <v>Matthieu Epolo</v>
      </c>
      <c r="AR17" s="233" t="str">
        <f>'Player Database'!AS20</f>
        <v>Khojiakbar Alijonov</v>
      </c>
      <c r="AS17" s="233" t="str">
        <f>'Player Database'!AT20</f>
        <v>Johan Carbonero</v>
      </c>
      <c r="AT17" s="233" t="str">
        <f>'Player Database'!AU20</f>
        <v>James Garner</v>
      </c>
      <c r="AU17" s="233" t="str">
        <f>'Player Database'!AV20</f>
        <v>Luka Sucic</v>
      </c>
      <c r="AV17" s="233" t="str">
        <f>'Player Database'!AW20</f>
        <v>Jordan Ayew</v>
      </c>
      <c r="AW17" s="233" t="str">
        <f>'Player Database'!AX20</f>
        <v>José Córdoba</v>
      </c>
      <c r="AY17" s="233" t="str">
        <f ca="1">IFERROR(INDEX(B3:AW28,A17,MATCH(AY2,B2:AW2,0)),"")</f>
        <v/>
      </c>
      <c r="AZ17" s="233" t="str">
        <f ca="1">IFERROR(INDEX(B3:AW28,A17,MATCH(AZ2,B2:AW2,0)),"")</f>
        <v/>
      </c>
      <c r="BA17" s="233" t="str">
        <f ca="1">IFERROR(INDEX(B3:AW28,A17,MATCH(BA2,B2:AW2,0)),"")</f>
        <v/>
      </c>
      <c r="BB17" s="233" t="str">
        <f ca="1">IFERROR(INDEX(B3:AW28,A17,MATCH(BB2,B2:AW2,0)),"")</f>
        <v/>
      </c>
      <c r="BC17" s="233" t="str">
        <f ca="1">IFERROR(INDEX(B3:AW28,A17,MATCH(BC2,B2:AW2,0)),"")</f>
        <v/>
      </c>
      <c r="BD17" s="233" t="str">
        <f ca="1">IFERROR(INDEX(B3:AW28,A17,MATCH(BD2,B2:AW2,0)),"")</f>
        <v/>
      </c>
      <c r="BE17" s="233" t="str">
        <f ca="1">IFERROR(INDEX(B3:AW28,A17,MATCH(BE2,B2:AW2,0)),"")</f>
        <v/>
      </c>
      <c r="BF17" s="233" t="str">
        <f ca="1">IFERROR(INDEX(B3:AW28,A17,MATCH(BF2,B2:AW2,0)),"")</f>
        <v/>
      </c>
      <c r="BG17" s="233" t="str">
        <f ca="1">IFERROR(INDEX(B3:AW28,A17,MATCH(BG2,B2:AW2,0)),"")</f>
        <v/>
      </c>
      <c r="BH17" s="233" t="str">
        <f ca="1">IFERROR(INDEX(B3:AW28,A17,MATCH(BH2,B2:AW2,0)),"")</f>
        <v/>
      </c>
      <c r="BI17" s="233" t="str">
        <f ca="1">IFERROR(INDEX(B3:AW28,A17,MATCH(BI2,B2:AW2,0)),"")</f>
        <v/>
      </c>
      <c r="BJ17" s="233" t="str">
        <f ca="1">IFERROR(INDEX(B3:AW28,A17,MATCH(BJ2,B2:AW2,0)),"")</f>
        <v/>
      </c>
      <c r="BK17" s="233" t="str">
        <f ca="1">IFERROR(INDEX(B3:AW28,A17,MATCH(BK2,B2:AW2,0)),"")</f>
        <v/>
      </c>
      <c r="BL17" s="233" t="str">
        <f ca="1">IFERROR(INDEX(B3:AW28,A17,MATCH(BL2,B2:AW2,0)),"")</f>
        <v/>
      </c>
      <c r="BM17" s="233" t="str">
        <f ca="1">IFERROR(INDEX(B3:AW28,A17,MATCH(BM2,B2:AW2,0)),"")</f>
        <v/>
      </c>
      <c r="BN17" s="233" t="str">
        <f ca="1">IFERROR(INDEX(B3:AW28,A17,MATCH(BN2,B2:AW2,0)),"")</f>
        <v/>
      </c>
      <c r="BO17" s="233" t="str">
        <f ca="1">IFERROR(INDEX(B3:AW28,A17,MATCH(BO2,B2:AW2,0)),"")</f>
        <v/>
      </c>
      <c r="BP17" s="233" t="str">
        <f ca="1">IFERROR(INDEX(B3:AW28,A17,MATCH(BP2,B2:AW2,0)),"")</f>
        <v/>
      </c>
      <c r="BQ17" s="233" t="str">
        <f ca="1">IFERROR(INDEX(B3:AW28,A17,MATCH(BQ2,B2:AW2,0)),"")</f>
        <v/>
      </c>
      <c r="BR17" s="233" t="str">
        <f ca="1">IFERROR(INDEX(B3:AW28,A17,MATCH(BR2,B2:AW2,0)),"")</f>
        <v/>
      </c>
      <c r="BS17" s="233" t="str">
        <f ca="1">IFERROR(INDEX(B3:AW28,A17,MATCH(BS2,B2:AW2,0)),"")</f>
        <v/>
      </c>
      <c r="BT17" s="233" t="str">
        <f ca="1">IFERROR(INDEX(B3:AW28,A17,MATCH(BT2,B2:AW2,0)),"")</f>
        <v/>
      </c>
      <c r="BU17" s="233" t="str">
        <f ca="1">IFERROR(INDEX(B3:AW28,A17,MATCH(BU2,B2:AW2,0)),"")</f>
        <v/>
      </c>
      <c r="BV17" s="233" t="str">
        <f ca="1">IFERROR(INDEX(B3:AW28,A17,MATCH(BV2,B2:AW2,0)),"")</f>
        <v/>
      </c>
      <c r="BW17" s="233" t="str">
        <f ca="1">IFERROR(INDEX(B3:AW28,A17,MATCH(BW2,B2:AW2,0)),"")</f>
        <v/>
      </c>
      <c r="BX17" s="233" t="str">
        <f ca="1">IFERROR(INDEX(B3:AW28,A17,MATCH(BX2,B2:AW2,0)),"")</f>
        <v/>
      </c>
      <c r="BY17" s="233" t="str">
        <f ca="1">IFERROR(INDEX(B3:AW28,A17,MATCH(BY2,B2:AW2,0)),"")</f>
        <v/>
      </c>
      <c r="BZ17" s="233" t="str">
        <f ca="1">IFERROR(INDEX(B3:AW28,A17,MATCH(BZ2,B2:AW2,0)),"")</f>
        <v/>
      </c>
      <c r="CA17" s="233" t="str">
        <f ca="1">IFERROR(INDEX(B3:AW28,A17,MATCH(CA2,B2:AW2,0)),"")</f>
        <v/>
      </c>
      <c r="CB17" s="233" t="str">
        <f ca="1">IFERROR(INDEX(B3:AW28,A17,MATCH(CB2,B2:AW2,0)),"")</f>
        <v/>
      </c>
      <c r="CC17" s="233" t="str">
        <f ca="1">IFERROR(INDEX(B3:AW28,A17,MATCH(CC2,B2:AW2,0)),"")</f>
        <v/>
      </c>
      <c r="CD17" s="233" t="str">
        <f ca="1">IFERROR(INDEX(B3:AW28,A17,MATCH(CD2,B2:AW2,0)),"")</f>
        <v/>
      </c>
      <c r="CF17" s="233" t="str">
        <f ca="1">IFERROR(INDEX(B3:AW28,A17,MATCH(CF2,B2:AW2,0)),"")</f>
        <v/>
      </c>
      <c r="CG17" s="233" t="str">
        <f ca="1">IFERROR(INDEX(B3:AW28,A17,MATCH(CG2,B2:AW2,0)),"")</f>
        <v/>
      </c>
      <c r="CH17" s="233" t="str">
        <f ca="1">IFERROR(INDEX(B3:AW28,A17,MATCH(CH2,B2:AW2,0)),"")</f>
        <v/>
      </c>
      <c r="CI17" s="233" t="str">
        <f ca="1">IFERROR(INDEX(B3:AW28,A17,MATCH(CI2,B2:AW2,0)),"")</f>
        <v/>
      </c>
      <c r="CJ17" s="233" t="str">
        <f ca="1">IFERROR(INDEX(B3:AW28,A17,MATCH(CJ2,B2:AW2,0)),"")</f>
        <v/>
      </c>
      <c r="CK17" s="233" t="str">
        <f ca="1">IFERROR(INDEX(B3:AW28,A17,MATCH(CK2,B2:AW2,0)),"")</f>
        <v/>
      </c>
      <c r="CL17" s="233" t="str">
        <f ca="1">IFERROR(INDEX(B3:AW28,A17,MATCH(CL2,B2:AW2,0)),"")</f>
        <v/>
      </c>
      <c r="CM17" s="233" t="str">
        <f ca="1">IFERROR(INDEX(B3:AW28,A17,MATCH(CM2,B2:AW2,0)),"")</f>
        <v/>
      </c>
      <c r="CN17" s="233" t="str">
        <f ca="1">IFERROR(INDEX(B3:AW28,A17,MATCH(CN2,B2:AW2,0)),"")</f>
        <v/>
      </c>
      <c r="CO17" s="233" t="str">
        <f ca="1">IFERROR(INDEX(B3:AW28,A17,MATCH(CO2,B2:AW2,0)),"")</f>
        <v/>
      </c>
      <c r="CP17" s="233" t="str">
        <f ca="1">IFERROR(INDEX(B3:AW28,A17,MATCH(CP2,B2:AW2,0)),"")</f>
        <v/>
      </c>
      <c r="CQ17" s="233" t="str">
        <f ca="1">IFERROR(INDEX(B3:AW28,A17,MATCH(CQ2,B2:AW2,0)),"")</f>
        <v/>
      </c>
      <c r="CR17" s="233" t="str">
        <f ca="1">IFERROR(INDEX(B3:AW28,A17,MATCH(CR2,B2:AW2,0)),"")</f>
        <v/>
      </c>
      <c r="CS17" s="233" t="str">
        <f ca="1">IFERROR(INDEX(B3:AW28,A17,MATCH(CS2,B2:AW2,0)),"")</f>
        <v/>
      </c>
      <c r="CT17" s="233" t="str">
        <f ca="1">IFERROR(INDEX(B3:AW28,A17,MATCH(CT2,B2:AW2,0)),"")</f>
        <v/>
      </c>
      <c r="CU17" s="233" t="str">
        <f ca="1">IFERROR(INDEX(B3:AW28,A17,MATCH(CU2,B2:AW2,0)),"")</f>
        <v/>
      </c>
      <c r="CW17" s="233" t="str">
        <f ca="1">IFERROR(INDEX(B3:AW28,A17,MATCH(CW2,B2:AW2,0)),"")</f>
        <v/>
      </c>
      <c r="CX17" s="233" t="str">
        <f ca="1">IFERROR(INDEX(B3:AW28,A17,MATCH(CX2,B2:AW2,0)),"")</f>
        <v/>
      </c>
      <c r="CY17" s="233" t="str">
        <f ca="1">IFERROR(INDEX(B3:AW28,A17,MATCH(CY2,B2:AW2,0)),"")</f>
        <v/>
      </c>
      <c r="CZ17" s="233" t="str">
        <f ca="1">IFERROR(INDEX(B3:AW28,A17,MATCH(CZ2,B2:AW2,0)),"")</f>
        <v/>
      </c>
      <c r="DA17" s="233" t="str">
        <f ca="1">IFERROR(INDEX(B3:AW28,A17,MATCH(DA2,B2:AW2,0)),"")</f>
        <v/>
      </c>
      <c r="DB17" s="233" t="str">
        <f ca="1">IFERROR(INDEX(B3:AW28,A17,MATCH(DB2,B2:AW2,0)),"")</f>
        <v/>
      </c>
      <c r="DC17" s="233" t="str">
        <f ca="1">IFERROR(INDEX(B3:AW28,A17,MATCH(DC2,B2:AW2,0)),"")</f>
        <v/>
      </c>
      <c r="DD17" s="233" t="str">
        <f ca="1">IFERROR(INDEX(B3:AW28,A17,MATCH(DD2,B2:AW2,0)),"")</f>
        <v/>
      </c>
      <c r="DF17" s="233" t="str">
        <f ca="1">IFERROR(INDEX(B3:AW28,A17,MATCH(DF2,B2:AW2,0)),"")</f>
        <v/>
      </c>
      <c r="DG17" s="233" t="str">
        <f ca="1">IFERROR(INDEX(B3:AW28,A17,MATCH(DG2,B2:AW2,0)),"")</f>
        <v/>
      </c>
      <c r="DH17" s="233" t="str">
        <f ca="1">IFERROR(INDEX(B3:AW28,A17,MATCH(DH2,B2:AW2,0)),"")</f>
        <v/>
      </c>
      <c r="DI17" s="233" t="str">
        <f ca="1">IFERROR(INDEX(B3:AW28,A17,MATCH(DI2,B2:AW2,0)),"")</f>
        <v/>
      </c>
      <c r="DK17" s="233" t="str">
        <f ca="1">IFERROR(INDEX(B3:AW28,A17,MATCH(DK2,B2:AW2,0)),"")</f>
        <v/>
      </c>
      <c r="DL17" s="233" t="str">
        <f ca="1">IFERROR(INDEX(B3:AW28,A17,MATCH(DL2,B2:AW2,0)),"")</f>
        <v/>
      </c>
      <c r="DN17" s="233" t="str">
        <f ca="1">IFERROR(INDEX(B3:AW28,A17,MATCH(DN2,B2:AW2,0)),"")</f>
        <v/>
      </c>
      <c r="DO17" s="233" t="str">
        <f ca="1">IFERROR(INDEX(B3:AW28,A17,MATCH(DO2,B2:AW2,0)),"")</f>
        <v/>
      </c>
      <c r="DQ17" s="233" t="str">
        <f t="shared" ca="1" si="5"/>
        <v>Mexico</v>
      </c>
      <c r="DT17" s="233" t="str">
        <f t="shared" si="2"/>
        <v>Israel Reyes</v>
      </c>
      <c r="DU17" s="233">
        <f>COUNTIF('Group Stages'!J7:J150,DT17)</f>
        <v>0</v>
      </c>
      <c r="DV17" s="233">
        <f>COUNTIF('Group Stages'!K7:K150,DT17)</f>
        <v>0</v>
      </c>
      <c r="DW17" s="233">
        <f>COUNTIF('Group Stages'!L7:L150,DT17)</f>
        <v>0</v>
      </c>
      <c r="DX17" s="233">
        <f>COUNTIF('Group Stages'!M7:M150,DT17)</f>
        <v>0</v>
      </c>
      <c r="DY17" s="233">
        <f>COUNTIF('Group Stages'!N7:N150,DT17)</f>
        <v>0</v>
      </c>
      <c r="DZ17" s="233">
        <f>COUNTIF('Group Stages'!O7:O150,DT17)</f>
        <v>0</v>
      </c>
      <c r="EA17" s="233">
        <f>COUNTIF('Group Stages'!P7:P150,DT17)</f>
        <v>0</v>
      </c>
      <c r="EB17" s="233">
        <f>COUNTIF('Group Stages'!Q7:Q150,DT17)</f>
        <v>0</v>
      </c>
      <c r="EC17" s="233">
        <f>COUNTIF('Knock Out Stages'!K7:K85,DT17)</f>
        <v>0</v>
      </c>
      <c r="ED17" s="233">
        <f>COUNTIF('Knock Out Stages'!L7:L85,DT17)</f>
        <v>0</v>
      </c>
      <c r="EE17" s="233">
        <f>COUNTIF('Knock Out Stages'!M7:M85,DT17)</f>
        <v>0</v>
      </c>
      <c r="EF17" s="233">
        <f>COUNTIF('Knock Out Stages'!N7:N85,DT17)</f>
        <v>0</v>
      </c>
      <c r="EG17" s="233">
        <f>COUNTIF('Knock Out Stages'!O7:O85,DT17)</f>
        <v>0</v>
      </c>
      <c r="EH17" s="233">
        <f>COUNTIF('Knock Out Stages'!P7:P85,DT17)</f>
        <v>0</v>
      </c>
      <c r="EI17" s="233">
        <f>COUNTIF('Knock Out Stages'!Q7:Q85,DT17)</f>
        <v>0</v>
      </c>
      <c r="EJ17" s="233">
        <f>COUNTIF('Knock Out Stages'!R7:R85,DT17)</f>
        <v>0</v>
      </c>
      <c r="EK17" s="233">
        <f t="shared" si="3"/>
        <v>0</v>
      </c>
      <c r="EL17" s="235">
        <f ca="1">RANK(EK17,EK3:EK1250)+COUNTIF(EK3:EK17,EK17)-1</f>
        <v>15</v>
      </c>
      <c r="EM17" s="233" t="str">
        <f t="shared" ca="1" si="4"/>
        <v>Israel Reyes (Mexico)</v>
      </c>
    </row>
    <row r="18" spans="1:143" x14ac:dyDescent="0.2">
      <c r="A18" s="233">
        <v>16</v>
      </c>
      <c r="B18" s="233" t="str">
        <f>'Player Database'!C21</f>
        <v>Jesús Angulo</v>
      </c>
      <c r="C18" s="233" t="str">
        <f>'Player Database'!D21</f>
        <v>Samukelo Kabini</v>
      </c>
      <c r="D18" s="233" t="str">
        <f>'Player Database'!E21</f>
        <v>Kwon Hyeok-Kyu</v>
      </c>
      <c r="E18" s="233" t="str">
        <f>'Player Database'!F21</f>
        <v>Pavel Bucha</v>
      </c>
      <c r="F18" s="233" t="str">
        <f>'Player Database'!G21</f>
        <v>Luc Rollet</v>
      </c>
      <c r="G18" s="233" t="str">
        <f>'Player Database'!H21</f>
        <v>Nidal Celik</v>
      </c>
      <c r="H18" s="233" t="str">
        <f>'Player Database'!I21</f>
        <v>Lucas Mendes</v>
      </c>
      <c r="I18" s="233" t="str">
        <f>'Player Database'!J21</f>
        <v>Marvin Keller</v>
      </c>
      <c r="J18" s="233" t="str">
        <f>'Player Database'!K21</f>
        <v>João Pedro</v>
      </c>
      <c r="K18" s="233" t="str">
        <f>'Player Database'!L21</f>
        <v>Issa Diop</v>
      </c>
      <c r="L18" s="233" t="str">
        <f>'Player Database'!M21</f>
        <v>Leverton Pierre</v>
      </c>
      <c r="M18" s="233" t="str">
        <f>'Player Database'!N21</f>
        <v>Lennon Miller</v>
      </c>
      <c r="N18" s="233" t="str">
        <f>'Player Database'!O21</f>
        <v>Matt Turner</v>
      </c>
      <c r="O18" s="233" t="str">
        <f>'Player Database'!P21</f>
        <v>Juan Cáceres</v>
      </c>
      <c r="P18" s="233" t="str">
        <f>'Player Database'!Q21</f>
        <v>Kye Rowles</v>
      </c>
      <c r="Q18" s="233" t="str">
        <f>'Player Database'!R21</f>
        <v>Merih Demiral</v>
      </c>
      <c r="R18" s="233" t="str">
        <f>'Player Database'!S21</f>
        <v>Lennart Karl</v>
      </c>
      <c r="S18" s="233" t="str">
        <f>'Player Database'!T21</f>
        <v>Roshon van Eijma</v>
      </c>
      <c r="T18" s="233" t="str">
        <f>'Player Database'!U21</f>
        <v>Martial Godo</v>
      </c>
      <c r="U18" s="233" t="str">
        <f>'Player Database'!V21</f>
        <v>John Mercado</v>
      </c>
      <c r="V18" s="233" t="str">
        <f>'Player Database'!W21</f>
        <v>Nathan Aké</v>
      </c>
      <c r="W18" s="233" t="str">
        <f>'Player Database'!X21</f>
        <v>Kento Shiogai</v>
      </c>
      <c r="X18" s="233" t="str">
        <f>'Player Database'!Y21</f>
        <v>Lucas Bergvall</v>
      </c>
      <c r="Y18" s="233" t="str">
        <f>'Player Database'!Z21</f>
        <v>Louey Farhat</v>
      </c>
      <c r="Z18" s="233" t="str">
        <f>'Player Database'!AA21</f>
        <v>Maxim De Cuyper</v>
      </c>
      <c r="AA18" s="233" t="str">
        <f>'Player Database'!AB21</f>
        <v>Mohammed Salah</v>
      </c>
      <c r="AB18" s="233" t="str">
        <f>'Player Database'!AC21</f>
        <v>Mehdi Taremi</v>
      </c>
      <c r="AC18" s="233" t="str">
        <f>'Player Database'!AD21</f>
        <v>Lachlan Bayliss</v>
      </c>
      <c r="AD18" s="233" t="str">
        <f>'Player Database'!AE21</f>
        <v>Marcos Llorente</v>
      </c>
      <c r="AE18" s="233" t="str">
        <f>'Player Database'!AF21</f>
        <v>Márcio Rosa</v>
      </c>
      <c r="AF18" s="233" t="str">
        <f>'Player Database'!AG21</f>
        <v>Mohammed Al-Owais</v>
      </c>
      <c r="AG18" s="233" t="str">
        <f>'Player Database'!AH21</f>
        <v>José Luis Rodríguez URG</v>
      </c>
      <c r="AH18" s="233" t="str">
        <f>'Player Database'!AI21</f>
        <v>Marcus Thuram</v>
      </c>
      <c r="AI18" s="233" t="str">
        <f>'Player Database'!AJ21</f>
        <v>Kalidou Koulibaly</v>
      </c>
      <c r="AJ18" s="233" t="str">
        <f>'Player Database'!AK21</f>
        <v>Kevin Yakob</v>
      </c>
      <c r="AK18" s="233" t="str">
        <f>'Player Database'!AL21</f>
        <v>Marcus Pedersen</v>
      </c>
      <c r="AL18" s="233" t="str">
        <f>'Player Database'!AM21</f>
        <v>Lionel Messi</v>
      </c>
      <c r="AM18" s="233" t="str">
        <f>'Player Database'!AN21</f>
        <v>Kilian Belazzoug</v>
      </c>
      <c r="AN18" s="233" t="str">
        <f>'Player Database'!AO21</f>
        <v>Michael Gregoritsch</v>
      </c>
      <c r="AO18" s="233" t="str">
        <f>'Player Database'!AP21</f>
        <v>Mohammad Ratib Mohammad Al-Daoud</v>
      </c>
      <c r="AP18" s="233" t="str">
        <f>'Player Database'!AQ21</f>
        <v>Matheus Nunes</v>
      </c>
      <c r="AQ18" s="233" t="str">
        <f>'Player Database'!AR21</f>
        <v>Meschack Elia</v>
      </c>
      <c r="AR18" s="233" t="str">
        <f>'Player Database'!AS21</f>
        <v>Muhammadkodir Hamraliev</v>
      </c>
      <c r="AS18" s="233" t="str">
        <f>'Player Database'!AT21</f>
        <v>Johan Mojica</v>
      </c>
      <c r="AT18" s="233" t="str">
        <f>'Player Database'!AU21</f>
        <v>James Trafford</v>
      </c>
      <c r="AU18" s="233" t="str">
        <f>'Player Database'!AV21</f>
        <v>Luka Vuskovic</v>
      </c>
      <c r="AV18" s="233" t="str">
        <f>'Player Database'!AW21</f>
        <v>Joseph Anang</v>
      </c>
      <c r="AW18" s="233" t="str">
        <f>'Player Database'!AX21</f>
        <v>José Fajardo</v>
      </c>
      <c r="AY18" s="233" t="str">
        <f ca="1">IFERROR(INDEX(B3:AW28,A18,MATCH(AY2,B2:AW2,0)),"")</f>
        <v/>
      </c>
      <c r="AZ18" s="233" t="str">
        <f ca="1">IFERROR(INDEX(B3:AW28,A18,MATCH(AZ2,B2:AW2,0)),"")</f>
        <v/>
      </c>
      <c r="BA18" s="233" t="str">
        <f ca="1">IFERROR(INDEX(B3:AW28,A18,MATCH(BA2,B2:AW2,0)),"")</f>
        <v/>
      </c>
      <c r="BB18" s="233" t="str">
        <f ca="1">IFERROR(INDEX(B3:AW28,A18,MATCH(BB2,B2:AW2,0)),"")</f>
        <v/>
      </c>
      <c r="BC18" s="233" t="str">
        <f ca="1">IFERROR(INDEX(B3:AW28,A18,MATCH(BC2,B2:AW2,0)),"")</f>
        <v/>
      </c>
      <c r="BD18" s="233" t="str">
        <f ca="1">IFERROR(INDEX(B3:AW28,A18,MATCH(BD2,B2:AW2,0)),"")</f>
        <v/>
      </c>
      <c r="BE18" s="233" t="str">
        <f ca="1">IFERROR(INDEX(B3:AW28,A18,MATCH(BE2,B2:AW2,0)),"")</f>
        <v/>
      </c>
      <c r="BF18" s="233" t="str">
        <f ca="1">IFERROR(INDEX(B3:AW28,A18,MATCH(BF2,B2:AW2,0)),"")</f>
        <v/>
      </c>
      <c r="BG18" s="233" t="str">
        <f ca="1">IFERROR(INDEX(B3:AW28,A18,MATCH(BG2,B2:AW2,0)),"")</f>
        <v/>
      </c>
      <c r="BH18" s="233" t="str">
        <f ca="1">IFERROR(INDEX(B3:AW28,A18,MATCH(BH2,B2:AW2,0)),"")</f>
        <v/>
      </c>
      <c r="BI18" s="233" t="str">
        <f ca="1">IFERROR(INDEX(B3:AW28,A18,MATCH(BI2,B2:AW2,0)),"")</f>
        <v/>
      </c>
      <c r="BJ18" s="233" t="str">
        <f ca="1">IFERROR(INDEX(B3:AW28,A18,MATCH(BJ2,B2:AW2,0)),"")</f>
        <v/>
      </c>
      <c r="BK18" s="233" t="str">
        <f ca="1">IFERROR(INDEX(B3:AW28,A18,MATCH(BK2,B2:AW2,0)),"")</f>
        <v/>
      </c>
      <c r="BL18" s="233" t="str">
        <f ca="1">IFERROR(INDEX(B3:AW28,A18,MATCH(BL2,B2:AW2,0)),"")</f>
        <v/>
      </c>
      <c r="BM18" s="233" t="str">
        <f ca="1">IFERROR(INDEX(B3:AW28,A18,MATCH(BM2,B2:AW2,0)),"")</f>
        <v/>
      </c>
      <c r="BN18" s="233" t="str">
        <f ca="1">IFERROR(INDEX(B3:AW28,A18,MATCH(BN2,B2:AW2,0)),"")</f>
        <v/>
      </c>
      <c r="BO18" s="233" t="str">
        <f ca="1">IFERROR(INDEX(B3:AW28,A18,MATCH(BO2,B2:AW2,0)),"")</f>
        <v/>
      </c>
      <c r="BP18" s="233" t="str">
        <f ca="1">IFERROR(INDEX(B3:AW28,A18,MATCH(BP2,B2:AW2,0)),"")</f>
        <v/>
      </c>
      <c r="BQ18" s="233" t="str">
        <f ca="1">IFERROR(INDEX(B3:AW28,A18,MATCH(BQ2,B2:AW2,0)),"")</f>
        <v/>
      </c>
      <c r="BR18" s="233" t="str">
        <f ca="1">IFERROR(INDEX(B3:AW28,A18,MATCH(BR2,B2:AW2,0)),"")</f>
        <v/>
      </c>
      <c r="BS18" s="233" t="str">
        <f ca="1">IFERROR(INDEX(B3:AW28,A18,MATCH(BS2,B2:AW2,0)),"")</f>
        <v/>
      </c>
      <c r="BT18" s="233" t="str">
        <f ca="1">IFERROR(INDEX(B3:AW28,A18,MATCH(BT2,B2:AW2,0)),"")</f>
        <v/>
      </c>
      <c r="BU18" s="233" t="str">
        <f ca="1">IFERROR(INDEX(B3:AW28,A18,MATCH(BU2,B2:AW2,0)),"")</f>
        <v/>
      </c>
      <c r="BV18" s="233" t="str">
        <f ca="1">IFERROR(INDEX(B3:AW28,A18,MATCH(BV2,B2:AW2,0)),"")</f>
        <v/>
      </c>
      <c r="BW18" s="233" t="str">
        <f ca="1">IFERROR(INDEX(B3:AW28,A18,MATCH(BW2,B2:AW2,0)),"")</f>
        <v/>
      </c>
      <c r="BX18" s="233" t="str">
        <f ca="1">IFERROR(INDEX(B3:AW28,A18,MATCH(BX2,B2:AW2,0)),"")</f>
        <v/>
      </c>
      <c r="BY18" s="233" t="str">
        <f ca="1">IFERROR(INDEX(B3:AW28,A18,MATCH(BY2,B2:AW2,0)),"")</f>
        <v/>
      </c>
      <c r="BZ18" s="233" t="str">
        <f ca="1">IFERROR(INDEX(B3:AW28,A18,MATCH(BZ2,B2:AW2,0)),"")</f>
        <v/>
      </c>
      <c r="CA18" s="233" t="str">
        <f ca="1">IFERROR(INDEX(B3:AW28,A18,MATCH(CA2,B2:AW2,0)),"")</f>
        <v/>
      </c>
      <c r="CB18" s="233" t="str">
        <f ca="1">IFERROR(INDEX(B3:AW28,A18,MATCH(CB2,B2:AW2,0)),"")</f>
        <v/>
      </c>
      <c r="CC18" s="233" t="str">
        <f ca="1">IFERROR(INDEX(B3:AW28,A18,MATCH(CC2,B2:AW2,0)),"")</f>
        <v/>
      </c>
      <c r="CD18" s="233" t="str">
        <f ca="1">IFERROR(INDEX(B3:AW28,A18,MATCH(CD2,B2:AW2,0)),"")</f>
        <v/>
      </c>
      <c r="CF18" s="233" t="str">
        <f ca="1">IFERROR(INDEX(B3:AW28,A18,MATCH(CF2,B2:AW2,0)),"")</f>
        <v/>
      </c>
      <c r="CG18" s="233" t="str">
        <f ca="1">IFERROR(INDEX(B3:AW28,A18,MATCH(CG2,B2:AW2,0)),"")</f>
        <v/>
      </c>
      <c r="CH18" s="233" t="str">
        <f ca="1">IFERROR(INDEX(B3:AW28,A18,MATCH(CH2,B2:AW2,0)),"")</f>
        <v/>
      </c>
      <c r="CI18" s="233" t="str">
        <f ca="1">IFERROR(INDEX(B3:AW28,A18,MATCH(CI2,B2:AW2,0)),"")</f>
        <v/>
      </c>
      <c r="CJ18" s="233" t="str">
        <f ca="1">IFERROR(INDEX(B3:AW28,A18,MATCH(CJ2,B2:AW2,0)),"")</f>
        <v/>
      </c>
      <c r="CK18" s="233" t="str">
        <f ca="1">IFERROR(INDEX(B3:AW28,A18,MATCH(CK2,B2:AW2,0)),"")</f>
        <v/>
      </c>
      <c r="CL18" s="233" t="str">
        <f ca="1">IFERROR(INDEX(B3:AW28,A18,MATCH(CL2,B2:AW2,0)),"")</f>
        <v/>
      </c>
      <c r="CM18" s="233" t="str">
        <f ca="1">IFERROR(INDEX(B3:AW28,A18,MATCH(CM2,B2:AW2,0)),"")</f>
        <v/>
      </c>
      <c r="CN18" s="233" t="str">
        <f ca="1">IFERROR(INDEX(B3:AW28,A18,MATCH(CN2,B2:AW2,0)),"")</f>
        <v/>
      </c>
      <c r="CO18" s="233" t="str">
        <f ca="1">IFERROR(INDEX(B3:AW28,A18,MATCH(CO2,B2:AW2,0)),"")</f>
        <v/>
      </c>
      <c r="CP18" s="233" t="str">
        <f ca="1">IFERROR(INDEX(B3:AW28,A18,MATCH(CP2,B2:AW2,0)),"")</f>
        <v/>
      </c>
      <c r="CQ18" s="233" t="str">
        <f ca="1">IFERROR(INDEX(B3:AW28,A18,MATCH(CQ2,B2:AW2,0)),"")</f>
        <v/>
      </c>
      <c r="CR18" s="233" t="str">
        <f ca="1">IFERROR(INDEX(B3:AW28,A18,MATCH(CR2,B2:AW2,0)),"")</f>
        <v/>
      </c>
      <c r="CS18" s="233" t="str">
        <f ca="1">IFERROR(INDEX(B3:AW28,A18,MATCH(CS2,B2:AW2,0)),"")</f>
        <v/>
      </c>
      <c r="CT18" s="233" t="str">
        <f ca="1">IFERROR(INDEX(B3:AW28,A18,MATCH(CT2,B2:AW2,0)),"")</f>
        <v/>
      </c>
      <c r="CU18" s="233" t="str">
        <f ca="1">IFERROR(INDEX(B3:AW28,A18,MATCH(CU2,B2:AW2,0)),"")</f>
        <v/>
      </c>
      <c r="CW18" s="233" t="str">
        <f ca="1">IFERROR(INDEX(B3:AW28,A18,MATCH(CW2,B2:AW2,0)),"")</f>
        <v/>
      </c>
      <c r="CX18" s="233" t="str">
        <f ca="1">IFERROR(INDEX(B3:AW28,A18,MATCH(CX2,B2:AW2,0)),"")</f>
        <v/>
      </c>
      <c r="CY18" s="233" t="str">
        <f ca="1">IFERROR(INDEX(B3:AW28,A18,MATCH(CY2,B2:AW2,0)),"")</f>
        <v/>
      </c>
      <c r="CZ18" s="233" t="str">
        <f ca="1">IFERROR(INDEX(B3:AW28,A18,MATCH(CZ2,B2:AW2,0)),"")</f>
        <v/>
      </c>
      <c r="DA18" s="233" t="str">
        <f ca="1">IFERROR(INDEX(B3:AW28,A18,MATCH(DA2,B2:AW2,0)),"")</f>
        <v/>
      </c>
      <c r="DB18" s="233" t="str">
        <f ca="1">IFERROR(INDEX(B3:AW28,A18,MATCH(DB2,B2:AW2,0)),"")</f>
        <v/>
      </c>
      <c r="DC18" s="233" t="str">
        <f ca="1">IFERROR(INDEX(B3:AW28,A18,MATCH(DC2,B2:AW2,0)),"")</f>
        <v/>
      </c>
      <c r="DD18" s="233" t="str">
        <f ca="1">IFERROR(INDEX(B3:AW28,A18,MATCH(DD2,B2:AW2,0)),"")</f>
        <v/>
      </c>
      <c r="DF18" s="233" t="str">
        <f ca="1">IFERROR(INDEX(B3:AW28,A18,MATCH(DF2,B2:AW2,0)),"")</f>
        <v/>
      </c>
      <c r="DG18" s="233" t="str">
        <f ca="1">IFERROR(INDEX(B3:AW28,A18,MATCH(DG2,B2:AW2,0)),"")</f>
        <v/>
      </c>
      <c r="DH18" s="233" t="str">
        <f ca="1">IFERROR(INDEX(B3:AW28,A18,MATCH(DH2,B2:AW2,0)),"")</f>
        <v/>
      </c>
      <c r="DI18" s="233" t="str">
        <f ca="1">IFERROR(INDEX(B3:AW28,A18,MATCH(DI2,B2:AW2,0)),"")</f>
        <v/>
      </c>
      <c r="DK18" s="233" t="str">
        <f ca="1">IFERROR(INDEX(B3:AW28,A18,MATCH(DK2,B2:AW2,0)),"")</f>
        <v/>
      </c>
      <c r="DL18" s="233" t="str">
        <f ca="1">IFERROR(INDEX(B3:AW28,A18,MATCH(DL2,B2:AW2,0)),"")</f>
        <v/>
      </c>
      <c r="DN18" s="233" t="str">
        <f ca="1">IFERROR(INDEX(B3:AW28,A18,MATCH(DN2,B2:AW2,0)),"")</f>
        <v/>
      </c>
      <c r="DO18" s="233" t="str">
        <f ca="1">IFERROR(INDEX(B3:AW28,A18,MATCH(DO2,B2:AW2,0)),"")</f>
        <v/>
      </c>
      <c r="DQ18" s="233" t="str">
        <f t="shared" ca="1" si="5"/>
        <v>Mexico</v>
      </c>
      <c r="DT18" s="233" t="str">
        <f t="shared" si="2"/>
        <v>Jesús Angulo</v>
      </c>
      <c r="DU18" s="233">
        <f>COUNTIF('Group Stages'!J7:J150,DT18)</f>
        <v>0</v>
      </c>
      <c r="DV18" s="233">
        <f>COUNTIF('Group Stages'!K7:K150,DT18)</f>
        <v>0</v>
      </c>
      <c r="DW18" s="233">
        <f>COUNTIF('Group Stages'!L7:L150,DT18)</f>
        <v>0</v>
      </c>
      <c r="DX18" s="233">
        <f>COUNTIF('Group Stages'!M7:M150,DT18)</f>
        <v>0</v>
      </c>
      <c r="DY18" s="233">
        <f>COUNTIF('Group Stages'!N7:N150,DT18)</f>
        <v>0</v>
      </c>
      <c r="DZ18" s="233">
        <f>COUNTIF('Group Stages'!O7:O150,DT18)</f>
        <v>0</v>
      </c>
      <c r="EA18" s="233">
        <f>COUNTIF('Group Stages'!P7:P150,DT18)</f>
        <v>0</v>
      </c>
      <c r="EB18" s="233">
        <f>COUNTIF('Group Stages'!Q7:Q150,DT18)</f>
        <v>0</v>
      </c>
      <c r="EC18" s="233">
        <f>COUNTIF('Knock Out Stages'!K7:K85,DT18)</f>
        <v>0</v>
      </c>
      <c r="ED18" s="233">
        <f>COUNTIF('Knock Out Stages'!L7:L85,DT18)</f>
        <v>0</v>
      </c>
      <c r="EE18" s="233">
        <f>COUNTIF('Knock Out Stages'!M7:M85,DT18)</f>
        <v>0</v>
      </c>
      <c r="EF18" s="233">
        <f>COUNTIF('Knock Out Stages'!N7:N85,DT18)</f>
        <v>0</v>
      </c>
      <c r="EG18" s="233">
        <f>COUNTIF('Knock Out Stages'!O7:O85,DT18)</f>
        <v>0</v>
      </c>
      <c r="EH18" s="233">
        <f>COUNTIF('Knock Out Stages'!P7:P85,DT18)</f>
        <v>0</v>
      </c>
      <c r="EI18" s="233">
        <f>COUNTIF('Knock Out Stages'!Q7:Q85,DT18)</f>
        <v>0</v>
      </c>
      <c r="EJ18" s="233">
        <f>COUNTIF('Knock Out Stages'!R7:R85,DT18)</f>
        <v>0</v>
      </c>
      <c r="EK18" s="233">
        <f t="shared" si="3"/>
        <v>0</v>
      </c>
      <c r="EL18" s="235">
        <f ca="1">RANK(EK18,EK3:EK1250)+COUNTIF(EK3:EK18,EK18)-1</f>
        <v>16</v>
      </c>
      <c r="EM18" s="233" t="str">
        <f t="shared" ca="1" si="4"/>
        <v>Jesús Angulo (Mexico)</v>
      </c>
    </row>
    <row r="19" spans="1:143" x14ac:dyDescent="0.2">
      <c r="A19" s="233">
        <v>17</v>
      </c>
      <c r="B19" s="233" t="str">
        <f>'Player Database'!C22</f>
        <v>Jesús Gallardo</v>
      </c>
      <c r="C19" s="233" t="str">
        <f>'Player Database'!D22</f>
        <v>Teboho Mokoena</v>
      </c>
      <c r="D19" s="233" t="str">
        <f>'Player Database'!E22</f>
        <v>Lee Jae-Sung</v>
      </c>
      <c r="E19" s="233" t="str">
        <f>'Player Database'!F22</f>
        <v>Pavel Sulc</v>
      </c>
      <c r="F19" s="233" t="str">
        <f>'Player Database'!G22</f>
        <v>Marcelo Flores</v>
      </c>
      <c r="G19" s="233" t="str">
        <f>'Player Database'!H22</f>
        <v>Nihad Mujakic</v>
      </c>
      <c r="H19" s="233" t="str">
        <f>'Player Database'!I22</f>
        <v>Meshaal Barsham</v>
      </c>
      <c r="I19" s="233" t="str">
        <f>'Player Database'!J22</f>
        <v>Michel Aebischer</v>
      </c>
      <c r="J19" s="233" t="str">
        <f>'Player Database'!K22</f>
        <v>Kaiki</v>
      </c>
      <c r="K19" s="233" t="str">
        <f>'Player Database'!L22</f>
        <v>Mehdi Harrar</v>
      </c>
      <c r="L19" s="233" t="str">
        <f>'Player Database'!M22</f>
        <v>Louicius Don Deedson</v>
      </c>
      <c r="M19" s="233" t="str">
        <f>'Player Database'!N22</f>
        <v>Lewis Ferguson</v>
      </c>
      <c r="N19" s="233" t="str">
        <f>'Player Database'!O22</f>
        <v>Matthew Freese</v>
      </c>
      <c r="O19" s="233" t="str">
        <f>'Player Database'!P22</f>
        <v>Julio Enciso</v>
      </c>
      <c r="P19" s="233" t="str">
        <f>'Player Database'!Q22</f>
        <v>Lucas Herrington</v>
      </c>
      <c r="Q19" s="233" t="str">
        <f>'Player Database'!R22</f>
        <v>Mert Günok</v>
      </c>
      <c r="R19" s="233" t="str">
        <f>'Player Database'!S22</f>
        <v>Leon Goretzka</v>
      </c>
      <c r="S19" s="233" t="str">
        <f>'Player Database'!T22</f>
        <v>Sherel Floranus</v>
      </c>
      <c r="T19" s="233" t="str">
        <f>'Player Database'!U22</f>
        <v>Mohamed Koné</v>
      </c>
      <c r="U19" s="233" t="str">
        <f>'Player Database'!V22</f>
        <v>John Yeboah</v>
      </c>
      <c r="V19" s="233" t="str">
        <f>'Player Database'!W22</f>
        <v>Noa Lang</v>
      </c>
      <c r="W19" s="233" t="str">
        <f>'Player Database'!X22</f>
        <v>Kodai Sano</v>
      </c>
      <c r="X19" s="233" t="str">
        <f>'Player Database'!Y22</f>
        <v>Mattias Svanberg</v>
      </c>
      <c r="Y19" s="233" t="str">
        <f>'Player Database'!Z22</f>
        <v>Mohamed Neffati</v>
      </c>
      <c r="Z19" s="233" t="str">
        <f>'Player Database'!AA22</f>
        <v>Mika Godts</v>
      </c>
      <c r="AA19" s="233" t="str">
        <f>'Player Database'!AB22</f>
        <v>Mohanad Lasheen</v>
      </c>
      <c r="AB19" s="233" t="str">
        <f>'Player Database'!AC22</f>
        <v>Mehdi Torabi</v>
      </c>
      <c r="AC19" s="233" t="str">
        <f>'Player Database'!AD22</f>
        <v>Logan Rogerson</v>
      </c>
      <c r="AD19" s="233" t="str">
        <f>'Player Database'!AE22</f>
        <v>Martín Zubimendi</v>
      </c>
      <c r="AE19" s="233" t="str">
        <f>'Player Database'!AF22</f>
        <v>Nuno da Costa</v>
      </c>
      <c r="AF19" s="233" t="str">
        <f>'Player Database'!AG22</f>
        <v>Mohammed Al-Yami</v>
      </c>
      <c r="AG19" s="233" t="str">
        <f>'Player Database'!AH22</f>
        <v>José María Giménez</v>
      </c>
      <c r="AH19" s="233" t="str">
        <f>'Player Database'!AI22</f>
        <v>Maxence Lacroix</v>
      </c>
      <c r="AI19" s="233" t="str">
        <f>'Player Database'!AJ22</f>
        <v>Krépin Diatta</v>
      </c>
      <c r="AJ19" s="233" t="str">
        <f>'Player Database'!AK22</f>
        <v>Kumel Saadi</v>
      </c>
      <c r="AK19" s="233" t="str">
        <f>'Player Database'!AL22</f>
        <v>Morten Thorsby</v>
      </c>
      <c r="AL19" s="233" t="str">
        <f>'Player Database'!AM22</f>
        <v>Lucas Martínez Quarta</v>
      </c>
      <c r="AM19" s="233" t="str">
        <f>'Player Database'!AN22</f>
        <v>Luca Zidane</v>
      </c>
      <c r="AN19" s="233" t="str">
        <f>'Player Database'!AO22</f>
        <v>Michael Svoboda</v>
      </c>
      <c r="AO19" s="233" t="str">
        <f>'Player Database'!AP22</f>
        <v>Mohammed Abu Zraiq</v>
      </c>
      <c r="AP19" s="233" t="str">
        <f>'Player Database'!AQ22</f>
        <v>Nuno Mendes</v>
      </c>
      <c r="AQ19" s="233" t="str">
        <f>'Player Database'!AR22</f>
        <v>Nathanaël Mbuku</v>
      </c>
      <c r="AR19" s="233" t="str">
        <f>'Player Database'!AS22</f>
        <v>Mukhammadrasul Abdumajidov</v>
      </c>
      <c r="AS19" s="233" t="str">
        <f>'Player Database'!AT22</f>
        <v>Jorge Carrascal</v>
      </c>
      <c r="AT19" s="233" t="str">
        <f>'Player Database'!AU22</f>
        <v>John Stones</v>
      </c>
      <c r="AU19" s="233" t="str">
        <f>'Player Database'!AV22</f>
        <v>Marco Pasalic</v>
      </c>
      <c r="AV19" s="233" t="str">
        <f>'Player Database'!AW22</f>
        <v>Kamaldeen Sulemana</v>
      </c>
      <c r="AW19" s="233" t="str">
        <f>'Player Database'!AX22</f>
        <v>José Kadir</v>
      </c>
      <c r="AY19" s="233" t="str">
        <f ca="1">IFERROR(INDEX(B3:AW28,A19,MATCH(AY2,B2:AW2,0)),"")</f>
        <v/>
      </c>
      <c r="AZ19" s="233" t="str">
        <f ca="1">IFERROR(INDEX(B3:AW28,A19,MATCH(AZ2,B2:AW2,0)),"")</f>
        <v/>
      </c>
      <c r="BA19" s="233" t="str">
        <f ca="1">IFERROR(INDEX(B3:AW28,A19,MATCH(BA2,B2:AW2,0)),"")</f>
        <v/>
      </c>
      <c r="BB19" s="233" t="str">
        <f ca="1">IFERROR(INDEX(B3:AW28,A19,MATCH(BB2,B2:AW2,0)),"")</f>
        <v/>
      </c>
      <c r="BC19" s="233" t="str">
        <f ca="1">IFERROR(INDEX(B3:AW28,A19,MATCH(BC2,B2:AW2,0)),"")</f>
        <v/>
      </c>
      <c r="BD19" s="233" t="str">
        <f ca="1">IFERROR(INDEX(B3:AW28,A19,MATCH(BD2,B2:AW2,0)),"")</f>
        <v/>
      </c>
      <c r="BE19" s="233" t="str">
        <f ca="1">IFERROR(INDEX(B3:AW28,A19,MATCH(BE2,B2:AW2,0)),"")</f>
        <v/>
      </c>
      <c r="BF19" s="233" t="str">
        <f ca="1">IFERROR(INDEX(B3:AW28,A19,MATCH(BF2,B2:AW2,0)),"")</f>
        <v/>
      </c>
      <c r="BG19" s="233" t="str">
        <f ca="1">IFERROR(INDEX(B3:AW28,A19,MATCH(BG2,B2:AW2,0)),"")</f>
        <v/>
      </c>
      <c r="BH19" s="233" t="str">
        <f ca="1">IFERROR(INDEX(B3:AW28,A19,MATCH(BH2,B2:AW2,0)),"")</f>
        <v/>
      </c>
      <c r="BI19" s="233" t="str">
        <f ca="1">IFERROR(INDEX(B3:AW28,A19,MATCH(BI2,B2:AW2,0)),"")</f>
        <v/>
      </c>
      <c r="BJ19" s="233" t="str">
        <f ca="1">IFERROR(INDEX(B3:AW28,A19,MATCH(BJ2,B2:AW2,0)),"")</f>
        <v/>
      </c>
      <c r="BK19" s="233" t="str">
        <f ca="1">IFERROR(INDEX(B3:AW28,A19,MATCH(BK2,B2:AW2,0)),"")</f>
        <v/>
      </c>
      <c r="BL19" s="233" t="str">
        <f ca="1">IFERROR(INDEX(B3:AW28,A19,MATCH(BL2,B2:AW2,0)),"")</f>
        <v/>
      </c>
      <c r="BM19" s="233" t="str">
        <f ca="1">IFERROR(INDEX(B3:AW28,A19,MATCH(BM2,B2:AW2,0)),"")</f>
        <v/>
      </c>
      <c r="BN19" s="233" t="str">
        <f ca="1">IFERROR(INDEX(B3:AW28,A19,MATCH(BN2,B2:AW2,0)),"")</f>
        <v/>
      </c>
      <c r="BO19" s="233" t="str">
        <f ca="1">IFERROR(INDEX(B3:AW28,A19,MATCH(BO2,B2:AW2,0)),"")</f>
        <v/>
      </c>
      <c r="BP19" s="233" t="str">
        <f ca="1">IFERROR(INDEX(B3:AW28,A19,MATCH(BP2,B2:AW2,0)),"")</f>
        <v/>
      </c>
      <c r="BQ19" s="233" t="str">
        <f ca="1">IFERROR(INDEX(B3:AW28,A19,MATCH(BQ2,B2:AW2,0)),"")</f>
        <v/>
      </c>
      <c r="BR19" s="233" t="str">
        <f ca="1">IFERROR(INDEX(B3:AW28,A19,MATCH(BR2,B2:AW2,0)),"")</f>
        <v/>
      </c>
      <c r="BS19" s="233" t="str">
        <f ca="1">IFERROR(INDEX(B3:AW28,A19,MATCH(BS2,B2:AW2,0)),"")</f>
        <v/>
      </c>
      <c r="BT19" s="233" t="str">
        <f ca="1">IFERROR(INDEX(B3:AW28,A19,MATCH(BT2,B2:AW2,0)),"")</f>
        <v/>
      </c>
      <c r="BU19" s="233" t="str">
        <f ca="1">IFERROR(INDEX(B3:AW28,A19,MATCH(BU2,B2:AW2,0)),"")</f>
        <v/>
      </c>
      <c r="BV19" s="233" t="str">
        <f ca="1">IFERROR(INDEX(B3:AW28,A19,MATCH(BV2,B2:AW2,0)),"")</f>
        <v/>
      </c>
      <c r="BW19" s="233" t="str">
        <f ca="1">IFERROR(INDEX(B3:AW28,A19,MATCH(BW2,B2:AW2,0)),"")</f>
        <v/>
      </c>
      <c r="BX19" s="233" t="str">
        <f ca="1">IFERROR(INDEX(B3:AW28,A19,MATCH(BX2,B2:AW2,0)),"")</f>
        <v/>
      </c>
      <c r="BY19" s="233" t="str">
        <f ca="1">IFERROR(INDEX(B3:AW28,A19,MATCH(BY2,B2:AW2,0)),"")</f>
        <v/>
      </c>
      <c r="BZ19" s="233" t="str">
        <f ca="1">IFERROR(INDEX(B3:AW28,A19,MATCH(BZ2,B2:AW2,0)),"")</f>
        <v/>
      </c>
      <c r="CA19" s="233" t="str">
        <f ca="1">IFERROR(INDEX(B3:AW28,A19,MATCH(CA2,B2:AW2,0)),"")</f>
        <v/>
      </c>
      <c r="CB19" s="233" t="str">
        <f ca="1">IFERROR(INDEX(B3:AW28,A19,MATCH(CB2,B2:AW2,0)),"")</f>
        <v/>
      </c>
      <c r="CC19" s="233" t="str">
        <f ca="1">IFERROR(INDEX(B3:AW28,A19,MATCH(CC2,B2:AW2,0)),"")</f>
        <v/>
      </c>
      <c r="CD19" s="233" t="str">
        <f ca="1">IFERROR(INDEX(B3:AW28,A19,MATCH(CD2,B2:AW2,0)),"")</f>
        <v/>
      </c>
      <c r="CF19" s="233" t="str">
        <f ca="1">IFERROR(INDEX(B3:AW28,A19,MATCH(CF2,B2:AW2,0)),"")</f>
        <v/>
      </c>
      <c r="CG19" s="233" t="str">
        <f ca="1">IFERROR(INDEX(B3:AW28,A19,MATCH(CG2,B2:AW2,0)),"")</f>
        <v/>
      </c>
      <c r="CH19" s="233" t="str">
        <f ca="1">IFERROR(INDEX(B3:AW28,A19,MATCH(CH2,B2:AW2,0)),"")</f>
        <v/>
      </c>
      <c r="CI19" s="233" t="str">
        <f ca="1">IFERROR(INDEX(B3:AW28,A19,MATCH(CI2,B2:AW2,0)),"")</f>
        <v/>
      </c>
      <c r="CJ19" s="233" t="str">
        <f ca="1">IFERROR(INDEX(B3:AW28,A19,MATCH(CJ2,B2:AW2,0)),"")</f>
        <v/>
      </c>
      <c r="CK19" s="233" t="str">
        <f ca="1">IFERROR(INDEX(B3:AW28,A19,MATCH(CK2,B2:AW2,0)),"")</f>
        <v/>
      </c>
      <c r="CL19" s="233" t="str">
        <f ca="1">IFERROR(INDEX(B3:AW28,A19,MATCH(CL2,B2:AW2,0)),"")</f>
        <v/>
      </c>
      <c r="CM19" s="233" t="str">
        <f ca="1">IFERROR(INDEX(B3:AW28,A19,MATCH(CM2,B2:AW2,0)),"")</f>
        <v/>
      </c>
      <c r="CN19" s="233" t="str">
        <f ca="1">IFERROR(INDEX(B3:AW28,A19,MATCH(CN2,B2:AW2,0)),"")</f>
        <v/>
      </c>
      <c r="CO19" s="233" t="str">
        <f ca="1">IFERROR(INDEX(B3:AW28,A19,MATCH(CO2,B2:AW2,0)),"")</f>
        <v/>
      </c>
      <c r="CP19" s="233" t="str">
        <f ca="1">IFERROR(INDEX(B3:AW28,A19,MATCH(CP2,B2:AW2,0)),"")</f>
        <v/>
      </c>
      <c r="CQ19" s="233" t="str">
        <f ca="1">IFERROR(INDEX(B3:AW28,A19,MATCH(CQ2,B2:AW2,0)),"")</f>
        <v/>
      </c>
      <c r="CR19" s="233" t="str">
        <f ca="1">IFERROR(INDEX(B3:AW28,A19,MATCH(CR2,B2:AW2,0)),"")</f>
        <v/>
      </c>
      <c r="CS19" s="233" t="str">
        <f ca="1">IFERROR(INDEX(B3:AW28,A19,MATCH(CS2,B2:AW2,0)),"")</f>
        <v/>
      </c>
      <c r="CT19" s="233" t="str">
        <f ca="1">IFERROR(INDEX(B3:AW28,A19,MATCH(CT2,B2:AW2,0)),"")</f>
        <v/>
      </c>
      <c r="CU19" s="233" t="str">
        <f ca="1">IFERROR(INDEX(B3:AW28,A19,MATCH(CU2,B2:AW2,0)),"")</f>
        <v/>
      </c>
      <c r="CW19" s="233" t="str">
        <f ca="1">IFERROR(INDEX(B3:AW28,A19,MATCH(CW2,B2:AW2,0)),"")</f>
        <v/>
      </c>
      <c r="CX19" s="233" t="str">
        <f ca="1">IFERROR(INDEX(B3:AW28,A19,MATCH(CX2,B2:AW2,0)),"")</f>
        <v/>
      </c>
      <c r="CY19" s="233" t="str">
        <f ca="1">IFERROR(INDEX(B3:AW28,A19,MATCH(CY2,B2:AW2,0)),"")</f>
        <v/>
      </c>
      <c r="CZ19" s="233" t="str">
        <f ca="1">IFERROR(INDEX(B3:AW28,A19,MATCH(CZ2,B2:AW2,0)),"")</f>
        <v/>
      </c>
      <c r="DA19" s="233" t="str">
        <f ca="1">IFERROR(INDEX(B3:AW28,A19,MATCH(DA2,B2:AW2,0)),"")</f>
        <v/>
      </c>
      <c r="DB19" s="233" t="str">
        <f ca="1">IFERROR(INDEX(B3:AW28,A19,MATCH(DB2,B2:AW2,0)),"")</f>
        <v/>
      </c>
      <c r="DC19" s="233" t="str">
        <f ca="1">IFERROR(INDEX(B3:AW28,A19,MATCH(DC2,B2:AW2,0)),"")</f>
        <v/>
      </c>
      <c r="DD19" s="233" t="str">
        <f ca="1">IFERROR(INDEX(B3:AW28,A19,MATCH(DD2,B2:AW2,0)),"")</f>
        <v/>
      </c>
      <c r="DF19" s="233" t="str">
        <f ca="1">IFERROR(INDEX(B3:AW28,A19,MATCH(DF2,B2:AW2,0)),"")</f>
        <v/>
      </c>
      <c r="DG19" s="233" t="str">
        <f ca="1">IFERROR(INDEX(B3:AW28,A19,MATCH(DG2,B2:AW2,0)),"")</f>
        <v/>
      </c>
      <c r="DH19" s="233" t="str">
        <f ca="1">IFERROR(INDEX(B3:AW28,A19,MATCH(DH2,B2:AW2,0)),"")</f>
        <v/>
      </c>
      <c r="DI19" s="233" t="str">
        <f ca="1">IFERROR(INDEX(B3:AW28,A19,MATCH(DI2,B2:AW2,0)),"")</f>
        <v/>
      </c>
      <c r="DK19" s="233" t="str">
        <f ca="1">IFERROR(INDEX(B3:AW28,A19,MATCH(DK2,B2:AW2,0)),"")</f>
        <v/>
      </c>
      <c r="DL19" s="233" t="str">
        <f ca="1">IFERROR(INDEX(B3:AW28,A19,MATCH(DL2,B2:AW2,0)),"")</f>
        <v/>
      </c>
      <c r="DN19" s="233" t="str">
        <f ca="1">IFERROR(INDEX(B3:AW28,A19,MATCH(DN2,B2:AW2,0)),"")</f>
        <v/>
      </c>
      <c r="DO19" s="233" t="str">
        <f ca="1">IFERROR(INDEX(B3:AW28,A19,MATCH(DO2,B2:AW2,0)),"")</f>
        <v/>
      </c>
      <c r="DQ19" s="233" t="str">
        <f t="shared" ca="1" si="5"/>
        <v>Mexico</v>
      </c>
      <c r="DT19" s="233" t="str">
        <f t="shared" si="2"/>
        <v>Jesús Gallardo</v>
      </c>
      <c r="DU19" s="233">
        <f>COUNTIF('Group Stages'!J7:J150,DT19)</f>
        <v>0</v>
      </c>
      <c r="DV19" s="233">
        <f>COUNTIF('Group Stages'!K7:K150,DT19)</f>
        <v>0</v>
      </c>
      <c r="DW19" s="233">
        <f>COUNTIF('Group Stages'!L7:L150,DT19)</f>
        <v>0</v>
      </c>
      <c r="DX19" s="233">
        <f>COUNTIF('Group Stages'!M7:M150,DT19)</f>
        <v>0</v>
      </c>
      <c r="DY19" s="233">
        <f>COUNTIF('Group Stages'!N7:N150,DT19)</f>
        <v>0</v>
      </c>
      <c r="DZ19" s="233">
        <f>COUNTIF('Group Stages'!O7:O150,DT19)</f>
        <v>0</v>
      </c>
      <c r="EA19" s="233">
        <f>COUNTIF('Group Stages'!P7:P150,DT19)</f>
        <v>0</v>
      </c>
      <c r="EB19" s="233">
        <f>COUNTIF('Group Stages'!Q7:Q150,DT19)</f>
        <v>0</v>
      </c>
      <c r="EC19" s="233">
        <f>COUNTIF('Knock Out Stages'!K7:K85,DT19)</f>
        <v>0</v>
      </c>
      <c r="ED19" s="233">
        <f>COUNTIF('Knock Out Stages'!L7:L85,DT19)</f>
        <v>0</v>
      </c>
      <c r="EE19" s="233">
        <f>COUNTIF('Knock Out Stages'!M7:M85,DT19)</f>
        <v>0</v>
      </c>
      <c r="EF19" s="233">
        <f>COUNTIF('Knock Out Stages'!N7:N85,DT19)</f>
        <v>0</v>
      </c>
      <c r="EG19" s="233">
        <f>COUNTIF('Knock Out Stages'!O7:O85,DT19)</f>
        <v>0</v>
      </c>
      <c r="EH19" s="233">
        <f>COUNTIF('Knock Out Stages'!P7:P85,DT19)</f>
        <v>0</v>
      </c>
      <c r="EI19" s="233">
        <f>COUNTIF('Knock Out Stages'!Q7:Q85,DT19)</f>
        <v>0</v>
      </c>
      <c r="EJ19" s="233">
        <f>COUNTIF('Knock Out Stages'!R7:R85,DT19)</f>
        <v>0</v>
      </c>
      <c r="EK19" s="233">
        <f t="shared" si="3"/>
        <v>0</v>
      </c>
      <c r="EL19" s="235">
        <f ca="1">RANK(EK19,EK3:EK1250)+COUNTIF(EK3:EK19,EK19)-1</f>
        <v>17</v>
      </c>
      <c r="EM19" s="233" t="str">
        <f t="shared" ca="1" si="4"/>
        <v>Jesús Gallardo (Mexico)</v>
      </c>
    </row>
    <row r="20" spans="1:143" x14ac:dyDescent="0.2">
      <c r="A20" s="233">
        <v>18</v>
      </c>
      <c r="B20" s="233" t="str">
        <f>'Player Database'!C23</f>
        <v>Johan Vásquez</v>
      </c>
      <c r="C20" s="233" t="str">
        <f>'Player Database'!D23</f>
        <v>Thalente Mbatha</v>
      </c>
      <c r="D20" s="233" t="str">
        <f>'Player Database'!E23</f>
        <v>Lee Kang-in</v>
      </c>
      <c r="E20" s="233" t="str">
        <f>'Player Database'!F23</f>
        <v>Robin Hranác</v>
      </c>
      <c r="F20" s="233" t="str">
        <f>'Player Database'!G23</f>
        <v>Mathieu Choinière</v>
      </c>
      <c r="G20" s="233" t="str">
        <f>'Player Database'!H23</f>
        <v>Nikola Katic</v>
      </c>
      <c r="H20" s="233" t="str">
        <f>'Player Database'!I23</f>
        <v>Mohamed Naceur Almanai</v>
      </c>
      <c r="I20" s="233" t="str">
        <f>'Player Database'!J23</f>
        <v>Miro Muheim</v>
      </c>
      <c r="J20" s="233" t="str">
        <f>'Player Database'!K23</f>
        <v>Léo Pereira</v>
      </c>
      <c r="K20" s="233" t="str">
        <f>'Player Database'!L23</f>
        <v>Mohamed Hrimat</v>
      </c>
      <c r="L20" s="233" t="str">
        <f>'Player Database'!M23</f>
        <v>Martin Expérience</v>
      </c>
      <c r="M20" s="233" t="str">
        <f>'Player Database'!N23</f>
        <v>Liam Kelly</v>
      </c>
      <c r="N20" s="233" t="str">
        <f>'Player Database'!O23</f>
        <v>Max Arfsten</v>
      </c>
      <c r="O20" s="233" t="str">
        <f>'Player Database'!P23</f>
        <v>Júnior Alonso</v>
      </c>
      <c r="P20" s="233" t="str">
        <f>'Player Database'!Q23</f>
        <v>Martin Boyle</v>
      </c>
      <c r="Q20" s="233" t="str">
        <f>'Player Database'!R23</f>
        <v>Mert Müldür</v>
      </c>
      <c r="R20" s="233" t="str">
        <f>'Player Database'!S23</f>
        <v>Leroy Sané</v>
      </c>
      <c r="S20" s="233" t="str">
        <f>'Player Database'!T23</f>
        <v>Shurandy Sambo</v>
      </c>
      <c r="T20" s="233" t="str">
        <f>'Player Database'!U23</f>
        <v>Nicolas Pépé</v>
      </c>
      <c r="U20" s="233" t="str">
        <f>'Player Database'!V23</f>
        <v>Jordy Alcivar</v>
      </c>
      <c r="V20" s="233" t="str">
        <f>'Player Database'!W23</f>
        <v>Quinten Timber</v>
      </c>
      <c r="W20" s="233" t="str">
        <f>'Player Database'!X23</f>
        <v>Koki Ogawa</v>
      </c>
      <c r="X20" s="233" t="str">
        <f>'Player Database'!Y23</f>
        <v>Melker Ellborg</v>
      </c>
      <c r="Y20" s="233" t="str">
        <f>'Player Database'!Z23</f>
        <v>Mortadha Ben Ouanes</v>
      </c>
      <c r="Z20" s="233" t="str">
        <f>'Player Database'!AA23</f>
        <v>Nathan De Cat</v>
      </c>
      <c r="AA20" s="233" t="str">
        <f>'Player Database'!AB23</f>
        <v>Mostafa Mohamed</v>
      </c>
      <c r="AB20" s="233" t="str">
        <f>'Player Database'!AC23</f>
        <v>Milad Mohammadi</v>
      </c>
      <c r="AC20" s="233" t="str">
        <f>'Player Database'!AD23</f>
        <v>Marko Stamenic</v>
      </c>
      <c r="AD20" s="233" t="str">
        <f>'Player Database'!AE23</f>
        <v>Mikel Oyarzabal</v>
      </c>
      <c r="AE20" s="233" t="str">
        <f>'Player Database'!AF23</f>
        <v>Roberto Lopes</v>
      </c>
      <c r="AF20" s="233" t="str">
        <f>'Player Database'!AG23</f>
        <v>Musab Al-Juwayr</v>
      </c>
      <c r="AG20" s="233" t="str">
        <f>'Player Database'!AH23</f>
        <v>Juan Manuel Sanabria</v>
      </c>
      <c r="AH20" s="233" t="str">
        <f>'Player Database'!AI23</f>
        <v>Michael Olise</v>
      </c>
      <c r="AI20" s="233" t="str">
        <f>'Player Database'!AJ23</f>
        <v>Lamine Camara</v>
      </c>
      <c r="AJ20" s="233" t="str">
        <f>'Player Database'!AK23</f>
        <v>Marko Lawk Farji</v>
      </c>
      <c r="AK20" s="233" t="str">
        <f>'Player Database'!AL23</f>
        <v>Odin Bjørtuft</v>
      </c>
      <c r="AL20" s="233" t="str">
        <f>'Player Database'!AM23</f>
        <v>Marcos Acuña</v>
      </c>
      <c r="AM20" s="233" t="str">
        <f>'Player Database'!AN23</f>
        <v>Melvin Mastil</v>
      </c>
      <c r="AN20" s="233" t="str">
        <f>'Player Database'!AO23</f>
        <v>Nicolas Seiwald</v>
      </c>
      <c r="AO20" s="233" t="str">
        <f>'Player Database'!AP23</f>
        <v>Mohannad Abu Taha</v>
      </c>
      <c r="AP20" s="233" t="str">
        <f>'Player Database'!AQ23</f>
        <v>Paulinho</v>
      </c>
      <c r="AQ20" s="233" t="str">
        <f>'Player Database'!AR23</f>
        <v>Ngal'ayel Mukau</v>
      </c>
      <c r="AR20" s="233" t="str">
        <f>'Player Database'!AS23</f>
        <v>Odiljon Xamrobekov</v>
      </c>
      <c r="AS20" s="233" t="str">
        <f>'Player Database'!AT23</f>
        <v>Juan Cabal</v>
      </c>
      <c r="AT20" s="233" t="str">
        <f>'Player Database'!AU23</f>
        <v>Jordan Henderson</v>
      </c>
      <c r="AU20" s="233" t="str">
        <f>'Player Database'!AV23</f>
        <v>Marin Pongracic</v>
      </c>
      <c r="AV20" s="233" t="str">
        <f>'Player Database'!AW23</f>
        <v>Kojo Peprah Oppong</v>
      </c>
      <c r="AW20" s="233" t="str">
        <f>'Player Database'!AX23</f>
        <v>José Luis Rodríguez</v>
      </c>
      <c r="AY20" s="233" t="str">
        <f ca="1">IFERROR(INDEX(B3:AW28,A20,MATCH(AY2,B2:AW2,0)),"")</f>
        <v/>
      </c>
      <c r="AZ20" s="233" t="str">
        <f ca="1">IFERROR(INDEX(B3:AW28,A20,MATCH(AZ2,B2:AW2,0)),"")</f>
        <v/>
      </c>
      <c r="BA20" s="233" t="str">
        <f ca="1">IFERROR(INDEX(B3:AW28,A20,MATCH(BA2,B2:AW2,0)),"")</f>
        <v/>
      </c>
      <c r="BB20" s="233" t="str">
        <f ca="1">IFERROR(INDEX(B3:AW28,A20,MATCH(BB2,B2:AW2,0)),"")</f>
        <v/>
      </c>
      <c r="BC20" s="233" t="str">
        <f ca="1">IFERROR(INDEX(B3:AW28,A20,MATCH(BC2,B2:AW2,0)),"")</f>
        <v/>
      </c>
      <c r="BD20" s="233" t="str">
        <f ca="1">IFERROR(INDEX(B3:AW28,A20,MATCH(BD2,B2:AW2,0)),"")</f>
        <v/>
      </c>
      <c r="BE20" s="233" t="str">
        <f ca="1">IFERROR(INDEX(B3:AW28,A20,MATCH(BE2,B2:AW2,0)),"")</f>
        <v/>
      </c>
      <c r="BF20" s="233" t="str">
        <f ca="1">IFERROR(INDEX(B3:AW28,A20,MATCH(BF2,B2:AW2,0)),"")</f>
        <v/>
      </c>
      <c r="BG20" s="233" t="str">
        <f ca="1">IFERROR(INDEX(B3:AW28,A20,MATCH(BG2,B2:AW2,0)),"")</f>
        <v/>
      </c>
      <c r="BH20" s="233" t="str">
        <f ca="1">IFERROR(INDEX(B3:AW28,A20,MATCH(BH2,B2:AW2,0)),"")</f>
        <v/>
      </c>
      <c r="BI20" s="233" t="str">
        <f ca="1">IFERROR(INDEX(B3:AW28,A20,MATCH(BI2,B2:AW2,0)),"")</f>
        <v/>
      </c>
      <c r="BJ20" s="233" t="str">
        <f ca="1">IFERROR(INDEX(B3:AW28,A20,MATCH(BJ2,B2:AW2,0)),"")</f>
        <v/>
      </c>
      <c r="BK20" s="233" t="str">
        <f ca="1">IFERROR(INDEX(B3:AW28,A20,MATCH(BK2,B2:AW2,0)),"")</f>
        <v/>
      </c>
      <c r="BL20" s="233" t="str">
        <f ca="1">IFERROR(INDEX(B3:AW28,A20,MATCH(BL2,B2:AW2,0)),"")</f>
        <v/>
      </c>
      <c r="BM20" s="233" t="str">
        <f ca="1">IFERROR(INDEX(B3:AW28,A20,MATCH(BM2,B2:AW2,0)),"")</f>
        <v/>
      </c>
      <c r="BN20" s="233" t="str">
        <f ca="1">IFERROR(INDEX(B3:AW28,A20,MATCH(BN2,B2:AW2,0)),"")</f>
        <v/>
      </c>
      <c r="BO20" s="233" t="str">
        <f ca="1">IFERROR(INDEX(B3:AW28,A20,MATCH(BO2,B2:AW2,0)),"")</f>
        <v/>
      </c>
      <c r="BP20" s="233" t="str">
        <f ca="1">IFERROR(INDEX(B3:AW28,A20,MATCH(BP2,B2:AW2,0)),"")</f>
        <v/>
      </c>
      <c r="BQ20" s="233" t="str">
        <f ca="1">IFERROR(INDEX(B3:AW28,A20,MATCH(BQ2,B2:AW2,0)),"")</f>
        <v/>
      </c>
      <c r="BR20" s="233" t="str">
        <f ca="1">IFERROR(INDEX(B3:AW28,A20,MATCH(BR2,B2:AW2,0)),"")</f>
        <v/>
      </c>
      <c r="BS20" s="233" t="str">
        <f ca="1">IFERROR(INDEX(B3:AW28,A20,MATCH(BS2,B2:AW2,0)),"")</f>
        <v/>
      </c>
      <c r="BT20" s="233" t="str">
        <f ca="1">IFERROR(INDEX(B3:AW28,A20,MATCH(BT2,B2:AW2,0)),"")</f>
        <v/>
      </c>
      <c r="BU20" s="233" t="str">
        <f ca="1">IFERROR(INDEX(B3:AW28,A20,MATCH(BU2,B2:AW2,0)),"")</f>
        <v/>
      </c>
      <c r="BV20" s="233" t="str">
        <f ca="1">IFERROR(INDEX(B3:AW28,A20,MATCH(BV2,B2:AW2,0)),"")</f>
        <v/>
      </c>
      <c r="BW20" s="233" t="str">
        <f ca="1">IFERROR(INDEX(B3:AW28,A20,MATCH(BW2,B2:AW2,0)),"")</f>
        <v/>
      </c>
      <c r="BX20" s="233" t="str">
        <f ca="1">IFERROR(INDEX(B3:AW28,A20,MATCH(BX2,B2:AW2,0)),"")</f>
        <v/>
      </c>
      <c r="BY20" s="233" t="str">
        <f ca="1">IFERROR(INDEX(B3:AW28,A20,MATCH(BY2,B2:AW2,0)),"")</f>
        <v/>
      </c>
      <c r="BZ20" s="233" t="str">
        <f ca="1">IFERROR(INDEX(B3:AW28,A20,MATCH(BZ2,B2:AW2,0)),"")</f>
        <v/>
      </c>
      <c r="CA20" s="233" t="str">
        <f ca="1">IFERROR(INDEX(B3:AW28,A20,MATCH(CA2,B2:AW2,0)),"")</f>
        <v/>
      </c>
      <c r="CB20" s="233" t="str">
        <f ca="1">IFERROR(INDEX(B3:AW28,A20,MATCH(CB2,B2:AW2,0)),"")</f>
        <v/>
      </c>
      <c r="CC20" s="233" t="str">
        <f ca="1">IFERROR(INDEX(B3:AW28,A20,MATCH(CC2,B2:AW2,0)),"")</f>
        <v/>
      </c>
      <c r="CD20" s="233" t="str">
        <f ca="1">IFERROR(INDEX(B3:AW28,A20,MATCH(CD2,B2:AW2,0)),"")</f>
        <v/>
      </c>
      <c r="CF20" s="233" t="str">
        <f ca="1">IFERROR(INDEX(B3:AW28,A20,MATCH(CF2,B2:AW2,0)),"")</f>
        <v/>
      </c>
      <c r="CG20" s="233" t="str">
        <f ca="1">IFERROR(INDEX(B3:AW28,A20,MATCH(CG2,B2:AW2,0)),"")</f>
        <v/>
      </c>
      <c r="CH20" s="233" t="str">
        <f ca="1">IFERROR(INDEX(B3:AW28,A20,MATCH(CH2,B2:AW2,0)),"")</f>
        <v/>
      </c>
      <c r="CI20" s="233" t="str">
        <f ca="1">IFERROR(INDEX(B3:AW28,A20,MATCH(CI2,B2:AW2,0)),"")</f>
        <v/>
      </c>
      <c r="CJ20" s="233" t="str">
        <f ca="1">IFERROR(INDEX(B3:AW28,A20,MATCH(CJ2,B2:AW2,0)),"")</f>
        <v/>
      </c>
      <c r="CK20" s="233" t="str">
        <f ca="1">IFERROR(INDEX(B3:AW28,A20,MATCH(CK2,B2:AW2,0)),"")</f>
        <v/>
      </c>
      <c r="CL20" s="233" t="str">
        <f ca="1">IFERROR(INDEX(B3:AW28,A20,MATCH(CL2,B2:AW2,0)),"")</f>
        <v/>
      </c>
      <c r="CM20" s="233" t="str">
        <f ca="1">IFERROR(INDEX(B3:AW28,A20,MATCH(CM2,B2:AW2,0)),"")</f>
        <v/>
      </c>
      <c r="CN20" s="233" t="str">
        <f ca="1">IFERROR(INDEX(B3:AW28,A20,MATCH(CN2,B2:AW2,0)),"")</f>
        <v/>
      </c>
      <c r="CO20" s="233" t="str">
        <f ca="1">IFERROR(INDEX(B3:AW28,A20,MATCH(CO2,B2:AW2,0)),"")</f>
        <v/>
      </c>
      <c r="CP20" s="233" t="str">
        <f ca="1">IFERROR(INDEX(B3:AW28,A20,MATCH(CP2,B2:AW2,0)),"")</f>
        <v/>
      </c>
      <c r="CQ20" s="233" t="str">
        <f ca="1">IFERROR(INDEX(B3:AW28,A20,MATCH(CQ2,B2:AW2,0)),"")</f>
        <v/>
      </c>
      <c r="CR20" s="233" t="str">
        <f ca="1">IFERROR(INDEX(B3:AW28,A20,MATCH(CR2,B2:AW2,0)),"")</f>
        <v/>
      </c>
      <c r="CS20" s="233" t="str">
        <f ca="1">IFERROR(INDEX(B3:AW28,A20,MATCH(CS2,B2:AW2,0)),"")</f>
        <v/>
      </c>
      <c r="CT20" s="233" t="str">
        <f ca="1">IFERROR(INDEX(B3:AW28,A20,MATCH(CT2,B2:AW2,0)),"")</f>
        <v/>
      </c>
      <c r="CU20" s="233" t="str">
        <f ca="1">IFERROR(INDEX(B3:AW28,A20,MATCH(CU2,B2:AW2,0)),"")</f>
        <v/>
      </c>
      <c r="CW20" s="233" t="str">
        <f ca="1">IFERROR(INDEX(B3:AW28,A20,MATCH(CW2,B2:AW2,0)),"")</f>
        <v/>
      </c>
      <c r="CX20" s="233" t="str">
        <f ca="1">IFERROR(INDEX(B3:AW28,A20,MATCH(CX2,B2:AW2,0)),"")</f>
        <v/>
      </c>
      <c r="CY20" s="233" t="str">
        <f ca="1">IFERROR(INDEX(B3:AW28,A20,MATCH(CY2,B2:AW2,0)),"")</f>
        <v/>
      </c>
      <c r="CZ20" s="233" t="str">
        <f ca="1">IFERROR(INDEX(B3:AW28,A20,MATCH(CZ2,B2:AW2,0)),"")</f>
        <v/>
      </c>
      <c r="DA20" s="233" t="str">
        <f ca="1">IFERROR(INDEX(B3:AW28,A20,MATCH(DA2,B2:AW2,0)),"")</f>
        <v/>
      </c>
      <c r="DB20" s="233" t="str">
        <f ca="1">IFERROR(INDEX(B3:AW28,A20,MATCH(DB2,B2:AW2,0)),"")</f>
        <v/>
      </c>
      <c r="DC20" s="233" t="str">
        <f ca="1">IFERROR(INDEX(B3:AW28,A20,MATCH(DC2,B2:AW2,0)),"")</f>
        <v/>
      </c>
      <c r="DD20" s="233" t="str">
        <f ca="1">IFERROR(INDEX(B3:AW28,A20,MATCH(DD2,B2:AW2,0)),"")</f>
        <v/>
      </c>
      <c r="DF20" s="233" t="str">
        <f ca="1">IFERROR(INDEX(B3:AW28,A20,MATCH(DF2,B2:AW2,0)),"")</f>
        <v/>
      </c>
      <c r="DG20" s="233" t="str">
        <f ca="1">IFERROR(INDEX(B3:AW28,A20,MATCH(DG2,B2:AW2,0)),"")</f>
        <v/>
      </c>
      <c r="DH20" s="233" t="str">
        <f ca="1">IFERROR(INDEX(B3:AW28,A20,MATCH(DH2,B2:AW2,0)),"")</f>
        <v/>
      </c>
      <c r="DI20" s="233" t="str">
        <f ca="1">IFERROR(INDEX(B3:AW28,A20,MATCH(DI2,B2:AW2,0)),"")</f>
        <v/>
      </c>
      <c r="DK20" s="233" t="str">
        <f ca="1">IFERROR(INDEX(B3:AW28,A20,MATCH(DK2,B2:AW2,0)),"")</f>
        <v/>
      </c>
      <c r="DL20" s="233" t="str">
        <f ca="1">IFERROR(INDEX(B3:AW28,A20,MATCH(DL2,B2:AW2,0)),"")</f>
        <v/>
      </c>
      <c r="DN20" s="233" t="str">
        <f ca="1">IFERROR(INDEX(B3:AW28,A20,MATCH(DN2,B2:AW2,0)),"")</f>
        <v/>
      </c>
      <c r="DO20" s="233" t="str">
        <f ca="1">IFERROR(INDEX(B3:AW28,A20,MATCH(DO2,B2:AW2,0)),"")</f>
        <v/>
      </c>
      <c r="DQ20" s="233" t="str">
        <f t="shared" ca="1" si="5"/>
        <v>Mexico</v>
      </c>
      <c r="DT20" s="233" t="str">
        <f t="shared" si="2"/>
        <v>Johan Vásquez</v>
      </c>
      <c r="DU20" s="233">
        <f>COUNTIF('Group Stages'!J7:J150,DT20)</f>
        <v>0</v>
      </c>
      <c r="DV20" s="233">
        <f>COUNTIF('Group Stages'!K7:K150,DT20)</f>
        <v>0</v>
      </c>
      <c r="DW20" s="233">
        <f>COUNTIF('Group Stages'!L7:L150,DT20)</f>
        <v>0</v>
      </c>
      <c r="DX20" s="233">
        <f>COUNTIF('Group Stages'!M7:M150,DT20)</f>
        <v>0</v>
      </c>
      <c r="DY20" s="233">
        <f>COUNTIF('Group Stages'!N7:N150,DT20)</f>
        <v>0</v>
      </c>
      <c r="DZ20" s="233">
        <f>COUNTIF('Group Stages'!O7:O150,DT20)</f>
        <v>0</v>
      </c>
      <c r="EA20" s="233">
        <f>COUNTIF('Group Stages'!P7:P150,DT20)</f>
        <v>0</v>
      </c>
      <c r="EB20" s="233">
        <f>COUNTIF('Group Stages'!Q7:Q150,DT20)</f>
        <v>0</v>
      </c>
      <c r="EC20" s="233">
        <f>COUNTIF('Knock Out Stages'!K7:K85,DT20)</f>
        <v>0</v>
      </c>
      <c r="ED20" s="233">
        <f>COUNTIF('Knock Out Stages'!L7:L85,DT20)</f>
        <v>0</v>
      </c>
      <c r="EE20" s="233">
        <f>COUNTIF('Knock Out Stages'!M7:M85,DT20)</f>
        <v>0</v>
      </c>
      <c r="EF20" s="233">
        <f>COUNTIF('Knock Out Stages'!N7:N85,DT20)</f>
        <v>0</v>
      </c>
      <c r="EG20" s="233">
        <f>COUNTIF('Knock Out Stages'!O7:O85,DT20)</f>
        <v>0</v>
      </c>
      <c r="EH20" s="233">
        <f>COUNTIF('Knock Out Stages'!P7:P85,DT20)</f>
        <v>0</v>
      </c>
      <c r="EI20" s="233">
        <f>COUNTIF('Knock Out Stages'!Q7:Q85,DT20)</f>
        <v>0</v>
      </c>
      <c r="EJ20" s="233">
        <f>COUNTIF('Knock Out Stages'!R7:R85,DT20)</f>
        <v>0</v>
      </c>
      <c r="EK20" s="233">
        <f t="shared" si="3"/>
        <v>0</v>
      </c>
      <c r="EL20" s="235">
        <f ca="1">RANK(EK20,EK3:EK1250)+COUNTIF(EK3:EK20,EK20)-1</f>
        <v>18</v>
      </c>
      <c r="EM20" s="233" t="str">
        <f t="shared" ca="1" si="4"/>
        <v>Johan Vásquez (Mexico)</v>
      </c>
    </row>
    <row r="21" spans="1:143" x14ac:dyDescent="0.2">
      <c r="A21" s="233">
        <v>19</v>
      </c>
      <c r="B21" s="233" t="str">
        <f>'Player Database'!C24</f>
        <v>Jorge Sánchez</v>
      </c>
      <c r="C21" s="233" t="str">
        <f>'Player Database'!D24</f>
        <v>Thapelo Maseko</v>
      </c>
      <c r="D21" s="233" t="str">
        <f>'Player Database'!E24</f>
        <v>Lee Tae-Seok</v>
      </c>
      <c r="E21" s="233" t="str">
        <f>'Player Database'!F24</f>
        <v>Stepán Chaloupek</v>
      </c>
      <c r="F21" s="233" t="str">
        <f>'Player Database'!G24</f>
        <v>Maxime Crépeau</v>
      </c>
      <c r="G21" s="233" t="str">
        <f>'Player Database'!H24</f>
        <v>Nikola Vasiljev</v>
      </c>
      <c r="H21" s="233" t="str">
        <f>'Player Database'!I24</f>
        <v>Mohammed Waad</v>
      </c>
      <c r="I21" s="233" t="str">
        <f>'Player Database'!J24</f>
        <v>Nico Elvedi</v>
      </c>
      <c r="J21" s="233" t="str">
        <f>'Player Database'!K24</f>
        <v>Luiz Henrique</v>
      </c>
      <c r="K21" s="233" t="str">
        <f>'Player Database'!L24</f>
        <v>Neil El Aynaoui</v>
      </c>
      <c r="L21" s="233" t="str">
        <f>'Player Database'!M24</f>
        <v>Ricardo Adé</v>
      </c>
      <c r="M21" s="233" t="str">
        <f>'Player Database'!N24</f>
        <v>Lyndon Dykes</v>
      </c>
      <c r="N21" s="233" t="str">
        <f>'Player Database'!O24</f>
        <v>Patrick Agyemang</v>
      </c>
      <c r="O21" s="233" t="str">
        <f>'Player Database'!P24</f>
        <v>Kaku</v>
      </c>
      <c r="P21" s="233" t="str">
        <f>'Player Database'!Q24</f>
        <v>Mathew Ryan</v>
      </c>
      <c r="Q21" s="233" t="str">
        <f>'Player Database'!R24</f>
        <v>Muhammed Sengezer</v>
      </c>
      <c r="R21" s="233" t="str">
        <f>'Player Database'!S24</f>
        <v>Malick Thiaw</v>
      </c>
      <c r="S21" s="233" t="str">
        <f>'Player Database'!T24</f>
        <v>Sontje Hansen</v>
      </c>
      <c r="T21" s="233" t="str">
        <f>'Player Database'!U24</f>
        <v>Odilon Kossounou</v>
      </c>
      <c r="U21" s="233" t="str">
        <f>'Player Database'!V24</f>
        <v>Jordy Caicedo</v>
      </c>
      <c r="V21" s="233" t="str">
        <f>'Player Database'!W24</f>
        <v>Ryan Gravenberch</v>
      </c>
      <c r="W21" s="233" t="str">
        <f>'Player Database'!X24</f>
        <v>Ritsu Doan</v>
      </c>
      <c r="X21" s="233" t="str">
        <f>'Player Database'!Y24</f>
        <v>Noel Törnqvist</v>
      </c>
      <c r="Y21" s="233" t="str">
        <f>'Player Database'!Z24</f>
        <v>Moutaz Neffati</v>
      </c>
      <c r="Z21" s="233" t="str">
        <f>'Player Database'!AA24</f>
        <v>Nathan Ngoy</v>
      </c>
      <c r="AA21" s="233" t="str">
        <f>'Player Database'!AB24</f>
        <v>Mostafa Shobeir</v>
      </c>
      <c r="AB21" s="233" t="str">
        <f>'Player Database'!AC24</f>
        <v>Mohammad Ghorbani</v>
      </c>
      <c r="AC21" s="233" t="str">
        <f>'Player Database'!AD24</f>
        <v>Max Crocombe</v>
      </c>
      <c r="AD21" s="233" t="str">
        <f>'Player Database'!AE24</f>
        <v>Pablo Fornals</v>
      </c>
      <c r="AE21" s="233" t="str">
        <f>'Player Database'!AF24</f>
        <v>Ryan Mendes</v>
      </c>
      <c r="AF21" s="233" t="str">
        <f>'Player Database'!AG24</f>
        <v>Naif Masoud</v>
      </c>
      <c r="AG21" s="233" t="str">
        <f>'Player Database'!AH24</f>
        <v>Luciano Gonzalez</v>
      </c>
      <c r="AH21" s="233" t="str">
        <f>'Player Database'!AI24</f>
        <v>Mike Maignan</v>
      </c>
      <c r="AI21" s="233" t="str">
        <f>'Player Database'!AJ24</f>
        <v>Mamadou Diakhon</v>
      </c>
      <c r="AJ21" s="233" t="str">
        <f>'Player Database'!AK24</f>
        <v>Maytham Jabbar</v>
      </c>
      <c r="AK21" s="233" t="str">
        <f>'Player Database'!AL24</f>
        <v>Ørjan Nyland</v>
      </c>
      <c r="AL21" s="233" t="str">
        <f>'Player Database'!AM24</f>
        <v>Marcos Senesi</v>
      </c>
      <c r="AM21" s="233" t="str">
        <f>'Player Database'!AN24</f>
        <v>Mohamed Amoura</v>
      </c>
      <c r="AN21" s="233" t="str">
        <f>'Player Database'!AO24</f>
        <v>Patrick Pentz</v>
      </c>
      <c r="AO21" s="233" t="str">
        <f>'Player Database'!AP24</f>
        <v>Mousa Al-Tamari</v>
      </c>
      <c r="AP21" s="233" t="str">
        <f>'Player Database'!AQ24</f>
        <v>Pedro Gonçalves</v>
      </c>
      <c r="AQ21" s="233" t="str">
        <f>'Player Database'!AR24</f>
        <v>Noah Sadiki</v>
      </c>
      <c r="AR21" s="233" t="str">
        <f>'Player Database'!AS24</f>
        <v>Oston Urunov</v>
      </c>
      <c r="AS21" s="233" t="str">
        <f>'Player Database'!AT24</f>
        <v>Juan Fernando Quintero</v>
      </c>
      <c r="AT21" s="233" t="str">
        <f>'Player Database'!AU24</f>
        <v>Jordan Pickford</v>
      </c>
      <c r="AU21" s="233" t="str">
        <f>'Player Database'!AV24</f>
        <v>Mario Pasalic</v>
      </c>
      <c r="AV21" s="233" t="str">
        <f>'Player Database'!AW24</f>
        <v>Kwasi Sibo</v>
      </c>
      <c r="AW21" s="233" t="str">
        <f>'Player Database'!AX24</f>
        <v>Luis Mejía</v>
      </c>
      <c r="AY21" s="233" t="str">
        <f ca="1">IFERROR(INDEX(B3:AW28,A21,MATCH(AY2,B2:AW2,0)),"")</f>
        <v/>
      </c>
      <c r="AZ21" s="233" t="str">
        <f ca="1">IFERROR(INDEX(B3:AW28,A21,MATCH(AZ2,B2:AW2,0)),"")</f>
        <v/>
      </c>
      <c r="BA21" s="233" t="str">
        <f ca="1">IFERROR(INDEX(B3:AW28,A21,MATCH(BA2,B2:AW2,0)),"")</f>
        <v/>
      </c>
      <c r="BB21" s="233" t="str">
        <f ca="1">IFERROR(INDEX(B3:AW28,A21,MATCH(BB2,B2:AW2,0)),"")</f>
        <v/>
      </c>
      <c r="BC21" s="233" t="str">
        <f ca="1">IFERROR(INDEX(B3:AW28,A21,MATCH(BC2,B2:AW2,0)),"")</f>
        <v/>
      </c>
      <c r="BD21" s="233" t="str">
        <f ca="1">IFERROR(INDEX(B3:AW28,A21,MATCH(BD2,B2:AW2,0)),"")</f>
        <v/>
      </c>
      <c r="BE21" s="233" t="str">
        <f ca="1">IFERROR(INDEX(B3:AW28,A21,MATCH(BE2,B2:AW2,0)),"")</f>
        <v/>
      </c>
      <c r="BF21" s="233" t="str">
        <f ca="1">IFERROR(INDEX(B3:AW28,A21,MATCH(BF2,B2:AW2,0)),"")</f>
        <v/>
      </c>
      <c r="BG21" s="233" t="str">
        <f ca="1">IFERROR(INDEX(B3:AW28,A21,MATCH(BG2,B2:AW2,0)),"")</f>
        <v/>
      </c>
      <c r="BH21" s="233" t="str">
        <f ca="1">IFERROR(INDEX(B3:AW28,A21,MATCH(BH2,B2:AW2,0)),"")</f>
        <v/>
      </c>
      <c r="BI21" s="233" t="str">
        <f ca="1">IFERROR(INDEX(B3:AW28,A21,MATCH(BI2,B2:AW2,0)),"")</f>
        <v/>
      </c>
      <c r="BJ21" s="233" t="str">
        <f ca="1">IFERROR(INDEX(B3:AW28,A21,MATCH(BJ2,B2:AW2,0)),"")</f>
        <v/>
      </c>
      <c r="BK21" s="233" t="str">
        <f ca="1">IFERROR(INDEX(B3:AW28,A21,MATCH(BK2,B2:AW2,0)),"")</f>
        <v/>
      </c>
      <c r="BL21" s="233" t="str">
        <f ca="1">IFERROR(INDEX(B3:AW28,A21,MATCH(BL2,B2:AW2,0)),"")</f>
        <v/>
      </c>
      <c r="BM21" s="233" t="str">
        <f ca="1">IFERROR(INDEX(B3:AW28,A21,MATCH(BM2,B2:AW2,0)),"")</f>
        <v/>
      </c>
      <c r="BN21" s="233" t="str">
        <f ca="1">IFERROR(INDEX(B3:AW28,A21,MATCH(BN2,B2:AW2,0)),"")</f>
        <v/>
      </c>
      <c r="BO21" s="233" t="str">
        <f ca="1">IFERROR(INDEX(B3:AW28,A21,MATCH(BO2,B2:AW2,0)),"")</f>
        <v/>
      </c>
      <c r="BP21" s="233" t="str">
        <f ca="1">IFERROR(INDEX(B3:AW28,A21,MATCH(BP2,B2:AW2,0)),"")</f>
        <v/>
      </c>
      <c r="BQ21" s="233" t="str">
        <f ca="1">IFERROR(INDEX(B3:AW28,A21,MATCH(BQ2,B2:AW2,0)),"")</f>
        <v/>
      </c>
      <c r="BR21" s="233" t="str">
        <f ca="1">IFERROR(INDEX(B3:AW28,A21,MATCH(BR2,B2:AW2,0)),"")</f>
        <v/>
      </c>
      <c r="BS21" s="233" t="str">
        <f ca="1">IFERROR(INDEX(B3:AW28,A21,MATCH(BS2,B2:AW2,0)),"")</f>
        <v/>
      </c>
      <c r="BT21" s="233" t="str">
        <f ca="1">IFERROR(INDEX(B3:AW28,A21,MATCH(BT2,B2:AW2,0)),"")</f>
        <v/>
      </c>
      <c r="BU21" s="233" t="str">
        <f ca="1">IFERROR(INDEX(B3:AW28,A21,MATCH(BU2,B2:AW2,0)),"")</f>
        <v/>
      </c>
      <c r="BV21" s="233" t="str">
        <f ca="1">IFERROR(INDEX(B3:AW28,A21,MATCH(BV2,B2:AW2,0)),"")</f>
        <v/>
      </c>
      <c r="BW21" s="233" t="str">
        <f ca="1">IFERROR(INDEX(B3:AW28,A21,MATCH(BW2,B2:AW2,0)),"")</f>
        <v/>
      </c>
      <c r="BX21" s="233" t="str">
        <f ca="1">IFERROR(INDEX(B3:AW28,A21,MATCH(BX2,B2:AW2,0)),"")</f>
        <v/>
      </c>
      <c r="BY21" s="233" t="str">
        <f ca="1">IFERROR(INDEX(B3:AW28,A21,MATCH(BY2,B2:AW2,0)),"")</f>
        <v/>
      </c>
      <c r="BZ21" s="233" t="str">
        <f ca="1">IFERROR(INDEX(B3:AW28,A21,MATCH(BZ2,B2:AW2,0)),"")</f>
        <v/>
      </c>
      <c r="CA21" s="233" t="str">
        <f ca="1">IFERROR(INDEX(B3:AW28,A21,MATCH(CA2,B2:AW2,0)),"")</f>
        <v/>
      </c>
      <c r="CB21" s="233" t="str">
        <f ca="1">IFERROR(INDEX(B3:AW28,A21,MATCH(CB2,B2:AW2,0)),"")</f>
        <v/>
      </c>
      <c r="CC21" s="233" t="str">
        <f ca="1">IFERROR(INDEX(B3:AW28,A21,MATCH(CC2,B2:AW2,0)),"")</f>
        <v/>
      </c>
      <c r="CD21" s="233" t="str">
        <f ca="1">IFERROR(INDEX(B3:AW28,A21,MATCH(CD2,B2:AW2,0)),"")</f>
        <v/>
      </c>
      <c r="CF21" s="233" t="str">
        <f ca="1">IFERROR(INDEX(B3:AW28,A21,MATCH(CF2,B2:AW2,0)),"")</f>
        <v/>
      </c>
      <c r="CG21" s="233" t="str">
        <f ca="1">IFERROR(INDEX(B3:AW28,A21,MATCH(CG2,B2:AW2,0)),"")</f>
        <v/>
      </c>
      <c r="CH21" s="233" t="str">
        <f ca="1">IFERROR(INDEX(B3:AW28,A21,MATCH(CH2,B2:AW2,0)),"")</f>
        <v/>
      </c>
      <c r="CI21" s="233" t="str">
        <f ca="1">IFERROR(INDEX(B3:AW28,A21,MATCH(CI2,B2:AW2,0)),"")</f>
        <v/>
      </c>
      <c r="CJ21" s="233" t="str">
        <f ca="1">IFERROR(INDEX(B3:AW28,A21,MATCH(CJ2,B2:AW2,0)),"")</f>
        <v/>
      </c>
      <c r="CK21" s="233" t="str">
        <f ca="1">IFERROR(INDEX(B3:AW28,A21,MATCH(CK2,B2:AW2,0)),"")</f>
        <v/>
      </c>
      <c r="CL21" s="233" t="str">
        <f ca="1">IFERROR(INDEX(B3:AW28,A21,MATCH(CL2,B2:AW2,0)),"")</f>
        <v/>
      </c>
      <c r="CM21" s="233" t="str">
        <f ca="1">IFERROR(INDEX(B3:AW28,A21,MATCH(CM2,B2:AW2,0)),"")</f>
        <v/>
      </c>
      <c r="CN21" s="233" t="str">
        <f ca="1">IFERROR(INDEX(B3:AW28,A21,MATCH(CN2,B2:AW2,0)),"")</f>
        <v/>
      </c>
      <c r="CO21" s="233" t="str">
        <f ca="1">IFERROR(INDEX(B3:AW28,A21,MATCH(CO2,B2:AW2,0)),"")</f>
        <v/>
      </c>
      <c r="CP21" s="233" t="str">
        <f ca="1">IFERROR(INDEX(B3:AW28,A21,MATCH(CP2,B2:AW2,0)),"")</f>
        <v/>
      </c>
      <c r="CQ21" s="233" t="str">
        <f ca="1">IFERROR(INDEX(B3:AW28,A21,MATCH(CQ2,B2:AW2,0)),"")</f>
        <v/>
      </c>
      <c r="CR21" s="233" t="str">
        <f ca="1">IFERROR(INDEX(B3:AW28,A21,MATCH(CR2,B2:AW2,0)),"")</f>
        <v/>
      </c>
      <c r="CS21" s="233" t="str">
        <f ca="1">IFERROR(INDEX(B3:AW28,A21,MATCH(CS2,B2:AW2,0)),"")</f>
        <v/>
      </c>
      <c r="CT21" s="233" t="str">
        <f ca="1">IFERROR(INDEX(B3:AW28,A21,MATCH(CT2,B2:AW2,0)),"")</f>
        <v/>
      </c>
      <c r="CU21" s="233" t="str">
        <f ca="1">IFERROR(INDEX(B3:AW28,A21,MATCH(CU2,B2:AW2,0)),"")</f>
        <v/>
      </c>
      <c r="CW21" s="233" t="str">
        <f ca="1">IFERROR(INDEX(B3:AW28,A21,MATCH(CW2,B2:AW2,0)),"")</f>
        <v/>
      </c>
      <c r="CX21" s="233" t="str">
        <f ca="1">IFERROR(INDEX(B3:AW28,A21,MATCH(CX2,B2:AW2,0)),"")</f>
        <v/>
      </c>
      <c r="CY21" s="233" t="str">
        <f ca="1">IFERROR(INDEX(B3:AW28,A21,MATCH(CY2,B2:AW2,0)),"")</f>
        <v/>
      </c>
      <c r="CZ21" s="233" t="str">
        <f ca="1">IFERROR(INDEX(B3:AW28,A21,MATCH(CZ2,B2:AW2,0)),"")</f>
        <v/>
      </c>
      <c r="DA21" s="233" t="str">
        <f ca="1">IFERROR(INDEX(B3:AW28,A21,MATCH(DA2,B2:AW2,0)),"")</f>
        <v/>
      </c>
      <c r="DB21" s="233" t="str">
        <f ca="1">IFERROR(INDEX(B3:AW28,A21,MATCH(DB2,B2:AW2,0)),"")</f>
        <v/>
      </c>
      <c r="DC21" s="233" t="str">
        <f ca="1">IFERROR(INDEX(B3:AW28,A21,MATCH(DC2,B2:AW2,0)),"")</f>
        <v/>
      </c>
      <c r="DD21" s="233" t="str">
        <f ca="1">IFERROR(INDEX(B3:AW28,A21,MATCH(DD2,B2:AW2,0)),"")</f>
        <v/>
      </c>
      <c r="DF21" s="233" t="str">
        <f ca="1">IFERROR(INDEX(B3:AW28,A21,MATCH(DF2,B2:AW2,0)),"")</f>
        <v/>
      </c>
      <c r="DG21" s="233" t="str">
        <f ca="1">IFERROR(INDEX(B3:AW28,A21,MATCH(DG2,B2:AW2,0)),"")</f>
        <v/>
      </c>
      <c r="DH21" s="233" t="str">
        <f ca="1">IFERROR(INDEX(B3:AW28,A21,MATCH(DH2,B2:AW2,0)),"")</f>
        <v/>
      </c>
      <c r="DI21" s="233" t="str">
        <f ca="1">IFERROR(INDEX(B3:AW28,A21,MATCH(DI2,B2:AW2,0)),"")</f>
        <v/>
      </c>
      <c r="DK21" s="233" t="str">
        <f ca="1">IFERROR(INDEX(B3:AW28,A21,MATCH(DK2,B2:AW2,0)),"")</f>
        <v/>
      </c>
      <c r="DL21" s="233" t="str">
        <f ca="1">IFERROR(INDEX(B3:AW28,A21,MATCH(DL2,B2:AW2,0)),"")</f>
        <v/>
      </c>
      <c r="DN21" s="233" t="str">
        <f ca="1">IFERROR(INDEX(B3:AW28,A21,MATCH(DN2,B2:AW2,0)),"")</f>
        <v/>
      </c>
      <c r="DO21" s="233" t="str">
        <f ca="1">IFERROR(INDEX(B3:AW28,A21,MATCH(DO2,B2:AW2,0)),"")</f>
        <v/>
      </c>
      <c r="DQ21" s="233" t="str">
        <f t="shared" ca="1" si="5"/>
        <v>Mexico</v>
      </c>
      <c r="DT21" s="233" t="str">
        <f t="shared" si="2"/>
        <v>Jorge Sánchez</v>
      </c>
      <c r="DU21" s="233">
        <f>COUNTIF('Group Stages'!J7:J150,DT21)</f>
        <v>0</v>
      </c>
      <c r="DV21" s="233">
        <f>COUNTIF('Group Stages'!K7:K150,DT21)</f>
        <v>0</v>
      </c>
      <c r="DW21" s="233">
        <f>COUNTIF('Group Stages'!L7:L150,DT21)</f>
        <v>0</v>
      </c>
      <c r="DX21" s="233">
        <f>COUNTIF('Group Stages'!M7:M150,DT21)</f>
        <v>0</v>
      </c>
      <c r="DY21" s="233">
        <f>COUNTIF('Group Stages'!N7:N150,DT21)</f>
        <v>0</v>
      </c>
      <c r="DZ21" s="233">
        <f>COUNTIF('Group Stages'!O7:O150,DT21)</f>
        <v>0</v>
      </c>
      <c r="EA21" s="233">
        <f>COUNTIF('Group Stages'!P7:P150,DT21)</f>
        <v>0</v>
      </c>
      <c r="EB21" s="233">
        <f>COUNTIF('Group Stages'!Q7:Q150,DT21)</f>
        <v>0</v>
      </c>
      <c r="EC21" s="233">
        <f>COUNTIF('Knock Out Stages'!K7:K85,DT21)</f>
        <v>0</v>
      </c>
      <c r="ED21" s="233">
        <f>COUNTIF('Knock Out Stages'!L7:L85,DT21)</f>
        <v>0</v>
      </c>
      <c r="EE21" s="233">
        <f>COUNTIF('Knock Out Stages'!M7:M85,DT21)</f>
        <v>0</v>
      </c>
      <c r="EF21" s="233">
        <f>COUNTIF('Knock Out Stages'!N7:N85,DT21)</f>
        <v>0</v>
      </c>
      <c r="EG21" s="233">
        <f>COUNTIF('Knock Out Stages'!O7:O85,DT21)</f>
        <v>0</v>
      </c>
      <c r="EH21" s="233">
        <f>COUNTIF('Knock Out Stages'!P7:P85,DT21)</f>
        <v>0</v>
      </c>
      <c r="EI21" s="233">
        <f>COUNTIF('Knock Out Stages'!Q7:Q85,DT21)</f>
        <v>0</v>
      </c>
      <c r="EJ21" s="233">
        <f>COUNTIF('Knock Out Stages'!R7:R85,DT21)</f>
        <v>0</v>
      </c>
      <c r="EK21" s="233">
        <f t="shared" si="3"/>
        <v>0</v>
      </c>
      <c r="EL21" s="235">
        <f ca="1">RANK(EK21,EK3:EK1250)+COUNTIF(EK3:EK21,EK21)-1</f>
        <v>19</v>
      </c>
      <c r="EM21" s="233" t="str">
        <f t="shared" ca="1" si="4"/>
        <v>Jorge Sánchez (Mexico)</v>
      </c>
    </row>
    <row r="22" spans="1:143" x14ac:dyDescent="0.2">
      <c r="A22" s="233">
        <v>20</v>
      </c>
      <c r="B22" s="233" t="str">
        <f>'Player Database'!C25</f>
        <v>Julián Quiñones</v>
      </c>
      <c r="C22" s="233" t="str">
        <f>'Player Database'!D25</f>
        <v>Themba Zwane</v>
      </c>
      <c r="D22" s="233" t="str">
        <f>'Player Database'!E25</f>
        <v>Oh Hyeon-Gyu</v>
      </c>
      <c r="E22" s="233" t="str">
        <f>'Player Database'!F25</f>
        <v>Tomás Chorý</v>
      </c>
      <c r="F22" s="233" t="str">
        <f>'Player Database'!G25</f>
        <v>Nathan Saliba</v>
      </c>
      <c r="G22" s="233" t="str">
        <f>'Player Database'!H25</f>
        <v>Osman Hadzikic</v>
      </c>
      <c r="H22" s="233" t="str">
        <f>'Player Database'!I25</f>
        <v>Moustafa Tarek Mashal</v>
      </c>
      <c r="I22" s="233" t="str">
        <f>'Player Database'!J25</f>
        <v>Noah Okafor</v>
      </c>
      <c r="J22" s="233" t="str">
        <f>'Player Database'!K25</f>
        <v>Marquinhos</v>
      </c>
      <c r="K22" s="233" t="str">
        <f>'Player Database'!L25</f>
        <v>Noussair Mazraoui</v>
      </c>
      <c r="L22" s="233" t="str">
        <f>'Player Database'!M25</f>
        <v>Ruben Providence</v>
      </c>
      <c r="M22" s="233" t="str">
        <f>'Player Database'!N25</f>
        <v>Nathan Patterson</v>
      </c>
      <c r="N22" s="233" t="str">
        <f>'Player Database'!O25</f>
        <v>Patrick Schulte</v>
      </c>
      <c r="O22" s="233" t="str">
        <f>'Player Database'!P25</f>
        <v>Lucas Romero</v>
      </c>
      <c r="P22" s="233" t="str">
        <f>'Player Database'!Q25</f>
        <v>Milos Degenek</v>
      </c>
      <c r="Q22" s="233" t="str">
        <f>'Player Database'!R25</f>
        <v>Mustafa Eskihellac</v>
      </c>
      <c r="R22" s="233" t="str">
        <f>'Player Database'!S25</f>
        <v>Nathaniel Brown</v>
      </c>
      <c r="S22" s="233" t="str">
        <f>'Player Database'!T25</f>
        <v>Tahith Chong</v>
      </c>
      <c r="T22" s="233" t="str">
        <f>'Player Database'!U25</f>
        <v>Ousmane Diomande</v>
      </c>
      <c r="U22" s="233" t="str">
        <f>'Player Database'!V25</f>
        <v>Kendry Páez</v>
      </c>
      <c r="V22" s="233" t="str">
        <f>'Player Database'!W25</f>
        <v>Stefan de Vrij</v>
      </c>
      <c r="W22" s="233" t="str">
        <f>'Player Database'!X25</f>
        <v>Ryunosuke Sato</v>
      </c>
      <c r="X22" s="233" t="str">
        <f>'Player Database'!Y25</f>
        <v>Roony Bardghji</v>
      </c>
      <c r="Y22" s="233" t="str">
        <f>'Player Database'!Z25</f>
        <v>Noureddine Farhati</v>
      </c>
      <c r="Z22" s="233" t="str">
        <f>'Player Database'!AA25</f>
        <v>Nicolas Raskin</v>
      </c>
      <c r="AA22" s="233" t="str">
        <f>'Player Database'!AB25</f>
        <v>Nasser Mansi</v>
      </c>
      <c r="AB22" s="233" t="str">
        <f>'Player Database'!AC25</f>
        <v>Mohammad Mohebbi</v>
      </c>
      <c r="AC22" s="233" t="str">
        <f>'Player Database'!AD25</f>
        <v>Michael Woud</v>
      </c>
      <c r="AD22" s="233" t="str">
        <f>'Player Database'!AE25</f>
        <v>Pau Cubarsí</v>
      </c>
      <c r="AE22" s="233" t="str">
        <f>'Player Database'!AF25</f>
        <v>Semedo</v>
      </c>
      <c r="AF22" s="233" t="str">
        <f>'Player Database'!AG25</f>
        <v>Nawaf Boushal</v>
      </c>
      <c r="AG22" s="233" t="str">
        <f>'Player Database'!AH25</f>
        <v>Manuel Ugarte</v>
      </c>
      <c r="AH22" s="233" t="str">
        <f>'Player Database'!AI25</f>
        <v>N'Golo Kanté</v>
      </c>
      <c r="AI22" s="233" t="str">
        <f>'Player Database'!AJ25</f>
        <v>Mamadou Sarr</v>
      </c>
      <c r="AJ22" s="233" t="str">
        <f>'Player Database'!AK25</f>
        <v>Merchas Doski</v>
      </c>
      <c r="AK22" s="233" t="str">
        <f>'Player Database'!AL25</f>
        <v>Oscar Bobb</v>
      </c>
      <c r="AL22" s="233" t="str">
        <f>'Player Database'!AM25</f>
        <v>Máximo Perrone</v>
      </c>
      <c r="AM22" s="233" t="str">
        <f>'Player Database'!AN25</f>
        <v>Rafik Belghali</v>
      </c>
      <c r="AN22" s="233" t="str">
        <f>'Player Database'!AO25</f>
        <v>Patrick Wimmer</v>
      </c>
      <c r="AO22" s="233" t="str">
        <f>'Player Database'!AP25</f>
        <v>Nizar Al-Rashdan</v>
      </c>
      <c r="AP22" s="233" t="str">
        <f>'Player Database'!AQ25</f>
        <v>Pedro Neto</v>
      </c>
      <c r="AQ22" s="233" t="str">
        <f>'Player Database'!AR25</f>
        <v>Rocky Bushiri</v>
      </c>
      <c r="AR22" s="233" t="str">
        <f>'Player Database'!AS25</f>
        <v>Otabek Shukurov</v>
      </c>
      <c r="AS22" s="233" t="str">
        <f>'Player Database'!AT25</f>
        <v>Kevin Castaño</v>
      </c>
      <c r="AT22" s="233" t="str">
        <f>'Player Database'!AU25</f>
        <v>Jude Bellingham</v>
      </c>
      <c r="AU22" s="233" t="str">
        <f>'Player Database'!AV25</f>
        <v>Martin Baturina</v>
      </c>
      <c r="AV22" s="233" t="str">
        <f>'Player Database'!AW25</f>
        <v>Lawrence Ati-Zigi</v>
      </c>
      <c r="AW22" s="233" t="str">
        <f>'Player Database'!AX25</f>
        <v>Martín Krug</v>
      </c>
      <c r="AY22" s="233" t="str">
        <f ca="1">IFERROR(INDEX(B3:AW28,A22,MATCH(AY2,B2:AW2,0)),"")</f>
        <v/>
      </c>
      <c r="AZ22" s="233" t="str">
        <f ca="1">IFERROR(INDEX(B3:AW28,A22,MATCH(AZ2,B2:AW2,0)),"")</f>
        <v/>
      </c>
      <c r="BA22" s="233" t="str">
        <f ca="1">IFERROR(INDEX(B3:AW28,A22,MATCH(BA2,B2:AW2,0)),"")</f>
        <v/>
      </c>
      <c r="BB22" s="233" t="str">
        <f ca="1">IFERROR(INDEX(B3:AW28,A22,MATCH(BB2,B2:AW2,0)),"")</f>
        <v/>
      </c>
      <c r="BC22" s="233" t="str">
        <f ca="1">IFERROR(INDEX(B3:AW28,A22,MATCH(BC2,B2:AW2,0)),"")</f>
        <v/>
      </c>
      <c r="BD22" s="233" t="str">
        <f ca="1">IFERROR(INDEX(B3:AW28,A22,MATCH(BD2,B2:AW2,0)),"")</f>
        <v/>
      </c>
      <c r="BE22" s="233" t="str">
        <f ca="1">IFERROR(INDEX(B3:AW28,A22,MATCH(BE2,B2:AW2,0)),"")</f>
        <v/>
      </c>
      <c r="BF22" s="233" t="str">
        <f ca="1">IFERROR(INDEX(B3:AW28,A22,MATCH(BF2,B2:AW2,0)),"")</f>
        <v/>
      </c>
      <c r="BG22" s="233" t="str">
        <f ca="1">IFERROR(INDEX(B3:AW28,A22,MATCH(BG2,B2:AW2,0)),"")</f>
        <v/>
      </c>
      <c r="BH22" s="233" t="str">
        <f ca="1">IFERROR(INDEX(B3:AW28,A22,MATCH(BH2,B2:AW2,0)),"")</f>
        <v/>
      </c>
      <c r="BI22" s="233" t="str">
        <f ca="1">IFERROR(INDEX(B3:AW28,A22,MATCH(BI2,B2:AW2,0)),"")</f>
        <v/>
      </c>
      <c r="BJ22" s="233" t="str">
        <f ca="1">IFERROR(INDEX(B3:AW28,A22,MATCH(BJ2,B2:AW2,0)),"")</f>
        <v/>
      </c>
      <c r="BK22" s="233" t="str">
        <f ca="1">IFERROR(INDEX(B3:AW28,A22,MATCH(BK2,B2:AW2,0)),"")</f>
        <v/>
      </c>
      <c r="BL22" s="233" t="str">
        <f ca="1">IFERROR(INDEX(B3:AW28,A22,MATCH(BL2,B2:AW2,0)),"")</f>
        <v/>
      </c>
      <c r="BM22" s="233" t="str">
        <f ca="1">IFERROR(INDEX(B3:AW28,A22,MATCH(BM2,B2:AW2,0)),"")</f>
        <v/>
      </c>
      <c r="BN22" s="233" t="str">
        <f ca="1">IFERROR(INDEX(B3:AW28,A22,MATCH(BN2,B2:AW2,0)),"")</f>
        <v/>
      </c>
      <c r="BO22" s="233" t="str">
        <f ca="1">IFERROR(INDEX(B3:AW28,A22,MATCH(BO2,B2:AW2,0)),"")</f>
        <v/>
      </c>
      <c r="BP22" s="233" t="str">
        <f ca="1">IFERROR(INDEX(B3:AW28,A22,MATCH(BP2,B2:AW2,0)),"")</f>
        <v/>
      </c>
      <c r="BQ22" s="233" t="str">
        <f ca="1">IFERROR(INDEX(B3:AW28,A22,MATCH(BQ2,B2:AW2,0)),"")</f>
        <v/>
      </c>
      <c r="BR22" s="233" t="str">
        <f ca="1">IFERROR(INDEX(B3:AW28,A22,MATCH(BR2,B2:AW2,0)),"")</f>
        <v/>
      </c>
      <c r="BS22" s="233" t="str">
        <f ca="1">IFERROR(INDEX(B3:AW28,A22,MATCH(BS2,B2:AW2,0)),"")</f>
        <v/>
      </c>
      <c r="BT22" s="233" t="str">
        <f ca="1">IFERROR(INDEX(B3:AW28,A22,MATCH(BT2,B2:AW2,0)),"")</f>
        <v/>
      </c>
      <c r="BU22" s="233" t="str">
        <f ca="1">IFERROR(INDEX(B3:AW28,A22,MATCH(BU2,B2:AW2,0)),"")</f>
        <v/>
      </c>
      <c r="BV22" s="233" t="str">
        <f ca="1">IFERROR(INDEX(B3:AW28,A22,MATCH(BV2,B2:AW2,0)),"")</f>
        <v/>
      </c>
      <c r="BW22" s="233" t="str">
        <f ca="1">IFERROR(INDEX(B3:AW28,A22,MATCH(BW2,B2:AW2,0)),"")</f>
        <v/>
      </c>
      <c r="BX22" s="233" t="str">
        <f ca="1">IFERROR(INDEX(B3:AW28,A22,MATCH(BX2,B2:AW2,0)),"")</f>
        <v/>
      </c>
      <c r="BY22" s="233" t="str">
        <f ca="1">IFERROR(INDEX(B3:AW28,A22,MATCH(BY2,B2:AW2,0)),"")</f>
        <v/>
      </c>
      <c r="BZ22" s="233" t="str">
        <f ca="1">IFERROR(INDEX(B3:AW28,A22,MATCH(BZ2,B2:AW2,0)),"")</f>
        <v/>
      </c>
      <c r="CA22" s="233" t="str">
        <f ca="1">IFERROR(INDEX(B3:AW28,A22,MATCH(CA2,B2:AW2,0)),"")</f>
        <v/>
      </c>
      <c r="CB22" s="233" t="str">
        <f ca="1">IFERROR(INDEX(B3:AW28,A22,MATCH(CB2,B2:AW2,0)),"")</f>
        <v/>
      </c>
      <c r="CC22" s="233" t="str">
        <f ca="1">IFERROR(INDEX(B3:AW28,A22,MATCH(CC2,B2:AW2,0)),"")</f>
        <v/>
      </c>
      <c r="CD22" s="233" t="str">
        <f ca="1">IFERROR(INDEX(B3:AW28,A22,MATCH(CD2,B2:AW2,0)),"")</f>
        <v/>
      </c>
      <c r="CF22" s="233" t="str">
        <f ca="1">IFERROR(INDEX(B3:AW28,A22,MATCH(CF2,B2:AW2,0)),"")</f>
        <v/>
      </c>
      <c r="CG22" s="233" t="str">
        <f ca="1">IFERROR(INDEX(B3:AW28,A22,MATCH(CG2,B2:AW2,0)),"")</f>
        <v/>
      </c>
      <c r="CH22" s="233" t="str">
        <f ca="1">IFERROR(INDEX(B3:AW28,A22,MATCH(CH2,B2:AW2,0)),"")</f>
        <v/>
      </c>
      <c r="CI22" s="233" t="str">
        <f ca="1">IFERROR(INDEX(B3:AW28,A22,MATCH(CI2,B2:AW2,0)),"")</f>
        <v/>
      </c>
      <c r="CJ22" s="233" t="str">
        <f ca="1">IFERROR(INDEX(B3:AW28,A22,MATCH(CJ2,B2:AW2,0)),"")</f>
        <v/>
      </c>
      <c r="CK22" s="233" t="str">
        <f ca="1">IFERROR(INDEX(B3:AW28,A22,MATCH(CK2,B2:AW2,0)),"")</f>
        <v/>
      </c>
      <c r="CL22" s="233" t="str">
        <f ca="1">IFERROR(INDEX(B3:AW28,A22,MATCH(CL2,B2:AW2,0)),"")</f>
        <v/>
      </c>
      <c r="CM22" s="233" t="str">
        <f ca="1">IFERROR(INDEX(B3:AW28,A22,MATCH(CM2,B2:AW2,0)),"")</f>
        <v/>
      </c>
      <c r="CN22" s="233" t="str">
        <f ca="1">IFERROR(INDEX(B3:AW28,A22,MATCH(CN2,B2:AW2,0)),"")</f>
        <v/>
      </c>
      <c r="CO22" s="233" t="str">
        <f ca="1">IFERROR(INDEX(B3:AW28,A22,MATCH(CO2,B2:AW2,0)),"")</f>
        <v/>
      </c>
      <c r="CP22" s="233" t="str">
        <f ca="1">IFERROR(INDEX(B3:AW28,A22,MATCH(CP2,B2:AW2,0)),"")</f>
        <v/>
      </c>
      <c r="CQ22" s="233" t="str">
        <f ca="1">IFERROR(INDEX(B3:AW28,A22,MATCH(CQ2,B2:AW2,0)),"")</f>
        <v/>
      </c>
      <c r="CR22" s="233" t="str">
        <f ca="1">IFERROR(INDEX(B3:AW28,A22,MATCH(CR2,B2:AW2,0)),"")</f>
        <v/>
      </c>
      <c r="CS22" s="233" t="str">
        <f ca="1">IFERROR(INDEX(B3:AW28,A22,MATCH(CS2,B2:AW2,0)),"")</f>
        <v/>
      </c>
      <c r="CT22" s="233" t="str">
        <f ca="1">IFERROR(INDEX(B3:AW28,A22,MATCH(CT2,B2:AW2,0)),"")</f>
        <v/>
      </c>
      <c r="CU22" s="233" t="str">
        <f ca="1">IFERROR(INDEX(B3:AW28,A22,MATCH(CU2,B2:AW2,0)),"")</f>
        <v/>
      </c>
      <c r="CW22" s="233" t="str">
        <f ca="1">IFERROR(INDEX(B3:AW28,A22,MATCH(CW2,B2:AW2,0)),"")</f>
        <v/>
      </c>
      <c r="CX22" s="233" t="str">
        <f ca="1">IFERROR(INDEX(B3:AW28,A22,MATCH(CX2,B2:AW2,0)),"")</f>
        <v/>
      </c>
      <c r="CY22" s="233" t="str">
        <f ca="1">IFERROR(INDEX(B3:AW28,A22,MATCH(CY2,B2:AW2,0)),"")</f>
        <v/>
      </c>
      <c r="CZ22" s="233" t="str">
        <f ca="1">IFERROR(INDEX(B3:AW28,A22,MATCH(CZ2,B2:AW2,0)),"")</f>
        <v/>
      </c>
      <c r="DA22" s="233" t="str">
        <f ca="1">IFERROR(INDEX(B3:AW28,A22,MATCH(DA2,B2:AW2,0)),"")</f>
        <v/>
      </c>
      <c r="DB22" s="233" t="str">
        <f ca="1">IFERROR(INDEX(B3:AW28,A22,MATCH(DB2,B2:AW2,0)),"")</f>
        <v/>
      </c>
      <c r="DC22" s="233" t="str">
        <f ca="1">IFERROR(INDEX(B3:AW28,A22,MATCH(DC2,B2:AW2,0)),"")</f>
        <v/>
      </c>
      <c r="DD22" s="233" t="str">
        <f ca="1">IFERROR(INDEX(B3:AW28,A22,MATCH(DD2,B2:AW2,0)),"")</f>
        <v/>
      </c>
      <c r="DF22" s="233" t="str">
        <f ca="1">IFERROR(INDEX(B3:AW28,A22,MATCH(DF2,B2:AW2,0)),"")</f>
        <v/>
      </c>
      <c r="DG22" s="233" t="str">
        <f ca="1">IFERROR(INDEX(B3:AW28,A22,MATCH(DG2,B2:AW2,0)),"")</f>
        <v/>
      </c>
      <c r="DH22" s="233" t="str">
        <f ca="1">IFERROR(INDEX(B3:AW28,A22,MATCH(DH2,B2:AW2,0)),"")</f>
        <v/>
      </c>
      <c r="DI22" s="233" t="str">
        <f ca="1">IFERROR(INDEX(B3:AW28,A22,MATCH(DI2,B2:AW2,0)),"")</f>
        <v/>
      </c>
      <c r="DK22" s="233" t="str">
        <f ca="1">IFERROR(INDEX(B3:AW28,A22,MATCH(DK2,B2:AW2,0)),"")</f>
        <v/>
      </c>
      <c r="DL22" s="233" t="str">
        <f ca="1">IFERROR(INDEX(B3:AW28,A22,MATCH(DL2,B2:AW2,0)),"")</f>
        <v/>
      </c>
      <c r="DN22" s="233" t="str">
        <f ca="1">IFERROR(INDEX(B3:AW28,A22,MATCH(DN2,B2:AW2,0)),"")</f>
        <v/>
      </c>
      <c r="DO22" s="233" t="str">
        <f ca="1">IFERROR(INDEX(B3:AW28,A22,MATCH(DO2,B2:AW2,0)),"")</f>
        <v/>
      </c>
      <c r="DQ22" s="233" t="str">
        <f t="shared" ca="1" si="5"/>
        <v>Mexico</v>
      </c>
      <c r="DT22" s="233" t="str">
        <f>B22</f>
        <v>Julián Quiñones</v>
      </c>
      <c r="DU22" s="233">
        <f>COUNTIF('Group Stages'!J7:J150,DT22)</f>
        <v>0</v>
      </c>
      <c r="DV22" s="233">
        <f>COUNTIF('Group Stages'!K7:K150,DT22)</f>
        <v>0</v>
      </c>
      <c r="DW22" s="233">
        <f>COUNTIF('Group Stages'!L7:L150,DT22)</f>
        <v>0</v>
      </c>
      <c r="DX22" s="233">
        <f>COUNTIF('Group Stages'!M7:M150,DT22)</f>
        <v>0</v>
      </c>
      <c r="DY22" s="233">
        <f>COUNTIF('Group Stages'!N7:N150,DT22)</f>
        <v>0</v>
      </c>
      <c r="DZ22" s="233">
        <f>COUNTIF('Group Stages'!O7:O150,DT22)</f>
        <v>0</v>
      </c>
      <c r="EA22" s="233">
        <f>COUNTIF('Group Stages'!P7:P150,DT22)</f>
        <v>0</v>
      </c>
      <c r="EB22" s="233">
        <f>COUNTIF('Group Stages'!Q7:Q150,DT22)</f>
        <v>0</v>
      </c>
      <c r="EC22" s="233">
        <f>COUNTIF('Knock Out Stages'!K7:K85,DT22)</f>
        <v>0</v>
      </c>
      <c r="ED22" s="233">
        <f>COUNTIF('Knock Out Stages'!L7:L85,DT22)</f>
        <v>0</v>
      </c>
      <c r="EE22" s="233">
        <f>COUNTIF('Knock Out Stages'!M7:M85,DT22)</f>
        <v>0</v>
      </c>
      <c r="EF22" s="233">
        <f>COUNTIF('Knock Out Stages'!N7:N85,DT22)</f>
        <v>0</v>
      </c>
      <c r="EG22" s="233">
        <f>COUNTIF('Knock Out Stages'!O7:O85,DT22)</f>
        <v>0</v>
      </c>
      <c r="EH22" s="233">
        <f>COUNTIF('Knock Out Stages'!P7:P85,DT22)</f>
        <v>0</v>
      </c>
      <c r="EI22" s="233">
        <f>COUNTIF('Knock Out Stages'!Q7:Q85,DT22)</f>
        <v>0</v>
      </c>
      <c r="EJ22" s="233">
        <f>COUNTIF('Knock Out Stages'!R7:R85,DT22)</f>
        <v>0</v>
      </c>
      <c r="EK22" s="233">
        <f t="shared" si="3"/>
        <v>0</v>
      </c>
      <c r="EL22" s="235">
        <f ca="1">RANK(EK22,EK3:EK1250)+COUNTIF(EK3:EK22,EK22)-1</f>
        <v>20</v>
      </c>
      <c r="EM22" s="233" t="str">
        <f t="shared" ca="1" si="4"/>
        <v>Julián Quiñones (Mexico)</v>
      </c>
    </row>
    <row r="23" spans="1:143" x14ac:dyDescent="0.2">
      <c r="A23" s="233">
        <v>21</v>
      </c>
      <c r="B23" s="233" t="str">
        <f>'Player Database'!C26</f>
        <v>Obed Vargas</v>
      </c>
      <c r="C23" s="233" t="str">
        <f>'Player Database'!D26</f>
        <v>Tholo Matuludi</v>
      </c>
      <c r="D23" s="233" t="str">
        <f>'Player Database'!E26</f>
        <v>Paik Seung-Ho</v>
      </c>
      <c r="E23" s="233" t="str">
        <f>'Player Database'!F26</f>
        <v>Tomás Holes</v>
      </c>
      <c r="F23" s="233" t="str">
        <f>'Player Database'!G26</f>
        <v>Niko Sigur</v>
      </c>
      <c r="G23" s="233" t="str">
        <f>'Player Database'!H26</f>
        <v>Samed Bazdar</v>
      </c>
      <c r="H23" s="233" t="str">
        <f>'Player Database'!I26</f>
        <v>Mubark Shanan Hamza</v>
      </c>
      <c r="I23" s="233" t="str">
        <f>'Player Database'!J26</f>
        <v>Remo Freuler</v>
      </c>
      <c r="J23" s="233" t="str">
        <f>'Player Database'!K26</f>
        <v>Matheus Cunha</v>
      </c>
      <c r="K23" s="233" t="str">
        <f>'Player Database'!L26</f>
        <v>Oussama Targhaline</v>
      </c>
      <c r="L23" s="233" t="str">
        <f>'Player Database'!M26</f>
        <v>Wilguens Paugain</v>
      </c>
      <c r="M23" s="233" t="str">
        <f>'Player Database'!N26</f>
        <v>Ross McCrorie</v>
      </c>
      <c r="N23" s="233" t="str">
        <f>'Player Database'!O26</f>
        <v>Ricardo Pepi</v>
      </c>
      <c r="O23" s="233" t="str">
        <f>'Player Database'!P26</f>
        <v>Matías Galarza</v>
      </c>
      <c r="P23" s="233" t="str">
        <f>'Player Database'!Q26</f>
        <v>Nestory Irankunda</v>
      </c>
      <c r="Q23" s="233" t="str">
        <f>'Player Database'!R26</f>
        <v>Oguz Aydin</v>
      </c>
      <c r="R23" s="233" t="str">
        <f>'Player Database'!S26</f>
        <v>Nick Woltemade</v>
      </c>
      <c r="S23" s="233" t="str">
        <f>'Player Database'!T26</f>
        <v>Trevor Doornbusch</v>
      </c>
      <c r="T23" s="233" t="str">
        <f>'Player Database'!U26</f>
        <v>Parfait Guiagon</v>
      </c>
      <c r="U23" s="233" t="str">
        <f>'Player Database'!V26</f>
        <v>Kevin Rodríguez</v>
      </c>
      <c r="V23" s="233" t="str">
        <f>'Player Database'!W26</f>
        <v>Teun Koopmeiners</v>
      </c>
      <c r="W23" s="233" t="str">
        <f>'Player Database'!X26</f>
        <v>Shogo Taniguchi</v>
      </c>
      <c r="X23" s="233" t="str">
        <f>'Player Database'!Y26</f>
        <v>Taha Ali</v>
      </c>
      <c r="Y23" s="233" t="str">
        <f>'Player Database'!Z26</f>
        <v>Omar Ben Ali</v>
      </c>
      <c r="Z23" s="233" t="str">
        <f>'Player Database'!AA26</f>
        <v>Romelu Lukaku</v>
      </c>
      <c r="AA23" s="233" t="str">
        <f>'Player Database'!AB26</f>
        <v>Omar Marmoush</v>
      </c>
      <c r="AB23" s="233" t="str">
        <f>'Player Database'!AC26</f>
        <v>Omid Norafkan</v>
      </c>
      <c r="AC23" s="233" t="str">
        <f>'Player Database'!AD26</f>
        <v>Ryan Thomas</v>
      </c>
      <c r="AD23" s="233" t="str">
        <f>'Player Database'!AE26</f>
        <v>Pedri</v>
      </c>
      <c r="AE23" s="233" t="str">
        <f>'Player Database'!AF26</f>
        <v>Sidny Cabral</v>
      </c>
      <c r="AF23" s="233" t="str">
        <f>'Player Database'!AG26</f>
        <v>Rayane Hamidou</v>
      </c>
      <c r="AG23" s="233" t="str">
        <f>'Player Database'!AH26</f>
        <v>Mathías Olivera</v>
      </c>
      <c r="AH23" s="233" t="str">
        <f>'Player Database'!AI26</f>
        <v>Ousmane Dembélé</v>
      </c>
      <c r="AI23" s="233" t="str">
        <f>'Player Database'!AJ26</f>
        <v>Mory Diaw</v>
      </c>
      <c r="AJ23" s="233" t="str">
        <f>'Player Database'!AK26</f>
        <v>Mohannad Ali Kadhim</v>
      </c>
      <c r="AK23" s="233" t="str">
        <f>'Player Database'!AL26</f>
        <v>Patrick Berg</v>
      </c>
      <c r="AL23" s="233" t="str">
        <f>'Player Database'!AM26</f>
        <v>Nahuel Molina</v>
      </c>
      <c r="AM23" s="233" t="str">
        <f>'Player Database'!AN26</f>
        <v>Ramiz Zerrouki</v>
      </c>
      <c r="AN23" s="233" t="str">
        <f>'Player Database'!AO26</f>
        <v>Paul Wanner</v>
      </c>
      <c r="AO23" s="233" t="str">
        <f>'Player Database'!AP26</f>
        <v>Noor Al-Rawabdeh</v>
      </c>
      <c r="AP23" s="233" t="str">
        <f>'Player Database'!AQ26</f>
        <v>Renato Veiga</v>
      </c>
      <c r="AQ23" s="233" t="str">
        <f>'Player Database'!AR26</f>
        <v>Samuel Moutoussamy</v>
      </c>
      <c r="AR23" s="233" t="str">
        <f>'Player Database'!AS26</f>
        <v>Rustamjon Ashurmatov</v>
      </c>
      <c r="AS23" s="233" t="str">
        <f>'Player Database'!AT26</f>
        <v>Luis Díaz</v>
      </c>
      <c r="AT23" s="233" t="str">
        <f>'Player Database'!AU26</f>
        <v>Kobbie Mainoo</v>
      </c>
      <c r="AU23" s="233" t="str">
        <f>'Player Database'!AV26</f>
        <v>Martin Erlic</v>
      </c>
      <c r="AV23" s="233" t="str">
        <f>'Player Database'!AW26</f>
        <v>Marvin Senaya</v>
      </c>
      <c r="AW23" s="233" t="str">
        <f>'Player Database'!AX26</f>
        <v>Michael Murillo</v>
      </c>
      <c r="AY23" s="233" t="str">
        <f ca="1">IFERROR(INDEX(B3:AW28,A23,MATCH(AY2,B2:AW2,0)),"")</f>
        <v/>
      </c>
      <c r="AZ23" s="233" t="str">
        <f ca="1">IFERROR(INDEX(B3:AW28,A23,MATCH(AZ2,B2:AW2,0)),"")</f>
        <v/>
      </c>
      <c r="BA23" s="233" t="str">
        <f ca="1">IFERROR(INDEX(B3:AW28,A23,MATCH(BA2,B2:AW2,0)),"")</f>
        <v/>
      </c>
      <c r="BB23" s="233" t="str">
        <f ca="1">IFERROR(INDEX(B3:AW28,A23,MATCH(BB2,B2:AW2,0)),"")</f>
        <v/>
      </c>
      <c r="BC23" s="233" t="str">
        <f ca="1">IFERROR(INDEX(B3:AW28,A23,MATCH(BC2,B2:AW2,0)),"")</f>
        <v/>
      </c>
      <c r="BD23" s="233" t="str">
        <f ca="1">IFERROR(INDEX(B3:AW28,A23,MATCH(BD2,B2:AW2,0)),"")</f>
        <v/>
      </c>
      <c r="BE23" s="233" t="str">
        <f ca="1">IFERROR(INDEX(B3:AW28,A23,MATCH(BE2,B2:AW2,0)),"")</f>
        <v/>
      </c>
      <c r="BF23" s="233" t="str">
        <f ca="1">IFERROR(INDEX(B3:AW28,A23,MATCH(BF2,B2:AW2,0)),"")</f>
        <v/>
      </c>
      <c r="BG23" s="233" t="str">
        <f ca="1">IFERROR(INDEX(B3:AW28,A23,MATCH(BG2,B2:AW2,0)),"")</f>
        <v/>
      </c>
      <c r="BH23" s="233" t="str">
        <f ca="1">IFERROR(INDEX(B3:AW28,A23,MATCH(BH2,B2:AW2,0)),"")</f>
        <v/>
      </c>
      <c r="BI23" s="233" t="str">
        <f ca="1">IFERROR(INDEX(B3:AW28,A23,MATCH(BI2,B2:AW2,0)),"")</f>
        <v/>
      </c>
      <c r="BJ23" s="233" t="str">
        <f ca="1">IFERROR(INDEX(B3:AW28,A23,MATCH(BJ2,B2:AW2,0)),"")</f>
        <v/>
      </c>
      <c r="BK23" s="233" t="str">
        <f ca="1">IFERROR(INDEX(B3:AW28,A23,MATCH(BK2,B2:AW2,0)),"")</f>
        <v/>
      </c>
      <c r="BL23" s="233" t="str">
        <f ca="1">IFERROR(INDEX(B3:AW28,A23,MATCH(BL2,B2:AW2,0)),"")</f>
        <v/>
      </c>
      <c r="BM23" s="233" t="str">
        <f ca="1">IFERROR(INDEX(B3:AW28,A23,MATCH(BM2,B2:AW2,0)),"")</f>
        <v/>
      </c>
      <c r="BN23" s="233" t="str">
        <f ca="1">IFERROR(INDEX(B3:AW28,A23,MATCH(BN2,B2:AW2,0)),"")</f>
        <v/>
      </c>
      <c r="BO23" s="233" t="str">
        <f ca="1">IFERROR(INDEX(B3:AW28,A23,MATCH(BO2,B2:AW2,0)),"")</f>
        <v/>
      </c>
      <c r="BP23" s="233" t="str">
        <f ca="1">IFERROR(INDEX(B3:AW28,A23,MATCH(BP2,B2:AW2,0)),"")</f>
        <v/>
      </c>
      <c r="BQ23" s="233" t="str">
        <f ca="1">IFERROR(INDEX(B3:AW28,A23,MATCH(BQ2,B2:AW2,0)),"")</f>
        <v/>
      </c>
      <c r="BR23" s="233" t="str">
        <f ca="1">IFERROR(INDEX(B3:AW28,A23,MATCH(BR2,B2:AW2,0)),"")</f>
        <v/>
      </c>
      <c r="BS23" s="233" t="str">
        <f ca="1">IFERROR(INDEX(B3:AW28,A23,MATCH(BS2,B2:AW2,0)),"")</f>
        <v/>
      </c>
      <c r="BT23" s="233" t="str">
        <f ca="1">IFERROR(INDEX(B3:AW28,A23,MATCH(BT2,B2:AW2,0)),"")</f>
        <v/>
      </c>
      <c r="BU23" s="233" t="str">
        <f ca="1">IFERROR(INDEX(B3:AW28,A23,MATCH(BU2,B2:AW2,0)),"")</f>
        <v/>
      </c>
      <c r="BV23" s="233" t="str">
        <f ca="1">IFERROR(INDEX(B3:AW28,A23,MATCH(BV2,B2:AW2,0)),"")</f>
        <v/>
      </c>
      <c r="BW23" s="233" t="str">
        <f ca="1">IFERROR(INDEX(B3:AW28,A23,MATCH(BW2,B2:AW2,0)),"")</f>
        <v/>
      </c>
      <c r="BX23" s="233" t="str">
        <f ca="1">IFERROR(INDEX(B3:AW28,A23,MATCH(BX2,B2:AW2,0)),"")</f>
        <v/>
      </c>
      <c r="BY23" s="233" t="str">
        <f ca="1">IFERROR(INDEX(B3:AW28,A23,MATCH(BY2,B2:AW2,0)),"")</f>
        <v/>
      </c>
      <c r="BZ23" s="233" t="str">
        <f ca="1">IFERROR(INDEX(B3:AW28,A23,MATCH(BZ2,B2:AW2,0)),"")</f>
        <v/>
      </c>
      <c r="CA23" s="233" t="str">
        <f ca="1">IFERROR(INDEX(B3:AW28,A23,MATCH(CA2,B2:AW2,0)),"")</f>
        <v/>
      </c>
      <c r="CB23" s="233" t="str">
        <f ca="1">IFERROR(INDEX(B3:AW28,A23,MATCH(CB2,B2:AW2,0)),"")</f>
        <v/>
      </c>
      <c r="CC23" s="233" t="str">
        <f ca="1">IFERROR(INDEX(B3:AW28,A23,MATCH(CC2,B2:AW2,0)),"")</f>
        <v/>
      </c>
      <c r="CD23" s="233" t="str">
        <f ca="1">IFERROR(INDEX(B3:AW28,A23,MATCH(CD2,B2:AW2,0)),"")</f>
        <v/>
      </c>
      <c r="CF23" s="233" t="str">
        <f ca="1">IFERROR(INDEX(B3:AW28,A23,MATCH(CF2,B2:AW2,0)),"")</f>
        <v/>
      </c>
      <c r="CG23" s="233" t="str">
        <f ca="1">IFERROR(INDEX(B3:AW28,A23,MATCH(CG2,B2:AW2,0)),"")</f>
        <v/>
      </c>
      <c r="CH23" s="233" t="str">
        <f ca="1">IFERROR(INDEX(B3:AW28,A23,MATCH(CH2,B2:AW2,0)),"")</f>
        <v/>
      </c>
      <c r="CI23" s="233" t="str">
        <f ca="1">IFERROR(INDEX(B3:AW28,A23,MATCH(CI2,B2:AW2,0)),"")</f>
        <v/>
      </c>
      <c r="CJ23" s="233" t="str">
        <f ca="1">IFERROR(INDEX(B3:AW28,A23,MATCH(CJ2,B2:AW2,0)),"")</f>
        <v/>
      </c>
      <c r="CK23" s="233" t="str">
        <f ca="1">IFERROR(INDEX(B3:AW28,A23,MATCH(CK2,B2:AW2,0)),"")</f>
        <v/>
      </c>
      <c r="CL23" s="233" t="str">
        <f ca="1">IFERROR(INDEX(B3:AW28,A23,MATCH(CL2,B2:AW2,0)),"")</f>
        <v/>
      </c>
      <c r="CM23" s="233" t="str">
        <f ca="1">IFERROR(INDEX(B3:AW28,A23,MATCH(CM2,B2:AW2,0)),"")</f>
        <v/>
      </c>
      <c r="CN23" s="233" t="str">
        <f ca="1">IFERROR(INDEX(B3:AW28,A23,MATCH(CN2,B2:AW2,0)),"")</f>
        <v/>
      </c>
      <c r="CO23" s="233" t="str">
        <f ca="1">IFERROR(INDEX(B3:AW28,A23,MATCH(CO2,B2:AW2,0)),"")</f>
        <v/>
      </c>
      <c r="CP23" s="233" t="str">
        <f ca="1">IFERROR(INDEX(B3:AW28,A23,MATCH(CP2,B2:AW2,0)),"")</f>
        <v/>
      </c>
      <c r="CQ23" s="233" t="str">
        <f ca="1">IFERROR(INDEX(B3:AW28,A23,MATCH(CQ2,B2:AW2,0)),"")</f>
        <v/>
      </c>
      <c r="CR23" s="233" t="str">
        <f ca="1">IFERROR(INDEX(B3:AW28,A23,MATCH(CR2,B2:AW2,0)),"")</f>
        <v/>
      </c>
      <c r="CS23" s="233" t="str">
        <f ca="1">IFERROR(INDEX(B3:AW28,A23,MATCH(CS2,B2:AW2,0)),"")</f>
        <v/>
      </c>
      <c r="CT23" s="233" t="str">
        <f ca="1">IFERROR(INDEX(B3:AW28,A23,MATCH(CT2,B2:AW2,0)),"")</f>
        <v/>
      </c>
      <c r="CU23" s="233" t="str">
        <f ca="1">IFERROR(INDEX(B3:AW28,A23,MATCH(CU2,B2:AW2,0)),"")</f>
        <v/>
      </c>
      <c r="CW23" s="233" t="str">
        <f ca="1">IFERROR(INDEX(B3:AW28,A23,MATCH(CW2,B2:AW2,0)),"")</f>
        <v/>
      </c>
      <c r="CX23" s="233" t="str">
        <f ca="1">IFERROR(INDEX(B3:AW28,A23,MATCH(CX2,B2:AW2,0)),"")</f>
        <v/>
      </c>
      <c r="CY23" s="233" t="str">
        <f ca="1">IFERROR(INDEX(B3:AW28,A23,MATCH(CY2,B2:AW2,0)),"")</f>
        <v/>
      </c>
      <c r="CZ23" s="233" t="str">
        <f ca="1">IFERROR(INDEX(B3:AW28,A23,MATCH(CZ2,B2:AW2,0)),"")</f>
        <v/>
      </c>
      <c r="DA23" s="233" t="str">
        <f ca="1">IFERROR(INDEX(B3:AW28,A23,MATCH(DA2,B2:AW2,0)),"")</f>
        <v/>
      </c>
      <c r="DB23" s="233" t="str">
        <f ca="1">IFERROR(INDEX(B3:AW28,A23,MATCH(DB2,B2:AW2,0)),"")</f>
        <v/>
      </c>
      <c r="DC23" s="233" t="str">
        <f ca="1">IFERROR(INDEX(B3:AW28,A23,MATCH(DC2,B2:AW2,0)),"")</f>
        <v/>
      </c>
      <c r="DD23" s="233" t="str">
        <f ca="1">IFERROR(INDEX(B3:AW28,A23,MATCH(DD2,B2:AW2,0)),"")</f>
        <v/>
      </c>
      <c r="DF23" s="233" t="str">
        <f ca="1">IFERROR(INDEX(B3:AW28,A23,MATCH(DF2,B2:AW2,0)),"")</f>
        <v/>
      </c>
      <c r="DG23" s="233" t="str">
        <f ca="1">IFERROR(INDEX(B3:AW28,A23,MATCH(DG2,B2:AW2,0)),"")</f>
        <v/>
      </c>
      <c r="DH23" s="233" t="str">
        <f ca="1">IFERROR(INDEX(B3:AW28,A23,MATCH(DH2,B2:AW2,0)),"")</f>
        <v/>
      </c>
      <c r="DI23" s="233" t="str">
        <f ca="1">IFERROR(INDEX(B3:AW28,A23,MATCH(DI2,B2:AW2,0)),"")</f>
        <v/>
      </c>
      <c r="DK23" s="233" t="str">
        <f ca="1">IFERROR(INDEX(B3:AW28,A23,MATCH(DK2,B2:AW2,0)),"")</f>
        <v/>
      </c>
      <c r="DL23" s="233" t="str">
        <f ca="1">IFERROR(INDEX(B3:AW28,A23,MATCH(DL2,B2:AW2,0)),"")</f>
        <v/>
      </c>
      <c r="DN23" s="233" t="str">
        <f ca="1">IFERROR(INDEX(B3:AW28,A23,MATCH(DN2,B2:AW2,0)),"")</f>
        <v/>
      </c>
      <c r="DO23" s="233" t="str">
        <f ca="1">IFERROR(INDEX(B3:AW28,A23,MATCH(DO2,B2:AW2,0)),"")</f>
        <v/>
      </c>
      <c r="DQ23" s="233" t="str">
        <f t="shared" ca="1" si="5"/>
        <v>Mexico</v>
      </c>
      <c r="DT23" s="233" t="str">
        <f t="shared" si="2"/>
        <v>Obed Vargas</v>
      </c>
      <c r="DU23" s="233">
        <f>COUNTIF('Group Stages'!J7:J150,DT23)</f>
        <v>0</v>
      </c>
      <c r="DV23" s="233">
        <f>COUNTIF('Group Stages'!K7:K150,DT23)</f>
        <v>0</v>
      </c>
      <c r="DW23" s="233">
        <f>COUNTIF('Group Stages'!L7:L150,DT23)</f>
        <v>0</v>
      </c>
      <c r="DX23" s="233">
        <f>COUNTIF('Group Stages'!M7:M150,DT23)</f>
        <v>0</v>
      </c>
      <c r="DY23" s="233">
        <f>COUNTIF('Group Stages'!N7:N150,DT23)</f>
        <v>0</v>
      </c>
      <c r="DZ23" s="233">
        <f>COUNTIF('Group Stages'!O7:O150,DT23)</f>
        <v>0</v>
      </c>
      <c r="EA23" s="233">
        <f>COUNTIF('Group Stages'!P7:P150,DT23)</f>
        <v>0</v>
      </c>
      <c r="EB23" s="233">
        <f>COUNTIF('Group Stages'!Q7:Q150,DT23)</f>
        <v>0</v>
      </c>
      <c r="EC23" s="233">
        <f>COUNTIF('Knock Out Stages'!K7:K85,DT23)</f>
        <v>0</v>
      </c>
      <c r="ED23" s="233">
        <f>COUNTIF('Knock Out Stages'!L7:L85,DT23)</f>
        <v>0</v>
      </c>
      <c r="EE23" s="233">
        <f>COUNTIF('Knock Out Stages'!M7:M85,DT23)</f>
        <v>0</v>
      </c>
      <c r="EF23" s="233">
        <f>COUNTIF('Knock Out Stages'!N7:N85,DT23)</f>
        <v>0</v>
      </c>
      <c r="EG23" s="233">
        <f>COUNTIF('Knock Out Stages'!O7:O85,DT23)</f>
        <v>0</v>
      </c>
      <c r="EH23" s="233">
        <f>COUNTIF('Knock Out Stages'!P7:P85,DT23)</f>
        <v>0</v>
      </c>
      <c r="EI23" s="233">
        <f>COUNTIF('Knock Out Stages'!Q7:Q85,DT23)</f>
        <v>0</v>
      </c>
      <c r="EJ23" s="233">
        <f>COUNTIF('Knock Out Stages'!R7:R85,DT23)</f>
        <v>0</v>
      </c>
      <c r="EK23" s="233">
        <f t="shared" si="3"/>
        <v>0</v>
      </c>
      <c r="EL23" s="235">
        <f ca="1">RANK(EK23,EK3:EK1250)+COUNTIF(EK3:EK23,EK23)-1</f>
        <v>21</v>
      </c>
      <c r="EM23" s="233" t="str">
        <f t="shared" ca="1" si="4"/>
        <v>Obed Vargas (Mexico)</v>
      </c>
    </row>
    <row r="24" spans="1:143" x14ac:dyDescent="0.2">
      <c r="A24" s="233">
        <v>22</v>
      </c>
      <c r="B24" s="233" t="str">
        <f>'Player Database'!C27</f>
        <v>Orbelín Pineda</v>
      </c>
      <c r="C24" s="233" t="str">
        <f>'Player Database'!D27</f>
        <v>Tshepang Moremi</v>
      </c>
      <c r="D24" s="233" t="str">
        <f>'Player Database'!E27</f>
        <v>Park Jin-Seop</v>
      </c>
      <c r="E24" s="233" t="str">
        <f>'Player Database'!F27</f>
        <v>Tomás Ladra</v>
      </c>
      <c r="F24" s="233" t="str">
        <f>'Player Database'!G27</f>
        <v>Owen Goodman</v>
      </c>
      <c r="G24" s="233" t="str">
        <f>'Player Database'!H27</f>
        <v>Sead Kolasinac</v>
      </c>
      <c r="H24" s="233" t="str">
        <f>'Player Database'!I27</f>
        <v>Niall Mason</v>
      </c>
      <c r="I24" s="233" t="str">
        <f>'Player Database'!J27</f>
        <v>Ricardo Rodríguez</v>
      </c>
      <c r="J24" s="233" t="str">
        <f>'Player Database'!K27</f>
        <v>Neymar</v>
      </c>
      <c r="K24" s="233" t="str">
        <f>'Player Database'!L27</f>
        <v>Rayane Bounida</v>
      </c>
      <c r="L24" s="233" t="str">
        <f>'Player Database'!M27</f>
        <v>Wilson Isidor</v>
      </c>
      <c r="M24" s="233" t="str">
        <f>'Player Database'!N27</f>
        <v>Ryan Christie</v>
      </c>
      <c r="N24" s="233" t="str">
        <f>'Player Database'!O27</f>
        <v>Sebastian Berhalter</v>
      </c>
      <c r="O24" s="233" t="str">
        <f>'Player Database'!P27</f>
        <v>Mauricio</v>
      </c>
      <c r="P24" s="233" t="str">
        <f>'Player Database'!Q27</f>
        <v>Nishan Velupillay</v>
      </c>
      <c r="Q24" s="233" t="str">
        <f>'Player Database'!R27</f>
        <v>Orkun Kökçü</v>
      </c>
      <c r="R24" s="233" t="str">
        <f>'Player Database'!S27</f>
        <v>Nico Schlotterbeck</v>
      </c>
      <c r="S24" s="233" t="str">
        <f>'Player Database'!T27</f>
        <v>Tyrese Noslin</v>
      </c>
      <c r="T24" s="233" t="str">
        <f>'Player Database'!U27</f>
        <v>Seko Fofana</v>
      </c>
      <c r="U24" s="233" t="str">
        <f>'Player Database'!V27</f>
        <v>Leonardo Realpe</v>
      </c>
      <c r="V24" s="233" t="str">
        <f>'Player Database'!W27</f>
        <v>Tijjani Reijnders</v>
      </c>
      <c r="W24" s="233" t="str">
        <f>'Player Database'!X27</f>
        <v>Shuto Machino</v>
      </c>
      <c r="X24" s="233" t="str">
        <f>'Player Database'!Y27</f>
        <v>Victor Eriksson</v>
      </c>
      <c r="Y24" s="233" t="str">
        <f>'Player Database'!Z27</f>
        <v>Omar Rekik</v>
      </c>
      <c r="Z24" s="233" t="str">
        <f>'Player Database'!AA27</f>
        <v>Senne Lammens</v>
      </c>
      <c r="AA24" s="233" t="str">
        <f>'Player Database'!AB27</f>
        <v>Ramy Rabia</v>
      </c>
      <c r="AB24" s="233" t="str">
        <f>'Player Database'!AC27</f>
        <v>Payam Niazmand</v>
      </c>
      <c r="AC24" s="233" t="str">
        <f>'Player Database'!AD27</f>
        <v>Tim Payne</v>
      </c>
      <c r="AD24" s="233" t="str">
        <f>'Player Database'!AE27</f>
        <v>Pedro Porro</v>
      </c>
      <c r="AE24" s="233" t="str">
        <f>'Player Database'!AF27</f>
        <v>Steven Moreira</v>
      </c>
      <c r="AF24" s="233" t="str">
        <f>'Player Database'!AG27</f>
        <v>Saleh Al-Shehri</v>
      </c>
      <c r="AG24" s="233" t="str">
        <f>'Player Database'!AH27</f>
        <v>Matías Viña</v>
      </c>
      <c r="AH24" s="233" t="str">
        <f>'Player Database'!AI27</f>
        <v>Pierre Kalulu</v>
      </c>
      <c r="AI24" s="233" t="str">
        <f>'Player Database'!AJ27</f>
        <v>Moussa Niakhaté</v>
      </c>
      <c r="AJ24" s="233" t="str">
        <f>'Player Database'!AK27</f>
        <v>Munaf Younis Hashim</v>
      </c>
      <c r="AK24" s="233" t="str">
        <f>'Player Database'!AL27</f>
        <v>Sander Berge</v>
      </c>
      <c r="AL24" s="233" t="str">
        <f>'Player Database'!AM27</f>
        <v>Nico Paz</v>
      </c>
      <c r="AM24" s="233" t="str">
        <f>'Player Database'!AN27</f>
        <v>Ramy Bensebaini</v>
      </c>
      <c r="AN24" s="233" t="str">
        <f>'Player Database'!AO27</f>
        <v>Philipp Lienhart</v>
      </c>
      <c r="AO24" s="233" t="str">
        <f>'Player Database'!AP27</f>
        <v>Odeh Burhan Shehade Fakhoury</v>
      </c>
      <c r="AP24" s="233" t="str">
        <f>'Player Database'!AQ27</f>
        <v>Ricardo Horta</v>
      </c>
      <c r="AQ24" s="233" t="str">
        <f>'Player Database'!AR27</f>
        <v>Simon Banza</v>
      </c>
      <c r="AR24" s="233" t="str">
        <f>'Player Database'!AS27</f>
        <v>Sherzod Nasrullaev</v>
      </c>
      <c r="AS24" s="233" t="str">
        <f>'Player Database'!AT27</f>
        <v>Luis Suárez</v>
      </c>
      <c r="AT24" s="233" t="str">
        <f>'Player Database'!AU27</f>
        <v>Marc Guéhi</v>
      </c>
      <c r="AU24" s="233" t="str">
        <f>'Player Database'!AV27</f>
        <v>Nikola Moro</v>
      </c>
      <c r="AV24" s="233" t="str">
        <f>'Player Database'!AW27</f>
        <v>Patric Pfeiffer</v>
      </c>
      <c r="AW24" s="233" t="str">
        <f>'Player Database'!AX27</f>
        <v>Orlando Mosquera</v>
      </c>
      <c r="AY24" s="233" t="str">
        <f ca="1">IFERROR(INDEX(B3:AW28,A24,MATCH(AY2,B2:AW2,0)),"")</f>
        <v/>
      </c>
      <c r="AZ24" s="233" t="str">
        <f ca="1">IFERROR(INDEX(B3:AW28,A24,MATCH(AZ2,B2:AW2,0)),"")</f>
        <v/>
      </c>
      <c r="BA24" s="233" t="str">
        <f ca="1">IFERROR(INDEX(B3:AW28,A24,MATCH(BA2,B2:AW2,0)),"")</f>
        <v/>
      </c>
      <c r="BB24" s="233" t="str">
        <f ca="1">IFERROR(INDEX(B3:AW28,A24,MATCH(BB2,B2:AW2,0)),"")</f>
        <v/>
      </c>
      <c r="BC24" s="233" t="str">
        <f ca="1">IFERROR(INDEX(B3:AW28,A24,MATCH(BC2,B2:AW2,0)),"")</f>
        <v/>
      </c>
      <c r="BD24" s="233" t="str">
        <f ca="1">IFERROR(INDEX(B3:AW28,A24,MATCH(BD2,B2:AW2,0)),"")</f>
        <v/>
      </c>
      <c r="BE24" s="233" t="str">
        <f ca="1">IFERROR(INDEX(B3:AW28,A24,MATCH(BE2,B2:AW2,0)),"")</f>
        <v/>
      </c>
      <c r="BF24" s="233" t="str">
        <f ca="1">IFERROR(INDEX(B3:AW28,A24,MATCH(BF2,B2:AW2,0)),"")</f>
        <v/>
      </c>
      <c r="BG24" s="233" t="str">
        <f ca="1">IFERROR(INDEX(B3:AW28,A24,MATCH(BG2,B2:AW2,0)),"")</f>
        <v/>
      </c>
      <c r="BH24" s="233" t="str">
        <f ca="1">IFERROR(INDEX(B3:AW28,A24,MATCH(BH2,B2:AW2,0)),"")</f>
        <v/>
      </c>
      <c r="BI24" s="233" t="str">
        <f ca="1">IFERROR(INDEX(B3:AW28,A24,MATCH(BI2,B2:AW2,0)),"")</f>
        <v/>
      </c>
      <c r="BJ24" s="233" t="str">
        <f ca="1">IFERROR(INDEX(B3:AW28,A24,MATCH(BJ2,B2:AW2,0)),"")</f>
        <v/>
      </c>
      <c r="BK24" s="233" t="str">
        <f ca="1">IFERROR(INDEX(B3:AW28,A24,MATCH(BK2,B2:AW2,0)),"")</f>
        <v/>
      </c>
      <c r="BL24" s="233" t="str">
        <f ca="1">IFERROR(INDEX(B3:AW28,A24,MATCH(BL2,B2:AW2,0)),"")</f>
        <v/>
      </c>
      <c r="BM24" s="233" t="str">
        <f ca="1">IFERROR(INDEX(B3:AW28,A24,MATCH(BM2,B2:AW2,0)),"")</f>
        <v/>
      </c>
      <c r="BN24" s="233" t="str">
        <f ca="1">IFERROR(INDEX(B3:AW28,A24,MATCH(BN2,B2:AW2,0)),"")</f>
        <v/>
      </c>
      <c r="BO24" s="233" t="str">
        <f ca="1">IFERROR(INDEX(B3:AW28,A24,MATCH(BO2,B2:AW2,0)),"")</f>
        <v/>
      </c>
      <c r="BP24" s="233" t="str">
        <f ca="1">IFERROR(INDEX(B3:AW28,A24,MATCH(BP2,B2:AW2,0)),"")</f>
        <v/>
      </c>
      <c r="BQ24" s="233" t="str">
        <f ca="1">IFERROR(INDEX(B3:AW28,A24,MATCH(BQ2,B2:AW2,0)),"")</f>
        <v/>
      </c>
      <c r="BR24" s="233" t="str">
        <f ca="1">IFERROR(INDEX(B3:AW28,A24,MATCH(BR2,B2:AW2,0)),"")</f>
        <v/>
      </c>
      <c r="BS24" s="233" t="str">
        <f ca="1">IFERROR(INDEX(B3:AW28,A24,MATCH(BS2,B2:AW2,0)),"")</f>
        <v/>
      </c>
      <c r="BT24" s="233" t="str">
        <f ca="1">IFERROR(INDEX(B3:AW28,A24,MATCH(BT2,B2:AW2,0)),"")</f>
        <v/>
      </c>
      <c r="BU24" s="233" t="str">
        <f ca="1">IFERROR(INDEX(B3:AW28,A24,MATCH(BU2,B2:AW2,0)),"")</f>
        <v/>
      </c>
      <c r="BV24" s="233" t="str">
        <f ca="1">IFERROR(INDEX(B3:AW28,A24,MATCH(BV2,B2:AW2,0)),"")</f>
        <v/>
      </c>
      <c r="BW24" s="233" t="str">
        <f ca="1">IFERROR(INDEX(B3:AW28,A24,MATCH(BW2,B2:AW2,0)),"")</f>
        <v/>
      </c>
      <c r="BX24" s="233" t="str">
        <f ca="1">IFERROR(INDEX(B3:AW28,A24,MATCH(BX2,B2:AW2,0)),"")</f>
        <v/>
      </c>
      <c r="BY24" s="233" t="str">
        <f ca="1">IFERROR(INDEX(B3:AW28,A24,MATCH(BY2,B2:AW2,0)),"")</f>
        <v/>
      </c>
      <c r="BZ24" s="233" t="str">
        <f ca="1">IFERROR(INDEX(B3:AW28,A24,MATCH(BZ2,B2:AW2,0)),"")</f>
        <v/>
      </c>
      <c r="CA24" s="233" t="str">
        <f ca="1">IFERROR(INDEX(B3:AW28,A24,MATCH(CA2,B2:AW2,0)),"")</f>
        <v/>
      </c>
      <c r="CB24" s="233" t="str">
        <f ca="1">IFERROR(INDEX(B3:AW28,A24,MATCH(CB2,B2:AW2,0)),"")</f>
        <v/>
      </c>
      <c r="CC24" s="233" t="str">
        <f ca="1">IFERROR(INDEX(B3:AW28,A24,MATCH(CC2,B2:AW2,0)),"")</f>
        <v/>
      </c>
      <c r="CD24" s="233" t="str">
        <f ca="1">IFERROR(INDEX(B3:AW28,A24,MATCH(CD2,B2:AW2,0)),"")</f>
        <v/>
      </c>
      <c r="CF24" s="233" t="str">
        <f ca="1">IFERROR(INDEX(B3:AW28,A24,MATCH(CF2,B2:AW2,0)),"")</f>
        <v/>
      </c>
      <c r="CG24" s="233" t="str">
        <f ca="1">IFERROR(INDEX(B3:AW28,A24,MATCH(CG2,B2:AW2,0)),"")</f>
        <v/>
      </c>
      <c r="CH24" s="233" t="str">
        <f ca="1">IFERROR(INDEX(B3:AW28,A24,MATCH(CH2,B2:AW2,0)),"")</f>
        <v/>
      </c>
      <c r="CI24" s="233" t="str">
        <f ca="1">IFERROR(INDEX(B3:AW28,A24,MATCH(CI2,B2:AW2,0)),"")</f>
        <v/>
      </c>
      <c r="CJ24" s="233" t="str">
        <f ca="1">IFERROR(INDEX(B3:AW28,A24,MATCH(CJ2,B2:AW2,0)),"")</f>
        <v/>
      </c>
      <c r="CK24" s="233" t="str">
        <f ca="1">IFERROR(INDEX(B3:AW28,A24,MATCH(CK2,B2:AW2,0)),"")</f>
        <v/>
      </c>
      <c r="CL24" s="233" t="str">
        <f ca="1">IFERROR(INDEX(B3:AW28,A24,MATCH(CL2,B2:AW2,0)),"")</f>
        <v/>
      </c>
      <c r="CM24" s="233" t="str">
        <f ca="1">IFERROR(INDEX(B3:AW28,A24,MATCH(CM2,B2:AW2,0)),"")</f>
        <v/>
      </c>
      <c r="CN24" s="233" t="str">
        <f ca="1">IFERROR(INDEX(B3:AW28,A24,MATCH(CN2,B2:AW2,0)),"")</f>
        <v/>
      </c>
      <c r="CO24" s="233" t="str">
        <f ca="1">IFERROR(INDEX(B3:AW28,A24,MATCH(CO2,B2:AW2,0)),"")</f>
        <v/>
      </c>
      <c r="CP24" s="233" t="str">
        <f ca="1">IFERROR(INDEX(B3:AW28,A24,MATCH(CP2,B2:AW2,0)),"")</f>
        <v/>
      </c>
      <c r="CQ24" s="233" t="str">
        <f ca="1">IFERROR(INDEX(B3:AW28,A24,MATCH(CQ2,B2:AW2,0)),"")</f>
        <v/>
      </c>
      <c r="CR24" s="233" t="str">
        <f ca="1">IFERROR(INDEX(B3:AW28,A24,MATCH(CR2,B2:AW2,0)),"")</f>
        <v/>
      </c>
      <c r="CS24" s="233" t="str">
        <f ca="1">IFERROR(INDEX(B3:AW28,A24,MATCH(CS2,B2:AW2,0)),"")</f>
        <v/>
      </c>
      <c r="CT24" s="233" t="str">
        <f ca="1">IFERROR(INDEX(B3:AW28,A24,MATCH(CT2,B2:AW2,0)),"")</f>
        <v/>
      </c>
      <c r="CU24" s="233" t="str">
        <f ca="1">IFERROR(INDEX(B3:AW28,A24,MATCH(CU2,B2:AW2,0)),"")</f>
        <v/>
      </c>
      <c r="CW24" s="233" t="str">
        <f ca="1">IFERROR(INDEX(B3:AW28,A24,MATCH(CW2,B2:AW2,0)),"")</f>
        <v/>
      </c>
      <c r="CX24" s="233" t="str">
        <f ca="1">IFERROR(INDEX(B3:AW28,A24,MATCH(CX2,B2:AW2,0)),"")</f>
        <v/>
      </c>
      <c r="CY24" s="233" t="str">
        <f ca="1">IFERROR(INDEX(B3:AW28,A24,MATCH(CY2,B2:AW2,0)),"")</f>
        <v/>
      </c>
      <c r="CZ24" s="233" t="str">
        <f ca="1">IFERROR(INDEX(B3:AW28,A24,MATCH(CZ2,B2:AW2,0)),"")</f>
        <v/>
      </c>
      <c r="DA24" s="233" t="str">
        <f ca="1">IFERROR(INDEX(B3:AW28,A24,MATCH(DA2,B2:AW2,0)),"")</f>
        <v/>
      </c>
      <c r="DB24" s="233" t="str">
        <f ca="1">IFERROR(INDEX(B3:AW28,A24,MATCH(DB2,B2:AW2,0)),"")</f>
        <v/>
      </c>
      <c r="DC24" s="233" t="str">
        <f ca="1">IFERROR(INDEX(B3:AW28,A24,MATCH(DC2,B2:AW2,0)),"")</f>
        <v/>
      </c>
      <c r="DD24" s="233" t="str">
        <f ca="1">IFERROR(INDEX(B3:AW28,A24,MATCH(DD2,B2:AW2,0)),"")</f>
        <v/>
      </c>
      <c r="DF24" s="233" t="str">
        <f ca="1">IFERROR(INDEX(B3:AW28,A24,MATCH(DF2,B2:AW2,0)),"")</f>
        <v/>
      </c>
      <c r="DG24" s="233" t="str">
        <f ca="1">IFERROR(INDEX(B3:AW28,A24,MATCH(DG2,B2:AW2,0)),"")</f>
        <v/>
      </c>
      <c r="DH24" s="233" t="str">
        <f ca="1">IFERROR(INDEX(B3:AW28,A24,MATCH(DH2,B2:AW2,0)),"")</f>
        <v/>
      </c>
      <c r="DI24" s="233" t="str">
        <f ca="1">IFERROR(INDEX(B3:AW28,A24,MATCH(DI2,B2:AW2,0)),"")</f>
        <v/>
      </c>
      <c r="DK24" s="233" t="str">
        <f ca="1">IFERROR(INDEX(B3:AW28,A24,MATCH(DK2,B2:AW2,0)),"")</f>
        <v/>
      </c>
      <c r="DL24" s="233" t="str">
        <f ca="1">IFERROR(INDEX(B3:AW28,A24,MATCH(DL2,B2:AW2,0)),"")</f>
        <v/>
      </c>
      <c r="DN24" s="233" t="str">
        <f ca="1">IFERROR(INDEX(B3:AW28,A24,MATCH(DN2,B2:AW2,0)),"")</f>
        <v/>
      </c>
      <c r="DO24" s="233" t="str">
        <f ca="1">IFERROR(INDEX(B3:AW28,A24,MATCH(DO2,B2:AW2,0)),"")</f>
        <v/>
      </c>
      <c r="DQ24" s="233" t="str">
        <f t="shared" ca="1" si="5"/>
        <v>Mexico</v>
      </c>
      <c r="DT24" s="233" t="str">
        <f t="shared" si="2"/>
        <v>Orbelín Pineda</v>
      </c>
      <c r="DU24" s="233">
        <f>COUNTIF('Group Stages'!J7:J150,DT24)</f>
        <v>0</v>
      </c>
      <c r="DV24" s="233">
        <f>COUNTIF('Group Stages'!K7:K150,DT24)</f>
        <v>0</v>
      </c>
      <c r="DW24" s="233">
        <f>COUNTIF('Group Stages'!L7:L150,DT24)</f>
        <v>0</v>
      </c>
      <c r="DX24" s="233">
        <f>COUNTIF('Group Stages'!M7:M150,DT24)</f>
        <v>0</v>
      </c>
      <c r="DY24" s="233">
        <f>COUNTIF('Group Stages'!N7:N150,DT24)</f>
        <v>0</v>
      </c>
      <c r="DZ24" s="233">
        <f>COUNTIF('Group Stages'!O7:O150,DT24)</f>
        <v>0</v>
      </c>
      <c r="EA24" s="233">
        <f>COUNTIF('Group Stages'!P7:P150,DT24)</f>
        <v>0</v>
      </c>
      <c r="EB24" s="233">
        <f>COUNTIF('Group Stages'!Q7:Q150,DT24)</f>
        <v>0</v>
      </c>
      <c r="EC24" s="233">
        <f>COUNTIF('Knock Out Stages'!K7:K85,DT24)</f>
        <v>0</v>
      </c>
      <c r="ED24" s="233">
        <f>COUNTIF('Knock Out Stages'!L7:L85,DT24)</f>
        <v>0</v>
      </c>
      <c r="EE24" s="233">
        <f>COUNTIF('Knock Out Stages'!M7:M85,DT24)</f>
        <v>0</v>
      </c>
      <c r="EF24" s="233">
        <f>COUNTIF('Knock Out Stages'!N7:N85,DT24)</f>
        <v>0</v>
      </c>
      <c r="EG24" s="233">
        <f>COUNTIF('Knock Out Stages'!O7:O85,DT24)</f>
        <v>0</v>
      </c>
      <c r="EH24" s="233">
        <f>COUNTIF('Knock Out Stages'!P7:P85,DT24)</f>
        <v>0</v>
      </c>
      <c r="EI24" s="233">
        <f>COUNTIF('Knock Out Stages'!Q7:Q85,DT24)</f>
        <v>0</v>
      </c>
      <c r="EJ24" s="233">
        <f>COUNTIF('Knock Out Stages'!R7:R85,DT24)</f>
        <v>0</v>
      </c>
      <c r="EK24" s="233">
        <f t="shared" si="3"/>
        <v>0</v>
      </c>
      <c r="EL24" s="235">
        <f ca="1">RANK(EK24,EK3:EK1250)+COUNTIF(EK3:EK24,EK24)-1</f>
        <v>22</v>
      </c>
      <c r="EM24" s="233" t="str">
        <f t="shared" ca="1" si="4"/>
        <v>Orbelín Pineda (Mexico)</v>
      </c>
    </row>
    <row r="25" spans="1:143" x14ac:dyDescent="0.2">
      <c r="A25" s="233">
        <v>23</v>
      </c>
      <c r="B25" s="233" t="str">
        <f>'Player Database'!C28</f>
        <v>Raúl Jiménez</v>
      </c>
      <c r="C25" s="233" t="str">
        <f>'Player Database'!D28</f>
        <v>Yaya Sithole</v>
      </c>
      <c r="D25" s="233" t="str">
        <f>'Player Database'!E28</f>
        <v>Seol Young-Woo</v>
      </c>
      <c r="E25" s="233" t="str">
        <f>'Player Database'!F28</f>
        <v>Tomás Soucek</v>
      </c>
      <c r="F25" s="233" t="str">
        <f>'Player Database'!G28</f>
        <v>Ralph Priso-Mbongue</v>
      </c>
      <c r="G25" s="233" t="str">
        <f>'Player Database'!H28</f>
        <v>Stjepan Radeljic</v>
      </c>
      <c r="H25" s="233" t="str">
        <f>'Player Database'!I28</f>
        <v>Ró-Ró</v>
      </c>
      <c r="I25" s="233" t="str">
        <f>'Player Database'!J28</f>
        <v>Rubén Vargas</v>
      </c>
      <c r="J25" s="233" t="str">
        <f>'Player Database'!K28</f>
        <v>Rayan</v>
      </c>
      <c r="K25" s="233" t="str">
        <f>'Player Database'!L28</f>
        <v>Redouane Halal</v>
      </c>
      <c r="L25" s="233" t="str">
        <f>'Player Database'!M28</f>
        <v>Woobens Pacius</v>
      </c>
      <c r="M25" s="233" t="str">
        <f>'Player Database'!N28</f>
        <v>Scott Bain</v>
      </c>
      <c r="N25" s="233" t="str">
        <f>'Player Database'!O28</f>
        <v>Tanner Tessmann</v>
      </c>
      <c r="O25" s="233" t="str">
        <f>'Player Database'!P28</f>
        <v>Miguel Almirón</v>
      </c>
      <c r="P25" s="233" t="str">
        <f>'Player Database'!Q28</f>
        <v>Patrick Beach</v>
      </c>
      <c r="Q25" s="233" t="str">
        <f>'Player Database'!R28</f>
        <v>Ozan Kabak</v>
      </c>
      <c r="R25" s="233" t="str">
        <f>'Player Database'!S28</f>
        <v>Oliver Baumann</v>
      </c>
      <c r="S25" s="233" t="str">
        <f>'Player Database'!T28</f>
        <v>Tyrick Bodak</v>
      </c>
      <c r="T25" s="233" t="str">
        <f>'Player Database'!U28</f>
        <v>Simon Adingra</v>
      </c>
      <c r="U25" s="233" t="str">
        <f>'Player Database'!V28</f>
        <v>Moisés Caicedo</v>
      </c>
      <c r="V25" s="233" t="str">
        <f>'Player Database'!W28</f>
        <v>Virgil van Dijk</v>
      </c>
      <c r="W25" s="233" t="str">
        <f>'Player Database'!X28</f>
        <v>Tomoki Hayakawa</v>
      </c>
      <c r="X25" s="233" t="str">
        <f>'Player Database'!Y28</f>
        <v>Victor Lindelöf</v>
      </c>
      <c r="Y25" s="233" t="str">
        <f>'Player Database'!Z28</f>
        <v>Raed Chikhaoui</v>
      </c>
      <c r="Z25" s="233" t="str">
        <f>'Player Database'!AA28</f>
        <v>Thomas Meunier</v>
      </c>
      <c r="AA25" s="233" t="str">
        <f>'Player Database'!AB28</f>
        <v>Tarek Alaa</v>
      </c>
      <c r="AB25" s="233" t="str">
        <f>'Player Database'!AC28</f>
        <v>Ramin Rezaeian</v>
      </c>
      <c r="AC25" s="233" t="str">
        <f>'Player Database'!AD28</f>
        <v>Tyler Bindon</v>
      </c>
      <c r="AD25" s="233" t="str">
        <f>'Player Database'!AE28</f>
        <v>Rodri</v>
      </c>
      <c r="AE25" s="233" t="str">
        <f>'Player Database'!AF28</f>
        <v>Telmo Arcanjo</v>
      </c>
      <c r="AF25" s="233" t="str">
        <f>'Player Database'!AG28</f>
        <v>Salman Al-Faraj</v>
      </c>
      <c r="AG25" s="233" t="str">
        <f>'Player Database'!AH28</f>
        <v>Maxi Araújo</v>
      </c>
      <c r="AH25" s="233" t="str">
        <f>'Player Database'!AI28</f>
        <v>Randal Kolo Muani</v>
      </c>
      <c r="AI25" s="233" t="str">
        <f>'Player Database'!AJ28</f>
        <v>Nicolas Jackson</v>
      </c>
      <c r="AJ25" s="233" t="str">
        <f>'Player Database'!AK28</f>
        <v>Peter Gwargis</v>
      </c>
      <c r="AK25" s="233" t="str">
        <f>'Player Database'!AL28</f>
        <v>Torbjorn Heggem</v>
      </c>
      <c r="AL25" s="233" t="str">
        <f>'Player Database'!AM28</f>
        <v>Nicolás González</v>
      </c>
      <c r="AM25" s="233" t="str">
        <f>'Player Database'!AN28</f>
        <v>Rayan Aït-Nouri</v>
      </c>
      <c r="AN25" s="233" t="str">
        <f>'Player Database'!AO28</f>
        <v>Phillipp Mwene</v>
      </c>
      <c r="AO25" s="233" t="str">
        <f>'Player Database'!AP28</f>
        <v>Saleem Obaid</v>
      </c>
      <c r="AP25" s="233" t="str">
        <f>'Player Database'!AQ28</f>
        <v>Rúben Neves</v>
      </c>
      <c r="AQ25" s="233" t="str">
        <f>'Player Database'!AR28</f>
        <v>Steve Kapuadi</v>
      </c>
      <c r="AR25" s="233" t="str">
        <f>'Player Database'!AS28</f>
        <v>Sherzod Temirov</v>
      </c>
      <c r="AS25" s="233" t="str">
        <f>'Player Database'!AT28</f>
        <v>Rafael Borré</v>
      </c>
      <c r="AT25" s="233" t="str">
        <f>'Player Database'!AU28</f>
        <v>Marcus Rashford</v>
      </c>
      <c r="AU25" s="233" t="str">
        <f>'Player Database'!AV28</f>
        <v>Nikola Vlasic</v>
      </c>
      <c r="AV25" s="233" t="str">
        <f>'Player Database'!AW28</f>
        <v>Prince Adu</v>
      </c>
      <c r="AW25" s="233" t="str">
        <f>'Player Database'!AX28</f>
        <v>Roderick Miller</v>
      </c>
      <c r="AY25" s="233" t="str">
        <f ca="1">IFERROR(INDEX(B3:AW28,A25,MATCH(AY2,B2:AW2,0)),"")</f>
        <v/>
      </c>
      <c r="AZ25" s="233" t="str">
        <f ca="1">IFERROR(INDEX(B3:AW28,A25,MATCH(AZ2,B2:AW2,0)),"")</f>
        <v/>
      </c>
      <c r="BA25" s="233" t="str">
        <f ca="1">IFERROR(INDEX(B3:AW28,A25,MATCH(BA2,B2:AW2,0)),"")</f>
        <v/>
      </c>
      <c r="BB25" s="233" t="str">
        <f ca="1">IFERROR(INDEX(B3:AW28,A25,MATCH(BB2,B2:AW2,0)),"")</f>
        <v/>
      </c>
      <c r="BC25" s="233" t="str">
        <f ca="1">IFERROR(INDEX(B3:AW28,A25,MATCH(BC2,B2:AW2,0)),"")</f>
        <v/>
      </c>
      <c r="BD25" s="233" t="str">
        <f ca="1">IFERROR(INDEX(B3:AW28,A25,MATCH(BD2,B2:AW2,0)),"")</f>
        <v/>
      </c>
      <c r="BE25" s="233" t="str">
        <f ca="1">IFERROR(INDEX(B3:AW28,A25,MATCH(BE2,B2:AW2,0)),"")</f>
        <v/>
      </c>
      <c r="BF25" s="233" t="str">
        <f ca="1">IFERROR(INDEX(B3:AW28,A25,MATCH(BF2,B2:AW2,0)),"")</f>
        <v/>
      </c>
      <c r="BG25" s="233" t="str">
        <f ca="1">IFERROR(INDEX(B3:AW28,A25,MATCH(BG2,B2:AW2,0)),"")</f>
        <v/>
      </c>
      <c r="BH25" s="233" t="str">
        <f ca="1">IFERROR(INDEX(B3:AW28,A25,MATCH(BH2,B2:AW2,0)),"")</f>
        <v/>
      </c>
      <c r="BI25" s="233" t="str">
        <f ca="1">IFERROR(INDEX(B3:AW28,A25,MATCH(BI2,B2:AW2,0)),"")</f>
        <v/>
      </c>
      <c r="BJ25" s="233" t="str">
        <f ca="1">IFERROR(INDEX(B3:AW28,A25,MATCH(BJ2,B2:AW2,0)),"")</f>
        <v/>
      </c>
      <c r="BK25" s="233" t="str">
        <f ca="1">IFERROR(INDEX(B3:AW28,A25,MATCH(BK2,B2:AW2,0)),"")</f>
        <v/>
      </c>
      <c r="BL25" s="233" t="str">
        <f ca="1">IFERROR(INDEX(B3:AW28,A25,MATCH(BL2,B2:AW2,0)),"")</f>
        <v/>
      </c>
      <c r="BM25" s="233" t="str">
        <f ca="1">IFERROR(INDEX(B3:AW28,A25,MATCH(BM2,B2:AW2,0)),"")</f>
        <v/>
      </c>
      <c r="BN25" s="233" t="str">
        <f ca="1">IFERROR(INDEX(B3:AW28,A25,MATCH(BN2,B2:AW2,0)),"")</f>
        <v/>
      </c>
      <c r="BO25" s="233" t="str">
        <f ca="1">IFERROR(INDEX(B3:AW28,A25,MATCH(BO2,B2:AW2,0)),"")</f>
        <v/>
      </c>
      <c r="BP25" s="233" t="str">
        <f ca="1">IFERROR(INDEX(B3:AW28,A25,MATCH(BP2,B2:AW2,0)),"")</f>
        <v/>
      </c>
      <c r="BQ25" s="233" t="str">
        <f ca="1">IFERROR(INDEX(B3:AW28,A25,MATCH(BQ2,B2:AW2,0)),"")</f>
        <v/>
      </c>
      <c r="BR25" s="233" t="str">
        <f ca="1">IFERROR(INDEX(B3:AW28,A25,MATCH(BR2,B2:AW2,0)),"")</f>
        <v/>
      </c>
      <c r="BS25" s="233" t="str">
        <f ca="1">IFERROR(INDEX(B3:AW28,A25,MATCH(BS2,B2:AW2,0)),"")</f>
        <v/>
      </c>
      <c r="BT25" s="233" t="str">
        <f ca="1">IFERROR(INDEX(B3:AW28,A25,MATCH(BT2,B2:AW2,0)),"")</f>
        <v/>
      </c>
      <c r="BU25" s="233" t="str">
        <f ca="1">IFERROR(INDEX(B3:AW28,A25,MATCH(BU2,B2:AW2,0)),"")</f>
        <v/>
      </c>
      <c r="BV25" s="233" t="str">
        <f ca="1">IFERROR(INDEX(B3:AW28,A25,MATCH(BV2,B2:AW2,0)),"")</f>
        <v/>
      </c>
      <c r="BW25" s="233" t="str">
        <f ca="1">IFERROR(INDEX(B3:AW28,A25,MATCH(BW2,B2:AW2,0)),"")</f>
        <v/>
      </c>
      <c r="BX25" s="233" t="str">
        <f ca="1">IFERROR(INDEX(B3:AW28,A25,MATCH(BX2,B2:AW2,0)),"")</f>
        <v/>
      </c>
      <c r="BY25" s="233" t="str">
        <f ca="1">IFERROR(INDEX(B3:AW28,A25,MATCH(BY2,B2:AW2,0)),"")</f>
        <v/>
      </c>
      <c r="BZ25" s="233" t="str">
        <f ca="1">IFERROR(INDEX(B3:AW28,A25,MATCH(BZ2,B2:AW2,0)),"")</f>
        <v/>
      </c>
      <c r="CA25" s="233" t="str">
        <f ca="1">IFERROR(INDEX(B3:AW28,A25,MATCH(CA2,B2:AW2,0)),"")</f>
        <v/>
      </c>
      <c r="CB25" s="233" t="str">
        <f ca="1">IFERROR(INDEX(B3:AW28,A25,MATCH(CB2,B2:AW2,0)),"")</f>
        <v/>
      </c>
      <c r="CC25" s="233" t="str">
        <f ca="1">IFERROR(INDEX(B3:AW28,A25,MATCH(CC2,B2:AW2,0)),"")</f>
        <v/>
      </c>
      <c r="CD25" s="233" t="str">
        <f ca="1">IFERROR(INDEX(B3:AW28,A25,MATCH(CD2,B2:AW2,0)),"")</f>
        <v/>
      </c>
      <c r="CF25" s="233" t="str">
        <f ca="1">IFERROR(INDEX(B3:AW28,A25,MATCH(CF2,B2:AW2,0)),"")</f>
        <v/>
      </c>
      <c r="CG25" s="233" t="str">
        <f ca="1">IFERROR(INDEX(B3:AW28,A25,MATCH(CG2,B2:AW2,0)),"")</f>
        <v/>
      </c>
      <c r="CH25" s="233" t="str">
        <f ca="1">IFERROR(INDEX(B3:AW28,A25,MATCH(CH2,B2:AW2,0)),"")</f>
        <v/>
      </c>
      <c r="CI25" s="233" t="str">
        <f ca="1">IFERROR(INDEX(B3:AW28,A25,MATCH(CI2,B2:AW2,0)),"")</f>
        <v/>
      </c>
      <c r="CJ25" s="233" t="str">
        <f ca="1">IFERROR(INDEX(B3:AW28,A25,MATCH(CJ2,B2:AW2,0)),"")</f>
        <v/>
      </c>
      <c r="CK25" s="233" t="str">
        <f ca="1">IFERROR(INDEX(B3:AW28,A25,MATCH(CK2,B2:AW2,0)),"")</f>
        <v/>
      </c>
      <c r="CL25" s="233" t="str">
        <f ca="1">IFERROR(INDEX(B3:AW28,A25,MATCH(CL2,B2:AW2,0)),"")</f>
        <v/>
      </c>
      <c r="CM25" s="233" t="str">
        <f ca="1">IFERROR(INDEX(B3:AW28,A25,MATCH(CM2,B2:AW2,0)),"")</f>
        <v/>
      </c>
      <c r="CN25" s="233" t="str">
        <f ca="1">IFERROR(INDEX(B3:AW28,A25,MATCH(CN2,B2:AW2,0)),"")</f>
        <v/>
      </c>
      <c r="CO25" s="233" t="str">
        <f ca="1">IFERROR(INDEX(B3:AW28,A25,MATCH(CO2,B2:AW2,0)),"")</f>
        <v/>
      </c>
      <c r="CP25" s="233" t="str">
        <f ca="1">IFERROR(INDEX(B3:AW28,A25,MATCH(CP2,B2:AW2,0)),"")</f>
        <v/>
      </c>
      <c r="CQ25" s="233" t="str">
        <f ca="1">IFERROR(INDEX(B3:AW28,A25,MATCH(CQ2,B2:AW2,0)),"")</f>
        <v/>
      </c>
      <c r="CR25" s="233" t="str">
        <f ca="1">IFERROR(INDEX(B3:AW28,A25,MATCH(CR2,B2:AW2,0)),"")</f>
        <v/>
      </c>
      <c r="CS25" s="233" t="str">
        <f ca="1">IFERROR(INDEX(B3:AW28,A25,MATCH(CS2,B2:AW2,0)),"")</f>
        <v/>
      </c>
      <c r="CT25" s="233" t="str">
        <f ca="1">IFERROR(INDEX(B3:AW28,A25,MATCH(CT2,B2:AW2,0)),"")</f>
        <v/>
      </c>
      <c r="CU25" s="233" t="str">
        <f ca="1">IFERROR(INDEX(B3:AW28,A25,MATCH(CU2,B2:AW2,0)),"")</f>
        <v/>
      </c>
      <c r="CW25" s="233" t="str">
        <f ca="1">IFERROR(INDEX(B3:AW28,A25,MATCH(CW2,B2:AW2,0)),"")</f>
        <v/>
      </c>
      <c r="CX25" s="233" t="str">
        <f ca="1">IFERROR(INDEX(B3:AW28,A25,MATCH(CX2,B2:AW2,0)),"")</f>
        <v/>
      </c>
      <c r="CY25" s="233" t="str">
        <f ca="1">IFERROR(INDEX(B3:AW28,A25,MATCH(CY2,B2:AW2,0)),"")</f>
        <v/>
      </c>
      <c r="CZ25" s="233" t="str">
        <f ca="1">IFERROR(INDEX(B3:AW28,A25,MATCH(CZ2,B2:AW2,0)),"")</f>
        <v/>
      </c>
      <c r="DA25" s="233" t="str">
        <f ca="1">IFERROR(INDEX(B3:AW28,A25,MATCH(DA2,B2:AW2,0)),"")</f>
        <v/>
      </c>
      <c r="DB25" s="233" t="str">
        <f ca="1">IFERROR(INDEX(B3:AW28,A25,MATCH(DB2,B2:AW2,0)),"")</f>
        <v/>
      </c>
      <c r="DC25" s="233" t="str">
        <f ca="1">IFERROR(INDEX(B3:AW28,A25,MATCH(DC2,B2:AW2,0)),"")</f>
        <v/>
      </c>
      <c r="DD25" s="233" t="str">
        <f ca="1">IFERROR(INDEX(B3:AW28,A25,MATCH(DD2,B2:AW2,0)),"")</f>
        <v/>
      </c>
      <c r="DF25" s="233" t="str">
        <f ca="1">IFERROR(INDEX(B3:AW28,A25,MATCH(DF2,B2:AW2,0)),"")</f>
        <v/>
      </c>
      <c r="DG25" s="233" t="str">
        <f ca="1">IFERROR(INDEX(B3:AW28,A25,MATCH(DG2,B2:AW2,0)),"")</f>
        <v/>
      </c>
      <c r="DH25" s="233" t="str">
        <f ca="1">IFERROR(INDEX(B3:AW28,A25,MATCH(DH2,B2:AW2,0)),"")</f>
        <v/>
      </c>
      <c r="DI25" s="233" t="str">
        <f ca="1">IFERROR(INDEX(B3:AW28,A25,MATCH(DI2,B2:AW2,0)),"")</f>
        <v/>
      </c>
      <c r="DK25" s="233" t="str">
        <f ca="1">IFERROR(INDEX(B3:AW28,A25,MATCH(DK2,B2:AW2,0)),"")</f>
        <v/>
      </c>
      <c r="DL25" s="233" t="str">
        <f ca="1">IFERROR(INDEX(B3:AW28,A25,MATCH(DL2,B2:AW2,0)),"")</f>
        <v/>
      </c>
      <c r="DN25" s="233" t="str">
        <f ca="1">IFERROR(INDEX(B3:AW28,A25,MATCH(DN2,B2:AW2,0)),"")</f>
        <v/>
      </c>
      <c r="DO25" s="233" t="str">
        <f ca="1">IFERROR(INDEX(B3:AW28,A25,MATCH(DO2,B2:AW2,0)),"")</f>
        <v/>
      </c>
      <c r="DQ25" s="233" t="str">
        <f t="shared" ca="1" si="5"/>
        <v>Mexico</v>
      </c>
      <c r="DT25" s="233" t="str">
        <f t="shared" si="2"/>
        <v>Raúl Jiménez</v>
      </c>
      <c r="DU25" s="233">
        <f>COUNTIF('Group Stages'!J7:J150,DT25)</f>
        <v>0</v>
      </c>
      <c r="DV25" s="233">
        <f>COUNTIF('Group Stages'!K7:K150,DT25)</f>
        <v>0</v>
      </c>
      <c r="DW25" s="233">
        <f>COUNTIF('Group Stages'!L7:L150,DT25)</f>
        <v>0</v>
      </c>
      <c r="DX25" s="233">
        <f>COUNTIF('Group Stages'!M7:M150,DT25)</f>
        <v>0</v>
      </c>
      <c r="DY25" s="233">
        <f>COUNTIF('Group Stages'!N7:N150,DT25)</f>
        <v>0</v>
      </c>
      <c r="DZ25" s="233">
        <f>COUNTIF('Group Stages'!O7:O150,DT25)</f>
        <v>0</v>
      </c>
      <c r="EA25" s="233">
        <f>COUNTIF('Group Stages'!P7:P150,DT25)</f>
        <v>0</v>
      </c>
      <c r="EB25" s="233">
        <f>COUNTIF('Group Stages'!Q7:Q150,DT25)</f>
        <v>0</v>
      </c>
      <c r="EC25" s="233">
        <f>COUNTIF('Knock Out Stages'!K7:K85,DT25)</f>
        <v>0</v>
      </c>
      <c r="ED25" s="233">
        <f>COUNTIF('Knock Out Stages'!L7:L85,DT25)</f>
        <v>0</v>
      </c>
      <c r="EE25" s="233">
        <f>COUNTIF('Knock Out Stages'!M7:M85,DT25)</f>
        <v>0</v>
      </c>
      <c r="EF25" s="233">
        <f>COUNTIF('Knock Out Stages'!N7:N85,DT25)</f>
        <v>0</v>
      </c>
      <c r="EG25" s="233">
        <f>COUNTIF('Knock Out Stages'!O7:O85,DT25)</f>
        <v>0</v>
      </c>
      <c r="EH25" s="233">
        <f>COUNTIF('Knock Out Stages'!P7:P85,DT25)</f>
        <v>0</v>
      </c>
      <c r="EI25" s="233">
        <f>COUNTIF('Knock Out Stages'!Q7:Q85,DT25)</f>
        <v>0</v>
      </c>
      <c r="EJ25" s="233">
        <f>COUNTIF('Knock Out Stages'!R7:R85,DT25)</f>
        <v>0</v>
      </c>
      <c r="EK25" s="233">
        <f t="shared" si="3"/>
        <v>0</v>
      </c>
      <c r="EL25" s="235">
        <f ca="1">RANK(EK25,EK3:EK1250)+COUNTIF(EK3:EK25,EK25)-1</f>
        <v>23</v>
      </c>
      <c r="EM25" s="233" t="str">
        <f t="shared" ca="1" si="4"/>
        <v>Raúl Jiménez (Mexico)</v>
      </c>
    </row>
    <row r="26" spans="1:143" x14ac:dyDescent="0.2">
      <c r="A26" s="233">
        <v>24</v>
      </c>
      <c r="B26" s="233" t="str">
        <f>'Player Database'!C29</f>
        <v>Raúl Rangel</v>
      </c>
      <c r="C26" s="233">
        <f>'Player Database'!D29</f>
        <v>0</v>
      </c>
      <c r="D26" s="233" t="str">
        <f>'Player Database'!E29</f>
        <v>Son Heung-Min</v>
      </c>
      <c r="E26" s="233" t="str">
        <f>'Player Database'!F29</f>
        <v>Vladimír Coufal</v>
      </c>
      <c r="F26" s="233" t="str">
        <f>'Player Database'!G29</f>
        <v>Richie Laryea</v>
      </c>
      <c r="G26" s="233" t="str">
        <f>'Player Database'!H29</f>
        <v>Tarik Muharemovic</v>
      </c>
      <c r="H26" s="233" t="str">
        <f>'Player Database'!I29</f>
        <v>Salah Zakaria</v>
      </c>
      <c r="I26" s="233" t="str">
        <f>'Player Database'!J29</f>
        <v>Silvan Widmer</v>
      </c>
      <c r="J26" s="233" t="str">
        <f>'Player Database'!K29</f>
        <v>Vinícius Júnior</v>
      </c>
      <c r="K26" s="233" t="str">
        <f>'Player Database'!L29</f>
        <v>Samir El Mourabet</v>
      </c>
      <c r="L26" s="233" t="str">
        <f>'Player Database'!M29</f>
        <v>Woodensky Pierre</v>
      </c>
      <c r="M26" s="233" t="str">
        <f>'Player Database'!N29</f>
        <v>Scott McKenna</v>
      </c>
      <c r="N26" s="233" t="str">
        <f>'Player Database'!O29</f>
        <v>Tim Ream</v>
      </c>
      <c r="O26" s="233" t="str">
        <f>'Player Database'!P29</f>
        <v>Omar Alderete</v>
      </c>
      <c r="P26" s="233" t="str">
        <f>'Player Database'!Q29</f>
        <v>Patrick Yazbek</v>
      </c>
      <c r="Q26" s="233" t="str">
        <f>'Player Database'!R29</f>
        <v>Salih Özcan</v>
      </c>
      <c r="R26" s="233" t="str">
        <f>'Player Database'!S29</f>
        <v>Pascal Groß</v>
      </c>
      <c r="S26" s="233">
        <f>'Player Database'!T29</f>
        <v>0</v>
      </c>
      <c r="T26" s="233" t="str">
        <f>'Player Database'!U29</f>
        <v>Wilfried Singo</v>
      </c>
      <c r="U26" s="233" t="str">
        <f>'Player Database'!V29</f>
        <v>Pedro Vite</v>
      </c>
      <c r="V26" s="233" t="str">
        <f>'Player Database'!W29</f>
        <v>Wout Weghorst</v>
      </c>
      <c r="W26" s="233" t="str">
        <f>'Player Database'!X29</f>
        <v>Tsuyoshi Watanabe</v>
      </c>
      <c r="X26" s="233" t="str">
        <f>'Player Database'!Y29</f>
        <v>Viktor Gyökeres</v>
      </c>
      <c r="Y26" s="233" t="str">
        <f>'Player Database'!Z29</f>
        <v>Rani Khedira</v>
      </c>
      <c r="Z26" s="233" t="str">
        <f>'Player Database'!AA29</f>
        <v>Timothy Castagne</v>
      </c>
      <c r="AA26" s="233" t="str">
        <f>'Player Database'!AB29</f>
        <v>Trézéguet</v>
      </c>
      <c r="AB26" s="233" t="str">
        <f>'Player Database'!AC29</f>
        <v>Saeid Ezatolahi</v>
      </c>
      <c r="AC26" s="233">
        <f>'Player Database'!AD29</f>
        <v>0</v>
      </c>
      <c r="AD26" s="233" t="str">
        <f>'Player Database'!AE29</f>
        <v>Unai Simón</v>
      </c>
      <c r="AE26" s="233" t="str">
        <f>'Player Database'!AF29</f>
        <v>Vozinha</v>
      </c>
      <c r="AF26" s="233" t="str">
        <f>'Player Database'!AG29</f>
        <v>Saud Abdulhamid</v>
      </c>
      <c r="AG26" s="233" t="str">
        <f>'Player Database'!AH29</f>
        <v>Nicolás de la Cruz</v>
      </c>
      <c r="AH26" s="233" t="str">
        <f>'Player Database'!AI29</f>
        <v>Rayan Cherki</v>
      </c>
      <c r="AI26" s="233" t="str">
        <f>'Player Database'!AJ29</f>
        <v>Nobel Mendy</v>
      </c>
      <c r="AJ26" s="233" t="str">
        <f>'Player Database'!AK29</f>
        <v>Rebin Solaka</v>
      </c>
      <c r="AK26" s="233" t="str">
        <f>'Player Database'!AL29</f>
        <v>Viljar Myhra</v>
      </c>
      <c r="AL26" s="233" t="str">
        <f>'Player Database'!AM29</f>
        <v>Nicolás Otamendi</v>
      </c>
      <c r="AM26" s="233" t="str">
        <f>'Player Database'!AN29</f>
        <v>Riyad Mahrez</v>
      </c>
      <c r="AN26" s="233" t="str">
        <f>'Player Database'!AO29</f>
        <v>Romano Schmid</v>
      </c>
      <c r="AO26" s="233" t="str">
        <f>'Player Database'!AP29</f>
        <v>Yazan Al-Arab</v>
      </c>
      <c r="AP26" s="233" t="str">
        <f>'Player Database'!AQ29</f>
        <v>Rui Silva</v>
      </c>
      <c r="AQ26" s="233" t="str">
        <f>'Player Database'!AR29</f>
        <v>Théo Bongonda</v>
      </c>
      <c r="AR26" s="233" t="str">
        <f>'Player Database'!AS29</f>
        <v>Umarali Rakhmonaliev</v>
      </c>
      <c r="AS26" s="233" t="str">
        <f>'Player Database'!AT29</f>
        <v>Richard Ríos</v>
      </c>
      <c r="AT26" s="233" t="str">
        <f>'Player Database'!AU29</f>
        <v>Morgan Rogers</v>
      </c>
      <c r="AU26" s="233" t="str">
        <f>'Player Database'!AV29</f>
        <v>Petar Musa</v>
      </c>
      <c r="AV26" s="233" t="str">
        <f>'Player Database'!AW29</f>
        <v>Ransford-Yeboah Königsdörffer</v>
      </c>
      <c r="AW26" s="233">
        <f>'Player Database'!AX29</f>
        <v>0</v>
      </c>
      <c r="AY26" s="233" t="str">
        <f ca="1">IFERROR(INDEX(B3:AW28,A26,MATCH(AY2,B2:AW2,0)),"")</f>
        <v/>
      </c>
      <c r="AZ26" s="233" t="str">
        <f ca="1">IFERROR(INDEX(B3:AW28,A26,MATCH(AZ2,B2:AW2,0)),"")</f>
        <v/>
      </c>
      <c r="BA26" s="233" t="str">
        <f ca="1">IFERROR(INDEX(B3:AW28,A26,MATCH(BA2,B2:AW2,0)),"")</f>
        <v/>
      </c>
      <c r="BB26" s="233" t="str">
        <f ca="1">IFERROR(INDEX(B3:AW28,A26,MATCH(BB2,B2:AW2,0)),"")</f>
        <v/>
      </c>
      <c r="BC26" s="233" t="str">
        <f ca="1">IFERROR(INDEX(B3:AW28,A26,MATCH(BC2,B2:AW2,0)),"")</f>
        <v/>
      </c>
      <c r="BD26" s="233" t="str">
        <f ca="1">IFERROR(INDEX(B3:AW28,A26,MATCH(BD2,B2:AW2,0)),"")</f>
        <v/>
      </c>
      <c r="BE26" s="233" t="str">
        <f ca="1">IFERROR(INDEX(B3:AW28,A26,MATCH(BE2,B2:AW2,0)),"")</f>
        <v/>
      </c>
      <c r="BF26" s="233" t="str">
        <f ca="1">IFERROR(INDEX(B3:AW28,A26,MATCH(BF2,B2:AW2,0)),"")</f>
        <v/>
      </c>
      <c r="BG26" s="233" t="str">
        <f ca="1">IFERROR(INDEX(B3:AW28,A26,MATCH(BG2,B2:AW2,0)),"")</f>
        <v/>
      </c>
      <c r="BH26" s="233" t="str">
        <f ca="1">IFERROR(INDEX(B3:AW28,A26,MATCH(BH2,B2:AW2,0)),"")</f>
        <v/>
      </c>
      <c r="BI26" s="233" t="str">
        <f ca="1">IFERROR(INDEX(B3:AW28,A26,MATCH(BI2,B2:AW2,0)),"")</f>
        <v/>
      </c>
      <c r="BJ26" s="233" t="str">
        <f ca="1">IFERROR(INDEX(B3:AW28,A26,MATCH(BJ2,B2:AW2,0)),"")</f>
        <v/>
      </c>
      <c r="BK26" s="233" t="str">
        <f ca="1">IFERROR(INDEX(B3:AW28,A26,MATCH(BK2,B2:AW2,0)),"")</f>
        <v/>
      </c>
      <c r="BL26" s="233" t="str">
        <f ca="1">IFERROR(INDEX(B3:AW28,A26,MATCH(BL2,B2:AW2,0)),"")</f>
        <v/>
      </c>
      <c r="BM26" s="233" t="str">
        <f ca="1">IFERROR(INDEX(B3:AW28,A26,MATCH(BM2,B2:AW2,0)),"")</f>
        <v/>
      </c>
      <c r="BN26" s="233" t="str">
        <f ca="1">IFERROR(INDEX(B3:AW28,A26,MATCH(BN2,B2:AW2,0)),"")</f>
        <v/>
      </c>
      <c r="BO26" s="233" t="str">
        <f ca="1">IFERROR(INDEX(B3:AW28,A26,MATCH(BO2,B2:AW2,0)),"")</f>
        <v/>
      </c>
      <c r="BP26" s="233" t="str">
        <f ca="1">IFERROR(INDEX(B3:AW28,A26,MATCH(BP2,B2:AW2,0)),"")</f>
        <v/>
      </c>
      <c r="BQ26" s="233" t="str">
        <f ca="1">IFERROR(INDEX(B3:AW28,A26,MATCH(BQ2,B2:AW2,0)),"")</f>
        <v/>
      </c>
      <c r="BR26" s="233" t="str">
        <f ca="1">IFERROR(INDEX(B3:AW28,A26,MATCH(BR2,B2:AW2,0)),"")</f>
        <v/>
      </c>
      <c r="BS26" s="233" t="str">
        <f ca="1">IFERROR(INDEX(B3:AW28,A26,MATCH(BS2,B2:AW2,0)),"")</f>
        <v/>
      </c>
      <c r="BT26" s="233" t="str">
        <f ca="1">IFERROR(INDEX(B3:AW28,A26,MATCH(BT2,B2:AW2,0)),"")</f>
        <v/>
      </c>
      <c r="BU26" s="233" t="str">
        <f ca="1">IFERROR(INDEX(B3:AW28,A26,MATCH(BU2,B2:AW2,0)),"")</f>
        <v/>
      </c>
      <c r="BV26" s="233" t="str">
        <f ca="1">IFERROR(INDEX(B3:AW28,A26,MATCH(BV2,B2:AW2,0)),"")</f>
        <v/>
      </c>
      <c r="BW26" s="233" t="str">
        <f ca="1">IFERROR(INDEX(B3:AW28,A26,MATCH(BW2,B2:AW2,0)),"")</f>
        <v/>
      </c>
      <c r="BX26" s="233" t="str">
        <f ca="1">IFERROR(INDEX(B3:AW28,A26,MATCH(BX2,B2:AW2,0)),"")</f>
        <v/>
      </c>
      <c r="BY26" s="233" t="str">
        <f ca="1">IFERROR(INDEX(B3:AW28,A26,MATCH(BY2,B2:AW2,0)),"")</f>
        <v/>
      </c>
      <c r="BZ26" s="233" t="str">
        <f ca="1">IFERROR(INDEX(B3:AW28,A26,MATCH(BZ2,B2:AW2,0)),"")</f>
        <v/>
      </c>
      <c r="CA26" s="233" t="str">
        <f ca="1">IFERROR(INDEX(B3:AW28,A26,MATCH(CA2,B2:AW2,0)),"")</f>
        <v/>
      </c>
      <c r="CB26" s="233" t="str">
        <f ca="1">IFERROR(INDEX(B3:AW28,A26,MATCH(CB2,B2:AW2,0)),"")</f>
        <v/>
      </c>
      <c r="CC26" s="233" t="str">
        <f ca="1">IFERROR(INDEX(B3:AW28,A26,MATCH(CC2,B2:AW2,0)),"")</f>
        <v/>
      </c>
      <c r="CD26" s="233" t="str">
        <f ca="1">IFERROR(INDEX(B3:AW28,A26,MATCH(CD2,B2:AW2,0)),"")</f>
        <v/>
      </c>
      <c r="CF26" s="233" t="str">
        <f ca="1">IFERROR(INDEX(B3:AW28,A26,MATCH(CF2,B2:AW2,0)),"")</f>
        <v/>
      </c>
      <c r="CG26" s="233" t="str">
        <f ca="1">IFERROR(INDEX(B3:AW28,A26,MATCH(CG2,B2:AW2,0)),"")</f>
        <v/>
      </c>
      <c r="CH26" s="233" t="str">
        <f ca="1">IFERROR(INDEX(B3:AW28,A26,MATCH(CH2,B2:AW2,0)),"")</f>
        <v/>
      </c>
      <c r="CI26" s="233" t="str">
        <f ca="1">IFERROR(INDEX(B3:AW28,A26,MATCH(CI2,B2:AW2,0)),"")</f>
        <v/>
      </c>
      <c r="CJ26" s="233" t="str">
        <f ca="1">IFERROR(INDEX(B3:AW28,A26,MATCH(CJ2,B2:AW2,0)),"")</f>
        <v/>
      </c>
      <c r="CK26" s="233" t="str">
        <f ca="1">IFERROR(INDEX(B3:AW28,A26,MATCH(CK2,B2:AW2,0)),"")</f>
        <v/>
      </c>
      <c r="CL26" s="233" t="str">
        <f ca="1">IFERROR(INDEX(B3:AW28,A26,MATCH(CL2,B2:AW2,0)),"")</f>
        <v/>
      </c>
      <c r="CM26" s="233" t="str">
        <f ca="1">IFERROR(INDEX(B3:AW28,A26,MATCH(CM2,B2:AW2,0)),"")</f>
        <v/>
      </c>
      <c r="CN26" s="233" t="str">
        <f ca="1">IFERROR(INDEX(B3:AW28,A26,MATCH(CN2,B2:AW2,0)),"")</f>
        <v/>
      </c>
      <c r="CO26" s="233" t="str">
        <f ca="1">IFERROR(INDEX(B3:AW28,A26,MATCH(CO2,B2:AW2,0)),"")</f>
        <v/>
      </c>
      <c r="CP26" s="233" t="str">
        <f ca="1">IFERROR(INDEX(B3:AW28,A26,MATCH(CP2,B2:AW2,0)),"")</f>
        <v/>
      </c>
      <c r="CQ26" s="233" t="str">
        <f ca="1">IFERROR(INDEX(B3:AW28,A26,MATCH(CQ2,B2:AW2,0)),"")</f>
        <v/>
      </c>
      <c r="CR26" s="233" t="str">
        <f ca="1">IFERROR(INDEX(B3:AW28,A26,MATCH(CR2,B2:AW2,0)),"")</f>
        <v/>
      </c>
      <c r="CS26" s="233" t="str">
        <f ca="1">IFERROR(INDEX(B3:AW28,A26,MATCH(CS2,B2:AW2,0)),"")</f>
        <v/>
      </c>
      <c r="CT26" s="233" t="str">
        <f ca="1">IFERROR(INDEX(B3:AW28,A26,MATCH(CT2,B2:AW2,0)),"")</f>
        <v/>
      </c>
      <c r="CU26" s="233" t="str">
        <f ca="1">IFERROR(INDEX(B3:AW28,A26,MATCH(CU2,B2:AW2,0)),"")</f>
        <v/>
      </c>
      <c r="CW26" s="233" t="str">
        <f ca="1">IFERROR(INDEX(B3:AW28,A26,MATCH(CW2,B2:AW2,0)),"")</f>
        <v/>
      </c>
      <c r="CX26" s="233" t="str">
        <f ca="1">IFERROR(INDEX(B3:AW28,A26,MATCH(CX2,B2:AW2,0)),"")</f>
        <v/>
      </c>
      <c r="CY26" s="233" t="str">
        <f ca="1">IFERROR(INDEX(B3:AW28,A26,MATCH(CY2,B2:AW2,0)),"")</f>
        <v/>
      </c>
      <c r="CZ26" s="233" t="str">
        <f ca="1">IFERROR(INDEX(B3:AW28,A26,MATCH(CZ2,B2:AW2,0)),"")</f>
        <v/>
      </c>
      <c r="DA26" s="233" t="str">
        <f ca="1">IFERROR(INDEX(B3:AW28,A26,MATCH(DA2,B2:AW2,0)),"")</f>
        <v/>
      </c>
      <c r="DB26" s="233" t="str">
        <f ca="1">IFERROR(INDEX(B3:AW28,A26,MATCH(DB2,B2:AW2,0)),"")</f>
        <v/>
      </c>
      <c r="DC26" s="233" t="str">
        <f ca="1">IFERROR(INDEX(B3:AW28,A26,MATCH(DC2,B2:AW2,0)),"")</f>
        <v/>
      </c>
      <c r="DD26" s="233" t="str">
        <f ca="1">IFERROR(INDEX(B3:AW28,A26,MATCH(DD2,B2:AW2,0)),"")</f>
        <v/>
      </c>
      <c r="DF26" s="233" t="str">
        <f ca="1">IFERROR(INDEX(B3:AW28,A26,MATCH(DF2,B2:AW2,0)),"")</f>
        <v/>
      </c>
      <c r="DG26" s="233" t="str">
        <f ca="1">IFERROR(INDEX(B3:AW28,A26,MATCH(DG2,B2:AW2,0)),"")</f>
        <v/>
      </c>
      <c r="DH26" s="233" t="str">
        <f ca="1">IFERROR(INDEX(B3:AW28,A26,MATCH(DH2,B2:AW2,0)),"")</f>
        <v/>
      </c>
      <c r="DI26" s="233" t="str">
        <f ca="1">IFERROR(INDEX(B3:AW28,A26,MATCH(DI2,B2:AW2,0)),"")</f>
        <v/>
      </c>
      <c r="DK26" s="233" t="str">
        <f ca="1">IFERROR(INDEX(B3:AW28,A26,MATCH(DK2,B2:AW2,0)),"")</f>
        <v/>
      </c>
      <c r="DL26" s="233" t="str">
        <f ca="1">IFERROR(INDEX(B3:AW28,A26,MATCH(DL2,B2:AW2,0)),"")</f>
        <v/>
      </c>
      <c r="DN26" s="233" t="str">
        <f ca="1">IFERROR(INDEX(B3:AW28,A26,MATCH(DN2,B2:AW2,0)),"")</f>
        <v/>
      </c>
      <c r="DO26" s="233" t="str">
        <f ca="1">IFERROR(INDEX(B3:AW28,A26,MATCH(DO2,B2:AW2,0)),"")</f>
        <v/>
      </c>
      <c r="DQ26" s="233" t="str">
        <f t="shared" ca="1" si="5"/>
        <v>Mexico</v>
      </c>
      <c r="DT26" s="233" t="str">
        <f t="shared" si="2"/>
        <v>Raúl Rangel</v>
      </c>
      <c r="DU26" s="233">
        <f>COUNTIF('Group Stages'!J7:J150,DT26)</f>
        <v>0</v>
      </c>
      <c r="DV26" s="233">
        <f>COUNTIF('Group Stages'!K7:K150,DT26)</f>
        <v>0</v>
      </c>
      <c r="DW26" s="233">
        <f>COUNTIF('Group Stages'!L7:L150,DT26)</f>
        <v>0</v>
      </c>
      <c r="DX26" s="233">
        <f>COUNTIF('Group Stages'!M7:M150,DT26)</f>
        <v>0</v>
      </c>
      <c r="DY26" s="233">
        <f>COUNTIF('Group Stages'!N7:N150,DT26)</f>
        <v>0</v>
      </c>
      <c r="DZ26" s="233">
        <f>COUNTIF('Group Stages'!O7:O150,DT26)</f>
        <v>0</v>
      </c>
      <c r="EA26" s="233">
        <f>COUNTIF('Group Stages'!P7:P150,DT26)</f>
        <v>0</v>
      </c>
      <c r="EB26" s="233">
        <f>COUNTIF('Group Stages'!Q7:Q150,DT26)</f>
        <v>0</v>
      </c>
      <c r="EC26" s="233">
        <f>COUNTIF('Knock Out Stages'!K7:K85,DT26)</f>
        <v>0</v>
      </c>
      <c r="ED26" s="233">
        <f>COUNTIF('Knock Out Stages'!L7:L85,DT26)</f>
        <v>0</v>
      </c>
      <c r="EE26" s="233">
        <f>COUNTIF('Knock Out Stages'!M7:M85,DT26)</f>
        <v>0</v>
      </c>
      <c r="EF26" s="233">
        <f>COUNTIF('Knock Out Stages'!N7:N85,DT26)</f>
        <v>0</v>
      </c>
      <c r="EG26" s="233">
        <f>COUNTIF('Knock Out Stages'!O7:O85,DT26)</f>
        <v>0</v>
      </c>
      <c r="EH26" s="233">
        <f>COUNTIF('Knock Out Stages'!P7:P85,DT26)</f>
        <v>0</v>
      </c>
      <c r="EI26" s="233">
        <f>COUNTIF('Knock Out Stages'!Q7:Q85,DT26)</f>
        <v>0</v>
      </c>
      <c r="EJ26" s="233">
        <f>COUNTIF('Knock Out Stages'!R7:R85,DT26)</f>
        <v>0</v>
      </c>
      <c r="EK26" s="233">
        <f t="shared" si="3"/>
        <v>0</v>
      </c>
      <c r="EL26" s="235">
        <f ca="1">RANK(EK26,EK3:EK1250)+COUNTIF(EK3:EK26,EK26)-1</f>
        <v>24</v>
      </c>
      <c r="EM26" s="233" t="str">
        <f t="shared" ca="1" si="4"/>
        <v>Raúl Rangel (Mexico)</v>
      </c>
    </row>
    <row r="27" spans="1:143" x14ac:dyDescent="0.2">
      <c r="A27" s="233">
        <v>25</v>
      </c>
      <c r="B27" s="233" t="str">
        <f>'Player Database'!C30</f>
        <v>Richard Ledezma</v>
      </c>
      <c r="C27" s="233">
        <f>'Player Database'!D30</f>
        <v>0</v>
      </c>
      <c r="D27" s="233" t="str">
        <f>'Player Database'!E30</f>
        <v>Song Bum-Keun</v>
      </c>
      <c r="E27" s="233" t="str">
        <f>'Player Database'!F30</f>
        <v>Vladimír Darida</v>
      </c>
      <c r="F27" s="233" t="str">
        <f>'Player Database'!G30</f>
        <v>Tajon Buchanan</v>
      </c>
      <c r="G27" s="233">
        <f>'Player Database'!H30</f>
        <v>0</v>
      </c>
      <c r="H27" s="233" t="str">
        <f>'Player Database'!I30</f>
        <v>Shehab Ellethy</v>
      </c>
      <c r="I27" s="233" t="str">
        <f>'Player Database'!J30</f>
        <v>Vincent Sierro</v>
      </c>
      <c r="J27" s="233" t="str">
        <f>'Player Database'!K30</f>
        <v>Vitor Reis</v>
      </c>
      <c r="K27" s="233" t="str">
        <f>'Player Database'!L30</f>
        <v>Souffian El Karouani</v>
      </c>
      <c r="L27" s="233" t="str">
        <f>'Player Database'!M30</f>
        <v>Yassine Fortune</v>
      </c>
      <c r="M27" s="233" t="str">
        <f>'Player Database'!N30</f>
        <v>Scott McTominay</v>
      </c>
      <c r="N27" s="233" t="str">
        <f>'Player Database'!O30</f>
        <v>Timothy Weah</v>
      </c>
      <c r="O27" s="233" t="str">
        <f>'Player Database'!P30</f>
        <v>Orlando Gil</v>
      </c>
      <c r="P27" s="233" t="str">
        <f>'Player Database'!Q30</f>
        <v>Paul Izzo</v>
      </c>
      <c r="Q27" s="233" t="str">
        <f>'Player Database'!R30</f>
        <v>Samet Akaydin</v>
      </c>
      <c r="R27" s="233" t="str">
        <f>'Player Database'!S30</f>
        <v>Serge Gnabry</v>
      </c>
      <c r="S27" s="233">
        <f>'Player Database'!T30</f>
        <v>0</v>
      </c>
      <c r="T27" s="233" t="str">
        <f>'Player Database'!U30</f>
        <v>Yahia Fofana</v>
      </c>
      <c r="U27" s="233" t="str">
        <f>'Player Database'!V30</f>
        <v>Pervis Estupiñán</v>
      </c>
      <c r="V27" s="233" t="str">
        <f>'Player Database'!W30</f>
        <v>Xavi Simons</v>
      </c>
      <c r="W27" s="233" t="str">
        <f>'Player Database'!X30</f>
        <v>Yuito Suzuki</v>
      </c>
      <c r="X27" s="233" t="str">
        <f>'Player Database'!Y30</f>
        <v>Williot Swedberg</v>
      </c>
      <c r="Y27" s="233" t="str">
        <f>'Player Database'!Z30</f>
        <v>Rayan Elloumi</v>
      </c>
      <c r="Z27" s="233" t="str">
        <f>'Player Database'!AA30</f>
        <v>Youri Tielemans</v>
      </c>
      <c r="AA27" s="233" t="str">
        <f>'Player Database'!AB30</f>
        <v>Yasser Ibrahim</v>
      </c>
      <c r="AB27" s="233" t="str">
        <f>'Player Database'!AC30</f>
        <v>Saman Fallah</v>
      </c>
      <c r="AC27" s="233">
        <f>'Player Database'!AD30</f>
        <v>0</v>
      </c>
      <c r="AD27" s="233" t="str">
        <f>'Player Database'!AE30</f>
        <v>Víctor Muñoz</v>
      </c>
      <c r="AE27" s="233" t="str">
        <f>'Player Database'!AF30</f>
        <v>Wagner Pina</v>
      </c>
      <c r="AF27" s="233" t="str">
        <f>'Player Database'!AG30</f>
        <v>Sultan Mandash</v>
      </c>
      <c r="AG27" s="233" t="str">
        <f>'Player Database'!AH30</f>
        <v>Nicolás Fonseca</v>
      </c>
      <c r="AH27" s="233" t="str">
        <f>'Player Database'!AI30</f>
        <v>Theo Hernández</v>
      </c>
      <c r="AI27" s="233" t="str">
        <f>'Player Database'!AJ30</f>
        <v>Pape Gueye</v>
      </c>
      <c r="AJ27" s="233" t="str">
        <f>'Player Database'!AK30</f>
        <v>Youssef Amyn</v>
      </c>
      <c r="AK27" s="233">
        <f>'Player Database'!AL30</f>
        <v>0</v>
      </c>
      <c r="AL27" s="233" t="str">
        <f>'Player Database'!AM30</f>
        <v>Nicolás Tagliafico</v>
      </c>
      <c r="AM27" s="233" t="str">
        <f>'Player Database'!AN30</f>
        <v>Sohaib Nair</v>
      </c>
      <c r="AN27" s="233" t="str">
        <f>'Player Database'!AO30</f>
        <v>Sasa Kalajdzic</v>
      </c>
      <c r="AO27" s="233" t="str">
        <f>'Player Database'!AP30</f>
        <v>Yazeed Abu Laila</v>
      </c>
      <c r="AP27" s="233" t="str">
        <f>'Player Database'!AQ30</f>
        <v>Samú Costa</v>
      </c>
      <c r="AQ27" s="233" t="str">
        <f>'Player Database'!AR30</f>
        <v>Timothy Fayulu</v>
      </c>
      <c r="AR27" s="233" t="str">
        <f>'Player Database'!AS30</f>
        <v>Umarbek Eshmurodov</v>
      </c>
      <c r="AS27" s="233" t="str">
        <f>'Player Database'!AT30</f>
        <v>Santiago Arias</v>
      </c>
      <c r="AT27" s="233" t="str">
        <f>'Player Database'!AU30</f>
        <v>Noni Madueke</v>
      </c>
      <c r="AU27" s="233" t="str">
        <f>'Player Database'!AV30</f>
        <v>Petar Sucic</v>
      </c>
      <c r="AV27" s="233" t="str">
        <f>'Player Database'!AW30</f>
        <v>Thomas Partey</v>
      </c>
      <c r="AW27" s="233">
        <f>'Player Database'!AX30</f>
        <v>0</v>
      </c>
      <c r="AY27" s="233" t="str">
        <f ca="1">IFERROR(INDEX(B3:AW28,A27,MATCH(AY2,B2:AW2,0)),"")</f>
        <v/>
      </c>
      <c r="AZ27" s="233" t="str">
        <f ca="1">IFERROR(INDEX(B3:AW28,A27,MATCH(AZ2,B2:AW2,0)),"")</f>
        <v/>
      </c>
      <c r="BA27" s="233" t="str">
        <f ca="1">IFERROR(INDEX(B3:AW28,A27,MATCH(BA2,B2:AW2,0)),"")</f>
        <v/>
      </c>
      <c r="BB27" s="233" t="str">
        <f ca="1">IFERROR(INDEX(B3:AW28,A27,MATCH(BB2,B2:AW2,0)),"")</f>
        <v/>
      </c>
      <c r="BC27" s="233" t="str">
        <f ca="1">IFERROR(INDEX(B3:AW28,A27,MATCH(BC2,B2:AW2,0)),"")</f>
        <v/>
      </c>
      <c r="BD27" s="233" t="str">
        <f ca="1">IFERROR(INDEX(B3:AW28,A27,MATCH(BD2,B2:AW2,0)),"")</f>
        <v/>
      </c>
      <c r="BE27" s="233" t="str">
        <f ca="1">IFERROR(INDEX(B3:AW28,A27,MATCH(BE2,B2:AW2,0)),"")</f>
        <v/>
      </c>
      <c r="BF27" s="233" t="str">
        <f ca="1">IFERROR(INDEX(B3:AW28,A27,MATCH(BF2,B2:AW2,0)),"")</f>
        <v/>
      </c>
      <c r="BG27" s="233" t="str">
        <f ca="1">IFERROR(INDEX(B3:AW28,A27,MATCH(BG2,B2:AW2,0)),"")</f>
        <v/>
      </c>
      <c r="BH27" s="233" t="str">
        <f ca="1">IFERROR(INDEX(B3:AW28,A27,MATCH(BH2,B2:AW2,0)),"")</f>
        <v/>
      </c>
      <c r="BI27" s="233" t="str">
        <f ca="1">IFERROR(INDEX(B3:AW28,A27,MATCH(BI2,B2:AW2,0)),"")</f>
        <v/>
      </c>
      <c r="BJ27" s="233" t="str">
        <f ca="1">IFERROR(INDEX(B3:AW28,A27,MATCH(BJ2,B2:AW2,0)),"")</f>
        <v/>
      </c>
      <c r="BK27" s="233" t="str">
        <f ca="1">IFERROR(INDEX(B3:AW28,A27,MATCH(BK2,B2:AW2,0)),"")</f>
        <v/>
      </c>
      <c r="BL27" s="233" t="str">
        <f ca="1">IFERROR(INDEX(B3:AW28,A27,MATCH(BL2,B2:AW2,0)),"")</f>
        <v/>
      </c>
      <c r="BM27" s="233" t="str">
        <f ca="1">IFERROR(INDEX(B3:AW28,A27,MATCH(BM2,B2:AW2,0)),"")</f>
        <v/>
      </c>
      <c r="BN27" s="233" t="str">
        <f ca="1">IFERROR(INDEX(B3:AW28,A27,MATCH(BN2,B2:AW2,0)),"")</f>
        <v/>
      </c>
      <c r="BO27" s="233" t="str">
        <f ca="1">IFERROR(INDEX(B3:AW28,A27,MATCH(BO2,B2:AW2,0)),"")</f>
        <v/>
      </c>
      <c r="BP27" s="233" t="str">
        <f ca="1">IFERROR(INDEX(B3:AW28,A27,MATCH(BP2,B2:AW2,0)),"")</f>
        <v/>
      </c>
      <c r="BQ27" s="233" t="str">
        <f ca="1">IFERROR(INDEX(B3:AW28,A27,MATCH(BQ2,B2:AW2,0)),"")</f>
        <v/>
      </c>
      <c r="BR27" s="233" t="str">
        <f ca="1">IFERROR(INDEX(B3:AW28,A27,MATCH(BR2,B2:AW2,0)),"")</f>
        <v/>
      </c>
      <c r="BS27" s="233" t="str">
        <f ca="1">IFERROR(INDEX(B3:AW28,A27,MATCH(BS2,B2:AW2,0)),"")</f>
        <v/>
      </c>
      <c r="BT27" s="233" t="str">
        <f ca="1">IFERROR(INDEX(B3:AW28,A27,MATCH(BT2,B2:AW2,0)),"")</f>
        <v/>
      </c>
      <c r="BU27" s="233" t="str">
        <f ca="1">IFERROR(INDEX(B3:AW28,A27,MATCH(BU2,B2:AW2,0)),"")</f>
        <v/>
      </c>
      <c r="BV27" s="233" t="str">
        <f ca="1">IFERROR(INDEX(B3:AW28,A27,MATCH(BV2,B2:AW2,0)),"")</f>
        <v/>
      </c>
      <c r="BW27" s="233" t="str">
        <f ca="1">IFERROR(INDEX(B3:AW28,A27,MATCH(BW2,B2:AW2,0)),"")</f>
        <v/>
      </c>
      <c r="BX27" s="233" t="str">
        <f ca="1">IFERROR(INDEX(B3:AW28,A27,MATCH(BX2,B2:AW2,0)),"")</f>
        <v/>
      </c>
      <c r="BY27" s="233" t="str">
        <f ca="1">IFERROR(INDEX(B3:AW28,A27,MATCH(BY2,B2:AW2,0)),"")</f>
        <v/>
      </c>
      <c r="BZ27" s="233" t="str">
        <f ca="1">IFERROR(INDEX(B3:AW28,A27,MATCH(BZ2,B2:AW2,0)),"")</f>
        <v/>
      </c>
      <c r="CA27" s="233" t="str">
        <f ca="1">IFERROR(INDEX(B3:AW28,A27,MATCH(CA2,B2:AW2,0)),"")</f>
        <v/>
      </c>
      <c r="CB27" s="233" t="str">
        <f ca="1">IFERROR(INDEX(B3:AW28,A27,MATCH(CB2,B2:AW2,0)),"")</f>
        <v/>
      </c>
      <c r="CC27" s="233" t="str">
        <f ca="1">IFERROR(INDEX(B3:AW28,A27,MATCH(CC2,B2:AW2,0)),"")</f>
        <v/>
      </c>
      <c r="CD27" s="233" t="str">
        <f ca="1">IFERROR(INDEX(B3:AW28,A27,MATCH(CD2,B2:AW2,0)),"")</f>
        <v/>
      </c>
      <c r="CF27" s="233" t="str">
        <f ca="1">IFERROR(INDEX(B3:AW28,A27,MATCH(CF2,B2:AW2,0)),"")</f>
        <v/>
      </c>
      <c r="CG27" s="233" t="str">
        <f ca="1">IFERROR(INDEX(B3:AW28,A27,MATCH(CG2,B2:AW2,0)),"")</f>
        <v/>
      </c>
      <c r="CH27" s="233" t="str">
        <f ca="1">IFERROR(INDEX(B3:AW28,A27,MATCH(CH2,B2:AW2,0)),"")</f>
        <v/>
      </c>
      <c r="CI27" s="233" t="str">
        <f ca="1">IFERROR(INDEX(B3:AW28,A27,MATCH(CI2,B2:AW2,0)),"")</f>
        <v/>
      </c>
      <c r="CJ27" s="233" t="str">
        <f ca="1">IFERROR(INDEX(B3:AW28,A27,MATCH(CJ2,B2:AW2,0)),"")</f>
        <v/>
      </c>
      <c r="CK27" s="233" t="str">
        <f ca="1">IFERROR(INDEX(B3:AW28,A27,MATCH(CK2,B2:AW2,0)),"")</f>
        <v/>
      </c>
      <c r="CL27" s="233" t="str">
        <f ca="1">IFERROR(INDEX(B3:AW28,A27,MATCH(CL2,B2:AW2,0)),"")</f>
        <v/>
      </c>
      <c r="CM27" s="233" t="str">
        <f ca="1">IFERROR(INDEX(B3:AW28,A27,MATCH(CM2,B2:AW2,0)),"")</f>
        <v/>
      </c>
      <c r="CN27" s="233" t="str">
        <f ca="1">IFERROR(INDEX(B3:AW28,A27,MATCH(CN2,B2:AW2,0)),"")</f>
        <v/>
      </c>
      <c r="CO27" s="233" t="str">
        <f ca="1">IFERROR(INDEX(B3:AW28,A27,MATCH(CO2,B2:AW2,0)),"")</f>
        <v/>
      </c>
      <c r="CP27" s="233" t="str">
        <f ca="1">IFERROR(INDEX(B3:AW28,A27,MATCH(CP2,B2:AW2,0)),"")</f>
        <v/>
      </c>
      <c r="CQ27" s="233" t="str">
        <f ca="1">IFERROR(INDEX(B3:AW28,A27,MATCH(CQ2,B2:AW2,0)),"")</f>
        <v/>
      </c>
      <c r="CR27" s="233" t="str">
        <f ca="1">IFERROR(INDEX(B3:AW28,A27,MATCH(CR2,B2:AW2,0)),"")</f>
        <v/>
      </c>
      <c r="CS27" s="233" t="str">
        <f ca="1">IFERROR(INDEX(B3:AW28,A27,MATCH(CS2,B2:AW2,0)),"")</f>
        <v/>
      </c>
      <c r="CT27" s="233" t="str">
        <f ca="1">IFERROR(INDEX(B3:AW28,A27,MATCH(CT2,B2:AW2,0)),"")</f>
        <v/>
      </c>
      <c r="CU27" s="233" t="str">
        <f ca="1">IFERROR(INDEX(B3:AW28,A27,MATCH(CU2,B2:AW2,0)),"")</f>
        <v/>
      </c>
      <c r="CW27" s="233" t="str">
        <f ca="1">IFERROR(INDEX(B3:AW28,A27,MATCH(CW2,B2:AW2,0)),"")</f>
        <v/>
      </c>
      <c r="CX27" s="233" t="str">
        <f ca="1">IFERROR(INDEX(B3:AW28,A27,MATCH(CX2,B2:AW2,0)),"")</f>
        <v/>
      </c>
      <c r="CY27" s="233" t="str">
        <f ca="1">IFERROR(INDEX(B3:AW28,A27,MATCH(CY2,B2:AW2,0)),"")</f>
        <v/>
      </c>
      <c r="CZ27" s="233" t="str">
        <f ca="1">IFERROR(INDEX(B3:AW28,A27,MATCH(CZ2,B2:AW2,0)),"")</f>
        <v/>
      </c>
      <c r="DA27" s="233" t="str">
        <f ca="1">IFERROR(INDEX(B3:AW28,A27,MATCH(DA2,B2:AW2,0)),"")</f>
        <v/>
      </c>
      <c r="DB27" s="233" t="str">
        <f ca="1">IFERROR(INDEX(B3:AW28,A27,MATCH(DB2,B2:AW2,0)),"")</f>
        <v/>
      </c>
      <c r="DC27" s="233" t="str">
        <f ca="1">IFERROR(INDEX(B3:AW28,A27,MATCH(DC2,B2:AW2,0)),"")</f>
        <v/>
      </c>
      <c r="DD27" s="233" t="str">
        <f ca="1">IFERROR(INDEX(B3:AW28,A27,MATCH(DD2,B2:AW2,0)),"")</f>
        <v/>
      </c>
      <c r="DF27" s="233" t="str">
        <f ca="1">IFERROR(INDEX(B3:AW28,A27,MATCH(DF2,B2:AW2,0)),"")</f>
        <v/>
      </c>
      <c r="DG27" s="233" t="str">
        <f ca="1">IFERROR(INDEX(B3:AW28,A27,MATCH(DG2,B2:AW2,0)),"")</f>
        <v/>
      </c>
      <c r="DH27" s="233" t="str">
        <f ca="1">IFERROR(INDEX(B3:AW28,A27,MATCH(DH2,B2:AW2,0)),"")</f>
        <v/>
      </c>
      <c r="DI27" s="233" t="str">
        <f ca="1">IFERROR(INDEX(B3:AW28,A27,MATCH(DI2,B2:AW2,0)),"")</f>
        <v/>
      </c>
      <c r="DK27" s="233" t="str">
        <f ca="1">IFERROR(INDEX(B3:AW28,A27,MATCH(DK2,B2:AW2,0)),"")</f>
        <v/>
      </c>
      <c r="DL27" s="233" t="str">
        <f ca="1">IFERROR(INDEX(B3:AW28,A27,MATCH(DL2,B2:AW2,0)),"")</f>
        <v/>
      </c>
      <c r="DN27" s="233" t="str">
        <f ca="1">IFERROR(INDEX(B3:AW28,A27,MATCH(DN2,B2:AW2,0)),"")</f>
        <v/>
      </c>
      <c r="DO27" s="233" t="str">
        <f ca="1">IFERROR(INDEX(B3:AW28,A27,MATCH(DO2,B2:AW2,0)),"")</f>
        <v/>
      </c>
      <c r="DQ27" s="233" t="str">
        <f t="shared" ca="1" si="5"/>
        <v>Mexico</v>
      </c>
      <c r="DT27" s="233" t="str">
        <f t="shared" si="2"/>
        <v>Richard Ledezma</v>
      </c>
      <c r="DU27" s="233">
        <f>COUNTIF('Group Stages'!J7:J150,DT27)</f>
        <v>0</v>
      </c>
      <c r="DV27" s="233">
        <f>COUNTIF('Group Stages'!K7:K150,DT27)</f>
        <v>0</v>
      </c>
      <c r="DW27" s="233">
        <f>COUNTIF('Group Stages'!L7:L150,DT27)</f>
        <v>0</v>
      </c>
      <c r="DX27" s="233">
        <f>COUNTIF('Group Stages'!M7:M150,DT27)</f>
        <v>0</v>
      </c>
      <c r="DY27" s="233">
        <f>COUNTIF('Group Stages'!N7:N150,DT27)</f>
        <v>0</v>
      </c>
      <c r="DZ27" s="233">
        <f>COUNTIF('Group Stages'!O7:O150,DT27)</f>
        <v>0</v>
      </c>
      <c r="EA27" s="233">
        <f>COUNTIF('Group Stages'!P7:P150,DT27)</f>
        <v>0</v>
      </c>
      <c r="EB27" s="233">
        <f>COUNTIF('Group Stages'!Q7:Q150,DT27)</f>
        <v>0</v>
      </c>
      <c r="EC27" s="233">
        <f>COUNTIF('Knock Out Stages'!K7:K85,DT27)</f>
        <v>0</v>
      </c>
      <c r="ED27" s="233">
        <f>COUNTIF('Knock Out Stages'!L7:L85,DT27)</f>
        <v>0</v>
      </c>
      <c r="EE27" s="233">
        <f>COUNTIF('Knock Out Stages'!M7:M85,DT27)</f>
        <v>0</v>
      </c>
      <c r="EF27" s="233">
        <f>COUNTIF('Knock Out Stages'!N7:N85,DT27)</f>
        <v>0</v>
      </c>
      <c r="EG27" s="233">
        <f>COUNTIF('Knock Out Stages'!O7:O85,DT27)</f>
        <v>0</v>
      </c>
      <c r="EH27" s="233">
        <f>COUNTIF('Knock Out Stages'!P7:P85,DT27)</f>
        <v>0</v>
      </c>
      <c r="EI27" s="233">
        <f>COUNTIF('Knock Out Stages'!Q7:Q85,DT27)</f>
        <v>0</v>
      </c>
      <c r="EJ27" s="233">
        <f>COUNTIF('Knock Out Stages'!R7:R85,DT27)</f>
        <v>0</v>
      </c>
      <c r="EK27" s="233">
        <f t="shared" si="3"/>
        <v>0</v>
      </c>
      <c r="EL27" s="235">
        <f ca="1">RANK(EK27,EK3:EK1250)+COUNTIF(EK3:EK27,EK27)-1</f>
        <v>25</v>
      </c>
      <c r="EM27" s="233" t="str">
        <f t="shared" ca="1" si="4"/>
        <v>Richard Ledezma (Mexico)</v>
      </c>
    </row>
    <row r="28" spans="1:143" x14ac:dyDescent="0.2">
      <c r="A28" s="233">
        <v>26</v>
      </c>
      <c r="B28" s="233" t="str">
        <f>'Player Database'!C31</f>
        <v>Roberto Alvarado</v>
      </c>
      <c r="C28" s="233">
        <f>'Player Database'!D31</f>
        <v>0</v>
      </c>
      <c r="D28" s="233" t="str">
        <f>'Player Database'!E31</f>
        <v>Yang Hyun-Jun</v>
      </c>
      <c r="E28" s="233">
        <f>'Player Database'!F31</f>
        <v>0</v>
      </c>
      <c r="F28" s="233" t="str">
        <f>'Player Database'!G31</f>
        <v>Tani Oluwaseyi</v>
      </c>
      <c r="G28" s="233">
        <f>'Player Database'!H31</f>
        <v>0</v>
      </c>
      <c r="H28" s="233" t="str">
        <f>'Player Database'!I31</f>
        <v>Yusuf Abdurisag</v>
      </c>
      <c r="I28" s="233" t="str">
        <f>'Player Database'!J31</f>
        <v>Yvon Mvogo</v>
      </c>
      <c r="J28" s="233">
        <f>'Player Database'!K31</f>
        <v>0</v>
      </c>
      <c r="K28" s="233" t="str">
        <f>'Player Database'!L31</f>
        <v>Soufiane Rahimi</v>
      </c>
      <c r="L28" s="233">
        <f>'Player Database'!M31</f>
        <v>0</v>
      </c>
      <c r="M28" s="233" t="str">
        <f>'Player Database'!N31</f>
        <v>Tommy Conway</v>
      </c>
      <c r="N28" s="233" t="str">
        <f>'Player Database'!O31</f>
        <v>Weston McKennie</v>
      </c>
      <c r="O28" s="233" t="str">
        <f>'Player Database'!P31</f>
        <v>Ramón Sosa</v>
      </c>
      <c r="P28" s="233" t="str">
        <f>'Player Database'!Q31</f>
        <v>Paul Okon</v>
      </c>
      <c r="Q28" s="233" t="str">
        <f>'Player Database'!R31</f>
        <v>Semih Kiliçsoy</v>
      </c>
      <c r="R28" s="233" t="str">
        <f>'Player Database'!S31</f>
        <v>Waldemar Anton</v>
      </c>
      <c r="S28" s="233">
        <f>'Player Database'!T31</f>
        <v>0</v>
      </c>
      <c r="T28" s="233" t="str">
        <f>'Player Database'!U31</f>
        <v>Yan Diomande</v>
      </c>
      <c r="U28" s="233" t="str">
        <f>'Player Database'!V31</f>
        <v>Willian Pacho</v>
      </c>
      <c r="V28" s="233">
        <f>'Player Database'!W31</f>
        <v>0</v>
      </c>
      <c r="W28" s="233" t="str">
        <f>'Player Database'!X31</f>
        <v>Yukinari Sugawara</v>
      </c>
      <c r="X28" s="233" t="str">
        <f>'Player Database'!Y31</f>
        <v>Yasin Ayari</v>
      </c>
      <c r="Y28" s="233" t="str">
        <f>'Player Database'!Z31</f>
        <v>Sabri Ben Hessen</v>
      </c>
      <c r="Z28" s="233" t="str">
        <f>'Player Database'!AA31</f>
        <v>Zeno Debast</v>
      </c>
      <c r="AA28" s="233" t="str">
        <f>'Player Database'!AB31</f>
        <v>Zizo</v>
      </c>
      <c r="AB28" s="233" t="str">
        <f>'Player Database'!AC31</f>
        <v>Saman Ghoddos</v>
      </c>
      <c r="AC28" s="233">
        <f>'Player Database'!AD31</f>
        <v>0</v>
      </c>
      <c r="AD28" s="233" t="str">
        <f>'Player Database'!AE31</f>
        <v>Yéremy Pino</v>
      </c>
      <c r="AE28" s="233" t="str">
        <f>'Player Database'!AF31</f>
        <v>Willy Semedo</v>
      </c>
      <c r="AF28" s="233" t="str">
        <f>'Player Database'!AG31</f>
        <v>Turki Al-Ammar</v>
      </c>
      <c r="AG28" s="233" t="str">
        <f>'Player Database'!AH31</f>
        <v>Pablo Alcoba</v>
      </c>
      <c r="AH28" s="233" t="str">
        <f>'Player Database'!AI31</f>
        <v>Warren Zaïre-Emery</v>
      </c>
      <c r="AI28" s="233" t="str">
        <f>'Player Database'!AJ31</f>
        <v>Pape Matar Sarr</v>
      </c>
      <c r="AJ28" s="233" t="str">
        <f>'Player Database'!AK31</f>
        <v>Zaid Ismael Khaleel Al Dulaimi</v>
      </c>
      <c r="AK28" s="233">
        <f>'Player Database'!AL31</f>
        <v>0</v>
      </c>
      <c r="AL28" s="233" t="str">
        <f>'Player Database'!AM31</f>
        <v>Rodrigo De Paul</v>
      </c>
      <c r="AM28" s="233" t="str">
        <f>'Player Database'!AN31</f>
        <v>Yacine Titraoui</v>
      </c>
      <c r="AN28" s="233" t="str">
        <f>'Player Database'!AO31</f>
        <v>Stefan Posch</v>
      </c>
      <c r="AO28" s="233" t="str">
        <f>'Player Database'!AP31</f>
        <v>Yousef Abualjazar</v>
      </c>
      <c r="AP28" s="233" t="str">
        <f>'Player Database'!AQ31</f>
        <v>Tomás Lemos Araújo</v>
      </c>
      <c r="AQ28" s="233" t="str">
        <f>'Player Database'!AR31</f>
        <v>Yoane Wissa</v>
      </c>
      <c r="AR28" s="233" t="str">
        <f>'Player Database'!AS31</f>
        <v>Utkir Yusupov</v>
      </c>
      <c r="AS28" s="233" t="str">
        <f>'Player Database'!AT31</f>
        <v>Yerson Mosquera</v>
      </c>
      <c r="AT28" s="233" t="str">
        <f>'Player Database'!AU31</f>
        <v>Tino Livramento</v>
      </c>
      <c r="AU28" s="233" t="str">
        <f>'Player Database'!AV31</f>
        <v>Toni Fruk</v>
      </c>
      <c r="AV28" s="233">
        <f>'Player Database'!AW31</f>
        <v>0</v>
      </c>
      <c r="AW28" s="233">
        <f>'Player Database'!AX31</f>
        <v>0</v>
      </c>
      <c r="AY28" s="233" t="str">
        <f ca="1">IFERROR(INDEX(B3:AW28,A28,MATCH(AY2,B2:AW2,0)),"")</f>
        <v/>
      </c>
      <c r="AZ28" s="233" t="str">
        <f ca="1">IFERROR(INDEX(B3:AW28,A28,MATCH(AZ2,B2:AW2,0)),"")</f>
        <v/>
      </c>
      <c r="BA28" s="233" t="str">
        <f ca="1">IFERROR(INDEX(B3:AW28,A28,MATCH(BA2,B2:AW2,0)),"")</f>
        <v/>
      </c>
      <c r="BB28" s="233" t="str">
        <f ca="1">IFERROR(INDEX(B3:AW28,A28,MATCH(BB2,B2:AW2,0)),"")</f>
        <v/>
      </c>
      <c r="BC28" s="233" t="str">
        <f ca="1">IFERROR(INDEX(B3:AW28,A28,MATCH(BC2,B2:AW2,0)),"")</f>
        <v/>
      </c>
      <c r="BD28" s="233" t="str">
        <f ca="1">IFERROR(INDEX(B3:AW28,A28,MATCH(BD2,B2:AW2,0)),"")</f>
        <v/>
      </c>
      <c r="BE28" s="233" t="str">
        <f ca="1">IFERROR(INDEX(B3:AW28,A28,MATCH(BE2,B2:AW2,0)),"")</f>
        <v/>
      </c>
      <c r="BF28" s="233" t="str">
        <f ca="1">IFERROR(INDEX(B3:AW28,A28,MATCH(BF2,B2:AW2,0)),"")</f>
        <v/>
      </c>
      <c r="BG28" s="233" t="str">
        <f ca="1">IFERROR(INDEX(B3:AW28,A28,MATCH(BG2,B2:AW2,0)),"")</f>
        <v/>
      </c>
      <c r="BH28" s="233" t="str">
        <f ca="1">IFERROR(INDEX(B3:AW28,A28,MATCH(BH2,B2:AW2,0)),"")</f>
        <v/>
      </c>
      <c r="BI28" s="233" t="str">
        <f ca="1">IFERROR(INDEX(B3:AW28,A28,MATCH(BI2,B2:AW2,0)),"")</f>
        <v/>
      </c>
      <c r="BJ28" s="233" t="str">
        <f ca="1">IFERROR(INDEX(B3:AW28,A28,MATCH(BJ2,B2:AW2,0)),"")</f>
        <v/>
      </c>
      <c r="BK28" s="233" t="str">
        <f ca="1">IFERROR(INDEX(B3:AW28,A28,MATCH(BK2,B2:AW2,0)),"")</f>
        <v/>
      </c>
      <c r="BL28" s="233" t="str">
        <f ca="1">IFERROR(INDEX(B3:AW28,A28,MATCH(BL2,B2:AW2,0)),"")</f>
        <v/>
      </c>
      <c r="BM28" s="233" t="str">
        <f ca="1">IFERROR(INDEX(B3:AW28,A28,MATCH(BM2,B2:AW2,0)),"")</f>
        <v/>
      </c>
      <c r="BN28" s="233" t="str">
        <f ca="1">IFERROR(INDEX(B3:AW28,A28,MATCH(BN2,B2:AW2,0)),"")</f>
        <v/>
      </c>
      <c r="BO28" s="233" t="str">
        <f ca="1">IFERROR(INDEX(B3:AW28,A28,MATCH(BO2,B2:AW2,0)),"")</f>
        <v/>
      </c>
      <c r="BP28" s="233" t="str">
        <f ca="1">IFERROR(INDEX(B3:AW28,A28,MATCH(BP2,B2:AW2,0)),"")</f>
        <v/>
      </c>
      <c r="BQ28" s="233" t="str">
        <f ca="1">IFERROR(INDEX(B3:AW28,A28,MATCH(BQ2,B2:AW2,0)),"")</f>
        <v/>
      </c>
      <c r="BR28" s="233" t="str">
        <f ca="1">IFERROR(INDEX(B3:AW28,A28,MATCH(BR2,B2:AW2,0)),"")</f>
        <v/>
      </c>
      <c r="BS28" s="233" t="str">
        <f ca="1">IFERROR(INDEX(B3:AW28,A28,MATCH(BS2,B2:AW2,0)),"")</f>
        <v/>
      </c>
      <c r="BT28" s="233" t="str">
        <f ca="1">IFERROR(INDEX(B3:AW28,A28,MATCH(BT2,B2:AW2,0)),"")</f>
        <v/>
      </c>
      <c r="BU28" s="233" t="str">
        <f ca="1">IFERROR(INDEX(B3:AW28,A28,MATCH(BU2,B2:AW2,0)),"")</f>
        <v/>
      </c>
      <c r="BV28" s="233" t="str">
        <f ca="1">IFERROR(INDEX(B3:AW28,A28,MATCH(BV2,B2:AW2,0)),"")</f>
        <v/>
      </c>
      <c r="BW28" s="233" t="str">
        <f ca="1">IFERROR(INDEX(B3:AW28,A28,MATCH(BW2,B2:AW2,0)),"")</f>
        <v/>
      </c>
      <c r="BX28" s="233" t="str">
        <f ca="1">IFERROR(INDEX(B3:AW28,A28,MATCH(BX2,B2:AW2,0)),"")</f>
        <v/>
      </c>
      <c r="BY28" s="233" t="str">
        <f ca="1">IFERROR(INDEX(B3:AW28,A28,MATCH(BY2,B2:AW2,0)),"")</f>
        <v/>
      </c>
      <c r="BZ28" s="233" t="str">
        <f ca="1">IFERROR(INDEX(B3:AW28,A28,MATCH(BZ2,B2:AW2,0)),"")</f>
        <v/>
      </c>
      <c r="CA28" s="233" t="str">
        <f ca="1">IFERROR(INDEX(B3:AW28,A28,MATCH(CA2,B2:AW2,0)),"")</f>
        <v/>
      </c>
      <c r="CB28" s="233" t="str">
        <f ca="1">IFERROR(INDEX(B3:AW28,A28,MATCH(CB2,B2:AW2,0)),"")</f>
        <v/>
      </c>
      <c r="CC28" s="233" t="str">
        <f ca="1">IFERROR(INDEX(B3:AW28,A28,MATCH(CC2,B2:AW2,0)),"")</f>
        <v/>
      </c>
      <c r="CD28" s="233" t="str">
        <f ca="1">IFERROR(INDEX(B3:AW28,A28,MATCH(CD2,B2:AW2,0)),"")</f>
        <v/>
      </c>
      <c r="CF28" s="233" t="str">
        <f ca="1">IFERROR(INDEX(B3:AW28,A28,MATCH(CF2,B2:AW2,0)),"")</f>
        <v/>
      </c>
      <c r="CG28" s="233" t="str">
        <f ca="1">IFERROR(INDEX(B3:AW28,A28,MATCH(CG2,B2:AW2,0)),"")</f>
        <v/>
      </c>
      <c r="CH28" s="233" t="str">
        <f ca="1">IFERROR(INDEX(B3:AW28,A28,MATCH(CH2,B2:AW2,0)),"")</f>
        <v/>
      </c>
      <c r="CI28" s="233" t="str">
        <f ca="1">IFERROR(INDEX(B3:AW28,A28,MATCH(CI2,B2:AW2,0)),"")</f>
        <v/>
      </c>
      <c r="CJ28" s="233" t="str">
        <f ca="1">IFERROR(INDEX(B3:AW28,A28,MATCH(CJ2,B2:AW2,0)),"")</f>
        <v/>
      </c>
      <c r="CK28" s="233" t="str">
        <f ca="1">IFERROR(INDEX(B3:AW28,A28,MATCH(CK2,B2:AW2,0)),"")</f>
        <v/>
      </c>
      <c r="CL28" s="233" t="str">
        <f ca="1">IFERROR(INDEX(B3:AW28,A28,MATCH(CL2,B2:AW2,0)),"")</f>
        <v/>
      </c>
      <c r="CM28" s="233" t="str">
        <f ca="1">IFERROR(INDEX(B3:AW28,A28,MATCH(CM2,B2:AW2,0)),"")</f>
        <v/>
      </c>
      <c r="CN28" s="233" t="str">
        <f ca="1">IFERROR(INDEX(B3:AW28,A28,MATCH(CN2,B2:AW2,0)),"")</f>
        <v/>
      </c>
      <c r="CO28" s="233" t="str">
        <f ca="1">IFERROR(INDEX(B3:AW28,A28,MATCH(CO2,B2:AW2,0)),"")</f>
        <v/>
      </c>
      <c r="CP28" s="233" t="str">
        <f ca="1">IFERROR(INDEX(B3:AW28,A28,MATCH(CP2,B2:AW2,0)),"")</f>
        <v/>
      </c>
      <c r="CQ28" s="233" t="str">
        <f ca="1">IFERROR(INDEX(B3:AW28,A28,MATCH(CQ2,B2:AW2,0)),"")</f>
        <v/>
      </c>
      <c r="CR28" s="233" t="str">
        <f ca="1">IFERROR(INDEX(B3:AW28,A28,MATCH(CR2,B2:AW2,0)),"")</f>
        <v/>
      </c>
      <c r="CS28" s="233" t="str">
        <f ca="1">IFERROR(INDEX(B3:AW28,A28,MATCH(CS2,B2:AW2,0)),"")</f>
        <v/>
      </c>
      <c r="CT28" s="233" t="str">
        <f ca="1">IFERROR(INDEX(B3:AW28,A28,MATCH(CT2,B2:AW2,0)),"")</f>
        <v/>
      </c>
      <c r="CU28" s="233" t="str">
        <f ca="1">IFERROR(INDEX(B3:AW28,A28,MATCH(CU2,B2:AW2,0)),"")</f>
        <v/>
      </c>
      <c r="CW28" s="233" t="str">
        <f ca="1">IFERROR(INDEX(B3:AW28,A28,MATCH(CW2,B2:AW2,0)),"")</f>
        <v/>
      </c>
      <c r="CX28" s="233" t="str">
        <f ca="1">IFERROR(INDEX(B3:AW28,A28,MATCH(CX2,B2:AW2,0)),"")</f>
        <v/>
      </c>
      <c r="CY28" s="233" t="str">
        <f ca="1">IFERROR(INDEX(B3:AW28,A28,MATCH(CY2,B2:AW2,0)),"")</f>
        <v/>
      </c>
      <c r="CZ28" s="233" t="str">
        <f ca="1">IFERROR(INDEX(B3:AW28,A28,MATCH(CZ2,B2:AW2,0)),"")</f>
        <v/>
      </c>
      <c r="DA28" s="233" t="str">
        <f ca="1">IFERROR(INDEX(B3:AW28,A28,MATCH(DA2,B2:AW2,0)),"")</f>
        <v/>
      </c>
      <c r="DB28" s="233" t="str">
        <f ca="1">IFERROR(INDEX(B3:AW28,A28,MATCH(DB2,B2:AW2,0)),"")</f>
        <v/>
      </c>
      <c r="DC28" s="233" t="str">
        <f ca="1">IFERROR(INDEX(B3:AW28,A28,MATCH(DC2,B2:AW2,0)),"")</f>
        <v/>
      </c>
      <c r="DD28" s="233" t="str">
        <f ca="1">IFERROR(INDEX(B3:AW28,A28,MATCH(DD2,B2:AW2,0)),"")</f>
        <v/>
      </c>
      <c r="DF28" s="233" t="str">
        <f ca="1">IFERROR(INDEX(B3:AW28,A28,MATCH(DF2,B2:AW2,0)),"")</f>
        <v/>
      </c>
      <c r="DG28" s="233" t="str">
        <f ca="1">IFERROR(INDEX(B3:AW28,A28,MATCH(DG2,B2:AW2,0)),"")</f>
        <v/>
      </c>
      <c r="DH28" s="233" t="str">
        <f ca="1">IFERROR(INDEX(B3:AW28,A28,MATCH(DH2,B2:AW2,0)),"")</f>
        <v/>
      </c>
      <c r="DI28" s="233" t="str">
        <f ca="1">IFERROR(INDEX(B3:AW28,A28,MATCH(DI2,B2:AW2,0)),"")</f>
        <v/>
      </c>
      <c r="DK28" s="233" t="str">
        <f ca="1">IFERROR(INDEX(B3:AW28,A28,MATCH(DK2,B2:AW2,0)),"")</f>
        <v/>
      </c>
      <c r="DL28" s="233" t="str">
        <f ca="1">IFERROR(INDEX(B3:AW28,A28,MATCH(DL2,B2:AW2,0)),"")</f>
        <v/>
      </c>
      <c r="DN28" s="233" t="str">
        <f ca="1">IFERROR(INDEX(B3:AW28,A28,MATCH(DN2,B2:AW2,0)),"")</f>
        <v/>
      </c>
      <c r="DO28" s="233" t="str">
        <f ca="1">IFERROR(INDEX(B3:AW28,A28,MATCH(DO2,B2:AW2,0)),"")</f>
        <v/>
      </c>
      <c r="DQ28" s="233" t="str">
        <f t="shared" ca="1" si="5"/>
        <v>Mexico</v>
      </c>
      <c r="DT28" s="233" t="str">
        <f t="shared" si="2"/>
        <v>Roberto Alvarado</v>
      </c>
      <c r="DU28" s="233">
        <f>COUNTIF('Group Stages'!J7:J150,DT28)</f>
        <v>0</v>
      </c>
      <c r="DV28" s="233">
        <f>COUNTIF('Group Stages'!K7:K150,DT28)</f>
        <v>0</v>
      </c>
      <c r="DW28" s="233">
        <f>COUNTIF('Group Stages'!L7:L150,DT28)</f>
        <v>0</v>
      </c>
      <c r="DX28" s="233">
        <f>COUNTIF('Group Stages'!M7:M150,DT28)</f>
        <v>0</v>
      </c>
      <c r="DY28" s="233">
        <f>COUNTIF('Group Stages'!N7:N150,DT28)</f>
        <v>0</v>
      </c>
      <c r="DZ28" s="233">
        <f>COUNTIF('Group Stages'!O7:O150,DT28)</f>
        <v>0</v>
      </c>
      <c r="EA28" s="233">
        <f>COUNTIF('Group Stages'!P7:P150,DT28)</f>
        <v>0</v>
      </c>
      <c r="EB28" s="233">
        <f>COUNTIF('Group Stages'!Q7:Q150,DT28)</f>
        <v>0</v>
      </c>
      <c r="EC28" s="233">
        <f>COUNTIF('Knock Out Stages'!K7:K85,DT28)</f>
        <v>0</v>
      </c>
      <c r="ED28" s="233">
        <f>COUNTIF('Knock Out Stages'!L7:L85,DT28)</f>
        <v>0</v>
      </c>
      <c r="EE28" s="233">
        <f>COUNTIF('Knock Out Stages'!M7:M85,DT28)</f>
        <v>0</v>
      </c>
      <c r="EF28" s="233">
        <f>COUNTIF('Knock Out Stages'!N7:N85,DT28)</f>
        <v>0</v>
      </c>
      <c r="EG28" s="233">
        <f>COUNTIF('Knock Out Stages'!O7:O85,DT28)</f>
        <v>0</v>
      </c>
      <c r="EH28" s="233">
        <f>COUNTIF('Knock Out Stages'!P7:P85,DT28)</f>
        <v>0</v>
      </c>
      <c r="EI28" s="233">
        <f>COUNTIF('Knock Out Stages'!Q7:Q85,DT28)</f>
        <v>0</v>
      </c>
      <c r="EJ28" s="233">
        <f>COUNTIF('Knock Out Stages'!R7:R85,DT28)</f>
        <v>0</v>
      </c>
      <c r="EK28" s="233">
        <f t="shared" si="3"/>
        <v>0</v>
      </c>
      <c r="EL28" s="235">
        <f ca="1">RANK(EK28,EK3:EK1250)+COUNTIF(EK3:EK28,EK28)-1</f>
        <v>26</v>
      </c>
      <c r="EM28" s="233" t="str">
        <f t="shared" ca="1" si="4"/>
        <v>Roberto Alvarado (Mexico)</v>
      </c>
    </row>
    <row r="29" spans="1:143" x14ac:dyDescent="0.2">
      <c r="A29" s="233">
        <f t="shared" ref="A29:A54" si="6">A3</f>
        <v>1</v>
      </c>
      <c r="B29" s="233" t="str">
        <f t="shared" ref="B29:B54" si="7">C3&amp;" (og)"</f>
        <v>Aubrey Modiba (og)</v>
      </c>
      <c r="C29" s="233" t="str">
        <f t="shared" ref="C29:C54" si="8">B3&amp;" (og)"</f>
        <v>Alexis Vega (og)</v>
      </c>
      <c r="D29" s="233" t="str">
        <f t="shared" ref="D29:D54" si="9">B3&amp;" (og)"</f>
        <v>Alexis Vega (og)</v>
      </c>
      <c r="E29" s="233" t="str">
        <f t="shared" ref="E29:E54" si="10">B3&amp;" (og)"</f>
        <v>Alexis Vega (og)</v>
      </c>
      <c r="F29" s="233" t="str">
        <f t="shared" ref="F29:F54" si="11">G3&amp;" (og)"</f>
        <v>Amar Dedic (og)</v>
      </c>
      <c r="G29" s="233" t="str">
        <f t="shared" ref="G29:G54" si="12">F3&amp;" (og)"</f>
        <v>Ali Ahmed (og)</v>
      </c>
      <c r="H29" s="233" t="str">
        <f t="shared" ref="H29:H54" si="13">F3&amp;" (og)"</f>
        <v>Ali Ahmed (og)</v>
      </c>
      <c r="I29" s="233" t="str">
        <f t="shared" ref="I29:I54" si="14">F3&amp;" (og)"</f>
        <v>Ali Ahmed (og)</v>
      </c>
      <c r="J29" s="233" t="str">
        <f t="shared" ref="J29:J54" si="15">K3&amp;" (og)"</f>
        <v>Abde Ezzalzouli (og)</v>
      </c>
      <c r="K29" s="233" t="str">
        <f t="shared" ref="K29:K54" si="16">J3&amp;" (og)"</f>
        <v>Andrey Santos (og)</v>
      </c>
      <c r="L29" s="233" t="str">
        <f t="shared" ref="L29:L54" si="17">J3&amp;" (og)"</f>
        <v>Andrey Santos (og)</v>
      </c>
      <c r="M29" s="233" t="str">
        <f t="shared" ref="M29:M54" si="18">J3&amp;" (og)"</f>
        <v>Andrey Santos (og)</v>
      </c>
      <c r="N29" s="233" t="str">
        <f t="shared" ref="N29:N54" si="19">O3&amp;" (og)"</f>
        <v>Alan Benítez (og)</v>
      </c>
      <c r="O29" s="233" t="str">
        <f t="shared" ref="O29:O54" si="20">N3&amp;" (og)"</f>
        <v>Aidan Morris (og)</v>
      </c>
      <c r="P29" s="233" t="str">
        <f t="shared" ref="P29:P54" si="21">N3&amp;" (og)"</f>
        <v>Aidan Morris (og)</v>
      </c>
      <c r="Q29" s="233" t="str">
        <f t="shared" ref="Q29:Q54" si="22">N3&amp;" (og)"</f>
        <v>Aidan Morris (og)</v>
      </c>
      <c r="R29" s="233" t="str">
        <f t="shared" ref="R29:R54" si="23">S3&amp;" (og)"</f>
        <v>Ar'jany Martha (og)</v>
      </c>
      <c r="S29" s="233" t="str">
        <f t="shared" ref="S29:S54" si="24">R3&amp;" (og)"</f>
        <v>Alexander Nübel (og)</v>
      </c>
      <c r="T29" s="233" t="str">
        <f t="shared" ref="T29:T54" si="25">R3&amp;" (og)"</f>
        <v>Alexander Nübel (og)</v>
      </c>
      <c r="U29" s="233" t="str">
        <f t="shared" ref="U29:U54" si="26">R3&amp;" (og)"</f>
        <v>Alexander Nübel (og)</v>
      </c>
      <c r="V29" s="233" t="str">
        <f t="shared" ref="V29:V54" si="27">W3&amp;" (og)"</f>
        <v>Ao Tanaka (og)</v>
      </c>
      <c r="W29" s="233" t="str">
        <f t="shared" ref="W29:W54" si="28">V3&amp;" (og)"</f>
        <v>Bart Verbruggen (og)</v>
      </c>
      <c r="X29" s="233" t="str">
        <f t="shared" ref="X29:X54" si="29">V3&amp;" (og)"</f>
        <v>Bart Verbruggen (og)</v>
      </c>
      <c r="Y29" s="233" t="str">
        <f t="shared" ref="Y29:Y54" si="30">V3&amp;" (og)"</f>
        <v>Bart Verbruggen (og)</v>
      </c>
      <c r="Z29" s="233" t="str">
        <f t="shared" ref="Z29:Z54" si="31">AA3&amp;" (og)"</f>
        <v>Ahmed Fatouh (og)</v>
      </c>
      <c r="AA29" s="233" t="str">
        <f t="shared" ref="AA29:AA54" si="32">Z3&amp;" (og)"</f>
        <v>Alexis Saelemaekers (og)</v>
      </c>
      <c r="AB29" s="233" t="str">
        <f t="shared" ref="AB29:AB54" si="33">Z3&amp;" (og)"</f>
        <v>Alexis Saelemaekers (og)</v>
      </c>
      <c r="AC29" s="233" t="str">
        <f t="shared" ref="AC29:AC54" si="34">Z3&amp;" (og)"</f>
        <v>Alexis Saelemaekers (og)</v>
      </c>
      <c r="AD29" s="233" t="str">
        <f t="shared" ref="AD29:AD54" si="35">AE3&amp;" (og)"</f>
        <v>Ayoni Santos (og)</v>
      </c>
      <c r="AE29" s="233" t="str">
        <f t="shared" ref="AE29:AE54" si="36">AD3&amp;" (og)"</f>
        <v>Alejandro Grimaldo (og)</v>
      </c>
      <c r="AF29" s="233" t="str">
        <f t="shared" ref="AF29:AF54" si="37">AD3&amp;" (og)"</f>
        <v>Alejandro Grimaldo (og)</v>
      </c>
      <c r="AG29" s="233" t="str">
        <f t="shared" ref="AG29:AG54" si="38">AD3&amp;" (og)"</f>
        <v>Alejandro Grimaldo (og)</v>
      </c>
      <c r="AH29" s="233" t="str">
        <f t="shared" ref="AH29:AH54" si="39">AI3&amp;" (og)"</f>
        <v>Abdoulaye Seck (og)</v>
      </c>
      <c r="AI29" s="233" t="str">
        <f t="shared" ref="AI29:AI54" si="40">AH3&amp;" (og)"</f>
        <v>Adrien Rabiot (og)</v>
      </c>
      <c r="AJ29" s="233" t="str">
        <f t="shared" ref="AJ29:AJ54" si="41">AH3&amp;" (og)"</f>
        <v>Adrien Rabiot (og)</v>
      </c>
      <c r="AK29" s="233" t="str">
        <f t="shared" ref="AK29:AK54" si="42">AH3&amp;" (og)"</f>
        <v>Adrien Rabiot (og)</v>
      </c>
      <c r="AL29" s="233" t="str">
        <f t="shared" ref="AL29:AL54" si="43">AM3&amp;" (og)"</f>
        <v>Achref Abada (og)</v>
      </c>
      <c r="AM29" s="233" t="str">
        <f t="shared" ref="AM29:AM54" si="44">AL3&amp;" (og)"</f>
        <v>Agustín Giay (og)</v>
      </c>
      <c r="AN29" s="233" t="str">
        <f t="shared" ref="AN29:AN54" si="45">AL3&amp;" (og)"</f>
        <v>Agustín Giay (og)</v>
      </c>
      <c r="AO29" s="233" t="str">
        <f t="shared" ref="AO29:AO54" si="46">AL3&amp;" (og)"</f>
        <v>Agustín Giay (og)</v>
      </c>
      <c r="AP29" s="233" t="str">
        <f t="shared" ref="AP29:AP54" si="47">AQ3&amp;" (og)"</f>
        <v>Aaron Wan-Bissaka (og)</v>
      </c>
      <c r="AQ29" s="233" t="str">
        <f t="shared" ref="AQ29:AQ54" si="48">AP3&amp;" (og)"</f>
        <v>António Silva (og)</v>
      </c>
      <c r="AR29" s="233" t="str">
        <f t="shared" ref="AR29:AR54" si="49">AP3&amp;" (og)"</f>
        <v>António Silva (og)</v>
      </c>
      <c r="AS29" s="233" t="str">
        <f t="shared" ref="AS29:AS54" si="50">AP3&amp;" (og)"</f>
        <v>António Silva (og)</v>
      </c>
      <c r="AT29" s="233" t="str">
        <f t="shared" ref="AT29:AT54" si="51">AU3&amp;" (og)"</f>
        <v>Andrej Kramaric (og)</v>
      </c>
      <c r="AU29" s="233" t="str">
        <f t="shared" ref="AU29:AU54" si="52">AT3&amp;" (og)"</f>
        <v>Adam Wharton (og)</v>
      </c>
      <c r="AV29" s="233" t="str">
        <f t="shared" ref="AV29:AV54" si="53">AT3&amp;" (og)"</f>
        <v>Adam Wharton (og)</v>
      </c>
      <c r="AW29" s="233" t="str">
        <f t="shared" ref="AW29:AW54" si="54">AT3&amp;" (og)"</f>
        <v>Adam Wharton (og)</v>
      </c>
      <c r="AY29" s="233" t="str">
        <f t="shared" ref="AY29:AY54" ca="1" si="55">AZ3&amp;" (og)"</f>
        <v xml:space="preserve"> (og)</v>
      </c>
      <c r="AZ29" s="233" t="str">
        <f ca="1">AY3&amp;" (og)"</f>
        <v xml:space="preserve"> (og)</v>
      </c>
      <c r="BA29" s="233" t="str">
        <f t="shared" ref="BA29:BA54" ca="1" si="56">BB3&amp;" (og)"</f>
        <v xml:space="preserve"> (og)</v>
      </c>
      <c r="BB29" s="233" t="str">
        <f ca="1">BA3&amp;" (og)"</f>
        <v xml:space="preserve"> (og)</v>
      </c>
      <c r="BC29" s="233" t="str">
        <f t="shared" ref="BC29:BC54" ca="1" si="57">BD3&amp;" (og)"</f>
        <v xml:space="preserve"> (og)</v>
      </c>
      <c r="BD29" s="233" t="str">
        <f t="shared" ref="BD29" ca="1" si="58">BC3&amp;" (og)"</f>
        <v xml:space="preserve"> (og)</v>
      </c>
      <c r="BE29" s="233" t="str">
        <f t="shared" ref="BE29:BE54" ca="1" si="59">BF3&amp;" (og)"</f>
        <v xml:space="preserve"> (og)</v>
      </c>
      <c r="BF29" s="233" t="str">
        <f t="shared" ref="BF29" ca="1" si="60">BE3&amp;" (og)"</f>
        <v xml:space="preserve"> (og)</v>
      </c>
      <c r="BG29" s="233" t="str">
        <f t="shared" ref="BG29:BG54" ca="1" si="61">BH3&amp;" (og)"</f>
        <v xml:space="preserve"> (og)</v>
      </c>
      <c r="BH29" s="233" t="str">
        <f t="shared" ref="BH29" ca="1" si="62">BG3&amp;" (og)"</f>
        <v xml:space="preserve"> (og)</v>
      </c>
      <c r="BI29" s="233" t="str">
        <f t="shared" ref="BI29:BI54" ca="1" si="63">BJ3&amp;" (og)"</f>
        <v xml:space="preserve"> (og)</v>
      </c>
      <c r="BJ29" s="233" t="str">
        <f t="shared" ref="BJ29" ca="1" si="64">BI3&amp;" (og)"</f>
        <v xml:space="preserve"> (og)</v>
      </c>
      <c r="BK29" s="233" t="str">
        <f t="shared" ref="BK29:BK54" ca="1" si="65">BL3&amp;" (og)"</f>
        <v xml:space="preserve"> (og)</v>
      </c>
      <c r="BL29" s="233" t="str">
        <f t="shared" ref="BL29" ca="1" si="66">BK3&amp;" (og)"</f>
        <v xml:space="preserve"> (og)</v>
      </c>
      <c r="BM29" s="233" t="str">
        <f t="shared" ref="BM29:BM54" ca="1" si="67">BN3&amp;" (og)"</f>
        <v xml:space="preserve"> (og)</v>
      </c>
      <c r="BN29" s="233" t="str">
        <f t="shared" ref="BN29" ca="1" si="68">BM3&amp;" (og)"</f>
        <v xml:space="preserve"> (og)</v>
      </c>
      <c r="BO29" s="233" t="str">
        <f t="shared" ref="BO29:BO54" ca="1" si="69">BP3&amp;" (og)"</f>
        <v xml:space="preserve"> (og)</v>
      </c>
      <c r="BP29" s="233" t="str">
        <f t="shared" ref="BP29" ca="1" si="70">BO3&amp;" (og)"</f>
        <v xml:space="preserve"> (og)</v>
      </c>
      <c r="BQ29" s="233" t="str">
        <f t="shared" ref="BQ29:BQ54" ca="1" si="71">BR3&amp;" (og)"</f>
        <v xml:space="preserve"> (og)</v>
      </c>
      <c r="BR29" s="233" t="str">
        <f t="shared" ref="BR29" ca="1" si="72">BQ3&amp;" (og)"</f>
        <v xml:space="preserve"> (og)</v>
      </c>
      <c r="BS29" s="233" t="str">
        <f t="shared" ref="BS29:BS54" ca="1" si="73">BT3&amp;" (og)"</f>
        <v xml:space="preserve"> (og)</v>
      </c>
      <c r="BT29" s="233" t="str">
        <f t="shared" ref="BT29" ca="1" si="74">BS3&amp;" (og)"</f>
        <v xml:space="preserve"> (og)</v>
      </c>
      <c r="BU29" s="233" t="str">
        <f t="shared" ref="BU29:BU54" ca="1" si="75">BV3&amp;" (og)"</f>
        <v xml:space="preserve"> (og)</v>
      </c>
      <c r="BV29" s="233" t="str">
        <f t="shared" ref="BV29" ca="1" si="76">BU3&amp;" (og)"</f>
        <v xml:space="preserve"> (og)</v>
      </c>
      <c r="BW29" s="233" t="str">
        <f t="shared" ref="BW29:BW54" ca="1" si="77">BX3&amp;" (og)"</f>
        <v xml:space="preserve"> (og)</v>
      </c>
      <c r="BX29" s="233" t="str">
        <f t="shared" ref="BX29" ca="1" si="78">BW3&amp;" (og)"</f>
        <v xml:space="preserve"> (og)</v>
      </c>
      <c r="BY29" s="233" t="str">
        <f t="shared" ref="BY29:BY54" ca="1" si="79">BZ3&amp;" (og)"</f>
        <v xml:space="preserve"> (og)</v>
      </c>
      <c r="BZ29" s="233" t="str">
        <f t="shared" ref="BZ29" ca="1" si="80">BY3&amp;" (og)"</f>
        <v xml:space="preserve"> (og)</v>
      </c>
      <c r="CA29" s="233" t="str">
        <f t="shared" ref="CA29:CA54" ca="1" si="81">CB3&amp;" (og)"</f>
        <v xml:space="preserve"> (og)</v>
      </c>
      <c r="CB29" s="233" t="str">
        <f t="shared" ref="CB29" ca="1" si="82">CA3&amp;" (og)"</f>
        <v xml:space="preserve"> (og)</v>
      </c>
      <c r="CC29" s="233" t="str">
        <f t="shared" ref="CC29:CC54" ca="1" si="83">CD3&amp;" (og)"</f>
        <v xml:space="preserve"> (og)</v>
      </c>
      <c r="CD29" s="233" t="str">
        <f t="shared" ref="CD29" ca="1" si="84">CC3&amp;" (og)"</f>
        <v xml:space="preserve"> (og)</v>
      </c>
      <c r="CF29" s="233" t="str">
        <f t="shared" ref="CF29:CF54" ca="1" si="85">CG3&amp;" (og)"</f>
        <v xml:space="preserve"> (og)</v>
      </c>
      <c r="CG29" s="233" t="str">
        <f t="shared" ref="CG29:CG54" ca="1" si="86">CF3&amp;" (og)"</f>
        <v xml:space="preserve"> (og)</v>
      </c>
      <c r="CH29" s="233" t="str">
        <f t="shared" ref="CH29:CH54" ca="1" si="87">CI3&amp;" (og)"</f>
        <v xml:space="preserve"> (og)</v>
      </c>
      <c r="CI29" s="233" t="str">
        <f t="shared" ref="CI29:CI54" ca="1" si="88">CH3&amp;" (og)"</f>
        <v xml:space="preserve"> (og)</v>
      </c>
      <c r="CJ29" s="233" t="str">
        <f t="shared" ref="CJ29:CJ54" ca="1" si="89">CK3&amp;" (og)"</f>
        <v xml:space="preserve"> (og)</v>
      </c>
      <c r="CK29" s="233" t="str">
        <f t="shared" ref="CK29:CK54" ca="1" si="90">CJ3&amp;" (og)"</f>
        <v xml:space="preserve"> (og)</v>
      </c>
      <c r="CL29" s="233" t="str">
        <f t="shared" ref="CL29:CL54" ca="1" si="91">CM3&amp;" (og)"</f>
        <v xml:space="preserve"> (og)</v>
      </c>
      <c r="CM29" s="233" t="str">
        <f t="shared" ref="CM29:CM54" ca="1" si="92">CL3&amp;" (og)"</f>
        <v xml:space="preserve"> (og)</v>
      </c>
      <c r="CN29" s="233" t="str">
        <f t="shared" ref="CN29:CN54" ca="1" si="93">CO3&amp;" (og)"</f>
        <v xml:space="preserve"> (og)</v>
      </c>
      <c r="CO29" s="233" t="str">
        <f t="shared" ref="CO29:CO54" ca="1" si="94">CN3&amp;" (og)"</f>
        <v xml:space="preserve"> (og)</v>
      </c>
      <c r="CP29" s="233" t="str">
        <f t="shared" ref="CP29:CP54" ca="1" si="95">CQ3&amp;" (og)"</f>
        <v xml:space="preserve"> (og)</v>
      </c>
      <c r="CQ29" s="233" t="str">
        <f t="shared" ref="CQ29:CQ54" ca="1" si="96">CP3&amp;" (og)"</f>
        <v xml:space="preserve"> (og)</v>
      </c>
      <c r="CR29" s="233" t="str">
        <f t="shared" ref="CR29:CR54" ca="1" si="97">CS3&amp;" (og)"</f>
        <v xml:space="preserve"> (og)</v>
      </c>
      <c r="CS29" s="233" t="str">
        <f t="shared" ref="CS29:CS54" ca="1" si="98">CR3&amp;" (og)"</f>
        <v xml:space="preserve"> (og)</v>
      </c>
      <c r="CT29" s="233" t="str">
        <f t="shared" ref="CT29:CT54" ca="1" si="99">CU3&amp;" (og)"</f>
        <v xml:space="preserve"> (og)</v>
      </c>
      <c r="CU29" s="233" t="str">
        <f t="shared" ref="CU29:CU54" ca="1" si="100">CT3&amp;" (og)"</f>
        <v xml:space="preserve"> (og)</v>
      </c>
      <c r="CW29" s="233" t="str">
        <f t="shared" ref="CW29:CW54" ca="1" si="101">CX3&amp;" (og)"</f>
        <v xml:space="preserve"> (og)</v>
      </c>
      <c r="CX29" s="233" t="str">
        <f t="shared" ref="CX29:CX54" ca="1" si="102">CW3&amp;" (og)"</f>
        <v xml:space="preserve"> (og)</v>
      </c>
      <c r="CY29" s="233" t="str">
        <f t="shared" ref="CY29:CY54" ca="1" si="103">CZ3&amp;" (og)"</f>
        <v xml:space="preserve"> (og)</v>
      </c>
      <c r="CZ29" s="233" t="str">
        <f t="shared" ref="CZ29:CZ54" ca="1" si="104">CY3&amp;" (og)"</f>
        <v xml:space="preserve"> (og)</v>
      </c>
      <c r="DA29" s="233" t="str">
        <f t="shared" ref="DA29:DA54" ca="1" si="105">DB3&amp;" (og)"</f>
        <v xml:space="preserve"> (og)</v>
      </c>
      <c r="DB29" s="233" t="str">
        <f t="shared" ref="DB29:DB54" ca="1" si="106">DA3&amp;" (og)"</f>
        <v xml:space="preserve"> (og)</v>
      </c>
      <c r="DC29" s="233" t="str">
        <f t="shared" ref="DC29:DC54" ca="1" si="107">DD3&amp;" (og)"</f>
        <v xml:space="preserve"> (og)</v>
      </c>
      <c r="DD29" s="233" t="str">
        <f t="shared" ref="DD29:DD54" ca="1" si="108">DC3&amp;" (og)"</f>
        <v xml:space="preserve"> (og)</v>
      </c>
      <c r="DF29" s="233" t="str">
        <f t="shared" ref="DF29:DF54" ca="1" si="109">DG3&amp;" (og)"</f>
        <v xml:space="preserve"> (og)</v>
      </c>
      <c r="DG29" s="233" t="str">
        <f t="shared" ref="DG29:DG54" ca="1" si="110">DF3&amp;" (og)"</f>
        <v xml:space="preserve"> (og)</v>
      </c>
      <c r="DH29" s="233" t="str">
        <f t="shared" ref="DH29:DH54" ca="1" si="111">DI3&amp;" (og)"</f>
        <v xml:space="preserve"> (og)</v>
      </c>
      <c r="DI29" s="233" t="str">
        <f t="shared" ref="DI29:DI54" ca="1" si="112">DH3&amp;" (og)"</f>
        <v xml:space="preserve"> (og)</v>
      </c>
      <c r="DK29" s="233" t="str">
        <f t="shared" ref="DK29:DK54" ca="1" si="113">DL3&amp;" (og)"</f>
        <v xml:space="preserve"> (og)</v>
      </c>
      <c r="DL29" s="233" t="str">
        <f t="shared" ref="DL29:DL54" ca="1" si="114">DK3&amp;" (og)"</f>
        <v xml:space="preserve"> (og)</v>
      </c>
      <c r="DN29" s="233" t="str">
        <f t="shared" ref="DN29:DN54" ca="1" si="115">DO3&amp;" (og)"</f>
        <v xml:space="preserve"> (og)</v>
      </c>
      <c r="DO29" s="233" t="str">
        <f t="shared" ref="DO29:DO54" ca="1" si="116">DN3&amp;" (og)"</f>
        <v xml:space="preserve"> (og)</v>
      </c>
      <c r="DQ29" s="233" t="str">
        <f ca="1">OFFSET(C2,DR29,DS29)</f>
        <v>South Africa</v>
      </c>
      <c r="DR29" s="233">
        <v>0</v>
      </c>
      <c r="DS29" s="233">
        <v>0</v>
      </c>
      <c r="DT29" s="233" t="str">
        <f ca="1">OFFSET(C3,DR29,DS29)</f>
        <v>Aubrey Modiba</v>
      </c>
      <c r="DU29" s="233">
        <f ca="1">COUNTIF('Group Stages'!J7:J150,DT29)</f>
        <v>0</v>
      </c>
      <c r="DV29" s="233">
        <f ca="1">COUNTIF('Group Stages'!K7:K150,DT29)</f>
        <v>0</v>
      </c>
      <c r="DW29" s="233">
        <f ca="1">COUNTIF('Group Stages'!L7:L150,DT29)</f>
        <v>0</v>
      </c>
      <c r="DX29" s="233">
        <f ca="1">COUNTIF('Group Stages'!M7:M150,DT29)</f>
        <v>0</v>
      </c>
      <c r="DY29" s="233">
        <f ca="1">COUNTIF('Group Stages'!N7:N150,DT29)</f>
        <v>0</v>
      </c>
      <c r="DZ29" s="233">
        <f ca="1">COUNTIF('Group Stages'!O7:O150,DT29)</f>
        <v>0</v>
      </c>
      <c r="EA29" s="233">
        <f ca="1">COUNTIF('Group Stages'!P7:P150,DT29)</f>
        <v>0</v>
      </c>
      <c r="EB29" s="233">
        <f ca="1">COUNTIF('Group Stages'!Q7:Q150,DT29)</f>
        <v>0</v>
      </c>
      <c r="EC29" s="233">
        <f ca="1">COUNTIF('Knock Out Stages'!K7:K85,DT29)</f>
        <v>0</v>
      </c>
      <c r="ED29" s="233">
        <f ca="1">COUNTIF('Knock Out Stages'!L7:L85,DT29)</f>
        <v>0</v>
      </c>
      <c r="EE29" s="233">
        <f ca="1">COUNTIF('Knock Out Stages'!M7:M85,DT29)</f>
        <v>0</v>
      </c>
      <c r="EF29" s="233">
        <f ca="1">COUNTIF('Knock Out Stages'!N7:N85,DT29)</f>
        <v>0</v>
      </c>
      <c r="EG29" s="233">
        <f ca="1">COUNTIF('Knock Out Stages'!O7:O85,DT29)</f>
        <v>0</v>
      </c>
      <c r="EH29" s="233">
        <f ca="1">COUNTIF('Knock Out Stages'!P7:P85,DT29)</f>
        <v>0</v>
      </c>
      <c r="EI29" s="233">
        <f ca="1">COUNTIF('Knock Out Stages'!Q7:Q85,DT29)</f>
        <v>0</v>
      </c>
      <c r="EJ29" s="233">
        <f ca="1">COUNTIF('Knock Out Stages'!R7:R85,DT29)</f>
        <v>0</v>
      </c>
      <c r="EK29" s="233">
        <f t="shared" ca="1" si="3"/>
        <v>0</v>
      </c>
      <c r="EL29" s="235">
        <f ca="1">RANK(EK29,EK3:EK1250)+COUNTIF(EK3:EK29,EK29)-1</f>
        <v>27</v>
      </c>
      <c r="EM29" s="233" t="str">
        <f t="shared" ca="1" si="4"/>
        <v>Aubrey Modiba (South Africa)</v>
      </c>
    </row>
    <row r="30" spans="1:143" x14ac:dyDescent="0.2">
      <c r="A30" s="233">
        <f t="shared" si="6"/>
        <v>2</v>
      </c>
      <c r="B30" s="233" t="str">
        <f t="shared" si="7"/>
        <v>Bongokuhle Hlongwane (og)</v>
      </c>
      <c r="C30" s="233" t="str">
        <f t="shared" si="8"/>
        <v>Álvaro Fidalgo (og)</v>
      </c>
      <c r="D30" s="233" t="str">
        <f t="shared" si="9"/>
        <v>Álvaro Fidalgo (og)</v>
      </c>
      <c r="E30" s="233" t="str">
        <f t="shared" si="10"/>
        <v>Álvaro Fidalgo (og)</v>
      </c>
      <c r="F30" s="233" t="str">
        <f t="shared" si="11"/>
        <v>Amar Memic (og)</v>
      </c>
      <c r="G30" s="233" t="str">
        <f t="shared" si="12"/>
        <v>Aribim Pepple (og)</v>
      </c>
      <c r="H30" s="233" t="str">
        <f t="shared" si="13"/>
        <v>Aribim Pepple (og)</v>
      </c>
      <c r="I30" s="233" t="str">
        <f t="shared" si="14"/>
        <v>Aribim Pepple (og)</v>
      </c>
      <c r="J30" s="233" t="str">
        <f t="shared" si="15"/>
        <v>Abdelhamid Aït Boudlal (og)</v>
      </c>
      <c r="K30" s="233" t="str">
        <f t="shared" si="16"/>
        <v>Bento (og)</v>
      </c>
      <c r="L30" s="233" t="str">
        <f t="shared" si="17"/>
        <v>Bento (og)</v>
      </c>
      <c r="M30" s="233" t="str">
        <f t="shared" si="18"/>
        <v>Bento (og)</v>
      </c>
      <c r="N30" s="233" t="str">
        <f t="shared" si="19"/>
        <v>Alex Arce (og)</v>
      </c>
      <c r="O30" s="233" t="str">
        <f t="shared" si="20"/>
        <v>Alex Freeman (og)</v>
      </c>
      <c r="P30" s="233" t="str">
        <f t="shared" si="21"/>
        <v>Alex Freeman (og)</v>
      </c>
      <c r="Q30" s="233" t="str">
        <f t="shared" si="22"/>
        <v>Alex Freeman (og)</v>
      </c>
      <c r="R30" s="233" t="str">
        <f t="shared" si="23"/>
        <v>Brandley Kuwas (og)</v>
      </c>
      <c r="S30" s="233" t="str">
        <f t="shared" si="24"/>
        <v>Angelo Stiller (og)</v>
      </c>
      <c r="T30" s="233" t="str">
        <f t="shared" si="25"/>
        <v>Angelo Stiller (og)</v>
      </c>
      <c r="U30" s="233" t="str">
        <f t="shared" si="26"/>
        <v>Angelo Stiller (og)</v>
      </c>
      <c r="V30" s="233" t="str">
        <f t="shared" si="27"/>
        <v>Ayase Ueda (og)</v>
      </c>
      <c r="W30" s="233" t="str">
        <f t="shared" si="28"/>
        <v>Brian Brobbey (og)</v>
      </c>
      <c r="X30" s="233" t="str">
        <f t="shared" si="29"/>
        <v>Brian Brobbey (og)</v>
      </c>
      <c r="Y30" s="233" t="str">
        <f t="shared" si="30"/>
        <v>Brian Brobbey (og)</v>
      </c>
      <c r="Z30" s="233" t="str">
        <f t="shared" si="31"/>
        <v>Ahmed Koka (og)</v>
      </c>
      <c r="AA30" s="233" t="str">
        <f t="shared" si="32"/>
        <v>Amadou Onana (og)</v>
      </c>
      <c r="AB30" s="233" t="str">
        <f t="shared" si="33"/>
        <v>Amadou Onana (og)</v>
      </c>
      <c r="AC30" s="233" t="str">
        <f t="shared" si="34"/>
        <v>Amadou Onana (og)</v>
      </c>
      <c r="AD30" s="233" t="str">
        <f t="shared" si="35"/>
        <v>Carlos Dos Santos (og)</v>
      </c>
      <c r="AE30" s="233" t="str">
        <f t="shared" si="36"/>
        <v>Álex Baena (og)</v>
      </c>
      <c r="AF30" s="233" t="str">
        <f t="shared" si="37"/>
        <v>Álex Baena (og)</v>
      </c>
      <c r="AG30" s="233" t="str">
        <f t="shared" si="38"/>
        <v>Álex Baena (og)</v>
      </c>
      <c r="AH30" s="233" t="str">
        <f t="shared" si="39"/>
        <v>Antoine Mendy (og)</v>
      </c>
      <c r="AI30" s="233" t="str">
        <f t="shared" si="40"/>
        <v>Aurélien Tchouaméni (og)</v>
      </c>
      <c r="AJ30" s="233" t="str">
        <f t="shared" si="41"/>
        <v>Aurélien Tchouaméni (og)</v>
      </c>
      <c r="AK30" s="233" t="str">
        <f t="shared" si="42"/>
        <v>Aurélien Tchouaméni (og)</v>
      </c>
      <c r="AL30" s="233" t="str">
        <f t="shared" si="43"/>
        <v>Adil Aouchiche (og)</v>
      </c>
      <c r="AM30" s="233" t="str">
        <f t="shared" si="44"/>
        <v>Alexis Mac Allister (og)</v>
      </c>
      <c r="AN30" s="233" t="str">
        <f t="shared" si="45"/>
        <v>Alexis Mac Allister (og)</v>
      </c>
      <c r="AO30" s="233" t="str">
        <f t="shared" si="46"/>
        <v>Alexis Mac Allister (og)</v>
      </c>
      <c r="AP30" s="233" t="str">
        <f t="shared" si="47"/>
        <v>Arthur Masuaku (og)</v>
      </c>
      <c r="AQ30" s="233" t="str">
        <f t="shared" si="48"/>
        <v>Bruno Fernandes (og)</v>
      </c>
      <c r="AR30" s="233" t="str">
        <f t="shared" si="49"/>
        <v>Bruno Fernandes (og)</v>
      </c>
      <c r="AS30" s="233" t="str">
        <f t="shared" si="50"/>
        <v>Bruno Fernandes (og)</v>
      </c>
      <c r="AT30" s="233" t="str">
        <f t="shared" si="51"/>
        <v>Ante Budimir (og)</v>
      </c>
      <c r="AU30" s="233" t="str">
        <f t="shared" si="52"/>
        <v>Anthony Gordon (og)</v>
      </c>
      <c r="AV30" s="233" t="str">
        <f t="shared" si="53"/>
        <v>Anthony Gordon (og)</v>
      </c>
      <c r="AW30" s="233" t="str">
        <f t="shared" si="54"/>
        <v>Anthony Gordon (og)</v>
      </c>
      <c r="AY30" s="233" t="str">
        <f t="shared" ca="1" si="55"/>
        <v xml:space="preserve"> (og)</v>
      </c>
      <c r="AZ30" s="233" t="str">
        <f t="shared" ref="AZ30:BB54" ca="1" si="117">AY4&amp;" (og)"</f>
        <v xml:space="preserve"> (og)</v>
      </c>
      <c r="BA30" s="233" t="str">
        <f t="shared" ca="1" si="56"/>
        <v xml:space="preserve"> (og)</v>
      </c>
      <c r="BB30" s="233" t="str">
        <f t="shared" ca="1" si="117"/>
        <v xml:space="preserve"> (og)</v>
      </c>
      <c r="BC30" s="233" t="str">
        <f t="shared" ca="1" si="57"/>
        <v xml:space="preserve"> (og)</v>
      </c>
      <c r="BD30" s="233" t="str">
        <f t="shared" ref="BD30" ca="1" si="118">BC4&amp;" (og)"</f>
        <v xml:space="preserve"> (og)</v>
      </c>
      <c r="BE30" s="233" t="str">
        <f t="shared" ca="1" si="59"/>
        <v xml:space="preserve"> (og)</v>
      </c>
      <c r="BF30" s="233" t="str">
        <f t="shared" ref="BF30" ca="1" si="119">BE4&amp;" (og)"</f>
        <v xml:space="preserve"> (og)</v>
      </c>
      <c r="BG30" s="233" t="str">
        <f t="shared" ca="1" si="61"/>
        <v xml:space="preserve"> (og)</v>
      </c>
      <c r="BH30" s="233" t="str">
        <f t="shared" ref="BH30" ca="1" si="120">BG4&amp;" (og)"</f>
        <v xml:space="preserve"> (og)</v>
      </c>
      <c r="BI30" s="233" t="str">
        <f t="shared" ca="1" si="63"/>
        <v xml:space="preserve"> (og)</v>
      </c>
      <c r="BJ30" s="233" t="str">
        <f t="shared" ref="BJ30" ca="1" si="121">BI4&amp;" (og)"</f>
        <v xml:space="preserve"> (og)</v>
      </c>
      <c r="BK30" s="233" t="str">
        <f t="shared" ca="1" si="65"/>
        <v xml:space="preserve"> (og)</v>
      </c>
      <c r="BL30" s="233" t="str">
        <f t="shared" ref="BL30" ca="1" si="122">BK4&amp;" (og)"</f>
        <v xml:space="preserve"> (og)</v>
      </c>
      <c r="BM30" s="233" t="str">
        <f t="shared" ca="1" si="67"/>
        <v xml:space="preserve"> (og)</v>
      </c>
      <c r="BN30" s="233" t="str">
        <f t="shared" ref="BN30" ca="1" si="123">BM4&amp;" (og)"</f>
        <v xml:space="preserve"> (og)</v>
      </c>
      <c r="BO30" s="233" t="str">
        <f t="shared" ca="1" si="69"/>
        <v xml:space="preserve"> (og)</v>
      </c>
      <c r="BP30" s="233" t="str">
        <f t="shared" ref="BP30" ca="1" si="124">BO4&amp;" (og)"</f>
        <v xml:space="preserve"> (og)</v>
      </c>
      <c r="BQ30" s="233" t="str">
        <f t="shared" ca="1" si="71"/>
        <v xml:space="preserve"> (og)</v>
      </c>
      <c r="BR30" s="233" t="str">
        <f t="shared" ref="BR30" ca="1" si="125">BQ4&amp;" (og)"</f>
        <v xml:space="preserve"> (og)</v>
      </c>
      <c r="BS30" s="233" t="str">
        <f t="shared" ca="1" si="73"/>
        <v xml:space="preserve"> (og)</v>
      </c>
      <c r="BT30" s="233" t="str">
        <f t="shared" ref="BT30" ca="1" si="126">BS4&amp;" (og)"</f>
        <v xml:space="preserve"> (og)</v>
      </c>
      <c r="BU30" s="233" t="str">
        <f t="shared" ca="1" si="75"/>
        <v xml:space="preserve"> (og)</v>
      </c>
      <c r="BV30" s="233" t="str">
        <f t="shared" ref="BV30" ca="1" si="127">BU4&amp;" (og)"</f>
        <v xml:space="preserve"> (og)</v>
      </c>
      <c r="BW30" s="233" t="str">
        <f t="shared" ca="1" si="77"/>
        <v xml:space="preserve"> (og)</v>
      </c>
      <c r="BX30" s="233" t="str">
        <f t="shared" ref="BX30" ca="1" si="128">BW4&amp;" (og)"</f>
        <v xml:space="preserve"> (og)</v>
      </c>
      <c r="BY30" s="233" t="str">
        <f t="shared" ca="1" si="79"/>
        <v xml:space="preserve"> (og)</v>
      </c>
      <c r="BZ30" s="233" t="str">
        <f t="shared" ref="BZ30" ca="1" si="129">BY4&amp;" (og)"</f>
        <v xml:space="preserve"> (og)</v>
      </c>
      <c r="CA30" s="233" t="str">
        <f t="shared" ca="1" si="81"/>
        <v xml:space="preserve"> (og)</v>
      </c>
      <c r="CB30" s="233" t="str">
        <f t="shared" ref="CB30" ca="1" si="130">CA4&amp;" (og)"</f>
        <v xml:space="preserve"> (og)</v>
      </c>
      <c r="CC30" s="233" t="str">
        <f t="shared" ca="1" si="83"/>
        <v xml:space="preserve"> (og)</v>
      </c>
      <c r="CD30" s="233" t="str">
        <f t="shared" ref="CD30" ca="1" si="131">CC4&amp;" (og)"</f>
        <v xml:space="preserve"> (og)</v>
      </c>
      <c r="CF30" s="233" t="str">
        <f t="shared" ca="1" si="85"/>
        <v xml:space="preserve"> (og)</v>
      </c>
      <c r="CG30" s="233" t="str">
        <f t="shared" ca="1" si="86"/>
        <v xml:space="preserve"> (og)</v>
      </c>
      <c r="CH30" s="233" t="str">
        <f t="shared" ca="1" si="87"/>
        <v xml:space="preserve"> (og)</v>
      </c>
      <c r="CI30" s="233" t="str">
        <f t="shared" ca="1" si="88"/>
        <v xml:space="preserve"> (og)</v>
      </c>
      <c r="CJ30" s="233" t="str">
        <f t="shared" ca="1" si="89"/>
        <v xml:space="preserve"> (og)</v>
      </c>
      <c r="CK30" s="233" t="str">
        <f t="shared" ca="1" si="90"/>
        <v xml:space="preserve"> (og)</v>
      </c>
      <c r="CL30" s="233" t="str">
        <f t="shared" ca="1" si="91"/>
        <v xml:space="preserve"> (og)</v>
      </c>
      <c r="CM30" s="233" t="str">
        <f t="shared" ca="1" si="92"/>
        <v xml:space="preserve"> (og)</v>
      </c>
      <c r="CN30" s="233" t="str">
        <f t="shared" ca="1" si="93"/>
        <v xml:space="preserve"> (og)</v>
      </c>
      <c r="CO30" s="233" t="str">
        <f t="shared" ca="1" si="94"/>
        <v xml:space="preserve"> (og)</v>
      </c>
      <c r="CP30" s="233" t="str">
        <f t="shared" ca="1" si="95"/>
        <v xml:space="preserve"> (og)</v>
      </c>
      <c r="CQ30" s="233" t="str">
        <f t="shared" ca="1" si="96"/>
        <v xml:space="preserve"> (og)</v>
      </c>
      <c r="CR30" s="233" t="str">
        <f t="shared" ca="1" si="97"/>
        <v xml:space="preserve"> (og)</v>
      </c>
      <c r="CS30" s="233" t="str">
        <f t="shared" ca="1" si="98"/>
        <v xml:space="preserve"> (og)</v>
      </c>
      <c r="CT30" s="233" t="str">
        <f t="shared" ca="1" si="99"/>
        <v xml:space="preserve"> (og)</v>
      </c>
      <c r="CU30" s="233" t="str">
        <f t="shared" ca="1" si="100"/>
        <v xml:space="preserve"> (og)</v>
      </c>
      <c r="CW30" s="233" t="str">
        <f t="shared" ca="1" si="101"/>
        <v xml:space="preserve"> (og)</v>
      </c>
      <c r="CX30" s="233" t="str">
        <f t="shared" ca="1" si="102"/>
        <v xml:space="preserve"> (og)</v>
      </c>
      <c r="CY30" s="233" t="str">
        <f t="shared" ca="1" si="103"/>
        <v xml:space="preserve"> (og)</v>
      </c>
      <c r="CZ30" s="233" t="str">
        <f t="shared" ca="1" si="104"/>
        <v xml:space="preserve"> (og)</v>
      </c>
      <c r="DA30" s="233" t="str">
        <f t="shared" ca="1" si="105"/>
        <v xml:space="preserve"> (og)</v>
      </c>
      <c r="DB30" s="233" t="str">
        <f t="shared" ca="1" si="106"/>
        <v xml:space="preserve"> (og)</v>
      </c>
      <c r="DC30" s="233" t="str">
        <f t="shared" ca="1" si="107"/>
        <v xml:space="preserve"> (og)</v>
      </c>
      <c r="DD30" s="233" t="str">
        <f t="shared" ca="1" si="108"/>
        <v xml:space="preserve"> (og)</v>
      </c>
      <c r="DF30" s="233" t="str">
        <f t="shared" ca="1" si="109"/>
        <v xml:space="preserve"> (og)</v>
      </c>
      <c r="DG30" s="233" t="str">
        <f t="shared" ca="1" si="110"/>
        <v xml:space="preserve"> (og)</v>
      </c>
      <c r="DH30" s="233" t="str">
        <f t="shared" ca="1" si="111"/>
        <v xml:space="preserve"> (og)</v>
      </c>
      <c r="DI30" s="233" t="str">
        <f t="shared" ca="1" si="112"/>
        <v xml:space="preserve"> (og)</v>
      </c>
      <c r="DK30" s="233" t="str">
        <f t="shared" ca="1" si="113"/>
        <v xml:space="preserve"> (og)</v>
      </c>
      <c r="DL30" s="233" t="str">
        <f t="shared" ca="1" si="114"/>
        <v xml:space="preserve"> (og)</v>
      </c>
      <c r="DN30" s="233" t="str">
        <f t="shared" ca="1" si="115"/>
        <v xml:space="preserve"> (og)</v>
      </c>
      <c r="DO30" s="233" t="str">
        <f t="shared" ca="1" si="116"/>
        <v xml:space="preserve"> (og)</v>
      </c>
      <c r="DQ30" s="233" t="str">
        <f ca="1">DQ29</f>
        <v>South Africa</v>
      </c>
      <c r="DR30" s="233">
        <v>1</v>
      </c>
      <c r="DS30" s="233">
        <v>0</v>
      </c>
      <c r="DT30" s="233" t="str">
        <f ca="1">OFFSET(C3,DR30,DS30)</f>
        <v>Bongokuhle Hlongwane</v>
      </c>
      <c r="DU30" s="233">
        <f ca="1">COUNTIF('Group Stages'!J7:J150,DT30)</f>
        <v>0</v>
      </c>
      <c r="DV30" s="233">
        <f ca="1">COUNTIF('Group Stages'!K7:K150,DT30)</f>
        <v>0</v>
      </c>
      <c r="DW30" s="233">
        <f ca="1">COUNTIF('Group Stages'!L7:L150,DT30)</f>
        <v>0</v>
      </c>
      <c r="DX30" s="233">
        <f ca="1">COUNTIF('Group Stages'!M7:M150,DT30)</f>
        <v>0</v>
      </c>
      <c r="DY30" s="233">
        <f ca="1">COUNTIF('Group Stages'!N7:N150,DT30)</f>
        <v>0</v>
      </c>
      <c r="DZ30" s="233">
        <f ca="1">COUNTIF('Group Stages'!O7:O150,DT30)</f>
        <v>0</v>
      </c>
      <c r="EA30" s="233">
        <f ca="1">COUNTIF('Group Stages'!P7:P150,DT30)</f>
        <v>0</v>
      </c>
      <c r="EB30" s="233">
        <f ca="1">COUNTIF('Group Stages'!Q7:Q150,DT30)</f>
        <v>0</v>
      </c>
      <c r="EC30" s="233">
        <f ca="1">COUNTIF('Knock Out Stages'!K7:K85,DT30)</f>
        <v>0</v>
      </c>
      <c r="ED30" s="233">
        <f ca="1">COUNTIF('Knock Out Stages'!L7:L85,DT30)</f>
        <v>0</v>
      </c>
      <c r="EE30" s="233">
        <f ca="1">COUNTIF('Knock Out Stages'!M7:M85,DT30)</f>
        <v>0</v>
      </c>
      <c r="EF30" s="233">
        <f ca="1">COUNTIF('Knock Out Stages'!N7:N85,DT30)</f>
        <v>0</v>
      </c>
      <c r="EG30" s="233">
        <f ca="1">COUNTIF('Knock Out Stages'!O7:O85,DT30)</f>
        <v>0</v>
      </c>
      <c r="EH30" s="233">
        <f ca="1">COUNTIF('Knock Out Stages'!P7:P85,DT30)</f>
        <v>0</v>
      </c>
      <c r="EI30" s="233">
        <f ca="1">COUNTIF('Knock Out Stages'!Q7:Q85,DT30)</f>
        <v>0</v>
      </c>
      <c r="EJ30" s="233">
        <f ca="1">COUNTIF('Knock Out Stages'!R7:R85,DT30)</f>
        <v>0</v>
      </c>
      <c r="EK30" s="233">
        <f t="shared" ca="1" si="3"/>
        <v>0</v>
      </c>
      <c r="EL30" s="235">
        <f ca="1">RANK(EK30,EK3:EK1250)+COUNTIF(EK3:EK30,EK30)-1</f>
        <v>28</v>
      </c>
      <c r="EM30" s="233" t="str">
        <f t="shared" ca="1" si="4"/>
        <v>Bongokuhle Hlongwane (South Africa)</v>
      </c>
    </row>
    <row r="31" spans="1:143" x14ac:dyDescent="0.2">
      <c r="A31" s="233">
        <f t="shared" si="6"/>
        <v>3</v>
      </c>
      <c r="B31" s="233" t="str">
        <f t="shared" si="7"/>
        <v>Evidence Makgopa (og)</v>
      </c>
      <c r="C31" s="233" t="str">
        <f t="shared" si="8"/>
        <v>Armando González (og)</v>
      </c>
      <c r="D31" s="233" t="str">
        <f t="shared" si="9"/>
        <v>Armando González (og)</v>
      </c>
      <c r="E31" s="233" t="str">
        <f t="shared" si="10"/>
        <v>Armando González (og)</v>
      </c>
      <c r="F31" s="233" t="str">
        <f t="shared" si="11"/>
        <v>Amir Hadziahmetovic (og)</v>
      </c>
      <c r="G31" s="233" t="str">
        <f t="shared" si="12"/>
        <v>Cyle Larin (og)</v>
      </c>
      <c r="H31" s="233" t="str">
        <f t="shared" si="13"/>
        <v>Cyle Larin (og)</v>
      </c>
      <c r="I31" s="233" t="str">
        <f t="shared" si="14"/>
        <v>Cyle Larin (og)</v>
      </c>
      <c r="J31" s="233" t="str">
        <f t="shared" si="15"/>
        <v>Achraf Hakimi (og)</v>
      </c>
      <c r="K31" s="233" t="str">
        <f t="shared" si="16"/>
        <v>Bremer (og)</v>
      </c>
      <c r="L31" s="233" t="str">
        <f t="shared" si="17"/>
        <v>Bremer (og)</v>
      </c>
      <c r="M31" s="233" t="str">
        <f t="shared" si="18"/>
        <v>Bremer (og)</v>
      </c>
      <c r="N31" s="233" t="str">
        <f t="shared" si="19"/>
        <v>Alexandro Maidana (og)</v>
      </c>
      <c r="O31" s="233" t="str">
        <f t="shared" si="20"/>
        <v>Antonee Robinson (og)</v>
      </c>
      <c r="P31" s="233" t="str">
        <f t="shared" si="21"/>
        <v>Antonee Robinson (og)</v>
      </c>
      <c r="Q31" s="233" t="str">
        <f t="shared" si="22"/>
        <v>Antonee Robinson (og)</v>
      </c>
      <c r="R31" s="233" t="str">
        <f t="shared" si="23"/>
        <v>Eloy Room (og)</v>
      </c>
      <c r="S31" s="233" t="str">
        <f t="shared" si="24"/>
        <v>Anton Stach (og)</v>
      </c>
      <c r="T31" s="233" t="str">
        <f t="shared" si="25"/>
        <v>Anton Stach (og)</v>
      </c>
      <c r="U31" s="233" t="str">
        <f t="shared" si="26"/>
        <v>Anton Stach (og)</v>
      </c>
      <c r="V31" s="233" t="str">
        <f t="shared" si="27"/>
        <v>Ayumu Seko (og)</v>
      </c>
      <c r="W31" s="233" t="str">
        <f t="shared" si="28"/>
        <v>Cody Gakpo (og)</v>
      </c>
      <c r="X31" s="233" t="str">
        <f t="shared" si="29"/>
        <v>Cody Gakpo (og)</v>
      </c>
      <c r="Y31" s="233" t="str">
        <f t="shared" si="30"/>
        <v>Cody Gakpo (og)</v>
      </c>
      <c r="Z31" s="233" t="str">
        <f t="shared" si="31"/>
        <v>Emam Ashour (og)</v>
      </c>
      <c r="AA31" s="233" t="str">
        <f t="shared" si="32"/>
        <v>Arthur Theate (og)</v>
      </c>
      <c r="AB31" s="233" t="str">
        <f t="shared" si="33"/>
        <v>Arthur Theate (og)</v>
      </c>
      <c r="AC31" s="233" t="str">
        <f t="shared" si="34"/>
        <v>Arthur Theate (og)</v>
      </c>
      <c r="AD31" s="233" t="str">
        <f t="shared" si="35"/>
        <v>Dailon Livramento (og)</v>
      </c>
      <c r="AE31" s="233" t="str">
        <f t="shared" si="36"/>
        <v>Álex Remiro (og)</v>
      </c>
      <c r="AF31" s="233" t="str">
        <f t="shared" si="37"/>
        <v>Álex Remiro (og)</v>
      </c>
      <c r="AG31" s="233" t="str">
        <f t="shared" si="38"/>
        <v>Álex Remiro (og)</v>
      </c>
      <c r="AH31" s="233" t="str">
        <f t="shared" si="39"/>
        <v>Assane Diao (og)</v>
      </c>
      <c r="AI31" s="233" t="str">
        <f t="shared" si="40"/>
        <v>Brice Samba (og)</v>
      </c>
      <c r="AJ31" s="233" t="str">
        <f t="shared" si="41"/>
        <v>Brice Samba (og)</v>
      </c>
      <c r="AK31" s="233" t="str">
        <f t="shared" si="42"/>
        <v>Brice Samba (og)</v>
      </c>
      <c r="AL31" s="233" t="str">
        <f t="shared" si="43"/>
        <v>Adil Boulbina (og)</v>
      </c>
      <c r="AM31" s="233" t="str">
        <f t="shared" si="44"/>
        <v>Cristian Romero (og)</v>
      </c>
      <c r="AN31" s="233" t="str">
        <f t="shared" si="45"/>
        <v>Cristian Romero (og)</v>
      </c>
      <c r="AO31" s="233" t="str">
        <f t="shared" si="46"/>
        <v>Cristian Romero (og)</v>
      </c>
      <c r="AP31" s="233" t="str">
        <f t="shared" si="47"/>
        <v>Axel Tuanzebe (og)</v>
      </c>
      <c r="AQ31" s="233" t="str">
        <f t="shared" si="48"/>
        <v>Cristiano Ronaldo (og)</v>
      </c>
      <c r="AR31" s="233" t="str">
        <f t="shared" si="49"/>
        <v>Cristiano Ronaldo (og)</v>
      </c>
      <c r="AS31" s="233" t="str">
        <f t="shared" si="50"/>
        <v>Cristiano Ronaldo (og)</v>
      </c>
      <c r="AT31" s="233" t="str">
        <f t="shared" si="51"/>
        <v>Dominik Livakovic (og)</v>
      </c>
      <c r="AU31" s="233" t="str">
        <f t="shared" si="52"/>
        <v>Ben White (og)</v>
      </c>
      <c r="AV31" s="233" t="str">
        <f t="shared" si="53"/>
        <v>Ben White (og)</v>
      </c>
      <c r="AW31" s="233" t="str">
        <f t="shared" si="54"/>
        <v>Ben White (og)</v>
      </c>
      <c r="AY31" s="233" t="str">
        <f t="shared" ca="1" si="55"/>
        <v xml:space="preserve"> (og)</v>
      </c>
      <c r="AZ31" s="233" t="str">
        <f t="shared" ca="1" si="117"/>
        <v xml:space="preserve"> (og)</v>
      </c>
      <c r="BA31" s="233" t="str">
        <f t="shared" ca="1" si="56"/>
        <v xml:space="preserve"> (og)</v>
      </c>
      <c r="BB31" s="233" t="str">
        <f t="shared" ca="1" si="117"/>
        <v xml:space="preserve"> (og)</v>
      </c>
      <c r="BC31" s="233" t="str">
        <f t="shared" ca="1" si="57"/>
        <v xml:space="preserve"> (og)</v>
      </c>
      <c r="BD31" s="233" t="str">
        <f t="shared" ref="BD31" ca="1" si="132">BC5&amp;" (og)"</f>
        <v xml:space="preserve"> (og)</v>
      </c>
      <c r="BE31" s="233" t="str">
        <f t="shared" ca="1" si="59"/>
        <v xml:space="preserve"> (og)</v>
      </c>
      <c r="BF31" s="233" t="str">
        <f t="shared" ref="BF31" ca="1" si="133">BE5&amp;" (og)"</f>
        <v xml:space="preserve"> (og)</v>
      </c>
      <c r="BG31" s="233" t="str">
        <f t="shared" ca="1" si="61"/>
        <v xml:space="preserve"> (og)</v>
      </c>
      <c r="BH31" s="233" t="str">
        <f t="shared" ref="BH31" ca="1" si="134">BG5&amp;" (og)"</f>
        <v xml:space="preserve"> (og)</v>
      </c>
      <c r="BI31" s="233" t="str">
        <f t="shared" ca="1" si="63"/>
        <v xml:space="preserve"> (og)</v>
      </c>
      <c r="BJ31" s="233" t="str">
        <f t="shared" ref="BJ31" ca="1" si="135">BI5&amp;" (og)"</f>
        <v xml:space="preserve"> (og)</v>
      </c>
      <c r="BK31" s="233" t="str">
        <f t="shared" ca="1" si="65"/>
        <v xml:space="preserve"> (og)</v>
      </c>
      <c r="BL31" s="233" t="str">
        <f t="shared" ref="BL31" ca="1" si="136">BK5&amp;" (og)"</f>
        <v xml:space="preserve"> (og)</v>
      </c>
      <c r="BM31" s="233" t="str">
        <f t="shared" ca="1" si="67"/>
        <v xml:space="preserve"> (og)</v>
      </c>
      <c r="BN31" s="233" t="str">
        <f t="shared" ref="BN31" ca="1" si="137">BM5&amp;" (og)"</f>
        <v xml:space="preserve"> (og)</v>
      </c>
      <c r="BO31" s="233" t="str">
        <f t="shared" ca="1" si="69"/>
        <v xml:space="preserve"> (og)</v>
      </c>
      <c r="BP31" s="233" t="str">
        <f t="shared" ref="BP31" ca="1" si="138">BO5&amp;" (og)"</f>
        <v xml:space="preserve"> (og)</v>
      </c>
      <c r="BQ31" s="233" t="str">
        <f t="shared" ca="1" si="71"/>
        <v xml:space="preserve"> (og)</v>
      </c>
      <c r="BR31" s="233" t="str">
        <f t="shared" ref="BR31" ca="1" si="139">BQ5&amp;" (og)"</f>
        <v xml:space="preserve"> (og)</v>
      </c>
      <c r="BS31" s="233" t="str">
        <f t="shared" ca="1" si="73"/>
        <v xml:space="preserve"> (og)</v>
      </c>
      <c r="BT31" s="233" t="str">
        <f t="shared" ref="BT31" ca="1" si="140">BS5&amp;" (og)"</f>
        <v xml:space="preserve"> (og)</v>
      </c>
      <c r="BU31" s="233" t="str">
        <f t="shared" ca="1" si="75"/>
        <v xml:space="preserve"> (og)</v>
      </c>
      <c r="BV31" s="233" t="str">
        <f t="shared" ref="BV31" ca="1" si="141">BU5&amp;" (og)"</f>
        <v xml:space="preserve"> (og)</v>
      </c>
      <c r="BW31" s="233" t="str">
        <f t="shared" ca="1" si="77"/>
        <v xml:space="preserve"> (og)</v>
      </c>
      <c r="BX31" s="233" t="str">
        <f t="shared" ref="BX31" ca="1" si="142">BW5&amp;" (og)"</f>
        <v xml:space="preserve"> (og)</v>
      </c>
      <c r="BY31" s="233" t="str">
        <f t="shared" ca="1" si="79"/>
        <v xml:space="preserve"> (og)</v>
      </c>
      <c r="BZ31" s="233" t="str">
        <f t="shared" ref="BZ31" ca="1" si="143">BY5&amp;" (og)"</f>
        <v xml:space="preserve"> (og)</v>
      </c>
      <c r="CA31" s="233" t="str">
        <f t="shared" ca="1" si="81"/>
        <v xml:space="preserve"> (og)</v>
      </c>
      <c r="CB31" s="233" t="str">
        <f t="shared" ref="CB31" ca="1" si="144">CA5&amp;" (og)"</f>
        <v xml:space="preserve"> (og)</v>
      </c>
      <c r="CC31" s="233" t="str">
        <f t="shared" ca="1" si="83"/>
        <v xml:space="preserve"> (og)</v>
      </c>
      <c r="CD31" s="233" t="str">
        <f t="shared" ref="CD31" ca="1" si="145">CC5&amp;" (og)"</f>
        <v xml:space="preserve"> (og)</v>
      </c>
      <c r="CF31" s="233" t="str">
        <f t="shared" ca="1" si="85"/>
        <v xml:space="preserve"> (og)</v>
      </c>
      <c r="CG31" s="233" t="str">
        <f t="shared" ca="1" si="86"/>
        <v xml:space="preserve"> (og)</v>
      </c>
      <c r="CH31" s="233" t="str">
        <f t="shared" ca="1" si="87"/>
        <v xml:space="preserve"> (og)</v>
      </c>
      <c r="CI31" s="233" t="str">
        <f t="shared" ca="1" si="88"/>
        <v xml:space="preserve"> (og)</v>
      </c>
      <c r="CJ31" s="233" t="str">
        <f t="shared" ca="1" si="89"/>
        <v xml:space="preserve"> (og)</v>
      </c>
      <c r="CK31" s="233" t="str">
        <f t="shared" ca="1" si="90"/>
        <v xml:space="preserve"> (og)</v>
      </c>
      <c r="CL31" s="233" t="str">
        <f t="shared" ca="1" si="91"/>
        <v xml:space="preserve"> (og)</v>
      </c>
      <c r="CM31" s="233" t="str">
        <f t="shared" ca="1" si="92"/>
        <v xml:space="preserve"> (og)</v>
      </c>
      <c r="CN31" s="233" t="str">
        <f t="shared" ca="1" si="93"/>
        <v xml:space="preserve"> (og)</v>
      </c>
      <c r="CO31" s="233" t="str">
        <f t="shared" ca="1" si="94"/>
        <v xml:space="preserve"> (og)</v>
      </c>
      <c r="CP31" s="233" t="str">
        <f t="shared" ca="1" si="95"/>
        <v xml:space="preserve"> (og)</v>
      </c>
      <c r="CQ31" s="233" t="str">
        <f t="shared" ca="1" si="96"/>
        <v xml:space="preserve"> (og)</v>
      </c>
      <c r="CR31" s="233" t="str">
        <f t="shared" ca="1" si="97"/>
        <v xml:space="preserve"> (og)</v>
      </c>
      <c r="CS31" s="233" t="str">
        <f t="shared" ca="1" si="98"/>
        <v xml:space="preserve"> (og)</v>
      </c>
      <c r="CT31" s="233" t="str">
        <f t="shared" ca="1" si="99"/>
        <v xml:space="preserve"> (og)</v>
      </c>
      <c r="CU31" s="233" t="str">
        <f t="shared" ca="1" si="100"/>
        <v xml:space="preserve"> (og)</v>
      </c>
      <c r="CW31" s="233" t="str">
        <f t="shared" ca="1" si="101"/>
        <v xml:space="preserve"> (og)</v>
      </c>
      <c r="CX31" s="233" t="str">
        <f t="shared" ca="1" si="102"/>
        <v xml:space="preserve"> (og)</v>
      </c>
      <c r="CY31" s="233" t="str">
        <f t="shared" ca="1" si="103"/>
        <v xml:space="preserve"> (og)</v>
      </c>
      <c r="CZ31" s="233" t="str">
        <f t="shared" ca="1" si="104"/>
        <v xml:space="preserve"> (og)</v>
      </c>
      <c r="DA31" s="233" t="str">
        <f t="shared" ca="1" si="105"/>
        <v xml:space="preserve"> (og)</v>
      </c>
      <c r="DB31" s="233" t="str">
        <f t="shared" ca="1" si="106"/>
        <v xml:space="preserve"> (og)</v>
      </c>
      <c r="DC31" s="233" t="str">
        <f t="shared" ca="1" si="107"/>
        <v xml:space="preserve"> (og)</v>
      </c>
      <c r="DD31" s="233" t="str">
        <f t="shared" ca="1" si="108"/>
        <v xml:space="preserve"> (og)</v>
      </c>
      <c r="DF31" s="233" t="str">
        <f t="shared" ca="1" si="109"/>
        <v xml:space="preserve"> (og)</v>
      </c>
      <c r="DG31" s="233" t="str">
        <f t="shared" ca="1" si="110"/>
        <v xml:space="preserve"> (og)</v>
      </c>
      <c r="DH31" s="233" t="str">
        <f t="shared" ca="1" si="111"/>
        <v xml:space="preserve"> (og)</v>
      </c>
      <c r="DI31" s="233" t="str">
        <f t="shared" ca="1" si="112"/>
        <v xml:space="preserve"> (og)</v>
      </c>
      <c r="DK31" s="233" t="str">
        <f t="shared" ca="1" si="113"/>
        <v xml:space="preserve"> (og)</v>
      </c>
      <c r="DL31" s="233" t="str">
        <f t="shared" ca="1" si="114"/>
        <v xml:space="preserve"> (og)</v>
      </c>
      <c r="DN31" s="233" t="str">
        <f t="shared" ca="1" si="115"/>
        <v xml:space="preserve"> (og)</v>
      </c>
      <c r="DO31" s="233" t="str">
        <f t="shared" ca="1" si="116"/>
        <v xml:space="preserve"> (og)</v>
      </c>
      <c r="DQ31" s="233" t="str">
        <f t="shared" ref="DQ31:DQ54" ca="1" si="146">DQ30</f>
        <v>South Africa</v>
      </c>
      <c r="DR31" s="233">
        <v>2</v>
      </c>
      <c r="DS31" s="233">
        <v>0</v>
      </c>
      <c r="DT31" s="233" t="str">
        <f ca="1">OFFSET(C3,DR31,DS31)</f>
        <v>Evidence Makgopa</v>
      </c>
      <c r="DU31" s="233">
        <f ca="1">COUNTIF('Group Stages'!J7:J150,DT31)</f>
        <v>0</v>
      </c>
      <c r="DV31" s="233">
        <f ca="1">COUNTIF('Group Stages'!K7:K150,DT31)</f>
        <v>0</v>
      </c>
      <c r="DW31" s="233">
        <f ca="1">COUNTIF('Group Stages'!L7:L150,DT31)</f>
        <v>0</v>
      </c>
      <c r="DX31" s="233">
        <f ca="1">COUNTIF('Group Stages'!M7:M150,DT31)</f>
        <v>0</v>
      </c>
      <c r="DY31" s="233">
        <f ca="1">COUNTIF('Group Stages'!N7:N150,DT31)</f>
        <v>0</v>
      </c>
      <c r="DZ31" s="233">
        <f ca="1">COUNTIF('Group Stages'!O7:O150,DT31)</f>
        <v>0</v>
      </c>
      <c r="EA31" s="233">
        <f ca="1">COUNTIF('Group Stages'!P7:P150,DT31)</f>
        <v>0</v>
      </c>
      <c r="EB31" s="233">
        <f ca="1">COUNTIF('Group Stages'!Q7:Q150,DT31)</f>
        <v>0</v>
      </c>
      <c r="EC31" s="233">
        <f ca="1">COUNTIF('Knock Out Stages'!K7:K85,DT31)</f>
        <v>0</v>
      </c>
      <c r="ED31" s="233">
        <f ca="1">COUNTIF('Knock Out Stages'!L7:L85,DT31)</f>
        <v>0</v>
      </c>
      <c r="EE31" s="233">
        <f ca="1">COUNTIF('Knock Out Stages'!M7:M85,DT31)</f>
        <v>0</v>
      </c>
      <c r="EF31" s="233">
        <f ca="1">COUNTIF('Knock Out Stages'!N7:N85,DT31)</f>
        <v>0</v>
      </c>
      <c r="EG31" s="233">
        <f ca="1">COUNTIF('Knock Out Stages'!O7:O85,DT31)</f>
        <v>0</v>
      </c>
      <c r="EH31" s="233">
        <f ca="1">COUNTIF('Knock Out Stages'!P7:P85,DT31)</f>
        <v>0</v>
      </c>
      <c r="EI31" s="233">
        <f ca="1">COUNTIF('Knock Out Stages'!Q7:Q85,DT31)</f>
        <v>0</v>
      </c>
      <c r="EJ31" s="233">
        <f ca="1">COUNTIF('Knock Out Stages'!R7:R85,DT31)</f>
        <v>0</v>
      </c>
      <c r="EK31" s="233">
        <f t="shared" ca="1" si="3"/>
        <v>0</v>
      </c>
      <c r="EL31" s="235">
        <f ca="1">RANK(EK31,EK3:EK1250)+COUNTIF(EK3:EK31,EK31)-1</f>
        <v>29</v>
      </c>
      <c r="EM31" s="233" t="str">
        <f t="shared" ca="1" si="4"/>
        <v>Evidence Makgopa (South Africa)</v>
      </c>
    </row>
    <row r="32" spans="1:143" x14ac:dyDescent="0.2">
      <c r="A32" s="233">
        <f t="shared" si="6"/>
        <v>4</v>
      </c>
      <c r="B32" s="233" t="str">
        <f t="shared" si="7"/>
        <v>Ime Okon (og)</v>
      </c>
      <c r="C32" s="233" t="str">
        <f t="shared" si="8"/>
        <v>Brian Gutiérrez (og)</v>
      </c>
      <c r="D32" s="233" t="str">
        <f t="shared" si="9"/>
        <v>Brian Gutiérrez (og)</v>
      </c>
      <c r="E32" s="233" t="str">
        <f t="shared" si="10"/>
        <v>Brian Gutiérrez (og)</v>
      </c>
      <c r="F32" s="233" t="str">
        <f t="shared" si="11"/>
        <v>Armin Gigovic (og)</v>
      </c>
      <c r="G32" s="233" t="str">
        <f t="shared" si="12"/>
        <v>Daniel Jebbison (og)</v>
      </c>
      <c r="H32" s="233" t="str">
        <f t="shared" si="13"/>
        <v>Daniel Jebbison (og)</v>
      </c>
      <c r="I32" s="233" t="str">
        <f t="shared" si="14"/>
        <v>Daniel Jebbison (og)</v>
      </c>
      <c r="J32" s="233" t="str">
        <f t="shared" si="15"/>
        <v>Amine Adli (og)</v>
      </c>
      <c r="K32" s="233" t="str">
        <f t="shared" si="16"/>
        <v>Casemiro (og)</v>
      </c>
      <c r="L32" s="233" t="str">
        <f t="shared" si="17"/>
        <v>Casemiro (og)</v>
      </c>
      <c r="M32" s="233" t="str">
        <f t="shared" si="18"/>
        <v>Casemiro (og)</v>
      </c>
      <c r="N32" s="233" t="str">
        <f t="shared" si="19"/>
        <v>Antonio Sanabria (og)</v>
      </c>
      <c r="O32" s="233" t="str">
        <f t="shared" si="20"/>
        <v>Auston Trusty (og)</v>
      </c>
      <c r="P32" s="233" t="str">
        <f t="shared" si="21"/>
        <v>Auston Trusty (og)</v>
      </c>
      <c r="Q32" s="233" t="str">
        <f t="shared" si="22"/>
        <v>Auston Trusty (og)</v>
      </c>
      <c r="R32" s="233" t="str">
        <f t="shared" si="23"/>
        <v>Gervane Kastaneer (og)</v>
      </c>
      <c r="S32" s="233" t="str">
        <f t="shared" si="24"/>
        <v>Antonio Rüdiger (og)</v>
      </c>
      <c r="T32" s="233" t="str">
        <f t="shared" si="25"/>
        <v>Antonio Rüdiger (og)</v>
      </c>
      <c r="U32" s="233" t="str">
        <f t="shared" si="26"/>
        <v>Antonio Rüdiger (og)</v>
      </c>
      <c r="V32" s="233" t="str">
        <f t="shared" si="27"/>
        <v>Daichi Kamada (og)</v>
      </c>
      <c r="W32" s="233" t="str">
        <f t="shared" si="28"/>
        <v>Denzel Dumfries (og)</v>
      </c>
      <c r="X32" s="233" t="str">
        <f t="shared" si="29"/>
        <v>Denzel Dumfries (og)</v>
      </c>
      <c r="Y32" s="233" t="str">
        <f t="shared" si="30"/>
        <v>Denzel Dumfries (og)</v>
      </c>
      <c r="Z32" s="233" t="str">
        <f t="shared" si="31"/>
        <v>Haissem Hassan (og)</v>
      </c>
      <c r="AA32" s="233" t="str">
        <f t="shared" si="32"/>
        <v>Axel Witsel (og)</v>
      </c>
      <c r="AB32" s="233" t="str">
        <f t="shared" si="33"/>
        <v>Axel Witsel (og)</v>
      </c>
      <c r="AC32" s="233" t="str">
        <f t="shared" si="34"/>
        <v>Axel Witsel (og)</v>
      </c>
      <c r="AD32" s="233" t="str">
        <f t="shared" si="35"/>
        <v>Deroy Duarte (og)</v>
      </c>
      <c r="AE32" s="233" t="str">
        <f t="shared" si="36"/>
        <v>Ander Barrenetxea (og)</v>
      </c>
      <c r="AF32" s="233" t="str">
        <f t="shared" si="37"/>
        <v>Ander Barrenetxea (og)</v>
      </c>
      <c r="AG32" s="233" t="str">
        <f t="shared" si="38"/>
        <v>Ander Barrenetxea (og)</v>
      </c>
      <c r="AH32" s="233" t="str">
        <f t="shared" si="39"/>
        <v>Bamba Dieng (og)</v>
      </c>
      <c r="AI32" s="233" t="str">
        <f t="shared" si="40"/>
        <v>Dayot Upamecano (og)</v>
      </c>
      <c r="AJ32" s="233" t="str">
        <f t="shared" si="41"/>
        <v>Dayot Upamecano (og)</v>
      </c>
      <c r="AK32" s="233" t="str">
        <f t="shared" si="42"/>
        <v>Dayot Upamecano (og)</v>
      </c>
      <c r="AL32" s="233" t="str">
        <f t="shared" si="43"/>
        <v>Ahmed Benbouali (og)</v>
      </c>
      <c r="AM32" s="233" t="str">
        <f t="shared" si="44"/>
        <v>Emiliano Martínez ARG (og)</v>
      </c>
      <c r="AN32" s="233" t="str">
        <f t="shared" si="45"/>
        <v>Emiliano Martínez ARG (og)</v>
      </c>
      <c r="AO32" s="233" t="str">
        <f t="shared" si="46"/>
        <v>Emiliano Martínez ARG (og)</v>
      </c>
      <c r="AP32" s="233" t="str">
        <f t="shared" si="47"/>
        <v>Brian Cipenga (og)</v>
      </c>
      <c r="AQ32" s="233" t="str">
        <f t="shared" si="48"/>
        <v>Diogo Dalot (og)</v>
      </c>
      <c r="AR32" s="233" t="str">
        <f t="shared" si="49"/>
        <v>Diogo Dalot (og)</v>
      </c>
      <c r="AS32" s="233" t="str">
        <f t="shared" si="50"/>
        <v>Diogo Dalot (og)</v>
      </c>
      <c r="AT32" s="233" t="str">
        <f t="shared" si="51"/>
        <v>Duje Caleta-Car (og)</v>
      </c>
      <c r="AU32" s="233" t="str">
        <f t="shared" si="52"/>
        <v>Bukayo Saka (og)</v>
      </c>
      <c r="AV32" s="233" t="str">
        <f t="shared" si="53"/>
        <v>Bukayo Saka (og)</v>
      </c>
      <c r="AW32" s="233" t="str">
        <f t="shared" si="54"/>
        <v>Bukayo Saka (og)</v>
      </c>
      <c r="AY32" s="233" t="str">
        <f t="shared" ca="1" si="55"/>
        <v xml:space="preserve"> (og)</v>
      </c>
      <c r="AZ32" s="233" t="str">
        <f t="shared" ca="1" si="117"/>
        <v xml:space="preserve"> (og)</v>
      </c>
      <c r="BA32" s="233" t="str">
        <f t="shared" ca="1" si="56"/>
        <v xml:space="preserve"> (og)</v>
      </c>
      <c r="BB32" s="233" t="str">
        <f t="shared" ca="1" si="117"/>
        <v xml:space="preserve"> (og)</v>
      </c>
      <c r="BC32" s="233" t="str">
        <f t="shared" ca="1" si="57"/>
        <v xml:space="preserve"> (og)</v>
      </c>
      <c r="BD32" s="233" t="str">
        <f t="shared" ref="BD32" ca="1" si="147">BC6&amp;" (og)"</f>
        <v xml:space="preserve"> (og)</v>
      </c>
      <c r="BE32" s="233" t="str">
        <f t="shared" ca="1" si="59"/>
        <v xml:space="preserve"> (og)</v>
      </c>
      <c r="BF32" s="233" t="str">
        <f t="shared" ref="BF32" ca="1" si="148">BE6&amp;" (og)"</f>
        <v xml:space="preserve"> (og)</v>
      </c>
      <c r="BG32" s="233" t="str">
        <f t="shared" ca="1" si="61"/>
        <v xml:space="preserve"> (og)</v>
      </c>
      <c r="BH32" s="233" t="str">
        <f t="shared" ref="BH32" ca="1" si="149">BG6&amp;" (og)"</f>
        <v xml:space="preserve"> (og)</v>
      </c>
      <c r="BI32" s="233" t="str">
        <f t="shared" ca="1" si="63"/>
        <v xml:space="preserve"> (og)</v>
      </c>
      <c r="BJ32" s="233" t="str">
        <f t="shared" ref="BJ32" ca="1" si="150">BI6&amp;" (og)"</f>
        <v xml:space="preserve"> (og)</v>
      </c>
      <c r="BK32" s="233" t="str">
        <f t="shared" ca="1" si="65"/>
        <v xml:space="preserve"> (og)</v>
      </c>
      <c r="BL32" s="233" t="str">
        <f t="shared" ref="BL32" ca="1" si="151">BK6&amp;" (og)"</f>
        <v xml:space="preserve"> (og)</v>
      </c>
      <c r="BM32" s="233" t="str">
        <f t="shared" ca="1" si="67"/>
        <v xml:space="preserve"> (og)</v>
      </c>
      <c r="BN32" s="233" t="str">
        <f t="shared" ref="BN32" ca="1" si="152">BM6&amp;" (og)"</f>
        <v xml:space="preserve"> (og)</v>
      </c>
      <c r="BO32" s="233" t="str">
        <f t="shared" ca="1" si="69"/>
        <v xml:space="preserve"> (og)</v>
      </c>
      <c r="BP32" s="233" t="str">
        <f t="shared" ref="BP32" ca="1" si="153">BO6&amp;" (og)"</f>
        <v xml:space="preserve"> (og)</v>
      </c>
      <c r="BQ32" s="233" t="str">
        <f t="shared" ca="1" si="71"/>
        <v xml:space="preserve"> (og)</v>
      </c>
      <c r="BR32" s="233" t="str">
        <f t="shared" ref="BR32" ca="1" si="154">BQ6&amp;" (og)"</f>
        <v xml:space="preserve"> (og)</v>
      </c>
      <c r="BS32" s="233" t="str">
        <f t="shared" ca="1" si="73"/>
        <v xml:space="preserve"> (og)</v>
      </c>
      <c r="BT32" s="233" t="str">
        <f t="shared" ref="BT32" ca="1" si="155">BS6&amp;" (og)"</f>
        <v xml:space="preserve"> (og)</v>
      </c>
      <c r="BU32" s="233" t="str">
        <f t="shared" ca="1" si="75"/>
        <v xml:space="preserve"> (og)</v>
      </c>
      <c r="BV32" s="233" t="str">
        <f t="shared" ref="BV32" ca="1" si="156">BU6&amp;" (og)"</f>
        <v xml:space="preserve"> (og)</v>
      </c>
      <c r="BW32" s="233" t="str">
        <f t="shared" ca="1" si="77"/>
        <v xml:space="preserve"> (og)</v>
      </c>
      <c r="BX32" s="233" t="str">
        <f t="shared" ref="BX32" ca="1" si="157">BW6&amp;" (og)"</f>
        <v xml:space="preserve"> (og)</v>
      </c>
      <c r="BY32" s="233" t="str">
        <f t="shared" ca="1" si="79"/>
        <v xml:space="preserve"> (og)</v>
      </c>
      <c r="BZ32" s="233" t="str">
        <f t="shared" ref="BZ32" ca="1" si="158">BY6&amp;" (og)"</f>
        <v xml:space="preserve"> (og)</v>
      </c>
      <c r="CA32" s="233" t="str">
        <f t="shared" ca="1" si="81"/>
        <v xml:space="preserve"> (og)</v>
      </c>
      <c r="CB32" s="233" t="str">
        <f t="shared" ref="CB32" ca="1" si="159">CA6&amp;" (og)"</f>
        <v xml:space="preserve"> (og)</v>
      </c>
      <c r="CC32" s="233" t="str">
        <f t="shared" ca="1" si="83"/>
        <v xml:space="preserve"> (og)</v>
      </c>
      <c r="CD32" s="233" t="str">
        <f t="shared" ref="CD32" ca="1" si="160">CC6&amp;" (og)"</f>
        <v xml:space="preserve"> (og)</v>
      </c>
      <c r="CF32" s="233" t="str">
        <f t="shared" ca="1" si="85"/>
        <v xml:space="preserve"> (og)</v>
      </c>
      <c r="CG32" s="233" t="str">
        <f t="shared" ca="1" si="86"/>
        <v xml:space="preserve"> (og)</v>
      </c>
      <c r="CH32" s="233" t="str">
        <f t="shared" ca="1" si="87"/>
        <v xml:space="preserve"> (og)</v>
      </c>
      <c r="CI32" s="233" t="str">
        <f t="shared" ca="1" si="88"/>
        <v xml:space="preserve"> (og)</v>
      </c>
      <c r="CJ32" s="233" t="str">
        <f t="shared" ca="1" si="89"/>
        <v xml:space="preserve"> (og)</v>
      </c>
      <c r="CK32" s="233" t="str">
        <f t="shared" ca="1" si="90"/>
        <v xml:space="preserve"> (og)</v>
      </c>
      <c r="CL32" s="233" t="str">
        <f t="shared" ca="1" si="91"/>
        <v xml:space="preserve"> (og)</v>
      </c>
      <c r="CM32" s="233" t="str">
        <f t="shared" ca="1" si="92"/>
        <v xml:space="preserve"> (og)</v>
      </c>
      <c r="CN32" s="233" t="str">
        <f t="shared" ca="1" si="93"/>
        <v xml:space="preserve"> (og)</v>
      </c>
      <c r="CO32" s="233" t="str">
        <f t="shared" ca="1" si="94"/>
        <v xml:space="preserve"> (og)</v>
      </c>
      <c r="CP32" s="233" t="str">
        <f t="shared" ca="1" si="95"/>
        <v xml:space="preserve"> (og)</v>
      </c>
      <c r="CQ32" s="233" t="str">
        <f t="shared" ca="1" si="96"/>
        <v xml:space="preserve"> (og)</v>
      </c>
      <c r="CR32" s="233" t="str">
        <f t="shared" ca="1" si="97"/>
        <v xml:space="preserve"> (og)</v>
      </c>
      <c r="CS32" s="233" t="str">
        <f t="shared" ca="1" si="98"/>
        <v xml:space="preserve"> (og)</v>
      </c>
      <c r="CT32" s="233" t="str">
        <f t="shared" ca="1" si="99"/>
        <v xml:space="preserve"> (og)</v>
      </c>
      <c r="CU32" s="233" t="str">
        <f t="shared" ca="1" si="100"/>
        <v xml:space="preserve"> (og)</v>
      </c>
      <c r="CW32" s="233" t="str">
        <f t="shared" ca="1" si="101"/>
        <v xml:space="preserve"> (og)</v>
      </c>
      <c r="CX32" s="233" t="str">
        <f t="shared" ca="1" si="102"/>
        <v xml:space="preserve"> (og)</v>
      </c>
      <c r="CY32" s="233" t="str">
        <f t="shared" ca="1" si="103"/>
        <v xml:space="preserve"> (og)</v>
      </c>
      <c r="CZ32" s="233" t="str">
        <f t="shared" ca="1" si="104"/>
        <v xml:space="preserve"> (og)</v>
      </c>
      <c r="DA32" s="233" t="str">
        <f t="shared" ca="1" si="105"/>
        <v xml:space="preserve"> (og)</v>
      </c>
      <c r="DB32" s="233" t="str">
        <f t="shared" ca="1" si="106"/>
        <v xml:space="preserve"> (og)</v>
      </c>
      <c r="DC32" s="233" t="str">
        <f t="shared" ca="1" si="107"/>
        <v xml:space="preserve"> (og)</v>
      </c>
      <c r="DD32" s="233" t="str">
        <f t="shared" ca="1" si="108"/>
        <v xml:space="preserve"> (og)</v>
      </c>
      <c r="DF32" s="233" t="str">
        <f t="shared" ca="1" si="109"/>
        <v xml:space="preserve"> (og)</v>
      </c>
      <c r="DG32" s="233" t="str">
        <f t="shared" ca="1" si="110"/>
        <v xml:space="preserve"> (og)</v>
      </c>
      <c r="DH32" s="233" t="str">
        <f t="shared" ca="1" si="111"/>
        <v xml:space="preserve"> (og)</v>
      </c>
      <c r="DI32" s="233" t="str">
        <f t="shared" ca="1" si="112"/>
        <v xml:space="preserve"> (og)</v>
      </c>
      <c r="DK32" s="233" t="str">
        <f t="shared" ca="1" si="113"/>
        <v xml:space="preserve"> (og)</v>
      </c>
      <c r="DL32" s="233" t="str">
        <f t="shared" ca="1" si="114"/>
        <v xml:space="preserve"> (og)</v>
      </c>
      <c r="DN32" s="233" t="str">
        <f t="shared" ca="1" si="115"/>
        <v xml:space="preserve"> (og)</v>
      </c>
      <c r="DO32" s="233" t="str">
        <f t="shared" ca="1" si="116"/>
        <v xml:space="preserve"> (og)</v>
      </c>
      <c r="DQ32" s="233" t="str">
        <f t="shared" ca="1" si="146"/>
        <v>South Africa</v>
      </c>
      <c r="DR32" s="233">
        <v>3</v>
      </c>
      <c r="DS32" s="233">
        <v>0</v>
      </c>
      <c r="DT32" s="233" t="str">
        <f ca="1">OFFSET(C3,DR32,DS32)</f>
        <v>Ime Okon</v>
      </c>
      <c r="DU32" s="233">
        <f ca="1">COUNTIF('Group Stages'!J7:J150,DT32)</f>
        <v>0</v>
      </c>
      <c r="DV32" s="233">
        <f ca="1">COUNTIF('Group Stages'!K7:K150,DT32)</f>
        <v>0</v>
      </c>
      <c r="DW32" s="233">
        <f ca="1">COUNTIF('Group Stages'!L7:L150,DT32)</f>
        <v>0</v>
      </c>
      <c r="DX32" s="233">
        <f ca="1">COUNTIF('Group Stages'!M7:M150,DT32)</f>
        <v>0</v>
      </c>
      <c r="DY32" s="233">
        <f ca="1">COUNTIF('Group Stages'!N7:N150,DT32)</f>
        <v>0</v>
      </c>
      <c r="DZ32" s="233">
        <f ca="1">COUNTIF('Group Stages'!O7:O150,DT32)</f>
        <v>0</v>
      </c>
      <c r="EA32" s="233">
        <f ca="1">COUNTIF('Group Stages'!P7:P150,DT32)</f>
        <v>0</v>
      </c>
      <c r="EB32" s="233">
        <f ca="1">COUNTIF('Group Stages'!Q7:Q150,DT32)</f>
        <v>0</v>
      </c>
      <c r="EC32" s="233">
        <f ca="1">COUNTIF('Knock Out Stages'!K7:K85,DT32)</f>
        <v>0</v>
      </c>
      <c r="ED32" s="233">
        <f ca="1">COUNTIF('Knock Out Stages'!L7:L85,DT32)</f>
        <v>0</v>
      </c>
      <c r="EE32" s="233">
        <f ca="1">COUNTIF('Knock Out Stages'!M7:M85,DT32)</f>
        <v>0</v>
      </c>
      <c r="EF32" s="233">
        <f ca="1">COUNTIF('Knock Out Stages'!N7:N85,DT32)</f>
        <v>0</v>
      </c>
      <c r="EG32" s="233">
        <f ca="1">COUNTIF('Knock Out Stages'!O7:O85,DT32)</f>
        <v>0</v>
      </c>
      <c r="EH32" s="233">
        <f ca="1">COUNTIF('Knock Out Stages'!P7:P85,DT32)</f>
        <v>0</v>
      </c>
      <c r="EI32" s="233">
        <f ca="1">COUNTIF('Knock Out Stages'!Q7:Q85,DT32)</f>
        <v>0</v>
      </c>
      <c r="EJ32" s="233">
        <f ca="1">COUNTIF('Knock Out Stages'!R7:R85,DT32)</f>
        <v>0</v>
      </c>
      <c r="EK32" s="233">
        <f t="shared" ca="1" si="3"/>
        <v>0</v>
      </c>
      <c r="EL32" s="235">
        <f ca="1">RANK(EK32,EK3:EK1250)+COUNTIF(EK3:EK32,EK32)-1</f>
        <v>30</v>
      </c>
      <c r="EM32" s="233" t="str">
        <f t="shared" ca="1" si="4"/>
        <v>Ime Okon (South Africa)</v>
      </c>
    </row>
    <row r="33" spans="1:143" x14ac:dyDescent="0.2">
      <c r="A33" s="233">
        <f t="shared" si="6"/>
        <v>5</v>
      </c>
      <c r="B33" s="233" t="str">
        <f t="shared" si="7"/>
        <v>Jayden Adams (og)</v>
      </c>
      <c r="C33" s="233" t="str">
        <f t="shared" si="8"/>
        <v>Carlos Acevedo (og)</v>
      </c>
      <c r="D33" s="233" t="str">
        <f t="shared" si="9"/>
        <v>Carlos Acevedo (og)</v>
      </c>
      <c r="E33" s="233" t="str">
        <f t="shared" si="10"/>
        <v>Carlos Acevedo (og)</v>
      </c>
      <c r="F33" s="233" t="str">
        <f t="shared" si="11"/>
        <v>Benjamin Tahirovic (og)</v>
      </c>
      <c r="G33" s="233" t="str">
        <f t="shared" si="12"/>
        <v>Dayne St. Clair (og)</v>
      </c>
      <c r="H33" s="233" t="str">
        <f t="shared" si="13"/>
        <v>Dayne St. Clair (og)</v>
      </c>
      <c r="I33" s="233" t="str">
        <f t="shared" si="14"/>
        <v>Dayne St. Clair (og)</v>
      </c>
      <c r="J33" s="233" t="str">
        <f t="shared" si="15"/>
        <v>Anass Salah-Eddine (og)</v>
      </c>
      <c r="K33" s="233" t="str">
        <f t="shared" si="16"/>
        <v>Danilo A (og)</v>
      </c>
      <c r="L33" s="233" t="str">
        <f t="shared" si="17"/>
        <v>Danilo A (og)</v>
      </c>
      <c r="M33" s="233" t="str">
        <f t="shared" si="18"/>
        <v>Danilo A (og)</v>
      </c>
      <c r="N33" s="233" t="str">
        <f t="shared" si="19"/>
        <v>Braian Ojeda (og)</v>
      </c>
      <c r="O33" s="233" t="str">
        <f t="shared" si="20"/>
        <v>Brenden Aaronson (og)</v>
      </c>
      <c r="P33" s="233" t="str">
        <f t="shared" si="21"/>
        <v>Brenden Aaronson (og)</v>
      </c>
      <c r="Q33" s="233" t="str">
        <f t="shared" si="22"/>
        <v>Brenden Aaronson (og)</v>
      </c>
      <c r="R33" s="233" t="str">
        <f t="shared" si="23"/>
        <v>Godfried Roemeratoe (og)</v>
      </c>
      <c r="S33" s="233" t="str">
        <f t="shared" si="24"/>
        <v>Chris Führich (og)</v>
      </c>
      <c r="T33" s="233" t="str">
        <f t="shared" si="25"/>
        <v>Chris Führich (og)</v>
      </c>
      <c r="U33" s="233" t="str">
        <f t="shared" si="26"/>
        <v>Chris Führich (og)</v>
      </c>
      <c r="V33" s="233" t="str">
        <f t="shared" si="27"/>
        <v>Daiki Hashioka (og)</v>
      </c>
      <c r="W33" s="233" t="str">
        <f t="shared" si="28"/>
        <v>Donyell Malen (og)</v>
      </c>
      <c r="X33" s="233" t="str">
        <f t="shared" si="29"/>
        <v>Donyell Malen (og)</v>
      </c>
      <c r="Y33" s="233" t="str">
        <f t="shared" si="30"/>
        <v>Donyell Malen (og)</v>
      </c>
      <c r="Z33" s="233" t="str">
        <f t="shared" si="31"/>
        <v>Hamdy Fathy (og)</v>
      </c>
      <c r="AA33" s="233" t="str">
        <f t="shared" si="32"/>
        <v>Brandon Mechele (og)</v>
      </c>
      <c r="AB33" s="233" t="str">
        <f t="shared" si="33"/>
        <v>Brandon Mechele (og)</v>
      </c>
      <c r="AC33" s="233" t="str">
        <f t="shared" si="34"/>
        <v>Brandon Mechele (og)</v>
      </c>
      <c r="AD33" s="233" t="str">
        <f t="shared" si="35"/>
        <v>Diney (og)</v>
      </c>
      <c r="AE33" s="233" t="str">
        <f t="shared" si="36"/>
        <v>Aymeric Laporte (og)</v>
      </c>
      <c r="AF33" s="233" t="str">
        <f t="shared" si="37"/>
        <v>Aymeric Laporte (og)</v>
      </c>
      <c r="AG33" s="233" t="str">
        <f t="shared" si="38"/>
        <v>Aymeric Laporte (og)</v>
      </c>
      <c r="AH33" s="233" t="str">
        <f t="shared" si="39"/>
        <v>Boulaye Dia (og)</v>
      </c>
      <c r="AI33" s="233" t="str">
        <f t="shared" si="40"/>
        <v>Désiré Doué (og)</v>
      </c>
      <c r="AJ33" s="233" t="str">
        <f t="shared" si="41"/>
        <v>Désiré Doué (og)</v>
      </c>
      <c r="AK33" s="233" t="str">
        <f t="shared" si="42"/>
        <v>Désiré Doué (og)</v>
      </c>
      <c r="AL33" s="233" t="str">
        <f t="shared" si="43"/>
        <v>Aïssa Mandi (og)</v>
      </c>
      <c r="AM33" s="233" t="str">
        <f t="shared" si="44"/>
        <v>Enzo Fernández (og)</v>
      </c>
      <c r="AN33" s="233" t="str">
        <f t="shared" si="45"/>
        <v>Enzo Fernández (og)</v>
      </c>
      <c r="AO33" s="233" t="str">
        <f t="shared" si="46"/>
        <v>Enzo Fernández (og)</v>
      </c>
      <c r="AP33" s="233" t="str">
        <f t="shared" si="47"/>
        <v>Cédric Bakambu (og)</v>
      </c>
      <c r="AQ33" s="233" t="str">
        <f t="shared" si="48"/>
        <v>Francisco Conceição (og)</v>
      </c>
      <c r="AR33" s="233" t="str">
        <f t="shared" si="49"/>
        <v>Francisco Conceição (og)</v>
      </c>
      <c r="AS33" s="233" t="str">
        <f t="shared" si="50"/>
        <v>Francisco Conceição (og)</v>
      </c>
      <c r="AT33" s="233" t="str">
        <f t="shared" si="51"/>
        <v>Igor Matanovic (og)</v>
      </c>
      <c r="AU33" s="233" t="str">
        <f t="shared" si="52"/>
        <v>Cole Palmer (og)</v>
      </c>
      <c r="AV33" s="233" t="str">
        <f t="shared" si="53"/>
        <v>Cole Palmer (og)</v>
      </c>
      <c r="AW33" s="233" t="str">
        <f t="shared" si="54"/>
        <v>Cole Palmer (og)</v>
      </c>
      <c r="AY33" s="233" t="str">
        <f t="shared" ca="1" si="55"/>
        <v xml:space="preserve"> (og)</v>
      </c>
      <c r="AZ33" s="233" t="str">
        <f t="shared" ca="1" si="117"/>
        <v xml:space="preserve"> (og)</v>
      </c>
      <c r="BA33" s="233" t="str">
        <f t="shared" ca="1" si="56"/>
        <v xml:space="preserve"> (og)</v>
      </c>
      <c r="BB33" s="233" t="str">
        <f t="shared" ca="1" si="117"/>
        <v xml:space="preserve"> (og)</v>
      </c>
      <c r="BC33" s="233" t="str">
        <f t="shared" ca="1" si="57"/>
        <v xml:space="preserve"> (og)</v>
      </c>
      <c r="BD33" s="233" t="str">
        <f t="shared" ref="BD33" ca="1" si="161">BC7&amp;" (og)"</f>
        <v xml:space="preserve"> (og)</v>
      </c>
      <c r="BE33" s="233" t="str">
        <f t="shared" ca="1" si="59"/>
        <v xml:space="preserve"> (og)</v>
      </c>
      <c r="BF33" s="233" t="str">
        <f t="shared" ref="BF33" ca="1" si="162">BE7&amp;" (og)"</f>
        <v xml:space="preserve"> (og)</v>
      </c>
      <c r="BG33" s="233" t="str">
        <f t="shared" ca="1" si="61"/>
        <v xml:space="preserve"> (og)</v>
      </c>
      <c r="BH33" s="233" t="str">
        <f t="shared" ref="BH33" ca="1" si="163">BG7&amp;" (og)"</f>
        <v xml:space="preserve"> (og)</v>
      </c>
      <c r="BI33" s="233" t="str">
        <f t="shared" ca="1" si="63"/>
        <v xml:space="preserve"> (og)</v>
      </c>
      <c r="BJ33" s="233" t="str">
        <f t="shared" ref="BJ33" ca="1" si="164">BI7&amp;" (og)"</f>
        <v xml:space="preserve"> (og)</v>
      </c>
      <c r="BK33" s="233" t="str">
        <f t="shared" ca="1" si="65"/>
        <v xml:space="preserve"> (og)</v>
      </c>
      <c r="BL33" s="233" t="str">
        <f t="shared" ref="BL33" ca="1" si="165">BK7&amp;" (og)"</f>
        <v xml:space="preserve"> (og)</v>
      </c>
      <c r="BM33" s="233" t="str">
        <f t="shared" ca="1" si="67"/>
        <v xml:space="preserve"> (og)</v>
      </c>
      <c r="BN33" s="233" t="str">
        <f t="shared" ref="BN33" ca="1" si="166">BM7&amp;" (og)"</f>
        <v xml:space="preserve"> (og)</v>
      </c>
      <c r="BO33" s="233" t="str">
        <f t="shared" ca="1" si="69"/>
        <v xml:space="preserve"> (og)</v>
      </c>
      <c r="BP33" s="233" t="str">
        <f t="shared" ref="BP33" ca="1" si="167">BO7&amp;" (og)"</f>
        <v xml:space="preserve"> (og)</v>
      </c>
      <c r="BQ33" s="233" t="str">
        <f t="shared" ca="1" si="71"/>
        <v xml:space="preserve"> (og)</v>
      </c>
      <c r="BR33" s="233" t="str">
        <f t="shared" ref="BR33" ca="1" si="168">BQ7&amp;" (og)"</f>
        <v xml:space="preserve"> (og)</v>
      </c>
      <c r="BS33" s="233" t="str">
        <f t="shared" ca="1" si="73"/>
        <v xml:space="preserve"> (og)</v>
      </c>
      <c r="BT33" s="233" t="str">
        <f t="shared" ref="BT33" ca="1" si="169">BS7&amp;" (og)"</f>
        <v xml:space="preserve"> (og)</v>
      </c>
      <c r="BU33" s="233" t="str">
        <f t="shared" ca="1" si="75"/>
        <v xml:space="preserve"> (og)</v>
      </c>
      <c r="BV33" s="233" t="str">
        <f t="shared" ref="BV33" ca="1" si="170">BU7&amp;" (og)"</f>
        <v xml:space="preserve"> (og)</v>
      </c>
      <c r="BW33" s="233" t="str">
        <f t="shared" ca="1" si="77"/>
        <v xml:space="preserve"> (og)</v>
      </c>
      <c r="BX33" s="233" t="str">
        <f t="shared" ref="BX33" ca="1" si="171">BW7&amp;" (og)"</f>
        <v xml:space="preserve"> (og)</v>
      </c>
      <c r="BY33" s="233" t="str">
        <f t="shared" ca="1" si="79"/>
        <v xml:space="preserve"> (og)</v>
      </c>
      <c r="BZ33" s="233" t="str">
        <f t="shared" ref="BZ33" ca="1" si="172">BY7&amp;" (og)"</f>
        <v xml:space="preserve"> (og)</v>
      </c>
      <c r="CA33" s="233" t="str">
        <f t="shared" ca="1" si="81"/>
        <v xml:space="preserve"> (og)</v>
      </c>
      <c r="CB33" s="233" t="str">
        <f t="shared" ref="CB33" ca="1" si="173">CA7&amp;" (og)"</f>
        <v xml:space="preserve"> (og)</v>
      </c>
      <c r="CC33" s="233" t="str">
        <f t="shared" ca="1" si="83"/>
        <v xml:space="preserve"> (og)</v>
      </c>
      <c r="CD33" s="233" t="str">
        <f t="shared" ref="CD33" ca="1" si="174">CC7&amp;" (og)"</f>
        <v xml:space="preserve"> (og)</v>
      </c>
      <c r="CF33" s="233" t="str">
        <f t="shared" ca="1" si="85"/>
        <v xml:space="preserve"> (og)</v>
      </c>
      <c r="CG33" s="233" t="str">
        <f t="shared" ca="1" si="86"/>
        <v xml:space="preserve"> (og)</v>
      </c>
      <c r="CH33" s="233" t="str">
        <f t="shared" ca="1" si="87"/>
        <v xml:space="preserve"> (og)</v>
      </c>
      <c r="CI33" s="233" t="str">
        <f t="shared" ca="1" si="88"/>
        <v xml:space="preserve"> (og)</v>
      </c>
      <c r="CJ33" s="233" t="str">
        <f t="shared" ca="1" si="89"/>
        <v xml:space="preserve"> (og)</v>
      </c>
      <c r="CK33" s="233" t="str">
        <f t="shared" ca="1" si="90"/>
        <v xml:space="preserve"> (og)</v>
      </c>
      <c r="CL33" s="233" t="str">
        <f t="shared" ca="1" si="91"/>
        <v xml:space="preserve"> (og)</v>
      </c>
      <c r="CM33" s="233" t="str">
        <f t="shared" ca="1" si="92"/>
        <v xml:space="preserve"> (og)</v>
      </c>
      <c r="CN33" s="233" t="str">
        <f t="shared" ca="1" si="93"/>
        <v xml:space="preserve"> (og)</v>
      </c>
      <c r="CO33" s="233" t="str">
        <f t="shared" ca="1" si="94"/>
        <v xml:space="preserve"> (og)</v>
      </c>
      <c r="CP33" s="233" t="str">
        <f t="shared" ca="1" si="95"/>
        <v xml:space="preserve"> (og)</v>
      </c>
      <c r="CQ33" s="233" t="str">
        <f t="shared" ca="1" si="96"/>
        <v xml:space="preserve"> (og)</v>
      </c>
      <c r="CR33" s="233" t="str">
        <f t="shared" ca="1" si="97"/>
        <v xml:space="preserve"> (og)</v>
      </c>
      <c r="CS33" s="233" t="str">
        <f t="shared" ca="1" si="98"/>
        <v xml:space="preserve"> (og)</v>
      </c>
      <c r="CT33" s="233" t="str">
        <f t="shared" ca="1" si="99"/>
        <v xml:space="preserve"> (og)</v>
      </c>
      <c r="CU33" s="233" t="str">
        <f t="shared" ca="1" si="100"/>
        <v xml:space="preserve"> (og)</v>
      </c>
      <c r="CW33" s="233" t="str">
        <f t="shared" ca="1" si="101"/>
        <v xml:space="preserve"> (og)</v>
      </c>
      <c r="CX33" s="233" t="str">
        <f t="shared" ca="1" si="102"/>
        <v xml:space="preserve"> (og)</v>
      </c>
      <c r="CY33" s="233" t="str">
        <f t="shared" ca="1" si="103"/>
        <v xml:space="preserve"> (og)</v>
      </c>
      <c r="CZ33" s="233" t="str">
        <f t="shared" ca="1" si="104"/>
        <v xml:space="preserve"> (og)</v>
      </c>
      <c r="DA33" s="233" t="str">
        <f t="shared" ca="1" si="105"/>
        <v xml:space="preserve"> (og)</v>
      </c>
      <c r="DB33" s="233" t="str">
        <f t="shared" ca="1" si="106"/>
        <v xml:space="preserve"> (og)</v>
      </c>
      <c r="DC33" s="233" t="str">
        <f t="shared" ca="1" si="107"/>
        <v xml:space="preserve"> (og)</v>
      </c>
      <c r="DD33" s="233" t="str">
        <f t="shared" ca="1" si="108"/>
        <v xml:space="preserve"> (og)</v>
      </c>
      <c r="DF33" s="233" t="str">
        <f t="shared" ca="1" si="109"/>
        <v xml:space="preserve"> (og)</v>
      </c>
      <c r="DG33" s="233" t="str">
        <f t="shared" ca="1" si="110"/>
        <v xml:space="preserve"> (og)</v>
      </c>
      <c r="DH33" s="233" t="str">
        <f t="shared" ca="1" si="111"/>
        <v xml:space="preserve"> (og)</v>
      </c>
      <c r="DI33" s="233" t="str">
        <f t="shared" ca="1" si="112"/>
        <v xml:space="preserve"> (og)</v>
      </c>
      <c r="DK33" s="233" t="str">
        <f t="shared" ca="1" si="113"/>
        <v xml:space="preserve"> (og)</v>
      </c>
      <c r="DL33" s="233" t="str">
        <f t="shared" ca="1" si="114"/>
        <v xml:space="preserve"> (og)</v>
      </c>
      <c r="DN33" s="233" t="str">
        <f t="shared" ca="1" si="115"/>
        <v xml:space="preserve"> (og)</v>
      </c>
      <c r="DO33" s="233" t="str">
        <f t="shared" ca="1" si="116"/>
        <v xml:space="preserve"> (og)</v>
      </c>
      <c r="DQ33" s="233" t="str">
        <f t="shared" ca="1" si="146"/>
        <v>South Africa</v>
      </c>
      <c r="DR33" s="233">
        <v>4</v>
      </c>
      <c r="DS33" s="233">
        <v>0</v>
      </c>
      <c r="DT33" s="233" t="str">
        <f ca="1">OFFSET(C3,DR33,DS33)</f>
        <v>Jayden Adams</v>
      </c>
      <c r="DU33" s="233">
        <f ca="1">COUNTIF('Group Stages'!J7:J150,DT33)</f>
        <v>0</v>
      </c>
      <c r="DV33" s="233">
        <f ca="1">COUNTIF('Group Stages'!K7:K150,DT33)</f>
        <v>0</v>
      </c>
      <c r="DW33" s="233">
        <f ca="1">COUNTIF('Group Stages'!L7:L150,DT33)</f>
        <v>0</v>
      </c>
      <c r="DX33" s="233">
        <f ca="1">COUNTIF('Group Stages'!M7:M150,DT33)</f>
        <v>0</v>
      </c>
      <c r="DY33" s="233">
        <f ca="1">COUNTIF('Group Stages'!N7:N150,DT33)</f>
        <v>0</v>
      </c>
      <c r="DZ33" s="233">
        <f ca="1">COUNTIF('Group Stages'!O7:O150,DT33)</f>
        <v>0</v>
      </c>
      <c r="EA33" s="233">
        <f ca="1">COUNTIF('Group Stages'!P7:P150,DT33)</f>
        <v>0</v>
      </c>
      <c r="EB33" s="233">
        <f ca="1">COUNTIF('Group Stages'!Q7:Q150,DT33)</f>
        <v>0</v>
      </c>
      <c r="EC33" s="233">
        <f ca="1">COUNTIF('Knock Out Stages'!K7:K85,DT33)</f>
        <v>0</v>
      </c>
      <c r="ED33" s="233">
        <f ca="1">COUNTIF('Knock Out Stages'!L7:L85,DT33)</f>
        <v>0</v>
      </c>
      <c r="EE33" s="233">
        <f ca="1">COUNTIF('Knock Out Stages'!M7:M85,DT33)</f>
        <v>0</v>
      </c>
      <c r="EF33" s="233">
        <f ca="1">COUNTIF('Knock Out Stages'!N7:N85,DT33)</f>
        <v>0</v>
      </c>
      <c r="EG33" s="233">
        <f ca="1">COUNTIF('Knock Out Stages'!O7:O85,DT33)</f>
        <v>0</v>
      </c>
      <c r="EH33" s="233">
        <f ca="1">COUNTIF('Knock Out Stages'!P7:P85,DT33)</f>
        <v>0</v>
      </c>
      <c r="EI33" s="233">
        <f ca="1">COUNTIF('Knock Out Stages'!Q7:Q85,DT33)</f>
        <v>0</v>
      </c>
      <c r="EJ33" s="233">
        <f ca="1">COUNTIF('Knock Out Stages'!R7:R85,DT33)</f>
        <v>0</v>
      </c>
      <c r="EK33" s="233">
        <f t="shared" ca="1" si="3"/>
        <v>0</v>
      </c>
      <c r="EL33" s="235">
        <f ca="1">RANK(EK33,EK3:EK1250)+COUNTIF(EK3:EK33,EK33)-1</f>
        <v>31</v>
      </c>
      <c r="EM33" s="233" t="str">
        <f t="shared" ca="1" si="4"/>
        <v>Jayden Adams (South Africa)</v>
      </c>
    </row>
    <row r="34" spans="1:143" x14ac:dyDescent="0.2">
      <c r="A34" s="233">
        <f t="shared" si="6"/>
        <v>6</v>
      </c>
      <c r="B34" s="233" t="str">
        <f t="shared" si="7"/>
        <v>Khuliso Mudau (og)</v>
      </c>
      <c r="C34" s="233" t="str">
        <f t="shared" si="8"/>
        <v>Carlos Rodríguez (og)</v>
      </c>
      <c r="D34" s="233" t="str">
        <f t="shared" si="9"/>
        <v>Carlos Rodríguez (og)</v>
      </c>
      <c r="E34" s="233" t="str">
        <f t="shared" si="10"/>
        <v>Carlos Rodríguez (og)</v>
      </c>
      <c r="F34" s="233" t="str">
        <f t="shared" si="11"/>
        <v>Dzenis Burnic (og)</v>
      </c>
      <c r="G34" s="233" t="str">
        <f t="shared" si="12"/>
        <v>Derek Cornelius (og)</v>
      </c>
      <c r="H34" s="233" t="str">
        <f t="shared" si="13"/>
        <v>Derek Cornelius (og)</v>
      </c>
      <c r="I34" s="233" t="str">
        <f t="shared" si="14"/>
        <v>Derek Cornelius (og)</v>
      </c>
      <c r="J34" s="233" t="str">
        <f t="shared" si="15"/>
        <v>Ayoub El Kaabi (og)</v>
      </c>
      <c r="K34" s="233" t="str">
        <f t="shared" si="16"/>
        <v>Danilo B (og)</v>
      </c>
      <c r="L34" s="233" t="str">
        <f t="shared" si="17"/>
        <v>Danilo B (og)</v>
      </c>
      <c r="M34" s="233" t="str">
        <f t="shared" si="18"/>
        <v>Danilo B (og)</v>
      </c>
      <c r="N34" s="233" t="str">
        <f t="shared" si="19"/>
        <v>Damián Bobadilla (og)</v>
      </c>
      <c r="O34" s="233" t="str">
        <f t="shared" si="20"/>
        <v>Chris Brady (og)</v>
      </c>
      <c r="P34" s="233" t="str">
        <f t="shared" si="21"/>
        <v>Chris Brady (og)</v>
      </c>
      <c r="Q34" s="233" t="str">
        <f t="shared" si="22"/>
        <v>Chris Brady (og)</v>
      </c>
      <c r="R34" s="233" t="str">
        <f t="shared" si="23"/>
        <v>Jearl Margaritha (og)</v>
      </c>
      <c r="S34" s="233" t="str">
        <f t="shared" si="24"/>
        <v>David Raum (og)</v>
      </c>
      <c r="T34" s="233" t="str">
        <f t="shared" si="25"/>
        <v>David Raum (og)</v>
      </c>
      <c r="U34" s="233" t="str">
        <f t="shared" si="26"/>
        <v>David Raum (og)</v>
      </c>
      <c r="V34" s="233" t="str">
        <f t="shared" si="27"/>
        <v>Daizen Maeda (og)</v>
      </c>
      <c r="W34" s="233" t="str">
        <f t="shared" si="28"/>
        <v>Jan Paul van Hecke (og)</v>
      </c>
      <c r="X34" s="233" t="str">
        <f t="shared" si="29"/>
        <v>Jan Paul van Hecke (og)</v>
      </c>
      <c r="Y34" s="233" t="str">
        <f t="shared" si="30"/>
        <v>Jan Paul van Hecke (og)</v>
      </c>
      <c r="Z34" s="233" t="str">
        <f t="shared" si="31"/>
        <v>Hossam Abdelmaguid (og)</v>
      </c>
      <c r="AA34" s="233" t="str">
        <f t="shared" si="32"/>
        <v>Charles De Ketelaere (og)</v>
      </c>
      <c r="AB34" s="233" t="str">
        <f t="shared" si="33"/>
        <v>Charles De Ketelaere (og)</v>
      </c>
      <c r="AC34" s="233" t="str">
        <f t="shared" si="34"/>
        <v>Charles De Ketelaere (og)</v>
      </c>
      <c r="AD34" s="233" t="str">
        <f t="shared" si="35"/>
        <v>Fábio Domingos (og)</v>
      </c>
      <c r="AE34" s="233" t="str">
        <f t="shared" si="36"/>
        <v>Borja Iglesias (og)</v>
      </c>
      <c r="AF34" s="233" t="str">
        <f t="shared" si="37"/>
        <v>Borja Iglesias (og)</v>
      </c>
      <c r="AG34" s="233" t="str">
        <f t="shared" si="38"/>
        <v>Borja Iglesias (og)</v>
      </c>
      <c r="AH34" s="233" t="str">
        <f t="shared" si="39"/>
        <v>Cherif Ndiaye (og)</v>
      </c>
      <c r="AI34" s="233" t="str">
        <f t="shared" si="40"/>
        <v>Eduardo Camavinga (og)</v>
      </c>
      <c r="AJ34" s="233" t="str">
        <f t="shared" si="41"/>
        <v>Eduardo Camavinga (og)</v>
      </c>
      <c r="AK34" s="233" t="str">
        <f t="shared" si="42"/>
        <v>Eduardo Camavinga (og)</v>
      </c>
      <c r="AL34" s="233" t="str">
        <f t="shared" si="43"/>
        <v>Amin Chiakha (og)</v>
      </c>
      <c r="AM34" s="233" t="str">
        <f t="shared" si="44"/>
        <v>Exequiel Palacios (og)</v>
      </c>
      <c r="AN34" s="233" t="str">
        <f t="shared" si="45"/>
        <v>Exequiel Palacios (og)</v>
      </c>
      <c r="AO34" s="233" t="str">
        <f t="shared" si="46"/>
        <v>Exequiel Palacios (og)</v>
      </c>
      <c r="AP34" s="233" t="str">
        <f t="shared" si="47"/>
        <v>Chancel Mbemba (og)</v>
      </c>
      <c r="AQ34" s="233" t="str">
        <f t="shared" si="48"/>
        <v>Francisco Trincão (og)</v>
      </c>
      <c r="AR34" s="233" t="str">
        <f t="shared" si="49"/>
        <v>Francisco Trincão (og)</v>
      </c>
      <c r="AS34" s="233" t="str">
        <f t="shared" si="50"/>
        <v>Francisco Trincão (og)</v>
      </c>
      <c r="AT34" s="233" t="str">
        <f t="shared" si="51"/>
        <v>Ivan Perisic (og)</v>
      </c>
      <c r="AU34" s="233" t="str">
        <f t="shared" si="52"/>
        <v>Dan Burn (og)</v>
      </c>
      <c r="AV34" s="233" t="str">
        <f t="shared" si="53"/>
        <v>Dan Burn (og)</v>
      </c>
      <c r="AW34" s="233" t="str">
        <f t="shared" si="54"/>
        <v>Dan Burn (og)</v>
      </c>
      <c r="AY34" s="233" t="str">
        <f t="shared" ca="1" si="55"/>
        <v xml:space="preserve"> (og)</v>
      </c>
      <c r="AZ34" s="233" t="str">
        <f t="shared" ca="1" si="117"/>
        <v xml:space="preserve"> (og)</v>
      </c>
      <c r="BA34" s="233" t="str">
        <f t="shared" ca="1" si="56"/>
        <v xml:space="preserve"> (og)</v>
      </c>
      <c r="BB34" s="233" t="str">
        <f t="shared" ca="1" si="117"/>
        <v xml:space="preserve"> (og)</v>
      </c>
      <c r="BC34" s="233" t="str">
        <f t="shared" ca="1" si="57"/>
        <v xml:space="preserve"> (og)</v>
      </c>
      <c r="BD34" s="233" t="str">
        <f t="shared" ref="BD34" ca="1" si="175">BC8&amp;" (og)"</f>
        <v xml:space="preserve"> (og)</v>
      </c>
      <c r="BE34" s="233" t="str">
        <f t="shared" ca="1" si="59"/>
        <v xml:space="preserve"> (og)</v>
      </c>
      <c r="BF34" s="233" t="str">
        <f t="shared" ref="BF34" ca="1" si="176">BE8&amp;" (og)"</f>
        <v xml:space="preserve"> (og)</v>
      </c>
      <c r="BG34" s="233" t="str">
        <f t="shared" ca="1" si="61"/>
        <v xml:space="preserve"> (og)</v>
      </c>
      <c r="BH34" s="233" t="str">
        <f t="shared" ref="BH34" ca="1" si="177">BG8&amp;" (og)"</f>
        <v xml:space="preserve"> (og)</v>
      </c>
      <c r="BI34" s="233" t="str">
        <f t="shared" ca="1" si="63"/>
        <v xml:space="preserve"> (og)</v>
      </c>
      <c r="BJ34" s="233" t="str">
        <f t="shared" ref="BJ34" ca="1" si="178">BI8&amp;" (og)"</f>
        <v xml:space="preserve"> (og)</v>
      </c>
      <c r="BK34" s="233" t="str">
        <f t="shared" ca="1" si="65"/>
        <v xml:space="preserve"> (og)</v>
      </c>
      <c r="BL34" s="233" t="str">
        <f t="shared" ref="BL34" ca="1" si="179">BK8&amp;" (og)"</f>
        <v xml:space="preserve"> (og)</v>
      </c>
      <c r="BM34" s="233" t="str">
        <f t="shared" ca="1" si="67"/>
        <v xml:space="preserve"> (og)</v>
      </c>
      <c r="BN34" s="233" t="str">
        <f t="shared" ref="BN34" ca="1" si="180">BM8&amp;" (og)"</f>
        <v xml:space="preserve"> (og)</v>
      </c>
      <c r="BO34" s="233" t="str">
        <f t="shared" ca="1" si="69"/>
        <v xml:space="preserve"> (og)</v>
      </c>
      <c r="BP34" s="233" t="str">
        <f t="shared" ref="BP34" ca="1" si="181">BO8&amp;" (og)"</f>
        <v xml:space="preserve"> (og)</v>
      </c>
      <c r="BQ34" s="233" t="str">
        <f t="shared" ca="1" si="71"/>
        <v xml:space="preserve"> (og)</v>
      </c>
      <c r="BR34" s="233" t="str">
        <f t="shared" ref="BR34" ca="1" si="182">BQ8&amp;" (og)"</f>
        <v xml:space="preserve"> (og)</v>
      </c>
      <c r="BS34" s="233" t="str">
        <f t="shared" ca="1" si="73"/>
        <v xml:space="preserve"> (og)</v>
      </c>
      <c r="BT34" s="233" t="str">
        <f t="shared" ref="BT34" ca="1" si="183">BS8&amp;" (og)"</f>
        <v xml:space="preserve"> (og)</v>
      </c>
      <c r="BU34" s="233" t="str">
        <f t="shared" ca="1" si="75"/>
        <v xml:space="preserve"> (og)</v>
      </c>
      <c r="BV34" s="233" t="str">
        <f t="shared" ref="BV34" ca="1" si="184">BU8&amp;" (og)"</f>
        <v xml:space="preserve"> (og)</v>
      </c>
      <c r="BW34" s="233" t="str">
        <f t="shared" ca="1" si="77"/>
        <v xml:space="preserve"> (og)</v>
      </c>
      <c r="BX34" s="233" t="str">
        <f t="shared" ref="BX34" ca="1" si="185">BW8&amp;" (og)"</f>
        <v xml:space="preserve"> (og)</v>
      </c>
      <c r="BY34" s="233" t="str">
        <f t="shared" ca="1" si="79"/>
        <v xml:space="preserve"> (og)</v>
      </c>
      <c r="BZ34" s="233" t="str">
        <f t="shared" ref="BZ34" ca="1" si="186">BY8&amp;" (og)"</f>
        <v xml:space="preserve"> (og)</v>
      </c>
      <c r="CA34" s="233" t="str">
        <f t="shared" ca="1" si="81"/>
        <v xml:space="preserve"> (og)</v>
      </c>
      <c r="CB34" s="233" t="str">
        <f t="shared" ref="CB34" ca="1" si="187">CA8&amp;" (og)"</f>
        <v xml:space="preserve"> (og)</v>
      </c>
      <c r="CC34" s="233" t="str">
        <f t="shared" ca="1" si="83"/>
        <v xml:space="preserve"> (og)</v>
      </c>
      <c r="CD34" s="233" t="str">
        <f t="shared" ref="CD34" ca="1" si="188">CC8&amp;" (og)"</f>
        <v xml:space="preserve"> (og)</v>
      </c>
      <c r="CF34" s="233" t="str">
        <f t="shared" ca="1" si="85"/>
        <v xml:space="preserve"> (og)</v>
      </c>
      <c r="CG34" s="233" t="str">
        <f t="shared" ca="1" si="86"/>
        <v xml:space="preserve"> (og)</v>
      </c>
      <c r="CH34" s="233" t="str">
        <f t="shared" ca="1" si="87"/>
        <v xml:space="preserve"> (og)</v>
      </c>
      <c r="CI34" s="233" t="str">
        <f t="shared" ca="1" si="88"/>
        <v xml:space="preserve"> (og)</v>
      </c>
      <c r="CJ34" s="233" t="str">
        <f t="shared" ca="1" si="89"/>
        <v xml:space="preserve"> (og)</v>
      </c>
      <c r="CK34" s="233" t="str">
        <f t="shared" ca="1" si="90"/>
        <v xml:space="preserve"> (og)</v>
      </c>
      <c r="CL34" s="233" t="str">
        <f t="shared" ca="1" si="91"/>
        <v xml:space="preserve"> (og)</v>
      </c>
      <c r="CM34" s="233" t="str">
        <f t="shared" ca="1" si="92"/>
        <v xml:space="preserve"> (og)</v>
      </c>
      <c r="CN34" s="233" t="str">
        <f t="shared" ca="1" si="93"/>
        <v xml:space="preserve"> (og)</v>
      </c>
      <c r="CO34" s="233" t="str">
        <f t="shared" ca="1" si="94"/>
        <v xml:space="preserve"> (og)</v>
      </c>
      <c r="CP34" s="233" t="str">
        <f t="shared" ca="1" si="95"/>
        <v xml:space="preserve"> (og)</v>
      </c>
      <c r="CQ34" s="233" t="str">
        <f t="shared" ca="1" si="96"/>
        <v xml:space="preserve"> (og)</v>
      </c>
      <c r="CR34" s="233" t="str">
        <f t="shared" ca="1" si="97"/>
        <v xml:space="preserve"> (og)</v>
      </c>
      <c r="CS34" s="233" t="str">
        <f t="shared" ca="1" si="98"/>
        <v xml:space="preserve"> (og)</v>
      </c>
      <c r="CT34" s="233" t="str">
        <f t="shared" ca="1" si="99"/>
        <v xml:space="preserve"> (og)</v>
      </c>
      <c r="CU34" s="233" t="str">
        <f t="shared" ca="1" si="100"/>
        <v xml:space="preserve"> (og)</v>
      </c>
      <c r="CW34" s="233" t="str">
        <f t="shared" ca="1" si="101"/>
        <v xml:space="preserve"> (og)</v>
      </c>
      <c r="CX34" s="233" t="str">
        <f t="shared" ca="1" si="102"/>
        <v xml:space="preserve"> (og)</v>
      </c>
      <c r="CY34" s="233" t="str">
        <f t="shared" ca="1" si="103"/>
        <v xml:space="preserve"> (og)</v>
      </c>
      <c r="CZ34" s="233" t="str">
        <f t="shared" ca="1" si="104"/>
        <v xml:space="preserve"> (og)</v>
      </c>
      <c r="DA34" s="233" t="str">
        <f t="shared" ca="1" si="105"/>
        <v xml:space="preserve"> (og)</v>
      </c>
      <c r="DB34" s="233" t="str">
        <f t="shared" ca="1" si="106"/>
        <v xml:space="preserve"> (og)</v>
      </c>
      <c r="DC34" s="233" t="str">
        <f t="shared" ca="1" si="107"/>
        <v xml:space="preserve"> (og)</v>
      </c>
      <c r="DD34" s="233" t="str">
        <f t="shared" ca="1" si="108"/>
        <v xml:space="preserve"> (og)</v>
      </c>
      <c r="DF34" s="233" t="str">
        <f t="shared" ca="1" si="109"/>
        <v xml:space="preserve"> (og)</v>
      </c>
      <c r="DG34" s="233" t="str">
        <f t="shared" ca="1" si="110"/>
        <v xml:space="preserve"> (og)</v>
      </c>
      <c r="DH34" s="233" t="str">
        <f t="shared" ca="1" si="111"/>
        <v xml:space="preserve"> (og)</v>
      </c>
      <c r="DI34" s="233" t="str">
        <f t="shared" ca="1" si="112"/>
        <v xml:space="preserve"> (og)</v>
      </c>
      <c r="DK34" s="233" t="str">
        <f t="shared" ca="1" si="113"/>
        <v xml:space="preserve"> (og)</v>
      </c>
      <c r="DL34" s="233" t="str">
        <f t="shared" ca="1" si="114"/>
        <v xml:space="preserve"> (og)</v>
      </c>
      <c r="DN34" s="233" t="str">
        <f t="shared" ca="1" si="115"/>
        <v xml:space="preserve"> (og)</v>
      </c>
      <c r="DO34" s="233" t="str">
        <f t="shared" ca="1" si="116"/>
        <v xml:space="preserve"> (og)</v>
      </c>
      <c r="DQ34" s="233" t="str">
        <f t="shared" ca="1" si="146"/>
        <v>South Africa</v>
      </c>
      <c r="DR34" s="233">
        <v>5</v>
      </c>
      <c r="DS34" s="233">
        <v>0</v>
      </c>
      <c r="DT34" s="233" t="str">
        <f ca="1">OFFSET(C3,DR34,DS34)</f>
        <v>Khuliso Mudau</v>
      </c>
      <c r="DU34" s="233">
        <f ca="1">COUNTIF('Group Stages'!J7:J150,DT34)</f>
        <v>0</v>
      </c>
      <c r="DV34" s="233">
        <f ca="1">COUNTIF('Group Stages'!K7:K150,DT34)</f>
        <v>0</v>
      </c>
      <c r="DW34" s="233">
        <f ca="1">COUNTIF('Group Stages'!L7:L150,DT34)</f>
        <v>0</v>
      </c>
      <c r="DX34" s="233">
        <f ca="1">COUNTIF('Group Stages'!M7:M150,DT34)</f>
        <v>0</v>
      </c>
      <c r="DY34" s="233">
        <f ca="1">COUNTIF('Group Stages'!N7:N150,DT34)</f>
        <v>0</v>
      </c>
      <c r="DZ34" s="233">
        <f ca="1">COUNTIF('Group Stages'!O7:O150,DT34)</f>
        <v>0</v>
      </c>
      <c r="EA34" s="233">
        <f ca="1">COUNTIF('Group Stages'!P7:P150,DT34)</f>
        <v>0</v>
      </c>
      <c r="EB34" s="233">
        <f ca="1">COUNTIF('Group Stages'!Q7:Q150,DT34)</f>
        <v>0</v>
      </c>
      <c r="EC34" s="233">
        <f ca="1">COUNTIF('Knock Out Stages'!K7:K85,DT34)</f>
        <v>0</v>
      </c>
      <c r="ED34" s="233">
        <f ca="1">COUNTIF('Knock Out Stages'!L7:L85,DT34)</f>
        <v>0</v>
      </c>
      <c r="EE34" s="233">
        <f ca="1">COUNTIF('Knock Out Stages'!M7:M85,DT34)</f>
        <v>0</v>
      </c>
      <c r="EF34" s="233">
        <f ca="1">COUNTIF('Knock Out Stages'!N7:N85,DT34)</f>
        <v>0</v>
      </c>
      <c r="EG34" s="233">
        <f ca="1">COUNTIF('Knock Out Stages'!O7:O85,DT34)</f>
        <v>0</v>
      </c>
      <c r="EH34" s="233">
        <f ca="1">COUNTIF('Knock Out Stages'!P7:P85,DT34)</f>
        <v>0</v>
      </c>
      <c r="EI34" s="233">
        <f ca="1">COUNTIF('Knock Out Stages'!Q7:Q85,DT34)</f>
        <v>0</v>
      </c>
      <c r="EJ34" s="233">
        <f ca="1">COUNTIF('Knock Out Stages'!R7:R85,DT34)</f>
        <v>0</v>
      </c>
      <c r="EK34" s="233">
        <f t="shared" ca="1" si="3"/>
        <v>0</v>
      </c>
      <c r="EL34" s="235">
        <f ca="1">RANK(EK34,EK3:EK1250)+COUNTIF(EK3:EK34,EK34)-1</f>
        <v>32</v>
      </c>
      <c r="EM34" s="233" t="str">
        <f t="shared" ca="1" si="4"/>
        <v>Khuliso Mudau (South Africa)</v>
      </c>
    </row>
    <row r="35" spans="1:143" x14ac:dyDescent="0.2">
      <c r="A35" s="233">
        <f t="shared" si="6"/>
        <v>7</v>
      </c>
      <c r="B35" s="233" t="str">
        <f t="shared" si="7"/>
        <v>Khulumani Ndamane (og)</v>
      </c>
      <c r="C35" s="233" t="str">
        <f t="shared" si="8"/>
        <v>César Montes (og)</v>
      </c>
      <c r="D35" s="233" t="str">
        <f t="shared" si="9"/>
        <v>César Montes (og)</v>
      </c>
      <c r="E35" s="233" t="str">
        <f t="shared" si="10"/>
        <v>César Montes (og)</v>
      </c>
      <c r="F35" s="233" t="str">
        <f t="shared" si="11"/>
        <v>Edin Dzeko (og)</v>
      </c>
      <c r="G35" s="233" t="str">
        <f t="shared" si="12"/>
        <v>Ismaël Koné (og)</v>
      </c>
      <c r="H35" s="233" t="str">
        <f t="shared" si="13"/>
        <v>Ismaël Koné (og)</v>
      </c>
      <c r="I35" s="233" t="str">
        <f t="shared" si="14"/>
        <v>Ismaël Koné (og)</v>
      </c>
      <c r="J35" s="233" t="str">
        <f t="shared" si="15"/>
        <v>Azzedine Ounahi (og)</v>
      </c>
      <c r="K35" s="233" t="str">
        <f t="shared" si="16"/>
        <v>Douglas Santos (og)</v>
      </c>
      <c r="L35" s="233" t="str">
        <f t="shared" si="17"/>
        <v>Douglas Santos (og)</v>
      </c>
      <c r="M35" s="233" t="str">
        <f t="shared" si="18"/>
        <v>Douglas Santos (og)</v>
      </c>
      <c r="N35" s="233" t="str">
        <f t="shared" si="19"/>
        <v>Diego Gómez (og)</v>
      </c>
      <c r="O35" s="233" t="str">
        <f t="shared" si="20"/>
        <v>Chris Richards (og)</v>
      </c>
      <c r="P35" s="233" t="str">
        <f t="shared" si="21"/>
        <v>Chris Richards (og)</v>
      </c>
      <c r="Q35" s="233" t="str">
        <f t="shared" si="22"/>
        <v>Chris Richards (og)</v>
      </c>
      <c r="R35" s="233" t="str">
        <f t="shared" si="23"/>
        <v>Jeremy Antonisse (og)</v>
      </c>
      <c r="S35" s="233" t="str">
        <f t="shared" si="24"/>
        <v>Deniz Undav (og)</v>
      </c>
      <c r="T35" s="233" t="str">
        <f t="shared" si="25"/>
        <v>Deniz Undav (og)</v>
      </c>
      <c r="U35" s="233" t="str">
        <f t="shared" si="26"/>
        <v>Deniz Undav (og)</v>
      </c>
      <c r="V35" s="233" t="str">
        <f t="shared" si="27"/>
        <v>Hiroki Ito (og)</v>
      </c>
      <c r="W35" s="233" t="str">
        <f t="shared" si="28"/>
        <v>Jerdy Schouten (og)</v>
      </c>
      <c r="X35" s="233" t="str">
        <f t="shared" si="29"/>
        <v>Jerdy Schouten (og)</v>
      </c>
      <c r="Y35" s="233" t="str">
        <f t="shared" si="30"/>
        <v>Jerdy Schouten (og)</v>
      </c>
      <c r="Z35" s="233" t="str">
        <f t="shared" si="31"/>
        <v>Ibrahim Adel (og)</v>
      </c>
      <c r="AA35" s="233" t="str">
        <f t="shared" si="32"/>
        <v>Dodi Lukebakio (og)</v>
      </c>
      <c r="AB35" s="233" t="str">
        <f t="shared" si="33"/>
        <v>Dodi Lukebakio (og)</v>
      </c>
      <c r="AC35" s="233" t="str">
        <f t="shared" si="34"/>
        <v>Dodi Lukebakio (og)</v>
      </c>
      <c r="AD35" s="233" t="str">
        <f t="shared" si="35"/>
        <v>Garry Rodrigues (og)</v>
      </c>
      <c r="AE35" s="233" t="str">
        <f t="shared" si="36"/>
        <v>Carlos Soler (og)</v>
      </c>
      <c r="AF35" s="233" t="str">
        <f t="shared" si="37"/>
        <v>Carlos Soler (og)</v>
      </c>
      <c r="AG35" s="233" t="str">
        <f t="shared" si="38"/>
        <v>Carlos Soler (og)</v>
      </c>
      <c r="AH35" s="233" t="str">
        <f t="shared" si="39"/>
        <v>Édouard Mendy (og)</v>
      </c>
      <c r="AI35" s="233" t="str">
        <f t="shared" si="40"/>
        <v>Hugo Ekitike (og)</v>
      </c>
      <c r="AJ35" s="233" t="str">
        <f t="shared" si="41"/>
        <v>Hugo Ekitike (og)</v>
      </c>
      <c r="AK35" s="233" t="str">
        <f t="shared" si="42"/>
        <v>Hugo Ekitike (og)</v>
      </c>
      <c r="AL35" s="233" t="str">
        <f t="shared" si="43"/>
        <v>Amine Gouiri (og)</v>
      </c>
      <c r="AM35" s="233" t="str">
        <f t="shared" si="44"/>
        <v>Flaco López (og)</v>
      </c>
      <c r="AN35" s="233" t="str">
        <f t="shared" si="45"/>
        <v>Flaco López (og)</v>
      </c>
      <c r="AO35" s="233" t="str">
        <f t="shared" si="46"/>
        <v>Flaco López (og)</v>
      </c>
      <c r="AP35" s="233" t="str">
        <f t="shared" si="47"/>
        <v>Charles Pickel (og)</v>
      </c>
      <c r="AQ35" s="233" t="str">
        <f t="shared" si="48"/>
        <v>Gonçalo Guedes (og)</v>
      </c>
      <c r="AR35" s="233" t="str">
        <f t="shared" si="49"/>
        <v>Gonçalo Guedes (og)</v>
      </c>
      <c r="AS35" s="233" t="str">
        <f t="shared" si="50"/>
        <v>Gonçalo Guedes (og)</v>
      </c>
      <c r="AT35" s="233" t="str">
        <f t="shared" si="51"/>
        <v>Ivan Smolcic (og)</v>
      </c>
      <c r="AU35" s="233" t="str">
        <f t="shared" si="52"/>
        <v>Dean Henderson (og)</v>
      </c>
      <c r="AV35" s="233" t="str">
        <f t="shared" si="53"/>
        <v>Dean Henderson (og)</v>
      </c>
      <c r="AW35" s="233" t="str">
        <f t="shared" si="54"/>
        <v>Dean Henderson (og)</v>
      </c>
      <c r="AY35" s="233" t="str">
        <f t="shared" ca="1" si="55"/>
        <v xml:space="preserve"> (og)</v>
      </c>
      <c r="AZ35" s="233" t="str">
        <f t="shared" ca="1" si="117"/>
        <v xml:space="preserve"> (og)</v>
      </c>
      <c r="BA35" s="233" t="str">
        <f t="shared" ca="1" si="56"/>
        <v xml:space="preserve"> (og)</v>
      </c>
      <c r="BB35" s="233" t="str">
        <f t="shared" ca="1" si="117"/>
        <v xml:space="preserve"> (og)</v>
      </c>
      <c r="BC35" s="233" t="str">
        <f t="shared" ca="1" si="57"/>
        <v xml:space="preserve"> (og)</v>
      </c>
      <c r="BD35" s="233" t="str">
        <f t="shared" ref="BD35" ca="1" si="189">BC9&amp;" (og)"</f>
        <v xml:space="preserve"> (og)</v>
      </c>
      <c r="BE35" s="233" t="str">
        <f t="shared" ca="1" si="59"/>
        <v xml:space="preserve"> (og)</v>
      </c>
      <c r="BF35" s="233" t="str">
        <f t="shared" ref="BF35" ca="1" si="190">BE9&amp;" (og)"</f>
        <v xml:space="preserve"> (og)</v>
      </c>
      <c r="BG35" s="233" t="str">
        <f t="shared" ca="1" si="61"/>
        <v xml:space="preserve"> (og)</v>
      </c>
      <c r="BH35" s="233" t="str">
        <f t="shared" ref="BH35" ca="1" si="191">BG9&amp;" (og)"</f>
        <v xml:space="preserve"> (og)</v>
      </c>
      <c r="BI35" s="233" t="str">
        <f t="shared" ca="1" si="63"/>
        <v xml:space="preserve"> (og)</v>
      </c>
      <c r="BJ35" s="233" t="str">
        <f t="shared" ref="BJ35" ca="1" si="192">BI9&amp;" (og)"</f>
        <v xml:space="preserve"> (og)</v>
      </c>
      <c r="BK35" s="233" t="str">
        <f t="shared" ca="1" si="65"/>
        <v xml:space="preserve"> (og)</v>
      </c>
      <c r="BL35" s="233" t="str">
        <f t="shared" ref="BL35" ca="1" si="193">BK9&amp;" (og)"</f>
        <v xml:space="preserve"> (og)</v>
      </c>
      <c r="BM35" s="233" t="str">
        <f t="shared" ca="1" si="67"/>
        <v xml:space="preserve"> (og)</v>
      </c>
      <c r="BN35" s="233" t="str">
        <f t="shared" ref="BN35" ca="1" si="194">BM9&amp;" (og)"</f>
        <v xml:space="preserve"> (og)</v>
      </c>
      <c r="BO35" s="233" t="str">
        <f t="shared" ca="1" si="69"/>
        <v xml:space="preserve"> (og)</v>
      </c>
      <c r="BP35" s="233" t="str">
        <f t="shared" ref="BP35" ca="1" si="195">BO9&amp;" (og)"</f>
        <v xml:space="preserve"> (og)</v>
      </c>
      <c r="BQ35" s="233" t="str">
        <f t="shared" ca="1" si="71"/>
        <v xml:space="preserve"> (og)</v>
      </c>
      <c r="BR35" s="233" t="str">
        <f t="shared" ref="BR35" ca="1" si="196">BQ9&amp;" (og)"</f>
        <v xml:space="preserve"> (og)</v>
      </c>
      <c r="BS35" s="233" t="str">
        <f t="shared" ca="1" si="73"/>
        <v xml:space="preserve"> (og)</v>
      </c>
      <c r="BT35" s="233" t="str">
        <f t="shared" ref="BT35" ca="1" si="197">BS9&amp;" (og)"</f>
        <v xml:space="preserve"> (og)</v>
      </c>
      <c r="BU35" s="233" t="str">
        <f t="shared" ca="1" si="75"/>
        <v xml:space="preserve"> (og)</v>
      </c>
      <c r="BV35" s="233" t="str">
        <f t="shared" ref="BV35" ca="1" si="198">BU9&amp;" (og)"</f>
        <v xml:space="preserve"> (og)</v>
      </c>
      <c r="BW35" s="233" t="str">
        <f t="shared" ca="1" si="77"/>
        <v xml:space="preserve"> (og)</v>
      </c>
      <c r="BX35" s="233" t="str">
        <f t="shared" ref="BX35" ca="1" si="199">BW9&amp;" (og)"</f>
        <v xml:space="preserve"> (og)</v>
      </c>
      <c r="BY35" s="233" t="str">
        <f t="shared" ca="1" si="79"/>
        <v xml:space="preserve"> (og)</v>
      </c>
      <c r="BZ35" s="233" t="str">
        <f t="shared" ref="BZ35" ca="1" si="200">BY9&amp;" (og)"</f>
        <v xml:space="preserve"> (og)</v>
      </c>
      <c r="CA35" s="233" t="str">
        <f t="shared" ca="1" si="81"/>
        <v xml:space="preserve"> (og)</v>
      </c>
      <c r="CB35" s="233" t="str">
        <f t="shared" ref="CB35" ca="1" si="201">CA9&amp;" (og)"</f>
        <v xml:space="preserve"> (og)</v>
      </c>
      <c r="CC35" s="233" t="str">
        <f t="shared" ca="1" si="83"/>
        <v xml:space="preserve"> (og)</v>
      </c>
      <c r="CD35" s="233" t="str">
        <f t="shared" ref="CD35" ca="1" si="202">CC9&amp;" (og)"</f>
        <v xml:space="preserve"> (og)</v>
      </c>
      <c r="CF35" s="233" t="str">
        <f t="shared" ca="1" si="85"/>
        <v xml:space="preserve"> (og)</v>
      </c>
      <c r="CG35" s="233" t="str">
        <f t="shared" ca="1" si="86"/>
        <v xml:space="preserve"> (og)</v>
      </c>
      <c r="CH35" s="233" t="str">
        <f t="shared" ca="1" si="87"/>
        <v xml:space="preserve"> (og)</v>
      </c>
      <c r="CI35" s="233" t="str">
        <f t="shared" ca="1" si="88"/>
        <v xml:space="preserve"> (og)</v>
      </c>
      <c r="CJ35" s="233" t="str">
        <f t="shared" ca="1" si="89"/>
        <v xml:space="preserve"> (og)</v>
      </c>
      <c r="CK35" s="233" t="str">
        <f t="shared" ca="1" si="90"/>
        <v xml:space="preserve"> (og)</v>
      </c>
      <c r="CL35" s="233" t="str">
        <f t="shared" ca="1" si="91"/>
        <v xml:space="preserve"> (og)</v>
      </c>
      <c r="CM35" s="233" t="str">
        <f t="shared" ca="1" si="92"/>
        <v xml:space="preserve"> (og)</v>
      </c>
      <c r="CN35" s="233" t="str">
        <f t="shared" ca="1" si="93"/>
        <v xml:space="preserve"> (og)</v>
      </c>
      <c r="CO35" s="233" t="str">
        <f t="shared" ca="1" si="94"/>
        <v xml:space="preserve"> (og)</v>
      </c>
      <c r="CP35" s="233" t="str">
        <f t="shared" ca="1" si="95"/>
        <v xml:space="preserve"> (og)</v>
      </c>
      <c r="CQ35" s="233" t="str">
        <f t="shared" ca="1" si="96"/>
        <v xml:space="preserve"> (og)</v>
      </c>
      <c r="CR35" s="233" t="str">
        <f t="shared" ca="1" si="97"/>
        <v xml:space="preserve"> (og)</v>
      </c>
      <c r="CS35" s="233" t="str">
        <f t="shared" ca="1" si="98"/>
        <v xml:space="preserve"> (og)</v>
      </c>
      <c r="CT35" s="233" t="str">
        <f t="shared" ca="1" si="99"/>
        <v xml:space="preserve"> (og)</v>
      </c>
      <c r="CU35" s="233" t="str">
        <f t="shared" ca="1" si="100"/>
        <v xml:space="preserve"> (og)</v>
      </c>
      <c r="CW35" s="233" t="str">
        <f t="shared" ca="1" si="101"/>
        <v xml:space="preserve"> (og)</v>
      </c>
      <c r="CX35" s="233" t="str">
        <f t="shared" ca="1" si="102"/>
        <v xml:space="preserve"> (og)</v>
      </c>
      <c r="CY35" s="233" t="str">
        <f t="shared" ca="1" si="103"/>
        <v xml:space="preserve"> (og)</v>
      </c>
      <c r="CZ35" s="233" t="str">
        <f t="shared" ca="1" si="104"/>
        <v xml:space="preserve"> (og)</v>
      </c>
      <c r="DA35" s="233" t="str">
        <f t="shared" ca="1" si="105"/>
        <v xml:space="preserve"> (og)</v>
      </c>
      <c r="DB35" s="233" t="str">
        <f t="shared" ca="1" si="106"/>
        <v xml:space="preserve"> (og)</v>
      </c>
      <c r="DC35" s="233" t="str">
        <f t="shared" ca="1" si="107"/>
        <v xml:space="preserve"> (og)</v>
      </c>
      <c r="DD35" s="233" t="str">
        <f t="shared" ca="1" si="108"/>
        <v xml:space="preserve"> (og)</v>
      </c>
      <c r="DF35" s="233" t="str">
        <f t="shared" ca="1" si="109"/>
        <v xml:space="preserve"> (og)</v>
      </c>
      <c r="DG35" s="233" t="str">
        <f t="shared" ca="1" si="110"/>
        <v xml:space="preserve"> (og)</v>
      </c>
      <c r="DH35" s="233" t="str">
        <f t="shared" ca="1" si="111"/>
        <v xml:space="preserve"> (og)</v>
      </c>
      <c r="DI35" s="233" t="str">
        <f t="shared" ca="1" si="112"/>
        <v xml:space="preserve"> (og)</v>
      </c>
      <c r="DK35" s="233" t="str">
        <f t="shared" ca="1" si="113"/>
        <v xml:space="preserve"> (og)</v>
      </c>
      <c r="DL35" s="233" t="str">
        <f t="shared" ca="1" si="114"/>
        <v xml:space="preserve"> (og)</v>
      </c>
      <c r="DN35" s="233" t="str">
        <f t="shared" ca="1" si="115"/>
        <v xml:space="preserve"> (og)</v>
      </c>
      <c r="DO35" s="233" t="str">
        <f t="shared" ca="1" si="116"/>
        <v xml:space="preserve"> (og)</v>
      </c>
      <c r="DQ35" s="233" t="str">
        <f t="shared" ca="1" si="146"/>
        <v>South Africa</v>
      </c>
      <c r="DR35" s="233">
        <v>6</v>
      </c>
      <c r="DS35" s="233">
        <v>0</v>
      </c>
      <c r="DT35" s="233" t="str">
        <f ca="1">OFFSET(C3,DR35,DS35)</f>
        <v>Khulumani Ndamane</v>
      </c>
      <c r="DU35" s="233">
        <f ca="1">COUNTIF('Group Stages'!J7:J150,DT35)</f>
        <v>0</v>
      </c>
      <c r="DV35" s="233">
        <f ca="1">COUNTIF('Group Stages'!K7:K150,DT35)</f>
        <v>0</v>
      </c>
      <c r="DW35" s="233">
        <f ca="1">COUNTIF('Group Stages'!L7:L150,DT35)</f>
        <v>0</v>
      </c>
      <c r="DX35" s="233">
        <f ca="1">COUNTIF('Group Stages'!M7:M150,DT35)</f>
        <v>0</v>
      </c>
      <c r="DY35" s="233">
        <f ca="1">COUNTIF('Group Stages'!N7:N150,DT35)</f>
        <v>0</v>
      </c>
      <c r="DZ35" s="233">
        <f ca="1">COUNTIF('Group Stages'!O7:O150,DT35)</f>
        <v>0</v>
      </c>
      <c r="EA35" s="233">
        <f ca="1">COUNTIF('Group Stages'!P7:P150,DT35)</f>
        <v>0</v>
      </c>
      <c r="EB35" s="233">
        <f ca="1">COUNTIF('Group Stages'!Q7:Q150,DT35)</f>
        <v>0</v>
      </c>
      <c r="EC35" s="233">
        <f ca="1">COUNTIF('Knock Out Stages'!K7:K85,DT35)</f>
        <v>0</v>
      </c>
      <c r="ED35" s="233">
        <f ca="1">COUNTIF('Knock Out Stages'!L7:L85,DT35)</f>
        <v>0</v>
      </c>
      <c r="EE35" s="233">
        <f ca="1">COUNTIF('Knock Out Stages'!M7:M85,DT35)</f>
        <v>0</v>
      </c>
      <c r="EF35" s="233">
        <f ca="1">COUNTIF('Knock Out Stages'!N7:N85,DT35)</f>
        <v>0</v>
      </c>
      <c r="EG35" s="233">
        <f ca="1">COUNTIF('Knock Out Stages'!O7:O85,DT35)</f>
        <v>0</v>
      </c>
      <c r="EH35" s="233">
        <f ca="1">COUNTIF('Knock Out Stages'!P7:P85,DT35)</f>
        <v>0</v>
      </c>
      <c r="EI35" s="233">
        <f ca="1">COUNTIF('Knock Out Stages'!Q7:Q85,DT35)</f>
        <v>0</v>
      </c>
      <c r="EJ35" s="233">
        <f ca="1">COUNTIF('Knock Out Stages'!R7:R85,DT35)</f>
        <v>0</v>
      </c>
      <c r="EK35" s="233">
        <f t="shared" ca="1" si="3"/>
        <v>0</v>
      </c>
      <c r="EL35" s="235">
        <f ca="1">RANK(EK35,EK3:EK1250)+COUNTIF(EK3:EK35,EK35)-1</f>
        <v>33</v>
      </c>
      <c r="EM35" s="233" t="str">
        <f t="shared" ca="1" si="4"/>
        <v>Khulumani Ndamane (South Africa)</v>
      </c>
    </row>
    <row r="36" spans="1:143" x14ac:dyDescent="0.2">
      <c r="A36" s="233">
        <f t="shared" si="6"/>
        <v>8</v>
      </c>
      <c r="B36" s="233" t="str">
        <f t="shared" si="7"/>
        <v>Lyle Foster (og)</v>
      </c>
      <c r="C36" s="233" t="str">
        <f t="shared" si="8"/>
        <v>Denzell García (og)</v>
      </c>
      <c r="D36" s="233" t="str">
        <f t="shared" si="9"/>
        <v>Denzell García (og)</v>
      </c>
      <c r="E36" s="233" t="str">
        <f t="shared" si="10"/>
        <v>Denzell García (og)</v>
      </c>
      <c r="F36" s="233" t="str">
        <f t="shared" si="11"/>
        <v>Ermedin Demirovic (og)</v>
      </c>
      <c r="G36" s="233" t="str">
        <f t="shared" si="12"/>
        <v>Jacen Russell-Rowe (og)</v>
      </c>
      <c r="H36" s="233" t="str">
        <f t="shared" si="13"/>
        <v>Jacen Russell-Rowe (og)</v>
      </c>
      <c r="I36" s="233" t="str">
        <f t="shared" si="14"/>
        <v>Jacen Russell-Rowe (og)</v>
      </c>
      <c r="J36" s="233" t="str">
        <f t="shared" si="15"/>
        <v>Bilal El Khannouss (og)</v>
      </c>
      <c r="K36" s="233" t="str">
        <f t="shared" si="16"/>
        <v>Ederson (og)</v>
      </c>
      <c r="L36" s="233" t="str">
        <f t="shared" si="17"/>
        <v>Ederson (og)</v>
      </c>
      <c r="M36" s="233" t="str">
        <f t="shared" si="18"/>
        <v>Ederson (og)</v>
      </c>
      <c r="N36" s="233" t="str">
        <f t="shared" si="19"/>
        <v>Fabián Balbuena (og)</v>
      </c>
      <c r="O36" s="233" t="str">
        <f t="shared" si="20"/>
        <v>Christian Pulisic (og)</v>
      </c>
      <c r="P36" s="233" t="str">
        <f t="shared" si="21"/>
        <v>Christian Pulisic (og)</v>
      </c>
      <c r="Q36" s="233" t="str">
        <f t="shared" si="22"/>
        <v>Christian Pulisic (og)</v>
      </c>
      <c r="R36" s="233" t="str">
        <f t="shared" si="23"/>
        <v>Joshua Brenet (og)</v>
      </c>
      <c r="S36" s="233" t="str">
        <f t="shared" si="24"/>
        <v>Finn Dahmen (og)</v>
      </c>
      <c r="T36" s="233" t="str">
        <f t="shared" si="25"/>
        <v>Finn Dahmen (og)</v>
      </c>
      <c r="U36" s="233" t="str">
        <f t="shared" si="26"/>
        <v>Finn Dahmen (og)</v>
      </c>
      <c r="V36" s="233" t="str">
        <f t="shared" si="27"/>
        <v>Joel Chima Fujita (og)</v>
      </c>
      <c r="W36" s="233" t="str">
        <f t="shared" si="28"/>
        <v>Jeremie Frimpong (og)</v>
      </c>
      <c r="X36" s="233" t="str">
        <f t="shared" si="29"/>
        <v>Jeremie Frimpong (og)</v>
      </c>
      <c r="Y36" s="233" t="str">
        <f t="shared" si="30"/>
        <v>Jeremie Frimpong (og)</v>
      </c>
      <c r="Z36" s="233" t="str">
        <f t="shared" si="31"/>
        <v>Khaled Sobhy (og)</v>
      </c>
      <c r="AA36" s="233" t="str">
        <f t="shared" si="32"/>
        <v>Jérémy Doku (og)</v>
      </c>
      <c r="AB36" s="233" t="str">
        <f t="shared" si="33"/>
        <v>Jérémy Doku (og)</v>
      </c>
      <c r="AC36" s="233" t="str">
        <f t="shared" si="34"/>
        <v>Jérémy Doku (og)</v>
      </c>
      <c r="AD36" s="233" t="str">
        <f t="shared" si="35"/>
        <v>Ieltsin Jerónimo Semedo Camões (og)</v>
      </c>
      <c r="AE36" s="233" t="str">
        <f t="shared" si="36"/>
        <v>Cristhian Mosquera (og)</v>
      </c>
      <c r="AF36" s="233" t="str">
        <f t="shared" si="37"/>
        <v>Cristhian Mosquera (og)</v>
      </c>
      <c r="AG36" s="233" t="str">
        <f t="shared" si="38"/>
        <v>Cristhian Mosquera (og)</v>
      </c>
      <c r="AH36" s="233" t="str">
        <f t="shared" si="39"/>
        <v>El Hadji Malick Diouf (og)</v>
      </c>
      <c r="AI36" s="233" t="str">
        <f t="shared" si="40"/>
        <v>Ibrahima Konaté (og)</v>
      </c>
      <c r="AJ36" s="233" t="str">
        <f t="shared" si="41"/>
        <v>Ibrahima Konaté (og)</v>
      </c>
      <c r="AK36" s="233" t="str">
        <f t="shared" si="42"/>
        <v>Ibrahima Konaté (og)</v>
      </c>
      <c r="AL36" s="233" t="str">
        <f t="shared" si="43"/>
        <v>Anis Hadj Moussa (og)</v>
      </c>
      <c r="AM36" s="233" t="str">
        <f t="shared" si="44"/>
        <v>Franco Mastantuono (og)</v>
      </c>
      <c r="AN36" s="233" t="str">
        <f t="shared" si="45"/>
        <v>Franco Mastantuono (og)</v>
      </c>
      <c r="AO36" s="233" t="str">
        <f t="shared" si="46"/>
        <v>Franco Mastantuono (og)</v>
      </c>
      <c r="AP36" s="233" t="str">
        <f t="shared" si="47"/>
        <v>Dylan Batubinsika (og)</v>
      </c>
      <c r="AQ36" s="233" t="str">
        <f t="shared" si="48"/>
        <v>Gonçalo Inacio (og)</v>
      </c>
      <c r="AR36" s="233" t="str">
        <f t="shared" si="49"/>
        <v>Gonçalo Inacio (og)</v>
      </c>
      <c r="AS36" s="233" t="str">
        <f t="shared" si="50"/>
        <v>Gonçalo Inacio (og)</v>
      </c>
      <c r="AT36" s="233" t="str">
        <f t="shared" si="51"/>
        <v>Ivor Pandur (og)</v>
      </c>
      <c r="AU36" s="233" t="str">
        <f t="shared" si="52"/>
        <v>Declan Rice (og)</v>
      </c>
      <c r="AV36" s="233" t="str">
        <f t="shared" si="53"/>
        <v>Declan Rice (og)</v>
      </c>
      <c r="AW36" s="233" t="str">
        <f t="shared" si="54"/>
        <v>Declan Rice (og)</v>
      </c>
      <c r="AY36" s="233" t="str">
        <f t="shared" ca="1" si="55"/>
        <v xml:space="preserve"> (og)</v>
      </c>
      <c r="AZ36" s="233" t="str">
        <f t="shared" ca="1" si="117"/>
        <v xml:space="preserve"> (og)</v>
      </c>
      <c r="BA36" s="233" t="str">
        <f t="shared" ca="1" si="56"/>
        <v xml:space="preserve"> (og)</v>
      </c>
      <c r="BB36" s="233" t="str">
        <f t="shared" ca="1" si="117"/>
        <v xml:space="preserve"> (og)</v>
      </c>
      <c r="BC36" s="233" t="str">
        <f t="shared" ca="1" si="57"/>
        <v xml:space="preserve"> (og)</v>
      </c>
      <c r="BD36" s="233" t="str">
        <f t="shared" ref="BD36" ca="1" si="203">BC10&amp;" (og)"</f>
        <v xml:space="preserve"> (og)</v>
      </c>
      <c r="BE36" s="233" t="str">
        <f t="shared" ca="1" si="59"/>
        <v xml:space="preserve"> (og)</v>
      </c>
      <c r="BF36" s="233" t="str">
        <f t="shared" ref="BF36" ca="1" si="204">BE10&amp;" (og)"</f>
        <v xml:space="preserve"> (og)</v>
      </c>
      <c r="BG36" s="233" t="str">
        <f t="shared" ca="1" si="61"/>
        <v xml:space="preserve"> (og)</v>
      </c>
      <c r="BH36" s="233" t="str">
        <f t="shared" ref="BH36" ca="1" si="205">BG10&amp;" (og)"</f>
        <v xml:space="preserve"> (og)</v>
      </c>
      <c r="BI36" s="233" t="str">
        <f t="shared" ca="1" si="63"/>
        <v xml:space="preserve"> (og)</v>
      </c>
      <c r="BJ36" s="233" t="str">
        <f t="shared" ref="BJ36" ca="1" si="206">BI10&amp;" (og)"</f>
        <v xml:space="preserve"> (og)</v>
      </c>
      <c r="BK36" s="233" t="str">
        <f t="shared" ca="1" si="65"/>
        <v xml:space="preserve"> (og)</v>
      </c>
      <c r="BL36" s="233" t="str">
        <f t="shared" ref="BL36" ca="1" si="207">BK10&amp;" (og)"</f>
        <v xml:space="preserve"> (og)</v>
      </c>
      <c r="BM36" s="233" t="str">
        <f t="shared" ca="1" si="67"/>
        <v xml:space="preserve"> (og)</v>
      </c>
      <c r="BN36" s="233" t="str">
        <f t="shared" ref="BN36" ca="1" si="208">BM10&amp;" (og)"</f>
        <v xml:space="preserve"> (og)</v>
      </c>
      <c r="BO36" s="233" t="str">
        <f t="shared" ca="1" si="69"/>
        <v xml:space="preserve"> (og)</v>
      </c>
      <c r="BP36" s="233" t="str">
        <f t="shared" ref="BP36" ca="1" si="209">BO10&amp;" (og)"</f>
        <v xml:space="preserve"> (og)</v>
      </c>
      <c r="BQ36" s="233" t="str">
        <f t="shared" ca="1" si="71"/>
        <v xml:space="preserve"> (og)</v>
      </c>
      <c r="BR36" s="233" t="str">
        <f t="shared" ref="BR36" ca="1" si="210">BQ10&amp;" (og)"</f>
        <v xml:space="preserve"> (og)</v>
      </c>
      <c r="BS36" s="233" t="str">
        <f t="shared" ca="1" si="73"/>
        <v xml:space="preserve"> (og)</v>
      </c>
      <c r="BT36" s="233" t="str">
        <f t="shared" ref="BT36" ca="1" si="211">BS10&amp;" (og)"</f>
        <v xml:space="preserve"> (og)</v>
      </c>
      <c r="BU36" s="233" t="str">
        <f t="shared" ca="1" si="75"/>
        <v xml:space="preserve"> (og)</v>
      </c>
      <c r="BV36" s="233" t="str">
        <f t="shared" ref="BV36" ca="1" si="212">BU10&amp;" (og)"</f>
        <v xml:space="preserve"> (og)</v>
      </c>
      <c r="BW36" s="233" t="str">
        <f t="shared" ca="1" si="77"/>
        <v xml:space="preserve"> (og)</v>
      </c>
      <c r="BX36" s="233" t="str">
        <f t="shared" ref="BX36" ca="1" si="213">BW10&amp;" (og)"</f>
        <v xml:space="preserve"> (og)</v>
      </c>
      <c r="BY36" s="233" t="str">
        <f t="shared" ca="1" si="79"/>
        <v xml:space="preserve"> (og)</v>
      </c>
      <c r="BZ36" s="233" t="str">
        <f t="shared" ref="BZ36" ca="1" si="214">BY10&amp;" (og)"</f>
        <v xml:space="preserve"> (og)</v>
      </c>
      <c r="CA36" s="233" t="str">
        <f t="shared" ca="1" si="81"/>
        <v xml:space="preserve"> (og)</v>
      </c>
      <c r="CB36" s="233" t="str">
        <f t="shared" ref="CB36" ca="1" si="215">CA10&amp;" (og)"</f>
        <v xml:space="preserve"> (og)</v>
      </c>
      <c r="CC36" s="233" t="str">
        <f t="shared" ca="1" si="83"/>
        <v xml:space="preserve"> (og)</v>
      </c>
      <c r="CD36" s="233" t="str">
        <f t="shared" ref="CD36" ca="1" si="216">CC10&amp;" (og)"</f>
        <v xml:space="preserve"> (og)</v>
      </c>
      <c r="CF36" s="233" t="str">
        <f t="shared" ca="1" si="85"/>
        <v xml:space="preserve"> (og)</v>
      </c>
      <c r="CG36" s="233" t="str">
        <f t="shared" ca="1" si="86"/>
        <v xml:space="preserve"> (og)</v>
      </c>
      <c r="CH36" s="233" t="str">
        <f t="shared" ca="1" si="87"/>
        <v xml:space="preserve"> (og)</v>
      </c>
      <c r="CI36" s="233" t="str">
        <f t="shared" ca="1" si="88"/>
        <v xml:space="preserve"> (og)</v>
      </c>
      <c r="CJ36" s="233" t="str">
        <f t="shared" ca="1" si="89"/>
        <v xml:space="preserve"> (og)</v>
      </c>
      <c r="CK36" s="233" t="str">
        <f t="shared" ca="1" si="90"/>
        <v xml:space="preserve"> (og)</v>
      </c>
      <c r="CL36" s="233" t="str">
        <f t="shared" ca="1" si="91"/>
        <v xml:space="preserve"> (og)</v>
      </c>
      <c r="CM36" s="233" t="str">
        <f t="shared" ca="1" si="92"/>
        <v xml:space="preserve"> (og)</v>
      </c>
      <c r="CN36" s="233" t="str">
        <f t="shared" ca="1" si="93"/>
        <v xml:space="preserve"> (og)</v>
      </c>
      <c r="CO36" s="233" t="str">
        <f t="shared" ca="1" si="94"/>
        <v xml:space="preserve"> (og)</v>
      </c>
      <c r="CP36" s="233" t="str">
        <f t="shared" ca="1" si="95"/>
        <v xml:space="preserve"> (og)</v>
      </c>
      <c r="CQ36" s="233" t="str">
        <f t="shared" ca="1" si="96"/>
        <v xml:space="preserve"> (og)</v>
      </c>
      <c r="CR36" s="233" t="str">
        <f t="shared" ca="1" si="97"/>
        <v xml:space="preserve"> (og)</v>
      </c>
      <c r="CS36" s="233" t="str">
        <f t="shared" ca="1" si="98"/>
        <v xml:space="preserve"> (og)</v>
      </c>
      <c r="CT36" s="233" t="str">
        <f t="shared" ca="1" si="99"/>
        <v xml:space="preserve"> (og)</v>
      </c>
      <c r="CU36" s="233" t="str">
        <f t="shared" ca="1" si="100"/>
        <v xml:space="preserve"> (og)</v>
      </c>
      <c r="CW36" s="233" t="str">
        <f t="shared" ca="1" si="101"/>
        <v xml:space="preserve"> (og)</v>
      </c>
      <c r="CX36" s="233" t="str">
        <f t="shared" ca="1" si="102"/>
        <v xml:space="preserve"> (og)</v>
      </c>
      <c r="CY36" s="233" t="str">
        <f t="shared" ca="1" si="103"/>
        <v xml:space="preserve"> (og)</v>
      </c>
      <c r="CZ36" s="233" t="str">
        <f t="shared" ca="1" si="104"/>
        <v xml:space="preserve"> (og)</v>
      </c>
      <c r="DA36" s="233" t="str">
        <f t="shared" ca="1" si="105"/>
        <v xml:space="preserve"> (og)</v>
      </c>
      <c r="DB36" s="233" t="str">
        <f t="shared" ca="1" si="106"/>
        <v xml:space="preserve"> (og)</v>
      </c>
      <c r="DC36" s="233" t="str">
        <f t="shared" ca="1" si="107"/>
        <v xml:space="preserve"> (og)</v>
      </c>
      <c r="DD36" s="233" t="str">
        <f t="shared" ca="1" si="108"/>
        <v xml:space="preserve"> (og)</v>
      </c>
      <c r="DF36" s="233" t="str">
        <f t="shared" ca="1" si="109"/>
        <v xml:space="preserve"> (og)</v>
      </c>
      <c r="DG36" s="233" t="str">
        <f t="shared" ca="1" si="110"/>
        <v xml:space="preserve"> (og)</v>
      </c>
      <c r="DH36" s="233" t="str">
        <f t="shared" ca="1" si="111"/>
        <v xml:space="preserve"> (og)</v>
      </c>
      <c r="DI36" s="233" t="str">
        <f t="shared" ca="1" si="112"/>
        <v xml:space="preserve"> (og)</v>
      </c>
      <c r="DK36" s="233" t="str">
        <f t="shared" ca="1" si="113"/>
        <v xml:space="preserve"> (og)</v>
      </c>
      <c r="DL36" s="233" t="str">
        <f t="shared" ca="1" si="114"/>
        <v xml:space="preserve"> (og)</v>
      </c>
      <c r="DN36" s="233" t="str">
        <f t="shared" ca="1" si="115"/>
        <v xml:space="preserve"> (og)</v>
      </c>
      <c r="DO36" s="233" t="str">
        <f t="shared" ca="1" si="116"/>
        <v xml:space="preserve"> (og)</v>
      </c>
      <c r="DQ36" s="233" t="str">
        <f t="shared" ca="1" si="146"/>
        <v>South Africa</v>
      </c>
      <c r="DR36" s="233">
        <v>7</v>
      </c>
      <c r="DS36" s="233">
        <v>0</v>
      </c>
      <c r="DT36" s="233" t="str">
        <f ca="1">OFFSET(C3,DR36,DS36)</f>
        <v>Lyle Foster</v>
      </c>
      <c r="DU36" s="233">
        <f ca="1">COUNTIF('Group Stages'!J7:J150,DT36)</f>
        <v>0</v>
      </c>
      <c r="DV36" s="233">
        <f ca="1">COUNTIF('Group Stages'!K7:K150,DT36)</f>
        <v>0</v>
      </c>
      <c r="DW36" s="233">
        <f ca="1">COUNTIF('Group Stages'!L7:L150,DT36)</f>
        <v>0</v>
      </c>
      <c r="DX36" s="233">
        <f ca="1">COUNTIF('Group Stages'!M7:M150,DT36)</f>
        <v>0</v>
      </c>
      <c r="DY36" s="233">
        <f ca="1">COUNTIF('Group Stages'!N7:N150,DT36)</f>
        <v>0</v>
      </c>
      <c r="DZ36" s="233">
        <f ca="1">COUNTIF('Group Stages'!O7:O150,DT36)</f>
        <v>0</v>
      </c>
      <c r="EA36" s="233">
        <f ca="1">COUNTIF('Group Stages'!P7:P150,DT36)</f>
        <v>0</v>
      </c>
      <c r="EB36" s="233">
        <f ca="1">COUNTIF('Group Stages'!Q7:Q150,DT36)</f>
        <v>0</v>
      </c>
      <c r="EC36" s="233">
        <f ca="1">COUNTIF('Knock Out Stages'!K7:K85,DT36)</f>
        <v>0</v>
      </c>
      <c r="ED36" s="233">
        <f ca="1">COUNTIF('Knock Out Stages'!L7:L85,DT36)</f>
        <v>0</v>
      </c>
      <c r="EE36" s="233">
        <f ca="1">COUNTIF('Knock Out Stages'!M7:M85,DT36)</f>
        <v>0</v>
      </c>
      <c r="EF36" s="233">
        <f ca="1">COUNTIF('Knock Out Stages'!N7:N85,DT36)</f>
        <v>0</v>
      </c>
      <c r="EG36" s="233">
        <f ca="1">COUNTIF('Knock Out Stages'!O7:O85,DT36)</f>
        <v>0</v>
      </c>
      <c r="EH36" s="233">
        <f ca="1">COUNTIF('Knock Out Stages'!P7:P85,DT36)</f>
        <v>0</v>
      </c>
      <c r="EI36" s="233">
        <f ca="1">COUNTIF('Knock Out Stages'!Q7:Q85,DT36)</f>
        <v>0</v>
      </c>
      <c r="EJ36" s="233">
        <f ca="1">COUNTIF('Knock Out Stages'!R7:R85,DT36)</f>
        <v>0</v>
      </c>
      <c r="EK36" s="233">
        <f t="shared" ca="1" si="3"/>
        <v>0</v>
      </c>
      <c r="EL36" s="235">
        <f ca="1">RANK(EK36,EK3:EK1250)+COUNTIF(EK3:EK36,EK36)-1</f>
        <v>34</v>
      </c>
      <c r="EM36" s="233" t="str">
        <f t="shared" ca="1" si="4"/>
        <v>Lyle Foster (South Africa)</v>
      </c>
    </row>
    <row r="37" spans="1:143" x14ac:dyDescent="0.2">
      <c r="A37" s="233">
        <f t="shared" si="6"/>
        <v>9</v>
      </c>
      <c r="B37" s="233" t="str">
        <f t="shared" si="7"/>
        <v>Mbekezeli Mbokazi (og)</v>
      </c>
      <c r="C37" s="233" t="str">
        <f t="shared" si="8"/>
        <v>Érick Sánchez (og)</v>
      </c>
      <c r="D37" s="233" t="str">
        <f t="shared" si="9"/>
        <v>Érick Sánchez (og)</v>
      </c>
      <c r="E37" s="233" t="str">
        <f t="shared" si="10"/>
        <v>Érick Sánchez (og)</v>
      </c>
      <c r="F37" s="233" t="str">
        <f t="shared" si="11"/>
        <v>Esmir Bajraktarevic (og)</v>
      </c>
      <c r="G37" s="233" t="str">
        <f t="shared" si="12"/>
        <v>Jahkeele Marshall-Rutty (og)</v>
      </c>
      <c r="H37" s="233" t="str">
        <f t="shared" si="13"/>
        <v>Jahkeele Marshall-Rutty (og)</v>
      </c>
      <c r="I37" s="233" t="str">
        <f t="shared" si="14"/>
        <v>Jahkeele Marshall-Rutty (og)</v>
      </c>
      <c r="J37" s="233" t="str">
        <f t="shared" si="15"/>
        <v>Brahim Díaz (og)</v>
      </c>
      <c r="K37" s="233" t="str">
        <f t="shared" si="16"/>
        <v>Endrick (og)</v>
      </c>
      <c r="L37" s="233" t="str">
        <f t="shared" si="17"/>
        <v>Endrick (og)</v>
      </c>
      <c r="M37" s="233" t="str">
        <f t="shared" si="18"/>
        <v>Endrick (og)</v>
      </c>
      <c r="N37" s="233" t="str">
        <f t="shared" si="19"/>
        <v>Gabriel Ávalos (og)</v>
      </c>
      <c r="O37" s="233" t="str">
        <f t="shared" si="20"/>
        <v>Cristian Roldan (og)</v>
      </c>
      <c r="P37" s="233" t="str">
        <f t="shared" si="21"/>
        <v>Cristian Roldan (og)</v>
      </c>
      <c r="Q37" s="233" t="str">
        <f t="shared" si="22"/>
        <v>Cristian Roldan (og)</v>
      </c>
      <c r="R37" s="233" t="str">
        <f t="shared" si="23"/>
        <v>Juninho Bacuna (og)</v>
      </c>
      <c r="S37" s="233" t="str">
        <f t="shared" si="24"/>
        <v>Florian Wirtz (og)</v>
      </c>
      <c r="T37" s="233" t="str">
        <f t="shared" si="25"/>
        <v>Florian Wirtz (og)</v>
      </c>
      <c r="U37" s="233" t="str">
        <f t="shared" si="26"/>
        <v>Florian Wirtz (og)</v>
      </c>
      <c r="V37" s="233" t="str">
        <f t="shared" si="27"/>
        <v>Junnosuke Suzuki (og)</v>
      </c>
      <c r="W37" s="233" t="str">
        <f t="shared" si="28"/>
        <v>Jorrel Hato (og)</v>
      </c>
      <c r="X37" s="233" t="str">
        <f t="shared" si="29"/>
        <v>Jorrel Hato (og)</v>
      </c>
      <c r="Y37" s="233" t="str">
        <f t="shared" si="30"/>
        <v>Jorrel Hato (og)</v>
      </c>
      <c r="Z37" s="233" t="str">
        <f t="shared" si="31"/>
        <v>Mahdy Soliman (og)</v>
      </c>
      <c r="AA37" s="233" t="str">
        <f t="shared" si="32"/>
        <v>Joaquin Seys (og)</v>
      </c>
      <c r="AB37" s="233" t="str">
        <f t="shared" si="33"/>
        <v>Joaquin Seys (og)</v>
      </c>
      <c r="AC37" s="233" t="str">
        <f t="shared" si="34"/>
        <v>Joaquin Seys (og)</v>
      </c>
      <c r="AD37" s="233" t="str">
        <f t="shared" si="35"/>
        <v>João Paulo (og)</v>
      </c>
      <c r="AE37" s="233" t="str">
        <f t="shared" si="36"/>
        <v>Dani Olmo (og)</v>
      </c>
      <c r="AF37" s="233" t="str">
        <f t="shared" si="37"/>
        <v>Dani Olmo (og)</v>
      </c>
      <c r="AG37" s="233" t="str">
        <f t="shared" si="38"/>
        <v>Dani Olmo (og)</v>
      </c>
      <c r="AH37" s="233" t="str">
        <f t="shared" si="39"/>
        <v>Habib Diallo (og)</v>
      </c>
      <c r="AI37" s="233" t="str">
        <f t="shared" si="40"/>
        <v>Kylian Mbappé (og)</v>
      </c>
      <c r="AJ37" s="233" t="str">
        <f t="shared" si="41"/>
        <v>Kylian Mbappé (og)</v>
      </c>
      <c r="AK37" s="233" t="str">
        <f t="shared" si="42"/>
        <v>Kylian Mbappé (og)</v>
      </c>
      <c r="AL37" s="233" t="str">
        <f t="shared" si="43"/>
        <v>Anthony Mandrea (og)</v>
      </c>
      <c r="AM37" s="233" t="str">
        <f t="shared" si="44"/>
        <v>Gabriel Rojas (og)</v>
      </c>
      <c r="AN37" s="233" t="str">
        <f t="shared" si="45"/>
        <v>Gabriel Rojas (og)</v>
      </c>
      <c r="AO37" s="233" t="str">
        <f t="shared" si="46"/>
        <v>Gabriel Rojas (og)</v>
      </c>
      <c r="AP37" s="233" t="str">
        <f t="shared" si="47"/>
        <v>Edo Kayembe (og)</v>
      </c>
      <c r="AQ37" s="233" t="str">
        <f t="shared" si="48"/>
        <v>Gonçalo Ramos (og)</v>
      </c>
      <c r="AR37" s="233" t="str">
        <f t="shared" si="49"/>
        <v>Gonçalo Ramos (og)</v>
      </c>
      <c r="AS37" s="233" t="str">
        <f t="shared" si="50"/>
        <v>Gonçalo Ramos (og)</v>
      </c>
      <c r="AT37" s="233" t="str">
        <f t="shared" si="51"/>
        <v>Josip Stanisic (og)</v>
      </c>
      <c r="AU37" s="233" t="str">
        <f t="shared" si="52"/>
        <v>Dominic Solanke (og)</v>
      </c>
      <c r="AV37" s="233" t="str">
        <f t="shared" si="53"/>
        <v>Dominic Solanke (og)</v>
      </c>
      <c r="AW37" s="233" t="str">
        <f t="shared" si="54"/>
        <v>Dominic Solanke (og)</v>
      </c>
      <c r="AY37" s="233" t="str">
        <f t="shared" ca="1" si="55"/>
        <v xml:space="preserve"> (og)</v>
      </c>
      <c r="AZ37" s="233" t="str">
        <f t="shared" ca="1" si="117"/>
        <v xml:space="preserve"> (og)</v>
      </c>
      <c r="BA37" s="233" t="str">
        <f t="shared" ca="1" si="56"/>
        <v xml:space="preserve"> (og)</v>
      </c>
      <c r="BB37" s="233" t="str">
        <f t="shared" ca="1" si="117"/>
        <v xml:space="preserve"> (og)</v>
      </c>
      <c r="BC37" s="233" t="str">
        <f t="shared" ca="1" si="57"/>
        <v xml:space="preserve"> (og)</v>
      </c>
      <c r="BD37" s="233" t="str">
        <f t="shared" ref="BD37" ca="1" si="217">BC11&amp;" (og)"</f>
        <v xml:space="preserve"> (og)</v>
      </c>
      <c r="BE37" s="233" t="str">
        <f t="shared" ca="1" si="59"/>
        <v xml:space="preserve"> (og)</v>
      </c>
      <c r="BF37" s="233" t="str">
        <f t="shared" ref="BF37" ca="1" si="218">BE11&amp;" (og)"</f>
        <v xml:space="preserve"> (og)</v>
      </c>
      <c r="BG37" s="233" t="str">
        <f t="shared" ca="1" si="61"/>
        <v xml:space="preserve"> (og)</v>
      </c>
      <c r="BH37" s="233" t="str">
        <f t="shared" ref="BH37" ca="1" si="219">BG11&amp;" (og)"</f>
        <v xml:space="preserve"> (og)</v>
      </c>
      <c r="BI37" s="233" t="str">
        <f t="shared" ca="1" si="63"/>
        <v xml:space="preserve"> (og)</v>
      </c>
      <c r="BJ37" s="233" t="str">
        <f t="shared" ref="BJ37" ca="1" si="220">BI11&amp;" (og)"</f>
        <v xml:space="preserve"> (og)</v>
      </c>
      <c r="BK37" s="233" t="str">
        <f t="shared" ca="1" si="65"/>
        <v xml:space="preserve"> (og)</v>
      </c>
      <c r="BL37" s="233" t="str">
        <f t="shared" ref="BL37" ca="1" si="221">BK11&amp;" (og)"</f>
        <v xml:space="preserve"> (og)</v>
      </c>
      <c r="BM37" s="233" t="str">
        <f t="shared" ca="1" si="67"/>
        <v xml:space="preserve"> (og)</v>
      </c>
      <c r="BN37" s="233" t="str">
        <f t="shared" ref="BN37" ca="1" si="222">BM11&amp;" (og)"</f>
        <v xml:space="preserve"> (og)</v>
      </c>
      <c r="BO37" s="233" t="str">
        <f t="shared" ca="1" si="69"/>
        <v xml:space="preserve"> (og)</v>
      </c>
      <c r="BP37" s="233" t="str">
        <f t="shared" ref="BP37" ca="1" si="223">BO11&amp;" (og)"</f>
        <v xml:space="preserve"> (og)</v>
      </c>
      <c r="BQ37" s="233" t="str">
        <f t="shared" ca="1" si="71"/>
        <v xml:space="preserve"> (og)</v>
      </c>
      <c r="BR37" s="233" t="str">
        <f t="shared" ref="BR37" ca="1" si="224">BQ11&amp;" (og)"</f>
        <v xml:space="preserve"> (og)</v>
      </c>
      <c r="BS37" s="233" t="str">
        <f t="shared" ca="1" si="73"/>
        <v xml:space="preserve"> (og)</v>
      </c>
      <c r="BT37" s="233" t="str">
        <f t="shared" ref="BT37" ca="1" si="225">BS11&amp;" (og)"</f>
        <v xml:space="preserve"> (og)</v>
      </c>
      <c r="BU37" s="233" t="str">
        <f t="shared" ca="1" si="75"/>
        <v xml:space="preserve"> (og)</v>
      </c>
      <c r="BV37" s="233" t="str">
        <f t="shared" ref="BV37" ca="1" si="226">BU11&amp;" (og)"</f>
        <v xml:space="preserve"> (og)</v>
      </c>
      <c r="BW37" s="233" t="str">
        <f t="shared" ca="1" si="77"/>
        <v xml:space="preserve"> (og)</v>
      </c>
      <c r="BX37" s="233" t="str">
        <f t="shared" ref="BX37" ca="1" si="227">BW11&amp;" (og)"</f>
        <v xml:space="preserve"> (og)</v>
      </c>
      <c r="BY37" s="233" t="str">
        <f t="shared" ca="1" si="79"/>
        <v xml:space="preserve"> (og)</v>
      </c>
      <c r="BZ37" s="233" t="str">
        <f t="shared" ref="BZ37" ca="1" si="228">BY11&amp;" (og)"</f>
        <v xml:space="preserve"> (og)</v>
      </c>
      <c r="CA37" s="233" t="str">
        <f t="shared" ca="1" si="81"/>
        <v xml:space="preserve"> (og)</v>
      </c>
      <c r="CB37" s="233" t="str">
        <f t="shared" ref="CB37" ca="1" si="229">CA11&amp;" (og)"</f>
        <v xml:space="preserve"> (og)</v>
      </c>
      <c r="CC37" s="233" t="str">
        <f t="shared" ca="1" si="83"/>
        <v xml:space="preserve"> (og)</v>
      </c>
      <c r="CD37" s="233" t="str">
        <f t="shared" ref="CD37" ca="1" si="230">CC11&amp;" (og)"</f>
        <v xml:space="preserve"> (og)</v>
      </c>
      <c r="CF37" s="233" t="str">
        <f t="shared" ca="1" si="85"/>
        <v xml:space="preserve"> (og)</v>
      </c>
      <c r="CG37" s="233" t="str">
        <f t="shared" ca="1" si="86"/>
        <v xml:space="preserve"> (og)</v>
      </c>
      <c r="CH37" s="233" t="str">
        <f t="shared" ca="1" si="87"/>
        <v xml:space="preserve"> (og)</v>
      </c>
      <c r="CI37" s="233" t="str">
        <f t="shared" ca="1" si="88"/>
        <v xml:space="preserve"> (og)</v>
      </c>
      <c r="CJ37" s="233" t="str">
        <f t="shared" ca="1" si="89"/>
        <v xml:space="preserve"> (og)</v>
      </c>
      <c r="CK37" s="233" t="str">
        <f t="shared" ca="1" si="90"/>
        <v xml:space="preserve"> (og)</v>
      </c>
      <c r="CL37" s="233" t="str">
        <f t="shared" ca="1" si="91"/>
        <v xml:space="preserve"> (og)</v>
      </c>
      <c r="CM37" s="233" t="str">
        <f t="shared" ca="1" si="92"/>
        <v xml:space="preserve"> (og)</v>
      </c>
      <c r="CN37" s="233" t="str">
        <f t="shared" ca="1" si="93"/>
        <v xml:space="preserve"> (og)</v>
      </c>
      <c r="CO37" s="233" t="str">
        <f t="shared" ca="1" si="94"/>
        <v xml:space="preserve"> (og)</v>
      </c>
      <c r="CP37" s="233" t="str">
        <f t="shared" ca="1" si="95"/>
        <v xml:space="preserve"> (og)</v>
      </c>
      <c r="CQ37" s="233" t="str">
        <f t="shared" ca="1" si="96"/>
        <v xml:space="preserve"> (og)</v>
      </c>
      <c r="CR37" s="233" t="str">
        <f t="shared" ca="1" si="97"/>
        <v xml:space="preserve"> (og)</v>
      </c>
      <c r="CS37" s="233" t="str">
        <f t="shared" ca="1" si="98"/>
        <v xml:space="preserve"> (og)</v>
      </c>
      <c r="CT37" s="233" t="str">
        <f t="shared" ca="1" si="99"/>
        <v xml:space="preserve"> (og)</v>
      </c>
      <c r="CU37" s="233" t="str">
        <f t="shared" ca="1" si="100"/>
        <v xml:space="preserve"> (og)</v>
      </c>
      <c r="CW37" s="233" t="str">
        <f t="shared" ca="1" si="101"/>
        <v xml:space="preserve"> (og)</v>
      </c>
      <c r="CX37" s="233" t="str">
        <f t="shared" ca="1" si="102"/>
        <v xml:space="preserve"> (og)</v>
      </c>
      <c r="CY37" s="233" t="str">
        <f t="shared" ca="1" si="103"/>
        <v xml:space="preserve"> (og)</v>
      </c>
      <c r="CZ37" s="233" t="str">
        <f t="shared" ca="1" si="104"/>
        <v xml:space="preserve"> (og)</v>
      </c>
      <c r="DA37" s="233" t="str">
        <f t="shared" ca="1" si="105"/>
        <v xml:space="preserve"> (og)</v>
      </c>
      <c r="DB37" s="233" t="str">
        <f t="shared" ca="1" si="106"/>
        <v xml:space="preserve"> (og)</v>
      </c>
      <c r="DC37" s="233" t="str">
        <f t="shared" ca="1" si="107"/>
        <v xml:space="preserve"> (og)</v>
      </c>
      <c r="DD37" s="233" t="str">
        <f t="shared" ca="1" si="108"/>
        <v xml:space="preserve"> (og)</v>
      </c>
      <c r="DF37" s="233" t="str">
        <f t="shared" ca="1" si="109"/>
        <v xml:space="preserve"> (og)</v>
      </c>
      <c r="DG37" s="233" t="str">
        <f t="shared" ca="1" si="110"/>
        <v xml:space="preserve"> (og)</v>
      </c>
      <c r="DH37" s="233" t="str">
        <f t="shared" ca="1" si="111"/>
        <v xml:space="preserve"> (og)</v>
      </c>
      <c r="DI37" s="233" t="str">
        <f t="shared" ca="1" si="112"/>
        <v xml:space="preserve"> (og)</v>
      </c>
      <c r="DK37" s="233" t="str">
        <f t="shared" ca="1" si="113"/>
        <v xml:space="preserve"> (og)</v>
      </c>
      <c r="DL37" s="233" t="str">
        <f t="shared" ca="1" si="114"/>
        <v xml:space="preserve"> (og)</v>
      </c>
      <c r="DN37" s="233" t="str">
        <f t="shared" ca="1" si="115"/>
        <v xml:space="preserve"> (og)</v>
      </c>
      <c r="DO37" s="233" t="str">
        <f t="shared" ca="1" si="116"/>
        <v xml:space="preserve"> (og)</v>
      </c>
      <c r="DQ37" s="233" t="str">
        <f t="shared" ca="1" si="146"/>
        <v>South Africa</v>
      </c>
      <c r="DR37" s="233">
        <v>8</v>
      </c>
      <c r="DS37" s="233">
        <v>0</v>
      </c>
      <c r="DT37" s="233" t="str">
        <f ca="1">OFFSET(C3,DR37,DS37)</f>
        <v>Mbekezeli Mbokazi</v>
      </c>
      <c r="DU37" s="233">
        <f ca="1">COUNTIF('Group Stages'!J7:J150,DT37)</f>
        <v>0</v>
      </c>
      <c r="DV37" s="233">
        <f ca="1">COUNTIF('Group Stages'!K7:K150,DT37)</f>
        <v>0</v>
      </c>
      <c r="DW37" s="233">
        <f ca="1">COUNTIF('Group Stages'!L7:L150,DT37)</f>
        <v>0</v>
      </c>
      <c r="DX37" s="233">
        <f ca="1">COUNTIF('Group Stages'!M7:M150,DT37)</f>
        <v>0</v>
      </c>
      <c r="DY37" s="233">
        <f ca="1">COUNTIF('Group Stages'!N7:N150,DT37)</f>
        <v>0</v>
      </c>
      <c r="DZ37" s="233">
        <f ca="1">COUNTIF('Group Stages'!O7:O150,DT37)</f>
        <v>0</v>
      </c>
      <c r="EA37" s="233">
        <f ca="1">COUNTIF('Group Stages'!P7:P150,DT37)</f>
        <v>0</v>
      </c>
      <c r="EB37" s="233">
        <f ca="1">COUNTIF('Group Stages'!Q7:Q150,DT37)</f>
        <v>0</v>
      </c>
      <c r="EC37" s="233">
        <f ca="1">COUNTIF('Knock Out Stages'!K7:K85,DT37)</f>
        <v>0</v>
      </c>
      <c r="ED37" s="233">
        <f ca="1">COUNTIF('Knock Out Stages'!L7:L85,DT37)</f>
        <v>0</v>
      </c>
      <c r="EE37" s="233">
        <f ca="1">COUNTIF('Knock Out Stages'!M7:M85,DT37)</f>
        <v>0</v>
      </c>
      <c r="EF37" s="233">
        <f ca="1">COUNTIF('Knock Out Stages'!N7:N85,DT37)</f>
        <v>0</v>
      </c>
      <c r="EG37" s="233">
        <f ca="1">COUNTIF('Knock Out Stages'!O7:O85,DT37)</f>
        <v>0</v>
      </c>
      <c r="EH37" s="233">
        <f ca="1">COUNTIF('Knock Out Stages'!P7:P85,DT37)</f>
        <v>0</v>
      </c>
      <c r="EI37" s="233">
        <f ca="1">COUNTIF('Knock Out Stages'!Q7:Q85,DT37)</f>
        <v>0</v>
      </c>
      <c r="EJ37" s="233">
        <f ca="1">COUNTIF('Knock Out Stages'!R7:R85,DT37)</f>
        <v>0</v>
      </c>
      <c r="EK37" s="233">
        <f t="shared" ca="1" si="3"/>
        <v>0</v>
      </c>
      <c r="EL37" s="235">
        <f ca="1">RANK(EK37,EK3:EK1250)+COUNTIF(EK3:EK37,EK37)-1</f>
        <v>35</v>
      </c>
      <c r="EM37" s="233" t="str">
        <f t="shared" ca="1" si="4"/>
        <v>Mbekezeli Mbokazi (South Africa)</v>
      </c>
    </row>
    <row r="38" spans="1:143" x14ac:dyDescent="0.2">
      <c r="A38" s="233">
        <f t="shared" si="6"/>
        <v>10</v>
      </c>
      <c r="B38" s="233" t="str">
        <f t="shared" si="7"/>
        <v>Nkosinathi Sibisi (og)</v>
      </c>
      <c r="C38" s="233" t="str">
        <f t="shared" si="8"/>
        <v>Erik Lira (og)</v>
      </c>
      <c r="D38" s="233" t="str">
        <f t="shared" si="9"/>
        <v>Erik Lira (og)</v>
      </c>
      <c r="E38" s="233" t="str">
        <f t="shared" si="10"/>
        <v>Erik Lira (og)</v>
      </c>
      <c r="F38" s="233" t="str">
        <f t="shared" si="11"/>
        <v>Haris Tabakovic (og)</v>
      </c>
      <c r="G38" s="233" t="str">
        <f t="shared" si="12"/>
        <v>Joel Waterman (og)</v>
      </c>
      <c r="H38" s="233" t="str">
        <f t="shared" si="13"/>
        <v>Joel Waterman (og)</v>
      </c>
      <c r="I38" s="233" t="str">
        <f t="shared" si="14"/>
        <v>Joel Waterman (og)</v>
      </c>
      <c r="J38" s="233" t="str">
        <f t="shared" si="15"/>
        <v>Chadi Riad (og)</v>
      </c>
      <c r="K38" s="233" t="str">
        <f t="shared" si="16"/>
        <v>Fabinho (og)</v>
      </c>
      <c r="L38" s="233" t="str">
        <f t="shared" si="17"/>
        <v>Fabinho (og)</v>
      </c>
      <c r="M38" s="233" t="str">
        <f t="shared" si="18"/>
        <v>Fabinho (og)</v>
      </c>
      <c r="N38" s="233" t="str">
        <f t="shared" si="19"/>
        <v>Gastón Olveira (og)</v>
      </c>
      <c r="O38" s="233" t="str">
        <f t="shared" si="20"/>
        <v>Folarin Balogun (og)</v>
      </c>
      <c r="P38" s="233" t="str">
        <f t="shared" si="21"/>
        <v>Folarin Balogun (og)</v>
      </c>
      <c r="Q38" s="233" t="str">
        <f t="shared" si="22"/>
        <v>Folarin Balogun (og)</v>
      </c>
      <c r="R38" s="233" t="str">
        <f t="shared" si="23"/>
        <v>Juriën Gaari (og)</v>
      </c>
      <c r="S38" s="233" t="str">
        <f t="shared" si="24"/>
        <v>Jonas Urbig (og)</v>
      </c>
      <c r="T38" s="233" t="str">
        <f t="shared" si="25"/>
        <v>Jonas Urbig (og)</v>
      </c>
      <c r="U38" s="233" t="str">
        <f t="shared" si="26"/>
        <v>Jonas Urbig (og)</v>
      </c>
      <c r="V38" s="233" t="str">
        <f t="shared" si="27"/>
        <v>Junya Ito (og)</v>
      </c>
      <c r="W38" s="233" t="str">
        <f t="shared" si="28"/>
        <v>Justin Bijlow13 (og)</v>
      </c>
      <c r="X38" s="233" t="str">
        <f t="shared" si="29"/>
        <v>Justin Bijlow13 (og)</v>
      </c>
      <c r="Y38" s="233" t="str">
        <f t="shared" si="30"/>
        <v>Justin Bijlow13 (og)</v>
      </c>
      <c r="Z38" s="233" t="str">
        <f t="shared" si="31"/>
        <v>Mahmoud Saber (og)</v>
      </c>
      <c r="AA38" s="233" t="str">
        <f t="shared" si="32"/>
        <v>Kevin De Bruyne (og)</v>
      </c>
      <c r="AB38" s="233" t="str">
        <f t="shared" si="33"/>
        <v>Kevin De Bruyne (og)</v>
      </c>
      <c r="AC38" s="233" t="str">
        <f t="shared" si="34"/>
        <v>Kevin De Bruyne (og)</v>
      </c>
      <c r="AD38" s="233" t="str">
        <f t="shared" si="35"/>
        <v>Jordan Mendes (og)</v>
      </c>
      <c r="AE38" s="233" t="str">
        <f t="shared" si="36"/>
        <v>David Raya (og)</v>
      </c>
      <c r="AF38" s="233" t="str">
        <f t="shared" si="37"/>
        <v>David Raya (og)</v>
      </c>
      <c r="AG38" s="233" t="str">
        <f t="shared" si="38"/>
        <v>David Raya (og)</v>
      </c>
      <c r="AH38" s="233" t="str">
        <f t="shared" si="39"/>
        <v>Habib Diarra (og)</v>
      </c>
      <c r="AI38" s="233" t="str">
        <f t="shared" si="40"/>
        <v>Lucas Chevalier (og)</v>
      </c>
      <c r="AJ38" s="233" t="str">
        <f t="shared" si="41"/>
        <v>Lucas Chevalier (og)</v>
      </c>
      <c r="AK38" s="233" t="str">
        <f t="shared" si="42"/>
        <v>Lucas Chevalier (og)</v>
      </c>
      <c r="AL38" s="233" t="str">
        <f t="shared" si="43"/>
        <v>Emile Dorval (og)</v>
      </c>
      <c r="AM38" s="233" t="str">
        <f t="shared" si="44"/>
        <v>Gerónimo Rulli (og)</v>
      </c>
      <c r="AN38" s="233" t="str">
        <f t="shared" si="45"/>
        <v>Gerónimo Rulli (og)</v>
      </c>
      <c r="AO38" s="233" t="str">
        <f t="shared" si="46"/>
        <v>Gerónimo Rulli (og)</v>
      </c>
      <c r="AP38" s="233" t="str">
        <f t="shared" si="47"/>
        <v>Fiston Mayele (og)</v>
      </c>
      <c r="AQ38" s="233" t="str">
        <f t="shared" si="48"/>
        <v>João Cancelo (og)</v>
      </c>
      <c r="AR38" s="233" t="str">
        <f t="shared" si="49"/>
        <v>João Cancelo (og)</v>
      </c>
      <c r="AS38" s="233" t="str">
        <f t="shared" si="50"/>
        <v>João Cancelo (og)</v>
      </c>
      <c r="AT38" s="233" t="str">
        <f t="shared" si="51"/>
        <v>Josip Sutalo (og)</v>
      </c>
      <c r="AU38" s="233" t="str">
        <f t="shared" si="52"/>
        <v>Elliot Anderson (og)</v>
      </c>
      <c r="AV38" s="233" t="str">
        <f t="shared" si="53"/>
        <v>Elliot Anderson (og)</v>
      </c>
      <c r="AW38" s="233" t="str">
        <f t="shared" si="54"/>
        <v>Elliot Anderson (og)</v>
      </c>
      <c r="AY38" s="233" t="str">
        <f t="shared" ca="1" si="55"/>
        <v xml:space="preserve"> (og)</v>
      </c>
      <c r="AZ38" s="233" t="str">
        <f t="shared" ca="1" si="117"/>
        <v xml:space="preserve"> (og)</v>
      </c>
      <c r="BA38" s="233" t="str">
        <f t="shared" ca="1" si="56"/>
        <v xml:space="preserve"> (og)</v>
      </c>
      <c r="BB38" s="233" t="str">
        <f t="shared" ca="1" si="117"/>
        <v xml:space="preserve"> (og)</v>
      </c>
      <c r="BC38" s="233" t="str">
        <f t="shared" ca="1" si="57"/>
        <v xml:space="preserve"> (og)</v>
      </c>
      <c r="BD38" s="233" t="str">
        <f t="shared" ref="BD38" ca="1" si="231">BC12&amp;" (og)"</f>
        <v xml:space="preserve"> (og)</v>
      </c>
      <c r="BE38" s="233" t="str">
        <f t="shared" ca="1" si="59"/>
        <v xml:space="preserve"> (og)</v>
      </c>
      <c r="BF38" s="233" t="str">
        <f t="shared" ref="BF38" ca="1" si="232">BE12&amp;" (og)"</f>
        <v xml:space="preserve"> (og)</v>
      </c>
      <c r="BG38" s="233" t="str">
        <f t="shared" ca="1" si="61"/>
        <v xml:space="preserve"> (og)</v>
      </c>
      <c r="BH38" s="233" t="str">
        <f t="shared" ref="BH38" ca="1" si="233">BG12&amp;" (og)"</f>
        <v xml:space="preserve"> (og)</v>
      </c>
      <c r="BI38" s="233" t="str">
        <f t="shared" ca="1" si="63"/>
        <v xml:space="preserve"> (og)</v>
      </c>
      <c r="BJ38" s="233" t="str">
        <f t="shared" ref="BJ38" ca="1" si="234">BI12&amp;" (og)"</f>
        <v xml:space="preserve"> (og)</v>
      </c>
      <c r="BK38" s="233" t="str">
        <f t="shared" ca="1" si="65"/>
        <v xml:space="preserve"> (og)</v>
      </c>
      <c r="BL38" s="233" t="str">
        <f t="shared" ref="BL38" ca="1" si="235">BK12&amp;" (og)"</f>
        <v xml:space="preserve"> (og)</v>
      </c>
      <c r="BM38" s="233" t="str">
        <f t="shared" ca="1" si="67"/>
        <v xml:space="preserve"> (og)</v>
      </c>
      <c r="BN38" s="233" t="str">
        <f t="shared" ref="BN38" ca="1" si="236">BM12&amp;" (og)"</f>
        <v xml:space="preserve"> (og)</v>
      </c>
      <c r="BO38" s="233" t="str">
        <f t="shared" ca="1" si="69"/>
        <v xml:space="preserve"> (og)</v>
      </c>
      <c r="BP38" s="233" t="str">
        <f t="shared" ref="BP38" ca="1" si="237">BO12&amp;" (og)"</f>
        <v xml:space="preserve"> (og)</v>
      </c>
      <c r="BQ38" s="233" t="str">
        <f t="shared" ca="1" si="71"/>
        <v xml:space="preserve"> (og)</v>
      </c>
      <c r="BR38" s="233" t="str">
        <f t="shared" ref="BR38" ca="1" si="238">BQ12&amp;" (og)"</f>
        <v xml:space="preserve"> (og)</v>
      </c>
      <c r="BS38" s="233" t="str">
        <f t="shared" ca="1" si="73"/>
        <v xml:space="preserve"> (og)</v>
      </c>
      <c r="BT38" s="233" t="str">
        <f t="shared" ref="BT38" ca="1" si="239">BS12&amp;" (og)"</f>
        <v xml:space="preserve"> (og)</v>
      </c>
      <c r="BU38" s="233" t="str">
        <f t="shared" ca="1" si="75"/>
        <v xml:space="preserve"> (og)</v>
      </c>
      <c r="BV38" s="233" t="str">
        <f t="shared" ref="BV38" ca="1" si="240">BU12&amp;" (og)"</f>
        <v xml:space="preserve"> (og)</v>
      </c>
      <c r="BW38" s="233" t="str">
        <f t="shared" ca="1" si="77"/>
        <v xml:space="preserve"> (og)</v>
      </c>
      <c r="BX38" s="233" t="str">
        <f t="shared" ref="BX38" ca="1" si="241">BW12&amp;" (og)"</f>
        <v xml:space="preserve"> (og)</v>
      </c>
      <c r="BY38" s="233" t="str">
        <f t="shared" ca="1" si="79"/>
        <v xml:space="preserve"> (og)</v>
      </c>
      <c r="BZ38" s="233" t="str">
        <f t="shared" ref="BZ38" ca="1" si="242">BY12&amp;" (og)"</f>
        <v xml:space="preserve"> (og)</v>
      </c>
      <c r="CA38" s="233" t="str">
        <f t="shared" ca="1" si="81"/>
        <v xml:space="preserve"> (og)</v>
      </c>
      <c r="CB38" s="233" t="str">
        <f t="shared" ref="CB38" ca="1" si="243">CA12&amp;" (og)"</f>
        <v xml:space="preserve"> (og)</v>
      </c>
      <c r="CC38" s="233" t="str">
        <f t="shared" ca="1" si="83"/>
        <v xml:space="preserve"> (og)</v>
      </c>
      <c r="CD38" s="233" t="str">
        <f t="shared" ref="CD38" ca="1" si="244">CC12&amp;" (og)"</f>
        <v xml:space="preserve"> (og)</v>
      </c>
      <c r="CF38" s="233" t="str">
        <f t="shared" ca="1" si="85"/>
        <v xml:space="preserve"> (og)</v>
      </c>
      <c r="CG38" s="233" t="str">
        <f t="shared" ca="1" si="86"/>
        <v xml:space="preserve"> (og)</v>
      </c>
      <c r="CH38" s="233" t="str">
        <f t="shared" ca="1" si="87"/>
        <v xml:space="preserve"> (og)</v>
      </c>
      <c r="CI38" s="233" t="str">
        <f t="shared" ca="1" si="88"/>
        <v xml:space="preserve"> (og)</v>
      </c>
      <c r="CJ38" s="233" t="str">
        <f t="shared" ca="1" si="89"/>
        <v xml:space="preserve"> (og)</v>
      </c>
      <c r="CK38" s="233" t="str">
        <f t="shared" ca="1" si="90"/>
        <v xml:space="preserve"> (og)</v>
      </c>
      <c r="CL38" s="233" t="str">
        <f t="shared" ca="1" si="91"/>
        <v xml:space="preserve"> (og)</v>
      </c>
      <c r="CM38" s="233" t="str">
        <f t="shared" ca="1" si="92"/>
        <v xml:space="preserve"> (og)</v>
      </c>
      <c r="CN38" s="233" t="str">
        <f t="shared" ca="1" si="93"/>
        <v xml:space="preserve"> (og)</v>
      </c>
      <c r="CO38" s="233" t="str">
        <f t="shared" ca="1" si="94"/>
        <v xml:space="preserve"> (og)</v>
      </c>
      <c r="CP38" s="233" t="str">
        <f t="shared" ca="1" si="95"/>
        <v xml:space="preserve"> (og)</v>
      </c>
      <c r="CQ38" s="233" t="str">
        <f t="shared" ca="1" si="96"/>
        <v xml:space="preserve"> (og)</v>
      </c>
      <c r="CR38" s="233" t="str">
        <f t="shared" ca="1" si="97"/>
        <v xml:space="preserve"> (og)</v>
      </c>
      <c r="CS38" s="233" t="str">
        <f t="shared" ca="1" si="98"/>
        <v xml:space="preserve"> (og)</v>
      </c>
      <c r="CT38" s="233" t="str">
        <f t="shared" ca="1" si="99"/>
        <v xml:space="preserve"> (og)</v>
      </c>
      <c r="CU38" s="233" t="str">
        <f t="shared" ca="1" si="100"/>
        <v xml:space="preserve"> (og)</v>
      </c>
      <c r="CW38" s="233" t="str">
        <f t="shared" ca="1" si="101"/>
        <v xml:space="preserve"> (og)</v>
      </c>
      <c r="CX38" s="233" t="str">
        <f t="shared" ca="1" si="102"/>
        <v xml:space="preserve"> (og)</v>
      </c>
      <c r="CY38" s="233" t="str">
        <f t="shared" ca="1" si="103"/>
        <v xml:space="preserve"> (og)</v>
      </c>
      <c r="CZ38" s="233" t="str">
        <f t="shared" ca="1" si="104"/>
        <v xml:space="preserve"> (og)</v>
      </c>
      <c r="DA38" s="233" t="str">
        <f t="shared" ca="1" si="105"/>
        <v xml:space="preserve"> (og)</v>
      </c>
      <c r="DB38" s="233" t="str">
        <f t="shared" ca="1" si="106"/>
        <v xml:space="preserve"> (og)</v>
      </c>
      <c r="DC38" s="233" t="str">
        <f t="shared" ca="1" si="107"/>
        <v xml:space="preserve"> (og)</v>
      </c>
      <c r="DD38" s="233" t="str">
        <f t="shared" ca="1" si="108"/>
        <v xml:space="preserve"> (og)</v>
      </c>
      <c r="DF38" s="233" t="str">
        <f t="shared" ca="1" si="109"/>
        <v xml:space="preserve"> (og)</v>
      </c>
      <c r="DG38" s="233" t="str">
        <f t="shared" ca="1" si="110"/>
        <v xml:space="preserve"> (og)</v>
      </c>
      <c r="DH38" s="233" t="str">
        <f t="shared" ca="1" si="111"/>
        <v xml:space="preserve"> (og)</v>
      </c>
      <c r="DI38" s="233" t="str">
        <f t="shared" ca="1" si="112"/>
        <v xml:space="preserve"> (og)</v>
      </c>
      <c r="DK38" s="233" t="str">
        <f t="shared" ca="1" si="113"/>
        <v xml:space="preserve"> (og)</v>
      </c>
      <c r="DL38" s="233" t="str">
        <f t="shared" ca="1" si="114"/>
        <v xml:space="preserve"> (og)</v>
      </c>
      <c r="DN38" s="233" t="str">
        <f t="shared" ca="1" si="115"/>
        <v xml:space="preserve"> (og)</v>
      </c>
      <c r="DO38" s="233" t="str">
        <f t="shared" ca="1" si="116"/>
        <v xml:space="preserve"> (og)</v>
      </c>
      <c r="DQ38" s="233" t="str">
        <f t="shared" ca="1" si="146"/>
        <v>South Africa</v>
      </c>
      <c r="DR38" s="233">
        <v>9</v>
      </c>
      <c r="DS38" s="233">
        <v>0</v>
      </c>
      <c r="DT38" s="233" t="str">
        <f ca="1">OFFSET(C3,DR38,DS38)</f>
        <v>Nkosinathi Sibisi</v>
      </c>
      <c r="DU38" s="233">
        <f ca="1">COUNTIF('Group Stages'!J7:J150,DT38)</f>
        <v>0</v>
      </c>
      <c r="DV38" s="233">
        <f ca="1">COUNTIF('Group Stages'!K7:K150,DT38)</f>
        <v>0</v>
      </c>
      <c r="DW38" s="233">
        <f ca="1">COUNTIF('Group Stages'!L7:L150,DT38)</f>
        <v>0</v>
      </c>
      <c r="DX38" s="233">
        <f ca="1">COUNTIF('Group Stages'!M7:M150,DT38)</f>
        <v>0</v>
      </c>
      <c r="DY38" s="233">
        <f ca="1">COUNTIF('Group Stages'!N7:N150,DT38)</f>
        <v>0</v>
      </c>
      <c r="DZ38" s="233">
        <f ca="1">COUNTIF('Group Stages'!O7:O150,DT38)</f>
        <v>0</v>
      </c>
      <c r="EA38" s="233">
        <f ca="1">COUNTIF('Group Stages'!P7:P150,DT38)</f>
        <v>0</v>
      </c>
      <c r="EB38" s="233">
        <f ca="1">COUNTIF('Group Stages'!Q7:Q150,DT38)</f>
        <v>0</v>
      </c>
      <c r="EC38" s="233">
        <f ca="1">COUNTIF('Knock Out Stages'!K7:K85,DT38)</f>
        <v>0</v>
      </c>
      <c r="ED38" s="233">
        <f ca="1">COUNTIF('Knock Out Stages'!L7:L85,DT38)</f>
        <v>0</v>
      </c>
      <c r="EE38" s="233">
        <f ca="1">COUNTIF('Knock Out Stages'!M7:M85,DT38)</f>
        <v>0</v>
      </c>
      <c r="EF38" s="233">
        <f ca="1">COUNTIF('Knock Out Stages'!N7:N85,DT38)</f>
        <v>0</v>
      </c>
      <c r="EG38" s="233">
        <f ca="1">COUNTIF('Knock Out Stages'!O7:O85,DT38)</f>
        <v>0</v>
      </c>
      <c r="EH38" s="233">
        <f ca="1">COUNTIF('Knock Out Stages'!P7:P85,DT38)</f>
        <v>0</v>
      </c>
      <c r="EI38" s="233">
        <f ca="1">COUNTIF('Knock Out Stages'!Q7:Q85,DT38)</f>
        <v>0</v>
      </c>
      <c r="EJ38" s="233">
        <f ca="1">COUNTIF('Knock Out Stages'!R7:R85,DT38)</f>
        <v>0</v>
      </c>
      <c r="EK38" s="233">
        <f t="shared" ca="1" si="3"/>
        <v>0</v>
      </c>
      <c r="EL38" s="235">
        <f ca="1">RANK(EK38,EK3:EK1250)+COUNTIF(EK3:EK38,EK38)-1</f>
        <v>36</v>
      </c>
      <c r="EM38" s="233" t="str">
        <f t="shared" ca="1" si="4"/>
        <v>Nkosinathi Sibisi (South Africa)</v>
      </c>
    </row>
    <row r="39" spans="1:143" x14ac:dyDescent="0.2">
      <c r="A39" s="233">
        <f t="shared" si="6"/>
        <v>11</v>
      </c>
      <c r="B39" s="233" t="str">
        <f t="shared" si="7"/>
        <v>Oswin Appollis (og)</v>
      </c>
      <c r="C39" s="233" t="str">
        <f t="shared" si="8"/>
        <v>Everardo López (og)</v>
      </c>
      <c r="D39" s="233" t="str">
        <f t="shared" si="9"/>
        <v>Everardo López (og)</v>
      </c>
      <c r="E39" s="233" t="str">
        <f t="shared" si="10"/>
        <v>Everardo López (og)</v>
      </c>
      <c r="F39" s="233" t="str">
        <f t="shared" si="11"/>
        <v>Ivan Basic (og)</v>
      </c>
      <c r="G39" s="233" t="str">
        <f t="shared" si="12"/>
        <v>Jonathan David (og)</v>
      </c>
      <c r="H39" s="233" t="str">
        <f t="shared" si="13"/>
        <v>Jonathan David (og)</v>
      </c>
      <c r="I39" s="233" t="str">
        <f t="shared" si="14"/>
        <v>Jonathan David (og)</v>
      </c>
      <c r="J39" s="233" t="str">
        <f t="shared" si="15"/>
        <v>Chemsdine Talbi (og)</v>
      </c>
      <c r="K39" s="233" t="str">
        <f t="shared" si="16"/>
        <v>Gabriel Martinelli (og)</v>
      </c>
      <c r="L39" s="233" t="str">
        <f t="shared" si="17"/>
        <v>Gabriel Martinelli (og)</v>
      </c>
      <c r="M39" s="233" t="str">
        <f t="shared" si="18"/>
        <v>Gabriel Martinelli (og)</v>
      </c>
      <c r="N39" s="233" t="str">
        <f t="shared" si="19"/>
        <v>Gatito Fernández (og)</v>
      </c>
      <c r="O39" s="233" t="str">
        <f t="shared" si="20"/>
        <v>Giovanni Reyna (og)</v>
      </c>
      <c r="P39" s="233" t="str">
        <f t="shared" si="21"/>
        <v>Giovanni Reyna (og)</v>
      </c>
      <c r="Q39" s="233" t="str">
        <f t="shared" si="22"/>
        <v>Giovanni Reyna (og)</v>
      </c>
      <c r="R39" s="233" t="str">
        <f t="shared" si="23"/>
        <v>Kenji Gorré (og)</v>
      </c>
      <c r="S39" s="233" t="str">
        <f t="shared" si="24"/>
        <v>Jonathan Tah (og)</v>
      </c>
      <c r="T39" s="233" t="str">
        <f t="shared" si="25"/>
        <v>Jonathan Tah (og)</v>
      </c>
      <c r="U39" s="233" t="str">
        <f t="shared" si="26"/>
        <v>Jonathan Tah (og)</v>
      </c>
      <c r="V39" s="233" t="str">
        <f t="shared" si="27"/>
        <v>Kaishu Sano (og)</v>
      </c>
      <c r="W39" s="233" t="str">
        <f t="shared" si="28"/>
        <v>Kees Smit (og)</v>
      </c>
      <c r="X39" s="233" t="str">
        <f t="shared" si="29"/>
        <v>Kees Smit (og)</v>
      </c>
      <c r="Y39" s="233" t="str">
        <f t="shared" si="30"/>
        <v>Kees Smit (og)</v>
      </c>
      <c r="Z39" s="233" t="str">
        <f t="shared" si="31"/>
        <v>Marwan Attia (og)</v>
      </c>
      <c r="AA39" s="233" t="str">
        <f t="shared" si="32"/>
        <v>Koni De Winter (og)</v>
      </c>
      <c r="AB39" s="233" t="str">
        <f t="shared" si="33"/>
        <v>Koni De Winter (og)</v>
      </c>
      <c r="AC39" s="233" t="str">
        <f t="shared" si="34"/>
        <v>Koni De Winter (og)</v>
      </c>
      <c r="AD39" s="233" t="str">
        <f t="shared" si="35"/>
        <v>Jorginho Soares (og)</v>
      </c>
      <c r="AE39" s="233" t="str">
        <f t="shared" si="36"/>
        <v>Dean Huijsen (og)</v>
      </c>
      <c r="AF39" s="233" t="str">
        <f t="shared" si="37"/>
        <v>Dean Huijsen (og)</v>
      </c>
      <c r="AG39" s="233" t="str">
        <f t="shared" si="38"/>
        <v>Dean Huijsen (og)</v>
      </c>
      <c r="AH39" s="233" t="str">
        <f t="shared" si="39"/>
        <v>Ibrahim Mbaye (og)</v>
      </c>
      <c r="AI39" s="233" t="str">
        <f t="shared" si="40"/>
        <v>Lucas Digne (og)</v>
      </c>
      <c r="AJ39" s="233" t="str">
        <f t="shared" si="41"/>
        <v>Lucas Digne (og)</v>
      </c>
      <c r="AK39" s="233" t="str">
        <f t="shared" si="42"/>
        <v>Lucas Digne (og)</v>
      </c>
      <c r="AL39" s="233" t="str">
        <f t="shared" si="43"/>
        <v>Farès Chaïbi (og)</v>
      </c>
      <c r="AM39" s="233" t="str">
        <f t="shared" si="44"/>
        <v>Gianluca Prestianni (og)</v>
      </c>
      <c r="AN39" s="233" t="str">
        <f t="shared" si="45"/>
        <v>Gianluca Prestianni (og)</v>
      </c>
      <c r="AO39" s="233" t="str">
        <f t="shared" si="46"/>
        <v>Gianluca Prestianni (og)</v>
      </c>
      <c r="AP39" s="233" t="str">
        <f t="shared" si="47"/>
        <v>Grady Diangana (og)</v>
      </c>
      <c r="AQ39" s="233" t="str">
        <f t="shared" si="48"/>
        <v>João Félix (og)</v>
      </c>
      <c r="AR39" s="233" t="str">
        <f t="shared" si="49"/>
        <v>João Félix (og)</v>
      </c>
      <c r="AS39" s="233" t="str">
        <f t="shared" si="50"/>
        <v>João Félix (og)</v>
      </c>
      <c r="AT39" s="233" t="str">
        <f t="shared" si="51"/>
        <v>Karlo Letica (og)</v>
      </c>
      <c r="AU39" s="233" t="str">
        <f t="shared" si="52"/>
        <v>Fikayo Tomori (og)</v>
      </c>
      <c r="AV39" s="233" t="str">
        <f t="shared" si="53"/>
        <v>Fikayo Tomori (og)</v>
      </c>
      <c r="AW39" s="233" t="str">
        <f t="shared" si="54"/>
        <v>Fikayo Tomori (og)</v>
      </c>
      <c r="AY39" s="233" t="str">
        <f t="shared" ca="1" si="55"/>
        <v xml:space="preserve"> (og)</v>
      </c>
      <c r="AZ39" s="233" t="str">
        <f t="shared" ca="1" si="117"/>
        <v xml:space="preserve"> (og)</v>
      </c>
      <c r="BA39" s="233" t="str">
        <f t="shared" ca="1" si="56"/>
        <v xml:space="preserve"> (og)</v>
      </c>
      <c r="BB39" s="233" t="str">
        <f t="shared" ca="1" si="117"/>
        <v xml:space="preserve"> (og)</v>
      </c>
      <c r="BC39" s="233" t="str">
        <f t="shared" ca="1" si="57"/>
        <v xml:space="preserve"> (og)</v>
      </c>
      <c r="BD39" s="233" t="str">
        <f t="shared" ref="BD39" ca="1" si="245">BC13&amp;" (og)"</f>
        <v xml:space="preserve"> (og)</v>
      </c>
      <c r="BE39" s="233" t="str">
        <f t="shared" ca="1" si="59"/>
        <v xml:space="preserve"> (og)</v>
      </c>
      <c r="BF39" s="233" t="str">
        <f t="shared" ref="BF39" ca="1" si="246">BE13&amp;" (og)"</f>
        <v xml:space="preserve"> (og)</v>
      </c>
      <c r="BG39" s="233" t="str">
        <f t="shared" ca="1" si="61"/>
        <v xml:space="preserve"> (og)</v>
      </c>
      <c r="BH39" s="233" t="str">
        <f t="shared" ref="BH39" ca="1" si="247">BG13&amp;" (og)"</f>
        <v xml:space="preserve"> (og)</v>
      </c>
      <c r="BI39" s="233" t="str">
        <f t="shared" ca="1" si="63"/>
        <v xml:space="preserve"> (og)</v>
      </c>
      <c r="BJ39" s="233" t="str">
        <f t="shared" ref="BJ39" ca="1" si="248">BI13&amp;" (og)"</f>
        <v xml:space="preserve"> (og)</v>
      </c>
      <c r="BK39" s="233" t="str">
        <f t="shared" ca="1" si="65"/>
        <v xml:space="preserve"> (og)</v>
      </c>
      <c r="BL39" s="233" t="str">
        <f t="shared" ref="BL39" ca="1" si="249">BK13&amp;" (og)"</f>
        <v xml:space="preserve"> (og)</v>
      </c>
      <c r="BM39" s="233" t="str">
        <f t="shared" ca="1" si="67"/>
        <v xml:space="preserve"> (og)</v>
      </c>
      <c r="BN39" s="233" t="str">
        <f t="shared" ref="BN39" ca="1" si="250">BM13&amp;" (og)"</f>
        <v xml:space="preserve"> (og)</v>
      </c>
      <c r="BO39" s="233" t="str">
        <f t="shared" ca="1" si="69"/>
        <v xml:space="preserve"> (og)</v>
      </c>
      <c r="BP39" s="233" t="str">
        <f t="shared" ref="BP39" ca="1" si="251">BO13&amp;" (og)"</f>
        <v xml:space="preserve"> (og)</v>
      </c>
      <c r="BQ39" s="233" t="str">
        <f t="shared" ca="1" si="71"/>
        <v xml:space="preserve"> (og)</v>
      </c>
      <c r="BR39" s="233" t="str">
        <f t="shared" ref="BR39" ca="1" si="252">BQ13&amp;" (og)"</f>
        <v xml:space="preserve"> (og)</v>
      </c>
      <c r="BS39" s="233" t="str">
        <f t="shared" ca="1" si="73"/>
        <v xml:space="preserve"> (og)</v>
      </c>
      <c r="BT39" s="233" t="str">
        <f t="shared" ref="BT39" ca="1" si="253">BS13&amp;" (og)"</f>
        <v xml:space="preserve"> (og)</v>
      </c>
      <c r="BU39" s="233" t="str">
        <f t="shared" ca="1" si="75"/>
        <v xml:space="preserve"> (og)</v>
      </c>
      <c r="BV39" s="233" t="str">
        <f t="shared" ref="BV39" ca="1" si="254">BU13&amp;" (og)"</f>
        <v xml:space="preserve"> (og)</v>
      </c>
      <c r="BW39" s="233" t="str">
        <f t="shared" ca="1" si="77"/>
        <v xml:space="preserve"> (og)</v>
      </c>
      <c r="BX39" s="233" t="str">
        <f t="shared" ref="BX39" ca="1" si="255">BW13&amp;" (og)"</f>
        <v xml:space="preserve"> (og)</v>
      </c>
      <c r="BY39" s="233" t="str">
        <f t="shared" ca="1" si="79"/>
        <v xml:space="preserve"> (og)</v>
      </c>
      <c r="BZ39" s="233" t="str">
        <f t="shared" ref="BZ39" ca="1" si="256">BY13&amp;" (og)"</f>
        <v xml:space="preserve"> (og)</v>
      </c>
      <c r="CA39" s="233" t="str">
        <f t="shared" ca="1" si="81"/>
        <v xml:space="preserve"> (og)</v>
      </c>
      <c r="CB39" s="233" t="str">
        <f t="shared" ref="CB39" ca="1" si="257">CA13&amp;" (og)"</f>
        <v xml:space="preserve"> (og)</v>
      </c>
      <c r="CC39" s="233" t="str">
        <f t="shared" ca="1" si="83"/>
        <v xml:space="preserve"> (og)</v>
      </c>
      <c r="CD39" s="233" t="str">
        <f t="shared" ref="CD39" ca="1" si="258">CC13&amp;" (og)"</f>
        <v xml:space="preserve"> (og)</v>
      </c>
      <c r="CF39" s="233" t="str">
        <f t="shared" ca="1" si="85"/>
        <v xml:space="preserve"> (og)</v>
      </c>
      <c r="CG39" s="233" t="str">
        <f t="shared" ca="1" si="86"/>
        <v xml:space="preserve"> (og)</v>
      </c>
      <c r="CH39" s="233" t="str">
        <f t="shared" ca="1" si="87"/>
        <v xml:space="preserve"> (og)</v>
      </c>
      <c r="CI39" s="233" t="str">
        <f t="shared" ca="1" si="88"/>
        <v xml:space="preserve"> (og)</v>
      </c>
      <c r="CJ39" s="233" t="str">
        <f t="shared" ca="1" si="89"/>
        <v xml:space="preserve"> (og)</v>
      </c>
      <c r="CK39" s="233" t="str">
        <f t="shared" ca="1" si="90"/>
        <v xml:space="preserve"> (og)</v>
      </c>
      <c r="CL39" s="233" t="str">
        <f t="shared" ca="1" si="91"/>
        <v xml:space="preserve"> (og)</v>
      </c>
      <c r="CM39" s="233" t="str">
        <f t="shared" ca="1" si="92"/>
        <v xml:space="preserve"> (og)</v>
      </c>
      <c r="CN39" s="233" t="str">
        <f t="shared" ca="1" si="93"/>
        <v xml:space="preserve"> (og)</v>
      </c>
      <c r="CO39" s="233" t="str">
        <f t="shared" ca="1" si="94"/>
        <v xml:space="preserve"> (og)</v>
      </c>
      <c r="CP39" s="233" t="str">
        <f t="shared" ca="1" si="95"/>
        <v xml:space="preserve"> (og)</v>
      </c>
      <c r="CQ39" s="233" t="str">
        <f t="shared" ca="1" si="96"/>
        <v xml:space="preserve"> (og)</v>
      </c>
      <c r="CR39" s="233" t="str">
        <f t="shared" ca="1" si="97"/>
        <v xml:space="preserve"> (og)</v>
      </c>
      <c r="CS39" s="233" t="str">
        <f t="shared" ca="1" si="98"/>
        <v xml:space="preserve"> (og)</v>
      </c>
      <c r="CT39" s="233" t="str">
        <f t="shared" ca="1" si="99"/>
        <v xml:space="preserve"> (og)</v>
      </c>
      <c r="CU39" s="233" t="str">
        <f t="shared" ca="1" si="100"/>
        <v xml:space="preserve"> (og)</v>
      </c>
      <c r="CW39" s="233" t="str">
        <f t="shared" ca="1" si="101"/>
        <v xml:space="preserve"> (og)</v>
      </c>
      <c r="CX39" s="233" t="str">
        <f t="shared" ca="1" si="102"/>
        <v xml:space="preserve"> (og)</v>
      </c>
      <c r="CY39" s="233" t="str">
        <f t="shared" ca="1" si="103"/>
        <v xml:space="preserve"> (og)</v>
      </c>
      <c r="CZ39" s="233" t="str">
        <f t="shared" ca="1" si="104"/>
        <v xml:space="preserve"> (og)</v>
      </c>
      <c r="DA39" s="233" t="str">
        <f t="shared" ca="1" si="105"/>
        <v xml:space="preserve"> (og)</v>
      </c>
      <c r="DB39" s="233" t="str">
        <f t="shared" ca="1" si="106"/>
        <v xml:space="preserve"> (og)</v>
      </c>
      <c r="DC39" s="233" t="str">
        <f t="shared" ca="1" si="107"/>
        <v xml:space="preserve"> (og)</v>
      </c>
      <c r="DD39" s="233" t="str">
        <f t="shared" ca="1" si="108"/>
        <v xml:space="preserve"> (og)</v>
      </c>
      <c r="DF39" s="233" t="str">
        <f t="shared" ca="1" si="109"/>
        <v xml:space="preserve"> (og)</v>
      </c>
      <c r="DG39" s="233" t="str">
        <f t="shared" ca="1" si="110"/>
        <v xml:space="preserve"> (og)</v>
      </c>
      <c r="DH39" s="233" t="str">
        <f t="shared" ca="1" si="111"/>
        <v xml:space="preserve"> (og)</v>
      </c>
      <c r="DI39" s="233" t="str">
        <f t="shared" ca="1" si="112"/>
        <v xml:space="preserve"> (og)</v>
      </c>
      <c r="DK39" s="233" t="str">
        <f t="shared" ca="1" si="113"/>
        <v xml:space="preserve"> (og)</v>
      </c>
      <c r="DL39" s="233" t="str">
        <f t="shared" ca="1" si="114"/>
        <v xml:space="preserve"> (og)</v>
      </c>
      <c r="DN39" s="233" t="str">
        <f t="shared" ca="1" si="115"/>
        <v xml:space="preserve"> (og)</v>
      </c>
      <c r="DO39" s="233" t="str">
        <f t="shared" ca="1" si="116"/>
        <v xml:space="preserve"> (og)</v>
      </c>
      <c r="DQ39" s="233" t="str">
        <f t="shared" ca="1" si="146"/>
        <v>South Africa</v>
      </c>
      <c r="DR39" s="233">
        <v>10</v>
      </c>
      <c r="DS39" s="233">
        <v>0</v>
      </c>
      <c r="DT39" s="233" t="str">
        <f ca="1">OFFSET(C3,DR39,DS39)</f>
        <v>Oswin Appollis</v>
      </c>
      <c r="DU39" s="233">
        <f ca="1">COUNTIF('Group Stages'!J7:J150,DT39)</f>
        <v>0</v>
      </c>
      <c r="DV39" s="233">
        <f ca="1">COUNTIF('Group Stages'!K7:K150,DT39)</f>
        <v>0</v>
      </c>
      <c r="DW39" s="233">
        <f ca="1">COUNTIF('Group Stages'!L7:L150,DT39)</f>
        <v>0</v>
      </c>
      <c r="DX39" s="233">
        <f ca="1">COUNTIF('Group Stages'!M7:M150,DT39)</f>
        <v>0</v>
      </c>
      <c r="DY39" s="233">
        <f ca="1">COUNTIF('Group Stages'!N7:N150,DT39)</f>
        <v>0</v>
      </c>
      <c r="DZ39" s="233">
        <f ca="1">COUNTIF('Group Stages'!O7:O150,DT39)</f>
        <v>0</v>
      </c>
      <c r="EA39" s="233">
        <f ca="1">COUNTIF('Group Stages'!P7:P150,DT39)</f>
        <v>0</v>
      </c>
      <c r="EB39" s="233">
        <f ca="1">COUNTIF('Group Stages'!Q7:Q150,DT39)</f>
        <v>0</v>
      </c>
      <c r="EC39" s="233">
        <f ca="1">COUNTIF('Knock Out Stages'!K7:K85,DT39)</f>
        <v>0</v>
      </c>
      <c r="ED39" s="233">
        <f ca="1">COUNTIF('Knock Out Stages'!L7:L85,DT39)</f>
        <v>0</v>
      </c>
      <c r="EE39" s="233">
        <f ca="1">COUNTIF('Knock Out Stages'!M7:M85,DT39)</f>
        <v>0</v>
      </c>
      <c r="EF39" s="233">
        <f ca="1">COUNTIF('Knock Out Stages'!N7:N85,DT39)</f>
        <v>0</v>
      </c>
      <c r="EG39" s="233">
        <f ca="1">COUNTIF('Knock Out Stages'!O7:O85,DT39)</f>
        <v>0</v>
      </c>
      <c r="EH39" s="233">
        <f ca="1">COUNTIF('Knock Out Stages'!P7:P85,DT39)</f>
        <v>0</v>
      </c>
      <c r="EI39" s="233">
        <f ca="1">COUNTIF('Knock Out Stages'!Q7:Q85,DT39)</f>
        <v>0</v>
      </c>
      <c r="EJ39" s="233">
        <f ca="1">COUNTIF('Knock Out Stages'!R7:R85,DT39)</f>
        <v>0</v>
      </c>
      <c r="EK39" s="233">
        <f t="shared" ca="1" si="3"/>
        <v>0</v>
      </c>
      <c r="EL39" s="235">
        <f ca="1">RANK(EK39,EK3:EK1250)+COUNTIF(EK3:EK39,EK39)-1</f>
        <v>37</v>
      </c>
      <c r="EM39" s="233" t="str">
        <f t="shared" ca="1" si="4"/>
        <v>Oswin Appollis (South Africa)</v>
      </c>
    </row>
    <row r="40" spans="1:143" x14ac:dyDescent="0.2">
      <c r="A40" s="233">
        <f t="shared" si="6"/>
        <v>12</v>
      </c>
      <c r="B40" s="233" t="str">
        <f t="shared" si="7"/>
        <v>Relebohile Ratomo (og)</v>
      </c>
      <c r="C40" s="233" t="str">
        <f t="shared" si="8"/>
        <v>Germán Berterame (og)</v>
      </c>
      <c r="D40" s="233" t="str">
        <f t="shared" si="9"/>
        <v>Germán Berterame (og)</v>
      </c>
      <c r="E40" s="233" t="str">
        <f t="shared" si="10"/>
        <v>Germán Berterame (og)</v>
      </c>
      <c r="F40" s="233" t="str">
        <f t="shared" si="11"/>
        <v>Ivan Sunjic (og)</v>
      </c>
      <c r="G40" s="233" t="str">
        <f t="shared" si="12"/>
        <v>Jonathan Osorio (og)</v>
      </c>
      <c r="H40" s="233" t="str">
        <f t="shared" si="13"/>
        <v>Jonathan Osorio (og)</v>
      </c>
      <c r="I40" s="233" t="str">
        <f t="shared" si="14"/>
        <v>Jonathan Osorio (og)</v>
      </c>
      <c r="J40" s="233" t="str">
        <f t="shared" si="15"/>
        <v>El Mehdi Benabid (og)</v>
      </c>
      <c r="K40" s="233" t="str">
        <f t="shared" si="16"/>
        <v>Gabriel Sara (og)</v>
      </c>
      <c r="L40" s="233" t="str">
        <f t="shared" si="17"/>
        <v>Gabriel Sara (og)</v>
      </c>
      <c r="M40" s="233" t="str">
        <f t="shared" si="18"/>
        <v>Gabriel Sara (og)</v>
      </c>
      <c r="N40" s="233" t="str">
        <f t="shared" si="19"/>
        <v>Gustavo Caballero (og)</v>
      </c>
      <c r="O40" s="233" t="str">
        <f t="shared" si="20"/>
        <v>Joe Scally (og)</v>
      </c>
      <c r="P40" s="233" t="str">
        <f t="shared" si="21"/>
        <v>Joe Scally (og)</v>
      </c>
      <c r="Q40" s="233" t="str">
        <f t="shared" si="22"/>
        <v>Joe Scally (og)</v>
      </c>
      <c r="R40" s="233" t="str">
        <f t="shared" si="23"/>
        <v>Kevin Felida (og)</v>
      </c>
      <c r="S40" s="233" t="str">
        <f t="shared" si="24"/>
        <v>Josha Vagnoman (og)</v>
      </c>
      <c r="T40" s="233" t="str">
        <f t="shared" si="25"/>
        <v>Josha Vagnoman (og)</v>
      </c>
      <c r="U40" s="233" t="str">
        <f t="shared" si="26"/>
        <v>Josha Vagnoman (og)</v>
      </c>
      <c r="V40" s="233" t="str">
        <f t="shared" si="27"/>
        <v>Kaoru Mitoma (og)</v>
      </c>
      <c r="W40" s="233" t="str">
        <f t="shared" si="28"/>
        <v>Luciano Valente (og)</v>
      </c>
      <c r="X40" s="233" t="str">
        <f t="shared" si="29"/>
        <v>Luciano Valente (og)</v>
      </c>
      <c r="Y40" s="233" t="str">
        <f t="shared" si="30"/>
        <v>Luciano Valente (og)</v>
      </c>
      <c r="Z40" s="233" t="str">
        <f t="shared" si="31"/>
        <v>Mohamed Abdelmonem (og)</v>
      </c>
      <c r="AA40" s="233" t="str">
        <f t="shared" si="32"/>
        <v>Loïs Openda (og)</v>
      </c>
      <c r="AB40" s="233" t="str">
        <f t="shared" si="33"/>
        <v>Loïs Openda (og)</v>
      </c>
      <c r="AC40" s="233" t="str">
        <f t="shared" si="34"/>
        <v>Loïs Openda (og)</v>
      </c>
      <c r="AD40" s="233" t="str">
        <f t="shared" si="35"/>
        <v>Jovane Cabral (og)</v>
      </c>
      <c r="AE40" s="233" t="str">
        <f t="shared" si="36"/>
        <v>Fermín López (og)</v>
      </c>
      <c r="AF40" s="233" t="str">
        <f t="shared" si="37"/>
        <v>Fermín López (og)</v>
      </c>
      <c r="AG40" s="233" t="str">
        <f t="shared" si="38"/>
        <v>Fermín López (og)</v>
      </c>
      <c r="AH40" s="233" t="str">
        <f t="shared" si="39"/>
        <v>Idrissa Gueye (og)</v>
      </c>
      <c r="AI40" s="233" t="str">
        <f t="shared" si="40"/>
        <v>Lucas Hernández (og)</v>
      </c>
      <c r="AJ40" s="233" t="str">
        <f t="shared" si="41"/>
        <v>Lucas Hernández (og)</v>
      </c>
      <c r="AK40" s="233" t="str">
        <f t="shared" si="42"/>
        <v>Lucas Hernández (og)</v>
      </c>
      <c r="AL40" s="233" t="str">
        <f t="shared" si="43"/>
        <v>Farès Ghedjemis (og)</v>
      </c>
      <c r="AM40" s="233" t="str">
        <f t="shared" si="44"/>
        <v>Giuliano Simeone (og)</v>
      </c>
      <c r="AN40" s="233" t="str">
        <f t="shared" si="45"/>
        <v>Giuliano Simeone (og)</v>
      </c>
      <c r="AO40" s="233" t="str">
        <f t="shared" si="46"/>
        <v>Giuliano Simeone (og)</v>
      </c>
      <c r="AP40" s="233" t="str">
        <f t="shared" si="47"/>
        <v>Jeremy Ngakia (og)</v>
      </c>
      <c r="AQ40" s="233" t="str">
        <f t="shared" si="48"/>
        <v>João Neves (og)</v>
      </c>
      <c r="AR40" s="233" t="str">
        <f t="shared" si="49"/>
        <v>João Neves (og)</v>
      </c>
      <c r="AS40" s="233" t="str">
        <f t="shared" si="50"/>
        <v>João Neves (og)</v>
      </c>
      <c r="AT40" s="233" t="str">
        <f t="shared" si="51"/>
        <v>Kristijan Jakic (og)</v>
      </c>
      <c r="AU40" s="233" t="str">
        <f t="shared" si="52"/>
        <v>Harry Kane (og)</v>
      </c>
      <c r="AV40" s="233" t="str">
        <f t="shared" si="53"/>
        <v>Harry Kane (og)</v>
      </c>
      <c r="AW40" s="233" t="str">
        <f t="shared" si="54"/>
        <v>Harry Kane (og)</v>
      </c>
      <c r="AY40" s="233" t="str">
        <f t="shared" ca="1" si="55"/>
        <v xml:space="preserve"> (og)</v>
      </c>
      <c r="AZ40" s="233" t="str">
        <f t="shared" ca="1" si="117"/>
        <v xml:space="preserve"> (og)</v>
      </c>
      <c r="BA40" s="233" t="str">
        <f t="shared" ca="1" si="56"/>
        <v xml:space="preserve"> (og)</v>
      </c>
      <c r="BB40" s="233" t="str">
        <f t="shared" ca="1" si="117"/>
        <v xml:space="preserve"> (og)</v>
      </c>
      <c r="BC40" s="233" t="str">
        <f t="shared" ca="1" si="57"/>
        <v xml:space="preserve"> (og)</v>
      </c>
      <c r="BD40" s="233" t="str">
        <f t="shared" ref="BD40" ca="1" si="259">BC14&amp;" (og)"</f>
        <v xml:space="preserve"> (og)</v>
      </c>
      <c r="BE40" s="233" t="str">
        <f t="shared" ca="1" si="59"/>
        <v xml:space="preserve"> (og)</v>
      </c>
      <c r="BF40" s="233" t="str">
        <f t="shared" ref="BF40" ca="1" si="260">BE14&amp;" (og)"</f>
        <v xml:space="preserve"> (og)</v>
      </c>
      <c r="BG40" s="233" t="str">
        <f t="shared" ca="1" si="61"/>
        <v xml:space="preserve"> (og)</v>
      </c>
      <c r="BH40" s="233" t="str">
        <f t="shared" ref="BH40" ca="1" si="261">BG14&amp;" (og)"</f>
        <v xml:space="preserve"> (og)</v>
      </c>
      <c r="BI40" s="233" t="str">
        <f t="shared" ca="1" si="63"/>
        <v xml:space="preserve"> (og)</v>
      </c>
      <c r="BJ40" s="233" t="str">
        <f t="shared" ref="BJ40" ca="1" si="262">BI14&amp;" (og)"</f>
        <v xml:space="preserve"> (og)</v>
      </c>
      <c r="BK40" s="233" t="str">
        <f t="shared" ca="1" si="65"/>
        <v xml:space="preserve"> (og)</v>
      </c>
      <c r="BL40" s="233" t="str">
        <f t="shared" ref="BL40" ca="1" si="263">BK14&amp;" (og)"</f>
        <v xml:space="preserve"> (og)</v>
      </c>
      <c r="BM40" s="233" t="str">
        <f t="shared" ca="1" si="67"/>
        <v xml:space="preserve"> (og)</v>
      </c>
      <c r="BN40" s="233" t="str">
        <f t="shared" ref="BN40" ca="1" si="264">BM14&amp;" (og)"</f>
        <v xml:space="preserve"> (og)</v>
      </c>
      <c r="BO40" s="233" t="str">
        <f t="shared" ca="1" si="69"/>
        <v xml:space="preserve"> (og)</v>
      </c>
      <c r="BP40" s="233" t="str">
        <f t="shared" ref="BP40" ca="1" si="265">BO14&amp;" (og)"</f>
        <v xml:space="preserve"> (og)</v>
      </c>
      <c r="BQ40" s="233" t="str">
        <f t="shared" ca="1" si="71"/>
        <v xml:space="preserve"> (og)</v>
      </c>
      <c r="BR40" s="233" t="str">
        <f t="shared" ref="BR40" ca="1" si="266">BQ14&amp;" (og)"</f>
        <v xml:space="preserve"> (og)</v>
      </c>
      <c r="BS40" s="233" t="str">
        <f t="shared" ca="1" si="73"/>
        <v xml:space="preserve"> (og)</v>
      </c>
      <c r="BT40" s="233" t="str">
        <f t="shared" ref="BT40" ca="1" si="267">BS14&amp;" (og)"</f>
        <v xml:space="preserve"> (og)</v>
      </c>
      <c r="BU40" s="233" t="str">
        <f t="shared" ca="1" si="75"/>
        <v xml:space="preserve"> (og)</v>
      </c>
      <c r="BV40" s="233" t="str">
        <f t="shared" ref="BV40" ca="1" si="268">BU14&amp;" (og)"</f>
        <v xml:space="preserve"> (og)</v>
      </c>
      <c r="BW40" s="233" t="str">
        <f t="shared" ca="1" si="77"/>
        <v xml:space="preserve"> (og)</v>
      </c>
      <c r="BX40" s="233" t="str">
        <f t="shared" ref="BX40" ca="1" si="269">BW14&amp;" (og)"</f>
        <v xml:space="preserve"> (og)</v>
      </c>
      <c r="BY40" s="233" t="str">
        <f t="shared" ca="1" si="79"/>
        <v xml:space="preserve"> (og)</v>
      </c>
      <c r="BZ40" s="233" t="str">
        <f t="shared" ref="BZ40" ca="1" si="270">BY14&amp;" (og)"</f>
        <v xml:space="preserve"> (og)</v>
      </c>
      <c r="CA40" s="233" t="str">
        <f t="shared" ca="1" si="81"/>
        <v xml:space="preserve"> (og)</v>
      </c>
      <c r="CB40" s="233" t="str">
        <f t="shared" ref="CB40" ca="1" si="271">CA14&amp;" (og)"</f>
        <v xml:space="preserve"> (og)</v>
      </c>
      <c r="CC40" s="233" t="str">
        <f t="shared" ca="1" si="83"/>
        <v xml:space="preserve"> (og)</v>
      </c>
      <c r="CD40" s="233" t="str">
        <f t="shared" ref="CD40" ca="1" si="272">CC14&amp;" (og)"</f>
        <v xml:space="preserve"> (og)</v>
      </c>
      <c r="CF40" s="233" t="str">
        <f t="shared" ca="1" si="85"/>
        <v xml:space="preserve"> (og)</v>
      </c>
      <c r="CG40" s="233" t="str">
        <f t="shared" ca="1" si="86"/>
        <v xml:space="preserve"> (og)</v>
      </c>
      <c r="CH40" s="233" t="str">
        <f t="shared" ca="1" si="87"/>
        <v xml:space="preserve"> (og)</v>
      </c>
      <c r="CI40" s="233" t="str">
        <f t="shared" ca="1" si="88"/>
        <v xml:space="preserve"> (og)</v>
      </c>
      <c r="CJ40" s="233" t="str">
        <f t="shared" ca="1" si="89"/>
        <v xml:space="preserve"> (og)</v>
      </c>
      <c r="CK40" s="233" t="str">
        <f t="shared" ca="1" si="90"/>
        <v xml:space="preserve"> (og)</v>
      </c>
      <c r="CL40" s="233" t="str">
        <f t="shared" ca="1" si="91"/>
        <v xml:space="preserve"> (og)</v>
      </c>
      <c r="CM40" s="233" t="str">
        <f t="shared" ca="1" si="92"/>
        <v xml:space="preserve"> (og)</v>
      </c>
      <c r="CN40" s="233" t="str">
        <f t="shared" ca="1" si="93"/>
        <v xml:space="preserve"> (og)</v>
      </c>
      <c r="CO40" s="233" t="str">
        <f t="shared" ca="1" si="94"/>
        <v xml:space="preserve"> (og)</v>
      </c>
      <c r="CP40" s="233" t="str">
        <f t="shared" ca="1" si="95"/>
        <v xml:space="preserve"> (og)</v>
      </c>
      <c r="CQ40" s="233" t="str">
        <f t="shared" ca="1" si="96"/>
        <v xml:space="preserve"> (og)</v>
      </c>
      <c r="CR40" s="233" t="str">
        <f t="shared" ca="1" si="97"/>
        <v xml:space="preserve"> (og)</v>
      </c>
      <c r="CS40" s="233" t="str">
        <f t="shared" ca="1" si="98"/>
        <v xml:space="preserve"> (og)</v>
      </c>
      <c r="CT40" s="233" t="str">
        <f t="shared" ca="1" si="99"/>
        <v xml:space="preserve"> (og)</v>
      </c>
      <c r="CU40" s="233" t="str">
        <f t="shared" ca="1" si="100"/>
        <v xml:space="preserve"> (og)</v>
      </c>
      <c r="CW40" s="233" t="str">
        <f t="shared" ca="1" si="101"/>
        <v xml:space="preserve"> (og)</v>
      </c>
      <c r="CX40" s="233" t="str">
        <f t="shared" ca="1" si="102"/>
        <v xml:space="preserve"> (og)</v>
      </c>
      <c r="CY40" s="233" t="str">
        <f t="shared" ca="1" si="103"/>
        <v xml:space="preserve"> (og)</v>
      </c>
      <c r="CZ40" s="233" t="str">
        <f t="shared" ca="1" si="104"/>
        <v xml:space="preserve"> (og)</v>
      </c>
      <c r="DA40" s="233" t="str">
        <f t="shared" ca="1" si="105"/>
        <v xml:space="preserve"> (og)</v>
      </c>
      <c r="DB40" s="233" t="str">
        <f t="shared" ca="1" si="106"/>
        <v xml:space="preserve"> (og)</v>
      </c>
      <c r="DC40" s="233" t="str">
        <f t="shared" ca="1" si="107"/>
        <v xml:space="preserve"> (og)</v>
      </c>
      <c r="DD40" s="233" t="str">
        <f t="shared" ca="1" si="108"/>
        <v xml:space="preserve"> (og)</v>
      </c>
      <c r="DF40" s="233" t="str">
        <f t="shared" ca="1" si="109"/>
        <v xml:space="preserve"> (og)</v>
      </c>
      <c r="DG40" s="233" t="str">
        <f t="shared" ca="1" si="110"/>
        <v xml:space="preserve"> (og)</v>
      </c>
      <c r="DH40" s="233" t="str">
        <f t="shared" ca="1" si="111"/>
        <v xml:space="preserve"> (og)</v>
      </c>
      <c r="DI40" s="233" t="str">
        <f t="shared" ca="1" si="112"/>
        <v xml:space="preserve"> (og)</v>
      </c>
      <c r="DK40" s="233" t="str">
        <f t="shared" ca="1" si="113"/>
        <v xml:space="preserve"> (og)</v>
      </c>
      <c r="DL40" s="233" t="str">
        <f t="shared" ca="1" si="114"/>
        <v xml:space="preserve"> (og)</v>
      </c>
      <c r="DN40" s="233" t="str">
        <f t="shared" ca="1" si="115"/>
        <v xml:space="preserve"> (og)</v>
      </c>
      <c r="DO40" s="233" t="str">
        <f t="shared" ca="1" si="116"/>
        <v xml:space="preserve"> (og)</v>
      </c>
      <c r="DQ40" s="233" t="str">
        <f t="shared" ca="1" si="146"/>
        <v>South Africa</v>
      </c>
      <c r="DR40" s="233">
        <v>11</v>
      </c>
      <c r="DS40" s="233">
        <v>0</v>
      </c>
      <c r="DT40" s="233" t="str">
        <f ca="1">OFFSET(C3,DR40,DS40)</f>
        <v>Relebohile Ratomo</v>
      </c>
      <c r="DU40" s="233">
        <f ca="1">COUNTIF('Group Stages'!J7:J150,DT40)</f>
        <v>0</v>
      </c>
      <c r="DV40" s="233">
        <f ca="1">COUNTIF('Group Stages'!K7:K150,DT40)</f>
        <v>0</v>
      </c>
      <c r="DW40" s="233">
        <f ca="1">COUNTIF('Group Stages'!L7:L150,DT40)</f>
        <v>0</v>
      </c>
      <c r="DX40" s="233">
        <f ca="1">COUNTIF('Group Stages'!M7:M150,DT40)</f>
        <v>0</v>
      </c>
      <c r="DY40" s="233">
        <f ca="1">COUNTIF('Group Stages'!N7:N150,DT40)</f>
        <v>0</v>
      </c>
      <c r="DZ40" s="233">
        <f ca="1">COUNTIF('Group Stages'!O7:O150,DT40)</f>
        <v>0</v>
      </c>
      <c r="EA40" s="233">
        <f ca="1">COUNTIF('Group Stages'!P7:P150,DT40)</f>
        <v>0</v>
      </c>
      <c r="EB40" s="233">
        <f ca="1">COUNTIF('Group Stages'!Q7:Q150,DT40)</f>
        <v>0</v>
      </c>
      <c r="EC40" s="233">
        <f ca="1">COUNTIF('Knock Out Stages'!K7:K85,DT40)</f>
        <v>0</v>
      </c>
      <c r="ED40" s="233">
        <f ca="1">COUNTIF('Knock Out Stages'!L7:L85,DT40)</f>
        <v>0</v>
      </c>
      <c r="EE40" s="233">
        <f ca="1">COUNTIF('Knock Out Stages'!M7:M85,DT40)</f>
        <v>0</v>
      </c>
      <c r="EF40" s="233">
        <f ca="1">COUNTIF('Knock Out Stages'!N7:N85,DT40)</f>
        <v>0</v>
      </c>
      <c r="EG40" s="233">
        <f ca="1">COUNTIF('Knock Out Stages'!O7:O85,DT40)</f>
        <v>0</v>
      </c>
      <c r="EH40" s="233">
        <f ca="1">COUNTIF('Knock Out Stages'!P7:P85,DT40)</f>
        <v>0</v>
      </c>
      <c r="EI40" s="233">
        <f ca="1">COUNTIF('Knock Out Stages'!Q7:Q85,DT40)</f>
        <v>0</v>
      </c>
      <c r="EJ40" s="233">
        <f ca="1">COUNTIF('Knock Out Stages'!R7:R85,DT40)</f>
        <v>0</v>
      </c>
      <c r="EK40" s="233">
        <f t="shared" ca="1" si="3"/>
        <v>0</v>
      </c>
      <c r="EL40" s="235">
        <f ca="1">RANK(EK40,EK3:EK1250)+COUNTIF(EK3:EK40,EK40)-1</f>
        <v>38</v>
      </c>
      <c r="EM40" s="233" t="str">
        <f t="shared" ca="1" si="4"/>
        <v>Relebohile Ratomo (South Africa)</v>
      </c>
    </row>
    <row r="41" spans="1:143" x14ac:dyDescent="0.2">
      <c r="A41" s="233">
        <f t="shared" si="6"/>
        <v>13</v>
      </c>
      <c r="B41" s="233" t="str">
        <f t="shared" si="7"/>
        <v>Renaldo Leaner (og)</v>
      </c>
      <c r="C41" s="233" t="str">
        <f t="shared" si="8"/>
        <v>Guillermo Martínez (og)</v>
      </c>
      <c r="D41" s="233" t="str">
        <f t="shared" si="9"/>
        <v>Guillermo Martínez (og)</v>
      </c>
      <c r="E41" s="233" t="str">
        <f t="shared" si="10"/>
        <v>Guillermo Martínez (og)</v>
      </c>
      <c r="F41" s="233" t="str">
        <f t="shared" si="11"/>
        <v>Jovo Lukic (og)</v>
      </c>
      <c r="G41" s="233" t="str">
        <f t="shared" si="12"/>
        <v>Junior Hoilett (og)</v>
      </c>
      <c r="H41" s="233" t="str">
        <f t="shared" si="13"/>
        <v>Junior Hoilett (og)</v>
      </c>
      <c r="I41" s="233" t="str">
        <f t="shared" si="14"/>
        <v>Junior Hoilett (og)</v>
      </c>
      <c r="J41" s="233" t="str">
        <f t="shared" si="15"/>
        <v>Gessime Yassine (og)</v>
      </c>
      <c r="K41" s="233" t="str">
        <f t="shared" si="16"/>
        <v>Hugo Souza (og)</v>
      </c>
      <c r="L41" s="233" t="str">
        <f t="shared" si="17"/>
        <v>Hugo Souza (og)</v>
      </c>
      <c r="M41" s="233" t="str">
        <f t="shared" si="18"/>
        <v>Hugo Souza (og)</v>
      </c>
      <c r="N41" s="233" t="str">
        <f t="shared" si="19"/>
        <v>Gustavo Gómez (og)</v>
      </c>
      <c r="O41" s="233" t="str">
        <f t="shared" si="20"/>
        <v>Johnny Cardoso (og)</v>
      </c>
      <c r="P41" s="233" t="str">
        <f t="shared" si="21"/>
        <v>Johnny Cardoso (og)</v>
      </c>
      <c r="Q41" s="233" t="str">
        <f t="shared" si="22"/>
        <v>Johnny Cardoso (og)</v>
      </c>
      <c r="R41" s="233" t="str">
        <f t="shared" si="23"/>
        <v>Leandro Bacuna (og)</v>
      </c>
      <c r="S41" s="233" t="str">
        <f t="shared" si="24"/>
        <v>Joshua Kimmich (og)</v>
      </c>
      <c r="T41" s="233" t="str">
        <f t="shared" si="25"/>
        <v>Joshua Kimmich (og)</v>
      </c>
      <c r="U41" s="233" t="str">
        <f t="shared" si="26"/>
        <v>Joshua Kimmich (og)</v>
      </c>
      <c r="V41" s="233" t="str">
        <f t="shared" si="27"/>
        <v>Keisuke Goto (og)</v>
      </c>
      <c r="W41" s="233" t="str">
        <f t="shared" si="28"/>
        <v>Lutsharel Geertruida (og)</v>
      </c>
      <c r="X41" s="233" t="str">
        <f t="shared" si="29"/>
        <v>Lutsharel Geertruida (og)</v>
      </c>
      <c r="Y41" s="233" t="str">
        <f t="shared" si="30"/>
        <v>Lutsharel Geertruida (og)</v>
      </c>
      <c r="Z41" s="233" t="str">
        <f t="shared" si="31"/>
        <v>Mohamed Alaa (og)</v>
      </c>
      <c r="AA41" s="233" t="str">
        <f t="shared" si="32"/>
        <v>Lucas Stassin (og)</v>
      </c>
      <c r="AB41" s="233" t="str">
        <f t="shared" si="33"/>
        <v>Lucas Stassin (og)</v>
      </c>
      <c r="AC41" s="233" t="str">
        <f t="shared" si="34"/>
        <v>Lucas Stassin (og)</v>
      </c>
      <c r="AD41" s="233" t="str">
        <f t="shared" si="35"/>
        <v>Kelvin Spencer Pires (og)</v>
      </c>
      <c r="AE41" s="233" t="str">
        <f t="shared" si="36"/>
        <v>Ferran Torres (og)</v>
      </c>
      <c r="AF41" s="233" t="str">
        <f t="shared" si="37"/>
        <v>Ferran Torres (og)</v>
      </c>
      <c r="AG41" s="233" t="str">
        <f t="shared" si="38"/>
        <v>Ferran Torres (og)</v>
      </c>
      <c r="AH41" s="233" t="str">
        <f t="shared" si="39"/>
        <v>Iliman Ndiaye (og)</v>
      </c>
      <c r="AI41" s="233" t="str">
        <f t="shared" si="40"/>
        <v>Maghnes Akliouche (og)</v>
      </c>
      <c r="AJ41" s="233" t="str">
        <f t="shared" si="41"/>
        <v>Maghnes Akliouche (og)</v>
      </c>
      <c r="AK41" s="233" t="str">
        <f t="shared" si="42"/>
        <v>Maghnes Akliouche (og)</v>
      </c>
      <c r="AL41" s="233" t="str">
        <f t="shared" si="43"/>
        <v>Hicham Boudaoui (og)</v>
      </c>
      <c r="AM41" s="233" t="str">
        <f t="shared" si="44"/>
        <v>Juan Musso (og)</v>
      </c>
      <c r="AN41" s="233" t="str">
        <f t="shared" si="45"/>
        <v>Juan Musso (og)</v>
      </c>
      <c r="AO41" s="233" t="str">
        <f t="shared" si="46"/>
        <v>Juan Musso (og)</v>
      </c>
      <c r="AP41" s="233" t="str">
        <f t="shared" si="47"/>
        <v>Joris Kayembe (og)</v>
      </c>
      <c r="AQ41" s="233" t="str">
        <f t="shared" si="48"/>
        <v>José Sá (og)</v>
      </c>
      <c r="AR41" s="233" t="str">
        <f t="shared" si="49"/>
        <v>José Sá (og)</v>
      </c>
      <c r="AS41" s="233" t="str">
        <f t="shared" si="50"/>
        <v>José Sá (og)</v>
      </c>
      <c r="AT41" s="233" t="str">
        <f t="shared" si="51"/>
        <v>Lovro Majer (og)</v>
      </c>
      <c r="AU41" s="233" t="str">
        <f t="shared" si="52"/>
        <v>Harry Maguire (og)</v>
      </c>
      <c r="AV41" s="233" t="str">
        <f t="shared" si="53"/>
        <v>Harry Maguire (og)</v>
      </c>
      <c r="AW41" s="233" t="str">
        <f t="shared" si="54"/>
        <v>Harry Maguire (og)</v>
      </c>
      <c r="AY41" s="233" t="str">
        <f t="shared" ca="1" si="55"/>
        <v xml:space="preserve"> (og)</v>
      </c>
      <c r="AZ41" s="233" t="str">
        <f t="shared" ca="1" si="117"/>
        <v xml:space="preserve"> (og)</v>
      </c>
      <c r="BA41" s="233" t="str">
        <f t="shared" ca="1" si="56"/>
        <v xml:space="preserve"> (og)</v>
      </c>
      <c r="BB41" s="233" t="str">
        <f t="shared" ca="1" si="117"/>
        <v xml:space="preserve"> (og)</v>
      </c>
      <c r="BC41" s="233" t="str">
        <f t="shared" ca="1" si="57"/>
        <v xml:space="preserve"> (og)</v>
      </c>
      <c r="BD41" s="233" t="str">
        <f t="shared" ref="BD41" ca="1" si="273">BC15&amp;" (og)"</f>
        <v xml:space="preserve"> (og)</v>
      </c>
      <c r="BE41" s="233" t="str">
        <f t="shared" ca="1" si="59"/>
        <v xml:space="preserve"> (og)</v>
      </c>
      <c r="BF41" s="233" t="str">
        <f t="shared" ref="BF41" ca="1" si="274">BE15&amp;" (og)"</f>
        <v xml:space="preserve"> (og)</v>
      </c>
      <c r="BG41" s="233" t="str">
        <f t="shared" ca="1" si="61"/>
        <v xml:space="preserve"> (og)</v>
      </c>
      <c r="BH41" s="233" t="str">
        <f t="shared" ref="BH41" ca="1" si="275">BG15&amp;" (og)"</f>
        <v xml:space="preserve"> (og)</v>
      </c>
      <c r="BI41" s="233" t="str">
        <f t="shared" ca="1" si="63"/>
        <v xml:space="preserve"> (og)</v>
      </c>
      <c r="BJ41" s="233" t="str">
        <f t="shared" ref="BJ41" ca="1" si="276">BI15&amp;" (og)"</f>
        <v xml:space="preserve"> (og)</v>
      </c>
      <c r="BK41" s="233" t="str">
        <f t="shared" ca="1" si="65"/>
        <v xml:space="preserve"> (og)</v>
      </c>
      <c r="BL41" s="233" t="str">
        <f t="shared" ref="BL41" ca="1" si="277">BK15&amp;" (og)"</f>
        <v xml:space="preserve"> (og)</v>
      </c>
      <c r="BM41" s="233" t="str">
        <f t="shared" ca="1" si="67"/>
        <v xml:space="preserve"> (og)</v>
      </c>
      <c r="BN41" s="233" t="str">
        <f t="shared" ref="BN41" ca="1" si="278">BM15&amp;" (og)"</f>
        <v xml:space="preserve"> (og)</v>
      </c>
      <c r="BO41" s="233" t="str">
        <f t="shared" ca="1" si="69"/>
        <v xml:space="preserve"> (og)</v>
      </c>
      <c r="BP41" s="233" t="str">
        <f t="shared" ref="BP41" ca="1" si="279">BO15&amp;" (og)"</f>
        <v xml:space="preserve"> (og)</v>
      </c>
      <c r="BQ41" s="233" t="str">
        <f t="shared" ca="1" si="71"/>
        <v xml:space="preserve"> (og)</v>
      </c>
      <c r="BR41" s="233" t="str">
        <f t="shared" ref="BR41" ca="1" si="280">BQ15&amp;" (og)"</f>
        <v xml:space="preserve"> (og)</v>
      </c>
      <c r="BS41" s="233" t="str">
        <f t="shared" ca="1" si="73"/>
        <v xml:space="preserve"> (og)</v>
      </c>
      <c r="BT41" s="233" t="str">
        <f t="shared" ref="BT41" ca="1" si="281">BS15&amp;" (og)"</f>
        <v xml:space="preserve"> (og)</v>
      </c>
      <c r="BU41" s="233" t="str">
        <f t="shared" ca="1" si="75"/>
        <v xml:space="preserve"> (og)</v>
      </c>
      <c r="BV41" s="233" t="str">
        <f t="shared" ref="BV41" ca="1" si="282">BU15&amp;" (og)"</f>
        <v xml:space="preserve"> (og)</v>
      </c>
      <c r="BW41" s="233" t="str">
        <f t="shared" ca="1" si="77"/>
        <v xml:space="preserve"> (og)</v>
      </c>
      <c r="BX41" s="233" t="str">
        <f t="shared" ref="BX41" ca="1" si="283">BW15&amp;" (og)"</f>
        <v xml:space="preserve"> (og)</v>
      </c>
      <c r="BY41" s="233" t="str">
        <f t="shared" ca="1" si="79"/>
        <v xml:space="preserve"> (og)</v>
      </c>
      <c r="BZ41" s="233" t="str">
        <f t="shared" ref="BZ41" ca="1" si="284">BY15&amp;" (og)"</f>
        <v xml:space="preserve"> (og)</v>
      </c>
      <c r="CA41" s="233" t="str">
        <f t="shared" ca="1" si="81"/>
        <v xml:space="preserve"> (og)</v>
      </c>
      <c r="CB41" s="233" t="str">
        <f t="shared" ref="CB41" ca="1" si="285">CA15&amp;" (og)"</f>
        <v xml:space="preserve"> (og)</v>
      </c>
      <c r="CC41" s="233" t="str">
        <f t="shared" ca="1" si="83"/>
        <v xml:space="preserve"> (og)</v>
      </c>
      <c r="CD41" s="233" t="str">
        <f t="shared" ref="CD41" ca="1" si="286">CC15&amp;" (og)"</f>
        <v xml:space="preserve"> (og)</v>
      </c>
      <c r="CF41" s="233" t="str">
        <f t="shared" ca="1" si="85"/>
        <v xml:space="preserve"> (og)</v>
      </c>
      <c r="CG41" s="233" t="str">
        <f t="shared" ca="1" si="86"/>
        <v xml:space="preserve"> (og)</v>
      </c>
      <c r="CH41" s="233" t="str">
        <f t="shared" ca="1" si="87"/>
        <v xml:space="preserve"> (og)</v>
      </c>
      <c r="CI41" s="233" t="str">
        <f t="shared" ca="1" si="88"/>
        <v xml:space="preserve"> (og)</v>
      </c>
      <c r="CJ41" s="233" t="str">
        <f t="shared" ca="1" si="89"/>
        <v xml:space="preserve"> (og)</v>
      </c>
      <c r="CK41" s="233" t="str">
        <f t="shared" ca="1" si="90"/>
        <v xml:space="preserve"> (og)</v>
      </c>
      <c r="CL41" s="233" t="str">
        <f t="shared" ca="1" si="91"/>
        <v xml:space="preserve"> (og)</v>
      </c>
      <c r="CM41" s="233" t="str">
        <f t="shared" ca="1" si="92"/>
        <v xml:space="preserve"> (og)</v>
      </c>
      <c r="CN41" s="233" t="str">
        <f t="shared" ca="1" si="93"/>
        <v xml:space="preserve"> (og)</v>
      </c>
      <c r="CO41" s="233" t="str">
        <f t="shared" ca="1" si="94"/>
        <v xml:space="preserve"> (og)</v>
      </c>
      <c r="CP41" s="233" t="str">
        <f t="shared" ca="1" si="95"/>
        <v xml:space="preserve"> (og)</v>
      </c>
      <c r="CQ41" s="233" t="str">
        <f t="shared" ca="1" si="96"/>
        <v xml:space="preserve"> (og)</v>
      </c>
      <c r="CR41" s="233" t="str">
        <f t="shared" ca="1" si="97"/>
        <v xml:space="preserve"> (og)</v>
      </c>
      <c r="CS41" s="233" t="str">
        <f t="shared" ca="1" si="98"/>
        <v xml:space="preserve"> (og)</v>
      </c>
      <c r="CT41" s="233" t="str">
        <f t="shared" ca="1" si="99"/>
        <v xml:space="preserve"> (og)</v>
      </c>
      <c r="CU41" s="233" t="str">
        <f t="shared" ca="1" si="100"/>
        <v xml:space="preserve"> (og)</v>
      </c>
      <c r="CW41" s="233" t="str">
        <f t="shared" ca="1" si="101"/>
        <v xml:space="preserve"> (og)</v>
      </c>
      <c r="CX41" s="233" t="str">
        <f t="shared" ca="1" si="102"/>
        <v xml:space="preserve"> (og)</v>
      </c>
      <c r="CY41" s="233" t="str">
        <f t="shared" ca="1" si="103"/>
        <v xml:space="preserve"> (og)</v>
      </c>
      <c r="CZ41" s="233" t="str">
        <f t="shared" ca="1" si="104"/>
        <v xml:space="preserve"> (og)</v>
      </c>
      <c r="DA41" s="233" t="str">
        <f t="shared" ca="1" si="105"/>
        <v xml:space="preserve"> (og)</v>
      </c>
      <c r="DB41" s="233" t="str">
        <f t="shared" ca="1" si="106"/>
        <v xml:space="preserve"> (og)</v>
      </c>
      <c r="DC41" s="233" t="str">
        <f t="shared" ca="1" si="107"/>
        <v xml:space="preserve"> (og)</v>
      </c>
      <c r="DD41" s="233" t="str">
        <f t="shared" ca="1" si="108"/>
        <v xml:space="preserve"> (og)</v>
      </c>
      <c r="DF41" s="233" t="str">
        <f t="shared" ca="1" si="109"/>
        <v xml:space="preserve"> (og)</v>
      </c>
      <c r="DG41" s="233" t="str">
        <f t="shared" ca="1" si="110"/>
        <v xml:space="preserve"> (og)</v>
      </c>
      <c r="DH41" s="233" t="str">
        <f t="shared" ca="1" si="111"/>
        <v xml:space="preserve"> (og)</v>
      </c>
      <c r="DI41" s="233" t="str">
        <f t="shared" ca="1" si="112"/>
        <v xml:space="preserve"> (og)</v>
      </c>
      <c r="DK41" s="233" t="str">
        <f t="shared" ca="1" si="113"/>
        <v xml:space="preserve"> (og)</v>
      </c>
      <c r="DL41" s="233" t="str">
        <f t="shared" ca="1" si="114"/>
        <v xml:space="preserve"> (og)</v>
      </c>
      <c r="DN41" s="233" t="str">
        <f t="shared" ca="1" si="115"/>
        <v xml:space="preserve"> (og)</v>
      </c>
      <c r="DO41" s="233" t="str">
        <f t="shared" ca="1" si="116"/>
        <v xml:space="preserve"> (og)</v>
      </c>
      <c r="DQ41" s="233" t="str">
        <f t="shared" ca="1" si="146"/>
        <v>South Africa</v>
      </c>
      <c r="DR41" s="233">
        <v>12</v>
      </c>
      <c r="DS41" s="233">
        <v>0</v>
      </c>
      <c r="DT41" s="233" t="str">
        <f ca="1">OFFSET(C3,DR41,DS41)</f>
        <v>Renaldo Leaner</v>
      </c>
      <c r="DU41" s="233">
        <f ca="1">COUNTIF('Group Stages'!J7:J150,DT41)</f>
        <v>0</v>
      </c>
      <c r="DV41" s="233">
        <f ca="1">COUNTIF('Group Stages'!K7:K150,DT41)</f>
        <v>0</v>
      </c>
      <c r="DW41" s="233">
        <f ca="1">COUNTIF('Group Stages'!L7:L150,DT41)</f>
        <v>0</v>
      </c>
      <c r="DX41" s="233">
        <f ca="1">COUNTIF('Group Stages'!M7:M150,DT41)</f>
        <v>0</v>
      </c>
      <c r="DY41" s="233">
        <f ca="1">COUNTIF('Group Stages'!N7:N150,DT41)</f>
        <v>0</v>
      </c>
      <c r="DZ41" s="233">
        <f ca="1">COUNTIF('Group Stages'!O7:O150,DT41)</f>
        <v>0</v>
      </c>
      <c r="EA41" s="233">
        <f ca="1">COUNTIF('Group Stages'!P7:P150,DT41)</f>
        <v>0</v>
      </c>
      <c r="EB41" s="233">
        <f ca="1">COUNTIF('Group Stages'!Q7:Q150,DT41)</f>
        <v>0</v>
      </c>
      <c r="EC41" s="233">
        <f ca="1">COUNTIF('Knock Out Stages'!K7:K85,DT41)</f>
        <v>0</v>
      </c>
      <c r="ED41" s="233">
        <f ca="1">COUNTIF('Knock Out Stages'!L7:L85,DT41)</f>
        <v>0</v>
      </c>
      <c r="EE41" s="233">
        <f ca="1">COUNTIF('Knock Out Stages'!M7:M85,DT41)</f>
        <v>0</v>
      </c>
      <c r="EF41" s="233">
        <f ca="1">COUNTIF('Knock Out Stages'!N7:N85,DT41)</f>
        <v>0</v>
      </c>
      <c r="EG41" s="233">
        <f ca="1">COUNTIF('Knock Out Stages'!O7:O85,DT41)</f>
        <v>0</v>
      </c>
      <c r="EH41" s="233">
        <f ca="1">COUNTIF('Knock Out Stages'!P7:P85,DT41)</f>
        <v>0</v>
      </c>
      <c r="EI41" s="233">
        <f ca="1">COUNTIF('Knock Out Stages'!Q7:Q85,DT41)</f>
        <v>0</v>
      </c>
      <c r="EJ41" s="233">
        <f ca="1">COUNTIF('Knock Out Stages'!R7:R85,DT41)</f>
        <v>0</v>
      </c>
      <c r="EK41" s="233">
        <f t="shared" ca="1" si="3"/>
        <v>0</v>
      </c>
      <c r="EL41" s="235">
        <f ca="1">RANK(EK41,EK3:EK1250)+COUNTIF(EK3:EK41,EK41)-1</f>
        <v>39</v>
      </c>
      <c r="EM41" s="233" t="str">
        <f t="shared" ca="1" si="4"/>
        <v>Renaldo Leaner (South Africa)</v>
      </c>
    </row>
    <row r="42" spans="1:143" x14ac:dyDescent="0.2">
      <c r="A42" s="233">
        <f t="shared" si="6"/>
        <v>14</v>
      </c>
      <c r="B42" s="233" t="str">
        <f t="shared" si="7"/>
        <v>Ricardo Goss (og)</v>
      </c>
      <c r="C42" s="233" t="str">
        <f t="shared" si="8"/>
        <v>Guillermo Ochoa (og)</v>
      </c>
      <c r="D42" s="233" t="str">
        <f t="shared" si="9"/>
        <v>Guillermo Ochoa (og)</v>
      </c>
      <c r="E42" s="233" t="str">
        <f t="shared" si="10"/>
        <v>Guillermo Ochoa (og)</v>
      </c>
      <c r="F42" s="233" t="str">
        <f t="shared" si="11"/>
        <v>Kerim-Sam Alajbegovic (og)</v>
      </c>
      <c r="G42" s="233" t="str">
        <f t="shared" si="12"/>
        <v>Kamal Miller (og)</v>
      </c>
      <c r="H42" s="233" t="str">
        <f t="shared" si="13"/>
        <v>Kamal Miller (og)</v>
      </c>
      <c r="I42" s="233" t="str">
        <f t="shared" si="14"/>
        <v>Kamal Miller (og)</v>
      </c>
      <c r="J42" s="233" t="str">
        <f t="shared" si="15"/>
        <v>Ismaël Baouf (og)</v>
      </c>
      <c r="K42" s="233" t="str">
        <f t="shared" si="16"/>
        <v>Ibañez (og)</v>
      </c>
      <c r="L42" s="233" t="str">
        <f t="shared" si="17"/>
        <v>Ibañez (og)</v>
      </c>
      <c r="M42" s="233" t="str">
        <f t="shared" si="18"/>
        <v>Ibañez (og)</v>
      </c>
      <c r="N42" s="233" t="str">
        <f t="shared" si="19"/>
        <v>Gustavo Velázquez (og)</v>
      </c>
      <c r="O42" s="233" t="str">
        <f t="shared" si="20"/>
        <v>Malik Tillman (og)</v>
      </c>
      <c r="P42" s="233" t="str">
        <f t="shared" si="21"/>
        <v>Malik Tillman (og)</v>
      </c>
      <c r="Q42" s="233" t="str">
        <f t="shared" si="22"/>
        <v>Malik Tillman (og)</v>
      </c>
      <c r="R42" s="233" t="str">
        <f t="shared" si="23"/>
        <v>Livano Comenencia (og)</v>
      </c>
      <c r="S42" s="233" t="str">
        <f t="shared" si="24"/>
        <v>Kai Havertz (og)</v>
      </c>
      <c r="T42" s="233" t="str">
        <f t="shared" si="25"/>
        <v>Kai Havertz (og)</v>
      </c>
      <c r="U42" s="233" t="str">
        <f t="shared" si="26"/>
        <v>Kai Havertz (og)</v>
      </c>
      <c r="V42" s="233" t="str">
        <f t="shared" si="27"/>
        <v>Keisuke Osako (og)</v>
      </c>
      <c r="W42" s="233" t="str">
        <f t="shared" si="28"/>
        <v>Mark Flekken (og)</v>
      </c>
      <c r="X42" s="233" t="str">
        <f t="shared" si="29"/>
        <v>Mark Flekken (og)</v>
      </c>
      <c r="Y42" s="233" t="str">
        <f t="shared" si="30"/>
        <v>Mark Flekken (og)</v>
      </c>
      <c r="Z42" s="233" t="str">
        <f t="shared" si="31"/>
        <v>Mohamed El Shenawy (og)</v>
      </c>
      <c r="AA42" s="233" t="str">
        <f t="shared" si="32"/>
        <v>Maarten Vandevoordt (og)</v>
      </c>
      <c r="AB42" s="233" t="str">
        <f t="shared" si="33"/>
        <v>Maarten Vandevoordt (og)</v>
      </c>
      <c r="AC42" s="233" t="str">
        <f t="shared" si="34"/>
        <v>Maarten Vandevoordt (og)</v>
      </c>
      <c r="AD42" s="233" t="str">
        <f t="shared" si="35"/>
        <v>Kevin Pina (og)</v>
      </c>
      <c r="AE42" s="233" t="str">
        <f t="shared" si="36"/>
        <v>Lamine Yamal (og)</v>
      </c>
      <c r="AF42" s="233" t="str">
        <f t="shared" si="37"/>
        <v>Lamine Yamal (og)</v>
      </c>
      <c r="AG42" s="233" t="str">
        <f t="shared" si="38"/>
        <v>Lamine Yamal (og)</v>
      </c>
      <c r="AH42" s="233" t="str">
        <f t="shared" si="39"/>
        <v>Ismail Jakobs (og)</v>
      </c>
      <c r="AI42" s="233" t="str">
        <f t="shared" si="40"/>
        <v>Malo Gusto (og)</v>
      </c>
      <c r="AJ42" s="233" t="str">
        <f t="shared" si="41"/>
        <v>Malo Gusto (og)</v>
      </c>
      <c r="AK42" s="233" t="str">
        <f t="shared" si="42"/>
        <v>Malo Gusto (og)</v>
      </c>
      <c r="AL42" s="233" t="str">
        <f t="shared" si="43"/>
        <v>Houssem Aouar (og)</v>
      </c>
      <c r="AM42" s="233" t="str">
        <f t="shared" si="44"/>
        <v>Julián Álvarez (og)</v>
      </c>
      <c r="AN42" s="233" t="str">
        <f t="shared" si="45"/>
        <v>Julián Álvarez (og)</v>
      </c>
      <c r="AO42" s="233" t="str">
        <f t="shared" si="46"/>
        <v>Julián Álvarez (og)</v>
      </c>
      <c r="AP42" s="233" t="str">
        <f t="shared" si="47"/>
        <v>Lionel M'Pasi (og)</v>
      </c>
      <c r="AQ42" s="233" t="str">
        <f t="shared" si="48"/>
        <v>Mário Ricardo Silva Velho (og)</v>
      </c>
      <c r="AR42" s="233" t="str">
        <f t="shared" si="49"/>
        <v>Mário Ricardo Silva Velho (og)</v>
      </c>
      <c r="AS42" s="233" t="str">
        <f t="shared" si="50"/>
        <v>Mário Ricardo Silva Velho (og)</v>
      </c>
      <c r="AT42" s="233" t="str">
        <f t="shared" si="51"/>
        <v>Luka Modric (og)</v>
      </c>
      <c r="AU42" s="233" t="str">
        <f t="shared" si="52"/>
        <v>Harvey Barnes (og)</v>
      </c>
      <c r="AV42" s="233" t="str">
        <f t="shared" si="53"/>
        <v>Harvey Barnes (og)</v>
      </c>
      <c r="AW42" s="233" t="str">
        <f t="shared" si="54"/>
        <v>Harvey Barnes (og)</v>
      </c>
      <c r="AY42" s="233" t="str">
        <f t="shared" ca="1" si="55"/>
        <v xml:space="preserve"> (og)</v>
      </c>
      <c r="AZ42" s="233" t="str">
        <f t="shared" ca="1" si="117"/>
        <v xml:space="preserve"> (og)</v>
      </c>
      <c r="BA42" s="233" t="str">
        <f t="shared" ca="1" si="56"/>
        <v xml:space="preserve"> (og)</v>
      </c>
      <c r="BB42" s="233" t="str">
        <f t="shared" ca="1" si="117"/>
        <v xml:space="preserve"> (og)</v>
      </c>
      <c r="BC42" s="233" t="str">
        <f t="shared" ca="1" si="57"/>
        <v xml:space="preserve"> (og)</v>
      </c>
      <c r="BD42" s="233" t="str">
        <f t="shared" ref="BD42" ca="1" si="287">BC16&amp;" (og)"</f>
        <v xml:space="preserve"> (og)</v>
      </c>
      <c r="BE42" s="233" t="str">
        <f t="shared" ca="1" si="59"/>
        <v xml:space="preserve"> (og)</v>
      </c>
      <c r="BF42" s="233" t="str">
        <f t="shared" ref="BF42" ca="1" si="288">BE16&amp;" (og)"</f>
        <v xml:space="preserve"> (og)</v>
      </c>
      <c r="BG42" s="233" t="str">
        <f t="shared" ca="1" si="61"/>
        <v xml:space="preserve"> (og)</v>
      </c>
      <c r="BH42" s="233" t="str">
        <f t="shared" ref="BH42" ca="1" si="289">BG16&amp;" (og)"</f>
        <v xml:space="preserve"> (og)</v>
      </c>
      <c r="BI42" s="233" t="str">
        <f t="shared" ca="1" si="63"/>
        <v xml:space="preserve"> (og)</v>
      </c>
      <c r="BJ42" s="233" t="str">
        <f t="shared" ref="BJ42" ca="1" si="290">BI16&amp;" (og)"</f>
        <v xml:space="preserve"> (og)</v>
      </c>
      <c r="BK42" s="233" t="str">
        <f t="shared" ca="1" si="65"/>
        <v xml:space="preserve"> (og)</v>
      </c>
      <c r="BL42" s="233" t="str">
        <f t="shared" ref="BL42" ca="1" si="291">BK16&amp;" (og)"</f>
        <v xml:space="preserve"> (og)</v>
      </c>
      <c r="BM42" s="233" t="str">
        <f t="shared" ca="1" si="67"/>
        <v xml:space="preserve"> (og)</v>
      </c>
      <c r="BN42" s="233" t="str">
        <f t="shared" ref="BN42" ca="1" si="292">BM16&amp;" (og)"</f>
        <v xml:space="preserve"> (og)</v>
      </c>
      <c r="BO42" s="233" t="str">
        <f t="shared" ca="1" si="69"/>
        <v xml:space="preserve"> (og)</v>
      </c>
      <c r="BP42" s="233" t="str">
        <f t="shared" ref="BP42" ca="1" si="293">BO16&amp;" (og)"</f>
        <v xml:space="preserve"> (og)</v>
      </c>
      <c r="BQ42" s="233" t="str">
        <f t="shared" ca="1" si="71"/>
        <v xml:space="preserve"> (og)</v>
      </c>
      <c r="BR42" s="233" t="str">
        <f t="shared" ref="BR42" ca="1" si="294">BQ16&amp;" (og)"</f>
        <v xml:space="preserve"> (og)</v>
      </c>
      <c r="BS42" s="233" t="str">
        <f t="shared" ca="1" si="73"/>
        <v xml:space="preserve"> (og)</v>
      </c>
      <c r="BT42" s="233" t="str">
        <f t="shared" ref="BT42" ca="1" si="295">BS16&amp;" (og)"</f>
        <v xml:space="preserve"> (og)</v>
      </c>
      <c r="BU42" s="233" t="str">
        <f t="shared" ca="1" si="75"/>
        <v xml:space="preserve"> (og)</v>
      </c>
      <c r="BV42" s="233" t="str">
        <f t="shared" ref="BV42" ca="1" si="296">BU16&amp;" (og)"</f>
        <v xml:space="preserve"> (og)</v>
      </c>
      <c r="BW42" s="233" t="str">
        <f t="shared" ca="1" si="77"/>
        <v xml:space="preserve"> (og)</v>
      </c>
      <c r="BX42" s="233" t="str">
        <f t="shared" ref="BX42" ca="1" si="297">BW16&amp;" (og)"</f>
        <v xml:space="preserve"> (og)</v>
      </c>
      <c r="BY42" s="233" t="str">
        <f t="shared" ca="1" si="79"/>
        <v xml:space="preserve"> (og)</v>
      </c>
      <c r="BZ42" s="233" t="str">
        <f t="shared" ref="BZ42" ca="1" si="298">BY16&amp;" (og)"</f>
        <v xml:space="preserve"> (og)</v>
      </c>
      <c r="CA42" s="233" t="str">
        <f t="shared" ca="1" si="81"/>
        <v xml:space="preserve"> (og)</v>
      </c>
      <c r="CB42" s="233" t="str">
        <f t="shared" ref="CB42" ca="1" si="299">CA16&amp;" (og)"</f>
        <v xml:space="preserve"> (og)</v>
      </c>
      <c r="CC42" s="233" t="str">
        <f t="shared" ca="1" si="83"/>
        <v xml:space="preserve"> (og)</v>
      </c>
      <c r="CD42" s="233" t="str">
        <f t="shared" ref="CD42" ca="1" si="300">CC16&amp;" (og)"</f>
        <v xml:space="preserve"> (og)</v>
      </c>
      <c r="CF42" s="233" t="str">
        <f t="shared" ca="1" si="85"/>
        <v xml:space="preserve"> (og)</v>
      </c>
      <c r="CG42" s="233" t="str">
        <f t="shared" ca="1" si="86"/>
        <v xml:space="preserve"> (og)</v>
      </c>
      <c r="CH42" s="233" t="str">
        <f t="shared" ca="1" si="87"/>
        <v xml:space="preserve"> (og)</v>
      </c>
      <c r="CI42" s="233" t="str">
        <f t="shared" ca="1" si="88"/>
        <v xml:space="preserve"> (og)</v>
      </c>
      <c r="CJ42" s="233" t="str">
        <f t="shared" ca="1" si="89"/>
        <v xml:space="preserve"> (og)</v>
      </c>
      <c r="CK42" s="233" t="str">
        <f t="shared" ca="1" si="90"/>
        <v xml:space="preserve"> (og)</v>
      </c>
      <c r="CL42" s="233" t="str">
        <f t="shared" ca="1" si="91"/>
        <v xml:space="preserve"> (og)</v>
      </c>
      <c r="CM42" s="233" t="str">
        <f t="shared" ca="1" si="92"/>
        <v xml:space="preserve"> (og)</v>
      </c>
      <c r="CN42" s="233" t="str">
        <f t="shared" ca="1" si="93"/>
        <v xml:space="preserve"> (og)</v>
      </c>
      <c r="CO42" s="233" t="str">
        <f t="shared" ca="1" si="94"/>
        <v xml:space="preserve"> (og)</v>
      </c>
      <c r="CP42" s="233" t="str">
        <f t="shared" ca="1" si="95"/>
        <v xml:space="preserve"> (og)</v>
      </c>
      <c r="CQ42" s="233" t="str">
        <f t="shared" ca="1" si="96"/>
        <v xml:space="preserve"> (og)</v>
      </c>
      <c r="CR42" s="233" t="str">
        <f t="shared" ca="1" si="97"/>
        <v xml:space="preserve"> (og)</v>
      </c>
      <c r="CS42" s="233" t="str">
        <f t="shared" ca="1" si="98"/>
        <v xml:space="preserve"> (og)</v>
      </c>
      <c r="CT42" s="233" t="str">
        <f t="shared" ca="1" si="99"/>
        <v xml:space="preserve"> (og)</v>
      </c>
      <c r="CU42" s="233" t="str">
        <f t="shared" ca="1" si="100"/>
        <v xml:space="preserve"> (og)</v>
      </c>
      <c r="CW42" s="233" t="str">
        <f t="shared" ca="1" si="101"/>
        <v xml:space="preserve"> (og)</v>
      </c>
      <c r="CX42" s="233" t="str">
        <f t="shared" ca="1" si="102"/>
        <v xml:space="preserve"> (og)</v>
      </c>
      <c r="CY42" s="233" t="str">
        <f t="shared" ca="1" si="103"/>
        <v xml:space="preserve"> (og)</v>
      </c>
      <c r="CZ42" s="233" t="str">
        <f t="shared" ca="1" si="104"/>
        <v xml:space="preserve"> (og)</v>
      </c>
      <c r="DA42" s="233" t="str">
        <f t="shared" ca="1" si="105"/>
        <v xml:space="preserve"> (og)</v>
      </c>
      <c r="DB42" s="233" t="str">
        <f t="shared" ca="1" si="106"/>
        <v xml:space="preserve"> (og)</v>
      </c>
      <c r="DC42" s="233" t="str">
        <f t="shared" ca="1" si="107"/>
        <v xml:space="preserve"> (og)</v>
      </c>
      <c r="DD42" s="233" t="str">
        <f t="shared" ca="1" si="108"/>
        <v xml:space="preserve"> (og)</v>
      </c>
      <c r="DF42" s="233" t="str">
        <f t="shared" ca="1" si="109"/>
        <v xml:space="preserve"> (og)</v>
      </c>
      <c r="DG42" s="233" t="str">
        <f t="shared" ca="1" si="110"/>
        <v xml:space="preserve"> (og)</v>
      </c>
      <c r="DH42" s="233" t="str">
        <f t="shared" ca="1" si="111"/>
        <v xml:space="preserve"> (og)</v>
      </c>
      <c r="DI42" s="233" t="str">
        <f t="shared" ca="1" si="112"/>
        <v xml:space="preserve"> (og)</v>
      </c>
      <c r="DK42" s="233" t="str">
        <f t="shared" ca="1" si="113"/>
        <v xml:space="preserve"> (og)</v>
      </c>
      <c r="DL42" s="233" t="str">
        <f t="shared" ca="1" si="114"/>
        <v xml:space="preserve"> (og)</v>
      </c>
      <c r="DN42" s="233" t="str">
        <f t="shared" ca="1" si="115"/>
        <v xml:space="preserve"> (og)</v>
      </c>
      <c r="DO42" s="233" t="str">
        <f t="shared" ca="1" si="116"/>
        <v xml:space="preserve"> (og)</v>
      </c>
      <c r="DQ42" s="233" t="str">
        <f t="shared" ca="1" si="146"/>
        <v>South Africa</v>
      </c>
      <c r="DR42" s="233">
        <v>13</v>
      </c>
      <c r="DS42" s="233">
        <v>0</v>
      </c>
      <c r="DT42" s="233" t="str">
        <f ca="1">OFFSET(C3,DR42,DS42)</f>
        <v>Ricardo Goss</v>
      </c>
      <c r="DU42" s="233">
        <f ca="1">COUNTIF('Group Stages'!J7:J150,DT42)</f>
        <v>0</v>
      </c>
      <c r="DV42" s="233">
        <f ca="1">COUNTIF('Group Stages'!K7:K150,DT42)</f>
        <v>0</v>
      </c>
      <c r="DW42" s="233">
        <f ca="1">COUNTIF('Group Stages'!L7:L150,DT42)</f>
        <v>0</v>
      </c>
      <c r="DX42" s="233">
        <f ca="1">COUNTIF('Group Stages'!M7:M150,DT42)</f>
        <v>0</v>
      </c>
      <c r="DY42" s="233">
        <f ca="1">COUNTIF('Group Stages'!N7:N150,DT42)</f>
        <v>0</v>
      </c>
      <c r="DZ42" s="233">
        <f ca="1">COUNTIF('Group Stages'!O7:O150,DT42)</f>
        <v>0</v>
      </c>
      <c r="EA42" s="233">
        <f ca="1">COUNTIF('Group Stages'!P7:P150,DT42)</f>
        <v>0</v>
      </c>
      <c r="EB42" s="233">
        <f ca="1">COUNTIF('Group Stages'!Q7:Q150,DT42)</f>
        <v>0</v>
      </c>
      <c r="EC42" s="233">
        <f ca="1">COUNTIF('Knock Out Stages'!K7:K85,DT42)</f>
        <v>0</v>
      </c>
      <c r="ED42" s="233">
        <f ca="1">COUNTIF('Knock Out Stages'!L7:L85,DT42)</f>
        <v>0</v>
      </c>
      <c r="EE42" s="233">
        <f ca="1">COUNTIF('Knock Out Stages'!M7:M85,DT42)</f>
        <v>0</v>
      </c>
      <c r="EF42" s="233">
        <f ca="1">COUNTIF('Knock Out Stages'!N7:N85,DT42)</f>
        <v>0</v>
      </c>
      <c r="EG42" s="233">
        <f ca="1">COUNTIF('Knock Out Stages'!O7:O85,DT42)</f>
        <v>0</v>
      </c>
      <c r="EH42" s="233">
        <f ca="1">COUNTIF('Knock Out Stages'!P7:P85,DT42)</f>
        <v>0</v>
      </c>
      <c r="EI42" s="233">
        <f ca="1">COUNTIF('Knock Out Stages'!Q7:Q85,DT42)</f>
        <v>0</v>
      </c>
      <c r="EJ42" s="233">
        <f ca="1">COUNTIF('Knock Out Stages'!R7:R85,DT42)</f>
        <v>0</v>
      </c>
      <c r="EK42" s="233">
        <f t="shared" ca="1" si="3"/>
        <v>0</v>
      </c>
      <c r="EL42" s="235">
        <f ca="1">RANK(EK42,EK3:EK1250)+COUNTIF(EK3:EK42,EK42)-1</f>
        <v>40</v>
      </c>
      <c r="EM42" s="233" t="str">
        <f t="shared" ca="1" si="4"/>
        <v>Ricardo Goss (South Africa)</v>
      </c>
    </row>
    <row r="43" spans="1:143" x14ac:dyDescent="0.2">
      <c r="A43" s="233">
        <f t="shared" si="6"/>
        <v>15</v>
      </c>
      <c r="B43" s="233" t="str">
        <f t="shared" si="7"/>
        <v>Ronwen Williams (og)</v>
      </c>
      <c r="C43" s="233" t="str">
        <f t="shared" si="8"/>
        <v>Israel Reyes (og)</v>
      </c>
      <c r="D43" s="233" t="str">
        <f t="shared" si="9"/>
        <v>Israel Reyes (og)</v>
      </c>
      <c r="E43" s="233" t="str">
        <f t="shared" si="10"/>
        <v>Israel Reyes (og)</v>
      </c>
      <c r="F43" s="233" t="str">
        <f t="shared" si="11"/>
        <v>Martin Zlomislic (og)</v>
      </c>
      <c r="G43" s="233" t="str">
        <f t="shared" si="12"/>
        <v>Liam Millar (og)</v>
      </c>
      <c r="H43" s="233" t="str">
        <f t="shared" si="13"/>
        <v>Liam Millar (og)</v>
      </c>
      <c r="I43" s="233" t="str">
        <f t="shared" si="14"/>
        <v>Liam Millar (og)</v>
      </c>
      <c r="J43" s="233" t="str">
        <f t="shared" si="15"/>
        <v>Ismael Saibari (og)</v>
      </c>
      <c r="K43" s="233" t="str">
        <f t="shared" si="16"/>
        <v>Igor Thiago (og)</v>
      </c>
      <c r="L43" s="233" t="str">
        <f t="shared" si="17"/>
        <v>Igor Thiago (og)</v>
      </c>
      <c r="M43" s="233" t="str">
        <f t="shared" si="18"/>
        <v>Igor Thiago (og)</v>
      </c>
      <c r="N43" s="233" t="str">
        <f t="shared" si="19"/>
        <v>José Canale (og)</v>
      </c>
      <c r="O43" s="233" t="str">
        <f t="shared" si="20"/>
        <v>Mark McKenzie (og)</v>
      </c>
      <c r="P43" s="233" t="str">
        <f t="shared" si="21"/>
        <v>Mark McKenzie (og)</v>
      </c>
      <c r="Q43" s="233" t="str">
        <f t="shared" si="22"/>
        <v>Mark McKenzie (og)</v>
      </c>
      <c r="R43" s="233" t="str">
        <f t="shared" si="23"/>
        <v>Riechedly Bazoer (og)</v>
      </c>
      <c r="S43" s="233" t="str">
        <f t="shared" si="24"/>
        <v>Kevin Schade (og)</v>
      </c>
      <c r="T43" s="233" t="str">
        <f t="shared" si="25"/>
        <v>Kevin Schade (og)</v>
      </c>
      <c r="U43" s="233" t="str">
        <f t="shared" si="26"/>
        <v>Kevin Schade (og)</v>
      </c>
      <c r="V43" s="233" t="str">
        <f t="shared" si="27"/>
        <v>Keito Nakamura (og)</v>
      </c>
      <c r="W43" s="233" t="str">
        <f t="shared" si="28"/>
        <v>Micky van de Ven (og)</v>
      </c>
      <c r="X43" s="233" t="str">
        <f t="shared" si="29"/>
        <v>Micky van de Ven (og)</v>
      </c>
      <c r="Y43" s="233" t="str">
        <f t="shared" si="30"/>
        <v>Micky van de Ven (og)</v>
      </c>
      <c r="Z43" s="233" t="str">
        <f t="shared" si="31"/>
        <v>Mohamed Hany (og)</v>
      </c>
      <c r="AA43" s="233" t="str">
        <f t="shared" si="32"/>
        <v>Matz Sels (og)</v>
      </c>
      <c r="AB43" s="233" t="str">
        <f t="shared" si="33"/>
        <v>Matz Sels (og)</v>
      </c>
      <c r="AC43" s="233" t="str">
        <f t="shared" si="34"/>
        <v>Matz Sels (og)</v>
      </c>
      <c r="AD43" s="233" t="str">
        <f t="shared" si="35"/>
        <v>Laros Duarte (og)</v>
      </c>
      <c r="AE43" s="233" t="str">
        <f t="shared" si="36"/>
        <v>Marc Cucurella (og)</v>
      </c>
      <c r="AF43" s="233" t="str">
        <f t="shared" si="37"/>
        <v>Marc Cucurella (og)</v>
      </c>
      <c r="AG43" s="233" t="str">
        <f t="shared" si="38"/>
        <v>Marc Cucurella (og)</v>
      </c>
      <c r="AH43" s="233" t="str">
        <f t="shared" si="39"/>
        <v>Ismaïla Sarr (og)</v>
      </c>
      <c r="AI43" s="233" t="str">
        <f t="shared" si="40"/>
        <v>Manu Koné (og)</v>
      </c>
      <c r="AJ43" s="233" t="str">
        <f t="shared" si="41"/>
        <v>Manu Koné (og)</v>
      </c>
      <c r="AK43" s="233" t="str">
        <f t="shared" si="42"/>
        <v>Manu Koné (og)</v>
      </c>
      <c r="AL43" s="233" t="str">
        <f t="shared" si="43"/>
        <v>Ibrahim Maza (og)</v>
      </c>
      <c r="AM43" s="233" t="str">
        <f t="shared" si="44"/>
        <v>Leandro Paredes (og)</v>
      </c>
      <c r="AN43" s="233" t="str">
        <f t="shared" si="45"/>
        <v>Leandro Paredes (og)</v>
      </c>
      <c r="AO43" s="233" t="str">
        <f t="shared" si="46"/>
        <v>Leandro Paredes (og)</v>
      </c>
      <c r="AP43" s="233" t="str">
        <f t="shared" si="47"/>
        <v>Matthieu Epolo (og)</v>
      </c>
      <c r="AQ43" s="233" t="str">
        <f t="shared" si="48"/>
        <v>Mateus Fernandes (og)</v>
      </c>
      <c r="AR43" s="233" t="str">
        <f t="shared" si="49"/>
        <v>Mateus Fernandes (og)</v>
      </c>
      <c r="AS43" s="233" t="str">
        <f t="shared" si="50"/>
        <v>Mateus Fernandes (og)</v>
      </c>
      <c r="AT43" s="233" t="str">
        <f t="shared" si="51"/>
        <v>Luka Sucic (og)</v>
      </c>
      <c r="AU43" s="233" t="str">
        <f t="shared" si="52"/>
        <v>James Garner (og)</v>
      </c>
      <c r="AV43" s="233" t="str">
        <f t="shared" si="53"/>
        <v>James Garner (og)</v>
      </c>
      <c r="AW43" s="233" t="str">
        <f t="shared" si="54"/>
        <v>James Garner (og)</v>
      </c>
      <c r="AY43" s="233" t="str">
        <f t="shared" ca="1" si="55"/>
        <v xml:space="preserve"> (og)</v>
      </c>
      <c r="AZ43" s="233" t="str">
        <f t="shared" ca="1" si="117"/>
        <v xml:space="preserve"> (og)</v>
      </c>
      <c r="BA43" s="233" t="str">
        <f t="shared" ca="1" si="56"/>
        <v xml:space="preserve"> (og)</v>
      </c>
      <c r="BB43" s="233" t="str">
        <f t="shared" ca="1" si="117"/>
        <v xml:space="preserve"> (og)</v>
      </c>
      <c r="BC43" s="233" t="str">
        <f t="shared" ca="1" si="57"/>
        <v xml:space="preserve"> (og)</v>
      </c>
      <c r="BD43" s="233" t="str">
        <f t="shared" ref="BD43" ca="1" si="301">BC17&amp;" (og)"</f>
        <v xml:space="preserve"> (og)</v>
      </c>
      <c r="BE43" s="233" t="str">
        <f t="shared" ca="1" si="59"/>
        <v xml:space="preserve"> (og)</v>
      </c>
      <c r="BF43" s="233" t="str">
        <f t="shared" ref="BF43" ca="1" si="302">BE17&amp;" (og)"</f>
        <v xml:space="preserve"> (og)</v>
      </c>
      <c r="BG43" s="233" t="str">
        <f t="shared" ca="1" si="61"/>
        <v xml:space="preserve"> (og)</v>
      </c>
      <c r="BH43" s="233" t="str">
        <f t="shared" ref="BH43" ca="1" si="303">BG17&amp;" (og)"</f>
        <v xml:space="preserve"> (og)</v>
      </c>
      <c r="BI43" s="233" t="str">
        <f t="shared" ca="1" si="63"/>
        <v xml:space="preserve"> (og)</v>
      </c>
      <c r="BJ43" s="233" t="str">
        <f t="shared" ref="BJ43" ca="1" si="304">BI17&amp;" (og)"</f>
        <v xml:space="preserve"> (og)</v>
      </c>
      <c r="BK43" s="233" t="str">
        <f t="shared" ca="1" si="65"/>
        <v xml:space="preserve"> (og)</v>
      </c>
      <c r="BL43" s="233" t="str">
        <f t="shared" ref="BL43" ca="1" si="305">BK17&amp;" (og)"</f>
        <v xml:space="preserve"> (og)</v>
      </c>
      <c r="BM43" s="233" t="str">
        <f t="shared" ca="1" si="67"/>
        <v xml:space="preserve"> (og)</v>
      </c>
      <c r="BN43" s="233" t="str">
        <f t="shared" ref="BN43" ca="1" si="306">BM17&amp;" (og)"</f>
        <v xml:space="preserve"> (og)</v>
      </c>
      <c r="BO43" s="233" t="str">
        <f t="shared" ca="1" si="69"/>
        <v xml:space="preserve"> (og)</v>
      </c>
      <c r="BP43" s="233" t="str">
        <f t="shared" ref="BP43" ca="1" si="307">BO17&amp;" (og)"</f>
        <v xml:space="preserve"> (og)</v>
      </c>
      <c r="BQ43" s="233" t="str">
        <f t="shared" ca="1" si="71"/>
        <v xml:space="preserve"> (og)</v>
      </c>
      <c r="BR43" s="233" t="str">
        <f t="shared" ref="BR43" ca="1" si="308">BQ17&amp;" (og)"</f>
        <v xml:space="preserve"> (og)</v>
      </c>
      <c r="BS43" s="233" t="str">
        <f t="shared" ca="1" si="73"/>
        <v xml:space="preserve"> (og)</v>
      </c>
      <c r="BT43" s="233" t="str">
        <f t="shared" ref="BT43" ca="1" si="309">BS17&amp;" (og)"</f>
        <v xml:space="preserve"> (og)</v>
      </c>
      <c r="BU43" s="233" t="str">
        <f t="shared" ca="1" si="75"/>
        <v xml:space="preserve"> (og)</v>
      </c>
      <c r="BV43" s="233" t="str">
        <f t="shared" ref="BV43" ca="1" si="310">BU17&amp;" (og)"</f>
        <v xml:space="preserve"> (og)</v>
      </c>
      <c r="BW43" s="233" t="str">
        <f t="shared" ca="1" si="77"/>
        <v xml:space="preserve"> (og)</v>
      </c>
      <c r="BX43" s="233" t="str">
        <f t="shared" ref="BX43" ca="1" si="311">BW17&amp;" (og)"</f>
        <v xml:space="preserve"> (og)</v>
      </c>
      <c r="BY43" s="233" t="str">
        <f t="shared" ca="1" si="79"/>
        <v xml:space="preserve"> (og)</v>
      </c>
      <c r="BZ43" s="233" t="str">
        <f t="shared" ref="BZ43" ca="1" si="312">BY17&amp;" (og)"</f>
        <v xml:space="preserve"> (og)</v>
      </c>
      <c r="CA43" s="233" t="str">
        <f t="shared" ca="1" si="81"/>
        <v xml:space="preserve"> (og)</v>
      </c>
      <c r="CB43" s="233" t="str">
        <f t="shared" ref="CB43" ca="1" si="313">CA17&amp;" (og)"</f>
        <v xml:space="preserve"> (og)</v>
      </c>
      <c r="CC43" s="233" t="str">
        <f t="shared" ca="1" si="83"/>
        <v xml:space="preserve"> (og)</v>
      </c>
      <c r="CD43" s="233" t="str">
        <f t="shared" ref="CD43" ca="1" si="314">CC17&amp;" (og)"</f>
        <v xml:space="preserve"> (og)</v>
      </c>
      <c r="CF43" s="233" t="str">
        <f t="shared" ca="1" si="85"/>
        <v xml:space="preserve"> (og)</v>
      </c>
      <c r="CG43" s="233" t="str">
        <f t="shared" ca="1" si="86"/>
        <v xml:space="preserve"> (og)</v>
      </c>
      <c r="CH43" s="233" t="str">
        <f t="shared" ca="1" si="87"/>
        <v xml:space="preserve"> (og)</v>
      </c>
      <c r="CI43" s="233" t="str">
        <f t="shared" ca="1" si="88"/>
        <v xml:space="preserve"> (og)</v>
      </c>
      <c r="CJ43" s="233" t="str">
        <f t="shared" ca="1" si="89"/>
        <v xml:space="preserve"> (og)</v>
      </c>
      <c r="CK43" s="233" t="str">
        <f t="shared" ca="1" si="90"/>
        <v xml:space="preserve"> (og)</v>
      </c>
      <c r="CL43" s="233" t="str">
        <f t="shared" ca="1" si="91"/>
        <v xml:space="preserve"> (og)</v>
      </c>
      <c r="CM43" s="233" t="str">
        <f t="shared" ca="1" si="92"/>
        <v xml:space="preserve"> (og)</v>
      </c>
      <c r="CN43" s="233" t="str">
        <f t="shared" ca="1" si="93"/>
        <v xml:space="preserve"> (og)</v>
      </c>
      <c r="CO43" s="233" t="str">
        <f t="shared" ca="1" si="94"/>
        <v xml:space="preserve"> (og)</v>
      </c>
      <c r="CP43" s="233" t="str">
        <f t="shared" ca="1" si="95"/>
        <v xml:space="preserve"> (og)</v>
      </c>
      <c r="CQ43" s="233" t="str">
        <f t="shared" ca="1" si="96"/>
        <v xml:space="preserve"> (og)</v>
      </c>
      <c r="CR43" s="233" t="str">
        <f t="shared" ca="1" si="97"/>
        <v xml:space="preserve"> (og)</v>
      </c>
      <c r="CS43" s="233" t="str">
        <f t="shared" ca="1" si="98"/>
        <v xml:space="preserve"> (og)</v>
      </c>
      <c r="CT43" s="233" t="str">
        <f t="shared" ca="1" si="99"/>
        <v xml:space="preserve"> (og)</v>
      </c>
      <c r="CU43" s="233" t="str">
        <f t="shared" ca="1" si="100"/>
        <v xml:space="preserve"> (og)</v>
      </c>
      <c r="CW43" s="233" t="str">
        <f t="shared" ca="1" si="101"/>
        <v xml:space="preserve"> (og)</v>
      </c>
      <c r="CX43" s="233" t="str">
        <f t="shared" ca="1" si="102"/>
        <v xml:space="preserve"> (og)</v>
      </c>
      <c r="CY43" s="233" t="str">
        <f t="shared" ca="1" si="103"/>
        <v xml:space="preserve"> (og)</v>
      </c>
      <c r="CZ43" s="233" t="str">
        <f t="shared" ca="1" si="104"/>
        <v xml:space="preserve"> (og)</v>
      </c>
      <c r="DA43" s="233" t="str">
        <f t="shared" ca="1" si="105"/>
        <v xml:space="preserve"> (og)</v>
      </c>
      <c r="DB43" s="233" t="str">
        <f t="shared" ca="1" si="106"/>
        <v xml:space="preserve"> (og)</v>
      </c>
      <c r="DC43" s="233" t="str">
        <f t="shared" ca="1" si="107"/>
        <v xml:space="preserve"> (og)</v>
      </c>
      <c r="DD43" s="233" t="str">
        <f t="shared" ca="1" si="108"/>
        <v xml:space="preserve"> (og)</v>
      </c>
      <c r="DF43" s="233" t="str">
        <f t="shared" ca="1" si="109"/>
        <v xml:space="preserve"> (og)</v>
      </c>
      <c r="DG43" s="233" t="str">
        <f t="shared" ca="1" si="110"/>
        <v xml:space="preserve"> (og)</v>
      </c>
      <c r="DH43" s="233" t="str">
        <f t="shared" ca="1" si="111"/>
        <v xml:space="preserve"> (og)</v>
      </c>
      <c r="DI43" s="233" t="str">
        <f t="shared" ca="1" si="112"/>
        <v xml:space="preserve"> (og)</v>
      </c>
      <c r="DK43" s="233" t="str">
        <f t="shared" ca="1" si="113"/>
        <v xml:space="preserve"> (og)</v>
      </c>
      <c r="DL43" s="233" t="str">
        <f t="shared" ca="1" si="114"/>
        <v xml:space="preserve"> (og)</v>
      </c>
      <c r="DN43" s="233" t="str">
        <f t="shared" ca="1" si="115"/>
        <v xml:space="preserve"> (og)</v>
      </c>
      <c r="DO43" s="233" t="str">
        <f t="shared" ca="1" si="116"/>
        <v xml:space="preserve"> (og)</v>
      </c>
      <c r="DQ43" s="233" t="str">
        <f t="shared" ca="1" si="146"/>
        <v>South Africa</v>
      </c>
      <c r="DR43" s="233">
        <v>14</v>
      </c>
      <c r="DS43" s="233">
        <v>0</v>
      </c>
      <c r="DT43" s="233" t="str">
        <f ca="1">OFFSET(C3,DR43,DS43)</f>
        <v>Ronwen Williams</v>
      </c>
      <c r="DU43" s="233">
        <f ca="1">COUNTIF('Group Stages'!J7:J150,DT43)</f>
        <v>0</v>
      </c>
      <c r="DV43" s="233">
        <f ca="1">COUNTIF('Group Stages'!K7:K150,DT43)</f>
        <v>0</v>
      </c>
      <c r="DW43" s="233">
        <f ca="1">COUNTIF('Group Stages'!L7:L150,DT43)</f>
        <v>0</v>
      </c>
      <c r="DX43" s="233">
        <f ca="1">COUNTIF('Group Stages'!M7:M150,DT43)</f>
        <v>0</v>
      </c>
      <c r="DY43" s="233">
        <f ca="1">COUNTIF('Group Stages'!N7:N150,DT43)</f>
        <v>0</v>
      </c>
      <c r="DZ43" s="233">
        <f ca="1">COUNTIF('Group Stages'!O7:O150,DT43)</f>
        <v>0</v>
      </c>
      <c r="EA43" s="233">
        <f ca="1">COUNTIF('Group Stages'!P7:P150,DT43)</f>
        <v>0</v>
      </c>
      <c r="EB43" s="233">
        <f ca="1">COUNTIF('Group Stages'!Q7:Q150,DT43)</f>
        <v>0</v>
      </c>
      <c r="EC43" s="233">
        <f ca="1">COUNTIF('Knock Out Stages'!K7:K85,DT43)</f>
        <v>0</v>
      </c>
      <c r="ED43" s="233">
        <f ca="1">COUNTIF('Knock Out Stages'!L7:L85,DT43)</f>
        <v>0</v>
      </c>
      <c r="EE43" s="233">
        <f ca="1">COUNTIF('Knock Out Stages'!M7:M85,DT43)</f>
        <v>0</v>
      </c>
      <c r="EF43" s="233">
        <f ca="1">COUNTIF('Knock Out Stages'!N7:N85,DT43)</f>
        <v>0</v>
      </c>
      <c r="EG43" s="233">
        <f ca="1">COUNTIF('Knock Out Stages'!O7:O85,DT43)</f>
        <v>0</v>
      </c>
      <c r="EH43" s="233">
        <f ca="1">COUNTIF('Knock Out Stages'!P7:P85,DT43)</f>
        <v>0</v>
      </c>
      <c r="EI43" s="233">
        <f ca="1">COUNTIF('Knock Out Stages'!Q7:Q85,DT43)</f>
        <v>0</v>
      </c>
      <c r="EJ43" s="233">
        <f ca="1">COUNTIF('Knock Out Stages'!R7:R85,DT43)</f>
        <v>0</v>
      </c>
      <c r="EK43" s="233">
        <f t="shared" ca="1" si="3"/>
        <v>0</v>
      </c>
      <c r="EL43" s="235">
        <f ca="1">RANK(EK43,EK3:EK1250)+COUNTIF(EK3:EK43,EK43)-1</f>
        <v>41</v>
      </c>
      <c r="EM43" s="233" t="str">
        <f t="shared" ca="1" si="4"/>
        <v>Ronwen Williams (South Africa)</v>
      </c>
    </row>
    <row r="44" spans="1:143" x14ac:dyDescent="0.2">
      <c r="A44" s="233">
        <f t="shared" si="6"/>
        <v>16</v>
      </c>
      <c r="B44" s="233" t="str">
        <f t="shared" si="7"/>
        <v>Samukelo Kabini (og)</v>
      </c>
      <c r="C44" s="233" t="str">
        <f t="shared" si="8"/>
        <v>Jesús Angulo (og)</v>
      </c>
      <c r="D44" s="233" t="str">
        <f t="shared" si="9"/>
        <v>Jesús Angulo (og)</v>
      </c>
      <c r="E44" s="233" t="str">
        <f t="shared" si="10"/>
        <v>Jesús Angulo (og)</v>
      </c>
      <c r="F44" s="233" t="str">
        <f t="shared" si="11"/>
        <v>Nidal Celik (og)</v>
      </c>
      <c r="G44" s="233" t="str">
        <f t="shared" si="12"/>
        <v>Luc Rollet (og)</v>
      </c>
      <c r="H44" s="233" t="str">
        <f t="shared" si="13"/>
        <v>Luc Rollet (og)</v>
      </c>
      <c r="I44" s="233" t="str">
        <f t="shared" si="14"/>
        <v>Luc Rollet (og)</v>
      </c>
      <c r="J44" s="233" t="str">
        <f t="shared" si="15"/>
        <v>Issa Diop (og)</v>
      </c>
      <c r="K44" s="233" t="str">
        <f t="shared" si="16"/>
        <v>João Pedro (og)</v>
      </c>
      <c r="L44" s="233" t="str">
        <f t="shared" si="17"/>
        <v>João Pedro (og)</v>
      </c>
      <c r="M44" s="233" t="str">
        <f t="shared" si="18"/>
        <v>João Pedro (og)</v>
      </c>
      <c r="N44" s="233" t="str">
        <f t="shared" si="19"/>
        <v>Juan Cáceres (og)</v>
      </c>
      <c r="O44" s="233" t="str">
        <f t="shared" si="20"/>
        <v>Matt Turner (og)</v>
      </c>
      <c r="P44" s="233" t="str">
        <f t="shared" si="21"/>
        <v>Matt Turner (og)</v>
      </c>
      <c r="Q44" s="233" t="str">
        <f t="shared" si="22"/>
        <v>Matt Turner (og)</v>
      </c>
      <c r="R44" s="233" t="str">
        <f t="shared" si="23"/>
        <v>Roshon van Eijma (og)</v>
      </c>
      <c r="S44" s="233" t="str">
        <f t="shared" si="24"/>
        <v>Lennart Karl (og)</v>
      </c>
      <c r="T44" s="233" t="str">
        <f t="shared" si="25"/>
        <v>Lennart Karl (og)</v>
      </c>
      <c r="U44" s="233" t="str">
        <f t="shared" si="26"/>
        <v>Lennart Karl (og)</v>
      </c>
      <c r="V44" s="233" t="str">
        <f t="shared" si="27"/>
        <v>Kento Shiogai (og)</v>
      </c>
      <c r="W44" s="233" t="str">
        <f t="shared" si="28"/>
        <v>Nathan Aké (og)</v>
      </c>
      <c r="X44" s="233" t="str">
        <f t="shared" si="29"/>
        <v>Nathan Aké (og)</v>
      </c>
      <c r="Y44" s="233" t="str">
        <f t="shared" si="30"/>
        <v>Nathan Aké (og)</v>
      </c>
      <c r="Z44" s="233" t="str">
        <f t="shared" si="31"/>
        <v>Mohammed Salah (og)</v>
      </c>
      <c r="AA44" s="233" t="str">
        <f t="shared" si="32"/>
        <v>Maxim De Cuyper (og)</v>
      </c>
      <c r="AB44" s="233" t="str">
        <f t="shared" si="33"/>
        <v>Maxim De Cuyper (og)</v>
      </c>
      <c r="AC44" s="233" t="str">
        <f t="shared" si="34"/>
        <v>Maxim De Cuyper (og)</v>
      </c>
      <c r="AD44" s="233" t="str">
        <f t="shared" si="35"/>
        <v>Márcio Rosa (og)</v>
      </c>
      <c r="AE44" s="233" t="str">
        <f t="shared" si="36"/>
        <v>Marcos Llorente (og)</v>
      </c>
      <c r="AF44" s="233" t="str">
        <f t="shared" si="37"/>
        <v>Marcos Llorente (og)</v>
      </c>
      <c r="AG44" s="233" t="str">
        <f t="shared" si="38"/>
        <v>Marcos Llorente (og)</v>
      </c>
      <c r="AH44" s="233" t="str">
        <f t="shared" si="39"/>
        <v>Kalidou Koulibaly (og)</v>
      </c>
      <c r="AI44" s="233" t="str">
        <f t="shared" si="40"/>
        <v>Marcus Thuram (og)</v>
      </c>
      <c r="AJ44" s="233" t="str">
        <f t="shared" si="41"/>
        <v>Marcus Thuram (og)</v>
      </c>
      <c r="AK44" s="233" t="str">
        <f t="shared" si="42"/>
        <v>Marcus Thuram (og)</v>
      </c>
      <c r="AL44" s="233" t="str">
        <f t="shared" si="43"/>
        <v>Kilian Belazzoug (og)</v>
      </c>
      <c r="AM44" s="233" t="str">
        <f t="shared" si="44"/>
        <v>Lionel Messi (og)</v>
      </c>
      <c r="AN44" s="233" t="str">
        <f t="shared" si="45"/>
        <v>Lionel Messi (og)</v>
      </c>
      <c r="AO44" s="233" t="str">
        <f t="shared" si="46"/>
        <v>Lionel Messi (og)</v>
      </c>
      <c r="AP44" s="233" t="str">
        <f t="shared" si="47"/>
        <v>Meschack Elia (og)</v>
      </c>
      <c r="AQ44" s="233" t="str">
        <f t="shared" si="48"/>
        <v>Matheus Nunes (og)</v>
      </c>
      <c r="AR44" s="233" t="str">
        <f t="shared" si="49"/>
        <v>Matheus Nunes (og)</v>
      </c>
      <c r="AS44" s="233" t="str">
        <f t="shared" si="50"/>
        <v>Matheus Nunes (og)</v>
      </c>
      <c r="AT44" s="233" t="str">
        <f t="shared" si="51"/>
        <v>Luka Vuskovic (og)</v>
      </c>
      <c r="AU44" s="233" t="str">
        <f t="shared" si="52"/>
        <v>James Trafford (og)</v>
      </c>
      <c r="AV44" s="233" t="str">
        <f t="shared" si="53"/>
        <v>James Trafford (og)</v>
      </c>
      <c r="AW44" s="233" t="str">
        <f t="shared" si="54"/>
        <v>James Trafford (og)</v>
      </c>
      <c r="AY44" s="233" t="str">
        <f t="shared" ca="1" si="55"/>
        <v xml:space="preserve"> (og)</v>
      </c>
      <c r="AZ44" s="233" t="str">
        <f t="shared" ca="1" si="117"/>
        <v xml:space="preserve"> (og)</v>
      </c>
      <c r="BA44" s="233" t="str">
        <f t="shared" ca="1" si="56"/>
        <v xml:space="preserve"> (og)</v>
      </c>
      <c r="BB44" s="233" t="str">
        <f t="shared" ca="1" si="117"/>
        <v xml:space="preserve"> (og)</v>
      </c>
      <c r="BC44" s="233" t="str">
        <f t="shared" ca="1" si="57"/>
        <v xml:space="preserve"> (og)</v>
      </c>
      <c r="BD44" s="233" t="str">
        <f t="shared" ref="BD44" ca="1" si="315">BC18&amp;" (og)"</f>
        <v xml:space="preserve"> (og)</v>
      </c>
      <c r="BE44" s="233" t="str">
        <f t="shared" ca="1" si="59"/>
        <v xml:space="preserve"> (og)</v>
      </c>
      <c r="BF44" s="233" t="str">
        <f t="shared" ref="BF44" ca="1" si="316">BE18&amp;" (og)"</f>
        <v xml:space="preserve"> (og)</v>
      </c>
      <c r="BG44" s="233" t="str">
        <f t="shared" ca="1" si="61"/>
        <v xml:space="preserve"> (og)</v>
      </c>
      <c r="BH44" s="233" t="str">
        <f t="shared" ref="BH44" ca="1" si="317">BG18&amp;" (og)"</f>
        <v xml:space="preserve"> (og)</v>
      </c>
      <c r="BI44" s="233" t="str">
        <f t="shared" ca="1" si="63"/>
        <v xml:space="preserve"> (og)</v>
      </c>
      <c r="BJ44" s="233" t="str">
        <f t="shared" ref="BJ44" ca="1" si="318">BI18&amp;" (og)"</f>
        <v xml:space="preserve"> (og)</v>
      </c>
      <c r="BK44" s="233" t="str">
        <f t="shared" ca="1" si="65"/>
        <v xml:space="preserve"> (og)</v>
      </c>
      <c r="BL44" s="233" t="str">
        <f t="shared" ref="BL44" ca="1" si="319">BK18&amp;" (og)"</f>
        <v xml:space="preserve"> (og)</v>
      </c>
      <c r="BM44" s="233" t="str">
        <f t="shared" ca="1" si="67"/>
        <v xml:space="preserve"> (og)</v>
      </c>
      <c r="BN44" s="233" t="str">
        <f t="shared" ref="BN44" ca="1" si="320">BM18&amp;" (og)"</f>
        <v xml:space="preserve"> (og)</v>
      </c>
      <c r="BO44" s="233" t="str">
        <f t="shared" ca="1" si="69"/>
        <v xml:space="preserve"> (og)</v>
      </c>
      <c r="BP44" s="233" t="str">
        <f t="shared" ref="BP44" ca="1" si="321">BO18&amp;" (og)"</f>
        <v xml:space="preserve"> (og)</v>
      </c>
      <c r="BQ44" s="233" t="str">
        <f t="shared" ca="1" si="71"/>
        <v xml:space="preserve"> (og)</v>
      </c>
      <c r="BR44" s="233" t="str">
        <f t="shared" ref="BR44" ca="1" si="322">BQ18&amp;" (og)"</f>
        <v xml:space="preserve"> (og)</v>
      </c>
      <c r="BS44" s="233" t="str">
        <f t="shared" ca="1" si="73"/>
        <v xml:space="preserve"> (og)</v>
      </c>
      <c r="BT44" s="233" t="str">
        <f t="shared" ref="BT44" ca="1" si="323">BS18&amp;" (og)"</f>
        <v xml:space="preserve"> (og)</v>
      </c>
      <c r="BU44" s="233" t="str">
        <f t="shared" ca="1" si="75"/>
        <v xml:space="preserve"> (og)</v>
      </c>
      <c r="BV44" s="233" t="str">
        <f t="shared" ref="BV44" ca="1" si="324">BU18&amp;" (og)"</f>
        <v xml:space="preserve"> (og)</v>
      </c>
      <c r="BW44" s="233" t="str">
        <f t="shared" ca="1" si="77"/>
        <v xml:space="preserve"> (og)</v>
      </c>
      <c r="BX44" s="233" t="str">
        <f t="shared" ref="BX44" ca="1" si="325">BW18&amp;" (og)"</f>
        <v xml:space="preserve"> (og)</v>
      </c>
      <c r="BY44" s="233" t="str">
        <f t="shared" ca="1" si="79"/>
        <v xml:space="preserve"> (og)</v>
      </c>
      <c r="BZ44" s="233" t="str">
        <f t="shared" ref="BZ44" ca="1" si="326">BY18&amp;" (og)"</f>
        <v xml:space="preserve"> (og)</v>
      </c>
      <c r="CA44" s="233" t="str">
        <f t="shared" ca="1" si="81"/>
        <v xml:space="preserve"> (og)</v>
      </c>
      <c r="CB44" s="233" t="str">
        <f t="shared" ref="CB44" ca="1" si="327">CA18&amp;" (og)"</f>
        <v xml:space="preserve"> (og)</v>
      </c>
      <c r="CC44" s="233" t="str">
        <f t="shared" ca="1" si="83"/>
        <v xml:space="preserve"> (og)</v>
      </c>
      <c r="CD44" s="233" t="str">
        <f t="shared" ref="CD44" ca="1" si="328">CC18&amp;" (og)"</f>
        <v xml:space="preserve"> (og)</v>
      </c>
      <c r="CF44" s="233" t="str">
        <f t="shared" ca="1" si="85"/>
        <v xml:space="preserve"> (og)</v>
      </c>
      <c r="CG44" s="233" t="str">
        <f t="shared" ca="1" si="86"/>
        <v xml:space="preserve"> (og)</v>
      </c>
      <c r="CH44" s="233" t="str">
        <f t="shared" ca="1" si="87"/>
        <v xml:space="preserve"> (og)</v>
      </c>
      <c r="CI44" s="233" t="str">
        <f t="shared" ca="1" si="88"/>
        <v xml:space="preserve"> (og)</v>
      </c>
      <c r="CJ44" s="233" t="str">
        <f t="shared" ca="1" si="89"/>
        <v xml:space="preserve"> (og)</v>
      </c>
      <c r="CK44" s="233" t="str">
        <f t="shared" ca="1" si="90"/>
        <v xml:space="preserve"> (og)</v>
      </c>
      <c r="CL44" s="233" t="str">
        <f t="shared" ca="1" si="91"/>
        <v xml:space="preserve"> (og)</v>
      </c>
      <c r="CM44" s="233" t="str">
        <f t="shared" ca="1" si="92"/>
        <v xml:space="preserve"> (og)</v>
      </c>
      <c r="CN44" s="233" t="str">
        <f t="shared" ca="1" si="93"/>
        <v xml:space="preserve"> (og)</v>
      </c>
      <c r="CO44" s="233" t="str">
        <f t="shared" ca="1" si="94"/>
        <v xml:space="preserve"> (og)</v>
      </c>
      <c r="CP44" s="233" t="str">
        <f t="shared" ca="1" si="95"/>
        <v xml:space="preserve"> (og)</v>
      </c>
      <c r="CQ44" s="233" t="str">
        <f t="shared" ca="1" si="96"/>
        <v xml:space="preserve"> (og)</v>
      </c>
      <c r="CR44" s="233" t="str">
        <f t="shared" ca="1" si="97"/>
        <v xml:space="preserve"> (og)</v>
      </c>
      <c r="CS44" s="233" t="str">
        <f t="shared" ca="1" si="98"/>
        <v xml:space="preserve"> (og)</v>
      </c>
      <c r="CT44" s="233" t="str">
        <f t="shared" ca="1" si="99"/>
        <v xml:space="preserve"> (og)</v>
      </c>
      <c r="CU44" s="233" t="str">
        <f t="shared" ca="1" si="100"/>
        <v xml:space="preserve"> (og)</v>
      </c>
      <c r="CW44" s="233" t="str">
        <f t="shared" ca="1" si="101"/>
        <v xml:space="preserve"> (og)</v>
      </c>
      <c r="CX44" s="233" t="str">
        <f t="shared" ca="1" si="102"/>
        <v xml:space="preserve"> (og)</v>
      </c>
      <c r="CY44" s="233" t="str">
        <f t="shared" ca="1" si="103"/>
        <v xml:space="preserve"> (og)</v>
      </c>
      <c r="CZ44" s="233" t="str">
        <f t="shared" ca="1" si="104"/>
        <v xml:space="preserve"> (og)</v>
      </c>
      <c r="DA44" s="233" t="str">
        <f t="shared" ca="1" si="105"/>
        <v xml:space="preserve"> (og)</v>
      </c>
      <c r="DB44" s="233" t="str">
        <f t="shared" ca="1" si="106"/>
        <v xml:space="preserve"> (og)</v>
      </c>
      <c r="DC44" s="233" t="str">
        <f t="shared" ca="1" si="107"/>
        <v xml:space="preserve"> (og)</v>
      </c>
      <c r="DD44" s="233" t="str">
        <f t="shared" ca="1" si="108"/>
        <v xml:space="preserve"> (og)</v>
      </c>
      <c r="DF44" s="233" t="str">
        <f t="shared" ca="1" si="109"/>
        <v xml:space="preserve"> (og)</v>
      </c>
      <c r="DG44" s="233" t="str">
        <f t="shared" ca="1" si="110"/>
        <v xml:space="preserve"> (og)</v>
      </c>
      <c r="DH44" s="233" t="str">
        <f t="shared" ca="1" si="111"/>
        <v xml:space="preserve"> (og)</v>
      </c>
      <c r="DI44" s="233" t="str">
        <f t="shared" ca="1" si="112"/>
        <v xml:space="preserve"> (og)</v>
      </c>
      <c r="DK44" s="233" t="str">
        <f t="shared" ca="1" si="113"/>
        <v xml:space="preserve"> (og)</v>
      </c>
      <c r="DL44" s="233" t="str">
        <f t="shared" ca="1" si="114"/>
        <v xml:space="preserve"> (og)</v>
      </c>
      <c r="DN44" s="233" t="str">
        <f t="shared" ca="1" si="115"/>
        <v xml:space="preserve"> (og)</v>
      </c>
      <c r="DO44" s="233" t="str">
        <f t="shared" ca="1" si="116"/>
        <v xml:space="preserve"> (og)</v>
      </c>
      <c r="DQ44" s="233" t="str">
        <f t="shared" ca="1" si="146"/>
        <v>South Africa</v>
      </c>
      <c r="DR44" s="233">
        <v>15</v>
      </c>
      <c r="DS44" s="233">
        <v>0</v>
      </c>
      <c r="DT44" s="233" t="str">
        <f ca="1">OFFSET(C3,DR44,DS44)</f>
        <v>Samukelo Kabini</v>
      </c>
      <c r="DU44" s="233">
        <f ca="1">COUNTIF('Group Stages'!J7:J150,DT44)</f>
        <v>0</v>
      </c>
      <c r="DV44" s="233">
        <f ca="1">COUNTIF('Group Stages'!K7:K150,DT44)</f>
        <v>0</v>
      </c>
      <c r="DW44" s="233">
        <f ca="1">COUNTIF('Group Stages'!L7:L150,DT44)</f>
        <v>0</v>
      </c>
      <c r="DX44" s="233">
        <f ca="1">COUNTIF('Group Stages'!M7:M150,DT44)</f>
        <v>0</v>
      </c>
      <c r="DY44" s="233">
        <f ca="1">COUNTIF('Group Stages'!N7:N150,DT44)</f>
        <v>0</v>
      </c>
      <c r="DZ44" s="233">
        <f ca="1">COUNTIF('Group Stages'!O7:O150,DT44)</f>
        <v>0</v>
      </c>
      <c r="EA44" s="233">
        <f ca="1">COUNTIF('Group Stages'!P7:P150,DT44)</f>
        <v>0</v>
      </c>
      <c r="EB44" s="233">
        <f ca="1">COUNTIF('Group Stages'!Q7:Q150,DT44)</f>
        <v>0</v>
      </c>
      <c r="EC44" s="233">
        <f ca="1">COUNTIF('Knock Out Stages'!K7:K85,DT44)</f>
        <v>0</v>
      </c>
      <c r="ED44" s="233">
        <f ca="1">COUNTIF('Knock Out Stages'!L7:L85,DT44)</f>
        <v>0</v>
      </c>
      <c r="EE44" s="233">
        <f ca="1">COUNTIF('Knock Out Stages'!M7:M85,DT44)</f>
        <v>0</v>
      </c>
      <c r="EF44" s="233">
        <f ca="1">COUNTIF('Knock Out Stages'!N7:N85,DT44)</f>
        <v>0</v>
      </c>
      <c r="EG44" s="233">
        <f ca="1">COUNTIF('Knock Out Stages'!O7:O85,DT44)</f>
        <v>0</v>
      </c>
      <c r="EH44" s="233">
        <f ca="1">COUNTIF('Knock Out Stages'!P7:P85,DT44)</f>
        <v>0</v>
      </c>
      <c r="EI44" s="233">
        <f ca="1">COUNTIF('Knock Out Stages'!Q7:Q85,DT44)</f>
        <v>0</v>
      </c>
      <c r="EJ44" s="233">
        <f ca="1">COUNTIF('Knock Out Stages'!R7:R85,DT44)</f>
        <v>0</v>
      </c>
      <c r="EK44" s="233">
        <f t="shared" ca="1" si="3"/>
        <v>0</v>
      </c>
      <c r="EL44" s="235">
        <f ca="1">RANK(EK44,EK3:EK1250)+COUNTIF(EK3:EK44,EK44)-1</f>
        <v>42</v>
      </c>
      <c r="EM44" s="233" t="str">
        <f t="shared" ca="1" si="4"/>
        <v>Samukelo Kabini (South Africa)</v>
      </c>
    </row>
    <row r="45" spans="1:143" x14ac:dyDescent="0.2">
      <c r="A45" s="233">
        <f t="shared" si="6"/>
        <v>17</v>
      </c>
      <c r="B45" s="233" t="str">
        <f t="shared" si="7"/>
        <v>Teboho Mokoena (og)</v>
      </c>
      <c r="C45" s="233" t="str">
        <f t="shared" si="8"/>
        <v>Jesús Gallardo (og)</v>
      </c>
      <c r="D45" s="233" t="str">
        <f t="shared" si="9"/>
        <v>Jesús Gallardo (og)</v>
      </c>
      <c r="E45" s="233" t="str">
        <f t="shared" si="10"/>
        <v>Jesús Gallardo (og)</v>
      </c>
      <c r="F45" s="233" t="str">
        <f t="shared" si="11"/>
        <v>Nihad Mujakic (og)</v>
      </c>
      <c r="G45" s="233" t="str">
        <f t="shared" si="12"/>
        <v>Marcelo Flores (og)</v>
      </c>
      <c r="H45" s="233" t="str">
        <f t="shared" si="13"/>
        <v>Marcelo Flores (og)</v>
      </c>
      <c r="I45" s="233" t="str">
        <f t="shared" si="14"/>
        <v>Marcelo Flores (og)</v>
      </c>
      <c r="J45" s="233" t="str">
        <f t="shared" si="15"/>
        <v>Mehdi Harrar (og)</v>
      </c>
      <c r="K45" s="233" t="str">
        <f t="shared" si="16"/>
        <v>Kaiki (og)</v>
      </c>
      <c r="L45" s="233" t="str">
        <f t="shared" si="17"/>
        <v>Kaiki (og)</v>
      </c>
      <c r="M45" s="233" t="str">
        <f t="shared" si="18"/>
        <v>Kaiki (og)</v>
      </c>
      <c r="N45" s="233" t="str">
        <f t="shared" si="19"/>
        <v>Julio Enciso (og)</v>
      </c>
      <c r="O45" s="233" t="str">
        <f t="shared" si="20"/>
        <v>Matthew Freese (og)</v>
      </c>
      <c r="P45" s="233" t="str">
        <f t="shared" si="21"/>
        <v>Matthew Freese (og)</v>
      </c>
      <c r="Q45" s="233" t="str">
        <f t="shared" si="22"/>
        <v>Matthew Freese (og)</v>
      </c>
      <c r="R45" s="233" t="str">
        <f t="shared" si="23"/>
        <v>Sherel Floranus (og)</v>
      </c>
      <c r="S45" s="233" t="str">
        <f t="shared" si="24"/>
        <v>Leon Goretzka (og)</v>
      </c>
      <c r="T45" s="233" t="str">
        <f t="shared" si="25"/>
        <v>Leon Goretzka (og)</v>
      </c>
      <c r="U45" s="233" t="str">
        <f t="shared" si="26"/>
        <v>Leon Goretzka (og)</v>
      </c>
      <c r="V45" s="233" t="str">
        <f t="shared" si="27"/>
        <v>Kodai Sano (og)</v>
      </c>
      <c r="W45" s="233" t="str">
        <f t="shared" si="28"/>
        <v>Noa Lang (og)</v>
      </c>
      <c r="X45" s="233" t="str">
        <f t="shared" si="29"/>
        <v>Noa Lang (og)</v>
      </c>
      <c r="Y45" s="233" t="str">
        <f t="shared" si="30"/>
        <v>Noa Lang (og)</v>
      </c>
      <c r="Z45" s="233" t="str">
        <f t="shared" si="31"/>
        <v>Mohanad Lasheen (og)</v>
      </c>
      <c r="AA45" s="233" t="str">
        <f t="shared" si="32"/>
        <v>Mika Godts (og)</v>
      </c>
      <c r="AB45" s="233" t="str">
        <f t="shared" si="33"/>
        <v>Mika Godts (og)</v>
      </c>
      <c r="AC45" s="233" t="str">
        <f t="shared" si="34"/>
        <v>Mika Godts (og)</v>
      </c>
      <c r="AD45" s="233" t="str">
        <f t="shared" si="35"/>
        <v>Nuno da Costa (og)</v>
      </c>
      <c r="AE45" s="233" t="str">
        <f t="shared" si="36"/>
        <v>Martín Zubimendi (og)</v>
      </c>
      <c r="AF45" s="233" t="str">
        <f t="shared" si="37"/>
        <v>Martín Zubimendi (og)</v>
      </c>
      <c r="AG45" s="233" t="str">
        <f t="shared" si="38"/>
        <v>Martín Zubimendi (og)</v>
      </c>
      <c r="AH45" s="233" t="str">
        <f t="shared" si="39"/>
        <v>Krépin Diatta (og)</v>
      </c>
      <c r="AI45" s="233" t="str">
        <f t="shared" si="40"/>
        <v>Maxence Lacroix (og)</v>
      </c>
      <c r="AJ45" s="233" t="str">
        <f t="shared" si="41"/>
        <v>Maxence Lacroix (og)</v>
      </c>
      <c r="AK45" s="233" t="str">
        <f t="shared" si="42"/>
        <v>Maxence Lacroix (og)</v>
      </c>
      <c r="AL45" s="233" t="str">
        <f t="shared" si="43"/>
        <v>Luca Zidane (og)</v>
      </c>
      <c r="AM45" s="233" t="str">
        <f t="shared" si="44"/>
        <v>Lucas Martínez Quarta (og)</v>
      </c>
      <c r="AN45" s="233" t="str">
        <f t="shared" si="45"/>
        <v>Lucas Martínez Quarta (og)</v>
      </c>
      <c r="AO45" s="233" t="str">
        <f t="shared" si="46"/>
        <v>Lucas Martínez Quarta (og)</v>
      </c>
      <c r="AP45" s="233" t="str">
        <f t="shared" si="47"/>
        <v>Nathanaël Mbuku (og)</v>
      </c>
      <c r="AQ45" s="233" t="str">
        <f t="shared" si="48"/>
        <v>Nuno Mendes (og)</v>
      </c>
      <c r="AR45" s="233" t="str">
        <f t="shared" si="49"/>
        <v>Nuno Mendes (og)</v>
      </c>
      <c r="AS45" s="233" t="str">
        <f t="shared" si="50"/>
        <v>Nuno Mendes (og)</v>
      </c>
      <c r="AT45" s="233" t="str">
        <f t="shared" si="51"/>
        <v>Marco Pasalic (og)</v>
      </c>
      <c r="AU45" s="233" t="str">
        <f t="shared" si="52"/>
        <v>John Stones (og)</v>
      </c>
      <c r="AV45" s="233" t="str">
        <f t="shared" si="53"/>
        <v>John Stones (og)</v>
      </c>
      <c r="AW45" s="233" t="str">
        <f t="shared" si="54"/>
        <v>John Stones (og)</v>
      </c>
      <c r="AY45" s="233" t="str">
        <f t="shared" ca="1" si="55"/>
        <v xml:space="preserve"> (og)</v>
      </c>
      <c r="AZ45" s="233" t="str">
        <f t="shared" ca="1" si="117"/>
        <v xml:space="preserve"> (og)</v>
      </c>
      <c r="BA45" s="233" t="str">
        <f t="shared" ca="1" si="56"/>
        <v xml:space="preserve"> (og)</v>
      </c>
      <c r="BB45" s="233" t="str">
        <f t="shared" ca="1" si="117"/>
        <v xml:space="preserve"> (og)</v>
      </c>
      <c r="BC45" s="233" t="str">
        <f t="shared" ca="1" si="57"/>
        <v xml:space="preserve"> (og)</v>
      </c>
      <c r="BD45" s="233" t="str">
        <f t="shared" ref="BD45" ca="1" si="329">BC19&amp;" (og)"</f>
        <v xml:space="preserve"> (og)</v>
      </c>
      <c r="BE45" s="233" t="str">
        <f t="shared" ca="1" si="59"/>
        <v xml:space="preserve"> (og)</v>
      </c>
      <c r="BF45" s="233" t="str">
        <f t="shared" ref="BF45" ca="1" si="330">BE19&amp;" (og)"</f>
        <v xml:space="preserve"> (og)</v>
      </c>
      <c r="BG45" s="233" t="str">
        <f t="shared" ca="1" si="61"/>
        <v xml:space="preserve"> (og)</v>
      </c>
      <c r="BH45" s="233" t="str">
        <f t="shared" ref="BH45" ca="1" si="331">BG19&amp;" (og)"</f>
        <v xml:space="preserve"> (og)</v>
      </c>
      <c r="BI45" s="233" t="str">
        <f t="shared" ca="1" si="63"/>
        <v xml:space="preserve"> (og)</v>
      </c>
      <c r="BJ45" s="233" t="str">
        <f t="shared" ref="BJ45" ca="1" si="332">BI19&amp;" (og)"</f>
        <v xml:space="preserve"> (og)</v>
      </c>
      <c r="BK45" s="233" t="str">
        <f t="shared" ca="1" si="65"/>
        <v xml:space="preserve"> (og)</v>
      </c>
      <c r="BL45" s="233" t="str">
        <f t="shared" ref="BL45" ca="1" si="333">BK19&amp;" (og)"</f>
        <v xml:space="preserve"> (og)</v>
      </c>
      <c r="BM45" s="233" t="str">
        <f t="shared" ca="1" si="67"/>
        <v xml:space="preserve"> (og)</v>
      </c>
      <c r="BN45" s="233" t="str">
        <f t="shared" ref="BN45" ca="1" si="334">BM19&amp;" (og)"</f>
        <v xml:space="preserve"> (og)</v>
      </c>
      <c r="BO45" s="233" t="str">
        <f t="shared" ca="1" si="69"/>
        <v xml:space="preserve"> (og)</v>
      </c>
      <c r="BP45" s="233" t="str">
        <f t="shared" ref="BP45" ca="1" si="335">BO19&amp;" (og)"</f>
        <v xml:space="preserve"> (og)</v>
      </c>
      <c r="BQ45" s="233" t="str">
        <f t="shared" ca="1" si="71"/>
        <v xml:space="preserve"> (og)</v>
      </c>
      <c r="BR45" s="233" t="str">
        <f t="shared" ref="BR45" ca="1" si="336">BQ19&amp;" (og)"</f>
        <v xml:space="preserve"> (og)</v>
      </c>
      <c r="BS45" s="233" t="str">
        <f t="shared" ca="1" si="73"/>
        <v xml:space="preserve"> (og)</v>
      </c>
      <c r="BT45" s="233" t="str">
        <f t="shared" ref="BT45" ca="1" si="337">BS19&amp;" (og)"</f>
        <v xml:space="preserve"> (og)</v>
      </c>
      <c r="BU45" s="233" t="str">
        <f t="shared" ca="1" si="75"/>
        <v xml:space="preserve"> (og)</v>
      </c>
      <c r="BV45" s="233" t="str">
        <f t="shared" ref="BV45" ca="1" si="338">BU19&amp;" (og)"</f>
        <v xml:space="preserve"> (og)</v>
      </c>
      <c r="BW45" s="233" t="str">
        <f t="shared" ca="1" si="77"/>
        <v xml:space="preserve"> (og)</v>
      </c>
      <c r="BX45" s="233" t="str">
        <f t="shared" ref="BX45" ca="1" si="339">BW19&amp;" (og)"</f>
        <v xml:space="preserve"> (og)</v>
      </c>
      <c r="BY45" s="233" t="str">
        <f t="shared" ca="1" si="79"/>
        <v xml:space="preserve"> (og)</v>
      </c>
      <c r="BZ45" s="233" t="str">
        <f t="shared" ref="BZ45" ca="1" si="340">BY19&amp;" (og)"</f>
        <v xml:space="preserve"> (og)</v>
      </c>
      <c r="CA45" s="233" t="str">
        <f t="shared" ca="1" si="81"/>
        <v xml:space="preserve"> (og)</v>
      </c>
      <c r="CB45" s="233" t="str">
        <f t="shared" ref="CB45" ca="1" si="341">CA19&amp;" (og)"</f>
        <v xml:space="preserve"> (og)</v>
      </c>
      <c r="CC45" s="233" t="str">
        <f t="shared" ca="1" si="83"/>
        <v xml:space="preserve"> (og)</v>
      </c>
      <c r="CD45" s="233" t="str">
        <f t="shared" ref="CD45" ca="1" si="342">CC19&amp;" (og)"</f>
        <v xml:space="preserve"> (og)</v>
      </c>
      <c r="CF45" s="233" t="str">
        <f t="shared" ca="1" si="85"/>
        <v xml:space="preserve"> (og)</v>
      </c>
      <c r="CG45" s="233" t="str">
        <f t="shared" ca="1" si="86"/>
        <v xml:space="preserve"> (og)</v>
      </c>
      <c r="CH45" s="233" t="str">
        <f t="shared" ca="1" si="87"/>
        <v xml:space="preserve"> (og)</v>
      </c>
      <c r="CI45" s="233" t="str">
        <f t="shared" ca="1" si="88"/>
        <v xml:space="preserve"> (og)</v>
      </c>
      <c r="CJ45" s="233" t="str">
        <f t="shared" ca="1" si="89"/>
        <v xml:space="preserve"> (og)</v>
      </c>
      <c r="CK45" s="233" t="str">
        <f t="shared" ca="1" si="90"/>
        <v xml:space="preserve"> (og)</v>
      </c>
      <c r="CL45" s="233" t="str">
        <f t="shared" ca="1" si="91"/>
        <v xml:space="preserve"> (og)</v>
      </c>
      <c r="CM45" s="233" t="str">
        <f t="shared" ca="1" si="92"/>
        <v xml:space="preserve"> (og)</v>
      </c>
      <c r="CN45" s="233" t="str">
        <f t="shared" ca="1" si="93"/>
        <v xml:space="preserve"> (og)</v>
      </c>
      <c r="CO45" s="233" t="str">
        <f t="shared" ca="1" si="94"/>
        <v xml:space="preserve"> (og)</v>
      </c>
      <c r="CP45" s="233" t="str">
        <f t="shared" ca="1" si="95"/>
        <v xml:space="preserve"> (og)</v>
      </c>
      <c r="CQ45" s="233" t="str">
        <f t="shared" ca="1" si="96"/>
        <v xml:space="preserve"> (og)</v>
      </c>
      <c r="CR45" s="233" t="str">
        <f t="shared" ca="1" si="97"/>
        <v xml:space="preserve"> (og)</v>
      </c>
      <c r="CS45" s="233" t="str">
        <f t="shared" ca="1" si="98"/>
        <v xml:space="preserve"> (og)</v>
      </c>
      <c r="CT45" s="233" t="str">
        <f t="shared" ca="1" si="99"/>
        <v xml:space="preserve"> (og)</v>
      </c>
      <c r="CU45" s="233" t="str">
        <f t="shared" ca="1" si="100"/>
        <v xml:space="preserve"> (og)</v>
      </c>
      <c r="CW45" s="233" t="str">
        <f t="shared" ca="1" si="101"/>
        <v xml:space="preserve"> (og)</v>
      </c>
      <c r="CX45" s="233" t="str">
        <f t="shared" ca="1" si="102"/>
        <v xml:space="preserve"> (og)</v>
      </c>
      <c r="CY45" s="233" t="str">
        <f t="shared" ca="1" si="103"/>
        <v xml:space="preserve"> (og)</v>
      </c>
      <c r="CZ45" s="233" t="str">
        <f t="shared" ca="1" si="104"/>
        <v xml:space="preserve"> (og)</v>
      </c>
      <c r="DA45" s="233" t="str">
        <f t="shared" ca="1" si="105"/>
        <v xml:space="preserve"> (og)</v>
      </c>
      <c r="DB45" s="233" t="str">
        <f t="shared" ca="1" si="106"/>
        <v xml:space="preserve"> (og)</v>
      </c>
      <c r="DC45" s="233" t="str">
        <f t="shared" ca="1" si="107"/>
        <v xml:space="preserve"> (og)</v>
      </c>
      <c r="DD45" s="233" t="str">
        <f t="shared" ca="1" si="108"/>
        <v xml:space="preserve"> (og)</v>
      </c>
      <c r="DF45" s="233" t="str">
        <f t="shared" ca="1" si="109"/>
        <v xml:space="preserve"> (og)</v>
      </c>
      <c r="DG45" s="233" t="str">
        <f t="shared" ca="1" si="110"/>
        <v xml:space="preserve"> (og)</v>
      </c>
      <c r="DH45" s="233" t="str">
        <f t="shared" ca="1" si="111"/>
        <v xml:space="preserve"> (og)</v>
      </c>
      <c r="DI45" s="233" t="str">
        <f t="shared" ca="1" si="112"/>
        <v xml:space="preserve"> (og)</v>
      </c>
      <c r="DK45" s="233" t="str">
        <f t="shared" ca="1" si="113"/>
        <v xml:space="preserve"> (og)</v>
      </c>
      <c r="DL45" s="233" t="str">
        <f t="shared" ca="1" si="114"/>
        <v xml:space="preserve"> (og)</v>
      </c>
      <c r="DN45" s="233" t="str">
        <f t="shared" ca="1" si="115"/>
        <v xml:space="preserve"> (og)</v>
      </c>
      <c r="DO45" s="233" t="str">
        <f t="shared" ca="1" si="116"/>
        <v xml:space="preserve"> (og)</v>
      </c>
      <c r="DQ45" s="233" t="str">
        <f t="shared" ca="1" si="146"/>
        <v>South Africa</v>
      </c>
      <c r="DR45" s="233">
        <v>16</v>
      </c>
      <c r="DS45" s="233">
        <v>0</v>
      </c>
      <c r="DT45" s="233" t="str">
        <f ca="1">OFFSET(C3,DR45,DS45)</f>
        <v>Teboho Mokoena</v>
      </c>
      <c r="DU45" s="233">
        <f ca="1">COUNTIF('Group Stages'!J7:J150,DT45)</f>
        <v>0</v>
      </c>
      <c r="DV45" s="233">
        <f ca="1">COUNTIF('Group Stages'!K7:K150,DT45)</f>
        <v>0</v>
      </c>
      <c r="DW45" s="233">
        <f ca="1">COUNTIF('Group Stages'!L7:L150,DT45)</f>
        <v>0</v>
      </c>
      <c r="DX45" s="233">
        <f ca="1">COUNTIF('Group Stages'!M7:M150,DT45)</f>
        <v>0</v>
      </c>
      <c r="DY45" s="233">
        <f ca="1">COUNTIF('Group Stages'!N7:N150,DT45)</f>
        <v>0</v>
      </c>
      <c r="DZ45" s="233">
        <f ca="1">COUNTIF('Group Stages'!O7:O150,DT45)</f>
        <v>0</v>
      </c>
      <c r="EA45" s="233">
        <f ca="1">COUNTIF('Group Stages'!P7:P150,DT45)</f>
        <v>0</v>
      </c>
      <c r="EB45" s="233">
        <f ca="1">COUNTIF('Group Stages'!Q7:Q150,DT45)</f>
        <v>0</v>
      </c>
      <c r="EC45" s="233">
        <f ca="1">COUNTIF('Knock Out Stages'!K7:K85,DT45)</f>
        <v>0</v>
      </c>
      <c r="ED45" s="233">
        <f ca="1">COUNTIF('Knock Out Stages'!L7:L85,DT45)</f>
        <v>0</v>
      </c>
      <c r="EE45" s="233">
        <f ca="1">COUNTIF('Knock Out Stages'!M7:M85,DT45)</f>
        <v>0</v>
      </c>
      <c r="EF45" s="233">
        <f ca="1">COUNTIF('Knock Out Stages'!N7:N85,DT45)</f>
        <v>0</v>
      </c>
      <c r="EG45" s="233">
        <f ca="1">COUNTIF('Knock Out Stages'!O7:O85,DT45)</f>
        <v>0</v>
      </c>
      <c r="EH45" s="233">
        <f ca="1">COUNTIF('Knock Out Stages'!P7:P85,DT45)</f>
        <v>0</v>
      </c>
      <c r="EI45" s="233">
        <f ca="1">COUNTIF('Knock Out Stages'!Q7:Q85,DT45)</f>
        <v>0</v>
      </c>
      <c r="EJ45" s="233">
        <f ca="1">COUNTIF('Knock Out Stages'!R7:R85,DT45)</f>
        <v>0</v>
      </c>
      <c r="EK45" s="233">
        <f t="shared" ca="1" si="3"/>
        <v>0</v>
      </c>
      <c r="EL45" s="235">
        <f ca="1">RANK(EK45,EK3:EK1250)+COUNTIF(EK3:EK45,EK45)-1</f>
        <v>43</v>
      </c>
      <c r="EM45" s="233" t="str">
        <f t="shared" ca="1" si="4"/>
        <v>Teboho Mokoena (South Africa)</v>
      </c>
    </row>
    <row r="46" spans="1:143" x14ac:dyDescent="0.2">
      <c r="A46" s="233">
        <f t="shared" si="6"/>
        <v>18</v>
      </c>
      <c r="B46" s="233" t="str">
        <f t="shared" si="7"/>
        <v>Thalente Mbatha (og)</v>
      </c>
      <c r="C46" s="233" t="str">
        <f t="shared" si="8"/>
        <v>Johan Vásquez (og)</v>
      </c>
      <c r="D46" s="233" t="str">
        <f t="shared" si="9"/>
        <v>Johan Vásquez (og)</v>
      </c>
      <c r="E46" s="233" t="str">
        <f t="shared" si="10"/>
        <v>Johan Vásquez (og)</v>
      </c>
      <c r="F46" s="233" t="str">
        <f t="shared" si="11"/>
        <v>Nikola Katic (og)</v>
      </c>
      <c r="G46" s="233" t="str">
        <f t="shared" si="12"/>
        <v>Mathieu Choinière (og)</v>
      </c>
      <c r="H46" s="233" t="str">
        <f t="shared" si="13"/>
        <v>Mathieu Choinière (og)</v>
      </c>
      <c r="I46" s="233" t="str">
        <f t="shared" si="14"/>
        <v>Mathieu Choinière (og)</v>
      </c>
      <c r="J46" s="233" t="str">
        <f t="shared" si="15"/>
        <v>Mohamed Hrimat (og)</v>
      </c>
      <c r="K46" s="233" t="str">
        <f t="shared" si="16"/>
        <v>Léo Pereira (og)</v>
      </c>
      <c r="L46" s="233" t="str">
        <f t="shared" si="17"/>
        <v>Léo Pereira (og)</v>
      </c>
      <c r="M46" s="233" t="str">
        <f t="shared" si="18"/>
        <v>Léo Pereira (og)</v>
      </c>
      <c r="N46" s="233" t="str">
        <f t="shared" si="19"/>
        <v>Júnior Alonso (og)</v>
      </c>
      <c r="O46" s="233" t="str">
        <f t="shared" si="20"/>
        <v>Max Arfsten (og)</v>
      </c>
      <c r="P46" s="233" t="str">
        <f t="shared" si="21"/>
        <v>Max Arfsten (og)</v>
      </c>
      <c r="Q46" s="233" t="str">
        <f t="shared" si="22"/>
        <v>Max Arfsten (og)</v>
      </c>
      <c r="R46" s="233" t="str">
        <f t="shared" si="23"/>
        <v>Shurandy Sambo (og)</v>
      </c>
      <c r="S46" s="233" t="str">
        <f t="shared" si="24"/>
        <v>Leroy Sané (og)</v>
      </c>
      <c r="T46" s="233" t="str">
        <f t="shared" si="25"/>
        <v>Leroy Sané (og)</v>
      </c>
      <c r="U46" s="233" t="str">
        <f t="shared" si="26"/>
        <v>Leroy Sané (og)</v>
      </c>
      <c r="V46" s="233" t="str">
        <f t="shared" si="27"/>
        <v>Koki Ogawa (og)</v>
      </c>
      <c r="W46" s="233" t="str">
        <f t="shared" si="28"/>
        <v>Quinten Timber (og)</v>
      </c>
      <c r="X46" s="233" t="str">
        <f t="shared" si="29"/>
        <v>Quinten Timber (og)</v>
      </c>
      <c r="Y46" s="233" t="str">
        <f t="shared" si="30"/>
        <v>Quinten Timber (og)</v>
      </c>
      <c r="Z46" s="233" t="str">
        <f t="shared" si="31"/>
        <v>Mostafa Mohamed (og)</v>
      </c>
      <c r="AA46" s="233" t="str">
        <f t="shared" si="32"/>
        <v>Nathan De Cat (og)</v>
      </c>
      <c r="AB46" s="233" t="str">
        <f t="shared" si="33"/>
        <v>Nathan De Cat (og)</v>
      </c>
      <c r="AC46" s="233" t="str">
        <f t="shared" si="34"/>
        <v>Nathan De Cat (og)</v>
      </c>
      <c r="AD46" s="233" t="str">
        <f t="shared" si="35"/>
        <v>Roberto Lopes (og)</v>
      </c>
      <c r="AE46" s="233" t="str">
        <f t="shared" si="36"/>
        <v>Mikel Oyarzabal (og)</v>
      </c>
      <c r="AF46" s="233" t="str">
        <f t="shared" si="37"/>
        <v>Mikel Oyarzabal (og)</v>
      </c>
      <c r="AG46" s="233" t="str">
        <f t="shared" si="38"/>
        <v>Mikel Oyarzabal (og)</v>
      </c>
      <c r="AH46" s="233" t="str">
        <f t="shared" si="39"/>
        <v>Lamine Camara (og)</v>
      </c>
      <c r="AI46" s="233" t="str">
        <f t="shared" si="40"/>
        <v>Michael Olise (og)</v>
      </c>
      <c r="AJ46" s="233" t="str">
        <f t="shared" si="41"/>
        <v>Michael Olise (og)</v>
      </c>
      <c r="AK46" s="233" t="str">
        <f t="shared" si="42"/>
        <v>Michael Olise (og)</v>
      </c>
      <c r="AL46" s="233" t="str">
        <f t="shared" si="43"/>
        <v>Melvin Mastil (og)</v>
      </c>
      <c r="AM46" s="233" t="str">
        <f t="shared" si="44"/>
        <v>Marcos Acuña (og)</v>
      </c>
      <c r="AN46" s="233" t="str">
        <f t="shared" si="45"/>
        <v>Marcos Acuña (og)</v>
      </c>
      <c r="AO46" s="233" t="str">
        <f t="shared" si="46"/>
        <v>Marcos Acuña (og)</v>
      </c>
      <c r="AP46" s="233" t="str">
        <f t="shared" si="47"/>
        <v>Ngal'ayel Mukau (og)</v>
      </c>
      <c r="AQ46" s="233" t="str">
        <f t="shared" si="48"/>
        <v>Paulinho (og)</v>
      </c>
      <c r="AR46" s="233" t="str">
        <f t="shared" si="49"/>
        <v>Paulinho (og)</v>
      </c>
      <c r="AS46" s="233" t="str">
        <f t="shared" si="50"/>
        <v>Paulinho (og)</v>
      </c>
      <c r="AT46" s="233" t="str">
        <f t="shared" si="51"/>
        <v>Marin Pongracic (og)</v>
      </c>
      <c r="AU46" s="233" t="str">
        <f t="shared" si="52"/>
        <v>Jordan Henderson (og)</v>
      </c>
      <c r="AV46" s="233" t="str">
        <f t="shared" si="53"/>
        <v>Jordan Henderson (og)</v>
      </c>
      <c r="AW46" s="233" t="str">
        <f t="shared" si="54"/>
        <v>Jordan Henderson (og)</v>
      </c>
      <c r="AY46" s="233" t="str">
        <f t="shared" ca="1" si="55"/>
        <v xml:space="preserve"> (og)</v>
      </c>
      <c r="AZ46" s="233" t="str">
        <f t="shared" ca="1" si="117"/>
        <v xml:space="preserve"> (og)</v>
      </c>
      <c r="BA46" s="233" t="str">
        <f t="shared" ca="1" si="56"/>
        <v xml:space="preserve"> (og)</v>
      </c>
      <c r="BB46" s="233" t="str">
        <f t="shared" ca="1" si="117"/>
        <v xml:space="preserve"> (og)</v>
      </c>
      <c r="BC46" s="233" t="str">
        <f t="shared" ca="1" si="57"/>
        <v xml:space="preserve"> (og)</v>
      </c>
      <c r="BD46" s="233" t="str">
        <f t="shared" ref="BD46" ca="1" si="343">BC20&amp;" (og)"</f>
        <v xml:space="preserve"> (og)</v>
      </c>
      <c r="BE46" s="233" t="str">
        <f t="shared" ca="1" si="59"/>
        <v xml:space="preserve"> (og)</v>
      </c>
      <c r="BF46" s="233" t="str">
        <f t="shared" ref="BF46" ca="1" si="344">BE20&amp;" (og)"</f>
        <v xml:space="preserve"> (og)</v>
      </c>
      <c r="BG46" s="233" t="str">
        <f t="shared" ca="1" si="61"/>
        <v xml:space="preserve"> (og)</v>
      </c>
      <c r="BH46" s="233" t="str">
        <f t="shared" ref="BH46" ca="1" si="345">BG20&amp;" (og)"</f>
        <v xml:space="preserve"> (og)</v>
      </c>
      <c r="BI46" s="233" t="str">
        <f t="shared" ca="1" si="63"/>
        <v xml:space="preserve"> (og)</v>
      </c>
      <c r="BJ46" s="233" t="str">
        <f t="shared" ref="BJ46" ca="1" si="346">BI20&amp;" (og)"</f>
        <v xml:space="preserve"> (og)</v>
      </c>
      <c r="BK46" s="233" t="str">
        <f t="shared" ca="1" si="65"/>
        <v xml:space="preserve"> (og)</v>
      </c>
      <c r="BL46" s="233" t="str">
        <f t="shared" ref="BL46" ca="1" si="347">BK20&amp;" (og)"</f>
        <v xml:space="preserve"> (og)</v>
      </c>
      <c r="BM46" s="233" t="str">
        <f t="shared" ca="1" si="67"/>
        <v xml:space="preserve"> (og)</v>
      </c>
      <c r="BN46" s="233" t="str">
        <f t="shared" ref="BN46" ca="1" si="348">BM20&amp;" (og)"</f>
        <v xml:space="preserve"> (og)</v>
      </c>
      <c r="BO46" s="233" t="str">
        <f t="shared" ca="1" si="69"/>
        <v xml:space="preserve"> (og)</v>
      </c>
      <c r="BP46" s="233" t="str">
        <f t="shared" ref="BP46" ca="1" si="349">BO20&amp;" (og)"</f>
        <v xml:space="preserve"> (og)</v>
      </c>
      <c r="BQ46" s="233" t="str">
        <f t="shared" ca="1" si="71"/>
        <v xml:space="preserve"> (og)</v>
      </c>
      <c r="BR46" s="233" t="str">
        <f t="shared" ref="BR46" ca="1" si="350">BQ20&amp;" (og)"</f>
        <v xml:space="preserve"> (og)</v>
      </c>
      <c r="BS46" s="233" t="str">
        <f t="shared" ca="1" si="73"/>
        <v xml:space="preserve"> (og)</v>
      </c>
      <c r="BT46" s="233" t="str">
        <f t="shared" ref="BT46" ca="1" si="351">BS20&amp;" (og)"</f>
        <v xml:space="preserve"> (og)</v>
      </c>
      <c r="BU46" s="233" t="str">
        <f t="shared" ca="1" si="75"/>
        <v xml:space="preserve"> (og)</v>
      </c>
      <c r="BV46" s="233" t="str">
        <f t="shared" ref="BV46" ca="1" si="352">BU20&amp;" (og)"</f>
        <v xml:space="preserve"> (og)</v>
      </c>
      <c r="BW46" s="233" t="str">
        <f t="shared" ca="1" si="77"/>
        <v xml:space="preserve"> (og)</v>
      </c>
      <c r="BX46" s="233" t="str">
        <f t="shared" ref="BX46" ca="1" si="353">BW20&amp;" (og)"</f>
        <v xml:space="preserve"> (og)</v>
      </c>
      <c r="BY46" s="233" t="str">
        <f t="shared" ca="1" si="79"/>
        <v xml:space="preserve"> (og)</v>
      </c>
      <c r="BZ46" s="233" t="str">
        <f t="shared" ref="BZ46" ca="1" si="354">BY20&amp;" (og)"</f>
        <v xml:space="preserve"> (og)</v>
      </c>
      <c r="CA46" s="233" t="str">
        <f t="shared" ca="1" si="81"/>
        <v xml:space="preserve"> (og)</v>
      </c>
      <c r="CB46" s="233" t="str">
        <f t="shared" ref="CB46" ca="1" si="355">CA20&amp;" (og)"</f>
        <v xml:space="preserve"> (og)</v>
      </c>
      <c r="CC46" s="233" t="str">
        <f t="shared" ca="1" si="83"/>
        <v xml:space="preserve"> (og)</v>
      </c>
      <c r="CD46" s="233" t="str">
        <f t="shared" ref="CD46" ca="1" si="356">CC20&amp;" (og)"</f>
        <v xml:space="preserve"> (og)</v>
      </c>
      <c r="CF46" s="233" t="str">
        <f t="shared" ca="1" si="85"/>
        <v xml:space="preserve"> (og)</v>
      </c>
      <c r="CG46" s="233" t="str">
        <f t="shared" ca="1" si="86"/>
        <v xml:space="preserve"> (og)</v>
      </c>
      <c r="CH46" s="233" t="str">
        <f t="shared" ca="1" si="87"/>
        <v xml:space="preserve"> (og)</v>
      </c>
      <c r="CI46" s="233" t="str">
        <f t="shared" ca="1" si="88"/>
        <v xml:space="preserve"> (og)</v>
      </c>
      <c r="CJ46" s="233" t="str">
        <f t="shared" ca="1" si="89"/>
        <v xml:space="preserve"> (og)</v>
      </c>
      <c r="CK46" s="233" t="str">
        <f t="shared" ca="1" si="90"/>
        <v xml:space="preserve"> (og)</v>
      </c>
      <c r="CL46" s="233" t="str">
        <f t="shared" ca="1" si="91"/>
        <v xml:space="preserve"> (og)</v>
      </c>
      <c r="CM46" s="233" t="str">
        <f t="shared" ca="1" si="92"/>
        <v xml:space="preserve"> (og)</v>
      </c>
      <c r="CN46" s="233" t="str">
        <f t="shared" ca="1" si="93"/>
        <v xml:space="preserve"> (og)</v>
      </c>
      <c r="CO46" s="233" t="str">
        <f t="shared" ca="1" si="94"/>
        <v xml:space="preserve"> (og)</v>
      </c>
      <c r="CP46" s="233" t="str">
        <f t="shared" ca="1" si="95"/>
        <v xml:space="preserve"> (og)</v>
      </c>
      <c r="CQ46" s="233" t="str">
        <f t="shared" ca="1" si="96"/>
        <v xml:space="preserve"> (og)</v>
      </c>
      <c r="CR46" s="233" t="str">
        <f t="shared" ca="1" si="97"/>
        <v xml:space="preserve"> (og)</v>
      </c>
      <c r="CS46" s="233" t="str">
        <f t="shared" ca="1" si="98"/>
        <v xml:space="preserve"> (og)</v>
      </c>
      <c r="CT46" s="233" t="str">
        <f t="shared" ca="1" si="99"/>
        <v xml:space="preserve"> (og)</v>
      </c>
      <c r="CU46" s="233" t="str">
        <f t="shared" ca="1" si="100"/>
        <v xml:space="preserve"> (og)</v>
      </c>
      <c r="CW46" s="233" t="str">
        <f t="shared" ca="1" si="101"/>
        <v xml:space="preserve"> (og)</v>
      </c>
      <c r="CX46" s="233" t="str">
        <f t="shared" ca="1" si="102"/>
        <v xml:space="preserve"> (og)</v>
      </c>
      <c r="CY46" s="233" t="str">
        <f t="shared" ca="1" si="103"/>
        <v xml:space="preserve"> (og)</v>
      </c>
      <c r="CZ46" s="233" t="str">
        <f t="shared" ca="1" si="104"/>
        <v xml:space="preserve"> (og)</v>
      </c>
      <c r="DA46" s="233" t="str">
        <f t="shared" ca="1" si="105"/>
        <v xml:space="preserve"> (og)</v>
      </c>
      <c r="DB46" s="233" t="str">
        <f t="shared" ca="1" si="106"/>
        <v xml:space="preserve"> (og)</v>
      </c>
      <c r="DC46" s="233" t="str">
        <f t="shared" ca="1" si="107"/>
        <v xml:space="preserve"> (og)</v>
      </c>
      <c r="DD46" s="233" t="str">
        <f t="shared" ca="1" si="108"/>
        <v xml:space="preserve"> (og)</v>
      </c>
      <c r="DF46" s="233" t="str">
        <f t="shared" ca="1" si="109"/>
        <v xml:space="preserve"> (og)</v>
      </c>
      <c r="DG46" s="233" t="str">
        <f t="shared" ca="1" si="110"/>
        <v xml:space="preserve"> (og)</v>
      </c>
      <c r="DH46" s="233" t="str">
        <f t="shared" ca="1" si="111"/>
        <v xml:space="preserve"> (og)</v>
      </c>
      <c r="DI46" s="233" t="str">
        <f t="shared" ca="1" si="112"/>
        <v xml:space="preserve"> (og)</v>
      </c>
      <c r="DK46" s="233" t="str">
        <f t="shared" ca="1" si="113"/>
        <v xml:space="preserve"> (og)</v>
      </c>
      <c r="DL46" s="233" t="str">
        <f t="shared" ca="1" si="114"/>
        <v xml:space="preserve"> (og)</v>
      </c>
      <c r="DN46" s="233" t="str">
        <f t="shared" ca="1" si="115"/>
        <v xml:space="preserve"> (og)</v>
      </c>
      <c r="DO46" s="233" t="str">
        <f t="shared" ca="1" si="116"/>
        <v xml:space="preserve"> (og)</v>
      </c>
      <c r="DQ46" s="233" t="str">
        <f t="shared" ca="1" si="146"/>
        <v>South Africa</v>
      </c>
      <c r="DR46" s="233">
        <v>17</v>
      </c>
      <c r="DS46" s="233">
        <v>0</v>
      </c>
      <c r="DT46" s="233" t="str">
        <f ca="1">OFFSET(C3,DR46,DS46)</f>
        <v>Thalente Mbatha</v>
      </c>
      <c r="DU46" s="233">
        <f ca="1">COUNTIF('Group Stages'!J7:J150,DT46)</f>
        <v>0</v>
      </c>
      <c r="DV46" s="233">
        <f ca="1">COUNTIF('Group Stages'!K7:K150,DT46)</f>
        <v>0</v>
      </c>
      <c r="DW46" s="233">
        <f ca="1">COUNTIF('Group Stages'!L7:L150,DT46)</f>
        <v>0</v>
      </c>
      <c r="DX46" s="233">
        <f ca="1">COUNTIF('Group Stages'!M7:M150,DT46)</f>
        <v>0</v>
      </c>
      <c r="DY46" s="233">
        <f ca="1">COUNTIF('Group Stages'!N7:N150,DT46)</f>
        <v>0</v>
      </c>
      <c r="DZ46" s="233">
        <f ca="1">COUNTIF('Group Stages'!O7:O150,DT46)</f>
        <v>0</v>
      </c>
      <c r="EA46" s="233">
        <f ca="1">COUNTIF('Group Stages'!P7:P150,DT46)</f>
        <v>0</v>
      </c>
      <c r="EB46" s="233">
        <f ca="1">COUNTIF('Group Stages'!Q7:Q150,DT46)</f>
        <v>0</v>
      </c>
      <c r="EC46" s="233">
        <f ca="1">COUNTIF('Knock Out Stages'!K7:K85,DT46)</f>
        <v>0</v>
      </c>
      <c r="ED46" s="233">
        <f ca="1">COUNTIF('Knock Out Stages'!L7:L85,DT46)</f>
        <v>0</v>
      </c>
      <c r="EE46" s="233">
        <f ca="1">COUNTIF('Knock Out Stages'!M7:M85,DT46)</f>
        <v>0</v>
      </c>
      <c r="EF46" s="233">
        <f ca="1">COUNTIF('Knock Out Stages'!N7:N85,DT46)</f>
        <v>0</v>
      </c>
      <c r="EG46" s="233">
        <f ca="1">COUNTIF('Knock Out Stages'!O7:O85,DT46)</f>
        <v>0</v>
      </c>
      <c r="EH46" s="233">
        <f ca="1">COUNTIF('Knock Out Stages'!P7:P85,DT46)</f>
        <v>0</v>
      </c>
      <c r="EI46" s="233">
        <f ca="1">COUNTIF('Knock Out Stages'!Q7:Q85,DT46)</f>
        <v>0</v>
      </c>
      <c r="EJ46" s="233">
        <f ca="1">COUNTIF('Knock Out Stages'!R7:R85,DT46)</f>
        <v>0</v>
      </c>
      <c r="EK46" s="233">
        <f t="shared" ca="1" si="3"/>
        <v>0</v>
      </c>
      <c r="EL46" s="235">
        <f ca="1">RANK(EK46,EK3:EK1250)+COUNTIF(EK3:EK46,EK46)-1</f>
        <v>44</v>
      </c>
      <c r="EM46" s="233" t="str">
        <f t="shared" ca="1" si="4"/>
        <v>Thalente Mbatha (South Africa)</v>
      </c>
    </row>
    <row r="47" spans="1:143" x14ac:dyDescent="0.2">
      <c r="A47" s="233">
        <f t="shared" si="6"/>
        <v>19</v>
      </c>
      <c r="B47" s="233" t="str">
        <f t="shared" si="7"/>
        <v>Thapelo Maseko (og)</v>
      </c>
      <c r="C47" s="233" t="str">
        <f t="shared" si="8"/>
        <v>Jorge Sánchez (og)</v>
      </c>
      <c r="D47" s="233" t="str">
        <f t="shared" si="9"/>
        <v>Jorge Sánchez (og)</v>
      </c>
      <c r="E47" s="233" t="str">
        <f t="shared" si="10"/>
        <v>Jorge Sánchez (og)</v>
      </c>
      <c r="F47" s="233" t="str">
        <f t="shared" si="11"/>
        <v>Nikola Vasiljev (og)</v>
      </c>
      <c r="G47" s="233" t="str">
        <f t="shared" si="12"/>
        <v>Maxime Crépeau (og)</v>
      </c>
      <c r="H47" s="233" t="str">
        <f t="shared" si="13"/>
        <v>Maxime Crépeau (og)</v>
      </c>
      <c r="I47" s="233" t="str">
        <f t="shared" si="14"/>
        <v>Maxime Crépeau (og)</v>
      </c>
      <c r="J47" s="233" t="str">
        <f t="shared" si="15"/>
        <v>Neil El Aynaoui (og)</v>
      </c>
      <c r="K47" s="233" t="str">
        <f t="shared" si="16"/>
        <v>Luiz Henrique (og)</v>
      </c>
      <c r="L47" s="233" t="str">
        <f t="shared" si="17"/>
        <v>Luiz Henrique (og)</v>
      </c>
      <c r="M47" s="233" t="str">
        <f t="shared" si="18"/>
        <v>Luiz Henrique (og)</v>
      </c>
      <c r="N47" s="233" t="str">
        <f t="shared" si="19"/>
        <v>Kaku (og)</v>
      </c>
      <c r="O47" s="233" t="str">
        <f t="shared" si="20"/>
        <v>Patrick Agyemang (og)</v>
      </c>
      <c r="P47" s="233" t="str">
        <f t="shared" si="21"/>
        <v>Patrick Agyemang (og)</v>
      </c>
      <c r="Q47" s="233" t="str">
        <f t="shared" si="22"/>
        <v>Patrick Agyemang (og)</v>
      </c>
      <c r="R47" s="233" t="str">
        <f t="shared" si="23"/>
        <v>Sontje Hansen (og)</v>
      </c>
      <c r="S47" s="233" t="str">
        <f t="shared" si="24"/>
        <v>Malick Thiaw (og)</v>
      </c>
      <c r="T47" s="233" t="str">
        <f t="shared" si="25"/>
        <v>Malick Thiaw (og)</v>
      </c>
      <c r="U47" s="233" t="str">
        <f t="shared" si="26"/>
        <v>Malick Thiaw (og)</v>
      </c>
      <c r="V47" s="233" t="str">
        <f t="shared" si="27"/>
        <v>Ritsu Doan (og)</v>
      </c>
      <c r="W47" s="233" t="str">
        <f t="shared" si="28"/>
        <v>Ryan Gravenberch (og)</v>
      </c>
      <c r="X47" s="233" t="str">
        <f t="shared" si="29"/>
        <v>Ryan Gravenberch (og)</v>
      </c>
      <c r="Y47" s="233" t="str">
        <f t="shared" si="30"/>
        <v>Ryan Gravenberch (og)</v>
      </c>
      <c r="Z47" s="233" t="str">
        <f t="shared" si="31"/>
        <v>Mostafa Shobeir (og)</v>
      </c>
      <c r="AA47" s="233" t="str">
        <f t="shared" si="32"/>
        <v>Nathan Ngoy (og)</v>
      </c>
      <c r="AB47" s="233" t="str">
        <f t="shared" si="33"/>
        <v>Nathan Ngoy (og)</v>
      </c>
      <c r="AC47" s="233" t="str">
        <f t="shared" si="34"/>
        <v>Nathan Ngoy (og)</v>
      </c>
      <c r="AD47" s="233" t="str">
        <f t="shared" si="35"/>
        <v>Ryan Mendes (og)</v>
      </c>
      <c r="AE47" s="233" t="str">
        <f t="shared" si="36"/>
        <v>Pablo Fornals (og)</v>
      </c>
      <c r="AF47" s="233" t="str">
        <f t="shared" si="37"/>
        <v>Pablo Fornals (og)</v>
      </c>
      <c r="AG47" s="233" t="str">
        <f t="shared" si="38"/>
        <v>Pablo Fornals (og)</v>
      </c>
      <c r="AH47" s="233" t="str">
        <f t="shared" si="39"/>
        <v>Mamadou Diakhon (og)</v>
      </c>
      <c r="AI47" s="233" t="str">
        <f t="shared" si="40"/>
        <v>Mike Maignan (og)</v>
      </c>
      <c r="AJ47" s="233" t="str">
        <f t="shared" si="41"/>
        <v>Mike Maignan (og)</v>
      </c>
      <c r="AK47" s="233" t="str">
        <f t="shared" si="42"/>
        <v>Mike Maignan (og)</v>
      </c>
      <c r="AL47" s="233" t="str">
        <f t="shared" si="43"/>
        <v>Mohamed Amoura (og)</v>
      </c>
      <c r="AM47" s="233" t="str">
        <f t="shared" si="44"/>
        <v>Marcos Senesi (og)</v>
      </c>
      <c r="AN47" s="233" t="str">
        <f t="shared" si="45"/>
        <v>Marcos Senesi (og)</v>
      </c>
      <c r="AO47" s="233" t="str">
        <f t="shared" si="46"/>
        <v>Marcos Senesi (og)</v>
      </c>
      <c r="AP47" s="233" t="str">
        <f t="shared" si="47"/>
        <v>Noah Sadiki (og)</v>
      </c>
      <c r="AQ47" s="233" t="str">
        <f t="shared" si="48"/>
        <v>Pedro Gonçalves (og)</v>
      </c>
      <c r="AR47" s="233" t="str">
        <f t="shared" si="49"/>
        <v>Pedro Gonçalves (og)</v>
      </c>
      <c r="AS47" s="233" t="str">
        <f t="shared" si="50"/>
        <v>Pedro Gonçalves (og)</v>
      </c>
      <c r="AT47" s="233" t="str">
        <f t="shared" si="51"/>
        <v>Mario Pasalic (og)</v>
      </c>
      <c r="AU47" s="233" t="str">
        <f t="shared" si="52"/>
        <v>Jordan Pickford (og)</v>
      </c>
      <c r="AV47" s="233" t="str">
        <f t="shared" si="53"/>
        <v>Jordan Pickford (og)</v>
      </c>
      <c r="AW47" s="233" t="str">
        <f t="shared" si="54"/>
        <v>Jordan Pickford (og)</v>
      </c>
      <c r="AY47" s="233" t="str">
        <f t="shared" ca="1" si="55"/>
        <v xml:space="preserve"> (og)</v>
      </c>
      <c r="AZ47" s="233" t="str">
        <f t="shared" ca="1" si="117"/>
        <v xml:space="preserve"> (og)</v>
      </c>
      <c r="BA47" s="233" t="str">
        <f t="shared" ca="1" si="56"/>
        <v xml:space="preserve"> (og)</v>
      </c>
      <c r="BB47" s="233" t="str">
        <f t="shared" ca="1" si="117"/>
        <v xml:space="preserve"> (og)</v>
      </c>
      <c r="BC47" s="233" t="str">
        <f t="shared" ca="1" si="57"/>
        <v xml:space="preserve"> (og)</v>
      </c>
      <c r="BD47" s="233" t="str">
        <f t="shared" ref="BD47" ca="1" si="357">BC21&amp;" (og)"</f>
        <v xml:space="preserve"> (og)</v>
      </c>
      <c r="BE47" s="233" t="str">
        <f t="shared" ca="1" si="59"/>
        <v xml:space="preserve"> (og)</v>
      </c>
      <c r="BF47" s="233" t="str">
        <f t="shared" ref="BF47" ca="1" si="358">BE21&amp;" (og)"</f>
        <v xml:space="preserve"> (og)</v>
      </c>
      <c r="BG47" s="233" t="str">
        <f t="shared" ca="1" si="61"/>
        <v xml:space="preserve"> (og)</v>
      </c>
      <c r="BH47" s="233" t="str">
        <f t="shared" ref="BH47" ca="1" si="359">BG21&amp;" (og)"</f>
        <v xml:space="preserve"> (og)</v>
      </c>
      <c r="BI47" s="233" t="str">
        <f t="shared" ca="1" si="63"/>
        <v xml:space="preserve"> (og)</v>
      </c>
      <c r="BJ47" s="233" t="str">
        <f t="shared" ref="BJ47" ca="1" si="360">BI21&amp;" (og)"</f>
        <v xml:space="preserve"> (og)</v>
      </c>
      <c r="BK47" s="233" t="str">
        <f t="shared" ca="1" si="65"/>
        <v xml:space="preserve"> (og)</v>
      </c>
      <c r="BL47" s="233" t="str">
        <f t="shared" ref="BL47" ca="1" si="361">BK21&amp;" (og)"</f>
        <v xml:space="preserve"> (og)</v>
      </c>
      <c r="BM47" s="233" t="str">
        <f t="shared" ca="1" si="67"/>
        <v xml:space="preserve"> (og)</v>
      </c>
      <c r="BN47" s="233" t="str">
        <f t="shared" ref="BN47" ca="1" si="362">BM21&amp;" (og)"</f>
        <v xml:space="preserve"> (og)</v>
      </c>
      <c r="BO47" s="233" t="str">
        <f t="shared" ca="1" si="69"/>
        <v xml:space="preserve"> (og)</v>
      </c>
      <c r="BP47" s="233" t="str">
        <f t="shared" ref="BP47" ca="1" si="363">BO21&amp;" (og)"</f>
        <v xml:space="preserve"> (og)</v>
      </c>
      <c r="BQ47" s="233" t="str">
        <f t="shared" ca="1" si="71"/>
        <v xml:space="preserve"> (og)</v>
      </c>
      <c r="BR47" s="233" t="str">
        <f t="shared" ref="BR47" ca="1" si="364">BQ21&amp;" (og)"</f>
        <v xml:space="preserve"> (og)</v>
      </c>
      <c r="BS47" s="233" t="str">
        <f t="shared" ca="1" si="73"/>
        <v xml:space="preserve"> (og)</v>
      </c>
      <c r="BT47" s="233" t="str">
        <f t="shared" ref="BT47" ca="1" si="365">BS21&amp;" (og)"</f>
        <v xml:space="preserve"> (og)</v>
      </c>
      <c r="BU47" s="233" t="str">
        <f t="shared" ca="1" si="75"/>
        <v xml:space="preserve"> (og)</v>
      </c>
      <c r="BV47" s="233" t="str">
        <f t="shared" ref="BV47" ca="1" si="366">BU21&amp;" (og)"</f>
        <v xml:space="preserve"> (og)</v>
      </c>
      <c r="BW47" s="233" t="str">
        <f t="shared" ca="1" si="77"/>
        <v xml:space="preserve"> (og)</v>
      </c>
      <c r="BX47" s="233" t="str">
        <f t="shared" ref="BX47" ca="1" si="367">BW21&amp;" (og)"</f>
        <v xml:space="preserve"> (og)</v>
      </c>
      <c r="BY47" s="233" t="str">
        <f t="shared" ca="1" si="79"/>
        <v xml:space="preserve"> (og)</v>
      </c>
      <c r="BZ47" s="233" t="str">
        <f t="shared" ref="BZ47" ca="1" si="368">BY21&amp;" (og)"</f>
        <v xml:space="preserve"> (og)</v>
      </c>
      <c r="CA47" s="233" t="str">
        <f t="shared" ca="1" si="81"/>
        <v xml:space="preserve"> (og)</v>
      </c>
      <c r="CB47" s="233" t="str">
        <f t="shared" ref="CB47" ca="1" si="369">CA21&amp;" (og)"</f>
        <v xml:space="preserve"> (og)</v>
      </c>
      <c r="CC47" s="233" t="str">
        <f t="shared" ca="1" si="83"/>
        <v xml:space="preserve"> (og)</v>
      </c>
      <c r="CD47" s="233" t="str">
        <f t="shared" ref="CD47" ca="1" si="370">CC21&amp;" (og)"</f>
        <v xml:space="preserve"> (og)</v>
      </c>
      <c r="CF47" s="233" t="str">
        <f t="shared" ca="1" si="85"/>
        <v xml:space="preserve"> (og)</v>
      </c>
      <c r="CG47" s="233" t="str">
        <f t="shared" ca="1" si="86"/>
        <v xml:space="preserve"> (og)</v>
      </c>
      <c r="CH47" s="233" t="str">
        <f t="shared" ca="1" si="87"/>
        <v xml:space="preserve"> (og)</v>
      </c>
      <c r="CI47" s="233" t="str">
        <f t="shared" ca="1" si="88"/>
        <v xml:space="preserve"> (og)</v>
      </c>
      <c r="CJ47" s="233" t="str">
        <f t="shared" ca="1" si="89"/>
        <v xml:space="preserve"> (og)</v>
      </c>
      <c r="CK47" s="233" t="str">
        <f t="shared" ca="1" si="90"/>
        <v xml:space="preserve"> (og)</v>
      </c>
      <c r="CL47" s="233" t="str">
        <f t="shared" ca="1" si="91"/>
        <v xml:space="preserve"> (og)</v>
      </c>
      <c r="CM47" s="233" t="str">
        <f t="shared" ca="1" si="92"/>
        <v xml:space="preserve"> (og)</v>
      </c>
      <c r="CN47" s="233" t="str">
        <f t="shared" ca="1" si="93"/>
        <v xml:space="preserve"> (og)</v>
      </c>
      <c r="CO47" s="233" t="str">
        <f t="shared" ca="1" si="94"/>
        <v xml:space="preserve"> (og)</v>
      </c>
      <c r="CP47" s="233" t="str">
        <f t="shared" ca="1" si="95"/>
        <v xml:space="preserve"> (og)</v>
      </c>
      <c r="CQ47" s="233" t="str">
        <f t="shared" ca="1" si="96"/>
        <v xml:space="preserve"> (og)</v>
      </c>
      <c r="CR47" s="233" t="str">
        <f t="shared" ca="1" si="97"/>
        <v xml:space="preserve"> (og)</v>
      </c>
      <c r="CS47" s="233" t="str">
        <f t="shared" ca="1" si="98"/>
        <v xml:space="preserve"> (og)</v>
      </c>
      <c r="CT47" s="233" t="str">
        <f t="shared" ca="1" si="99"/>
        <v xml:space="preserve"> (og)</v>
      </c>
      <c r="CU47" s="233" t="str">
        <f t="shared" ca="1" si="100"/>
        <v xml:space="preserve"> (og)</v>
      </c>
      <c r="CW47" s="233" t="str">
        <f t="shared" ca="1" si="101"/>
        <v xml:space="preserve"> (og)</v>
      </c>
      <c r="CX47" s="233" t="str">
        <f t="shared" ca="1" si="102"/>
        <v xml:space="preserve"> (og)</v>
      </c>
      <c r="CY47" s="233" t="str">
        <f t="shared" ca="1" si="103"/>
        <v xml:space="preserve"> (og)</v>
      </c>
      <c r="CZ47" s="233" t="str">
        <f t="shared" ca="1" si="104"/>
        <v xml:space="preserve"> (og)</v>
      </c>
      <c r="DA47" s="233" t="str">
        <f t="shared" ca="1" si="105"/>
        <v xml:space="preserve"> (og)</v>
      </c>
      <c r="DB47" s="233" t="str">
        <f t="shared" ca="1" si="106"/>
        <v xml:space="preserve"> (og)</v>
      </c>
      <c r="DC47" s="233" t="str">
        <f t="shared" ca="1" si="107"/>
        <v xml:space="preserve"> (og)</v>
      </c>
      <c r="DD47" s="233" t="str">
        <f t="shared" ca="1" si="108"/>
        <v xml:space="preserve"> (og)</v>
      </c>
      <c r="DF47" s="233" t="str">
        <f t="shared" ca="1" si="109"/>
        <v xml:space="preserve"> (og)</v>
      </c>
      <c r="DG47" s="233" t="str">
        <f t="shared" ca="1" si="110"/>
        <v xml:space="preserve"> (og)</v>
      </c>
      <c r="DH47" s="233" t="str">
        <f t="shared" ca="1" si="111"/>
        <v xml:space="preserve"> (og)</v>
      </c>
      <c r="DI47" s="233" t="str">
        <f t="shared" ca="1" si="112"/>
        <v xml:space="preserve"> (og)</v>
      </c>
      <c r="DK47" s="233" t="str">
        <f t="shared" ca="1" si="113"/>
        <v xml:space="preserve"> (og)</v>
      </c>
      <c r="DL47" s="233" t="str">
        <f t="shared" ca="1" si="114"/>
        <v xml:space="preserve"> (og)</v>
      </c>
      <c r="DN47" s="233" t="str">
        <f t="shared" ca="1" si="115"/>
        <v xml:space="preserve"> (og)</v>
      </c>
      <c r="DO47" s="233" t="str">
        <f t="shared" ca="1" si="116"/>
        <v xml:space="preserve"> (og)</v>
      </c>
      <c r="DQ47" s="233" t="str">
        <f t="shared" ca="1" si="146"/>
        <v>South Africa</v>
      </c>
      <c r="DR47" s="233">
        <v>18</v>
      </c>
      <c r="DS47" s="233">
        <v>0</v>
      </c>
      <c r="DT47" s="233" t="str">
        <f ca="1">OFFSET(C3,DR47,DS47)</f>
        <v>Thapelo Maseko</v>
      </c>
      <c r="DU47" s="233">
        <f ca="1">COUNTIF('Group Stages'!J7:J150,DT47)</f>
        <v>0</v>
      </c>
      <c r="DV47" s="233">
        <f ca="1">COUNTIF('Group Stages'!K7:K150,DT47)</f>
        <v>0</v>
      </c>
      <c r="DW47" s="233">
        <f ca="1">COUNTIF('Group Stages'!L7:L150,DT47)</f>
        <v>0</v>
      </c>
      <c r="DX47" s="233">
        <f ca="1">COUNTIF('Group Stages'!M7:M150,DT47)</f>
        <v>0</v>
      </c>
      <c r="DY47" s="233">
        <f ca="1">COUNTIF('Group Stages'!N7:N150,DT47)</f>
        <v>0</v>
      </c>
      <c r="DZ47" s="233">
        <f ca="1">COUNTIF('Group Stages'!O7:O150,DT47)</f>
        <v>0</v>
      </c>
      <c r="EA47" s="233">
        <f ca="1">COUNTIF('Group Stages'!P7:P150,DT47)</f>
        <v>0</v>
      </c>
      <c r="EB47" s="233">
        <f ca="1">COUNTIF('Group Stages'!Q7:Q150,DT47)</f>
        <v>0</v>
      </c>
      <c r="EC47" s="233">
        <f ca="1">COUNTIF('Knock Out Stages'!K7:K85,DT47)</f>
        <v>0</v>
      </c>
      <c r="ED47" s="233">
        <f ca="1">COUNTIF('Knock Out Stages'!L7:L85,DT47)</f>
        <v>0</v>
      </c>
      <c r="EE47" s="233">
        <f ca="1">COUNTIF('Knock Out Stages'!M7:M85,DT47)</f>
        <v>0</v>
      </c>
      <c r="EF47" s="233">
        <f ca="1">COUNTIF('Knock Out Stages'!N7:N85,DT47)</f>
        <v>0</v>
      </c>
      <c r="EG47" s="233">
        <f ca="1">COUNTIF('Knock Out Stages'!O7:O85,DT47)</f>
        <v>0</v>
      </c>
      <c r="EH47" s="233">
        <f ca="1">COUNTIF('Knock Out Stages'!P7:P85,DT47)</f>
        <v>0</v>
      </c>
      <c r="EI47" s="233">
        <f ca="1">COUNTIF('Knock Out Stages'!Q7:Q85,DT47)</f>
        <v>0</v>
      </c>
      <c r="EJ47" s="233">
        <f ca="1">COUNTIF('Knock Out Stages'!R7:R85,DT47)</f>
        <v>0</v>
      </c>
      <c r="EK47" s="233">
        <f t="shared" ca="1" si="3"/>
        <v>0</v>
      </c>
      <c r="EL47" s="235">
        <f ca="1">RANK(EK47,EK3:EK1250)+COUNTIF(EK3:EK47,EK47)-1</f>
        <v>45</v>
      </c>
      <c r="EM47" s="233" t="str">
        <f t="shared" ca="1" si="4"/>
        <v>Thapelo Maseko (South Africa)</v>
      </c>
    </row>
    <row r="48" spans="1:143" x14ac:dyDescent="0.2">
      <c r="A48" s="233">
        <f t="shared" si="6"/>
        <v>20</v>
      </c>
      <c r="B48" s="233" t="str">
        <f t="shared" si="7"/>
        <v>Themba Zwane (og)</v>
      </c>
      <c r="C48" s="233" t="str">
        <f t="shared" si="8"/>
        <v>Julián Quiñones (og)</v>
      </c>
      <c r="D48" s="233" t="str">
        <f t="shared" si="9"/>
        <v>Julián Quiñones (og)</v>
      </c>
      <c r="E48" s="233" t="str">
        <f t="shared" si="10"/>
        <v>Julián Quiñones (og)</v>
      </c>
      <c r="F48" s="233" t="str">
        <f t="shared" si="11"/>
        <v>Osman Hadzikic (og)</v>
      </c>
      <c r="G48" s="233" t="str">
        <f t="shared" si="12"/>
        <v>Nathan Saliba (og)</v>
      </c>
      <c r="H48" s="233" t="str">
        <f t="shared" si="13"/>
        <v>Nathan Saliba (og)</v>
      </c>
      <c r="I48" s="233" t="str">
        <f t="shared" si="14"/>
        <v>Nathan Saliba (og)</v>
      </c>
      <c r="J48" s="233" t="str">
        <f t="shared" si="15"/>
        <v>Noussair Mazraoui (og)</v>
      </c>
      <c r="K48" s="233" t="str">
        <f t="shared" si="16"/>
        <v>Marquinhos (og)</v>
      </c>
      <c r="L48" s="233" t="str">
        <f t="shared" si="17"/>
        <v>Marquinhos (og)</v>
      </c>
      <c r="M48" s="233" t="str">
        <f t="shared" si="18"/>
        <v>Marquinhos (og)</v>
      </c>
      <c r="N48" s="233" t="str">
        <f t="shared" si="19"/>
        <v>Lucas Romero (og)</v>
      </c>
      <c r="O48" s="233" t="str">
        <f t="shared" si="20"/>
        <v>Patrick Schulte (og)</v>
      </c>
      <c r="P48" s="233" t="str">
        <f t="shared" si="21"/>
        <v>Patrick Schulte (og)</v>
      </c>
      <c r="Q48" s="233" t="str">
        <f t="shared" si="22"/>
        <v>Patrick Schulte (og)</v>
      </c>
      <c r="R48" s="233" t="str">
        <f t="shared" si="23"/>
        <v>Tahith Chong (og)</v>
      </c>
      <c r="S48" s="233" t="str">
        <f t="shared" si="24"/>
        <v>Nathaniel Brown (og)</v>
      </c>
      <c r="T48" s="233" t="str">
        <f t="shared" si="25"/>
        <v>Nathaniel Brown (og)</v>
      </c>
      <c r="U48" s="233" t="str">
        <f t="shared" si="26"/>
        <v>Nathaniel Brown (og)</v>
      </c>
      <c r="V48" s="233" t="str">
        <f t="shared" si="27"/>
        <v>Ryunosuke Sato (og)</v>
      </c>
      <c r="W48" s="233" t="str">
        <f t="shared" si="28"/>
        <v>Stefan de Vrij (og)</v>
      </c>
      <c r="X48" s="233" t="str">
        <f t="shared" si="29"/>
        <v>Stefan de Vrij (og)</v>
      </c>
      <c r="Y48" s="233" t="str">
        <f t="shared" si="30"/>
        <v>Stefan de Vrij (og)</v>
      </c>
      <c r="Z48" s="233" t="str">
        <f t="shared" si="31"/>
        <v>Nasser Mansi (og)</v>
      </c>
      <c r="AA48" s="233" t="str">
        <f t="shared" si="32"/>
        <v>Nicolas Raskin (og)</v>
      </c>
      <c r="AB48" s="233" t="str">
        <f t="shared" si="33"/>
        <v>Nicolas Raskin (og)</v>
      </c>
      <c r="AC48" s="233" t="str">
        <f t="shared" si="34"/>
        <v>Nicolas Raskin (og)</v>
      </c>
      <c r="AD48" s="233" t="str">
        <f t="shared" si="35"/>
        <v>Semedo (og)</v>
      </c>
      <c r="AE48" s="233" t="str">
        <f t="shared" si="36"/>
        <v>Pau Cubarsí (og)</v>
      </c>
      <c r="AF48" s="233" t="str">
        <f t="shared" si="37"/>
        <v>Pau Cubarsí (og)</v>
      </c>
      <c r="AG48" s="233" t="str">
        <f t="shared" si="38"/>
        <v>Pau Cubarsí (og)</v>
      </c>
      <c r="AH48" s="233" t="str">
        <f t="shared" si="39"/>
        <v>Mamadou Sarr (og)</v>
      </c>
      <c r="AI48" s="233" t="str">
        <f t="shared" si="40"/>
        <v>N'Golo Kanté (og)</v>
      </c>
      <c r="AJ48" s="233" t="str">
        <f t="shared" si="41"/>
        <v>N'Golo Kanté (og)</v>
      </c>
      <c r="AK48" s="233" t="str">
        <f t="shared" si="42"/>
        <v>N'Golo Kanté (og)</v>
      </c>
      <c r="AL48" s="233" t="str">
        <f t="shared" si="43"/>
        <v>Rafik Belghali (og)</v>
      </c>
      <c r="AM48" s="233" t="str">
        <f t="shared" si="44"/>
        <v>Máximo Perrone (og)</v>
      </c>
      <c r="AN48" s="233" t="str">
        <f t="shared" si="45"/>
        <v>Máximo Perrone (og)</v>
      </c>
      <c r="AO48" s="233" t="str">
        <f t="shared" si="46"/>
        <v>Máximo Perrone (og)</v>
      </c>
      <c r="AP48" s="233" t="str">
        <f t="shared" si="47"/>
        <v>Rocky Bushiri (og)</v>
      </c>
      <c r="AQ48" s="233" t="str">
        <f t="shared" si="48"/>
        <v>Pedro Neto (og)</v>
      </c>
      <c r="AR48" s="233" t="str">
        <f t="shared" si="49"/>
        <v>Pedro Neto (og)</v>
      </c>
      <c r="AS48" s="233" t="str">
        <f t="shared" si="50"/>
        <v>Pedro Neto (og)</v>
      </c>
      <c r="AT48" s="233" t="str">
        <f t="shared" si="51"/>
        <v>Martin Baturina (og)</v>
      </c>
      <c r="AU48" s="233" t="str">
        <f t="shared" si="52"/>
        <v>Jude Bellingham (og)</v>
      </c>
      <c r="AV48" s="233" t="str">
        <f t="shared" si="53"/>
        <v>Jude Bellingham (og)</v>
      </c>
      <c r="AW48" s="233" t="str">
        <f t="shared" si="54"/>
        <v>Jude Bellingham (og)</v>
      </c>
      <c r="AY48" s="233" t="str">
        <f t="shared" ca="1" si="55"/>
        <v xml:space="preserve"> (og)</v>
      </c>
      <c r="AZ48" s="233" t="str">
        <f t="shared" ca="1" si="117"/>
        <v xml:space="preserve"> (og)</v>
      </c>
      <c r="BA48" s="233" t="str">
        <f t="shared" ca="1" si="56"/>
        <v xml:space="preserve"> (og)</v>
      </c>
      <c r="BB48" s="233" t="str">
        <f t="shared" ca="1" si="117"/>
        <v xml:space="preserve"> (og)</v>
      </c>
      <c r="BC48" s="233" t="str">
        <f t="shared" ca="1" si="57"/>
        <v xml:space="preserve"> (og)</v>
      </c>
      <c r="BD48" s="233" t="str">
        <f t="shared" ref="BD48" ca="1" si="371">BC22&amp;" (og)"</f>
        <v xml:space="preserve"> (og)</v>
      </c>
      <c r="BE48" s="233" t="str">
        <f t="shared" ca="1" si="59"/>
        <v xml:space="preserve"> (og)</v>
      </c>
      <c r="BF48" s="233" t="str">
        <f t="shared" ref="BF48" ca="1" si="372">BE22&amp;" (og)"</f>
        <v xml:space="preserve"> (og)</v>
      </c>
      <c r="BG48" s="233" t="str">
        <f t="shared" ca="1" si="61"/>
        <v xml:space="preserve"> (og)</v>
      </c>
      <c r="BH48" s="233" t="str">
        <f t="shared" ref="BH48" ca="1" si="373">BG22&amp;" (og)"</f>
        <v xml:space="preserve"> (og)</v>
      </c>
      <c r="BI48" s="233" t="str">
        <f t="shared" ca="1" si="63"/>
        <v xml:space="preserve"> (og)</v>
      </c>
      <c r="BJ48" s="233" t="str">
        <f t="shared" ref="BJ48" ca="1" si="374">BI22&amp;" (og)"</f>
        <v xml:space="preserve"> (og)</v>
      </c>
      <c r="BK48" s="233" t="str">
        <f t="shared" ca="1" si="65"/>
        <v xml:space="preserve"> (og)</v>
      </c>
      <c r="BL48" s="233" t="str">
        <f t="shared" ref="BL48" ca="1" si="375">BK22&amp;" (og)"</f>
        <v xml:space="preserve"> (og)</v>
      </c>
      <c r="BM48" s="233" t="str">
        <f t="shared" ca="1" si="67"/>
        <v xml:space="preserve"> (og)</v>
      </c>
      <c r="BN48" s="233" t="str">
        <f t="shared" ref="BN48" ca="1" si="376">BM22&amp;" (og)"</f>
        <v xml:space="preserve"> (og)</v>
      </c>
      <c r="BO48" s="233" t="str">
        <f t="shared" ca="1" si="69"/>
        <v xml:space="preserve"> (og)</v>
      </c>
      <c r="BP48" s="233" t="str">
        <f t="shared" ref="BP48" ca="1" si="377">BO22&amp;" (og)"</f>
        <v xml:space="preserve"> (og)</v>
      </c>
      <c r="BQ48" s="233" t="str">
        <f t="shared" ca="1" si="71"/>
        <v xml:space="preserve"> (og)</v>
      </c>
      <c r="BR48" s="233" t="str">
        <f t="shared" ref="BR48" ca="1" si="378">BQ22&amp;" (og)"</f>
        <v xml:space="preserve"> (og)</v>
      </c>
      <c r="BS48" s="233" t="str">
        <f t="shared" ca="1" si="73"/>
        <v xml:space="preserve"> (og)</v>
      </c>
      <c r="BT48" s="233" t="str">
        <f t="shared" ref="BT48" ca="1" si="379">BS22&amp;" (og)"</f>
        <v xml:space="preserve"> (og)</v>
      </c>
      <c r="BU48" s="233" t="str">
        <f t="shared" ca="1" si="75"/>
        <v xml:space="preserve"> (og)</v>
      </c>
      <c r="BV48" s="233" t="str">
        <f t="shared" ref="BV48" ca="1" si="380">BU22&amp;" (og)"</f>
        <v xml:space="preserve"> (og)</v>
      </c>
      <c r="BW48" s="233" t="str">
        <f t="shared" ca="1" si="77"/>
        <v xml:space="preserve"> (og)</v>
      </c>
      <c r="BX48" s="233" t="str">
        <f t="shared" ref="BX48" ca="1" si="381">BW22&amp;" (og)"</f>
        <v xml:space="preserve"> (og)</v>
      </c>
      <c r="BY48" s="233" t="str">
        <f t="shared" ca="1" si="79"/>
        <v xml:space="preserve"> (og)</v>
      </c>
      <c r="BZ48" s="233" t="str">
        <f t="shared" ref="BZ48" ca="1" si="382">BY22&amp;" (og)"</f>
        <v xml:space="preserve"> (og)</v>
      </c>
      <c r="CA48" s="233" t="str">
        <f t="shared" ca="1" si="81"/>
        <v xml:space="preserve"> (og)</v>
      </c>
      <c r="CB48" s="233" t="str">
        <f t="shared" ref="CB48" ca="1" si="383">CA22&amp;" (og)"</f>
        <v xml:space="preserve"> (og)</v>
      </c>
      <c r="CC48" s="233" t="str">
        <f t="shared" ca="1" si="83"/>
        <v xml:space="preserve"> (og)</v>
      </c>
      <c r="CD48" s="233" t="str">
        <f t="shared" ref="CD48" ca="1" si="384">CC22&amp;" (og)"</f>
        <v xml:space="preserve"> (og)</v>
      </c>
      <c r="CF48" s="233" t="str">
        <f t="shared" ca="1" si="85"/>
        <v xml:space="preserve"> (og)</v>
      </c>
      <c r="CG48" s="233" t="str">
        <f t="shared" ca="1" si="86"/>
        <v xml:space="preserve"> (og)</v>
      </c>
      <c r="CH48" s="233" t="str">
        <f t="shared" ca="1" si="87"/>
        <v xml:space="preserve"> (og)</v>
      </c>
      <c r="CI48" s="233" t="str">
        <f t="shared" ca="1" si="88"/>
        <v xml:space="preserve"> (og)</v>
      </c>
      <c r="CJ48" s="233" t="str">
        <f t="shared" ca="1" si="89"/>
        <v xml:space="preserve"> (og)</v>
      </c>
      <c r="CK48" s="233" t="str">
        <f t="shared" ca="1" si="90"/>
        <v xml:space="preserve"> (og)</v>
      </c>
      <c r="CL48" s="233" t="str">
        <f t="shared" ca="1" si="91"/>
        <v xml:space="preserve"> (og)</v>
      </c>
      <c r="CM48" s="233" t="str">
        <f t="shared" ca="1" si="92"/>
        <v xml:space="preserve"> (og)</v>
      </c>
      <c r="CN48" s="233" t="str">
        <f t="shared" ca="1" si="93"/>
        <v xml:space="preserve"> (og)</v>
      </c>
      <c r="CO48" s="233" t="str">
        <f t="shared" ca="1" si="94"/>
        <v xml:space="preserve"> (og)</v>
      </c>
      <c r="CP48" s="233" t="str">
        <f t="shared" ca="1" si="95"/>
        <v xml:space="preserve"> (og)</v>
      </c>
      <c r="CQ48" s="233" t="str">
        <f t="shared" ca="1" si="96"/>
        <v xml:space="preserve"> (og)</v>
      </c>
      <c r="CR48" s="233" t="str">
        <f t="shared" ca="1" si="97"/>
        <v xml:space="preserve"> (og)</v>
      </c>
      <c r="CS48" s="233" t="str">
        <f t="shared" ca="1" si="98"/>
        <v xml:space="preserve"> (og)</v>
      </c>
      <c r="CT48" s="233" t="str">
        <f t="shared" ca="1" si="99"/>
        <v xml:space="preserve"> (og)</v>
      </c>
      <c r="CU48" s="233" t="str">
        <f t="shared" ca="1" si="100"/>
        <v xml:space="preserve"> (og)</v>
      </c>
      <c r="CW48" s="233" t="str">
        <f t="shared" ca="1" si="101"/>
        <v xml:space="preserve"> (og)</v>
      </c>
      <c r="CX48" s="233" t="str">
        <f t="shared" ca="1" si="102"/>
        <v xml:space="preserve"> (og)</v>
      </c>
      <c r="CY48" s="233" t="str">
        <f t="shared" ca="1" si="103"/>
        <v xml:space="preserve"> (og)</v>
      </c>
      <c r="CZ48" s="233" t="str">
        <f t="shared" ca="1" si="104"/>
        <v xml:space="preserve"> (og)</v>
      </c>
      <c r="DA48" s="233" t="str">
        <f t="shared" ca="1" si="105"/>
        <v xml:space="preserve"> (og)</v>
      </c>
      <c r="DB48" s="233" t="str">
        <f t="shared" ca="1" si="106"/>
        <v xml:space="preserve"> (og)</v>
      </c>
      <c r="DC48" s="233" t="str">
        <f t="shared" ca="1" si="107"/>
        <v xml:space="preserve"> (og)</v>
      </c>
      <c r="DD48" s="233" t="str">
        <f t="shared" ca="1" si="108"/>
        <v xml:space="preserve"> (og)</v>
      </c>
      <c r="DF48" s="233" t="str">
        <f t="shared" ca="1" si="109"/>
        <v xml:space="preserve"> (og)</v>
      </c>
      <c r="DG48" s="233" t="str">
        <f t="shared" ca="1" si="110"/>
        <v xml:space="preserve"> (og)</v>
      </c>
      <c r="DH48" s="233" t="str">
        <f t="shared" ca="1" si="111"/>
        <v xml:space="preserve"> (og)</v>
      </c>
      <c r="DI48" s="233" t="str">
        <f t="shared" ca="1" si="112"/>
        <v xml:space="preserve"> (og)</v>
      </c>
      <c r="DK48" s="233" t="str">
        <f t="shared" ca="1" si="113"/>
        <v xml:space="preserve"> (og)</v>
      </c>
      <c r="DL48" s="233" t="str">
        <f t="shared" ca="1" si="114"/>
        <v xml:space="preserve"> (og)</v>
      </c>
      <c r="DN48" s="233" t="str">
        <f t="shared" ca="1" si="115"/>
        <v xml:space="preserve"> (og)</v>
      </c>
      <c r="DO48" s="233" t="str">
        <f t="shared" ca="1" si="116"/>
        <v xml:space="preserve"> (og)</v>
      </c>
      <c r="DQ48" s="233" t="str">
        <f t="shared" ca="1" si="146"/>
        <v>South Africa</v>
      </c>
      <c r="DR48" s="233">
        <v>19</v>
      </c>
      <c r="DS48" s="233">
        <v>0</v>
      </c>
      <c r="DT48" s="233" t="str">
        <f ca="1">OFFSET(C3,DR48,DS48)</f>
        <v>Themba Zwane</v>
      </c>
      <c r="DU48" s="233">
        <f ca="1">COUNTIF('Group Stages'!J7:J150,DT48)</f>
        <v>0</v>
      </c>
      <c r="DV48" s="233">
        <f ca="1">COUNTIF('Group Stages'!K7:K150,DT48)</f>
        <v>0</v>
      </c>
      <c r="DW48" s="233">
        <f ca="1">COUNTIF('Group Stages'!L7:L150,DT48)</f>
        <v>0</v>
      </c>
      <c r="DX48" s="233">
        <f ca="1">COUNTIF('Group Stages'!M7:M150,DT48)</f>
        <v>0</v>
      </c>
      <c r="DY48" s="233">
        <f ca="1">COUNTIF('Group Stages'!N7:N150,DT48)</f>
        <v>0</v>
      </c>
      <c r="DZ48" s="233">
        <f ca="1">COUNTIF('Group Stages'!O7:O150,DT48)</f>
        <v>0</v>
      </c>
      <c r="EA48" s="233">
        <f ca="1">COUNTIF('Group Stages'!P7:P150,DT48)</f>
        <v>0</v>
      </c>
      <c r="EB48" s="233">
        <f ca="1">COUNTIF('Group Stages'!Q7:Q150,DT48)</f>
        <v>0</v>
      </c>
      <c r="EC48" s="233">
        <f ca="1">COUNTIF('Knock Out Stages'!K7:K85,DT48)</f>
        <v>0</v>
      </c>
      <c r="ED48" s="233">
        <f ca="1">COUNTIF('Knock Out Stages'!L7:L85,DT48)</f>
        <v>0</v>
      </c>
      <c r="EE48" s="233">
        <f ca="1">COUNTIF('Knock Out Stages'!M7:M85,DT48)</f>
        <v>0</v>
      </c>
      <c r="EF48" s="233">
        <f ca="1">COUNTIF('Knock Out Stages'!N7:N85,DT48)</f>
        <v>0</v>
      </c>
      <c r="EG48" s="233">
        <f ca="1">COUNTIF('Knock Out Stages'!O7:O85,DT48)</f>
        <v>0</v>
      </c>
      <c r="EH48" s="233">
        <f ca="1">COUNTIF('Knock Out Stages'!P7:P85,DT48)</f>
        <v>0</v>
      </c>
      <c r="EI48" s="233">
        <f ca="1">COUNTIF('Knock Out Stages'!Q7:Q85,DT48)</f>
        <v>0</v>
      </c>
      <c r="EJ48" s="233">
        <f ca="1">COUNTIF('Knock Out Stages'!R7:R85,DT48)</f>
        <v>0</v>
      </c>
      <c r="EK48" s="233">
        <f t="shared" ca="1" si="3"/>
        <v>0</v>
      </c>
      <c r="EL48" s="235">
        <f ca="1">RANK(EK48,EK3:EK1250)+COUNTIF(EK3:EK48,EK48)-1</f>
        <v>46</v>
      </c>
      <c r="EM48" s="233" t="str">
        <f t="shared" ca="1" si="4"/>
        <v>Themba Zwane (South Africa)</v>
      </c>
    </row>
    <row r="49" spans="1:143" x14ac:dyDescent="0.2">
      <c r="A49" s="233">
        <f t="shared" si="6"/>
        <v>21</v>
      </c>
      <c r="B49" s="233" t="str">
        <f t="shared" si="7"/>
        <v>Tholo Matuludi (og)</v>
      </c>
      <c r="C49" s="233" t="str">
        <f t="shared" si="8"/>
        <v>Obed Vargas (og)</v>
      </c>
      <c r="D49" s="233" t="str">
        <f t="shared" si="9"/>
        <v>Obed Vargas (og)</v>
      </c>
      <c r="E49" s="233" t="str">
        <f t="shared" si="10"/>
        <v>Obed Vargas (og)</v>
      </c>
      <c r="F49" s="233" t="str">
        <f t="shared" si="11"/>
        <v>Samed Bazdar (og)</v>
      </c>
      <c r="G49" s="233" t="str">
        <f t="shared" si="12"/>
        <v>Niko Sigur (og)</v>
      </c>
      <c r="H49" s="233" t="str">
        <f t="shared" si="13"/>
        <v>Niko Sigur (og)</v>
      </c>
      <c r="I49" s="233" t="str">
        <f t="shared" si="14"/>
        <v>Niko Sigur (og)</v>
      </c>
      <c r="J49" s="233" t="str">
        <f t="shared" si="15"/>
        <v>Oussama Targhaline (og)</v>
      </c>
      <c r="K49" s="233" t="str">
        <f t="shared" si="16"/>
        <v>Matheus Cunha (og)</v>
      </c>
      <c r="L49" s="233" t="str">
        <f t="shared" si="17"/>
        <v>Matheus Cunha (og)</v>
      </c>
      <c r="M49" s="233" t="str">
        <f t="shared" si="18"/>
        <v>Matheus Cunha (og)</v>
      </c>
      <c r="N49" s="233" t="str">
        <f t="shared" si="19"/>
        <v>Matías Galarza (og)</v>
      </c>
      <c r="O49" s="233" t="str">
        <f t="shared" si="20"/>
        <v>Ricardo Pepi (og)</v>
      </c>
      <c r="P49" s="233" t="str">
        <f t="shared" si="21"/>
        <v>Ricardo Pepi (og)</v>
      </c>
      <c r="Q49" s="233" t="str">
        <f t="shared" si="22"/>
        <v>Ricardo Pepi (og)</v>
      </c>
      <c r="R49" s="233" t="str">
        <f t="shared" si="23"/>
        <v>Trevor Doornbusch (og)</v>
      </c>
      <c r="S49" s="233" t="str">
        <f t="shared" si="24"/>
        <v>Nick Woltemade (og)</v>
      </c>
      <c r="T49" s="233" t="str">
        <f t="shared" si="25"/>
        <v>Nick Woltemade (og)</v>
      </c>
      <c r="U49" s="233" t="str">
        <f t="shared" si="26"/>
        <v>Nick Woltemade (og)</v>
      </c>
      <c r="V49" s="233" t="str">
        <f t="shared" si="27"/>
        <v>Shogo Taniguchi (og)</v>
      </c>
      <c r="W49" s="233" t="str">
        <f t="shared" si="28"/>
        <v>Teun Koopmeiners (og)</v>
      </c>
      <c r="X49" s="233" t="str">
        <f t="shared" si="29"/>
        <v>Teun Koopmeiners (og)</v>
      </c>
      <c r="Y49" s="233" t="str">
        <f t="shared" si="30"/>
        <v>Teun Koopmeiners (og)</v>
      </c>
      <c r="Z49" s="233" t="str">
        <f t="shared" si="31"/>
        <v>Omar Marmoush (og)</v>
      </c>
      <c r="AA49" s="233" t="str">
        <f t="shared" si="32"/>
        <v>Romelu Lukaku (og)</v>
      </c>
      <c r="AB49" s="233" t="str">
        <f t="shared" si="33"/>
        <v>Romelu Lukaku (og)</v>
      </c>
      <c r="AC49" s="233" t="str">
        <f t="shared" si="34"/>
        <v>Romelu Lukaku (og)</v>
      </c>
      <c r="AD49" s="233" t="str">
        <f t="shared" si="35"/>
        <v>Sidny Cabral (og)</v>
      </c>
      <c r="AE49" s="233" t="str">
        <f t="shared" si="36"/>
        <v>Pedri (og)</v>
      </c>
      <c r="AF49" s="233" t="str">
        <f t="shared" si="37"/>
        <v>Pedri (og)</v>
      </c>
      <c r="AG49" s="233" t="str">
        <f t="shared" si="38"/>
        <v>Pedri (og)</v>
      </c>
      <c r="AH49" s="233" t="str">
        <f t="shared" si="39"/>
        <v>Mory Diaw (og)</v>
      </c>
      <c r="AI49" s="233" t="str">
        <f t="shared" si="40"/>
        <v>Ousmane Dembélé (og)</v>
      </c>
      <c r="AJ49" s="233" t="str">
        <f t="shared" si="41"/>
        <v>Ousmane Dembélé (og)</v>
      </c>
      <c r="AK49" s="233" t="str">
        <f t="shared" si="42"/>
        <v>Ousmane Dembélé (og)</v>
      </c>
      <c r="AL49" s="233" t="str">
        <f t="shared" si="43"/>
        <v>Ramiz Zerrouki (og)</v>
      </c>
      <c r="AM49" s="233" t="str">
        <f t="shared" si="44"/>
        <v>Nahuel Molina (og)</v>
      </c>
      <c r="AN49" s="233" t="str">
        <f t="shared" si="45"/>
        <v>Nahuel Molina (og)</v>
      </c>
      <c r="AO49" s="233" t="str">
        <f t="shared" si="46"/>
        <v>Nahuel Molina (og)</v>
      </c>
      <c r="AP49" s="233" t="str">
        <f t="shared" si="47"/>
        <v>Samuel Moutoussamy (og)</v>
      </c>
      <c r="AQ49" s="233" t="str">
        <f t="shared" si="48"/>
        <v>Renato Veiga (og)</v>
      </c>
      <c r="AR49" s="233" t="str">
        <f t="shared" si="49"/>
        <v>Renato Veiga (og)</v>
      </c>
      <c r="AS49" s="233" t="str">
        <f t="shared" si="50"/>
        <v>Renato Veiga (og)</v>
      </c>
      <c r="AT49" s="233" t="str">
        <f t="shared" si="51"/>
        <v>Martin Erlic (og)</v>
      </c>
      <c r="AU49" s="233" t="str">
        <f t="shared" si="52"/>
        <v>Kobbie Mainoo (og)</v>
      </c>
      <c r="AV49" s="233" t="str">
        <f t="shared" si="53"/>
        <v>Kobbie Mainoo (og)</v>
      </c>
      <c r="AW49" s="233" t="str">
        <f t="shared" si="54"/>
        <v>Kobbie Mainoo (og)</v>
      </c>
      <c r="AY49" s="233" t="str">
        <f t="shared" ca="1" si="55"/>
        <v xml:space="preserve"> (og)</v>
      </c>
      <c r="AZ49" s="233" t="str">
        <f t="shared" ca="1" si="117"/>
        <v xml:space="preserve"> (og)</v>
      </c>
      <c r="BA49" s="233" t="str">
        <f t="shared" ca="1" si="56"/>
        <v xml:space="preserve"> (og)</v>
      </c>
      <c r="BB49" s="233" t="str">
        <f t="shared" ca="1" si="117"/>
        <v xml:space="preserve"> (og)</v>
      </c>
      <c r="BC49" s="233" t="str">
        <f t="shared" ca="1" si="57"/>
        <v xml:space="preserve"> (og)</v>
      </c>
      <c r="BD49" s="233" t="str">
        <f t="shared" ref="BD49" ca="1" si="385">BC23&amp;" (og)"</f>
        <v xml:space="preserve"> (og)</v>
      </c>
      <c r="BE49" s="233" t="str">
        <f t="shared" ca="1" si="59"/>
        <v xml:space="preserve"> (og)</v>
      </c>
      <c r="BF49" s="233" t="str">
        <f t="shared" ref="BF49" ca="1" si="386">BE23&amp;" (og)"</f>
        <v xml:space="preserve"> (og)</v>
      </c>
      <c r="BG49" s="233" t="str">
        <f t="shared" ca="1" si="61"/>
        <v xml:space="preserve"> (og)</v>
      </c>
      <c r="BH49" s="233" t="str">
        <f t="shared" ref="BH49" ca="1" si="387">BG23&amp;" (og)"</f>
        <v xml:space="preserve"> (og)</v>
      </c>
      <c r="BI49" s="233" t="str">
        <f t="shared" ca="1" si="63"/>
        <v xml:space="preserve"> (og)</v>
      </c>
      <c r="BJ49" s="233" t="str">
        <f t="shared" ref="BJ49" ca="1" si="388">BI23&amp;" (og)"</f>
        <v xml:space="preserve"> (og)</v>
      </c>
      <c r="BK49" s="233" t="str">
        <f t="shared" ca="1" si="65"/>
        <v xml:space="preserve"> (og)</v>
      </c>
      <c r="BL49" s="233" t="str">
        <f t="shared" ref="BL49" ca="1" si="389">BK23&amp;" (og)"</f>
        <v xml:space="preserve"> (og)</v>
      </c>
      <c r="BM49" s="233" t="str">
        <f t="shared" ca="1" si="67"/>
        <v xml:space="preserve"> (og)</v>
      </c>
      <c r="BN49" s="233" t="str">
        <f t="shared" ref="BN49" ca="1" si="390">BM23&amp;" (og)"</f>
        <v xml:space="preserve"> (og)</v>
      </c>
      <c r="BO49" s="233" t="str">
        <f t="shared" ca="1" si="69"/>
        <v xml:space="preserve"> (og)</v>
      </c>
      <c r="BP49" s="233" t="str">
        <f t="shared" ref="BP49" ca="1" si="391">BO23&amp;" (og)"</f>
        <v xml:space="preserve"> (og)</v>
      </c>
      <c r="BQ49" s="233" t="str">
        <f t="shared" ca="1" si="71"/>
        <v xml:space="preserve"> (og)</v>
      </c>
      <c r="BR49" s="233" t="str">
        <f t="shared" ref="BR49" ca="1" si="392">BQ23&amp;" (og)"</f>
        <v xml:space="preserve"> (og)</v>
      </c>
      <c r="BS49" s="233" t="str">
        <f t="shared" ca="1" si="73"/>
        <v xml:space="preserve"> (og)</v>
      </c>
      <c r="BT49" s="233" t="str">
        <f t="shared" ref="BT49" ca="1" si="393">BS23&amp;" (og)"</f>
        <v xml:space="preserve"> (og)</v>
      </c>
      <c r="BU49" s="233" t="str">
        <f t="shared" ca="1" si="75"/>
        <v xml:space="preserve"> (og)</v>
      </c>
      <c r="BV49" s="233" t="str">
        <f t="shared" ref="BV49" ca="1" si="394">BU23&amp;" (og)"</f>
        <v xml:space="preserve"> (og)</v>
      </c>
      <c r="BW49" s="233" t="str">
        <f t="shared" ca="1" si="77"/>
        <v xml:space="preserve"> (og)</v>
      </c>
      <c r="BX49" s="233" t="str">
        <f t="shared" ref="BX49" ca="1" si="395">BW23&amp;" (og)"</f>
        <v xml:space="preserve"> (og)</v>
      </c>
      <c r="BY49" s="233" t="str">
        <f t="shared" ca="1" si="79"/>
        <v xml:space="preserve"> (og)</v>
      </c>
      <c r="BZ49" s="233" t="str">
        <f t="shared" ref="BZ49" ca="1" si="396">BY23&amp;" (og)"</f>
        <v xml:space="preserve"> (og)</v>
      </c>
      <c r="CA49" s="233" t="str">
        <f t="shared" ca="1" si="81"/>
        <v xml:space="preserve"> (og)</v>
      </c>
      <c r="CB49" s="233" t="str">
        <f t="shared" ref="CB49" ca="1" si="397">CA23&amp;" (og)"</f>
        <v xml:space="preserve"> (og)</v>
      </c>
      <c r="CC49" s="233" t="str">
        <f t="shared" ca="1" si="83"/>
        <v xml:space="preserve"> (og)</v>
      </c>
      <c r="CD49" s="233" t="str">
        <f t="shared" ref="CD49" ca="1" si="398">CC23&amp;" (og)"</f>
        <v xml:space="preserve"> (og)</v>
      </c>
      <c r="CF49" s="233" t="str">
        <f t="shared" ca="1" si="85"/>
        <v xml:space="preserve"> (og)</v>
      </c>
      <c r="CG49" s="233" t="str">
        <f t="shared" ca="1" si="86"/>
        <v xml:space="preserve"> (og)</v>
      </c>
      <c r="CH49" s="233" t="str">
        <f t="shared" ca="1" si="87"/>
        <v xml:space="preserve"> (og)</v>
      </c>
      <c r="CI49" s="233" t="str">
        <f t="shared" ca="1" si="88"/>
        <v xml:space="preserve"> (og)</v>
      </c>
      <c r="CJ49" s="233" t="str">
        <f t="shared" ca="1" si="89"/>
        <v xml:space="preserve"> (og)</v>
      </c>
      <c r="CK49" s="233" t="str">
        <f t="shared" ca="1" si="90"/>
        <v xml:space="preserve"> (og)</v>
      </c>
      <c r="CL49" s="233" t="str">
        <f t="shared" ca="1" si="91"/>
        <v xml:space="preserve"> (og)</v>
      </c>
      <c r="CM49" s="233" t="str">
        <f t="shared" ca="1" si="92"/>
        <v xml:space="preserve"> (og)</v>
      </c>
      <c r="CN49" s="233" t="str">
        <f t="shared" ca="1" si="93"/>
        <v xml:space="preserve"> (og)</v>
      </c>
      <c r="CO49" s="233" t="str">
        <f t="shared" ca="1" si="94"/>
        <v xml:space="preserve"> (og)</v>
      </c>
      <c r="CP49" s="233" t="str">
        <f t="shared" ca="1" si="95"/>
        <v xml:space="preserve"> (og)</v>
      </c>
      <c r="CQ49" s="233" t="str">
        <f t="shared" ca="1" si="96"/>
        <v xml:space="preserve"> (og)</v>
      </c>
      <c r="CR49" s="233" t="str">
        <f t="shared" ca="1" si="97"/>
        <v xml:space="preserve"> (og)</v>
      </c>
      <c r="CS49" s="233" t="str">
        <f t="shared" ca="1" si="98"/>
        <v xml:space="preserve"> (og)</v>
      </c>
      <c r="CT49" s="233" t="str">
        <f t="shared" ca="1" si="99"/>
        <v xml:space="preserve"> (og)</v>
      </c>
      <c r="CU49" s="233" t="str">
        <f t="shared" ca="1" si="100"/>
        <v xml:space="preserve"> (og)</v>
      </c>
      <c r="CW49" s="233" t="str">
        <f t="shared" ca="1" si="101"/>
        <v xml:space="preserve"> (og)</v>
      </c>
      <c r="CX49" s="233" t="str">
        <f t="shared" ca="1" si="102"/>
        <v xml:space="preserve"> (og)</v>
      </c>
      <c r="CY49" s="233" t="str">
        <f t="shared" ca="1" si="103"/>
        <v xml:space="preserve"> (og)</v>
      </c>
      <c r="CZ49" s="233" t="str">
        <f t="shared" ca="1" si="104"/>
        <v xml:space="preserve"> (og)</v>
      </c>
      <c r="DA49" s="233" t="str">
        <f t="shared" ca="1" si="105"/>
        <v xml:space="preserve"> (og)</v>
      </c>
      <c r="DB49" s="233" t="str">
        <f t="shared" ca="1" si="106"/>
        <v xml:space="preserve"> (og)</v>
      </c>
      <c r="DC49" s="233" t="str">
        <f t="shared" ca="1" si="107"/>
        <v xml:space="preserve"> (og)</v>
      </c>
      <c r="DD49" s="233" t="str">
        <f t="shared" ca="1" si="108"/>
        <v xml:space="preserve"> (og)</v>
      </c>
      <c r="DF49" s="233" t="str">
        <f t="shared" ca="1" si="109"/>
        <v xml:space="preserve"> (og)</v>
      </c>
      <c r="DG49" s="233" t="str">
        <f t="shared" ca="1" si="110"/>
        <v xml:space="preserve"> (og)</v>
      </c>
      <c r="DH49" s="233" t="str">
        <f t="shared" ca="1" si="111"/>
        <v xml:space="preserve"> (og)</v>
      </c>
      <c r="DI49" s="233" t="str">
        <f t="shared" ca="1" si="112"/>
        <v xml:space="preserve"> (og)</v>
      </c>
      <c r="DK49" s="233" t="str">
        <f t="shared" ca="1" si="113"/>
        <v xml:space="preserve"> (og)</v>
      </c>
      <c r="DL49" s="233" t="str">
        <f t="shared" ca="1" si="114"/>
        <v xml:space="preserve"> (og)</v>
      </c>
      <c r="DN49" s="233" t="str">
        <f t="shared" ca="1" si="115"/>
        <v xml:space="preserve"> (og)</v>
      </c>
      <c r="DO49" s="233" t="str">
        <f t="shared" ca="1" si="116"/>
        <v xml:space="preserve"> (og)</v>
      </c>
      <c r="DQ49" s="233" t="str">
        <f t="shared" ca="1" si="146"/>
        <v>South Africa</v>
      </c>
      <c r="DR49" s="233">
        <v>20</v>
      </c>
      <c r="DS49" s="233">
        <v>0</v>
      </c>
      <c r="DT49" s="233" t="str">
        <f ca="1">OFFSET(C3,DR49,DS49)</f>
        <v>Tholo Matuludi</v>
      </c>
      <c r="DU49" s="233">
        <f ca="1">COUNTIF('Group Stages'!J7:J150,DT49)</f>
        <v>0</v>
      </c>
      <c r="DV49" s="233">
        <f ca="1">COUNTIF('Group Stages'!K7:K150,DT49)</f>
        <v>0</v>
      </c>
      <c r="DW49" s="233">
        <f ca="1">COUNTIF('Group Stages'!L7:L150,DT49)</f>
        <v>0</v>
      </c>
      <c r="DX49" s="233">
        <f ca="1">COUNTIF('Group Stages'!M7:M150,DT49)</f>
        <v>0</v>
      </c>
      <c r="DY49" s="233">
        <f ca="1">COUNTIF('Group Stages'!N7:N150,DT49)</f>
        <v>0</v>
      </c>
      <c r="DZ49" s="233">
        <f ca="1">COUNTIF('Group Stages'!O7:O150,DT49)</f>
        <v>0</v>
      </c>
      <c r="EA49" s="233">
        <f ca="1">COUNTIF('Group Stages'!P7:P150,DT49)</f>
        <v>0</v>
      </c>
      <c r="EB49" s="233">
        <f ca="1">COUNTIF('Group Stages'!Q7:Q150,DT49)</f>
        <v>0</v>
      </c>
      <c r="EC49" s="233">
        <f ca="1">COUNTIF('Knock Out Stages'!K7:K85,DT49)</f>
        <v>0</v>
      </c>
      <c r="ED49" s="233">
        <f ca="1">COUNTIF('Knock Out Stages'!L7:L85,DT49)</f>
        <v>0</v>
      </c>
      <c r="EE49" s="233">
        <f ca="1">COUNTIF('Knock Out Stages'!M7:M85,DT49)</f>
        <v>0</v>
      </c>
      <c r="EF49" s="233">
        <f ca="1">COUNTIF('Knock Out Stages'!N7:N85,DT49)</f>
        <v>0</v>
      </c>
      <c r="EG49" s="233">
        <f ca="1">COUNTIF('Knock Out Stages'!O7:O85,DT49)</f>
        <v>0</v>
      </c>
      <c r="EH49" s="233">
        <f ca="1">COUNTIF('Knock Out Stages'!P7:P85,DT49)</f>
        <v>0</v>
      </c>
      <c r="EI49" s="233">
        <f ca="1">COUNTIF('Knock Out Stages'!Q7:Q85,DT49)</f>
        <v>0</v>
      </c>
      <c r="EJ49" s="233">
        <f ca="1">COUNTIF('Knock Out Stages'!R7:R85,DT49)</f>
        <v>0</v>
      </c>
      <c r="EK49" s="233">
        <f t="shared" ca="1" si="3"/>
        <v>0</v>
      </c>
      <c r="EL49" s="235">
        <f ca="1">RANK(EK49,EK3:EK1250)+COUNTIF(EK3:EK49,EK49)-1</f>
        <v>47</v>
      </c>
      <c r="EM49" s="233" t="str">
        <f t="shared" ca="1" si="4"/>
        <v>Tholo Matuludi (South Africa)</v>
      </c>
    </row>
    <row r="50" spans="1:143" x14ac:dyDescent="0.2">
      <c r="A50" s="233">
        <f t="shared" si="6"/>
        <v>22</v>
      </c>
      <c r="B50" s="233" t="str">
        <f t="shared" si="7"/>
        <v>Tshepang Moremi (og)</v>
      </c>
      <c r="C50" s="233" t="str">
        <f t="shared" si="8"/>
        <v>Orbelín Pineda (og)</v>
      </c>
      <c r="D50" s="233" t="str">
        <f t="shared" si="9"/>
        <v>Orbelín Pineda (og)</v>
      </c>
      <c r="E50" s="233" t="str">
        <f t="shared" si="10"/>
        <v>Orbelín Pineda (og)</v>
      </c>
      <c r="F50" s="233" t="str">
        <f t="shared" si="11"/>
        <v>Sead Kolasinac (og)</v>
      </c>
      <c r="G50" s="233" t="str">
        <f t="shared" si="12"/>
        <v>Owen Goodman (og)</v>
      </c>
      <c r="H50" s="233" t="str">
        <f t="shared" si="13"/>
        <v>Owen Goodman (og)</v>
      </c>
      <c r="I50" s="233" t="str">
        <f t="shared" si="14"/>
        <v>Owen Goodman (og)</v>
      </c>
      <c r="J50" s="233" t="str">
        <f t="shared" si="15"/>
        <v>Rayane Bounida (og)</v>
      </c>
      <c r="K50" s="233" t="str">
        <f t="shared" si="16"/>
        <v>Neymar (og)</v>
      </c>
      <c r="L50" s="233" t="str">
        <f t="shared" si="17"/>
        <v>Neymar (og)</v>
      </c>
      <c r="M50" s="233" t="str">
        <f t="shared" si="18"/>
        <v>Neymar (og)</v>
      </c>
      <c r="N50" s="233" t="str">
        <f t="shared" si="19"/>
        <v>Mauricio (og)</v>
      </c>
      <c r="O50" s="233" t="str">
        <f t="shared" si="20"/>
        <v>Sebastian Berhalter (og)</v>
      </c>
      <c r="P50" s="233" t="str">
        <f t="shared" si="21"/>
        <v>Sebastian Berhalter (og)</v>
      </c>
      <c r="Q50" s="233" t="str">
        <f t="shared" si="22"/>
        <v>Sebastian Berhalter (og)</v>
      </c>
      <c r="R50" s="233" t="str">
        <f t="shared" si="23"/>
        <v>Tyrese Noslin (og)</v>
      </c>
      <c r="S50" s="233" t="str">
        <f t="shared" si="24"/>
        <v>Nico Schlotterbeck (og)</v>
      </c>
      <c r="T50" s="233" t="str">
        <f t="shared" si="25"/>
        <v>Nico Schlotterbeck (og)</v>
      </c>
      <c r="U50" s="233" t="str">
        <f t="shared" si="26"/>
        <v>Nico Schlotterbeck (og)</v>
      </c>
      <c r="V50" s="233" t="str">
        <f t="shared" si="27"/>
        <v>Shuto Machino (og)</v>
      </c>
      <c r="W50" s="233" t="str">
        <f t="shared" si="28"/>
        <v>Tijjani Reijnders (og)</v>
      </c>
      <c r="X50" s="233" t="str">
        <f t="shared" si="29"/>
        <v>Tijjani Reijnders (og)</v>
      </c>
      <c r="Y50" s="233" t="str">
        <f t="shared" si="30"/>
        <v>Tijjani Reijnders (og)</v>
      </c>
      <c r="Z50" s="233" t="str">
        <f t="shared" si="31"/>
        <v>Ramy Rabia (og)</v>
      </c>
      <c r="AA50" s="233" t="str">
        <f t="shared" si="32"/>
        <v>Senne Lammens (og)</v>
      </c>
      <c r="AB50" s="233" t="str">
        <f t="shared" si="33"/>
        <v>Senne Lammens (og)</v>
      </c>
      <c r="AC50" s="233" t="str">
        <f t="shared" si="34"/>
        <v>Senne Lammens (og)</v>
      </c>
      <c r="AD50" s="233" t="str">
        <f t="shared" si="35"/>
        <v>Steven Moreira (og)</v>
      </c>
      <c r="AE50" s="233" t="str">
        <f t="shared" si="36"/>
        <v>Pedro Porro (og)</v>
      </c>
      <c r="AF50" s="233" t="str">
        <f t="shared" si="37"/>
        <v>Pedro Porro (og)</v>
      </c>
      <c r="AG50" s="233" t="str">
        <f t="shared" si="38"/>
        <v>Pedro Porro (og)</v>
      </c>
      <c r="AH50" s="233" t="str">
        <f t="shared" si="39"/>
        <v>Moussa Niakhaté (og)</v>
      </c>
      <c r="AI50" s="233" t="str">
        <f t="shared" si="40"/>
        <v>Pierre Kalulu (og)</v>
      </c>
      <c r="AJ50" s="233" t="str">
        <f t="shared" si="41"/>
        <v>Pierre Kalulu (og)</v>
      </c>
      <c r="AK50" s="233" t="str">
        <f t="shared" si="42"/>
        <v>Pierre Kalulu (og)</v>
      </c>
      <c r="AL50" s="233" t="str">
        <f t="shared" si="43"/>
        <v>Ramy Bensebaini (og)</v>
      </c>
      <c r="AM50" s="233" t="str">
        <f t="shared" si="44"/>
        <v>Nico Paz (og)</v>
      </c>
      <c r="AN50" s="233" t="str">
        <f t="shared" si="45"/>
        <v>Nico Paz (og)</v>
      </c>
      <c r="AO50" s="233" t="str">
        <f t="shared" si="46"/>
        <v>Nico Paz (og)</v>
      </c>
      <c r="AP50" s="233" t="str">
        <f t="shared" si="47"/>
        <v>Simon Banza (og)</v>
      </c>
      <c r="AQ50" s="233" t="str">
        <f t="shared" si="48"/>
        <v>Ricardo Horta (og)</v>
      </c>
      <c r="AR50" s="233" t="str">
        <f t="shared" si="49"/>
        <v>Ricardo Horta (og)</v>
      </c>
      <c r="AS50" s="233" t="str">
        <f t="shared" si="50"/>
        <v>Ricardo Horta (og)</v>
      </c>
      <c r="AT50" s="233" t="str">
        <f t="shared" si="51"/>
        <v>Nikola Moro (og)</v>
      </c>
      <c r="AU50" s="233" t="str">
        <f t="shared" si="52"/>
        <v>Marc Guéhi (og)</v>
      </c>
      <c r="AV50" s="233" t="str">
        <f t="shared" si="53"/>
        <v>Marc Guéhi (og)</v>
      </c>
      <c r="AW50" s="233" t="str">
        <f t="shared" si="54"/>
        <v>Marc Guéhi (og)</v>
      </c>
      <c r="AY50" s="233" t="str">
        <f t="shared" ca="1" si="55"/>
        <v xml:space="preserve"> (og)</v>
      </c>
      <c r="AZ50" s="233" t="str">
        <f t="shared" ca="1" si="117"/>
        <v xml:space="preserve"> (og)</v>
      </c>
      <c r="BA50" s="233" t="str">
        <f t="shared" ca="1" si="56"/>
        <v xml:space="preserve"> (og)</v>
      </c>
      <c r="BB50" s="233" t="str">
        <f t="shared" ca="1" si="117"/>
        <v xml:space="preserve"> (og)</v>
      </c>
      <c r="BC50" s="233" t="str">
        <f t="shared" ca="1" si="57"/>
        <v xml:space="preserve"> (og)</v>
      </c>
      <c r="BD50" s="233" t="str">
        <f t="shared" ref="BD50" ca="1" si="399">BC24&amp;" (og)"</f>
        <v xml:space="preserve"> (og)</v>
      </c>
      <c r="BE50" s="233" t="str">
        <f t="shared" ca="1" si="59"/>
        <v xml:space="preserve"> (og)</v>
      </c>
      <c r="BF50" s="233" t="str">
        <f t="shared" ref="BF50" ca="1" si="400">BE24&amp;" (og)"</f>
        <v xml:space="preserve"> (og)</v>
      </c>
      <c r="BG50" s="233" t="str">
        <f t="shared" ca="1" si="61"/>
        <v xml:space="preserve"> (og)</v>
      </c>
      <c r="BH50" s="233" t="str">
        <f t="shared" ref="BH50" ca="1" si="401">BG24&amp;" (og)"</f>
        <v xml:space="preserve"> (og)</v>
      </c>
      <c r="BI50" s="233" t="str">
        <f t="shared" ca="1" si="63"/>
        <v xml:space="preserve"> (og)</v>
      </c>
      <c r="BJ50" s="233" t="str">
        <f t="shared" ref="BJ50" ca="1" si="402">BI24&amp;" (og)"</f>
        <v xml:space="preserve"> (og)</v>
      </c>
      <c r="BK50" s="233" t="str">
        <f t="shared" ca="1" si="65"/>
        <v xml:space="preserve"> (og)</v>
      </c>
      <c r="BL50" s="233" t="str">
        <f t="shared" ref="BL50" ca="1" si="403">BK24&amp;" (og)"</f>
        <v xml:space="preserve"> (og)</v>
      </c>
      <c r="BM50" s="233" t="str">
        <f t="shared" ca="1" si="67"/>
        <v xml:space="preserve"> (og)</v>
      </c>
      <c r="BN50" s="233" t="str">
        <f t="shared" ref="BN50" ca="1" si="404">BM24&amp;" (og)"</f>
        <v xml:space="preserve"> (og)</v>
      </c>
      <c r="BO50" s="233" t="str">
        <f t="shared" ca="1" si="69"/>
        <v xml:space="preserve"> (og)</v>
      </c>
      <c r="BP50" s="233" t="str">
        <f t="shared" ref="BP50" ca="1" si="405">BO24&amp;" (og)"</f>
        <v xml:space="preserve"> (og)</v>
      </c>
      <c r="BQ50" s="233" t="str">
        <f t="shared" ca="1" si="71"/>
        <v xml:space="preserve"> (og)</v>
      </c>
      <c r="BR50" s="233" t="str">
        <f t="shared" ref="BR50" ca="1" si="406">BQ24&amp;" (og)"</f>
        <v xml:space="preserve"> (og)</v>
      </c>
      <c r="BS50" s="233" t="str">
        <f t="shared" ca="1" si="73"/>
        <v xml:space="preserve"> (og)</v>
      </c>
      <c r="BT50" s="233" t="str">
        <f t="shared" ref="BT50" ca="1" si="407">BS24&amp;" (og)"</f>
        <v xml:space="preserve"> (og)</v>
      </c>
      <c r="BU50" s="233" t="str">
        <f t="shared" ca="1" si="75"/>
        <v xml:space="preserve"> (og)</v>
      </c>
      <c r="BV50" s="233" t="str">
        <f t="shared" ref="BV50" ca="1" si="408">BU24&amp;" (og)"</f>
        <v xml:space="preserve"> (og)</v>
      </c>
      <c r="BW50" s="233" t="str">
        <f t="shared" ca="1" si="77"/>
        <v xml:space="preserve"> (og)</v>
      </c>
      <c r="BX50" s="233" t="str">
        <f t="shared" ref="BX50" ca="1" si="409">BW24&amp;" (og)"</f>
        <v xml:space="preserve"> (og)</v>
      </c>
      <c r="BY50" s="233" t="str">
        <f t="shared" ca="1" si="79"/>
        <v xml:space="preserve"> (og)</v>
      </c>
      <c r="BZ50" s="233" t="str">
        <f t="shared" ref="BZ50" ca="1" si="410">BY24&amp;" (og)"</f>
        <v xml:space="preserve"> (og)</v>
      </c>
      <c r="CA50" s="233" t="str">
        <f t="shared" ca="1" si="81"/>
        <v xml:space="preserve"> (og)</v>
      </c>
      <c r="CB50" s="233" t="str">
        <f t="shared" ref="CB50" ca="1" si="411">CA24&amp;" (og)"</f>
        <v xml:space="preserve"> (og)</v>
      </c>
      <c r="CC50" s="233" t="str">
        <f t="shared" ca="1" si="83"/>
        <v xml:space="preserve"> (og)</v>
      </c>
      <c r="CD50" s="233" t="str">
        <f t="shared" ref="CD50" ca="1" si="412">CC24&amp;" (og)"</f>
        <v xml:space="preserve"> (og)</v>
      </c>
      <c r="CF50" s="233" t="str">
        <f t="shared" ca="1" si="85"/>
        <v xml:space="preserve"> (og)</v>
      </c>
      <c r="CG50" s="233" t="str">
        <f t="shared" ca="1" si="86"/>
        <v xml:space="preserve"> (og)</v>
      </c>
      <c r="CH50" s="233" t="str">
        <f t="shared" ca="1" si="87"/>
        <v xml:space="preserve"> (og)</v>
      </c>
      <c r="CI50" s="233" t="str">
        <f t="shared" ca="1" si="88"/>
        <v xml:space="preserve"> (og)</v>
      </c>
      <c r="CJ50" s="233" t="str">
        <f t="shared" ca="1" si="89"/>
        <v xml:space="preserve"> (og)</v>
      </c>
      <c r="CK50" s="233" t="str">
        <f t="shared" ca="1" si="90"/>
        <v xml:space="preserve"> (og)</v>
      </c>
      <c r="CL50" s="233" t="str">
        <f t="shared" ca="1" si="91"/>
        <v xml:space="preserve"> (og)</v>
      </c>
      <c r="CM50" s="233" t="str">
        <f t="shared" ca="1" si="92"/>
        <v xml:space="preserve"> (og)</v>
      </c>
      <c r="CN50" s="233" t="str">
        <f t="shared" ca="1" si="93"/>
        <v xml:space="preserve"> (og)</v>
      </c>
      <c r="CO50" s="233" t="str">
        <f t="shared" ca="1" si="94"/>
        <v xml:space="preserve"> (og)</v>
      </c>
      <c r="CP50" s="233" t="str">
        <f t="shared" ca="1" si="95"/>
        <v xml:space="preserve"> (og)</v>
      </c>
      <c r="CQ50" s="233" t="str">
        <f t="shared" ca="1" si="96"/>
        <v xml:space="preserve"> (og)</v>
      </c>
      <c r="CR50" s="233" t="str">
        <f t="shared" ca="1" si="97"/>
        <v xml:space="preserve"> (og)</v>
      </c>
      <c r="CS50" s="233" t="str">
        <f t="shared" ca="1" si="98"/>
        <v xml:space="preserve"> (og)</v>
      </c>
      <c r="CT50" s="233" t="str">
        <f t="shared" ca="1" si="99"/>
        <v xml:space="preserve"> (og)</v>
      </c>
      <c r="CU50" s="233" t="str">
        <f t="shared" ca="1" si="100"/>
        <v xml:space="preserve"> (og)</v>
      </c>
      <c r="CW50" s="233" t="str">
        <f t="shared" ca="1" si="101"/>
        <v xml:space="preserve"> (og)</v>
      </c>
      <c r="CX50" s="233" t="str">
        <f t="shared" ca="1" si="102"/>
        <v xml:space="preserve"> (og)</v>
      </c>
      <c r="CY50" s="233" t="str">
        <f t="shared" ca="1" si="103"/>
        <v xml:space="preserve"> (og)</v>
      </c>
      <c r="CZ50" s="233" t="str">
        <f t="shared" ca="1" si="104"/>
        <v xml:space="preserve"> (og)</v>
      </c>
      <c r="DA50" s="233" t="str">
        <f t="shared" ca="1" si="105"/>
        <v xml:space="preserve"> (og)</v>
      </c>
      <c r="DB50" s="233" t="str">
        <f t="shared" ca="1" si="106"/>
        <v xml:space="preserve"> (og)</v>
      </c>
      <c r="DC50" s="233" t="str">
        <f t="shared" ca="1" si="107"/>
        <v xml:space="preserve"> (og)</v>
      </c>
      <c r="DD50" s="233" t="str">
        <f t="shared" ca="1" si="108"/>
        <v xml:space="preserve"> (og)</v>
      </c>
      <c r="DF50" s="233" t="str">
        <f t="shared" ca="1" si="109"/>
        <v xml:space="preserve"> (og)</v>
      </c>
      <c r="DG50" s="233" t="str">
        <f t="shared" ca="1" si="110"/>
        <v xml:space="preserve"> (og)</v>
      </c>
      <c r="DH50" s="233" t="str">
        <f t="shared" ca="1" si="111"/>
        <v xml:space="preserve"> (og)</v>
      </c>
      <c r="DI50" s="233" t="str">
        <f t="shared" ca="1" si="112"/>
        <v xml:space="preserve"> (og)</v>
      </c>
      <c r="DK50" s="233" t="str">
        <f t="shared" ca="1" si="113"/>
        <v xml:space="preserve"> (og)</v>
      </c>
      <c r="DL50" s="233" t="str">
        <f t="shared" ca="1" si="114"/>
        <v xml:space="preserve"> (og)</v>
      </c>
      <c r="DN50" s="233" t="str">
        <f t="shared" ca="1" si="115"/>
        <v xml:space="preserve"> (og)</v>
      </c>
      <c r="DO50" s="233" t="str">
        <f t="shared" ca="1" si="116"/>
        <v xml:space="preserve"> (og)</v>
      </c>
      <c r="DQ50" s="233" t="str">
        <f t="shared" ca="1" si="146"/>
        <v>South Africa</v>
      </c>
      <c r="DR50" s="233">
        <v>21</v>
      </c>
      <c r="DS50" s="233">
        <v>0</v>
      </c>
      <c r="DT50" s="233" t="str">
        <f ca="1">OFFSET(C3,DR50,DS50)</f>
        <v>Tshepang Moremi</v>
      </c>
      <c r="DU50" s="233">
        <f ca="1">COUNTIF('Group Stages'!J7:J150,DT50)</f>
        <v>0</v>
      </c>
      <c r="DV50" s="233">
        <f ca="1">COUNTIF('Group Stages'!K7:K150,DT50)</f>
        <v>0</v>
      </c>
      <c r="DW50" s="233">
        <f ca="1">COUNTIF('Group Stages'!L7:L150,DT50)</f>
        <v>0</v>
      </c>
      <c r="DX50" s="233">
        <f ca="1">COUNTIF('Group Stages'!M7:M150,DT50)</f>
        <v>0</v>
      </c>
      <c r="DY50" s="233">
        <f ca="1">COUNTIF('Group Stages'!N7:N150,DT50)</f>
        <v>0</v>
      </c>
      <c r="DZ50" s="233">
        <f ca="1">COUNTIF('Group Stages'!O7:O150,DT50)</f>
        <v>0</v>
      </c>
      <c r="EA50" s="233">
        <f ca="1">COUNTIF('Group Stages'!P7:P150,DT50)</f>
        <v>0</v>
      </c>
      <c r="EB50" s="233">
        <f ca="1">COUNTIF('Group Stages'!Q7:Q150,DT50)</f>
        <v>0</v>
      </c>
      <c r="EC50" s="233">
        <f ca="1">COUNTIF('Knock Out Stages'!K7:K85,DT50)</f>
        <v>0</v>
      </c>
      <c r="ED50" s="233">
        <f ca="1">COUNTIF('Knock Out Stages'!L7:L85,DT50)</f>
        <v>0</v>
      </c>
      <c r="EE50" s="233">
        <f ca="1">COUNTIF('Knock Out Stages'!M7:M85,DT50)</f>
        <v>0</v>
      </c>
      <c r="EF50" s="233">
        <f ca="1">COUNTIF('Knock Out Stages'!N7:N85,DT50)</f>
        <v>0</v>
      </c>
      <c r="EG50" s="233">
        <f ca="1">COUNTIF('Knock Out Stages'!O7:O85,DT50)</f>
        <v>0</v>
      </c>
      <c r="EH50" s="233">
        <f ca="1">COUNTIF('Knock Out Stages'!P7:P85,DT50)</f>
        <v>0</v>
      </c>
      <c r="EI50" s="233">
        <f ca="1">COUNTIF('Knock Out Stages'!Q7:Q85,DT50)</f>
        <v>0</v>
      </c>
      <c r="EJ50" s="233">
        <f ca="1">COUNTIF('Knock Out Stages'!R7:R85,DT50)</f>
        <v>0</v>
      </c>
      <c r="EK50" s="233">
        <f t="shared" ca="1" si="3"/>
        <v>0</v>
      </c>
      <c r="EL50" s="235">
        <f ca="1">RANK(EK50,EK3:EK1250)+COUNTIF(EK3:EK50,EK50)-1</f>
        <v>48</v>
      </c>
      <c r="EM50" s="233" t="str">
        <f t="shared" ca="1" si="4"/>
        <v>Tshepang Moremi (South Africa)</v>
      </c>
    </row>
    <row r="51" spans="1:143" x14ac:dyDescent="0.2">
      <c r="A51" s="233">
        <f t="shared" si="6"/>
        <v>23</v>
      </c>
      <c r="B51" s="233" t="str">
        <f t="shared" si="7"/>
        <v>Yaya Sithole (og)</v>
      </c>
      <c r="C51" s="233" t="str">
        <f t="shared" si="8"/>
        <v>Raúl Jiménez (og)</v>
      </c>
      <c r="D51" s="233" t="str">
        <f t="shared" si="9"/>
        <v>Raúl Jiménez (og)</v>
      </c>
      <c r="E51" s="233" t="str">
        <f t="shared" si="10"/>
        <v>Raúl Jiménez (og)</v>
      </c>
      <c r="F51" s="233" t="str">
        <f t="shared" si="11"/>
        <v>Stjepan Radeljic (og)</v>
      </c>
      <c r="G51" s="233" t="str">
        <f t="shared" si="12"/>
        <v>Ralph Priso-Mbongue (og)</v>
      </c>
      <c r="H51" s="233" t="str">
        <f t="shared" si="13"/>
        <v>Ralph Priso-Mbongue (og)</v>
      </c>
      <c r="I51" s="233" t="str">
        <f t="shared" si="14"/>
        <v>Ralph Priso-Mbongue (og)</v>
      </c>
      <c r="J51" s="233" t="str">
        <f t="shared" si="15"/>
        <v>Redouane Halal (og)</v>
      </c>
      <c r="K51" s="233" t="str">
        <f t="shared" si="16"/>
        <v>Rayan (og)</v>
      </c>
      <c r="L51" s="233" t="str">
        <f t="shared" si="17"/>
        <v>Rayan (og)</v>
      </c>
      <c r="M51" s="233" t="str">
        <f t="shared" si="18"/>
        <v>Rayan (og)</v>
      </c>
      <c r="N51" s="233" t="str">
        <f t="shared" si="19"/>
        <v>Miguel Almirón (og)</v>
      </c>
      <c r="O51" s="233" t="str">
        <f t="shared" si="20"/>
        <v>Tanner Tessmann (og)</v>
      </c>
      <c r="P51" s="233" t="str">
        <f t="shared" si="21"/>
        <v>Tanner Tessmann (og)</v>
      </c>
      <c r="Q51" s="233" t="str">
        <f t="shared" si="22"/>
        <v>Tanner Tessmann (og)</v>
      </c>
      <c r="R51" s="233" t="str">
        <f t="shared" si="23"/>
        <v>Tyrick Bodak (og)</v>
      </c>
      <c r="S51" s="233" t="str">
        <f t="shared" si="24"/>
        <v>Oliver Baumann (og)</v>
      </c>
      <c r="T51" s="233" t="str">
        <f t="shared" si="25"/>
        <v>Oliver Baumann (og)</v>
      </c>
      <c r="U51" s="233" t="str">
        <f t="shared" si="26"/>
        <v>Oliver Baumann (og)</v>
      </c>
      <c r="V51" s="233" t="str">
        <f t="shared" si="27"/>
        <v>Tomoki Hayakawa (og)</v>
      </c>
      <c r="W51" s="233" t="str">
        <f t="shared" si="28"/>
        <v>Virgil van Dijk (og)</v>
      </c>
      <c r="X51" s="233" t="str">
        <f t="shared" si="29"/>
        <v>Virgil van Dijk (og)</v>
      </c>
      <c r="Y51" s="233" t="str">
        <f t="shared" si="30"/>
        <v>Virgil van Dijk (og)</v>
      </c>
      <c r="Z51" s="233" t="str">
        <f t="shared" si="31"/>
        <v>Tarek Alaa (og)</v>
      </c>
      <c r="AA51" s="233" t="str">
        <f t="shared" si="32"/>
        <v>Thomas Meunier (og)</v>
      </c>
      <c r="AB51" s="233" t="str">
        <f t="shared" si="33"/>
        <v>Thomas Meunier (og)</v>
      </c>
      <c r="AC51" s="233" t="str">
        <f t="shared" si="34"/>
        <v>Thomas Meunier (og)</v>
      </c>
      <c r="AD51" s="233" t="str">
        <f t="shared" si="35"/>
        <v>Telmo Arcanjo (og)</v>
      </c>
      <c r="AE51" s="233" t="str">
        <f t="shared" si="36"/>
        <v>Rodri (og)</v>
      </c>
      <c r="AF51" s="233" t="str">
        <f t="shared" si="37"/>
        <v>Rodri (og)</v>
      </c>
      <c r="AG51" s="233" t="str">
        <f t="shared" si="38"/>
        <v>Rodri (og)</v>
      </c>
      <c r="AH51" s="233" t="str">
        <f t="shared" si="39"/>
        <v>Nicolas Jackson (og)</v>
      </c>
      <c r="AI51" s="233" t="str">
        <f t="shared" si="40"/>
        <v>Randal Kolo Muani (og)</v>
      </c>
      <c r="AJ51" s="233" t="str">
        <f t="shared" si="41"/>
        <v>Randal Kolo Muani (og)</v>
      </c>
      <c r="AK51" s="233" t="str">
        <f t="shared" si="42"/>
        <v>Randal Kolo Muani (og)</v>
      </c>
      <c r="AL51" s="233" t="str">
        <f t="shared" si="43"/>
        <v>Rayan Aït-Nouri (og)</v>
      </c>
      <c r="AM51" s="233" t="str">
        <f t="shared" si="44"/>
        <v>Nicolás González (og)</v>
      </c>
      <c r="AN51" s="233" t="str">
        <f t="shared" si="45"/>
        <v>Nicolás González (og)</v>
      </c>
      <c r="AO51" s="233" t="str">
        <f t="shared" si="46"/>
        <v>Nicolás González (og)</v>
      </c>
      <c r="AP51" s="233" t="str">
        <f t="shared" si="47"/>
        <v>Steve Kapuadi (og)</v>
      </c>
      <c r="AQ51" s="233" t="str">
        <f t="shared" si="48"/>
        <v>Rúben Neves (og)</v>
      </c>
      <c r="AR51" s="233" t="str">
        <f t="shared" si="49"/>
        <v>Rúben Neves (og)</v>
      </c>
      <c r="AS51" s="233" t="str">
        <f t="shared" si="50"/>
        <v>Rúben Neves (og)</v>
      </c>
      <c r="AT51" s="233" t="str">
        <f t="shared" si="51"/>
        <v>Nikola Vlasic (og)</v>
      </c>
      <c r="AU51" s="233" t="str">
        <f t="shared" si="52"/>
        <v>Marcus Rashford (og)</v>
      </c>
      <c r="AV51" s="233" t="str">
        <f t="shared" si="53"/>
        <v>Marcus Rashford (og)</v>
      </c>
      <c r="AW51" s="233" t="str">
        <f t="shared" si="54"/>
        <v>Marcus Rashford (og)</v>
      </c>
      <c r="AY51" s="233" t="str">
        <f t="shared" ca="1" si="55"/>
        <v xml:space="preserve"> (og)</v>
      </c>
      <c r="AZ51" s="233" t="str">
        <f t="shared" ca="1" si="117"/>
        <v xml:space="preserve"> (og)</v>
      </c>
      <c r="BA51" s="233" t="str">
        <f t="shared" ca="1" si="56"/>
        <v xml:space="preserve"> (og)</v>
      </c>
      <c r="BB51" s="233" t="str">
        <f t="shared" ca="1" si="117"/>
        <v xml:space="preserve"> (og)</v>
      </c>
      <c r="BC51" s="233" t="str">
        <f t="shared" ca="1" si="57"/>
        <v xml:space="preserve"> (og)</v>
      </c>
      <c r="BD51" s="233" t="str">
        <f t="shared" ref="BD51" ca="1" si="413">BC25&amp;" (og)"</f>
        <v xml:space="preserve"> (og)</v>
      </c>
      <c r="BE51" s="233" t="str">
        <f t="shared" ca="1" si="59"/>
        <v xml:space="preserve"> (og)</v>
      </c>
      <c r="BF51" s="233" t="str">
        <f t="shared" ref="BF51" ca="1" si="414">BE25&amp;" (og)"</f>
        <v xml:space="preserve"> (og)</v>
      </c>
      <c r="BG51" s="233" t="str">
        <f t="shared" ca="1" si="61"/>
        <v xml:space="preserve"> (og)</v>
      </c>
      <c r="BH51" s="233" t="str">
        <f t="shared" ref="BH51" ca="1" si="415">BG25&amp;" (og)"</f>
        <v xml:space="preserve"> (og)</v>
      </c>
      <c r="BI51" s="233" t="str">
        <f t="shared" ca="1" si="63"/>
        <v xml:space="preserve"> (og)</v>
      </c>
      <c r="BJ51" s="233" t="str">
        <f t="shared" ref="BJ51" ca="1" si="416">BI25&amp;" (og)"</f>
        <v xml:space="preserve"> (og)</v>
      </c>
      <c r="BK51" s="233" t="str">
        <f t="shared" ca="1" si="65"/>
        <v xml:space="preserve"> (og)</v>
      </c>
      <c r="BL51" s="233" t="str">
        <f t="shared" ref="BL51" ca="1" si="417">BK25&amp;" (og)"</f>
        <v xml:space="preserve"> (og)</v>
      </c>
      <c r="BM51" s="233" t="str">
        <f t="shared" ca="1" si="67"/>
        <v xml:space="preserve"> (og)</v>
      </c>
      <c r="BN51" s="233" t="str">
        <f t="shared" ref="BN51" ca="1" si="418">BM25&amp;" (og)"</f>
        <v xml:space="preserve"> (og)</v>
      </c>
      <c r="BO51" s="233" t="str">
        <f t="shared" ca="1" si="69"/>
        <v xml:space="preserve"> (og)</v>
      </c>
      <c r="BP51" s="233" t="str">
        <f t="shared" ref="BP51" ca="1" si="419">BO25&amp;" (og)"</f>
        <v xml:space="preserve"> (og)</v>
      </c>
      <c r="BQ51" s="233" t="str">
        <f t="shared" ca="1" si="71"/>
        <v xml:space="preserve"> (og)</v>
      </c>
      <c r="BR51" s="233" t="str">
        <f t="shared" ref="BR51" ca="1" si="420">BQ25&amp;" (og)"</f>
        <v xml:space="preserve"> (og)</v>
      </c>
      <c r="BS51" s="233" t="str">
        <f t="shared" ca="1" si="73"/>
        <v xml:space="preserve"> (og)</v>
      </c>
      <c r="BT51" s="233" t="str">
        <f t="shared" ref="BT51" ca="1" si="421">BS25&amp;" (og)"</f>
        <v xml:space="preserve"> (og)</v>
      </c>
      <c r="BU51" s="233" t="str">
        <f t="shared" ca="1" si="75"/>
        <v xml:space="preserve"> (og)</v>
      </c>
      <c r="BV51" s="233" t="str">
        <f t="shared" ref="BV51" ca="1" si="422">BU25&amp;" (og)"</f>
        <v xml:space="preserve"> (og)</v>
      </c>
      <c r="BW51" s="233" t="str">
        <f t="shared" ca="1" si="77"/>
        <v xml:space="preserve"> (og)</v>
      </c>
      <c r="BX51" s="233" t="str">
        <f t="shared" ref="BX51" ca="1" si="423">BW25&amp;" (og)"</f>
        <v xml:space="preserve"> (og)</v>
      </c>
      <c r="BY51" s="233" t="str">
        <f t="shared" ca="1" si="79"/>
        <v xml:space="preserve"> (og)</v>
      </c>
      <c r="BZ51" s="233" t="str">
        <f t="shared" ref="BZ51" ca="1" si="424">BY25&amp;" (og)"</f>
        <v xml:space="preserve"> (og)</v>
      </c>
      <c r="CA51" s="233" t="str">
        <f t="shared" ca="1" si="81"/>
        <v xml:space="preserve"> (og)</v>
      </c>
      <c r="CB51" s="233" t="str">
        <f t="shared" ref="CB51" ca="1" si="425">CA25&amp;" (og)"</f>
        <v xml:space="preserve"> (og)</v>
      </c>
      <c r="CC51" s="233" t="str">
        <f t="shared" ca="1" si="83"/>
        <v xml:space="preserve"> (og)</v>
      </c>
      <c r="CD51" s="233" t="str">
        <f t="shared" ref="CD51" ca="1" si="426">CC25&amp;" (og)"</f>
        <v xml:space="preserve"> (og)</v>
      </c>
      <c r="CF51" s="233" t="str">
        <f t="shared" ca="1" si="85"/>
        <v xml:space="preserve"> (og)</v>
      </c>
      <c r="CG51" s="233" t="str">
        <f t="shared" ca="1" si="86"/>
        <v xml:space="preserve"> (og)</v>
      </c>
      <c r="CH51" s="233" t="str">
        <f t="shared" ca="1" si="87"/>
        <v xml:space="preserve"> (og)</v>
      </c>
      <c r="CI51" s="233" t="str">
        <f t="shared" ca="1" si="88"/>
        <v xml:space="preserve"> (og)</v>
      </c>
      <c r="CJ51" s="233" t="str">
        <f t="shared" ca="1" si="89"/>
        <v xml:space="preserve"> (og)</v>
      </c>
      <c r="CK51" s="233" t="str">
        <f t="shared" ca="1" si="90"/>
        <v xml:space="preserve"> (og)</v>
      </c>
      <c r="CL51" s="233" t="str">
        <f t="shared" ca="1" si="91"/>
        <v xml:space="preserve"> (og)</v>
      </c>
      <c r="CM51" s="233" t="str">
        <f t="shared" ca="1" si="92"/>
        <v xml:space="preserve"> (og)</v>
      </c>
      <c r="CN51" s="233" t="str">
        <f t="shared" ca="1" si="93"/>
        <v xml:space="preserve"> (og)</v>
      </c>
      <c r="CO51" s="233" t="str">
        <f t="shared" ca="1" si="94"/>
        <v xml:space="preserve"> (og)</v>
      </c>
      <c r="CP51" s="233" t="str">
        <f t="shared" ca="1" si="95"/>
        <v xml:space="preserve"> (og)</v>
      </c>
      <c r="CQ51" s="233" t="str">
        <f t="shared" ca="1" si="96"/>
        <v xml:space="preserve"> (og)</v>
      </c>
      <c r="CR51" s="233" t="str">
        <f t="shared" ca="1" si="97"/>
        <v xml:space="preserve"> (og)</v>
      </c>
      <c r="CS51" s="233" t="str">
        <f t="shared" ca="1" si="98"/>
        <v xml:space="preserve"> (og)</v>
      </c>
      <c r="CT51" s="233" t="str">
        <f t="shared" ca="1" si="99"/>
        <v xml:space="preserve"> (og)</v>
      </c>
      <c r="CU51" s="233" t="str">
        <f t="shared" ca="1" si="100"/>
        <v xml:space="preserve"> (og)</v>
      </c>
      <c r="CW51" s="233" t="str">
        <f t="shared" ca="1" si="101"/>
        <v xml:space="preserve"> (og)</v>
      </c>
      <c r="CX51" s="233" t="str">
        <f t="shared" ca="1" si="102"/>
        <v xml:space="preserve"> (og)</v>
      </c>
      <c r="CY51" s="233" t="str">
        <f t="shared" ca="1" si="103"/>
        <v xml:space="preserve"> (og)</v>
      </c>
      <c r="CZ51" s="233" t="str">
        <f t="shared" ca="1" si="104"/>
        <v xml:space="preserve"> (og)</v>
      </c>
      <c r="DA51" s="233" t="str">
        <f t="shared" ca="1" si="105"/>
        <v xml:space="preserve"> (og)</v>
      </c>
      <c r="DB51" s="233" t="str">
        <f t="shared" ca="1" si="106"/>
        <v xml:space="preserve"> (og)</v>
      </c>
      <c r="DC51" s="233" t="str">
        <f t="shared" ca="1" si="107"/>
        <v xml:space="preserve"> (og)</v>
      </c>
      <c r="DD51" s="233" t="str">
        <f t="shared" ca="1" si="108"/>
        <v xml:space="preserve"> (og)</v>
      </c>
      <c r="DF51" s="233" t="str">
        <f t="shared" ca="1" si="109"/>
        <v xml:space="preserve"> (og)</v>
      </c>
      <c r="DG51" s="233" t="str">
        <f t="shared" ca="1" si="110"/>
        <v xml:space="preserve"> (og)</v>
      </c>
      <c r="DH51" s="233" t="str">
        <f t="shared" ca="1" si="111"/>
        <v xml:space="preserve"> (og)</v>
      </c>
      <c r="DI51" s="233" t="str">
        <f t="shared" ca="1" si="112"/>
        <v xml:space="preserve"> (og)</v>
      </c>
      <c r="DK51" s="233" t="str">
        <f t="shared" ca="1" si="113"/>
        <v xml:space="preserve"> (og)</v>
      </c>
      <c r="DL51" s="233" t="str">
        <f t="shared" ca="1" si="114"/>
        <v xml:space="preserve"> (og)</v>
      </c>
      <c r="DN51" s="233" t="str">
        <f t="shared" ca="1" si="115"/>
        <v xml:space="preserve"> (og)</v>
      </c>
      <c r="DO51" s="233" t="str">
        <f t="shared" ca="1" si="116"/>
        <v xml:space="preserve"> (og)</v>
      </c>
      <c r="DQ51" s="233" t="str">
        <f t="shared" ca="1" si="146"/>
        <v>South Africa</v>
      </c>
      <c r="DR51" s="233">
        <v>22</v>
      </c>
      <c r="DS51" s="233">
        <v>0</v>
      </c>
      <c r="DT51" s="233" t="str">
        <f ca="1">OFFSET(C3,DR51,DS51)</f>
        <v>Yaya Sithole</v>
      </c>
      <c r="DU51" s="233">
        <f ca="1">COUNTIF('Group Stages'!J7:J150,DT51)</f>
        <v>0</v>
      </c>
      <c r="DV51" s="233">
        <f ca="1">COUNTIF('Group Stages'!K7:K150,DT51)</f>
        <v>0</v>
      </c>
      <c r="DW51" s="233">
        <f ca="1">COUNTIF('Group Stages'!L7:L150,DT51)</f>
        <v>0</v>
      </c>
      <c r="DX51" s="233">
        <f ca="1">COUNTIF('Group Stages'!M7:M150,DT51)</f>
        <v>0</v>
      </c>
      <c r="DY51" s="233">
        <f ca="1">COUNTIF('Group Stages'!N7:N150,DT51)</f>
        <v>0</v>
      </c>
      <c r="DZ51" s="233">
        <f ca="1">COUNTIF('Group Stages'!O7:O150,DT51)</f>
        <v>0</v>
      </c>
      <c r="EA51" s="233">
        <f ca="1">COUNTIF('Group Stages'!P7:P150,DT51)</f>
        <v>0</v>
      </c>
      <c r="EB51" s="233">
        <f ca="1">COUNTIF('Group Stages'!Q7:Q150,DT51)</f>
        <v>0</v>
      </c>
      <c r="EC51" s="233">
        <f ca="1">COUNTIF('Knock Out Stages'!K7:K85,DT51)</f>
        <v>0</v>
      </c>
      <c r="ED51" s="233">
        <f ca="1">COUNTIF('Knock Out Stages'!L7:L85,DT51)</f>
        <v>0</v>
      </c>
      <c r="EE51" s="233">
        <f ca="1">COUNTIF('Knock Out Stages'!M7:M85,DT51)</f>
        <v>0</v>
      </c>
      <c r="EF51" s="233">
        <f ca="1">COUNTIF('Knock Out Stages'!N7:N85,DT51)</f>
        <v>0</v>
      </c>
      <c r="EG51" s="233">
        <f ca="1">COUNTIF('Knock Out Stages'!O7:O85,DT51)</f>
        <v>0</v>
      </c>
      <c r="EH51" s="233">
        <f ca="1">COUNTIF('Knock Out Stages'!P7:P85,DT51)</f>
        <v>0</v>
      </c>
      <c r="EI51" s="233">
        <f ca="1">COUNTIF('Knock Out Stages'!Q7:Q85,DT51)</f>
        <v>0</v>
      </c>
      <c r="EJ51" s="233">
        <f ca="1">COUNTIF('Knock Out Stages'!R7:R85,DT51)</f>
        <v>0</v>
      </c>
      <c r="EK51" s="233">
        <f t="shared" ca="1" si="3"/>
        <v>0</v>
      </c>
      <c r="EL51" s="235">
        <f ca="1">RANK(EK51,EK3:EK1250)+COUNTIF(EK3:EK51,EK51)-1</f>
        <v>49</v>
      </c>
      <c r="EM51" s="233" t="str">
        <f t="shared" ca="1" si="4"/>
        <v>Yaya Sithole (South Africa)</v>
      </c>
    </row>
    <row r="52" spans="1:143" x14ac:dyDescent="0.2">
      <c r="A52" s="233">
        <f t="shared" si="6"/>
        <v>24</v>
      </c>
      <c r="B52" s="233" t="str">
        <f t="shared" si="7"/>
        <v>0 (og)</v>
      </c>
      <c r="C52" s="233" t="str">
        <f t="shared" si="8"/>
        <v>Raúl Rangel (og)</v>
      </c>
      <c r="D52" s="233" t="str">
        <f t="shared" si="9"/>
        <v>Raúl Rangel (og)</v>
      </c>
      <c r="E52" s="233" t="str">
        <f t="shared" si="10"/>
        <v>Raúl Rangel (og)</v>
      </c>
      <c r="F52" s="233" t="str">
        <f t="shared" si="11"/>
        <v>Tarik Muharemovic (og)</v>
      </c>
      <c r="G52" s="233" t="str">
        <f t="shared" si="12"/>
        <v>Richie Laryea (og)</v>
      </c>
      <c r="H52" s="233" t="str">
        <f t="shared" si="13"/>
        <v>Richie Laryea (og)</v>
      </c>
      <c r="I52" s="233" t="str">
        <f t="shared" si="14"/>
        <v>Richie Laryea (og)</v>
      </c>
      <c r="J52" s="233" t="str">
        <f t="shared" si="15"/>
        <v>Samir El Mourabet (og)</v>
      </c>
      <c r="K52" s="233" t="str">
        <f t="shared" si="16"/>
        <v>Vinícius Júnior (og)</v>
      </c>
      <c r="L52" s="233" t="str">
        <f t="shared" si="17"/>
        <v>Vinícius Júnior (og)</v>
      </c>
      <c r="M52" s="233" t="str">
        <f t="shared" si="18"/>
        <v>Vinícius Júnior (og)</v>
      </c>
      <c r="N52" s="233" t="str">
        <f t="shared" si="19"/>
        <v>Omar Alderete (og)</v>
      </c>
      <c r="O52" s="233" t="str">
        <f t="shared" si="20"/>
        <v>Tim Ream (og)</v>
      </c>
      <c r="P52" s="233" t="str">
        <f t="shared" si="21"/>
        <v>Tim Ream (og)</v>
      </c>
      <c r="Q52" s="233" t="str">
        <f t="shared" si="22"/>
        <v>Tim Ream (og)</v>
      </c>
      <c r="R52" s="233" t="str">
        <f t="shared" si="23"/>
        <v>0 (og)</v>
      </c>
      <c r="S52" s="233" t="str">
        <f t="shared" si="24"/>
        <v>Pascal Groß (og)</v>
      </c>
      <c r="T52" s="233" t="str">
        <f t="shared" si="25"/>
        <v>Pascal Groß (og)</v>
      </c>
      <c r="U52" s="233" t="str">
        <f t="shared" si="26"/>
        <v>Pascal Groß (og)</v>
      </c>
      <c r="V52" s="233" t="str">
        <f t="shared" si="27"/>
        <v>Tsuyoshi Watanabe (og)</v>
      </c>
      <c r="W52" s="233" t="str">
        <f t="shared" si="28"/>
        <v>Wout Weghorst (og)</v>
      </c>
      <c r="X52" s="233" t="str">
        <f t="shared" si="29"/>
        <v>Wout Weghorst (og)</v>
      </c>
      <c r="Y52" s="233" t="str">
        <f t="shared" si="30"/>
        <v>Wout Weghorst (og)</v>
      </c>
      <c r="Z52" s="233" t="str">
        <f t="shared" si="31"/>
        <v>Trézéguet (og)</v>
      </c>
      <c r="AA52" s="233" t="str">
        <f t="shared" si="32"/>
        <v>Timothy Castagne (og)</v>
      </c>
      <c r="AB52" s="233" t="str">
        <f t="shared" si="33"/>
        <v>Timothy Castagne (og)</v>
      </c>
      <c r="AC52" s="233" t="str">
        <f t="shared" si="34"/>
        <v>Timothy Castagne (og)</v>
      </c>
      <c r="AD52" s="233" t="str">
        <f t="shared" si="35"/>
        <v>Vozinha (og)</v>
      </c>
      <c r="AE52" s="233" t="str">
        <f t="shared" si="36"/>
        <v>Unai Simón (og)</v>
      </c>
      <c r="AF52" s="233" t="str">
        <f t="shared" si="37"/>
        <v>Unai Simón (og)</v>
      </c>
      <c r="AG52" s="233" t="str">
        <f t="shared" si="38"/>
        <v>Unai Simón (og)</v>
      </c>
      <c r="AH52" s="233" t="str">
        <f t="shared" si="39"/>
        <v>Nobel Mendy (og)</v>
      </c>
      <c r="AI52" s="233" t="str">
        <f t="shared" si="40"/>
        <v>Rayan Cherki (og)</v>
      </c>
      <c r="AJ52" s="233" t="str">
        <f t="shared" si="41"/>
        <v>Rayan Cherki (og)</v>
      </c>
      <c r="AK52" s="233" t="str">
        <f t="shared" si="42"/>
        <v>Rayan Cherki (og)</v>
      </c>
      <c r="AL52" s="233" t="str">
        <f t="shared" si="43"/>
        <v>Riyad Mahrez (og)</v>
      </c>
      <c r="AM52" s="233" t="str">
        <f t="shared" si="44"/>
        <v>Nicolás Otamendi (og)</v>
      </c>
      <c r="AN52" s="233" t="str">
        <f t="shared" si="45"/>
        <v>Nicolás Otamendi (og)</v>
      </c>
      <c r="AO52" s="233" t="str">
        <f t="shared" si="46"/>
        <v>Nicolás Otamendi (og)</v>
      </c>
      <c r="AP52" s="233" t="str">
        <f t="shared" si="47"/>
        <v>Théo Bongonda (og)</v>
      </c>
      <c r="AQ52" s="233" t="str">
        <f t="shared" si="48"/>
        <v>Rui Silva (og)</v>
      </c>
      <c r="AR52" s="233" t="str">
        <f t="shared" si="49"/>
        <v>Rui Silva (og)</v>
      </c>
      <c r="AS52" s="233" t="str">
        <f t="shared" si="50"/>
        <v>Rui Silva (og)</v>
      </c>
      <c r="AT52" s="233" t="str">
        <f t="shared" si="51"/>
        <v>Petar Musa (og)</v>
      </c>
      <c r="AU52" s="233" t="str">
        <f t="shared" si="52"/>
        <v>Morgan Rogers (og)</v>
      </c>
      <c r="AV52" s="233" t="str">
        <f t="shared" si="53"/>
        <v>Morgan Rogers (og)</v>
      </c>
      <c r="AW52" s="233" t="str">
        <f t="shared" si="54"/>
        <v>Morgan Rogers (og)</v>
      </c>
      <c r="AY52" s="233" t="str">
        <f t="shared" ca="1" si="55"/>
        <v xml:space="preserve"> (og)</v>
      </c>
      <c r="AZ52" s="233" t="str">
        <f t="shared" ca="1" si="117"/>
        <v xml:space="preserve"> (og)</v>
      </c>
      <c r="BA52" s="233" t="str">
        <f t="shared" ca="1" si="56"/>
        <v xml:space="preserve"> (og)</v>
      </c>
      <c r="BB52" s="233" t="str">
        <f t="shared" ca="1" si="117"/>
        <v xml:space="preserve"> (og)</v>
      </c>
      <c r="BC52" s="233" t="str">
        <f t="shared" ca="1" si="57"/>
        <v xml:space="preserve"> (og)</v>
      </c>
      <c r="BD52" s="233" t="str">
        <f t="shared" ref="BD52" ca="1" si="427">BC26&amp;" (og)"</f>
        <v xml:space="preserve"> (og)</v>
      </c>
      <c r="BE52" s="233" t="str">
        <f t="shared" ca="1" si="59"/>
        <v xml:space="preserve"> (og)</v>
      </c>
      <c r="BF52" s="233" t="str">
        <f t="shared" ref="BF52" ca="1" si="428">BE26&amp;" (og)"</f>
        <v xml:space="preserve"> (og)</v>
      </c>
      <c r="BG52" s="233" t="str">
        <f t="shared" ca="1" si="61"/>
        <v xml:space="preserve"> (og)</v>
      </c>
      <c r="BH52" s="233" t="str">
        <f t="shared" ref="BH52" ca="1" si="429">BG26&amp;" (og)"</f>
        <v xml:space="preserve"> (og)</v>
      </c>
      <c r="BI52" s="233" t="str">
        <f t="shared" ca="1" si="63"/>
        <v xml:space="preserve"> (og)</v>
      </c>
      <c r="BJ52" s="233" t="str">
        <f t="shared" ref="BJ52" ca="1" si="430">BI26&amp;" (og)"</f>
        <v xml:space="preserve"> (og)</v>
      </c>
      <c r="BK52" s="233" t="str">
        <f t="shared" ca="1" si="65"/>
        <v xml:space="preserve"> (og)</v>
      </c>
      <c r="BL52" s="233" t="str">
        <f t="shared" ref="BL52" ca="1" si="431">BK26&amp;" (og)"</f>
        <v xml:space="preserve"> (og)</v>
      </c>
      <c r="BM52" s="233" t="str">
        <f t="shared" ca="1" si="67"/>
        <v xml:space="preserve"> (og)</v>
      </c>
      <c r="BN52" s="233" t="str">
        <f t="shared" ref="BN52" ca="1" si="432">BM26&amp;" (og)"</f>
        <v xml:space="preserve"> (og)</v>
      </c>
      <c r="BO52" s="233" t="str">
        <f t="shared" ca="1" si="69"/>
        <v xml:space="preserve"> (og)</v>
      </c>
      <c r="BP52" s="233" t="str">
        <f t="shared" ref="BP52" ca="1" si="433">BO26&amp;" (og)"</f>
        <v xml:space="preserve"> (og)</v>
      </c>
      <c r="BQ52" s="233" t="str">
        <f t="shared" ca="1" si="71"/>
        <v xml:space="preserve"> (og)</v>
      </c>
      <c r="BR52" s="233" t="str">
        <f t="shared" ref="BR52" ca="1" si="434">BQ26&amp;" (og)"</f>
        <v xml:space="preserve"> (og)</v>
      </c>
      <c r="BS52" s="233" t="str">
        <f t="shared" ca="1" si="73"/>
        <v xml:space="preserve"> (og)</v>
      </c>
      <c r="BT52" s="233" t="str">
        <f t="shared" ref="BT52" ca="1" si="435">BS26&amp;" (og)"</f>
        <v xml:space="preserve"> (og)</v>
      </c>
      <c r="BU52" s="233" t="str">
        <f t="shared" ca="1" si="75"/>
        <v xml:space="preserve"> (og)</v>
      </c>
      <c r="BV52" s="233" t="str">
        <f t="shared" ref="BV52" ca="1" si="436">BU26&amp;" (og)"</f>
        <v xml:space="preserve"> (og)</v>
      </c>
      <c r="BW52" s="233" t="str">
        <f t="shared" ca="1" si="77"/>
        <v xml:space="preserve"> (og)</v>
      </c>
      <c r="BX52" s="233" t="str">
        <f t="shared" ref="BX52" ca="1" si="437">BW26&amp;" (og)"</f>
        <v xml:space="preserve"> (og)</v>
      </c>
      <c r="BY52" s="233" t="str">
        <f t="shared" ca="1" si="79"/>
        <v xml:space="preserve"> (og)</v>
      </c>
      <c r="BZ52" s="233" t="str">
        <f t="shared" ref="BZ52" ca="1" si="438">BY26&amp;" (og)"</f>
        <v xml:space="preserve"> (og)</v>
      </c>
      <c r="CA52" s="233" t="str">
        <f t="shared" ca="1" si="81"/>
        <v xml:space="preserve"> (og)</v>
      </c>
      <c r="CB52" s="233" t="str">
        <f t="shared" ref="CB52" ca="1" si="439">CA26&amp;" (og)"</f>
        <v xml:space="preserve"> (og)</v>
      </c>
      <c r="CC52" s="233" t="str">
        <f t="shared" ca="1" si="83"/>
        <v xml:space="preserve"> (og)</v>
      </c>
      <c r="CD52" s="233" t="str">
        <f t="shared" ref="CD52" ca="1" si="440">CC26&amp;" (og)"</f>
        <v xml:space="preserve"> (og)</v>
      </c>
      <c r="CF52" s="233" t="str">
        <f t="shared" ca="1" si="85"/>
        <v xml:space="preserve"> (og)</v>
      </c>
      <c r="CG52" s="233" t="str">
        <f t="shared" ca="1" si="86"/>
        <v xml:space="preserve"> (og)</v>
      </c>
      <c r="CH52" s="233" t="str">
        <f t="shared" ca="1" si="87"/>
        <v xml:space="preserve"> (og)</v>
      </c>
      <c r="CI52" s="233" t="str">
        <f t="shared" ca="1" si="88"/>
        <v xml:space="preserve"> (og)</v>
      </c>
      <c r="CJ52" s="233" t="str">
        <f t="shared" ca="1" si="89"/>
        <v xml:space="preserve"> (og)</v>
      </c>
      <c r="CK52" s="233" t="str">
        <f t="shared" ca="1" si="90"/>
        <v xml:space="preserve"> (og)</v>
      </c>
      <c r="CL52" s="233" t="str">
        <f t="shared" ca="1" si="91"/>
        <v xml:space="preserve"> (og)</v>
      </c>
      <c r="CM52" s="233" t="str">
        <f t="shared" ca="1" si="92"/>
        <v xml:space="preserve"> (og)</v>
      </c>
      <c r="CN52" s="233" t="str">
        <f t="shared" ca="1" si="93"/>
        <v xml:space="preserve"> (og)</v>
      </c>
      <c r="CO52" s="233" t="str">
        <f t="shared" ca="1" si="94"/>
        <v xml:space="preserve"> (og)</v>
      </c>
      <c r="CP52" s="233" t="str">
        <f t="shared" ca="1" si="95"/>
        <v xml:space="preserve"> (og)</v>
      </c>
      <c r="CQ52" s="233" t="str">
        <f t="shared" ca="1" si="96"/>
        <v xml:space="preserve"> (og)</v>
      </c>
      <c r="CR52" s="233" t="str">
        <f t="shared" ca="1" si="97"/>
        <v xml:space="preserve"> (og)</v>
      </c>
      <c r="CS52" s="233" t="str">
        <f t="shared" ca="1" si="98"/>
        <v xml:space="preserve"> (og)</v>
      </c>
      <c r="CT52" s="233" t="str">
        <f t="shared" ca="1" si="99"/>
        <v xml:space="preserve"> (og)</v>
      </c>
      <c r="CU52" s="233" t="str">
        <f t="shared" ca="1" si="100"/>
        <v xml:space="preserve"> (og)</v>
      </c>
      <c r="CW52" s="233" t="str">
        <f t="shared" ca="1" si="101"/>
        <v xml:space="preserve"> (og)</v>
      </c>
      <c r="CX52" s="233" t="str">
        <f t="shared" ca="1" si="102"/>
        <v xml:space="preserve"> (og)</v>
      </c>
      <c r="CY52" s="233" t="str">
        <f t="shared" ca="1" si="103"/>
        <v xml:space="preserve"> (og)</v>
      </c>
      <c r="CZ52" s="233" t="str">
        <f t="shared" ca="1" si="104"/>
        <v xml:space="preserve"> (og)</v>
      </c>
      <c r="DA52" s="233" t="str">
        <f t="shared" ca="1" si="105"/>
        <v xml:space="preserve"> (og)</v>
      </c>
      <c r="DB52" s="233" t="str">
        <f t="shared" ca="1" si="106"/>
        <v xml:space="preserve"> (og)</v>
      </c>
      <c r="DC52" s="233" t="str">
        <f t="shared" ca="1" si="107"/>
        <v xml:space="preserve"> (og)</v>
      </c>
      <c r="DD52" s="233" t="str">
        <f t="shared" ca="1" si="108"/>
        <v xml:space="preserve"> (og)</v>
      </c>
      <c r="DF52" s="233" t="str">
        <f t="shared" ca="1" si="109"/>
        <v xml:space="preserve"> (og)</v>
      </c>
      <c r="DG52" s="233" t="str">
        <f t="shared" ca="1" si="110"/>
        <v xml:space="preserve"> (og)</v>
      </c>
      <c r="DH52" s="233" t="str">
        <f t="shared" ca="1" si="111"/>
        <v xml:space="preserve"> (og)</v>
      </c>
      <c r="DI52" s="233" t="str">
        <f t="shared" ca="1" si="112"/>
        <v xml:space="preserve"> (og)</v>
      </c>
      <c r="DK52" s="233" t="str">
        <f t="shared" ca="1" si="113"/>
        <v xml:space="preserve"> (og)</v>
      </c>
      <c r="DL52" s="233" t="str">
        <f t="shared" ca="1" si="114"/>
        <v xml:space="preserve"> (og)</v>
      </c>
      <c r="DN52" s="233" t="str">
        <f t="shared" ca="1" si="115"/>
        <v xml:space="preserve"> (og)</v>
      </c>
      <c r="DO52" s="233" t="str">
        <f t="shared" ca="1" si="116"/>
        <v xml:space="preserve"> (og)</v>
      </c>
      <c r="DQ52" s="233" t="str">
        <f t="shared" ca="1" si="146"/>
        <v>South Africa</v>
      </c>
      <c r="DR52" s="233">
        <v>23</v>
      </c>
      <c r="DS52" s="233">
        <v>0</v>
      </c>
      <c r="DT52" s="233">
        <f ca="1">OFFSET(C3,DR52,DS52)</f>
        <v>0</v>
      </c>
      <c r="DU52" s="233">
        <f ca="1">COUNTIF('Group Stages'!J7:J150,DT52)</f>
        <v>0</v>
      </c>
      <c r="DV52" s="233">
        <f ca="1">COUNTIF('Group Stages'!K7:K150,DT52)</f>
        <v>0</v>
      </c>
      <c r="DW52" s="233">
        <f ca="1">COUNTIF('Group Stages'!L7:L150,DT52)</f>
        <v>0</v>
      </c>
      <c r="DX52" s="233">
        <f ca="1">COUNTIF('Group Stages'!M7:M150,DT52)</f>
        <v>0</v>
      </c>
      <c r="DY52" s="233">
        <f ca="1">COUNTIF('Group Stages'!N7:N150,DT52)</f>
        <v>0</v>
      </c>
      <c r="DZ52" s="233">
        <f ca="1">COUNTIF('Group Stages'!O7:O150,DT52)</f>
        <v>0</v>
      </c>
      <c r="EA52" s="233">
        <f ca="1">COUNTIF('Group Stages'!P7:P150,DT52)</f>
        <v>0</v>
      </c>
      <c r="EB52" s="233">
        <f ca="1">COUNTIF('Group Stages'!Q7:Q150,DT52)</f>
        <v>0</v>
      </c>
      <c r="EC52" s="233">
        <f ca="1">COUNTIF('Knock Out Stages'!K7:K85,DT52)</f>
        <v>0</v>
      </c>
      <c r="ED52" s="233">
        <f ca="1">COUNTIF('Knock Out Stages'!L7:L85,DT52)</f>
        <v>0</v>
      </c>
      <c r="EE52" s="233">
        <f ca="1">COUNTIF('Knock Out Stages'!M7:M85,DT52)</f>
        <v>0</v>
      </c>
      <c r="EF52" s="233">
        <f ca="1">COUNTIF('Knock Out Stages'!N7:N85,DT52)</f>
        <v>0</v>
      </c>
      <c r="EG52" s="233">
        <f ca="1">COUNTIF('Knock Out Stages'!O7:O85,DT52)</f>
        <v>0</v>
      </c>
      <c r="EH52" s="233">
        <f ca="1">COUNTIF('Knock Out Stages'!P7:P85,DT52)</f>
        <v>0</v>
      </c>
      <c r="EI52" s="233">
        <f ca="1">COUNTIF('Knock Out Stages'!Q7:Q85,DT52)</f>
        <v>0</v>
      </c>
      <c r="EJ52" s="233">
        <f ca="1">COUNTIF('Knock Out Stages'!R7:R85,DT52)</f>
        <v>0</v>
      </c>
      <c r="EK52" s="233">
        <f t="shared" ca="1" si="3"/>
        <v>0</v>
      </c>
      <c r="EL52" s="235">
        <f ca="1">RANK(EK52,EK3:EK1250)+COUNTIF(EK3:EK52,EK52)-1</f>
        <v>50</v>
      </c>
      <c r="EM52" s="233" t="str">
        <f t="shared" ca="1" si="4"/>
        <v>0 (South Africa)</v>
      </c>
    </row>
    <row r="53" spans="1:143" x14ac:dyDescent="0.2">
      <c r="A53" s="233">
        <f t="shared" si="6"/>
        <v>25</v>
      </c>
      <c r="B53" s="233" t="str">
        <f t="shared" si="7"/>
        <v>0 (og)</v>
      </c>
      <c r="C53" s="233" t="str">
        <f t="shared" si="8"/>
        <v>Richard Ledezma (og)</v>
      </c>
      <c r="D53" s="233" t="str">
        <f t="shared" si="9"/>
        <v>Richard Ledezma (og)</v>
      </c>
      <c r="E53" s="233" t="str">
        <f t="shared" si="10"/>
        <v>Richard Ledezma (og)</v>
      </c>
      <c r="F53" s="233" t="str">
        <f t="shared" si="11"/>
        <v>0 (og)</v>
      </c>
      <c r="G53" s="233" t="str">
        <f t="shared" si="12"/>
        <v>Tajon Buchanan (og)</v>
      </c>
      <c r="H53" s="233" t="str">
        <f t="shared" si="13"/>
        <v>Tajon Buchanan (og)</v>
      </c>
      <c r="I53" s="233" t="str">
        <f t="shared" si="14"/>
        <v>Tajon Buchanan (og)</v>
      </c>
      <c r="J53" s="233" t="str">
        <f t="shared" si="15"/>
        <v>Souffian El Karouani (og)</v>
      </c>
      <c r="K53" s="233" t="str">
        <f t="shared" si="16"/>
        <v>Vitor Reis (og)</v>
      </c>
      <c r="L53" s="233" t="str">
        <f t="shared" si="17"/>
        <v>Vitor Reis (og)</v>
      </c>
      <c r="M53" s="233" t="str">
        <f t="shared" si="18"/>
        <v>Vitor Reis (og)</v>
      </c>
      <c r="N53" s="233" t="str">
        <f t="shared" si="19"/>
        <v>Orlando Gil (og)</v>
      </c>
      <c r="O53" s="233" t="str">
        <f t="shared" si="20"/>
        <v>Timothy Weah (og)</v>
      </c>
      <c r="P53" s="233" t="str">
        <f t="shared" si="21"/>
        <v>Timothy Weah (og)</v>
      </c>
      <c r="Q53" s="233" t="str">
        <f t="shared" si="22"/>
        <v>Timothy Weah (og)</v>
      </c>
      <c r="R53" s="233" t="str">
        <f t="shared" si="23"/>
        <v>0 (og)</v>
      </c>
      <c r="S53" s="233" t="str">
        <f t="shared" si="24"/>
        <v>Serge Gnabry (og)</v>
      </c>
      <c r="T53" s="233" t="str">
        <f t="shared" si="25"/>
        <v>Serge Gnabry (og)</v>
      </c>
      <c r="U53" s="233" t="str">
        <f t="shared" si="26"/>
        <v>Serge Gnabry (og)</v>
      </c>
      <c r="V53" s="233" t="str">
        <f t="shared" si="27"/>
        <v>Yuito Suzuki (og)</v>
      </c>
      <c r="W53" s="233" t="str">
        <f t="shared" si="28"/>
        <v>Xavi Simons (og)</v>
      </c>
      <c r="X53" s="233" t="str">
        <f t="shared" si="29"/>
        <v>Xavi Simons (og)</v>
      </c>
      <c r="Y53" s="233" t="str">
        <f t="shared" si="30"/>
        <v>Xavi Simons (og)</v>
      </c>
      <c r="Z53" s="233" t="str">
        <f t="shared" si="31"/>
        <v>Yasser Ibrahim (og)</v>
      </c>
      <c r="AA53" s="233" t="str">
        <f t="shared" si="32"/>
        <v>Youri Tielemans (og)</v>
      </c>
      <c r="AB53" s="233" t="str">
        <f t="shared" si="33"/>
        <v>Youri Tielemans (og)</v>
      </c>
      <c r="AC53" s="233" t="str">
        <f t="shared" si="34"/>
        <v>Youri Tielemans (og)</v>
      </c>
      <c r="AD53" s="233" t="str">
        <f t="shared" si="35"/>
        <v>Wagner Pina (og)</v>
      </c>
      <c r="AE53" s="233" t="str">
        <f t="shared" si="36"/>
        <v>Víctor Muñoz (og)</v>
      </c>
      <c r="AF53" s="233" t="str">
        <f t="shared" si="37"/>
        <v>Víctor Muñoz (og)</v>
      </c>
      <c r="AG53" s="233" t="str">
        <f t="shared" si="38"/>
        <v>Víctor Muñoz (og)</v>
      </c>
      <c r="AH53" s="233" t="str">
        <f t="shared" si="39"/>
        <v>Pape Gueye (og)</v>
      </c>
      <c r="AI53" s="233" t="str">
        <f t="shared" si="40"/>
        <v>Theo Hernández (og)</v>
      </c>
      <c r="AJ53" s="233" t="str">
        <f t="shared" si="41"/>
        <v>Theo Hernández (og)</v>
      </c>
      <c r="AK53" s="233" t="str">
        <f t="shared" si="42"/>
        <v>Theo Hernández (og)</v>
      </c>
      <c r="AL53" s="233" t="str">
        <f t="shared" si="43"/>
        <v>Sohaib Nair (og)</v>
      </c>
      <c r="AM53" s="233" t="str">
        <f t="shared" si="44"/>
        <v>Nicolás Tagliafico (og)</v>
      </c>
      <c r="AN53" s="233" t="str">
        <f t="shared" si="45"/>
        <v>Nicolás Tagliafico (og)</v>
      </c>
      <c r="AO53" s="233" t="str">
        <f t="shared" si="46"/>
        <v>Nicolás Tagliafico (og)</v>
      </c>
      <c r="AP53" s="233" t="str">
        <f t="shared" si="47"/>
        <v>Timothy Fayulu (og)</v>
      </c>
      <c r="AQ53" s="233" t="str">
        <f t="shared" si="48"/>
        <v>Samú Costa (og)</v>
      </c>
      <c r="AR53" s="233" t="str">
        <f t="shared" si="49"/>
        <v>Samú Costa (og)</v>
      </c>
      <c r="AS53" s="233" t="str">
        <f t="shared" si="50"/>
        <v>Samú Costa (og)</v>
      </c>
      <c r="AT53" s="233" t="str">
        <f t="shared" si="51"/>
        <v>Petar Sucic (og)</v>
      </c>
      <c r="AU53" s="233" t="str">
        <f t="shared" si="52"/>
        <v>Noni Madueke (og)</v>
      </c>
      <c r="AV53" s="233" t="str">
        <f t="shared" si="53"/>
        <v>Noni Madueke (og)</v>
      </c>
      <c r="AW53" s="233" t="str">
        <f t="shared" si="54"/>
        <v>Noni Madueke (og)</v>
      </c>
      <c r="AY53" s="233" t="str">
        <f t="shared" ca="1" si="55"/>
        <v xml:space="preserve"> (og)</v>
      </c>
      <c r="AZ53" s="233" t="str">
        <f t="shared" ca="1" si="117"/>
        <v xml:space="preserve"> (og)</v>
      </c>
      <c r="BA53" s="233" t="str">
        <f t="shared" ca="1" si="56"/>
        <v xml:space="preserve"> (og)</v>
      </c>
      <c r="BB53" s="233" t="str">
        <f t="shared" ca="1" si="117"/>
        <v xml:space="preserve"> (og)</v>
      </c>
      <c r="BC53" s="233" t="str">
        <f t="shared" ca="1" si="57"/>
        <v xml:space="preserve"> (og)</v>
      </c>
      <c r="BD53" s="233" t="str">
        <f t="shared" ref="BD53" ca="1" si="441">BC27&amp;" (og)"</f>
        <v xml:space="preserve"> (og)</v>
      </c>
      <c r="BE53" s="233" t="str">
        <f t="shared" ca="1" si="59"/>
        <v xml:space="preserve"> (og)</v>
      </c>
      <c r="BF53" s="233" t="str">
        <f t="shared" ref="BF53" ca="1" si="442">BE27&amp;" (og)"</f>
        <v xml:space="preserve"> (og)</v>
      </c>
      <c r="BG53" s="233" t="str">
        <f t="shared" ca="1" si="61"/>
        <v xml:space="preserve"> (og)</v>
      </c>
      <c r="BH53" s="233" t="str">
        <f t="shared" ref="BH53" ca="1" si="443">BG27&amp;" (og)"</f>
        <v xml:space="preserve"> (og)</v>
      </c>
      <c r="BI53" s="233" t="str">
        <f t="shared" ca="1" si="63"/>
        <v xml:space="preserve"> (og)</v>
      </c>
      <c r="BJ53" s="233" t="str">
        <f t="shared" ref="BJ53" ca="1" si="444">BI27&amp;" (og)"</f>
        <v xml:space="preserve"> (og)</v>
      </c>
      <c r="BK53" s="233" t="str">
        <f t="shared" ca="1" si="65"/>
        <v xml:space="preserve"> (og)</v>
      </c>
      <c r="BL53" s="233" t="str">
        <f t="shared" ref="BL53" ca="1" si="445">BK27&amp;" (og)"</f>
        <v xml:space="preserve"> (og)</v>
      </c>
      <c r="BM53" s="233" t="str">
        <f t="shared" ca="1" si="67"/>
        <v xml:space="preserve"> (og)</v>
      </c>
      <c r="BN53" s="233" t="str">
        <f t="shared" ref="BN53" ca="1" si="446">BM27&amp;" (og)"</f>
        <v xml:space="preserve"> (og)</v>
      </c>
      <c r="BO53" s="233" t="str">
        <f t="shared" ca="1" si="69"/>
        <v xml:space="preserve"> (og)</v>
      </c>
      <c r="BP53" s="233" t="str">
        <f t="shared" ref="BP53" ca="1" si="447">BO27&amp;" (og)"</f>
        <v xml:space="preserve"> (og)</v>
      </c>
      <c r="BQ53" s="233" t="str">
        <f t="shared" ca="1" si="71"/>
        <v xml:space="preserve"> (og)</v>
      </c>
      <c r="BR53" s="233" t="str">
        <f t="shared" ref="BR53" ca="1" si="448">BQ27&amp;" (og)"</f>
        <v xml:space="preserve"> (og)</v>
      </c>
      <c r="BS53" s="233" t="str">
        <f t="shared" ca="1" si="73"/>
        <v xml:space="preserve"> (og)</v>
      </c>
      <c r="BT53" s="233" t="str">
        <f t="shared" ref="BT53" ca="1" si="449">BS27&amp;" (og)"</f>
        <v xml:space="preserve"> (og)</v>
      </c>
      <c r="BU53" s="233" t="str">
        <f t="shared" ca="1" si="75"/>
        <v xml:space="preserve"> (og)</v>
      </c>
      <c r="BV53" s="233" t="str">
        <f t="shared" ref="BV53" ca="1" si="450">BU27&amp;" (og)"</f>
        <v xml:space="preserve"> (og)</v>
      </c>
      <c r="BW53" s="233" t="str">
        <f t="shared" ca="1" si="77"/>
        <v xml:space="preserve"> (og)</v>
      </c>
      <c r="BX53" s="233" t="str">
        <f t="shared" ref="BX53" ca="1" si="451">BW27&amp;" (og)"</f>
        <v xml:space="preserve"> (og)</v>
      </c>
      <c r="BY53" s="233" t="str">
        <f t="shared" ca="1" si="79"/>
        <v xml:space="preserve"> (og)</v>
      </c>
      <c r="BZ53" s="233" t="str">
        <f t="shared" ref="BZ53" ca="1" si="452">BY27&amp;" (og)"</f>
        <v xml:space="preserve"> (og)</v>
      </c>
      <c r="CA53" s="233" t="str">
        <f t="shared" ca="1" si="81"/>
        <v xml:space="preserve"> (og)</v>
      </c>
      <c r="CB53" s="233" t="str">
        <f t="shared" ref="CB53" ca="1" si="453">CA27&amp;" (og)"</f>
        <v xml:space="preserve"> (og)</v>
      </c>
      <c r="CC53" s="233" t="str">
        <f t="shared" ca="1" si="83"/>
        <v xml:space="preserve"> (og)</v>
      </c>
      <c r="CD53" s="233" t="str">
        <f t="shared" ref="CD53" ca="1" si="454">CC27&amp;" (og)"</f>
        <v xml:space="preserve"> (og)</v>
      </c>
      <c r="CF53" s="233" t="str">
        <f t="shared" ca="1" si="85"/>
        <v xml:space="preserve"> (og)</v>
      </c>
      <c r="CG53" s="233" t="str">
        <f t="shared" ca="1" si="86"/>
        <v xml:space="preserve"> (og)</v>
      </c>
      <c r="CH53" s="233" t="str">
        <f t="shared" ca="1" si="87"/>
        <v xml:space="preserve"> (og)</v>
      </c>
      <c r="CI53" s="233" t="str">
        <f t="shared" ca="1" si="88"/>
        <v xml:space="preserve"> (og)</v>
      </c>
      <c r="CJ53" s="233" t="str">
        <f t="shared" ca="1" si="89"/>
        <v xml:space="preserve"> (og)</v>
      </c>
      <c r="CK53" s="233" t="str">
        <f t="shared" ca="1" si="90"/>
        <v xml:space="preserve"> (og)</v>
      </c>
      <c r="CL53" s="233" t="str">
        <f t="shared" ca="1" si="91"/>
        <v xml:space="preserve"> (og)</v>
      </c>
      <c r="CM53" s="233" t="str">
        <f t="shared" ca="1" si="92"/>
        <v xml:space="preserve"> (og)</v>
      </c>
      <c r="CN53" s="233" t="str">
        <f t="shared" ca="1" si="93"/>
        <v xml:space="preserve"> (og)</v>
      </c>
      <c r="CO53" s="233" t="str">
        <f t="shared" ca="1" si="94"/>
        <v xml:space="preserve"> (og)</v>
      </c>
      <c r="CP53" s="233" t="str">
        <f t="shared" ca="1" si="95"/>
        <v xml:space="preserve"> (og)</v>
      </c>
      <c r="CQ53" s="233" t="str">
        <f t="shared" ca="1" si="96"/>
        <v xml:space="preserve"> (og)</v>
      </c>
      <c r="CR53" s="233" t="str">
        <f t="shared" ca="1" si="97"/>
        <v xml:space="preserve"> (og)</v>
      </c>
      <c r="CS53" s="233" t="str">
        <f t="shared" ca="1" si="98"/>
        <v xml:space="preserve"> (og)</v>
      </c>
      <c r="CT53" s="233" t="str">
        <f t="shared" ca="1" si="99"/>
        <v xml:space="preserve"> (og)</v>
      </c>
      <c r="CU53" s="233" t="str">
        <f t="shared" ca="1" si="100"/>
        <v xml:space="preserve"> (og)</v>
      </c>
      <c r="CW53" s="233" t="str">
        <f t="shared" ca="1" si="101"/>
        <v xml:space="preserve"> (og)</v>
      </c>
      <c r="CX53" s="233" t="str">
        <f t="shared" ca="1" si="102"/>
        <v xml:space="preserve"> (og)</v>
      </c>
      <c r="CY53" s="233" t="str">
        <f t="shared" ca="1" si="103"/>
        <v xml:space="preserve"> (og)</v>
      </c>
      <c r="CZ53" s="233" t="str">
        <f t="shared" ca="1" si="104"/>
        <v xml:space="preserve"> (og)</v>
      </c>
      <c r="DA53" s="233" t="str">
        <f t="shared" ca="1" si="105"/>
        <v xml:space="preserve"> (og)</v>
      </c>
      <c r="DB53" s="233" t="str">
        <f t="shared" ca="1" si="106"/>
        <v xml:space="preserve"> (og)</v>
      </c>
      <c r="DC53" s="233" t="str">
        <f t="shared" ca="1" si="107"/>
        <v xml:space="preserve"> (og)</v>
      </c>
      <c r="DD53" s="233" t="str">
        <f t="shared" ca="1" si="108"/>
        <v xml:space="preserve"> (og)</v>
      </c>
      <c r="DF53" s="233" t="str">
        <f t="shared" ca="1" si="109"/>
        <v xml:space="preserve"> (og)</v>
      </c>
      <c r="DG53" s="233" t="str">
        <f t="shared" ca="1" si="110"/>
        <v xml:space="preserve"> (og)</v>
      </c>
      <c r="DH53" s="233" t="str">
        <f t="shared" ca="1" si="111"/>
        <v xml:space="preserve"> (og)</v>
      </c>
      <c r="DI53" s="233" t="str">
        <f t="shared" ca="1" si="112"/>
        <v xml:space="preserve"> (og)</v>
      </c>
      <c r="DK53" s="233" t="str">
        <f t="shared" ca="1" si="113"/>
        <v xml:space="preserve"> (og)</v>
      </c>
      <c r="DL53" s="233" t="str">
        <f t="shared" ca="1" si="114"/>
        <v xml:space="preserve"> (og)</v>
      </c>
      <c r="DN53" s="233" t="str">
        <f t="shared" ca="1" si="115"/>
        <v xml:space="preserve"> (og)</v>
      </c>
      <c r="DO53" s="233" t="str">
        <f t="shared" ca="1" si="116"/>
        <v xml:space="preserve"> (og)</v>
      </c>
      <c r="DQ53" s="233" t="str">
        <f t="shared" ca="1" si="146"/>
        <v>South Africa</v>
      </c>
      <c r="DR53" s="233">
        <v>24</v>
      </c>
      <c r="DS53" s="233">
        <v>0</v>
      </c>
      <c r="DT53" s="233">
        <f ca="1">OFFSET(C3,DR53,DS53)</f>
        <v>0</v>
      </c>
      <c r="DU53" s="233">
        <f ca="1">COUNTIF('Group Stages'!J7:J150,DT53)</f>
        <v>0</v>
      </c>
      <c r="DV53" s="233">
        <f ca="1">COUNTIF('Group Stages'!K7:K150,DT53)</f>
        <v>0</v>
      </c>
      <c r="DW53" s="233">
        <f ca="1">COUNTIF('Group Stages'!L7:L150,DT53)</f>
        <v>0</v>
      </c>
      <c r="DX53" s="233">
        <f ca="1">COUNTIF('Group Stages'!M7:M150,DT53)</f>
        <v>0</v>
      </c>
      <c r="DY53" s="233">
        <f ca="1">COUNTIF('Group Stages'!N7:N150,DT53)</f>
        <v>0</v>
      </c>
      <c r="DZ53" s="233">
        <f ca="1">COUNTIF('Group Stages'!O7:O150,DT53)</f>
        <v>0</v>
      </c>
      <c r="EA53" s="233">
        <f ca="1">COUNTIF('Group Stages'!P7:P150,DT53)</f>
        <v>0</v>
      </c>
      <c r="EB53" s="233">
        <f ca="1">COUNTIF('Group Stages'!Q7:Q150,DT53)</f>
        <v>0</v>
      </c>
      <c r="EC53" s="233">
        <f ca="1">COUNTIF('Knock Out Stages'!K7:K85,DT53)</f>
        <v>0</v>
      </c>
      <c r="ED53" s="233">
        <f ca="1">COUNTIF('Knock Out Stages'!L7:L85,DT53)</f>
        <v>0</v>
      </c>
      <c r="EE53" s="233">
        <f ca="1">COUNTIF('Knock Out Stages'!M7:M85,DT53)</f>
        <v>0</v>
      </c>
      <c r="EF53" s="233">
        <f ca="1">COUNTIF('Knock Out Stages'!N7:N85,DT53)</f>
        <v>0</v>
      </c>
      <c r="EG53" s="233">
        <f ca="1">COUNTIF('Knock Out Stages'!O7:O85,DT53)</f>
        <v>0</v>
      </c>
      <c r="EH53" s="233">
        <f ca="1">COUNTIF('Knock Out Stages'!P7:P85,DT53)</f>
        <v>0</v>
      </c>
      <c r="EI53" s="233">
        <f ca="1">COUNTIF('Knock Out Stages'!Q7:Q85,DT53)</f>
        <v>0</v>
      </c>
      <c r="EJ53" s="233">
        <f ca="1">COUNTIF('Knock Out Stages'!R7:R85,DT53)</f>
        <v>0</v>
      </c>
      <c r="EK53" s="233">
        <f t="shared" ca="1" si="3"/>
        <v>0</v>
      </c>
      <c r="EL53" s="235">
        <f ca="1">RANK(EK53,EK3:EK1250)+COUNTIF(EK3:EK53,EK53)-1</f>
        <v>51</v>
      </c>
      <c r="EM53" s="233" t="str">
        <f t="shared" ca="1" si="4"/>
        <v>0 (South Africa)</v>
      </c>
    </row>
    <row r="54" spans="1:143" x14ac:dyDescent="0.2">
      <c r="A54" s="233">
        <f t="shared" si="6"/>
        <v>26</v>
      </c>
      <c r="B54" s="233" t="str">
        <f t="shared" si="7"/>
        <v>0 (og)</v>
      </c>
      <c r="C54" s="233" t="str">
        <f t="shared" si="8"/>
        <v>Roberto Alvarado (og)</v>
      </c>
      <c r="D54" s="233" t="str">
        <f t="shared" si="9"/>
        <v>Roberto Alvarado (og)</v>
      </c>
      <c r="E54" s="233" t="str">
        <f t="shared" si="10"/>
        <v>Roberto Alvarado (og)</v>
      </c>
      <c r="F54" s="233" t="str">
        <f t="shared" si="11"/>
        <v>0 (og)</v>
      </c>
      <c r="G54" s="233" t="str">
        <f t="shared" si="12"/>
        <v>Tani Oluwaseyi (og)</v>
      </c>
      <c r="H54" s="233" t="str">
        <f t="shared" si="13"/>
        <v>Tani Oluwaseyi (og)</v>
      </c>
      <c r="I54" s="233" t="str">
        <f t="shared" si="14"/>
        <v>Tani Oluwaseyi (og)</v>
      </c>
      <c r="J54" s="233" t="str">
        <f t="shared" si="15"/>
        <v>Soufiane Rahimi (og)</v>
      </c>
      <c r="K54" s="233" t="str">
        <f t="shared" si="16"/>
        <v>0 (og)</v>
      </c>
      <c r="L54" s="233" t="str">
        <f t="shared" si="17"/>
        <v>0 (og)</v>
      </c>
      <c r="M54" s="233" t="str">
        <f t="shared" si="18"/>
        <v>0 (og)</v>
      </c>
      <c r="N54" s="233" t="str">
        <f t="shared" si="19"/>
        <v>Ramón Sosa (og)</v>
      </c>
      <c r="O54" s="233" t="str">
        <f t="shared" si="20"/>
        <v>Weston McKennie (og)</v>
      </c>
      <c r="P54" s="233" t="str">
        <f t="shared" si="21"/>
        <v>Weston McKennie (og)</v>
      </c>
      <c r="Q54" s="233" t="str">
        <f t="shared" si="22"/>
        <v>Weston McKennie (og)</v>
      </c>
      <c r="R54" s="233" t="str">
        <f t="shared" si="23"/>
        <v>0 (og)</v>
      </c>
      <c r="S54" s="233" t="str">
        <f t="shared" si="24"/>
        <v>Waldemar Anton (og)</v>
      </c>
      <c r="T54" s="233" t="str">
        <f t="shared" si="25"/>
        <v>Waldemar Anton (og)</v>
      </c>
      <c r="U54" s="233" t="str">
        <f t="shared" si="26"/>
        <v>Waldemar Anton (og)</v>
      </c>
      <c r="V54" s="233" t="str">
        <f t="shared" si="27"/>
        <v>Yukinari Sugawara (og)</v>
      </c>
      <c r="W54" s="233" t="str">
        <f t="shared" si="28"/>
        <v>0 (og)</v>
      </c>
      <c r="X54" s="233" t="str">
        <f t="shared" si="29"/>
        <v>0 (og)</v>
      </c>
      <c r="Y54" s="233" t="str">
        <f t="shared" si="30"/>
        <v>0 (og)</v>
      </c>
      <c r="Z54" s="233" t="str">
        <f t="shared" si="31"/>
        <v>Zizo (og)</v>
      </c>
      <c r="AA54" s="233" t="str">
        <f t="shared" si="32"/>
        <v>Zeno Debast (og)</v>
      </c>
      <c r="AB54" s="233" t="str">
        <f t="shared" si="33"/>
        <v>Zeno Debast (og)</v>
      </c>
      <c r="AC54" s="233" t="str">
        <f t="shared" si="34"/>
        <v>Zeno Debast (og)</v>
      </c>
      <c r="AD54" s="233" t="str">
        <f t="shared" si="35"/>
        <v>Willy Semedo (og)</v>
      </c>
      <c r="AE54" s="233" t="str">
        <f t="shared" si="36"/>
        <v>Yéremy Pino (og)</v>
      </c>
      <c r="AF54" s="233" t="str">
        <f t="shared" si="37"/>
        <v>Yéremy Pino (og)</v>
      </c>
      <c r="AG54" s="233" t="str">
        <f t="shared" si="38"/>
        <v>Yéremy Pino (og)</v>
      </c>
      <c r="AH54" s="233" t="str">
        <f t="shared" si="39"/>
        <v>Pape Matar Sarr (og)</v>
      </c>
      <c r="AI54" s="233" t="str">
        <f t="shared" si="40"/>
        <v>Warren Zaïre-Emery (og)</v>
      </c>
      <c r="AJ54" s="233" t="str">
        <f t="shared" si="41"/>
        <v>Warren Zaïre-Emery (og)</v>
      </c>
      <c r="AK54" s="233" t="str">
        <f t="shared" si="42"/>
        <v>Warren Zaïre-Emery (og)</v>
      </c>
      <c r="AL54" s="233" t="str">
        <f t="shared" si="43"/>
        <v>Yacine Titraoui (og)</v>
      </c>
      <c r="AM54" s="233" t="str">
        <f t="shared" si="44"/>
        <v>Rodrigo De Paul (og)</v>
      </c>
      <c r="AN54" s="233" t="str">
        <f t="shared" si="45"/>
        <v>Rodrigo De Paul (og)</v>
      </c>
      <c r="AO54" s="233" t="str">
        <f t="shared" si="46"/>
        <v>Rodrigo De Paul (og)</v>
      </c>
      <c r="AP54" s="233" t="str">
        <f t="shared" si="47"/>
        <v>Yoane Wissa (og)</v>
      </c>
      <c r="AQ54" s="233" t="str">
        <f t="shared" si="48"/>
        <v>Tomás Lemos Araújo (og)</v>
      </c>
      <c r="AR54" s="233" t="str">
        <f t="shared" si="49"/>
        <v>Tomás Lemos Araújo (og)</v>
      </c>
      <c r="AS54" s="233" t="str">
        <f t="shared" si="50"/>
        <v>Tomás Lemos Araújo (og)</v>
      </c>
      <c r="AT54" s="233" t="str">
        <f t="shared" si="51"/>
        <v>Toni Fruk (og)</v>
      </c>
      <c r="AU54" s="233" t="str">
        <f t="shared" si="52"/>
        <v>Tino Livramento (og)</v>
      </c>
      <c r="AV54" s="233" t="str">
        <f t="shared" si="53"/>
        <v>Tino Livramento (og)</v>
      </c>
      <c r="AW54" s="233" t="str">
        <f t="shared" si="54"/>
        <v>Tino Livramento (og)</v>
      </c>
      <c r="AY54" s="233" t="str">
        <f t="shared" ca="1" si="55"/>
        <v xml:space="preserve"> (og)</v>
      </c>
      <c r="AZ54" s="233" t="str">
        <f t="shared" ca="1" si="117"/>
        <v xml:space="preserve"> (og)</v>
      </c>
      <c r="BA54" s="233" t="str">
        <f t="shared" ca="1" si="56"/>
        <v xml:space="preserve"> (og)</v>
      </c>
      <c r="BB54" s="233" t="str">
        <f t="shared" ca="1" si="117"/>
        <v xml:space="preserve"> (og)</v>
      </c>
      <c r="BC54" s="233" t="str">
        <f t="shared" ca="1" si="57"/>
        <v xml:space="preserve"> (og)</v>
      </c>
      <c r="BD54" s="233" t="str">
        <f t="shared" ref="BD54" ca="1" si="455">BC28&amp;" (og)"</f>
        <v xml:space="preserve"> (og)</v>
      </c>
      <c r="BE54" s="233" t="str">
        <f t="shared" ca="1" si="59"/>
        <v xml:space="preserve"> (og)</v>
      </c>
      <c r="BF54" s="233" t="str">
        <f t="shared" ref="BF54" ca="1" si="456">BE28&amp;" (og)"</f>
        <v xml:space="preserve"> (og)</v>
      </c>
      <c r="BG54" s="233" t="str">
        <f t="shared" ca="1" si="61"/>
        <v xml:space="preserve"> (og)</v>
      </c>
      <c r="BH54" s="233" t="str">
        <f t="shared" ref="BH54" ca="1" si="457">BG28&amp;" (og)"</f>
        <v xml:space="preserve"> (og)</v>
      </c>
      <c r="BI54" s="233" t="str">
        <f t="shared" ca="1" si="63"/>
        <v xml:space="preserve"> (og)</v>
      </c>
      <c r="BJ54" s="233" t="str">
        <f t="shared" ref="BJ54" ca="1" si="458">BI28&amp;" (og)"</f>
        <v xml:space="preserve"> (og)</v>
      </c>
      <c r="BK54" s="233" t="str">
        <f t="shared" ca="1" si="65"/>
        <v xml:space="preserve"> (og)</v>
      </c>
      <c r="BL54" s="233" t="str">
        <f t="shared" ref="BL54" ca="1" si="459">BK28&amp;" (og)"</f>
        <v xml:space="preserve"> (og)</v>
      </c>
      <c r="BM54" s="233" t="str">
        <f t="shared" ca="1" si="67"/>
        <v xml:space="preserve"> (og)</v>
      </c>
      <c r="BN54" s="233" t="str">
        <f t="shared" ref="BN54" ca="1" si="460">BM28&amp;" (og)"</f>
        <v xml:space="preserve"> (og)</v>
      </c>
      <c r="BO54" s="233" t="str">
        <f t="shared" ca="1" si="69"/>
        <v xml:space="preserve"> (og)</v>
      </c>
      <c r="BP54" s="233" t="str">
        <f t="shared" ref="BP54" ca="1" si="461">BO28&amp;" (og)"</f>
        <v xml:space="preserve"> (og)</v>
      </c>
      <c r="BQ54" s="233" t="str">
        <f t="shared" ca="1" si="71"/>
        <v xml:space="preserve"> (og)</v>
      </c>
      <c r="BR54" s="233" t="str">
        <f t="shared" ref="BR54" ca="1" si="462">BQ28&amp;" (og)"</f>
        <v xml:space="preserve"> (og)</v>
      </c>
      <c r="BS54" s="233" t="str">
        <f t="shared" ca="1" si="73"/>
        <v xml:space="preserve"> (og)</v>
      </c>
      <c r="BT54" s="233" t="str">
        <f t="shared" ref="BT54" ca="1" si="463">BS28&amp;" (og)"</f>
        <v xml:space="preserve"> (og)</v>
      </c>
      <c r="BU54" s="233" t="str">
        <f t="shared" ca="1" si="75"/>
        <v xml:space="preserve"> (og)</v>
      </c>
      <c r="BV54" s="233" t="str">
        <f t="shared" ref="BV54" ca="1" si="464">BU28&amp;" (og)"</f>
        <v xml:space="preserve"> (og)</v>
      </c>
      <c r="BW54" s="233" t="str">
        <f t="shared" ca="1" si="77"/>
        <v xml:space="preserve"> (og)</v>
      </c>
      <c r="BX54" s="233" t="str">
        <f t="shared" ref="BX54" ca="1" si="465">BW28&amp;" (og)"</f>
        <v xml:space="preserve"> (og)</v>
      </c>
      <c r="BY54" s="233" t="str">
        <f t="shared" ca="1" si="79"/>
        <v xml:space="preserve"> (og)</v>
      </c>
      <c r="BZ54" s="233" t="str">
        <f t="shared" ref="BZ54" ca="1" si="466">BY28&amp;" (og)"</f>
        <v xml:space="preserve"> (og)</v>
      </c>
      <c r="CA54" s="233" t="str">
        <f t="shared" ca="1" si="81"/>
        <v xml:space="preserve"> (og)</v>
      </c>
      <c r="CB54" s="233" t="str">
        <f t="shared" ref="CB54" ca="1" si="467">CA28&amp;" (og)"</f>
        <v xml:space="preserve"> (og)</v>
      </c>
      <c r="CC54" s="233" t="str">
        <f t="shared" ca="1" si="83"/>
        <v xml:space="preserve"> (og)</v>
      </c>
      <c r="CD54" s="233" t="str">
        <f t="shared" ref="CD54" ca="1" si="468">CC28&amp;" (og)"</f>
        <v xml:space="preserve"> (og)</v>
      </c>
      <c r="CF54" s="233" t="str">
        <f t="shared" ca="1" si="85"/>
        <v xml:space="preserve"> (og)</v>
      </c>
      <c r="CG54" s="233" t="str">
        <f t="shared" ca="1" si="86"/>
        <v xml:space="preserve"> (og)</v>
      </c>
      <c r="CH54" s="233" t="str">
        <f t="shared" ca="1" si="87"/>
        <v xml:space="preserve"> (og)</v>
      </c>
      <c r="CI54" s="233" t="str">
        <f t="shared" ca="1" si="88"/>
        <v xml:space="preserve"> (og)</v>
      </c>
      <c r="CJ54" s="233" t="str">
        <f t="shared" ca="1" si="89"/>
        <v xml:space="preserve"> (og)</v>
      </c>
      <c r="CK54" s="233" t="str">
        <f t="shared" ca="1" si="90"/>
        <v xml:space="preserve"> (og)</v>
      </c>
      <c r="CL54" s="233" t="str">
        <f t="shared" ca="1" si="91"/>
        <v xml:space="preserve"> (og)</v>
      </c>
      <c r="CM54" s="233" t="str">
        <f t="shared" ca="1" si="92"/>
        <v xml:space="preserve"> (og)</v>
      </c>
      <c r="CN54" s="233" t="str">
        <f t="shared" ca="1" si="93"/>
        <v xml:space="preserve"> (og)</v>
      </c>
      <c r="CO54" s="233" t="str">
        <f t="shared" ca="1" si="94"/>
        <v xml:space="preserve"> (og)</v>
      </c>
      <c r="CP54" s="233" t="str">
        <f t="shared" ca="1" si="95"/>
        <v xml:space="preserve"> (og)</v>
      </c>
      <c r="CQ54" s="233" t="str">
        <f t="shared" ca="1" si="96"/>
        <v xml:space="preserve"> (og)</v>
      </c>
      <c r="CR54" s="233" t="str">
        <f t="shared" ca="1" si="97"/>
        <v xml:space="preserve"> (og)</v>
      </c>
      <c r="CS54" s="233" t="str">
        <f t="shared" ca="1" si="98"/>
        <v xml:space="preserve"> (og)</v>
      </c>
      <c r="CT54" s="233" t="str">
        <f t="shared" ca="1" si="99"/>
        <v xml:space="preserve"> (og)</v>
      </c>
      <c r="CU54" s="233" t="str">
        <f t="shared" ca="1" si="100"/>
        <v xml:space="preserve"> (og)</v>
      </c>
      <c r="CW54" s="233" t="str">
        <f t="shared" ca="1" si="101"/>
        <v xml:space="preserve"> (og)</v>
      </c>
      <c r="CX54" s="233" t="str">
        <f t="shared" ca="1" si="102"/>
        <v xml:space="preserve"> (og)</v>
      </c>
      <c r="CY54" s="233" t="str">
        <f t="shared" ca="1" si="103"/>
        <v xml:space="preserve"> (og)</v>
      </c>
      <c r="CZ54" s="233" t="str">
        <f t="shared" ca="1" si="104"/>
        <v xml:space="preserve"> (og)</v>
      </c>
      <c r="DA54" s="233" t="str">
        <f t="shared" ca="1" si="105"/>
        <v xml:space="preserve"> (og)</v>
      </c>
      <c r="DB54" s="233" t="str">
        <f t="shared" ca="1" si="106"/>
        <v xml:space="preserve"> (og)</v>
      </c>
      <c r="DC54" s="233" t="str">
        <f t="shared" ca="1" si="107"/>
        <v xml:space="preserve"> (og)</v>
      </c>
      <c r="DD54" s="233" t="str">
        <f t="shared" ca="1" si="108"/>
        <v xml:space="preserve"> (og)</v>
      </c>
      <c r="DF54" s="233" t="str">
        <f t="shared" ca="1" si="109"/>
        <v xml:space="preserve"> (og)</v>
      </c>
      <c r="DG54" s="233" t="str">
        <f t="shared" ca="1" si="110"/>
        <v xml:space="preserve"> (og)</v>
      </c>
      <c r="DH54" s="233" t="str">
        <f t="shared" ca="1" si="111"/>
        <v xml:space="preserve"> (og)</v>
      </c>
      <c r="DI54" s="233" t="str">
        <f t="shared" ca="1" si="112"/>
        <v xml:space="preserve"> (og)</v>
      </c>
      <c r="DK54" s="233" t="str">
        <f t="shared" ca="1" si="113"/>
        <v xml:space="preserve"> (og)</v>
      </c>
      <c r="DL54" s="233" t="str">
        <f t="shared" ca="1" si="114"/>
        <v xml:space="preserve"> (og)</v>
      </c>
      <c r="DN54" s="233" t="str">
        <f t="shared" ca="1" si="115"/>
        <v xml:space="preserve"> (og)</v>
      </c>
      <c r="DO54" s="233" t="str">
        <f t="shared" ca="1" si="116"/>
        <v xml:space="preserve"> (og)</v>
      </c>
      <c r="DQ54" s="233" t="str">
        <f t="shared" ca="1" si="146"/>
        <v>South Africa</v>
      </c>
      <c r="DR54" s="233">
        <v>25</v>
      </c>
      <c r="DS54" s="233">
        <v>0</v>
      </c>
      <c r="DT54" s="233">
        <f ca="1">OFFSET(C3,DR54,DS54)</f>
        <v>0</v>
      </c>
      <c r="DU54" s="233">
        <f ca="1">COUNTIF('Group Stages'!J7:J150,DT54)</f>
        <v>0</v>
      </c>
      <c r="DV54" s="233">
        <f ca="1">COUNTIF('Group Stages'!K7:K150,DT54)</f>
        <v>0</v>
      </c>
      <c r="DW54" s="233">
        <f ca="1">COUNTIF('Group Stages'!L7:L150,DT54)</f>
        <v>0</v>
      </c>
      <c r="DX54" s="233">
        <f ca="1">COUNTIF('Group Stages'!M7:M150,DT54)</f>
        <v>0</v>
      </c>
      <c r="DY54" s="233">
        <f ca="1">COUNTIF('Group Stages'!N7:N150,DT54)</f>
        <v>0</v>
      </c>
      <c r="DZ54" s="233">
        <f ca="1">COUNTIF('Group Stages'!O7:O150,DT54)</f>
        <v>0</v>
      </c>
      <c r="EA54" s="233">
        <f ca="1">COUNTIF('Group Stages'!P7:P150,DT54)</f>
        <v>0</v>
      </c>
      <c r="EB54" s="233">
        <f ca="1">COUNTIF('Group Stages'!Q7:Q150,DT54)</f>
        <v>0</v>
      </c>
      <c r="EC54" s="233">
        <f ca="1">COUNTIF('Knock Out Stages'!K7:K85,DT54)</f>
        <v>0</v>
      </c>
      <c r="ED54" s="233">
        <f ca="1">COUNTIF('Knock Out Stages'!L7:L85,DT54)</f>
        <v>0</v>
      </c>
      <c r="EE54" s="233">
        <f ca="1">COUNTIF('Knock Out Stages'!M7:M85,DT54)</f>
        <v>0</v>
      </c>
      <c r="EF54" s="233">
        <f ca="1">COUNTIF('Knock Out Stages'!N7:N85,DT54)</f>
        <v>0</v>
      </c>
      <c r="EG54" s="233">
        <f ca="1">COUNTIF('Knock Out Stages'!O7:O85,DT54)</f>
        <v>0</v>
      </c>
      <c r="EH54" s="233">
        <f ca="1">COUNTIF('Knock Out Stages'!P7:P85,DT54)</f>
        <v>0</v>
      </c>
      <c r="EI54" s="233">
        <f ca="1">COUNTIF('Knock Out Stages'!Q7:Q85,DT54)</f>
        <v>0</v>
      </c>
      <c r="EJ54" s="233">
        <f ca="1">COUNTIF('Knock Out Stages'!R7:R85,DT54)</f>
        <v>0</v>
      </c>
      <c r="EK54" s="233">
        <f t="shared" ca="1" si="3"/>
        <v>0</v>
      </c>
      <c r="EL54" s="235">
        <f ca="1">RANK(EK54,EK3:EK1250)+COUNTIF(EK3:EK54,EK54)-1</f>
        <v>52</v>
      </c>
      <c r="EM54" s="233" t="str">
        <f t="shared" ca="1" si="4"/>
        <v>0 (South Africa)</v>
      </c>
    </row>
    <row r="55" spans="1:143" x14ac:dyDescent="0.2">
      <c r="AG55" s="233"/>
      <c r="DQ55" s="233" t="str">
        <f ca="1">OFFSET(C2,DR55,DS55)</f>
        <v>Korea Republic</v>
      </c>
      <c r="DR55" s="233">
        <f>DR29</f>
        <v>0</v>
      </c>
      <c r="DS55" s="233">
        <f>DS29+1</f>
        <v>1</v>
      </c>
      <c r="DT55" s="233" t="str">
        <f ca="1">OFFSET(C3,DR55,DS55)</f>
        <v>Bae Jun-Ho</v>
      </c>
      <c r="DU55" s="233">
        <f ca="1">COUNTIF('Group Stages'!J7:J150,DT55)</f>
        <v>0</v>
      </c>
      <c r="DV55" s="233">
        <f ca="1">COUNTIF('Group Stages'!K7:K150,DT55)</f>
        <v>0</v>
      </c>
      <c r="DW55" s="233">
        <f ca="1">COUNTIF('Group Stages'!L7:L150,DT55)</f>
        <v>0</v>
      </c>
      <c r="DX55" s="233">
        <f ca="1">COUNTIF('Group Stages'!M7:M150,DT55)</f>
        <v>0</v>
      </c>
      <c r="DY55" s="233">
        <f ca="1">COUNTIF('Group Stages'!N7:N150,DT55)</f>
        <v>0</v>
      </c>
      <c r="DZ55" s="233">
        <f ca="1">COUNTIF('Group Stages'!O7:O150,DT55)</f>
        <v>0</v>
      </c>
      <c r="EA55" s="233">
        <f ca="1">COUNTIF('Group Stages'!P7:P150,DT55)</f>
        <v>0</v>
      </c>
      <c r="EB55" s="233">
        <f ca="1">COUNTIF('Group Stages'!Q7:Q150,DT55)</f>
        <v>0</v>
      </c>
      <c r="EC55" s="233">
        <f ca="1">COUNTIF('Knock Out Stages'!K7:K85,DT55)</f>
        <v>0</v>
      </c>
      <c r="ED55" s="233">
        <f ca="1">COUNTIF('Knock Out Stages'!L7:L85,DT55)</f>
        <v>0</v>
      </c>
      <c r="EE55" s="233">
        <f ca="1">COUNTIF('Knock Out Stages'!M7:M85,DT55)</f>
        <v>0</v>
      </c>
      <c r="EF55" s="233">
        <f ca="1">COUNTIF('Knock Out Stages'!N7:N85,DT55)</f>
        <v>0</v>
      </c>
      <c r="EG55" s="233">
        <f ca="1">COUNTIF('Knock Out Stages'!O7:O85,DT55)</f>
        <v>0</v>
      </c>
      <c r="EH55" s="233">
        <f ca="1">COUNTIF('Knock Out Stages'!P7:P85,DT55)</f>
        <v>0</v>
      </c>
      <c r="EI55" s="233">
        <f ca="1">COUNTIF('Knock Out Stages'!Q7:Q85,DT55)</f>
        <v>0</v>
      </c>
      <c r="EJ55" s="233">
        <f ca="1">COUNTIF('Knock Out Stages'!R7:R85,DT55)</f>
        <v>0</v>
      </c>
      <c r="EK55" s="233">
        <f t="shared" ca="1" si="3"/>
        <v>0</v>
      </c>
      <c r="EL55" s="235">
        <f ca="1">RANK(EK55,EK3:EK1250)+COUNTIF(EK3:EK55,EK55)-1</f>
        <v>53</v>
      </c>
      <c r="EM55" s="233" t="str">
        <f t="shared" ca="1" si="4"/>
        <v>Bae Jun-Ho (Korea Republic)</v>
      </c>
    </row>
    <row r="56" spans="1:143" x14ac:dyDescent="0.2">
      <c r="A56" s="233">
        <v>2</v>
      </c>
      <c r="AG56" s="233"/>
      <c r="DQ56" s="233" t="str">
        <f t="shared" ref="DQ56:DQ119" ca="1" si="469">DQ55</f>
        <v>Korea Republic</v>
      </c>
      <c r="DR56" s="233">
        <f t="shared" ref="DR56:DR119" si="470">DR30</f>
        <v>1</v>
      </c>
      <c r="DS56" s="233">
        <f t="shared" ref="DS56:DS119" si="471">DS30+1</f>
        <v>1</v>
      </c>
      <c r="DT56" s="233" t="str">
        <f ca="1">OFFSET(C3,DR56,DS56)</f>
        <v>Cho Gue-Sung</v>
      </c>
      <c r="DU56" s="233">
        <f ca="1">COUNTIF('Group Stages'!J7:J150,DT56)</f>
        <v>0</v>
      </c>
      <c r="DV56" s="233">
        <f ca="1">COUNTIF('Group Stages'!K7:K150,DT56)</f>
        <v>0</v>
      </c>
      <c r="DW56" s="233">
        <f ca="1">COUNTIF('Group Stages'!L7:L150,DT56)</f>
        <v>0</v>
      </c>
      <c r="DX56" s="233">
        <f ca="1">COUNTIF('Group Stages'!M7:M150,DT56)</f>
        <v>0</v>
      </c>
      <c r="DY56" s="233">
        <f ca="1">COUNTIF('Group Stages'!N7:N150,DT56)</f>
        <v>0</v>
      </c>
      <c r="DZ56" s="233">
        <f ca="1">COUNTIF('Group Stages'!O7:O150,DT56)</f>
        <v>0</v>
      </c>
      <c r="EA56" s="233">
        <f ca="1">COUNTIF('Group Stages'!P7:P150,DT56)</f>
        <v>0</v>
      </c>
      <c r="EB56" s="233">
        <f ca="1">COUNTIF('Group Stages'!Q7:Q150,DT56)</f>
        <v>0</v>
      </c>
      <c r="EC56" s="233">
        <f ca="1">COUNTIF('Knock Out Stages'!K7:K85,DT56)</f>
        <v>0</v>
      </c>
      <c r="ED56" s="233">
        <f ca="1">COUNTIF('Knock Out Stages'!L7:L85,DT56)</f>
        <v>0</v>
      </c>
      <c r="EE56" s="233">
        <f ca="1">COUNTIF('Knock Out Stages'!M7:M85,DT56)</f>
        <v>0</v>
      </c>
      <c r="EF56" s="233">
        <f ca="1">COUNTIF('Knock Out Stages'!N7:N85,DT56)</f>
        <v>0</v>
      </c>
      <c r="EG56" s="233">
        <f ca="1">COUNTIF('Knock Out Stages'!O7:O85,DT56)</f>
        <v>0</v>
      </c>
      <c r="EH56" s="233">
        <f ca="1">COUNTIF('Knock Out Stages'!P7:P85,DT56)</f>
        <v>0</v>
      </c>
      <c r="EI56" s="233">
        <f ca="1">COUNTIF('Knock Out Stages'!Q7:Q85,DT56)</f>
        <v>0</v>
      </c>
      <c r="EJ56" s="233">
        <f ca="1">COUNTIF('Knock Out Stages'!R7:R85,DT56)</f>
        <v>0</v>
      </c>
      <c r="EK56" s="233">
        <f t="shared" ca="1" si="3"/>
        <v>0</v>
      </c>
      <c r="EL56" s="235">
        <f ca="1">RANK(EK56,EK3:EK1250)+COUNTIF(EK3:EK56,EK56)-1</f>
        <v>54</v>
      </c>
      <c r="EM56" s="233" t="str">
        <f t="shared" ca="1" si="4"/>
        <v>Cho Gue-Sung (Korea Republic)</v>
      </c>
    </row>
    <row r="57" spans="1:143" x14ac:dyDescent="0.2">
      <c r="A57" s="233">
        <v>1</v>
      </c>
      <c r="B57" s="233" t="str">
        <f t="shared" ref="B57:AF64" si="472">B3</f>
        <v>Alexis Vega</v>
      </c>
      <c r="C57" s="233" t="str">
        <f t="shared" si="472"/>
        <v>Aubrey Modiba</v>
      </c>
      <c r="D57" s="233" t="str">
        <f t="shared" si="472"/>
        <v>Bae Jun-Ho</v>
      </c>
      <c r="E57" s="233" t="str">
        <f t="shared" si="472"/>
        <v>Adam Karabec</v>
      </c>
      <c r="F57" s="233" t="str">
        <f t="shared" si="472"/>
        <v>Ali Ahmed</v>
      </c>
      <c r="G57" s="233" t="str">
        <f t="shared" si="472"/>
        <v>Amar Dedic</v>
      </c>
      <c r="H57" s="233" t="str">
        <f t="shared" si="472"/>
        <v>Ahmed Al Ganehi</v>
      </c>
      <c r="I57" s="233" t="str">
        <f t="shared" si="472"/>
        <v>Alvyn Sanches</v>
      </c>
      <c r="J57" s="233" t="str">
        <f t="shared" si="472"/>
        <v>Andrey Santos</v>
      </c>
      <c r="K57" s="233" t="str">
        <f t="shared" si="472"/>
        <v>Abde Ezzalzouli</v>
      </c>
      <c r="L57" s="233" t="str">
        <f t="shared" si="472"/>
        <v>Alexandre Pierre</v>
      </c>
      <c r="M57" s="233" t="str">
        <f t="shared" si="472"/>
        <v>Andrew Irving</v>
      </c>
      <c r="N57" s="233" t="str">
        <f t="shared" si="472"/>
        <v>Aidan Morris</v>
      </c>
      <c r="O57" s="233" t="str">
        <f t="shared" si="472"/>
        <v>Alan Benítez</v>
      </c>
      <c r="P57" s="233" t="str">
        <f t="shared" si="472"/>
        <v>Aiden O'Neill</v>
      </c>
      <c r="Q57" s="233" t="str">
        <f t="shared" si="472"/>
        <v>Abdülkerim Bardakci</v>
      </c>
      <c r="R57" s="233" t="str">
        <f t="shared" si="472"/>
        <v>Alexander Nübel</v>
      </c>
      <c r="S57" s="233" t="str">
        <f t="shared" si="472"/>
        <v>Ar'jany Martha</v>
      </c>
      <c r="T57" s="233" t="str">
        <f t="shared" si="472"/>
        <v>Alban Lafont</v>
      </c>
      <c r="U57" s="233" t="str">
        <f t="shared" si="472"/>
        <v>Alan Franco</v>
      </c>
      <c r="V57" s="233" t="str">
        <f t="shared" si="472"/>
        <v>Bart Verbruggen</v>
      </c>
      <c r="W57" s="233" t="str">
        <f t="shared" si="472"/>
        <v>Ao Tanaka</v>
      </c>
      <c r="X57" s="233" t="str">
        <f t="shared" si="472"/>
        <v>Anthony Elanga</v>
      </c>
      <c r="Y57" s="233" t="str">
        <f t="shared" si="472"/>
        <v>Adem Arous</v>
      </c>
      <c r="Z57" s="233" t="str">
        <f t="shared" si="472"/>
        <v>Alexis Saelemaekers</v>
      </c>
      <c r="AA57" s="233" t="str">
        <f t="shared" si="472"/>
        <v>Ahmed Fatouh</v>
      </c>
      <c r="AB57" s="233" t="str">
        <f t="shared" si="472"/>
        <v>Abolfazl Jalali</v>
      </c>
      <c r="AC57" s="233" t="str">
        <f t="shared" si="472"/>
        <v>Alex Paulsen</v>
      </c>
      <c r="AD57" s="233" t="str">
        <f t="shared" si="472"/>
        <v>Alejandro Grimaldo</v>
      </c>
      <c r="AE57" s="233" t="str">
        <f t="shared" si="472"/>
        <v>Ayoni Santos</v>
      </c>
      <c r="AF57" s="233" t="str">
        <f t="shared" si="472"/>
        <v>Abdulaziz Al-Aliwa</v>
      </c>
      <c r="AG57" s="233" t="str">
        <f t="shared" ref="AG57:AJ57" si="473">AG3</f>
        <v>Agustín Álvarez</v>
      </c>
      <c r="AH57" s="233" t="str">
        <f t="shared" si="473"/>
        <v>Adrien Rabiot</v>
      </c>
      <c r="AI57" s="233" t="str">
        <f t="shared" si="473"/>
        <v>Abdoulaye Seck</v>
      </c>
      <c r="AJ57" s="233" t="str">
        <f t="shared" si="473"/>
        <v>Ahmed Basil Al-Fadhli</v>
      </c>
      <c r="AK57" s="233" t="str">
        <f t="shared" ref="AK57:AW57" si="474">AK3</f>
        <v>Alexander Sørloth</v>
      </c>
      <c r="AL57" s="233" t="str">
        <f t="shared" si="474"/>
        <v>Agustín Giay</v>
      </c>
      <c r="AM57" s="233" t="str">
        <f t="shared" si="474"/>
        <v>Achref Abada</v>
      </c>
      <c r="AN57" s="233" t="str">
        <f t="shared" si="474"/>
        <v>Alessandro Schöpf</v>
      </c>
      <c r="AO57" s="233" t="str">
        <f t="shared" si="474"/>
        <v>Abdallah Al-Fakhouri</v>
      </c>
      <c r="AP57" s="233" t="str">
        <f t="shared" si="474"/>
        <v>António Silva</v>
      </c>
      <c r="AQ57" s="233" t="str">
        <f t="shared" si="474"/>
        <v>Aaron Wan-Bissaka</v>
      </c>
      <c r="AR57" s="233" t="str">
        <f t="shared" si="474"/>
        <v>Abdukodir Khusanov</v>
      </c>
      <c r="AS57" s="233" t="str">
        <f t="shared" si="474"/>
        <v>Álvaro Montero</v>
      </c>
      <c r="AT57" s="233" t="str">
        <f t="shared" si="474"/>
        <v>Adam Wharton</v>
      </c>
      <c r="AU57" s="233" t="str">
        <f t="shared" si="474"/>
        <v>Andrej Kramaric</v>
      </c>
      <c r="AV57" s="233" t="str">
        <f t="shared" si="474"/>
        <v>Alexander Djiku</v>
      </c>
      <c r="AW57" s="233" t="str">
        <f t="shared" si="474"/>
        <v>Adalberto Carrasquilla</v>
      </c>
      <c r="DQ57" s="233" t="str">
        <f t="shared" ca="1" si="469"/>
        <v>Korea Republic</v>
      </c>
      <c r="DR57" s="233">
        <f t="shared" si="470"/>
        <v>2</v>
      </c>
      <c r="DS57" s="233">
        <f t="shared" si="471"/>
        <v>1</v>
      </c>
      <c r="DT57" s="233" t="str">
        <f ca="1">OFFSET(C3,DR57,DS57)</f>
        <v>Cho Yu-Min</v>
      </c>
      <c r="DU57" s="233">
        <f ca="1">COUNTIF('Group Stages'!J7:J150,DT57)</f>
        <v>0</v>
      </c>
      <c r="DV57" s="233">
        <f ca="1">COUNTIF('Group Stages'!K7:K150,DT57)</f>
        <v>0</v>
      </c>
      <c r="DW57" s="233">
        <f ca="1">COUNTIF('Group Stages'!L7:L150,DT57)</f>
        <v>0</v>
      </c>
      <c r="DX57" s="233">
        <f ca="1">COUNTIF('Group Stages'!M7:M150,DT57)</f>
        <v>0</v>
      </c>
      <c r="DY57" s="233">
        <f ca="1">COUNTIF('Group Stages'!N7:N150,DT57)</f>
        <v>0</v>
      </c>
      <c r="DZ57" s="233">
        <f ca="1">COUNTIF('Group Stages'!O7:O150,DT57)</f>
        <v>0</v>
      </c>
      <c r="EA57" s="233">
        <f ca="1">COUNTIF('Group Stages'!P7:P150,DT57)</f>
        <v>0</v>
      </c>
      <c r="EB57" s="233">
        <f ca="1">COUNTIF('Group Stages'!Q7:Q150,DT57)</f>
        <v>0</v>
      </c>
      <c r="EC57" s="233">
        <f ca="1">COUNTIF('Knock Out Stages'!K7:K85,DT57)</f>
        <v>0</v>
      </c>
      <c r="ED57" s="233">
        <f ca="1">COUNTIF('Knock Out Stages'!L7:L85,DT57)</f>
        <v>0</v>
      </c>
      <c r="EE57" s="233">
        <f ca="1">COUNTIF('Knock Out Stages'!M7:M85,DT57)</f>
        <v>0</v>
      </c>
      <c r="EF57" s="233">
        <f ca="1">COUNTIF('Knock Out Stages'!N7:N85,DT57)</f>
        <v>0</v>
      </c>
      <c r="EG57" s="233">
        <f ca="1">COUNTIF('Knock Out Stages'!O7:O85,DT57)</f>
        <v>0</v>
      </c>
      <c r="EH57" s="233">
        <f ca="1">COUNTIF('Knock Out Stages'!P7:P85,DT57)</f>
        <v>0</v>
      </c>
      <c r="EI57" s="233">
        <f ca="1">COUNTIF('Knock Out Stages'!Q7:Q85,DT57)</f>
        <v>0</v>
      </c>
      <c r="EJ57" s="233">
        <f ca="1">COUNTIF('Knock Out Stages'!R7:R85,DT57)</f>
        <v>0</v>
      </c>
      <c r="EK57" s="233">
        <f t="shared" ca="1" si="3"/>
        <v>0</v>
      </c>
      <c r="EL57" s="235">
        <f ca="1">RANK(EK57,EK3:EK1250)+COUNTIF(EK3:EK57,EK57)-1</f>
        <v>55</v>
      </c>
      <c r="EM57" s="233" t="str">
        <f t="shared" ca="1" si="4"/>
        <v>Cho Yu-Min (Korea Republic)</v>
      </c>
    </row>
    <row r="58" spans="1:143" x14ac:dyDescent="0.2">
      <c r="A58" s="233">
        <v>2</v>
      </c>
      <c r="B58" s="233" t="str">
        <f t="shared" si="472"/>
        <v>Álvaro Fidalgo</v>
      </c>
      <c r="C58" s="233" t="str">
        <f t="shared" si="472"/>
        <v>Bongokuhle Hlongwane</v>
      </c>
      <c r="D58" s="233" t="str">
        <f t="shared" si="472"/>
        <v>Cho Gue-Sung</v>
      </c>
      <c r="E58" s="233" t="str">
        <f t="shared" si="472"/>
        <v>David Jurásek</v>
      </c>
      <c r="F58" s="233" t="str">
        <f t="shared" si="472"/>
        <v>Aribim Pepple</v>
      </c>
      <c r="G58" s="233" t="str">
        <f t="shared" si="472"/>
        <v>Amar Memic</v>
      </c>
      <c r="H58" s="233" t="str">
        <f t="shared" si="472"/>
        <v>Ahmed Fathi</v>
      </c>
      <c r="I58" s="233" t="str">
        <f t="shared" si="472"/>
        <v>Ardon Jashari</v>
      </c>
      <c r="J58" s="233" t="str">
        <f t="shared" si="472"/>
        <v>Bento</v>
      </c>
      <c r="K58" s="233" t="str">
        <f t="shared" si="472"/>
        <v>Abdelhamid Aït Boudlal</v>
      </c>
      <c r="L58" s="233" t="str">
        <f t="shared" si="472"/>
        <v>Carlens Arcus</v>
      </c>
      <c r="M58" s="233" t="str">
        <f t="shared" si="472"/>
        <v>Andrew Robertson</v>
      </c>
      <c r="N58" s="233" t="str">
        <f t="shared" si="472"/>
        <v>Alex Freeman</v>
      </c>
      <c r="O58" s="233" t="str">
        <f t="shared" si="472"/>
        <v>Alex Arce</v>
      </c>
      <c r="P58" s="233" t="str">
        <f t="shared" si="472"/>
        <v>Ajdin Hrustic</v>
      </c>
      <c r="Q58" s="233" t="str">
        <f t="shared" si="472"/>
        <v>Ahmetcan Kaplan</v>
      </c>
      <c r="R58" s="233" t="str">
        <f t="shared" si="472"/>
        <v>Angelo Stiller</v>
      </c>
      <c r="S58" s="233" t="str">
        <f t="shared" si="472"/>
        <v>Brandley Kuwas</v>
      </c>
      <c r="T58" s="233" t="str">
        <f t="shared" si="472"/>
        <v>Amad</v>
      </c>
      <c r="U58" s="233" t="str">
        <f t="shared" si="472"/>
        <v>Ángelo Preciado</v>
      </c>
      <c r="V58" s="233" t="str">
        <f t="shared" si="472"/>
        <v>Brian Brobbey</v>
      </c>
      <c r="W58" s="233" t="str">
        <f t="shared" si="472"/>
        <v>Ayase Ueda</v>
      </c>
      <c r="X58" s="233" t="str">
        <f t="shared" si="472"/>
        <v>Benjamin Nygren</v>
      </c>
      <c r="Y58" s="233" t="str">
        <f t="shared" si="472"/>
        <v>Alaa Ghram</v>
      </c>
      <c r="Z58" s="233" t="str">
        <f t="shared" si="472"/>
        <v>Amadou Onana</v>
      </c>
      <c r="AA58" s="233" t="str">
        <f t="shared" si="472"/>
        <v>Ahmed Koka</v>
      </c>
      <c r="AB58" s="233" t="str">
        <f t="shared" si="472"/>
        <v>Ali Alipour</v>
      </c>
      <c r="AC58" s="233" t="str">
        <f t="shared" si="472"/>
        <v>Alex Rufer</v>
      </c>
      <c r="AD58" s="233" t="str">
        <f t="shared" si="472"/>
        <v>Álex Baena</v>
      </c>
      <c r="AE58" s="233" t="str">
        <f t="shared" si="472"/>
        <v>Carlos Dos Santos</v>
      </c>
      <c r="AF58" s="233" t="str">
        <f t="shared" si="472"/>
        <v>Abdulelah Al-Amri</v>
      </c>
      <c r="AG58" s="233" t="str">
        <f t="shared" ref="AG58:AJ58" si="475">AG4</f>
        <v>Agustín Canobbio</v>
      </c>
      <c r="AH58" s="233" t="str">
        <f t="shared" si="475"/>
        <v>Aurélien Tchouaméni</v>
      </c>
      <c r="AI58" s="233" t="str">
        <f t="shared" si="475"/>
        <v>Antoine Mendy</v>
      </c>
      <c r="AJ58" s="233" t="str">
        <f t="shared" si="475"/>
        <v>Ahmed Hasan</v>
      </c>
      <c r="AK58" s="233" t="str">
        <f t="shared" ref="AK58:AW58" si="476">AK4</f>
        <v>Andreas Schjelderup</v>
      </c>
      <c r="AL58" s="233" t="str">
        <f t="shared" si="476"/>
        <v>Alexis Mac Allister</v>
      </c>
      <c r="AM58" s="233" t="str">
        <f t="shared" si="476"/>
        <v>Adil Aouchiche</v>
      </c>
      <c r="AN58" s="233" t="str">
        <f t="shared" si="476"/>
        <v>Alexander Prass</v>
      </c>
      <c r="AO58" s="233" t="str">
        <f t="shared" si="476"/>
        <v>Abdallah Khaled Khaleel Al-Shuaybat</v>
      </c>
      <c r="AP58" s="233" t="str">
        <f t="shared" si="476"/>
        <v>Bruno Fernandes</v>
      </c>
      <c r="AQ58" s="233" t="str">
        <f t="shared" si="476"/>
        <v>Arthur Masuaku</v>
      </c>
      <c r="AR58" s="233" t="str">
        <f t="shared" si="476"/>
        <v>Abduvohid Nematov</v>
      </c>
      <c r="AS58" s="233" t="str">
        <f t="shared" si="476"/>
        <v>Andres Gomez</v>
      </c>
      <c r="AT58" s="233" t="str">
        <f t="shared" si="476"/>
        <v>Anthony Gordon</v>
      </c>
      <c r="AU58" s="233" t="str">
        <f t="shared" si="476"/>
        <v>Ante Budimir</v>
      </c>
      <c r="AV58" s="233" t="str">
        <f t="shared" si="476"/>
        <v>Antoine Semenyo</v>
      </c>
      <c r="AW58" s="233" t="str">
        <f t="shared" si="476"/>
        <v>Andrés Andrade</v>
      </c>
      <c r="DQ58" s="233" t="str">
        <f t="shared" ca="1" si="469"/>
        <v>Korea Republic</v>
      </c>
      <c r="DR58" s="233">
        <f t="shared" si="470"/>
        <v>3</v>
      </c>
      <c r="DS58" s="233">
        <f t="shared" si="471"/>
        <v>1</v>
      </c>
      <c r="DT58" s="233" t="str">
        <f ca="1">OFFSET(C3,DR58,DS58)</f>
        <v>Eom Ji-Sung</v>
      </c>
      <c r="DU58" s="233">
        <f ca="1">COUNTIF('Group Stages'!J7:J150,DT58)</f>
        <v>0</v>
      </c>
      <c r="DV58" s="233">
        <f ca="1">COUNTIF('Group Stages'!K7:K150,DT58)</f>
        <v>0</v>
      </c>
      <c r="DW58" s="233">
        <f ca="1">COUNTIF('Group Stages'!L7:L150,DT58)</f>
        <v>0</v>
      </c>
      <c r="DX58" s="233">
        <f ca="1">COUNTIF('Group Stages'!M7:M150,DT58)</f>
        <v>0</v>
      </c>
      <c r="DY58" s="233">
        <f ca="1">COUNTIF('Group Stages'!N7:N150,DT58)</f>
        <v>0</v>
      </c>
      <c r="DZ58" s="233">
        <f ca="1">COUNTIF('Group Stages'!O7:O150,DT58)</f>
        <v>0</v>
      </c>
      <c r="EA58" s="233">
        <f ca="1">COUNTIF('Group Stages'!P7:P150,DT58)</f>
        <v>0</v>
      </c>
      <c r="EB58" s="233">
        <f ca="1">COUNTIF('Group Stages'!Q7:Q150,DT58)</f>
        <v>0</v>
      </c>
      <c r="EC58" s="233">
        <f ca="1">COUNTIF('Knock Out Stages'!K7:K85,DT58)</f>
        <v>0</v>
      </c>
      <c r="ED58" s="233">
        <f ca="1">COUNTIF('Knock Out Stages'!L7:L85,DT58)</f>
        <v>0</v>
      </c>
      <c r="EE58" s="233">
        <f ca="1">COUNTIF('Knock Out Stages'!M7:M85,DT58)</f>
        <v>0</v>
      </c>
      <c r="EF58" s="233">
        <f ca="1">COUNTIF('Knock Out Stages'!N7:N85,DT58)</f>
        <v>0</v>
      </c>
      <c r="EG58" s="233">
        <f ca="1">COUNTIF('Knock Out Stages'!O7:O85,DT58)</f>
        <v>0</v>
      </c>
      <c r="EH58" s="233">
        <f ca="1">COUNTIF('Knock Out Stages'!P7:P85,DT58)</f>
        <v>0</v>
      </c>
      <c r="EI58" s="233">
        <f ca="1">COUNTIF('Knock Out Stages'!Q7:Q85,DT58)</f>
        <v>0</v>
      </c>
      <c r="EJ58" s="233">
        <f ca="1">COUNTIF('Knock Out Stages'!R7:R85,DT58)</f>
        <v>0</v>
      </c>
      <c r="EK58" s="233">
        <f t="shared" ca="1" si="3"/>
        <v>0</v>
      </c>
      <c r="EL58" s="235">
        <f ca="1">RANK(EK58,EK3:EK1250)+COUNTIF(EK3:EK58,EK58)-1</f>
        <v>56</v>
      </c>
      <c r="EM58" s="233" t="str">
        <f t="shared" ca="1" si="4"/>
        <v>Eom Ji-Sung (Korea Republic)</v>
      </c>
    </row>
    <row r="59" spans="1:143" x14ac:dyDescent="0.2">
      <c r="A59" s="233">
        <v>3</v>
      </c>
      <c r="B59" s="233" t="str">
        <f t="shared" si="472"/>
        <v>Armando González</v>
      </c>
      <c r="C59" s="233" t="str">
        <f t="shared" si="472"/>
        <v>Evidence Makgopa</v>
      </c>
      <c r="D59" s="233" t="str">
        <f t="shared" si="472"/>
        <v>Cho Yu-Min</v>
      </c>
      <c r="E59" s="233" t="str">
        <f t="shared" si="472"/>
        <v>Denis Višinský</v>
      </c>
      <c r="F59" s="233" t="str">
        <f t="shared" si="472"/>
        <v>Cyle Larin</v>
      </c>
      <c r="G59" s="233" t="str">
        <f t="shared" si="472"/>
        <v>Amir Hadziahmetovic</v>
      </c>
      <c r="H59" s="233" t="str">
        <f t="shared" si="472"/>
        <v>Akram Afif</v>
      </c>
      <c r="I59" s="233" t="str">
        <f t="shared" si="472"/>
        <v>Aurèle Amenda</v>
      </c>
      <c r="J59" s="233" t="str">
        <f t="shared" si="472"/>
        <v>Bremer</v>
      </c>
      <c r="K59" s="233" t="str">
        <f t="shared" si="472"/>
        <v>Achraf Hakimi</v>
      </c>
      <c r="L59" s="233" t="str">
        <f t="shared" si="472"/>
        <v>Carl-Fred Sainte</v>
      </c>
      <c r="M59" s="233" t="str">
        <f t="shared" si="472"/>
        <v>Angus Gunn</v>
      </c>
      <c r="N59" s="233" t="str">
        <f t="shared" si="472"/>
        <v>Antonee Robinson</v>
      </c>
      <c r="O59" s="233" t="str">
        <f t="shared" si="472"/>
        <v>Alexandro Maidana</v>
      </c>
      <c r="P59" s="233" t="str">
        <f t="shared" si="472"/>
        <v>Alessandro Circati</v>
      </c>
      <c r="Q59" s="233" t="str">
        <f t="shared" si="472"/>
        <v>Altay Bayindir</v>
      </c>
      <c r="R59" s="233" t="str">
        <f t="shared" si="472"/>
        <v>Anton Stach</v>
      </c>
      <c r="S59" s="233" t="str">
        <f t="shared" si="472"/>
        <v>Eloy Room</v>
      </c>
      <c r="T59" s="233" t="str">
        <f t="shared" si="472"/>
        <v>Bazoumana Touré</v>
      </c>
      <c r="U59" s="233" t="str">
        <f t="shared" si="472"/>
        <v>Anthony Valencia</v>
      </c>
      <c r="V59" s="233" t="str">
        <f t="shared" si="472"/>
        <v>Cody Gakpo</v>
      </c>
      <c r="W59" s="233" t="str">
        <f t="shared" si="472"/>
        <v>Ayumu Seko</v>
      </c>
      <c r="X59" s="233" t="str">
        <f t="shared" si="472"/>
        <v>Besfort Zeneli</v>
      </c>
      <c r="Y59" s="233" t="str">
        <f t="shared" si="472"/>
        <v>Ali Abdi</v>
      </c>
      <c r="Z59" s="233" t="str">
        <f t="shared" si="472"/>
        <v>Arthur Theate</v>
      </c>
      <c r="AA59" s="233" t="str">
        <f t="shared" si="472"/>
        <v>Emam Ashour</v>
      </c>
      <c r="AB59" s="233" t="str">
        <f t="shared" si="472"/>
        <v>Ali Gholizadeh</v>
      </c>
      <c r="AC59" s="233" t="str">
        <f t="shared" si="472"/>
        <v>Andre De Jong</v>
      </c>
      <c r="AD59" s="233" t="str">
        <f t="shared" si="472"/>
        <v>Álex Remiro</v>
      </c>
      <c r="AE59" s="233" t="str">
        <f t="shared" si="472"/>
        <v>Dailon Livramento</v>
      </c>
      <c r="AF59" s="233" t="str">
        <f t="shared" si="472"/>
        <v>Abdullah Al-Hamdan</v>
      </c>
      <c r="AG59" s="233" t="str">
        <f t="shared" ref="AG59:AJ59" si="477">AG5</f>
        <v>Benjamín García</v>
      </c>
      <c r="AH59" s="233" t="str">
        <f t="shared" si="477"/>
        <v>Brice Samba</v>
      </c>
      <c r="AI59" s="233" t="str">
        <f t="shared" si="477"/>
        <v>Assane Diao</v>
      </c>
      <c r="AJ59" s="233" t="str">
        <f t="shared" si="477"/>
        <v>Aimar Sher</v>
      </c>
      <c r="AK59" s="233" t="str">
        <f t="shared" ref="AK59:AW59" si="478">AK5</f>
        <v>Antonio Nusa</v>
      </c>
      <c r="AL59" s="233" t="str">
        <f t="shared" si="478"/>
        <v>Cristian Romero</v>
      </c>
      <c r="AM59" s="233" t="str">
        <f t="shared" si="478"/>
        <v>Adil Boulbina</v>
      </c>
      <c r="AN59" s="233" t="str">
        <f t="shared" si="478"/>
        <v>Alexander Schlager</v>
      </c>
      <c r="AO59" s="233" t="str">
        <f t="shared" si="478"/>
        <v>Abdallah Nasib</v>
      </c>
      <c r="AP59" s="233" t="str">
        <f t="shared" si="478"/>
        <v>Cristiano Ronaldo</v>
      </c>
      <c r="AQ59" s="233" t="str">
        <f t="shared" si="478"/>
        <v>Axel Tuanzebe</v>
      </c>
      <c r="AR59" s="233" t="str">
        <f t="shared" si="478"/>
        <v>Akmal Mozgovoy</v>
      </c>
      <c r="AS59" s="233" t="str">
        <f t="shared" si="478"/>
        <v>Camilo Vargas</v>
      </c>
      <c r="AT59" s="233" t="str">
        <f t="shared" si="478"/>
        <v>Ben White</v>
      </c>
      <c r="AU59" s="233" t="str">
        <f t="shared" si="478"/>
        <v>Dominik Livakovic</v>
      </c>
      <c r="AV59" s="233" t="str">
        <f t="shared" si="478"/>
        <v>Benjamin Asare</v>
      </c>
      <c r="AW59" s="233" t="str">
        <f t="shared" si="478"/>
        <v>Aníbal Godoy</v>
      </c>
      <c r="DQ59" s="233" t="str">
        <f t="shared" ca="1" si="469"/>
        <v>Korea Republic</v>
      </c>
      <c r="DR59" s="233">
        <f t="shared" si="470"/>
        <v>4</v>
      </c>
      <c r="DS59" s="233">
        <f t="shared" si="471"/>
        <v>1</v>
      </c>
      <c r="DT59" s="233" t="str">
        <f ca="1">OFFSET(C3,DR59,DS59)</f>
        <v>Han-Beom Lee</v>
      </c>
      <c r="DU59" s="233">
        <f ca="1">COUNTIF('Group Stages'!J7:J150,DT59)</f>
        <v>0</v>
      </c>
      <c r="DV59" s="233">
        <f ca="1">COUNTIF('Group Stages'!K7:K150,DT59)</f>
        <v>0</v>
      </c>
      <c r="DW59" s="233">
        <f ca="1">COUNTIF('Group Stages'!L7:L150,DT59)</f>
        <v>0</v>
      </c>
      <c r="DX59" s="233">
        <f ca="1">COUNTIF('Group Stages'!M7:M150,DT59)</f>
        <v>0</v>
      </c>
      <c r="DY59" s="233">
        <f ca="1">COUNTIF('Group Stages'!N7:N150,DT59)</f>
        <v>0</v>
      </c>
      <c r="DZ59" s="233">
        <f ca="1">COUNTIF('Group Stages'!O7:O150,DT59)</f>
        <v>0</v>
      </c>
      <c r="EA59" s="233">
        <f ca="1">COUNTIF('Group Stages'!P7:P150,DT59)</f>
        <v>0</v>
      </c>
      <c r="EB59" s="233">
        <f ca="1">COUNTIF('Group Stages'!Q7:Q150,DT59)</f>
        <v>0</v>
      </c>
      <c r="EC59" s="233">
        <f ca="1">COUNTIF('Knock Out Stages'!K7:K85,DT59)</f>
        <v>0</v>
      </c>
      <c r="ED59" s="233">
        <f ca="1">COUNTIF('Knock Out Stages'!L7:L85,DT59)</f>
        <v>0</v>
      </c>
      <c r="EE59" s="233">
        <f ca="1">COUNTIF('Knock Out Stages'!M7:M85,DT59)</f>
        <v>0</v>
      </c>
      <c r="EF59" s="233">
        <f ca="1">COUNTIF('Knock Out Stages'!N7:N85,DT59)</f>
        <v>0</v>
      </c>
      <c r="EG59" s="233">
        <f ca="1">COUNTIF('Knock Out Stages'!O7:O85,DT59)</f>
        <v>0</v>
      </c>
      <c r="EH59" s="233">
        <f ca="1">COUNTIF('Knock Out Stages'!P7:P85,DT59)</f>
        <v>0</v>
      </c>
      <c r="EI59" s="233">
        <f ca="1">COUNTIF('Knock Out Stages'!Q7:Q85,DT59)</f>
        <v>0</v>
      </c>
      <c r="EJ59" s="233">
        <f ca="1">COUNTIF('Knock Out Stages'!R7:R85,DT59)</f>
        <v>0</v>
      </c>
      <c r="EK59" s="233">
        <f t="shared" ca="1" si="3"/>
        <v>0</v>
      </c>
      <c r="EL59" s="235">
        <f ca="1">RANK(EK59,EK3:EK1250)+COUNTIF(EK3:EK59,EK59)-1</f>
        <v>57</v>
      </c>
      <c r="EM59" s="233" t="str">
        <f t="shared" ca="1" si="4"/>
        <v>Han-Beom Lee (Korea Republic)</v>
      </c>
    </row>
    <row r="60" spans="1:143" x14ac:dyDescent="0.2">
      <c r="A60" s="233">
        <v>4</v>
      </c>
      <c r="B60" s="233" t="str">
        <f t="shared" si="472"/>
        <v>Brian Gutiérrez</v>
      </c>
      <c r="C60" s="233" t="str">
        <f t="shared" si="472"/>
        <v>Ime Okon</v>
      </c>
      <c r="D60" s="233" t="str">
        <f t="shared" si="472"/>
        <v>Eom Ji-Sung</v>
      </c>
      <c r="E60" s="233" t="str">
        <f t="shared" si="472"/>
        <v>Jan Kliment</v>
      </c>
      <c r="F60" s="233" t="str">
        <f t="shared" si="472"/>
        <v>Daniel Jebbison</v>
      </c>
      <c r="G60" s="233" t="str">
        <f t="shared" si="472"/>
        <v>Armin Gigovic</v>
      </c>
      <c r="H60" s="233" t="str">
        <f t="shared" si="472"/>
        <v>Almoez Ali</v>
      </c>
      <c r="I60" s="233" t="str">
        <f t="shared" si="472"/>
        <v>Breel Embolo</v>
      </c>
      <c r="J60" s="233" t="str">
        <f t="shared" si="472"/>
        <v>Casemiro</v>
      </c>
      <c r="K60" s="233" t="str">
        <f t="shared" si="472"/>
        <v>Amine Adli</v>
      </c>
      <c r="L60" s="233" t="str">
        <f t="shared" si="472"/>
        <v>Danley Jean Jacques</v>
      </c>
      <c r="M60" s="233" t="str">
        <f t="shared" si="472"/>
        <v>Anthony Ralston</v>
      </c>
      <c r="N60" s="233" t="str">
        <f t="shared" si="472"/>
        <v>Auston Trusty</v>
      </c>
      <c r="O60" s="233" t="str">
        <f t="shared" si="472"/>
        <v>Antonio Sanabria</v>
      </c>
      <c r="P60" s="233" t="str">
        <f t="shared" si="472"/>
        <v>Alex Robertson</v>
      </c>
      <c r="Q60" s="233" t="str">
        <f t="shared" si="472"/>
        <v>Arda Güler</v>
      </c>
      <c r="R60" s="233" t="str">
        <f t="shared" si="472"/>
        <v>Antonio Rüdiger</v>
      </c>
      <c r="S60" s="233" t="str">
        <f t="shared" si="472"/>
        <v>Gervane Kastaneer</v>
      </c>
      <c r="T60" s="233" t="str">
        <f t="shared" si="472"/>
        <v>Bénie Traoré</v>
      </c>
      <c r="U60" s="233" t="str">
        <f t="shared" si="472"/>
        <v>Bryan Ramirez</v>
      </c>
      <c r="V60" s="233" t="str">
        <f t="shared" si="472"/>
        <v>Denzel Dumfries</v>
      </c>
      <c r="W60" s="233" t="str">
        <f t="shared" si="472"/>
        <v>Daichi Kamada</v>
      </c>
      <c r="X60" s="233" t="str">
        <f t="shared" si="472"/>
        <v>Carl Starfelt</v>
      </c>
      <c r="Y60" s="233" t="str">
        <f t="shared" si="472"/>
        <v>Amine Ben Hamida</v>
      </c>
      <c r="Z60" s="233" t="str">
        <f t="shared" si="472"/>
        <v>Axel Witsel</v>
      </c>
      <c r="AA60" s="233" t="str">
        <f t="shared" si="472"/>
        <v>Haissem Hassan</v>
      </c>
      <c r="AB60" s="233" t="str">
        <f t="shared" si="472"/>
        <v>Alireza Beiranvand</v>
      </c>
      <c r="AC60" s="233" t="str">
        <f t="shared" si="472"/>
        <v>Ben Old</v>
      </c>
      <c r="AD60" s="233" t="str">
        <f t="shared" si="472"/>
        <v>Ander Barrenetxea</v>
      </c>
      <c r="AE60" s="233" t="str">
        <f t="shared" si="472"/>
        <v>Deroy Duarte</v>
      </c>
      <c r="AF60" s="233" t="str">
        <f t="shared" si="472"/>
        <v>Abdullah Al-Khaibari</v>
      </c>
      <c r="AG60" s="233" t="str">
        <f t="shared" ref="AG60:AJ60" si="479">AG6</f>
        <v>Brian Barboza</v>
      </c>
      <c r="AH60" s="233" t="str">
        <f t="shared" si="479"/>
        <v>Dayot Upamecano</v>
      </c>
      <c r="AI60" s="233" t="str">
        <f t="shared" si="479"/>
        <v>Bamba Dieng</v>
      </c>
      <c r="AJ60" s="233" t="str">
        <f t="shared" si="479"/>
        <v>Akam Hashim Rahman</v>
      </c>
      <c r="AK60" s="233" t="str">
        <f t="shared" ref="AK60:AW60" si="480">AK6</f>
        <v>David Møller Wolfe</v>
      </c>
      <c r="AL60" s="233" t="str">
        <f t="shared" si="480"/>
        <v>Emiliano Martínez ARG</v>
      </c>
      <c r="AM60" s="233" t="str">
        <f t="shared" si="480"/>
        <v>Ahmed Benbouali</v>
      </c>
      <c r="AN60" s="233" t="str">
        <f t="shared" si="480"/>
        <v>Carney Chukwuemeka</v>
      </c>
      <c r="AO60" s="233" t="str">
        <f t="shared" si="480"/>
        <v>Abdel Rahman Mohammad Awwad Suleiman</v>
      </c>
      <c r="AP60" s="233" t="str">
        <f t="shared" si="480"/>
        <v>Diogo Dalot</v>
      </c>
      <c r="AQ60" s="233" t="str">
        <f t="shared" si="480"/>
        <v>Brian Cipenga</v>
      </c>
      <c r="AR60" s="233" t="str">
        <f t="shared" si="480"/>
        <v>Alisher Odilov</v>
      </c>
      <c r="AS60" s="233" t="str">
        <f t="shared" si="480"/>
        <v>Daniel Muñoz</v>
      </c>
      <c r="AT60" s="233" t="str">
        <f t="shared" si="480"/>
        <v>Bukayo Saka</v>
      </c>
      <c r="AU60" s="233" t="str">
        <f t="shared" si="480"/>
        <v>Duje Caleta-Car</v>
      </c>
      <c r="AV60" s="233" t="str">
        <f t="shared" si="480"/>
        <v>Caleb Yirenkyi</v>
      </c>
      <c r="AW60" s="233" t="str">
        <f t="shared" si="480"/>
        <v>Carlos Harvey</v>
      </c>
      <c r="DQ60" s="233" t="str">
        <f t="shared" ca="1" si="469"/>
        <v>Korea Republic</v>
      </c>
      <c r="DR60" s="233">
        <f t="shared" si="470"/>
        <v>5</v>
      </c>
      <c r="DS60" s="233">
        <f t="shared" si="471"/>
        <v>1</v>
      </c>
      <c r="DT60" s="233" t="str">
        <f ca="1">OFFSET(C3,DR60,DS60)</f>
        <v>Hong Hyun-Seok</v>
      </c>
      <c r="DU60" s="233">
        <f ca="1">COUNTIF('Group Stages'!J7:J150,DT60)</f>
        <v>0</v>
      </c>
      <c r="DV60" s="233">
        <f ca="1">COUNTIF('Group Stages'!K7:K150,DT60)</f>
        <v>0</v>
      </c>
      <c r="DW60" s="233">
        <f ca="1">COUNTIF('Group Stages'!L7:L150,DT60)</f>
        <v>0</v>
      </c>
      <c r="DX60" s="233">
        <f ca="1">COUNTIF('Group Stages'!M7:M150,DT60)</f>
        <v>0</v>
      </c>
      <c r="DY60" s="233">
        <f ca="1">COUNTIF('Group Stages'!N7:N150,DT60)</f>
        <v>0</v>
      </c>
      <c r="DZ60" s="233">
        <f ca="1">COUNTIF('Group Stages'!O7:O150,DT60)</f>
        <v>0</v>
      </c>
      <c r="EA60" s="233">
        <f ca="1">COUNTIF('Group Stages'!P7:P150,DT60)</f>
        <v>0</v>
      </c>
      <c r="EB60" s="233">
        <f ca="1">COUNTIF('Group Stages'!Q7:Q150,DT60)</f>
        <v>0</v>
      </c>
      <c r="EC60" s="233">
        <f ca="1">COUNTIF('Knock Out Stages'!K7:K85,DT60)</f>
        <v>0</v>
      </c>
      <c r="ED60" s="233">
        <f ca="1">COUNTIF('Knock Out Stages'!L7:L85,DT60)</f>
        <v>0</v>
      </c>
      <c r="EE60" s="233">
        <f ca="1">COUNTIF('Knock Out Stages'!M7:M85,DT60)</f>
        <v>0</v>
      </c>
      <c r="EF60" s="233">
        <f ca="1">COUNTIF('Knock Out Stages'!N7:N85,DT60)</f>
        <v>0</v>
      </c>
      <c r="EG60" s="233">
        <f ca="1">COUNTIF('Knock Out Stages'!O7:O85,DT60)</f>
        <v>0</v>
      </c>
      <c r="EH60" s="233">
        <f ca="1">COUNTIF('Knock Out Stages'!P7:P85,DT60)</f>
        <v>0</v>
      </c>
      <c r="EI60" s="233">
        <f ca="1">COUNTIF('Knock Out Stages'!Q7:Q85,DT60)</f>
        <v>0</v>
      </c>
      <c r="EJ60" s="233">
        <f ca="1">COUNTIF('Knock Out Stages'!R7:R85,DT60)</f>
        <v>0</v>
      </c>
      <c r="EK60" s="233">
        <f t="shared" ca="1" si="3"/>
        <v>0</v>
      </c>
      <c r="EL60" s="235">
        <f ca="1">RANK(EK60,EK3:EK1250)+COUNTIF(EK3:EK60,EK60)-1</f>
        <v>58</v>
      </c>
      <c r="EM60" s="233" t="str">
        <f t="shared" ca="1" si="4"/>
        <v>Hong Hyun-Seok (Korea Republic)</v>
      </c>
    </row>
    <row r="61" spans="1:143" x14ac:dyDescent="0.2">
      <c r="A61" s="233">
        <v>5</v>
      </c>
      <c r="B61" s="233" t="str">
        <f t="shared" si="472"/>
        <v>Carlos Acevedo</v>
      </c>
      <c r="C61" s="233" t="str">
        <f t="shared" si="472"/>
        <v>Jayden Adams</v>
      </c>
      <c r="D61" s="233" t="str">
        <f t="shared" si="472"/>
        <v>Han-Beom Lee</v>
      </c>
      <c r="E61" s="233" t="str">
        <f t="shared" si="472"/>
        <v>Jaroslav Zeleny</v>
      </c>
      <c r="F61" s="233" t="str">
        <f t="shared" si="472"/>
        <v>Dayne St. Clair</v>
      </c>
      <c r="G61" s="233" t="str">
        <f t="shared" si="472"/>
        <v>Benjamin Tahirovic</v>
      </c>
      <c r="H61" s="233" t="str">
        <f t="shared" si="472"/>
        <v>Anas Abdulsalam Abweny</v>
      </c>
      <c r="I61" s="233" t="str">
        <f t="shared" si="472"/>
        <v>Dan Ndoye</v>
      </c>
      <c r="J61" s="233" t="str">
        <f t="shared" si="472"/>
        <v>Danilo A</v>
      </c>
      <c r="K61" s="233" t="str">
        <f t="shared" si="472"/>
        <v>Anass Salah-Eddine</v>
      </c>
      <c r="L61" s="233" t="str">
        <f t="shared" si="472"/>
        <v>Delentz Pierre</v>
      </c>
      <c r="M61" s="233" t="str">
        <f t="shared" si="472"/>
        <v>Billy Gilmour</v>
      </c>
      <c r="N61" s="233" t="str">
        <f t="shared" si="472"/>
        <v>Brenden Aaronson</v>
      </c>
      <c r="O61" s="233" t="str">
        <f t="shared" si="472"/>
        <v>Braian Ojeda</v>
      </c>
      <c r="P61" s="233" t="str">
        <f t="shared" si="472"/>
        <v>Ante Suto</v>
      </c>
      <c r="Q61" s="233" t="str">
        <f t="shared" si="472"/>
        <v>Atakan Karazor</v>
      </c>
      <c r="R61" s="233" t="str">
        <f t="shared" si="472"/>
        <v>Chris Führich</v>
      </c>
      <c r="S61" s="233" t="str">
        <f t="shared" si="472"/>
        <v>Godfried Roemeratoe</v>
      </c>
      <c r="T61" s="233" t="str">
        <f t="shared" si="472"/>
        <v>Christ Inao Oulaï</v>
      </c>
      <c r="U61" s="233" t="str">
        <f t="shared" si="472"/>
        <v>Cristian Ramírez</v>
      </c>
      <c r="V61" s="233" t="str">
        <f t="shared" si="472"/>
        <v>Donyell Malen</v>
      </c>
      <c r="W61" s="233" t="str">
        <f t="shared" si="472"/>
        <v>Daiki Hashioka</v>
      </c>
      <c r="X61" s="233" t="str">
        <f t="shared" si="472"/>
        <v>Daniel Svensson</v>
      </c>
      <c r="Y61" s="233" t="str">
        <f t="shared" si="472"/>
        <v>Anis Ben Slimane</v>
      </c>
      <c r="Z61" s="233" t="str">
        <f t="shared" si="472"/>
        <v>Brandon Mechele</v>
      </c>
      <c r="AA61" s="233" t="str">
        <f t="shared" si="472"/>
        <v>Hamdy Fathy</v>
      </c>
      <c r="AB61" s="233" t="str">
        <f t="shared" si="472"/>
        <v>Alireza Jahanbakhsh</v>
      </c>
      <c r="AC61" s="233" t="str">
        <f t="shared" si="472"/>
        <v>Ben Waine</v>
      </c>
      <c r="AD61" s="233" t="str">
        <f t="shared" si="472"/>
        <v>Aymeric Laporte</v>
      </c>
      <c r="AE61" s="233" t="str">
        <f t="shared" si="472"/>
        <v>Diney</v>
      </c>
      <c r="AF61" s="233" t="str">
        <f t="shared" si="472"/>
        <v>Ahmed Al-Kassar</v>
      </c>
      <c r="AG61" s="233" t="str">
        <f t="shared" ref="AG61:AJ61" si="481">AG7</f>
        <v>Brian Rodríguez</v>
      </c>
      <c r="AH61" s="233" t="str">
        <f t="shared" si="481"/>
        <v>Désiré Doué</v>
      </c>
      <c r="AI61" s="233" t="str">
        <f t="shared" si="481"/>
        <v>Boulaye Dia</v>
      </c>
      <c r="AJ61" s="233" t="str">
        <f t="shared" si="481"/>
        <v>Ali Ibrahim Al-Hamadi</v>
      </c>
      <c r="AK61" s="233" t="str">
        <f t="shared" ref="AK61:AW61" si="482">AK7</f>
        <v>Egil Selvik</v>
      </c>
      <c r="AL61" s="233" t="str">
        <f t="shared" si="482"/>
        <v>Enzo Fernández</v>
      </c>
      <c r="AM61" s="233" t="str">
        <f t="shared" si="482"/>
        <v>Aïssa Mandi</v>
      </c>
      <c r="AN61" s="233" t="str">
        <f t="shared" si="482"/>
        <v>Christoph Baumgartner</v>
      </c>
      <c r="AO61" s="233" t="str">
        <f t="shared" si="482"/>
        <v>Ahmad Assaf</v>
      </c>
      <c r="AP61" s="233" t="str">
        <f t="shared" si="482"/>
        <v>Francisco Conceição</v>
      </c>
      <c r="AQ61" s="233" t="str">
        <f t="shared" si="482"/>
        <v>Cédric Bakambu</v>
      </c>
      <c r="AR61" s="233" t="str">
        <f t="shared" si="482"/>
        <v>Azizjon G'aniyev</v>
      </c>
      <c r="AS61" s="233" t="str">
        <f t="shared" si="482"/>
        <v>David Ospina</v>
      </c>
      <c r="AT61" s="233" t="str">
        <f t="shared" si="482"/>
        <v>Cole Palmer</v>
      </c>
      <c r="AU61" s="233" t="str">
        <f t="shared" si="482"/>
        <v>Igor Matanovic</v>
      </c>
      <c r="AV61" s="233" t="str">
        <f t="shared" si="482"/>
        <v>Christopher Baah</v>
      </c>
      <c r="AW61" s="233" t="str">
        <f t="shared" si="482"/>
        <v>Cecilio Waterman</v>
      </c>
      <c r="DQ61" s="233" t="str">
        <f t="shared" ca="1" si="469"/>
        <v>Korea Republic</v>
      </c>
      <c r="DR61" s="233">
        <f t="shared" si="470"/>
        <v>6</v>
      </c>
      <c r="DS61" s="233">
        <f t="shared" si="471"/>
        <v>1</v>
      </c>
      <c r="DT61" s="233" t="str">
        <f ca="1">OFFSET(C3,DR61,DS61)</f>
        <v>Hwang Hee-Chan</v>
      </c>
      <c r="DU61" s="233">
        <f ca="1">COUNTIF('Group Stages'!J7:J150,DT61)</f>
        <v>0</v>
      </c>
      <c r="DV61" s="233">
        <f ca="1">COUNTIF('Group Stages'!K7:K150,DT61)</f>
        <v>0</v>
      </c>
      <c r="DW61" s="233">
        <f ca="1">COUNTIF('Group Stages'!L7:L150,DT61)</f>
        <v>0</v>
      </c>
      <c r="DX61" s="233">
        <f ca="1">COUNTIF('Group Stages'!M7:M150,DT61)</f>
        <v>0</v>
      </c>
      <c r="DY61" s="233">
        <f ca="1">COUNTIF('Group Stages'!N7:N150,DT61)</f>
        <v>0</v>
      </c>
      <c r="DZ61" s="233">
        <f ca="1">COUNTIF('Group Stages'!O7:O150,DT61)</f>
        <v>0</v>
      </c>
      <c r="EA61" s="233">
        <f ca="1">COUNTIF('Group Stages'!P7:P150,DT61)</f>
        <v>0</v>
      </c>
      <c r="EB61" s="233">
        <f ca="1">COUNTIF('Group Stages'!Q7:Q150,DT61)</f>
        <v>0</v>
      </c>
      <c r="EC61" s="233">
        <f ca="1">COUNTIF('Knock Out Stages'!K7:K85,DT61)</f>
        <v>0</v>
      </c>
      <c r="ED61" s="233">
        <f ca="1">COUNTIF('Knock Out Stages'!L7:L85,DT61)</f>
        <v>0</v>
      </c>
      <c r="EE61" s="233">
        <f ca="1">COUNTIF('Knock Out Stages'!M7:M85,DT61)</f>
        <v>0</v>
      </c>
      <c r="EF61" s="233">
        <f ca="1">COUNTIF('Knock Out Stages'!N7:N85,DT61)</f>
        <v>0</v>
      </c>
      <c r="EG61" s="233">
        <f ca="1">COUNTIF('Knock Out Stages'!O7:O85,DT61)</f>
        <v>0</v>
      </c>
      <c r="EH61" s="233">
        <f ca="1">COUNTIF('Knock Out Stages'!P7:P85,DT61)</f>
        <v>0</v>
      </c>
      <c r="EI61" s="233">
        <f ca="1">COUNTIF('Knock Out Stages'!Q7:Q85,DT61)</f>
        <v>0</v>
      </c>
      <c r="EJ61" s="233">
        <f ca="1">COUNTIF('Knock Out Stages'!R7:R85,DT61)</f>
        <v>0</v>
      </c>
      <c r="EK61" s="233">
        <f t="shared" ca="1" si="3"/>
        <v>0</v>
      </c>
      <c r="EL61" s="235">
        <f ca="1">RANK(EK61,EK3:EK1250)+COUNTIF(EK3:EK61,EK61)-1</f>
        <v>59</v>
      </c>
      <c r="EM61" s="233" t="str">
        <f t="shared" ca="1" si="4"/>
        <v>Hwang Hee-Chan (Korea Republic)</v>
      </c>
    </row>
    <row r="62" spans="1:143" x14ac:dyDescent="0.2">
      <c r="A62" s="233">
        <v>6</v>
      </c>
      <c r="B62" s="233" t="str">
        <f t="shared" si="472"/>
        <v>Carlos Rodríguez</v>
      </c>
      <c r="C62" s="233" t="str">
        <f t="shared" si="472"/>
        <v>Khuliso Mudau</v>
      </c>
      <c r="D62" s="233" t="str">
        <f t="shared" si="472"/>
        <v>Hong Hyun-Seok</v>
      </c>
      <c r="E62" s="233" t="str">
        <f t="shared" si="472"/>
        <v>Ladislav Krejcí</v>
      </c>
      <c r="F62" s="233" t="str">
        <f t="shared" si="472"/>
        <v>Derek Cornelius</v>
      </c>
      <c r="G62" s="233" t="str">
        <f t="shared" si="472"/>
        <v>Dzenis Burnic</v>
      </c>
      <c r="H62" s="233" t="str">
        <f t="shared" si="472"/>
        <v>Assim Madibo</v>
      </c>
      <c r="I62" s="233" t="str">
        <f t="shared" si="472"/>
        <v>Denis Zakaria</v>
      </c>
      <c r="J62" s="233" t="str">
        <f t="shared" si="472"/>
        <v>Danilo B</v>
      </c>
      <c r="K62" s="233" t="str">
        <f t="shared" si="472"/>
        <v>Ayoub El Kaabi</v>
      </c>
      <c r="L62" s="233" t="str">
        <f t="shared" si="472"/>
        <v>Derrick Etienne Jr.</v>
      </c>
      <c r="M62" s="233" t="str">
        <f t="shared" si="472"/>
        <v>Ché Adams</v>
      </c>
      <c r="N62" s="233" t="str">
        <f t="shared" si="472"/>
        <v>Chris Brady</v>
      </c>
      <c r="O62" s="233" t="str">
        <f t="shared" si="472"/>
        <v>Damián Bobadilla</v>
      </c>
      <c r="P62" s="233" t="str">
        <f t="shared" si="472"/>
        <v>Awer Mabil</v>
      </c>
      <c r="Q62" s="233" t="str">
        <f t="shared" si="472"/>
        <v>Baris Alper Yilmaz</v>
      </c>
      <c r="R62" s="233" t="str">
        <f t="shared" si="472"/>
        <v>David Raum</v>
      </c>
      <c r="S62" s="233" t="str">
        <f t="shared" si="472"/>
        <v>Jearl Margaritha</v>
      </c>
      <c r="T62" s="233" t="str">
        <f t="shared" si="472"/>
        <v>Clément Akpa</v>
      </c>
      <c r="U62" s="233" t="str">
        <f t="shared" si="472"/>
        <v>David Cabezas</v>
      </c>
      <c r="V62" s="233" t="str">
        <f t="shared" si="472"/>
        <v>Jan Paul van Hecke</v>
      </c>
      <c r="W62" s="233" t="str">
        <f t="shared" si="472"/>
        <v>Daizen Maeda</v>
      </c>
      <c r="X62" s="233" t="str">
        <f t="shared" si="472"/>
        <v>Elliot Stroud</v>
      </c>
      <c r="Y62" s="233" t="str">
        <f t="shared" si="472"/>
        <v>Anisse Saidi</v>
      </c>
      <c r="Z62" s="233" t="str">
        <f t="shared" si="472"/>
        <v>Charles De Ketelaere</v>
      </c>
      <c r="AA62" s="233" t="str">
        <f t="shared" si="472"/>
        <v>Hossam Abdelmaguid</v>
      </c>
      <c r="AB62" s="233" t="str">
        <f t="shared" si="472"/>
        <v>Amir Razzaghinia</v>
      </c>
      <c r="AC62" s="233" t="str">
        <f t="shared" si="472"/>
        <v>Bill Tuiloma</v>
      </c>
      <c r="AD62" s="233" t="str">
        <f t="shared" si="472"/>
        <v>Borja Iglesias</v>
      </c>
      <c r="AE62" s="233" t="str">
        <f t="shared" si="472"/>
        <v>Fábio Domingos</v>
      </c>
      <c r="AF62" s="233" t="str">
        <f t="shared" si="472"/>
        <v>Aiman Yahya</v>
      </c>
      <c r="AG62" s="233" t="str">
        <f t="shared" ref="AG62:AJ62" si="483">AG8</f>
        <v>Darwin Núñez</v>
      </c>
      <c r="AH62" s="233" t="str">
        <f t="shared" si="483"/>
        <v>Eduardo Camavinga</v>
      </c>
      <c r="AI62" s="233" t="str">
        <f t="shared" si="483"/>
        <v>Cherif Ndiaye</v>
      </c>
      <c r="AJ62" s="233" t="str">
        <f t="shared" si="483"/>
        <v>Ali Jasim</v>
      </c>
      <c r="AK62" s="233" t="str">
        <f t="shared" ref="AK62:AW62" si="484">AK8</f>
        <v>Erling Haaland</v>
      </c>
      <c r="AL62" s="233" t="str">
        <f t="shared" si="484"/>
        <v>Exequiel Palacios</v>
      </c>
      <c r="AM62" s="233" t="str">
        <f t="shared" si="484"/>
        <v>Amin Chiakha</v>
      </c>
      <c r="AN62" s="233" t="str">
        <f t="shared" si="484"/>
        <v>David Affengruber</v>
      </c>
      <c r="AO62" s="233" t="str">
        <f t="shared" si="484"/>
        <v>Ali Ahmad Ali Azaizeh</v>
      </c>
      <c r="AP62" s="233" t="str">
        <f t="shared" si="484"/>
        <v>Francisco Trincão</v>
      </c>
      <c r="AQ62" s="233" t="str">
        <f t="shared" si="484"/>
        <v>Chancel Mbemba</v>
      </c>
      <c r="AR62" s="233" t="str">
        <f t="shared" si="484"/>
        <v>Behruzjon Karimov</v>
      </c>
      <c r="AS62" s="233" t="str">
        <f t="shared" si="484"/>
        <v>Davinson Sánchez</v>
      </c>
      <c r="AT62" s="233" t="str">
        <f t="shared" si="484"/>
        <v>Dan Burn</v>
      </c>
      <c r="AU62" s="233" t="str">
        <f t="shared" si="484"/>
        <v>Ivan Perisic</v>
      </c>
      <c r="AV62" s="233" t="str">
        <f t="shared" si="484"/>
        <v>Daniel Agyei</v>
      </c>
      <c r="AW62" s="233" t="str">
        <f t="shared" si="484"/>
        <v>César Blackman</v>
      </c>
      <c r="DQ62" s="233" t="str">
        <f t="shared" ca="1" si="469"/>
        <v>Korea Republic</v>
      </c>
      <c r="DR62" s="233">
        <f t="shared" si="470"/>
        <v>7</v>
      </c>
      <c r="DS62" s="233">
        <f t="shared" si="471"/>
        <v>1</v>
      </c>
      <c r="DT62" s="233" t="str">
        <f ca="1">OFFSET(C3,DR62,DS62)</f>
        <v>Jens Castrop</v>
      </c>
      <c r="DU62" s="233">
        <f ca="1">COUNTIF('Group Stages'!J7:J150,DT62)</f>
        <v>0</v>
      </c>
      <c r="DV62" s="233">
        <f ca="1">COUNTIF('Group Stages'!K7:K150,DT62)</f>
        <v>0</v>
      </c>
      <c r="DW62" s="233">
        <f ca="1">COUNTIF('Group Stages'!L7:L150,DT62)</f>
        <v>0</v>
      </c>
      <c r="DX62" s="233">
        <f ca="1">COUNTIF('Group Stages'!M7:M150,DT62)</f>
        <v>0</v>
      </c>
      <c r="DY62" s="233">
        <f ca="1">COUNTIF('Group Stages'!N7:N150,DT62)</f>
        <v>0</v>
      </c>
      <c r="DZ62" s="233">
        <f ca="1">COUNTIF('Group Stages'!O7:O150,DT62)</f>
        <v>0</v>
      </c>
      <c r="EA62" s="233">
        <f ca="1">COUNTIF('Group Stages'!P7:P150,DT62)</f>
        <v>0</v>
      </c>
      <c r="EB62" s="233">
        <f ca="1">COUNTIF('Group Stages'!Q7:Q150,DT62)</f>
        <v>0</v>
      </c>
      <c r="EC62" s="233">
        <f ca="1">COUNTIF('Knock Out Stages'!K7:K85,DT62)</f>
        <v>0</v>
      </c>
      <c r="ED62" s="233">
        <f ca="1">COUNTIF('Knock Out Stages'!L7:L85,DT62)</f>
        <v>0</v>
      </c>
      <c r="EE62" s="233">
        <f ca="1">COUNTIF('Knock Out Stages'!M7:M85,DT62)</f>
        <v>0</v>
      </c>
      <c r="EF62" s="233">
        <f ca="1">COUNTIF('Knock Out Stages'!N7:N85,DT62)</f>
        <v>0</v>
      </c>
      <c r="EG62" s="233">
        <f ca="1">COUNTIF('Knock Out Stages'!O7:O85,DT62)</f>
        <v>0</v>
      </c>
      <c r="EH62" s="233">
        <f ca="1">COUNTIF('Knock Out Stages'!P7:P85,DT62)</f>
        <v>0</v>
      </c>
      <c r="EI62" s="233">
        <f ca="1">COUNTIF('Knock Out Stages'!Q7:Q85,DT62)</f>
        <v>0</v>
      </c>
      <c r="EJ62" s="233">
        <f ca="1">COUNTIF('Knock Out Stages'!R7:R85,DT62)</f>
        <v>0</v>
      </c>
      <c r="EK62" s="233">
        <f t="shared" ca="1" si="3"/>
        <v>0</v>
      </c>
      <c r="EL62" s="235">
        <f ca="1">RANK(EK62,EK3:EK1250)+COUNTIF(EK3:EK62,EK62)-1</f>
        <v>60</v>
      </c>
      <c r="EM62" s="233" t="str">
        <f t="shared" ca="1" si="4"/>
        <v>Jens Castrop (Korea Republic)</v>
      </c>
    </row>
    <row r="63" spans="1:143" x14ac:dyDescent="0.2">
      <c r="A63" s="233">
        <v>7</v>
      </c>
      <c r="B63" s="233" t="str">
        <f t="shared" si="472"/>
        <v>César Montes</v>
      </c>
      <c r="C63" s="233" t="str">
        <f t="shared" si="472"/>
        <v>Khulumani Ndamane</v>
      </c>
      <c r="D63" s="233" t="str">
        <f t="shared" si="472"/>
        <v>Hwang Hee-Chan</v>
      </c>
      <c r="E63" s="233" t="str">
        <f t="shared" si="472"/>
        <v>Lukás Cerv</v>
      </c>
      <c r="F63" s="233" t="str">
        <f t="shared" si="472"/>
        <v>Ismaël Koné</v>
      </c>
      <c r="G63" s="233" t="str">
        <f t="shared" si="472"/>
        <v>Edin Dzeko</v>
      </c>
      <c r="H63" s="233" t="str">
        <f t="shared" si="472"/>
        <v>Ayoub Al Oui</v>
      </c>
      <c r="I63" s="233" t="str">
        <f t="shared" si="472"/>
        <v>Djibril Sow</v>
      </c>
      <c r="J63" s="233" t="str">
        <f t="shared" si="472"/>
        <v>Douglas Santos</v>
      </c>
      <c r="K63" s="233" t="str">
        <f t="shared" si="472"/>
        <v>Azzedine Ounahi</v>
      </c>
      <c r="L63" s="233" t="str">
        <f t="shared" si="472"/>
        <v>Duckens Nazon</v>
      </c>
      <c r="M63" s="233" t="str">
        <f t="shared" si="472"/>
        <v>Dominic Hyam</v>
      </c>
      <c r="N63" s="233" t="str">
        <f t="shared" si="472"/>
        <v>Chris Richards</v>
      </c>
      <c r="O63" s="233" t="str">
        <f t="shared" si="472"/>
        <v>Diego Gómez</v>
      </c>
      <c r="P63" s="233" t="str">
        <f t="shared" si="472"/>
        <v>Aziz Behich</v>
      </c>
      <c r="Q63" s="233" t="str">
        <f t="shared" si="472"/>
        <v>Deniz Gül</v>
      </c>
      <c r="R63" s="233" t="str">
        <f t="shared" si="472"/>
        <v>Deniz Undav</v>
      </c>
      <c r="S63" s="233" t="str">
        <f t="shared" si="472"/>
        <v>Jeremy Antonisse</v>
      </c>
      <c r="T63" s="233" t="str">
        <f t="shared" si="472"/>
        <v>Elye Wahi</v>
      </c>
      <c r="U63" s="233" t="str">
        <f t="shared" si="472"/>
        <v>Denil Castillo</v>
      </c>
      <c r="V63" s="233" t="str">
        <f t="shared" si="472"/>
        <v>Jerdy Schouten</v>
      </c>
      <c r="W63" s="233" t="str">
        <f t="shared" si="472"/>
        <v>Hiroki Ito</v>
      </c>
      <c r="X63" s="233" t="str">
        <f t="shared" si="472"/>
        <v>Eric Anders Smith</v>
      </c>
      <c r="Y63" s="233" t="str">
        <f t="shared" si="472"/>
        <v>Aymen Dahmen</v>
      </c>
      <c r="Z63" s="233" t="str">
        <f t="shared" si="472"/>
        <v>Dodi Lukebakio</v>
      </c>
      <c r="AA63" s="233" t="str">
        <f t="shared" si="472"/>
        <v>Ibrahim Adel</v>
      </c>
      <c r="AB63" s="233" t="str">
        <f t="shared" si="472"/>
        <v>Aria Yousefi</v>
      </c>
      <c r="AC63" s="233" t="str">
        <f t="shared" si="472"/>
        <v>Callan Elliot</v>
      </c>
      <c r="AD63" s="233" t="str">
        <f t="shared" si="472"/>
        <v>Carlos Soler</v>
      </c>
      <c r="AE63" s="233" t="str">
        <f t="shared" si="472"/>
        <v>Garry Rodrigues</v>
      </c>
      <c r="AF63" s="233" t="str">
        <f t="shared" si="472"/>
        <v>Al Mufarrij</v>
      </c>
      <c r="AG63" s="233" t="str">
        <f t="shared" ref="AG63:AJ63" si="485">AG9</f>
        <v>Emiliano Martínez URG</v>
      </c>
      <c r="AH63" s="233" t="str">
        <f t="shared" si="485"/>
        <v>Hugo Ekitike</v>
      </c>
      <c r="AI63" s="233" t="str">
        <f t="shared" si="485"/>
        <v>Édouard Mendy</v>
      </c>
      <c r="AJ63" s="233" t="str">
        <f t="shared" si="485"/>
        <v>Ali Yousif Hashim</v>
      </c>
      <c r="AK63" s="233" t="str">
        <f t="shared" ref="AK63:AW63" si="486">AK9</f>
        <v>Felix Horn Myhre</v>
      </c>
      <c r="AL63" s="233" t="str">
        <f t="shared" si="486"/>
        <v>Flaco López</v>
      </c>
      <c r="AM63" s="233" t="str">
        <f t="shared" si="486"/>
        <v>Amine Gouiri</v>
      </c>
      <c r="AN63" s="233" t="str">
        <f t="shared" si="486"/>
        <v>David Alaba</v>
      </c>
      <c r="AO63" s="233" t="str">
        <f t="shared" si="486"/>
        <v>Amer Rasem Adel Jamous</v>
      </c>
      <c r="AP63" s="233" t="str">
        <f t="shared" si="486"/>
        <v>Gonçalo Guedes</v>
      </c>
      <c r="AQ63" s="233" t="str">
        <f t="shared" si="486"/>
        <v>Charles Pickel</v>
      </c>
      <c r="AR63" s="233" t="str">
        <f t="shared" si="486"/>
        <v>Botirali Ergashev</v>
      </c>
      <c r="AS63" s="233" t="str">
        <f t="shared" si="486"/>
        <v>Deiver Machado</v>
      </c>
      <c r="AT63" s="233" t="str">
        <f t="shared" si="486"/>
        <v>Dean Henderson</v>
      </c>
      <c r="AU63" s="233" t="str">
        <f t="shared" si="486"/>
        <v>Ivan Smolcic</v>
      </c>
      <c r="AV63" s="233" t="str">
        <f t="shared" si="486"/>
        <v>Derrick Köhn</v>
      </c>
      <c r="AW63" s="233" t="str">
        <f t="shared" si="486"/>
        <v>César Samudio</v>
      </c>
      <c r="DQ63" s="233" t="str">
        <f t="shared" ca="1" si="469"/>
        <v>Korea Republic</v>
      </c>
      <c r="DR63" s="233">
        <f t="shared" si="470"/>
        <v>8</v>
      </c>
      <c r="DS63" s="233">
        <f t="shared" si="471"/>
        <v>1</v>
      </c>
      <c r="DT63" s="233" t="str">
        <f ca="1">OFFSET(C3,DR63,DS63)</f>
        <v>Jin-Gyu Kim</v>
      </c>
      <c r="DU63" s="233">
        <f ca="1">COUNTIF('Group Stages'!J7:J150,DT63)</f>
        <v>0</v>
      </c>
      <c r="DV63" s="233">
        <f ca="1">COUNTIF('Group Stages'!K7:K150,DT63)</f>
        <v>0</v>
      </c>
      <c r="DW63" s="233">
        <f ca="1">COUNTIF('Group Stages'!L7:L150,DT63)</f>
        <v>0</v>
      </c>
      <c r="DX63" s="233">
        <f ca="1">COUNTIF('Group Stages'!M7:M150,DT63)</f>
        <v>0</v>
      </c>
      <c r="DY63" s="233">
        <f ca="1">COUNTIF('Group Stages'!N7:N150,DT63)</f>
        <v>0</v>
      </c>
      <c r="DZ63" s="233">
        <f ca="1">COUNTIF('Group Stages'!O7:O150,DT63)</f>
        <v>0</v>
      </c>
      <c r="EA63" s="233">
        <f ca="1">COUNTIF('Group Stages'!P7:P150,DT63)</f>
        <v>0</v>
      </c>
      <c r="EB63" s="233">
        <f ca="1">COUNTIF('Group Stages'!Q7:Q150,DT63)</f>
        <v>0</v>
      </c>
      <c r="EC63" s="233">
        <f ca="1">COUNTIF('Knock Out Stages'!K7:K85,DT63)</f>
        <v>0</v>
      </c>
      <c r="ED63" s="233">
        <f ca="1">COUNTIF('Knock Out Stages'!L7:L85,DT63)</f>
        <v>0</v>
      </c>
      <c r="EE63" s="233">
        <f ca="1">COUNTIF('Knock Out Stages'!M7:M85,DT63)</f>
        <v>0</v>
      </c>
      <c r="EF63" s="233">
        <f ca="1">COUNTIF('Knock Out Stages'!N7:N85,DT63)</f>
        <v>0</v>
      </c>
      <c r="EG63" s="233">
        <f ca="1">COUNTIF('Knock Out Stages'!O7:O85,DT63)</f>
        <v>0</v>
      </c>
      <c r="EH63" s="233">
        <f ca="1">COUNTIF('Knock Out Stages'!P7:P85,DT63)</f>
        <v>0</v>
      </c>
      <c r="EI63" s="233">
        <f ca="1">COUNTIF('Knock Out Stages'!Q7:Q85,DT63)</f>
        <v>0</v>
      </c>
      <c r="EJ63" s="233">
        <f ca="1">COUNTIF('Knock Out Stages'!R7:R85,DT63)</f>
        <v>0</v>
      </c>
      <c r="EK63" s="233">
        <f t="shared" ca="1" si="3"/>
        <v>0</v>
      </c>
      <c r="EL63" s="235">
        <f ca="1">RANK(EK63,EK3:EK1250)+COUNTIF(EK3:EK63,EK63)-1</f>
        <v>61</v>
      </c>
      <c r="EM63" s="233" t="str">
        <f t="shared" ca="1" si="4"/>
        <v>Jin-Gyu Kim (Korea Republic)</v>
      </c>
    </row>
    <row r="64" spans="1:143" x14ac:dyDescent="0.2">
      <c r="A64" s="233">
        <v>8</v>
      </c>
      <c r="B64" s="233" t="str">
        <f t="shared" si="472"/>
        <v>Denzell García</v>
      </c>
      <c r="C64" s="233" t="str">
        <f t="shared" si="472"/>
        <v>Lyle Foster</v>
      </c>
      <c r="D64" s="233" t="str">
        <f t="shared" si="472"/>
        <v>Jens Castrop</v>
      </c>
      <c r="E64" s="233" t="str">
        <f t="shared" si="472"/>
        <v>Lukas Hornicek</v>
      </c>
      <c r="F64" s="233" t="str">
        <f t="shared" si="472"/>
        <v>Jacen Russell-Rowe</v>
      </c>
      <c r="G64" s="233" t="str">
        <f t="shared" si="472"/>
        <v>Ermedin Demirovic</v>
      </c>
      <c r="H64" s="233" t="str">
        <f t="shared" si="472"/>
        <v>Bassam Al-Rawi</v>
      </c>
      <c r="I64" s="233" t="str">
        <f t="shared" si="472"/>
        <v>Eray Cömert</v>
      </c>
      <c r="J64" s="233" t="str">
        <f t="shared" si="472"/>
        <v>Ederson</v>
      </c>
      <c r="K64" s="233" t="str">
        <f t="shared" si="472"/>
        <v>Bilal El Khannouss</v>
      </c>
      <c r="L64" s="233" t="str">
        <f t="shared" si="472"/>
        <v>Duke Lacroix</v>
      </c>
      <c r="M64" s="233" t="str">
        <f t="shared" si="472"/>
        <v>Findlay Curtis</v>
      </c>
      <c r="N64" s="233" t="str">
        <f t="shared" si="472"/>
        <v>Christian Pulisic</v>
      </c>
      <c r="O64" s="233" t="str">
        <f t="shared" si="472"/>
        <v>Fabián Balbuena</v>
      </c>
      <c r="P64" s="233" t="str">
        <f t="shared" si="472"/>
        <v>Cameron Burgess</v>
      </c>
      <c r="Q64" s="233" t="str">
        <f t="shared" si="472"/>
        <v>Eren Elmali</v>
      </c>
      <c r="R64" s="233" t="str">
        <f t="shared" si="472"/>
        <v>Finn Dahmen</v>
      </c>
      <c r="S64" s="233" t="str">
        <f t="shared" si="472"/>
        <v>Joshua Brenet</v>
      </c>
      <c r="T64" s="233" t="str">
        <f t="shared" si="472"/>
        <v>Emmanuel Agbadou</v>
      </c>
      <c r="U64" s="233" t="str">
        <f t="shared" si="472"/>
        <v>Elias Legendre</v>
      </c>
      <c r="V64" s="233" t="str">
        <f t="shared" si="472"/>
        <v>Jeremie Frimpong</v>
      </c>
      <c r="W64" s="233" t="str">
        <f t="shared" si="472"/>
        <v>Joel Chima Fujita</v>
      </c>
      <c r="X64" s="233" t="str">
        <f t="shared" si="472"/>
        <v>Gabriel Gudmundsson</v>
      </c>
      <c r="Y64" s="233" t="str">
        <f t="shared" si="472"/>
        <v>Elias Saad</v>
      </c>
      <c r="Z64" s="233" t="str">
        <f t="shared" si="472"/>
        <v>Jérémy Doku</v>
      </c>
      <c r="AA64" s="233" t="str">
        <f t="shared" si="472"/>
        <v>Khaled Sobhy</v>
      </c>
      <c r="AB64" s="233" t="str">
        <f t="shared" si="472"/>
        <v>Danial Iri</v>
      </c>
      <c r="AC64" s="233" t="str">
        <f t="shared" si="472"/>
        <v>Callum McCowatt</v>
      </c>
      <c r="AD64" s="233" t="str">
        <f t="shared" si="472"/>
        <v>Cristhian Mosquera</v>
      </c>
      <c r="AE64" s="233" t="str">
        <f t="shared" si="472"/>
        <v>Ieltsin Jerónimo Semedo Camões</v>
      </c>
      <c r="AF64" s="233" t="str">
        <f t="shared" si="472"/>
        <v>Ali Lajami</v>
      </c>
      <c r="AG64" s="233" t="str">
        <f t="shared" ref="AG64:AJ64" si="487">AG10</f>
        <v>Facundo Martínez</v>
      </c>
      <c r="AH64" s="233" t="str">
        <f t="shared" si="487"/>
        <v>Ibrahima Konaté</v>
      </c>
      <c r="AI64" s="233" t="str">
        <f t="shared" si="487"/>
        <v>El Hadji Malick Diouf</v>
      </c>
      <c r="AJ64" s="233" t="str">
        <f t="shared" si="487"/>
        <v>Amir Al-Ammari</v>
      </c>
      <c r="AK64" s="233" t="str">
        <f t="shared" ref="AK64:AW64" si="488">AK10</f>
        <v>Fredrik André Bjørkan</v>
      </c>
      <c r="AL64" s="233" t="str">
        <f t="shared" si="488"/>
        <v>Franco Mastantuono</v>
      </c>
      <c r="AM64" s="233" t="str">
        <f t="shared" si="488"/>
        <v>Anis Hadj Moussa</v>
      </c>
      <c r="AN64" s="233" t="str">
        <f t="shared" si="488"/>
        <v>Florian Grillitsch</v>
      </c>
      <c r="AO64" s="233" t="str">
        <f t="shared" si="488"/>
        <v>Baha' Faisal</v>
      </c>
      <c r="AP64" s="233" t="str">
        <f t="shared" si="488"/>
        <v>Gonçalo Inacio</v>
      </c>
      <c r="AQ64" s="233" t="str">
        <f t="shared" si="488"/>
        <v>Dylan Batubinsika</v>
      </c>
      <c r="AR64" s="233" t="str">
        <f t="shared" si="488"/>
        <v>Dostonbek Khamdamov</v>
      </c>
      <c r="AS64" s="233" t="str">
        <f t="shared" si="488"/>
        <v>Gustavo Puerta</v>
      </c>
      <c r="AT64" s="233" t="str">
        <f t="shared" si="488"/>
        <v>Declan Rice</v>
      </c>
      <c r="AU64" s="233" t="str">
        <f t="shared" si="488"/>
        <v>Ivor Pandur</v>
      </c>
      <c r="AV64" s="233" t="str">
        <f t="shared" si="488"/>
        <v>Derrick Luckassen</v>
      </c>
      <c r="AW64" s="233" t="str">
        <f t="shared" si="488"/>
        <v>César Yanis</v>
      </c>
      <c r="DQ64" s="233" t="str">
        <f t="shared" ca="1" si="469"/>
        <v>Korea Republic</v>
      </c>
      <c r="DR64" s="233">
        <f t="shared" si="470"/>
        <v>9</v>
      </c>
      <c r="DS64" s="233">
        <f t="shared" si="471"/>
        <v>1</v>
      </c>
      <c r="DT64" s="233" t="str">
        <f ca="1">OFFSET(C3,DR64,DS64)</f>
        <v>Jo Hyeon-Woo</v>
      </c>
      <c r="DU64" s="233">
        <f ca="1">COUNTIF('Group Stages'!J7:J150,DT64)</f>
        <v>0</v>
      </c>
      <c r="DV64" s="233">
        <f ca="1">COUNTIF('Group Stages'!K7:K150,DT64)</f>
        <v>0</v>
      </c>
      <c r="DW64" s="233">
        <f ca="1">COUNTIF('Group Stages'!L7:L150,DT64)</f>
        <v>0</v>
      </c>
      <c r="DX64" s="233">
        <f ca="1">COUNTIF('Group Stages'!M7:M150,DT64)</f>
        <v>0</v>
      </c>
      <c r="DY64" s="233">
        <f ca="1">COUNTIF('Group Stages'!N7:N150,DT64)</f>
        <v>0</v>
      </c>
      <c r="DZ64" s="233">
        <f ca="1">COUNTIF('Group Stages'!O7:O150,DT64)</f>
        <v>0</v>
      </c>
      <c r="EA64" s="233">
        <f ca="1">COUNTIF('Group Stages'!P7:P150,DT64)</f>
        <v>0</v>
      </c>
      <c r="EB64" s="233">
        <f ca="1">COUNTIF('Group Stages'!Q7:Q150,DT64)</f>
        <v>0</v>
      </c>
      <c r="EC64" s="233">
        <f ca="1">COUNTIF('Knock Out Stages'!K7:K85,DT64)</f>
        <v>0</v>
      </c>
      <c r="ED64" s="233">
        <f ca="1">COUNTIF('Knock Out Stages'!L7:L85,DT64)</f>
        <v>0</v>
      </c>
      <c r="EE64" s="233">
        <f ca="1">COUNTIF('Knock Out Stages'!M7:M85,DT64)</f>
        <v>0</v>
      </c>
      <c r="EF64" s="233">
        <f ca="1">COUNTIF('Knock Out Stages'!N7:N85,DT64)</f>
        <v>0</v>
      </c>
      <c r="EG64" s="233">
        <f ca="1">COUNTIF('Knock Out Stages'!O7:O85,DT64)</f>
        <v>0</v>
      </c>
      <c r="EH64" s="233">
        <f ca="1">COUNTIF('Knock Out Stages'!P7:P85,DT64)</f>
        <v>0</v>
      </c>
      <c r="EI64" s="233">
        <f ca="1">COUNTIF('Knock Out Stages'!Q7:Q85,DT64)</f>
        <v>0</v>
      </c>
      <c r="EJ64" s="233">
        <f ca="1">COUNTIF('Knock Out Stages'!R7:R85,DT64)</f>
        <v>0</v>
      </c>
      <c r="EK64" s="233">
        <f t="shared" ca="1" si="3"/>
        <v>0</v>
      </c>
      <c r="EL64" s="235">
        <f ca="1">RANK(EK64,EK3:EK1250)+COUNTIF(EK3:EK64,EK64)-1</f>
        <v>62</v>
      </c>
      <c r="EM64" s="233" t="str">
        <f t="shared" ca="1" si="4"/>
        <v>Jo Hyeon-Woo (Korea Republic)</v>
      </c>
    </row>
    <row r="65" spans="1:143" x14ac:dyDescent="0.2">
      <c r="A65" s="233">
        <v>9</v>
      </c>
      <c r="B65" s="233" t="str">
        <f t="shared" ref="B65:AF72" si="489">B11</f>
        <v>Érick Sánchez</v>
      </c>
      <c r="C65" s="233" t="str">
        <f t="shared" si="489"/>
        <v>Mbekezeli Mbokazi</v>
      </c>
      <c r="D65" s="233" t="str">
        <f t="shared" si="489"/>
        <v>Jin-Gyu Kim</v>
      </c>
      <c r="E65" s="233" t="str">
        <f t="shared" si="489"/>
        <v>Lukás Provod</v>
      </c>
      <c r="F65" s="233" t="str">
        <f t="shared" si="489"/>
        <v>Jahkeele Marshall-Rutty</v>
      </c>
      <c r="G65" s="233" t="str">
        <f t="shared" si="489"/>
        <v>Esmir Bajraktarevic</v>
      </c>
      <c r="H65" s="233" t="str">
        <f t="shared" si="489"/>
        <v>Boualem Khoukhi</v>
      </c>
      <c r="I65" s="233" t="str">
        <f t="shared" si="489"/>
        <v>Fabian Rieder</v>
      </c>
      <c r="J65" s="233" t="str">
        <f t="shared" si="489"/>
        <v>Endrick</v>
      </c>
      <c r="K65" s="233" t="str">
        <f t="shared" si="489"/>
        <v>Brahim Díaz</v>
      </c>
      <c r="L65" s="233" t="str">
        <f t="shared" si="489"/>
        <v>Frantzdy Pierrot</v>
      </c>
      <c r="M65" s="233" t="str">
        <f t="shared" si="489"/>
        <v>George Hirst</v>
      </c>
      <c r="N65" s="233" t="str">
        <f t="shared" si="489"/>
        <v>Cristian Roldan</v>
      </c>
      <c r="O65" s="233" t="str">
        <f t="shared" si="489"/>
        <v>Gabriel Ávalos</v>
      </c>
      <c r="P65" s="233" t="str">
        <f t="shared" si="489"/>
        <v>Connor Metcalfe</v>
      </c>
      <c r="Q65" s="233" t="str">
        <f t="shared" si="489"/>
        <v>Ferdi Kadioglu</v>
      </c>
      <c r="R65" s="233" t="str">
        <f t="shared" si="489"/>
        <v>Florian Wirtz</v>
      </c>
      <c r="S65" s="233" t="str">
        <f t="shared" si="489"/>
        <v>Juninho Bacuna</v>
      </c>
      <c r="T65" s="233" t="str">
        <f t="shared" si="489"/>
        <v>Evan Ndicka</v>
      </c>
      <c r="U65" s="233" t="str">
        <f t="shared" si="489"/>
        <v>Enner Valencia</v>
      </c>
      <c r="V65" s="233" t="str">
        <f t="shared" si="489"/>
        <v>Jorrel Hato</v>
      </c>
      <c r="W65" s="233" t="str">
        <f t="shared" si="489"/>
        <v>Junnosuke Suzuki</v>
      </c>
      <c r="X65" s="233" t="str">
        <f t="shared" si="489"/>
        <v>Gustaf Lagerbielke</v>
      </c>
      <c r="Y65" s="233" t="str">
        <f t="shared" si="489"/>
        <v>Ellyes Skhiri</v>
      </c>
      <c r="Z65" s="233" t="str">
        <f t="shared" si="489"/>
        <v>Joaquin Seys</v>
      </c>
      <c r="AA65" s="233" t="str">
        <f t="shared" si="489"/>
        <v>Mahdy Soliman</v>
      </c>
      <c r="AB65" s="233" t="str">
        <f t="shared" si="489"/>
        <v>Dennis Eckert</v>
      </c>
      <c r="AC65" s="233" t="str">
        <f t="shared" si="489"/>
        <v>Elijah Just</v>
      </c>
      <c r="AD65" s="233" t="str">
        <f t="shared" si="489"/>
        <v>Dani Olmo</v>
      </c>
      <c r="AE65" s="233" t="str">
        <f t="shared" si="489"/>
        <v>João Paulo</v>
      </c>
      <c r="AF65" s="233" t="str">
        <f t="shared" si="489"/>
        <v>Ali Majrashi</v>
      </c>
      <c r="AG65" s="233" t="str">
        <f t="shared" ref="AG65:AJ65" si="490">AG11</f>
        <v>Facundo Pellistri</v>
      </c>
      <c r="AH65" s="233" t="str">
        <f t="shared" si="490"/>
        <v>Kylian Mbappé</v>
      </c>
      <c r="AI65" s="233" t="str">
        <f t="shared" si="490"/>
        <v>Habib Diallo</v>
      </c>
      <c r="AJ65" s="233" t="str">
        <f t="shared" si="490"/>
        <v>Aymen Hussein</v>
      </c>
      <c r="AK65" s="233" t="str">
        <f t="shared" ref="AK65:AW65" si="491">AK11</f>
        <v>Henrik Sælebakke Falchener</v>
      </c>
      <c r="AL65" s="233" t="str">
        <f t="shared" si="491"/>
        <v>Gabriel Rojas</v>
      </c>
      <c r="AM65" s="233" t="str">
        <f t="shared" si="491"/>
        <v>Anthony Mandrea</v>
      </c>
      <c r="AN65" s="233" t="str">
        <f t="shared" si="491"/>
        <v>Florian Wiegele</v>
      </c>
      <c r="AO65" s="233" t="str">
        <f t="shared" si="491"/>
        <v>Husam Ali Mohammad Abudahab</v>
      </c>
      <c r="AP65" s="233" t="str">
        <f t="shared" si="491"/>
        <v>Gonçalo Ramos</v>
      </c>
      <c r="AQ65" s="233" t="str">
        <f t="shared" si="491"/>
        <v>Edo Kayembe</v>
      </c>
      <c r="AR65" s="233" t="str">
        <f t="shared" si="491"/>
        <v>Eldor Shomurodov</v>
      </c>
      <c r="AS65" s="233" t="str">
        <f t="shared" si="491"/>
        <v>James Rodríguez</v>
      </c>
      <c r="AT65" s="233" t="str">
        <f t="shared" si="491"/>
        <v>Dominic Solanke</v>
      </c>
      <c r="AU65" s="233" t="str">
        <f t="shared" si="491"/>
        <v>Josip Stanisic</v>
      </c>
      <c r="AV65" s="233" t="str">
        <f t="shared" si="491"/>
        <v>Elisha Owusu</v>
      </c>
      <c r="AW65" s="233" t="str">
        <f t="shared" si="491"/>
        <v>Christian Martínez</v>
      </c>
      <c r="DQ65" s="233" t="str">
        <f t="shared" ca="1" si="469"/>
        <v>Korea Republic</v>
      </c>
      <c r="DR65" s="233">
        <f t="shared" si="470"/>
        <v>10</v>
      </c>
      <c r="DS65" s="233">
        <f t="shared" si="471"/>
        <v>1</v>
      </c>
      <c r="DT65" s="233" t="str">
        <f ca="1">OFFSET(C3,DR65,DS65)</f>
        <v>Kim Ju-Sung</v>
      </c>
      <c r="DU65" s="233">
        <f ca="1">COUNTIF('Group Stages'!J7:J150,DT65)</f>
        <v>0</v>
      </c>
      <c r="DV65" s="233">
        <f ca="1">COUNTIF('Group Stages'!K7:K150,DT65)</f>
        <v>0</v>
      </c>
      <c r="DW65" s="233">
        <f ca="1">COUNTIF('Group Stages'!L7:L150,DT65)</f>
        <v>0</v>
      </c>
      <c r="DX65" s="233">
        <f ca="1">COUNTIF('Group Stages'!M7:M150,DT65)</f>
        <v>0</v>
      </c>
      <c r="DY65" s="233">
        <f ca="1">COUNTIF('Group Stages'!N7:N150,DT65)</f>
        <v>0</v>
      </c>
      <c r="DZ65" s="233">
        <f ca="1">COUNTIF('Group Stages'!O7:O150,DT65)</f>
        <v>0</v>
      </c>
      <c r="EA65" s="233">
        <f ca="1">COUNTIF('Group Stages'!P7:P150,DT65)</f>
        <v>0</v>
      </c>
      <c r="EB65" s="233">
        <f ca="1">COUNTIF('Group Stages'!Q7:Q150,DT65)</f>
        <v>0</v>
      </c>
      <c r="EC65" s="233">
        <f ca="1">COUNTIF('Knock Out Stages'!K7:K85,DT65)</f>
        <v>0</v>
      </c>
      <c r="ED65" s="233">
        <f ca="1">COUNTIF('Knock Out Stages'!L7:L85,DT65)</f>
        <v>0</v>
      </c>
      <c r="EE65" s="233">
        <f ca="1">COUNTIF('Knock Out Stages'!M7:M85,DT65)</f>
        <v>0</v>
      </c>
      <c r="EF65" s="233">
        <f ca="1">COUNTIF('Knock Out Stages'!N7:N85,DT65)</f>
        <v>0</v>
      </c>
      <c r="EG65" s="233">
        <f ca="1">COUNTIF('Knock Out Stages'!O7:O85,DT65)</f>
        <v>0</v>
      </c>
      <c r="EH65" s="233">
        <f ca="1">COUNTIF('Knock Out Stages'!P7:P85,DT65)</f>
        <v>0</v>
      </c>
      <c r="EI65" s="233">
        <f ca="1">COUNTIF('Knock Out Stages'!Q7:Q85,DT65)</f>
        <v>0</v>
      </c>
      <c r="EJ65" s="233">
        <f ca="1">COUNTIF('Knock Out Stages'!R7:R85,DT65)</f>
        <v>0</v>
      </c>
      <c r="EK65" s="233">
        <f t="shared" ca="1" si="3"/>
        <v>0</v>
      </c>
      <c r="EL65" s="235">
        <f ca="1">RANK(EK65,EK3:EK1250)+COUNTIF(EK3:EK65,EK65)-1</f>
        <v>63</v>
      </c>
      <c r="EM65" s="233" t="str">
        <f t="shared" ca="1" si="4"/>
        <v>Kim Ju-Sung (Korea Republic)</v>
      </c>
    </row>
    <row r="66" spans="1:143" x14ac:dyDescent="0.2">
      <c r="A66" s="233">
        <v>10</v>
      </c>
      <c r="B66" s="233" t="str">
        <f t="shared" si="489"/>
        <v>Erik Lira</v>
      </c>
      <c r="C66" s="233" t="str">
        <f t="shared" si="489"/>
        <v>Nkosinathi Sibisi</v>
      </c>
      <c r="D66" s="233" t="str">
        <f t="shared" si="489"/>
        <v>Jo Hyeon-Woo</v>
      </c>
      <c r="E66" s="233" t="str">
        <f t="shared" si="489"/>
        <v>Martin Jedlicka</v>
      </c>
      <c r="F66" s="233" t="str">
        <f t="shared" si="489"/>
        <v>Joel Waterman</v>
      </c>
      <c r="G66" s="233" t="str">
        <f t="shared" si="489"/>
        <v>Haris Tabakovic</v>
      </c>
      <c r="H66" s="233" t="str">
        <f t="shared" si="489"/>
        <v>Edmílson Junior</v>
      </c>
      <c r="I66" s="233" t="str">
        <f t="shared" si="489"/>
        <v>Granit Xhaka</v>
      </c>
      <c r="J66" s="233" t="str">
        <f t="shared" si="489"/>
        <v>Fabinho</v>
      </c>
      <c r="K66" s="233" t="str">
        <f t="shared" si="489"/>
        <v>Chadi Riad</v>
      </c>
      <c r="L66" s="233" t="str">
        <f t="shared" si="489"/>
        <v>Hannes Delcroix</v>
      </c>
      <c r="M66" s="233" t="str">
        <f t="shared" si="489"/>
        <v>Grant Hanley</v>
      </c>
      <c r="N66" s="233" t="str">
        <f t="shared" si="489"/>
        <v>Folarin Balogun</v>
      </c>
      <c r="O66" s="233" t="str">
        <f t="shared" si="489"/>
        <v>Gastón Olveira</v>
      </c>
      <c r="P66" s="233" t="str">
        <f t="shared" si="489"/>
        <v>Deni Juric</v>
      </c>
      <c r="Q66" s="233" t="str">
        <f t="shared" si="489"/>
        <v>Hakan Çalhanoglu</v>
      </c>
      <c r="R66" s="233" t="str">
        <f t="shared" si="489"/>
        <v>Jonas Urbig</v>
      </c>
      <c r="S66" s="233" t="str">
        <f t="shared" si="489"/>
        <v>Juriën Gaari</v>
      </c>
      <c r="T66" s="233" t="str">
        <f t="shared" si="489"/>
        <v>Evann Guessand</v>
      </c>
      <c r="U66" s="233" t="str">
        <f t="shared" si="489"/>
        <v>Félix Torres</v>
      </c>
      <c r="V66" s="233" t="str">
        <f t="shared" si="489"/>
        <v>Justin Bijlow13</v>
      </c>
      <c r="W66" s="233" t="str">
        <f t="shared" si="489"/>
        <v>Junya Ito</v>
      </c>
      <c r="X66" s="233" t="str">
        <f t="shared" si="489"/>
        <v>Gustaf Nilsson</v>
      </c>
      <c r="Y66" s="233" t="str">
        <f t="shared" si="489"/>
        <v>Firas Chaouat</v>
      </c>
      <c r="Z66" s="233" t="str">
        <f t="shared" si="489"/>
        <v>Kevin De Bruyne</v>
      </c>
      <c r="AA66" s="233" t="str">
        <f t="shared" si="489"/>
        <v>Mahmoud Saber</v>
      </c>
      <c r="AB66" s="233" t="str">
        <f t="shared" si="489"/>
        <v>Ehsan Hajsafi</v>
      </c>
      <c r="AC66" s="233" t="str">
        <f t="shared" si="489"/>
        <v>Finn Surman</v>
      </c>
      <c r="AD66" s="233" t="str">
        <f t="shared" si="489"/>
        <v>David Raya</v>
      </c>
      <c r="AE66" s="233" t="str">
        <f t="shared" si="489"/>
        <v>Jordan Mendes</v>
      </c>
      <c r="AF66" s="233" t="str">
        <f t="shared" si="489"/>
        <v>Feras Al-Brikan</v>
      </c>
      <c r="AG66" s="233" t="str">
        <f t="shared" ref="AG66:AJ66" si="492">AG12</f>
        <v>Facundo Torres</v>
      </c>
      <c r="AH66" s="233" t="str">
        <f t="shared" si="492"/>
        <v>Lucas Chevalier</v>
      </c>
      <c r="AI66" s="233" t="str">
        <f t="shared" si="492"/>
        <v>Habib Diarra</v>
      </c>
      <c r="AJ66" s="233" t="str">
        <f t="shared" si="492"/>
        <v>Fahad Talib Raheem</v>
      </c>
      <c r="AK66" s="233" t="str">
        <f t="shared" ref="AK66:AW66" si="493">AK12</f>
        <v>Jens Petter Hauge</v>
      </c>
      <c r="AL66" s="233" t="str">
        <f t="shared" si="493"/>
        <v>Gerónimo Rulli</v>
      </c>
      <c r="AM66" s="233" t="str">
        <f t="shared" si="493"/>
        <v>Emile Dorval</v>
      </c>
      <c r="AN66" s="233" t="str">
        <f t="shared" si="493"/>
        <v>Kevin Danso</v>
      </c>
      <c r="AO66" s="233" t="str">
        <f t="shared" si="493"/>
        <v>Ibrahim Mohammad Abdallah Sabra</v>
      </c>
      <c r="AP66" s="233" t="str">
        <f t="shared" si="493"/>
        <v>João Cancelo</v>
      </c>
      <c r="AQ66" s="233" t="str">
        <f t="shared" si="493"/>
        <v>Fiston Mayele</v>
      </c>
      <c r="AR66" s="233" t="str">
        <f t="shared" si="493"/>
        <v>Farrukh Sayfiev</v>
      </c>
      <c r="AS66" s="233" t="str">
        <f t="shared" si="493"/>
        <v>Jáminton Campaz</v>
      </c>
      <c r="AT66" s="233" t="str">
        <f t="shared" si="493"/>
        <v>Elliot Anderson</v>
      </c>
      <c r="AU66" s="233" t="str">
        <f t="shared" si="493"/>
        <v>Josip Sutalo</v>
      </c>
      <c r="AV66" s="233" t="str">
        <f t="shared" si="493"/>
        <v>Fatawu Issahaku</v>
      </c>
      <c r="AW66" s="233" t="str">
        <f t="shared" si="493"/>
        <v>Édgar Bárcenas</v>
      </c>
      <c r="DQ66" s="233" t="str">
        <f t="shared" ca="1" si="469"/>
        <v>Korea Republic</v>
      </c>
      <c r="DR66" s="233">
        <f t="shared" si="470"/>
        <v>11</v>
      </c>
      <c r="DS66" s="233">
        <f t="shared" si="471"/>
        <v>1</v>
      </c>
      <c r="DT66" s="233" t="str">
        <f ca="1">OFFSET(C3,DR66,DS66)</f>
        <v>Kim Min-Jae</v>
      </c>
      <c r="DU66" s="233">
        <f ca="1">COUNTIF('Group Stages'!J7:J150,DT66)</f>
        <v>0</v>
      </c>
      <c r="DV66" s="233">
        <f ca="1">COUNTIF('Group Stages'!K7:K150,DT66)</f>
        <v>0</v>
      </c>
      <c r="DW66" s="233">
        <f ca="1">COUNTIF('Group Stages'!L7:L150,DT66)</f>
        <v>0</v>
      </c>
      <c r="DX66" s="233">
        <f ca="1">COUNTIF('Group Stages'!M7:M150,DT66)</f>
        <v>0</v>
      </c>
      <c r="DY66" s="233">
        <f ca="1">COUNTIF('Group Stages'!N7:N150,DT66)</f>
        <v>0</v>
      </c>
      <c r="DZ66" s="233">
        <f ca="1">COUNTIF('Group Stages'!O7:O150,DT66)</f>
        <v>0</v>
      </c>
      <c r="EA66" s="233">
        <f ca="1">COUNTIF('Group Stages'!P7:P150,DT66)</f>
        <v>0</v>
      </c>
      <c r="EB66" s="233">
        <f ca="1">COUNTIF('Group Stages'!Q7:Q150,DT66)</f>
        <v>0</v>
      </c>
      <c r="EC66" s="233">
        <f ca="1">COUNTIF('Knock Out Stages'!K7:K85,DT66)</f>
        <v>0</v>
      </c>
      <c r="ED66" s="233">
        <f ca="1">COUNTIF('Knock Out Stages'!L7:L85,DT66)</f>
        <v>0</v>
      </c>
      <c r="EE66" s="233">
        <f ca="1">COUNTIF('Knock Out Stages'!M7:M85,DT66)</f>
        <v>0</v>
      </c>
      <c r="EF66" s="233">
        <f ca="1">COUNTIF('Knock Out Stages'!N7:N85,DT66)</f>
        <v>0</v>
      </c>
      <c r="EG66" s="233">
        <f ca="1">COUNTIF('Knock Out Stages'!O7:O85,DT66)</f>
        <v>0</v>
      </c>
      <c r="EH66" s="233">
        <f ca="1">COUNTIF('Knock Out Stages'!P7:P85,DT66)</f>
        <v>0</v>
      </c>
      <c r="EI66" s="233">
        <f ca="1">COUNTIF('Knock Out Stages'!Q7:Q85,DT66)</f>
        <v>0</v>
      </c>
      <c r="EJ66" s="233">
        <f ca="1">COUNTIF('Knock Out Stages'!R7:R85,DT66)</f>
        <v>0</v>
      </c>
      <c r="EK66" s="233">
        <f t="shared" ca="1" si="3"/>
        <v>0</v>
      </c>
      <c r="EL66" s="235">
        <f ca="1">RANK(EK66,EK3:EK1250)+COUNTIF(EK3:EK66,EK66)-1</f>
        <v>64</v>
      </c>
      <c r="EM66" s="233" t="str">
        <f t="shared" ca="1" si="4"/>
        <v>Kim Min-Jae (Korea Republic)</v>
      </c>
    </row>
    <row r="67" spans="1:143" x14ac:dyDescent="0.2">
      <c r="A67" s="233">
        <v>11</v>
      </c>
      <c r="B67" s="233" t="str">
        <f t="shared" si="489"/>
        <v>Everardo López</v>
      </c>
      <c r="C67" s="233" t="str">
        <f t="shared" si="489"/>
        <v>Oswin Appollis</v>
      </c>
      <c r="D67" s="233" t="str">
        <f t="shared" si="489"/>
        <v>Kim Ju-Sung</v>
      </c>
      <c r="E67" s="233" t="str">
        <f t="shared" si="489"/>
        <v>Martin Vitík</v>
      </c>
      <c r="F67" s="233" t="str">
        <f t="shared" si="489"/>
        <v>Jonathan David</v>
      </c>
      <c r="G67" s="233" t="str">
        <f t="shared" si="489"/>
        <v>Ivan Basic</v>
      </c>
      <c r="H67" s="233" t="str">
        <f t="shared" si="489"/>
        <v>Eisa Palangi</v>
      </c>
      <c r="I67" s="233" t="str">
        <f t="shared" si="489"/>
        <v>Gregor Kobel</v>
      </c>
      <c r="J67" s="233" t="str">
        <f t="shared" si="489"/>
        <v>Gabriel Martinelli</v>
      </c>
      <c r="K67" s="233" t="str">
        <f t="shared" si="489"/>
        <v>Chemsdine Talbi</v>
      </c>
      <c r="L67" s="233" t="str">
        <f t="shared" si="489"/>
        <v>Jean-Kévin Duverne</v>
      </c>
      <c r="M67" s="233" t="str">
        <f t="shared" si="489"/>
        <v>Jack Hendry</v>
      </c>
      <c r="N67" s="233" t="str">
        <f t="shared" si="489"/>
        <v>Giovanni Reyna</v>
      </c>
      <c r="O67" s="233" t="str">
        <f t="shared" si="489"/>
        <v>Gatito Fernández</v>
      </c>
      <c r="P67" s="233" t="str">
        <f t="shared" si="489"/>
        <v>Fran Karacic</v>
      </c>
      <c r="Q67" s="233" t="str">
        <f t="shared" si="489"/>
        <v>Irfan Can Kahveci</v>
      </c>
      <c r="R67" s="233" t="str">
        <f t="shared" si="489"/>
        <v>Jonathan Tah</v>
      </c>
      <c r="S67" s="233" t="str">
        <f t="shared" si="489"/>
        <v>Kenji Gorré</v>
      </c>
      <c r="T67" s="233" t="str">
        <f t="shared" si="489"/>
        <v>Franck Kessié</v>
      </c>
      <c r="U67" s="233" t="str">
        <f t="shared" si="489"/>
        <v>Gonzalo Plata</v>
      </c>
      <c r="V67" s="233" t="str">
        <f t="shared" si="489"/>
        <v>Kees Smit</v>
      </c>
      <c r="W67" s="233" t="str">
        <f t="shared" si="489"/>
        <v>Kaishu Sano</v>
      </c>
      <c r="X67" s="233" t="str">
        <f t="shared" si="489"/>
        <v>Gustav Lundgren</v>
      </c>
      <c r="Y67" s="233" t="str">
        <f t="shared" si="489"/>
        <v>Ghaith Zaalouni</v>
      </c>
      <c r="Z67" s="233" t="str">
        <f t="shared" si="489"/>
        <v>Koni De Winter</v>
      </c>
      <c r="AA67" s="233" t="str">
        <f t="shared" si="489"/>
        <v>Marwan Attia</v>
      </c>
      <c r="AB67" s="233" t="str">
        <f t="shared" si="489"/>
        <v>Ehsan Mahroughi</v>
      </c>
      <c r="AC67" s="233" t="str">
        <f t="shared" si="489"/>
        <v>Francis DeVries</v>
      </c>
      <c r="AD67" s="233" t="str">
        <f t="shared" si="489"/>
        <v>Dean Huijsen</v>
      </c>
      <c r="AE67" s="233" t="str">
        <f t="shared" si="489"/>
        <v>Jorginho Soares</v>
      </c>
      <c r="AF67" s="233" t="str">
        <f t="shared" si="489"/>
        <v>Hassan Mahbub</v>
      </c>
      <c r="AG67" s="233" t="str">
        <f t="shared" ref="AG67:AJ67" si="494">AG13</f>
        <v>Federico Valverde</v>
      </c>
      <c r="AH67" s="233" t="str">
        <f t="shared" si="494"/>
        <v>Lucas Digne</v>
      </c>
      <c r="AI67" s="233" t="str">
        <f t="shared" si="494"/>
        <v>Ibrahim Mbaye</v>
      </c>
      <c r="AJ67" s="233" t="str">
        <f t="shared" si="494"/>
        <v>Frans Dhia Haddad</v>
      </c>
      <c r="AK67" s="233" t="str">
        <f t="shared" ref="AK67:AW67" si="495">AK13</f>
        <v>Jørgen Strand Larsen</v>
      </c>
      <c r="AL67" s="233" t="str">
        <f t="shared" si="495"/>
        <v>Gianluca Prestianni</v>
      </c>
      <c r="AM67" s="233" t="str">
        <f t="shared" si="495"/>
        <v>Farès Chaïbi</v>
      </c>
      <c r="AN67" s="233" t="str">
        <f t="shared" si="495"/>
        <v>Konrad Laimer</v>
      </c>
      <c r="AO67" s="233" t="str">
        <f t="shared" si="495"/>
        <v>Ibrahim Sadeh</v>
      </c>
      <c r="AP67" s="233" t="str">
        <f t="shared" si="495"/>
        <v>João Félix</v>
      </c>
      <c r="AQ67" s="233" t="str">
        <f t="shared" si="495"/>
        <v>Grady Diangana</v>
      </c>
      <c r="AR67" s="233" t="str">
        <f t="shared" si="495"/>
        <v>Ibrokhim Ibragimov</v>
      </c>
      <c r="AS67" s="233" t="str">
        <f t="shared" si="495"/>
        <v>Jefferson Lerma</v>
      </c>
      <c r="AT67" s="233" t="str">
        <f t="shared" si="495"/>
        <v>Fikayo Tomori</v>
      </c>
      <c r="AU67" s="233" t="str">
        <f t="shared" si="495"/>
        <v>Karlo Letica</v>
      </c>
      <c r="AV67" s="233" t="str">
        <f t="shared" si="495"/>
        <v>Gideon Mensah</v>
      </c>
      <c r="AW67" s="233" t="str">
        <f t="shared" si="495"/>
        <v>Éric Davis</v>
      </c>
      <c r="DQ67" s="233" t="str">
        <f t="shared" ca="1" si="469"/>
        <v>Korea Republic</v>
      </c>
      <c r="DR67" s="233">
        <f t="shared" si="470"/>
        <v>12</v>
      </c>
      <c r="DS67" s="233">
        <f t="shared" si="471"/>
        <v>1</v>
      </c>
      <c r="DT67" s="233" t="str">
        <f ca="1">OFFSET(C3,DR67,DS67)</f>
        <v>Kim Moon-Hwan</v>
      </c>
      <c r="DU67" s="233">
        <f ca="1">COUNTIF('Group Stages'!J7:J150,DT67)</f>
        <v>0</v>
      </c>
      <c r="DV67" s="233">
        <f ca="1">COUNTIF('Group Stages'!K7:K150,DT67)</f>
        <v>0</v>
      </c>
      <c r="DW67" s="233">
        <f ca="1">COUNTIF('Group Stages'!L7:L150,DT67)</f>
        <v>0</v>
      </c>
      <c r="DX67" s="233">
        <f ca="1">COUNTIF('Group Stages'!M7:M150,DT67)</f>
        <v>0</v>
      </c>
      <c r="DY67" s="233">
        <f ca="1">COUNTIF('Group Stages'!N7:N150,DT67)</f>
        <v>0</v>
      </c>
      <c r="DZ67" s="233">
        <f ca="1">COUNTIF('Group Stages'!O7:O150,DT67)</f>
        <v>0</v>
      </c>
      <c r="EA67" s="233">
        <f ca="1">COUNTIF('Group Stages'!P7:P150,DT67)</f>
        <v>0</v>
      </c>
      <c r="EB67" s="233">
        <f ca="1">COUNTIF('Group Stages'!Q7:Q150,DT67)</f>
        <v>0</v>
      </c>
      <c r="EC67" s="233">
        <f ca="1">COUNTIF('Knock Out Stages'!K7:K85,DT67)</f>
        <v>0</v>
      </c>
      <c r="ED67" s="233">
        <f ca="1">COUNTIF('Knock Out Stages'!L7:L85,DT67)</f>
        <v>0</v>
      </c>
      <c r="EE67" s="233">
        <f ca="1">COUNTIF('Knock Out Stages'!M7:M85,DT67)</f>
        <v>0</v>
      </c>
      <c r="EF67" s="233">
        <f ca="1">COUNTIF('Knock Out Stages'!N7:N85,DT67)</f>
        <v>0</v>
      </c>
      <c r="EG67" s="233">
        <f ca="1">COUNTIF('Knock Out Stages'!O7:O85,DT67)</f>
        <v>0</v>
      </c>
      <c r="EH67" s="233">
        <f ca="1">COUNTIF('Knock Out Stages'!P7:P85,DT67)</f>
        <v>0</v>
      </c>
      <c r="EI67" s="233">
        <f ca="1">COUNTIF('Knock Out Stages'!Q7:Q85,DT67)</f>
        <v>0</v>
      </c>
      <c r="EJ67" s="233">
        <f ca="1">COUNTIF('Knock Out Stages'!R7:R85,DT67)</f>
        <v>0</v>
      </c>
      <c r="EK67" s="233">
        <f t="shared" ca="1" si="3"/>
        <v>0</v>
      </c>
      <c r="EL67" s="235">
        <f ca="1">RANK(EK67,EK3:EK1250)+COUNTIF(EK3:EK67,EK67)-1</f>
        <v>65</v>
      </c>
      <c r="EM67" s="233" t="str">
        <f t="shared" ca="1" si="4"/>
        <v>Kim Moon-Hwan (Korea Republic)</v>
      </c>
    </row>
    <row r="68" spans="1:143" x14ac:dyDescent="0.2">
      <c r="A68" s="233">
        <v>12</v>
      </c>
      <c r="B68" s="233" t="str">
        <f t="shared" si="489"/>
        <v>Germán Berterame</v>
      </c>
      <c r="C68" s="233" t="str">
        <f t="shared" si="489"/>
        <v>Relebohile Ratomo</v>
      </c>
      <c r="D68" s="233" t="str">
        <f t="shared" si="489"/>
        <v>Kim Min-Jae</v>
      </c>
      <c r="E68" s="233" t="str">
        <f t="shared" si="489"/>
        <v>Matej Kovar</v>
      </c>
      <c r="F68" s="233" t="str">
        <f t="shared" si="489"/>
        <v>Jonathan Osorio</v>
      </c>
      <c r="G68" s="233" t="str">
        <f t="shared" si="489"/>
        <v>Ivan Sunjic</v>
      </c>
      <c r="H68" s="233" t="str">
        <f t="shared" si="489"/>
        <v>Gueye Seydinaissa Laye</v>
      </c>
      <c r="I68" s="233" t="str">
        <f t="shared" si="489"/>
        <v>Joel Almada Monteiro</v>
      </c>
      <c r="J68" s="233" t="str">
        <f t="shared" si="489"/>
        <v>Gabriel Sara</v>
      </c>
      <c r="K68" s="233" t="str">
        <f t="shared" si="489"/>
        <v>El Mehdi Benabid</v>
      </c>
      <c r="L68" s="233" t="str">
        <f t="shared" si="489"/>
        <v>Jean-Ricner Bellegarde</v>
      </c>
      <c r="M68" s="233" t="str">
        <f t="shared" si="489"/>
        <v>John McGinn</v>
      </c>
      <c r="N68" s="233" t="str">
        <f t="shared" si="489"/>
        <v>Joe Scally</v>
      </c>
      <c r="O68" s="233" t="str">
        <f t="shared" si="489"/>
        <v>Gustavo Caballero</v>
      </c>
      <c r="P68" s="233" t="str">
        <f t="shared" si="489"/>
        <v>Jacob Italiano</v>
      </c>
      <c r="Q68" s="233" t="str">
        <f t="shared" si="489"/>
        <v>Ismail Yüksek</v>
      </c>
      <c r="R68" s="233" t="str">
        <f t="shared" si="489"/>
        <v>Josha Vagnoman</v>
      </c>
      <c r="S68" s="233" t="str">
        <f t="shared" si="489"/>
        <v>Kevin Felida</v>
      </c>
      <c r="T68" s="233" t="str">
        <f t="shared" si="489"/>
        <v>Ghislain Konan</v>
      </c>
      <c r="U68" s="233" t="str">
        <f t="shared" si="489"/>
        <v>Gonzalo Valle</v>
      </c>
      <c r="V68" s="233" t="str">
        <f t="shared" si="489"/>
        <v>Luciano Valente</v>
      </c>
      <c r="W68" s="233" t="str">
        <f t="shared" si="489"/>
        <v>Kaoru Mitoma</v>
      </c>
      <c r="X68" s="233" t="str">
        <f t="shared" si="489"/>
        <v>Herman Johansson</v>
      </c>
      <c r="Y68" s="233" t="str">
        <f t="shared" si="489"/>
        <v>Hadj Mahmoud</v>
      </c>
      <c r="Z68" s="233" t="str">
        <f t="shared" si="489"/>
        <v>Loïs Openda</v>
      </c>
      <c r="AA68" s="233" t="str">
        <f t="shared" si="489"/>
        <v>Mohamed Abdelmonem</v>
      </c>
      <c r="AB68" s="233" t="str">
        <f t="shared" si="489"/>
        <v>Hossein Hosseini</v>
      </c>
      <c r="AC68" s="233" t="str">
        <f t="shared" si="489"/>
        <v>James McGarry</v>
      </c>
      <c r="AD68" s="233" t="str">
        <f t="shared" si="489"/>
        <v>Fermín López</v>
      </c>
      <c r="AE68" s="233" t="str">
        <f t="shared" si="489"/>
        <v>Jovane Cabral</v>
      </c>
      <c r="AF68" s="233" t="str">
        <f t="shared" si="489"/>
        <v>Khalid Al-Ghannam</v>
      </c>
      <c r="AG68" s="233" t="str">
        <f t="shared" ref="AG68:AJ68" si="496">AG14</f>
        <v>Federico Viñas</v>
      </c>
      <c r="AH68" s="233" t="str">
        <f t="shared" si="496"/>
        <v>Lucas Hernández</v>
      </c>
      <c r="AI68" s="233" t="str">
        <f t="shared" si="496"/>
        <v>Idrissa Gueye</v>
      </c>
      <c r="AJ68" s="233" t="str">
        <f t="shared" si="496"/>
        <v>Hasan Abdulkareem</v>
      </c>
      <c r="AK68" s="233" t="str">
        <f t="shared" ref="AK68:AW68" si="497">AK14</f>
        <v>Julian Ryerson</v>
      </c>
      <c r="AL68" s="233" t="str">
        <f t="shared" si="497"/>
        <v>Giuliano Simeone</v>
      </c>
      <c r="AM68" s="233" t="str">
        <f t="shared" si="497"/>
        <v>Farès Ghedjemis</v>
      </c>
      <c r="AN68" s="233" t="str">
        <f t="shared" si="497"/>
        <v>Marcel Sabitzer</v>
      </c>
      <c r="AO68" s="233" t="str">
        <f t="shared" si="497"/>
        <v>Mahmoud Al-Mardi</v>
      </c>
      <c r="AP68" s="233" t="str">
        <f t="shared" si="497"/>
        <v>João Neves</v>
      </c>
      <c r="AQ68" s="233" t="str">
        <f t="shared" si="497"/>
        <v>Jeremy Ngakia</v>
      </c>
      <c r="AR68" s="233" t="str">
        <f t="shared" si="497"/>
        <v>Igor Sergeev</v>
      </c>
      <c r="AS68" s="233" t="str">
        <f t="shared" si="497"/>
        <v>Jhon Arias</v>
      </c>
      <c r="AT68" s="233" t="str">
        <f t="shared" si="497"/>
        <v>Harry Kane</v>
      </c>
      <c r="AU68" s="233" t="str">
        <f t="shared" si="497"/>
        <v>Kristijan Jakic</v>
      </c>
      <c r="AV68" s="233" t="str">
        <f t="shared" si="497"/>
        <v>Ibrahim Sulemana</v>
      </c>
      <c r="AW68" s="233" t="str">
        <f t="shared" si="497"/>
        <v>Ismael Díaz</v>
      </c>
      <c r="DQ68" s="233" t="str">
        <f t="shared" ca="1" si="469"/>
        <v>Korea Republic</v>
      </c>
      <c r="DR68" s="233">
        <f t="shared" si="470"/>
        <v>13</v>
      </c>
      <c r="DS68" s="233">
        <f t="shared" si="471"/>
        <v>1</v>
      </c>
      <c r="DT68" s="233" t="str">
        <f ca="1">OFFSET(C3,DR68,DS68)</f>
        <v>Kim Seung-Gyu</v>
      </c>
      <c r="DU68" s="233">
        <f ca="1">COUNTIF('Group Stages'!J7:J150,DT68)</f>
        <v>0</v>
      </c>
      <c r="DV68" s="233">
        <f ca="1">COUNTIF('Group Stages'!K7:K150,DT68)</f>
        <v>0</v>
      </c>
      <c r="DW68" s="233">
        <f ca="1">COUNTIF('Group Stages'!L7:L150,DT68)</f>
        <v>0</v>
      </c>
      <c r="DX68" s="233">
        <f ca="1">COUNTIF('Group Stages'!M7:M150,DT68)</f>
        <v>0</v>
      </c>
      <c r="DY68" s="233">
        <f ca="1">COUNTIF('Group Stages'!N7:N150,DT68)</f>
        <v>0</v>
      </c>
      <c r="DZ68" s="233">
        <f ca="1">COUNTIF('Group Stages'!O7:O150,DT68)</f>
        <v>0</v>
      </c>
      <c r="EA68" s="233">
        <f ca="1">COUNTIF('Group Stages'!P7:P150,DT68)</f>
        <v>0</v>
      </c>
      <c r="EB68" s="233">
        <f ca="1">COUNTIF('Group Stages'!Q7:Q150,DT68)</f>
        <v>0</v>
      </c>
      <c r="EC68" s="233">
        <f ca="1">COUNTIF('Knock Out Stages'!K7:K85,DT68)</f>
        <v>0</v>
      </c>
      <c r="ED68" s="233">
        <f ca="1">COUNTIF('Knock Out Stages'!L7:L85,DT68)</f>
        <v>0</v>
      </c>
      <c r="EE68" s="233">
        <f ca="1">COUNTIF('Knock Out Stages'!M7:M85,DT68)</f>
        <v>0</v>
      </c>
      <c r="EF68" s="233">
        <f ca="1">COUNTIF('Knock Out Stages'!N7:N85,DT68)</f>
        <v>0</v>
      </c>
      <c r="EG68" s="233">
        <f ca="1">COUNTIF('Knock Out Stages'!O7:O85,DT68)</f>
        <v>0</v>
      </c>
      <c r="EH68" s="233">
        <f ca="1">COUNTIF('Knock Out Stages'!P7:P85,DT68)</f>
        <v>0</v>
      </c>
      <c r="EI68" s="233">
        <f ca="1">COUNTIF('Knock Out Stages'!Q7:Q85,DT68)</f>
        <v>0</v>
      </c>
      <c r="EJ68" s="233">
        <f ca="1">COUNTIF('Knock Out Stages'!R7:R85,DT68)</f>
        <v>0</v>
      </c>
      <c r="EK68" s="233">
        <f t="shared" ref="EK68:EK131" ca="1" si="498">SUM(DU68:EJ68)</f>
        <v>0</v>
      </c>
      <c r="EL68" s="235">
        <f ca="1">RANK(EK68,EK3:EK1250)+COUNTIF(EK3:EK68,EK68)-1</f>
        <v>66</v>
      </c>
      <c r="EM68" s="233" t="str">
        <f t="shared" ref="EM68:EM131" ca="1" si="499">DT68&amp;" ("&amp;DQ68&amp;")"</f>
        <v>Kim Seung-Gyu (Korea Republic)</v>
      </c>
    </row>
    <row r="69" spans="1:143" x14ac:dyDescent="0.2">
      <c r="A69" s="233">
        <v>13</v>
      </c>
      <c r="B69" s="233" t="str">
        <f t="shared" si="489"/>
        <v>Guillermo Martínez</v>
      </c>
      <c r="C69" s="233" t="str">
        <f t="shared" si="489"/>
        <v>Renaldo Leaner</v>
      </c>
      <c r="D69" s="233" t="str">
        <f t="shared" si="489"/>
        <v>Kim Moon-Hwan</v>
      </c>
      <c r="E69" s="233" t="str">
        <f t="shared" si="489"/>
        <v>Michal Sadílek</v>
      </c>
      <c r="F69" s="233" t="str">
        <f t="shared" si="489"/>
        <v>Junior Hoilett</v>
      </c>
      <c r="G69" s="233" t="str">
        <f t="shared" si="489"/>
        <v>Jovo Lukic</v>
      </c>
      <c r="H69" s="233" t="str">
        <f t="shared" si="489"/>
        <v>Hassan Al-Haydos</v>
      </c>
      <c r="I69" s="233" t="str">
        <f t="shared" si="489"/>
        <v>Johan Manzambi</v>
      </c>
      <c r="J69" s="233" t="str">
        <f t="shared" si="489"/>
        <v>Hugo Souza</v>
      </c>
      <c r="K69" s="233" t="str">
        <f t="shared" si="489"/>
        <v>Gessime Yassine</v>
      </c>
      <c r="L69" s="233" t="str">
        <f t="shared" si="489"/>
        <v>Johny Placide</v>
      </c>
      <c r="M69" s="233" t="str">
        <f t="shared" si="489"/>
        <v>John Souttar</v>
      </c>
      <c r="N69" s="233" t="str">
        <f t="shared" si="489"/>
        <v>Johnny Cardoso</v>
      </c>
      <c r="O69" s="233" t="str">
        <f t="shared" si="489"/>
        <v>Gustavo Gómez</v>
      </c>
      <c r="P69" s="233" t="str">
        <f t="shared" si="489"/>
        <v>Jason Geria</v>
      </c>
      <c r="Q69" s="233" t="str">
        <f t="shared" si="489"/>
        <v>Kaan Ayhan</v>
      </c>
      <c r="R69" s="233" t="str">
        <f t="shared" si="489"/>
        <v>Joshua Kimmich</v>
      </c>
      <c r="S69" s="233" t="str">
        <f t="shared" si="489"/>
        <v>Leandro Bacuna</v>
      </c>
      <c r="T69" s="233" t="str">
        <f t="shared" si="489"/>
        <v>Guela Doué</v>
      </c>
      <c r="U69" s="233" t="str">
        <f t="shared" si="489"/>
        <v>Hernán Galíndez</v>
      </c>
      <c r="V69" s="233" t="str">
        <f t="shared" si="489"/>
        <v>Lutsharel Geertruida</v>
      </c>
      <c r="W69" s="233" t="str">
        <f t="shared" si="489"/>
        <v>Keisuke Goto</v>
      </c>
      <c r="X69" s="233" t="str">
        <f t="shared" si="489"/>
        <v>Hugo Larsson</v>
      </c>
      <c r="Y69" s="233" t="str">
        <f t="shared" si="489"/>
        <v>Hazem Mastouri</v>
      </c>
      <c r="Z69" s="233" t="str">
        <f t="shared" si="489"/>
        <v>Lucas Stassin</v>
      </c>
      <c r="AA69" s="233" t="str">
        <f t="shared" si="489"/>
        <v>Mohamed Alaa</v>
      </c>
      <c r="AB69" s="233" t="str">
        <f t="shared" si="489"/>
        <v>Hossein Kanani</v>
      </c>
      <c r="AC69" s="233" t="str">
        <f t="shared" si="489"/>
        <v>Jesse Randall</v>
      </c>
      <c r="AD69" s="233" t="str">
        <f t="shared" si="489"/>
        <v>Ferran Torres</v>
      </c>
      <c r="AE69" s="233" t="str">
        <f t="shared" si="489"/>
        <v>Kelvin Spencer Pires</v>
      </c>
      <c r="AF69" s="233" t="str">
        <f t="shared" si="489"/>
        <v>Khalifah Al-Dawsari</v>
      </c>
      <c r="AG69" s="233" t="str">
        <f t="shared" ref="AG69:AJ69" si="500">AG15</f>
        <v>Fernando Muslera</v>
      </c>
      <c r="AH69" s="233" t="str">
        <f t="shared" si="500"/>
        <v>Maghnes Akliouche</v>
      </c>
      <c r="AI69" s="233" t="str">
        <f t="shared" si="500"/>
        <v>Iliman Ndiaye</v>
      </c>
      <c r="AJ69" s="233" t="str">
        <f t="shared" si="500"/>
        <v>Hussein Ali</v>
      </c>
      <c r="AK69" s="233" t="str">
        <f t="shared" ref="AK69:AW69" si="501">AK15</f>
        <v>Kristian Thorstvedt</v>
      </c>
      <c r="AL69" s="233" t="str">
        <f t="shared" si="501"/>
        <v>Juan Musso</v>
      </c>
      <c r="AM69" s="233" t="str">
        <f t="shared" si="501"/>
        <v>Hicham Boudaoui</v>
      </c>
      <c r="AN69" s="233" t="str">
        <f t="shared" si="501"/>
        <v>Marco Friedl</v>
      </c>
      <c r="AO69" s="233" t="str">
        <f t="shared" si="501"/>
        <v>Mohammad Abu Hasheesh</v>
      </c>
      <c r="AP69" s="233" t="str">
        <f t="shared" si="501"/>
        <v>José Sá</v>
      </c>
      <c r="AQ69" s="233" t="str">
        <f t="shared" si="501"/>
        <v>Joris Kayembe</v>
      </c>
      <c r="AR69" s="233" t="str">
        <f t="shared" si="501"/>
        <v>Jakhongir O'Rozov</v>
      </c>
      <c r="AS69" s="233" t="str">
        <f t="shared" si="501"/>
        <v>Jhon Córdoba</v>
      </c>
      <c r="AT69" s="233" t="str">
        <f t="shared" si="501"/>
        <v>Harry Maguire</v>
      </c>
      <c r="AU69" s="233" t="str">
        <f t="shared" si="501"/>
        <v>Lovro Majer</v>
      </c>
      <c r="AV69" s="233" t="str">
        <f t="shared" si="501"/>
        <v>Jerome Opoku</v>
      </c>
      <c r="AW69" s="233" t="str">
        <f t="shared" si="501"/>
        <v>Jiovany Ramos</v>
      </c>
      <c r="DQ69" s="233" t="str">
        <f t="shared" ca="1" si="469"/>
        <v>Korea Republic</v>
      </c>
      <c r="DR69" s="233">
        <f t="shared" si="470"/>
        <v>14</v>
      </c>
      <c r="DS69" s="233">
        <f t="shared" si="471"/>
        <v>1</v>
      </c>
      <c r="DT69" s="233" t="str">
        <f ca="1">OFFSET(C3,DR69,DS69)</f>
        <v>Kim Tae-Hyeon</v>
      </c>
      <c r="DU69" s="233">
        <f ca="1">COUNTIF('Group Stages'!J7:J150,DT69)</f>
        <v>0</v>
      </c>
      <c r="DV69" s="233">
        <f ca="1">COUNTIF('Group Stages'!K7:K150,DT69)</f>
        <v>0</v>
      </c>
      <c r="DW69" s="233">
        <f ca="1">COUNTIF('Group Stages'!L7:L150,DT69)</f>
        <v>0</v>
      </c>
      <c r="DX69" s="233">
        <f ca="1">COUNTIF('Group Stages'!M7:M150,DT69)</f>
        <v>0</v>
      </c>
      <c r="DY69" s="233">
        <f ca="1">COUNTIF('Group Stages'!N7:N150,DT69)</f>
        <v>0</v>
      </c>
      <c r="DZ69" s="233">
        <f ca="1">COUNTIF('Group Stages'!O7:O150,DT69)</f>
        <v>0</v>
      </c>
      <c r="EA69" s="233">
        <f ca="1">COUNTIF('Group Stages'!P7:P150,DT69)</f>
        <v>0</v>
      </c>
      <c r="EB69" s="233">
        <f ca="1">COUNTIF('Group Stages'!Q7:Q150,DT69)</f>
        <v>0</v>
      </c>
      <c r="EC69" s="233">
        <f ca="1">COUNTIF('Knock Out Stages'!K7:K85,DT69)</f>
        <v>0</v>
      </c>
      <c r="ED69" s="233">
        <f ca="1">COUNTIF('Knock Out Stages'!L7:L85,DT69)</f>
        <v>0</v>
      </c>
      <c r="EE69" s="233">
        <f ca="1">COUNTIF('Knock Out Stages'!M7:M85,DT69)</f>
        <v>0</v>
      </c>
      <c r="EF69" s="233">
        <f ca="1">COUNTIF('Knock Out Stages'!N7:N85,DT69)</f>
        <v>0</v>
      </c>
      <c r="EG69" s="233">
        <f ca="1">COUNTIF('Knock Out Stages'!O7:O85,DT69)</f>
        <v>0</v>
      </c>
      <c r="EH69" s="233">
        <f ca="1">COUNTIF('Knock Out Stages'!P7:P85,DT69)</f>
        <v>0</v>
      </c>
      <c r="EI69" s="233">
        <f ca="1">COUNTIF('Knock Out Stages'!Q7:Q85,DT69)</f>
        <v>0</v>
      </c>
      <c r="EJ69" s="233">
        <f ca="1">COUNTIF('Knock Out Stages'!R7:R85,DT69)</f>
        <v>0</v>
      </c>
      <c r="EK69" s="233">
        <f t="shared" ca="1" si="498"/>
        <v>0</v>
      </c>
      <c r="EL69" s="235">
        <f ca="1">RANK(EK69,EK3:EK1250)+COUNTIF(EK3:EK69,EK69)-1</f>
        <v>67</v>
      </c>
      <c r="EM69" s="233" t="str">
        <f t="shared" ca="1" si="499"/>
        <v>Kim Tae-Hyeon (Korea Republic)</v>
      </c>
    </row>
    <row r="70" spans="1:143" x14ac:dyDescent="0.2">
      <c r="A70" s="233">
        <v>14</v>
      </c>
      <c r="B70" s="233" t="str">
        <f t="shared" si="489"/>
        <v>Guillermo Ochoa</v>
      </c>
      <c r="C70" s="233" t="str">
        <f t="shared" si="489"/>
        <v>Ricardo Goss</v>
      </c>
      <c r="D70" s="233" t="str">
        <f t="shared" si="489"/>
        <v>Kim Seung-Gyu</v>
      </c>
      <c r="E70" s="233" t="str">
        <f t="shared" si="489"/>
        <v>Mojmír Chytil</v>
      </c>
      <c r="F70" s="233" t="str">
        <f t="shared" si="489"/>
        <v>Kamal Miller</v>
      </c>
      <c r="G70" s="233" t="str">
        <f t="shared" si="489"/>
        <v>Kerim-Sam Alajbegovic</v>
      </c>
      <c r="H70" s="233" t="str">
        <f t="shared" si="489"/>
        <v>Karim Boudiaf</v>
      </c>
      <c r="I70" s="233" t="str">
        <f t="shared" si="489"/>
        <v>Luca Jaquez</v>
      </c>
      <c r="J70" s="233" t="str">
        <f t="shared" si="489"/>
        <v>Ibañez</v>
      </c>
      <c r="K70" s="233" t="str">
        <f t="shared" si="489"/>
        <v>Ismaël Baouf</v>
      </c>
      <c r="L70" s="233" t="str">
        <f t="shared" si="489"/>
        <v>Josué Casimir</v>
      </c>
      <c r="M70" s="233" t="str">
        <f t="shared" si="489"/>
        <v>Kenny McLean</v>
      </c>
      <c r="N70" s="233" t="str">
        <f t="shared" si="489"/>
        <v>Malik Tillman</v>
      </c>
      <c r="O70" s="233" t="str">
        <f t="shared" si="489"/>
        <v>Gustavo Velázquez</v>
      </c>
      <c r="P70" s="233" t="str">
        <f t="shared" si="489"/>
        <v>Jordan Bos</v>
      </c>
      <c r="Q70" s="233" t="str">
        <f t="shared" si="489"/>
        <v>Kenan Yildiz</v>
      </c>
      <c r="R70" s="233" t="str">
        <f t="shared" si="489"/>
        <v>Kai Havertz</v>
      </c>
      <c r="S70" s="233" t="str">
        <f t="shared" si="489"/>
        <v>Livano Comenencia</v>
      </c>
      <c r="T70" s="233" t="str">
        <f t="shared" si="489"/>
        <v>Ibrahim Sangaré</v>
      </c>
      <c r="U70" s="233" t="str">
        <f t="shared" si="489"/>
        <v>Jackson Porozo</v>
      </c>
      <c r="V70" s="233" t="str">
        <f t="shared" si="489"/>
        <v>Mark Flekken</v>
      </c>
      <c r="W70" s="233" t="str">
        <f t="shared" si="489"/>
        <v>Keisuke Osako</v>
      </c>
      <c r="X70" s="233" t="str">
        <f t="shared" si="489"/>
        <v>Jesper Karlström</v>
      </c>
      <c r="Y70" s="233" t="str">
        <f t="shared" si="489"/>
        <v>Ismaël Gharbi</v>
      </c>
      <c r="Z70" s="233" t="str">
        <f t="shared" si="489"/>
        <v>Maarten Vandevoordt</v>
      </c>
      <c r="AA70" s="233" t="str">
        <f t="shared" si="489"/>
        <v>Mohamed El Shenawy</v>
      </c>
      <c r="AB70" s="233" t="str">
        <f t="shared" si="489"/>
        <v>Mehdi Ghayedi</v>
      </c>
      <c r="AC70" s="233" t="str">
        <f t="shared" si="489"/>
        <v>Joe Bell</v>
      </c>
      <c r="AD70" s="233" t="str">
        <f t="shared" si="489"/>
        <v>Lamine Yamal</v>
      </c>
      <c r="AE70" s="233" t="str">
        <f t="shared" si="489"/>
        <v>Kevin Pina</v>
      </c>
      <c r="AF70" s="233" t="str">
        <f t="shared" si="489"/>
        <v>Marwan Al-Sahafi</v>
      </c>
      <c r="AG70" s="233" t="str">
        <f t="shared" ref="AG70:AJ70" si="502">AG16</f>
        <v>Giorgian de Arrascaeta</v>
      </c>
      <c r="AH70" s="233" t="str">
        <f t="shared" si="502"/>
        <v>Malo Gusto</v>
      </c>
      <c r="AI70" s="233" t="str">
        <f t="shared" si="502"/>
        <v>Ismail Jakobs</v>
      </c>
      <c r="AJ70" s="233" t="str">
        <f t="shared" si="502"/>
        <v>Ibrahim Bayesh</v>
      </c>
      <c r="AK70" s="233" t="str">
        <f t="shared" ref="AK70:AW70" si="503">AK16</f>
        <v>Kristoffer Ajer</v>
      </c>
      <c r="AL70" s="233" t="str">
        <f t="shared" si="503"/>
        <v>Julián Álvarez</v>
      </c>
      <c r="AM70" s="233" t="str">
        <f t="shared" si="503"/>
        <v>Houssem Aouar</v>
      </c>
      <c r="AN70" s="233" t="str">
        <f t="shared" si="503"/>
        <v>Marko Arnautovic</v>
      </c>
      <c r="AO70" s="233" t="str">
        <f t="shared" si="503"/>
        <v>Mohammad Abualnadi</v>
      </c>
      <c r="AP70" s="233" t="str">
        <f t="shared" si="503"/>
        <v>Mário Ricardo Silva Velho</v>
      </c>
      <c r="AQ70" s="233" t="str">
        <f t="shared" si="503"/>
        <v>Lionel M'Pasi</v>
      </c>
      <c r="AR70" s="233" t="str">
        <f t="shared" si="503"/>
        <v>Jamshid Iskanderov</v>
      </c>
      <c r="AS70" s="233" t="str">
        <f t="shared" si="503"/>
        <v>Jhon Lucumí</v>
      </c>
      <c r="AT70" s="233" t="str">
        <f t="shared" si="503"/>
        <v>Harvey Barnes</v>
      </c>
      <c r="AU70" s="233" t="str">
        <f t="shared" si="503"/>
        <v>Luka Modric</v>
      </c>
      <c r="AV70" s="233" t="str">
        <f t="shared" si="503"/>
        <v>Jonas Adjetey</v>
      </c>
      <c r="AW70" s="233" t="str">
        <f t="shared" si="503"/>
        <v>Jorge Gutiérrez</v>
      </c>
      <c r="DQ70" s="233" t="str">
        <f t="shared" ca="1" si="469"/>
        <v>Korea Republic</v>
      </c>
      <c r="DR70" s="233">
        <f t="shared" si="470"/>
        <v>15</v>
      </c>
      <c r="DS70" s="233">
        <f t="shared" si="471"/>
        <v>1</v>
      </c>
      <c r="DT70" s="233" t="str">
        <f ca="1">OFFSET(C3,DR70,DS70)</f>
        <v>Kwon Hyeok-Kyu</v>
      </c>
      <c r="DU70" s="233">
        <f ca="1">COUNTIF('Group Stages'!J7:J150,DT70)</f>
        <v>0</v>
      </c>
      <c r="DV70" s="233">
        <f ca="1">COUNTIF('Group Stages'!K7:K150,DT70)</f>
        <v>0</v>
      </c>
      <c r="DW70" s="233">
        <f ca="1">COUNTIF('Group Stages'!L7:L150,DT70)</f>
        <v>0</v>
      </c>
      <c r="DX70" s="233">
        <f ca="1">COUNTIF('Group Stages'!M7:M150,DT70)</f>
        <v>0</v>
      </c>
      <c r="DY70" s="233">
        <f ca="1">COUNTIF('Group Stages'!N7:N150,DT70)</f>
        <v>0</v>
      </c>
      <c r="DZ70" s="233">
        <f ca="1">COUNTIF('Group Stages'!O7:O150,DT70)</f>
        <v>0</v>
      </c>
      <c r="EA70" s="233">
        <f ca="1">COUNTIF('Group Stages'!P7:P150,DT70)</f>
        <v>0</v>
      </c>
      <c r="EB70" s="233">
        <f ca="1">COUNTIF('Group Stages'!Q7:Q150,DT70)</f>
        <v>0</v>
      </c>
      <c r="EC70" s="233">
        <f ca="1">COUNTIF('Knock Out Stages'!K7:K85,DT70)</f>
        <v>0</v>
      </c>
      <c r="ED70" s="233">
        <f ca="1">COUNTIF('Knock Out Stages'!L7:L85,DT70)</f>
        <v>0</v>
      </c>
      <c r="EE70" s="233">
        <f ca="1">COUNTIF('Knock Out Stages'!M7:M85,DT70)</f>
        <v>0</v>
      </c>
      <c r="EF70" s="233">
        <f ca="1">COUNTIF('Knock Out Stages'!N7:N85,DT70)</f>
        <v>0</v>
      </c>
      <c r="EG70" s="233">
        <f ca="1">COUNTIF('Knock Out Stages'!O7:O85,DT70)</f>
        <v>0</v>
      </c>
      <c r="EH70" s="233">
        <f ca="1">COUNTIF('Knock Out Stages'!P7:P85,DT70)</f>
        <v>0</v>
      </c>
      <c r="EI70" s="233">
        <f ca="1">COUNTIF('Knock Out Stages'!Q7:Q85,DT70)</f>
        <v>0</v>
      </c>
      <c r="EJ70" s="233">
        <f ca="1">COUNTIF('Knock Out Stages'!R7:R85,DT70)</f>
        <v>0</v>
      </c>
      <c r="EK70" s="233">
        <f t="shared" ca="1" si="498"/>
        <v>0</v>
      </c>
      <c r="EL70" s="235">
        <f ca="1">RANK(EK70,EK3:EK1250)+COUNTIF(EK3:EK70,EK70)-1</f>
        <v>68</v>
      </c>
      <c r="EM70" s="233" t="str">
        <f t="shared" ca="1" si="499"/>
        <v>Kwon Hyeok-Kyu (Korea Republic)</v>
      </c>
    </row>
    <row r="71" spans="1:143" x14ac:dyDescent="0.2">
      <c r="A71" s="233">
        <v>15</v>
      </c>
      <c r="B71" s="233" t="str">
        <f t="shared" si="489"/>
        <v>Israel Reyes</v>
      </c>
      <c r="C71" s="233" t="str">
        <f t="shared" si="489"/>
        <v>Ronwen Williams</v>
      </c>
      <c r="D71" s="233" t="str">
        <f t="shared" si="489"/>
        <v>Kim Tae-Hyeon</v>
      </c>
      <c r="E71" s="233" t="str">
        <f t="shared" si="489"/>
        <v>Patrik Schick</v>
      </c>
      <c r="F71" s="233" t="str">
        <f t="shared" si="489"/>
        <v>Liam Millar</v>
      </c>
      <c r="G71" s="233" t="str">
        <f t="shared" si="489"/>
        <v>Martin Zlomislic</v>
      </c>
      <c r="H71" s="233" t="str">
        <f t="shared" si="489"/>
        <v>Khaled Ali Binsabaa</v>
      </c>
      <c r="I71" s="233" t="str">
        <f t="shared" si="489"/>
        <v>Manuel Akanji</v>
      </c>
      <c r="J71" s="233" t="str">
        <f t="shared" si="489"/>
        <v>Igor Thiago</v>
      </c>
      <c r="K71" s="233" t="str">
        <f t="shared" si="489"/>
        <v>Ismael Saibari</v>
      </c>
      <c r="L71" s="233" t="str">
        <f t="shared" si="489"/>
        <v>Josue Duverger</v>
      </c>
      <c r="M71" s="233" t="str">
        <f t="shared" si="489"/>
        <v>Kieran Tierney</v>
      </c>
      <c r="N71" s="233" t="str">
        <f t="shared" si="489"/>
        <v>Mark McKenzie</v>
      </c>
      <c r="O71" s="233" t="str">
        <f t="shared" si="489"/>
        <v>José Canale</v>
      </c>
      <c r="P71" s="233" t="str">
        <f t="shared" si="489"/>
        <v>Kai Trewin</v>
      </c>
      <c r="Q71" s="233" t="str">
        <f t="shared" si="489"/>
        <v>Kerem Aktürkoglu</v>
      </c>
      <c r="R71" s="233" t="str">
        <f t="shared" si="489"/>
        <v>Kevin Schade</v>
      </c>
      <c r="S71" s="233" t="str">
        <f t="shared" si="489"/>
        <v>Riechedly Bazoer</v>
      </c>
      <c r="T71" s="233" t="str">
        <f t="shared" si="489"/>
        <v>Jean Michaël Seri</v>
      </c>
      <c r="U71" s="233" t="str">
        <f t="shared" si="489"/>
        <v>Janner Corozo</v>
      </c>
      <c r="V71" s="233" t="str">
        <f t="shared" si="489"/>
        <v>Micky van de Ven</v>
      </c>
      <c r="W71" s="233" t="str">
        <f t="shared" si="489"/>
        <v>Keito Nakamura</v>
      </c>
      <c r="X71" s="233" t="str">
        <f t="shared" si="489"/>
        <v>Kristoffer Nordfeldt</v>
      </c>
      <c r="Y71" s="233" t="str">
        <f t="shared" si="489"/>
        <v>Khalil Ayari</v>
      </c>
      <c r="Z71" s="233" t="str">
        <f t="shared" si="489"/>
        <v>Matz Sels</v>
      </c>
      <c r="AA71" s="233" t="str">
        <f t="shared" si="489"/>
        <v>Mohamed Hany</v>
      </c>
      <c r="AB71" s="233" t="str">
        <f t="shared" si="489"/>
        <v>Mehdi Hashemnejad</v>
      </c>
      <c r="AC71" s="233" t="str">
        <f t="shared" si="489"/>
        <v>Kosta Barbarouses</v>
      </c>
      <c r="AD71" s="233" t="str">
        <f t="shared" si="489"/>
        <v>Marc Cucurella</v>
      </c>
      <c r="AE71" s="233" t="str">
        <f t="shared" si="489"/>
        <v>Laros Duarte</v>
      </c>
      <c r="AF71" s="233" t="str">
        <f t="shared" si="489"/>
        <v>Mohamed Kanno</v>
      </c>
      <c r="AG71" s="233" t="str">
        <f t="shared" ref="AG71:AJ71" si="504">AG17</f>
        <v>Gullermo Varela</v>
      </c>
      <c r="AH71" s="233" t="str">
        <f t="shared" si="504"/>
        <v>Manu Koné</v>
      </c>
      <c r="AI71" s="233" t="str">
        <f t="shared" si="504"/>
        <v>Ismaïla Sarr</v>
      </c>
      <c r="AJ71" s="233" t="str">
        <f t="shared" si="504"/>
        <v>Karrar Nabeel19</v>
      </c>
      <c r="AK71" s="233" t="str">
        <f t="shared" ref="AK71:AW71" si="505">AK17</f>
        <v>Leo Østigard</v>
      </c>
      <c r="AL71" s="233" t="str">
        <f t="shared" si="505"/>
        <v>Leandro Paredes</v>
      </c>
      <c r="AM71" s="233" t="str">
        <f t="shared" si="505"/>
        <v>Ibrahim Maza</v>
      </c>
      <c r="AN71" s="233" t="str">
        <f t="shared" si="505"/>
        <v>Maximilian Wöber</v>
      </c>
      <c r="AO71" s="233" t="str">
        <f t="shared" si="505"/>
        <v>Mohammad Ahmed Mohammad Taha</v>
      </c>
      <c r="AP71" s="233" t="str">
        <f t="shared" si="505"/>
        <v>Mateus Fernandes</v>
      </c>
      <c r="AQ71" s="233" t="str">
        <f t="shared" si="505"/>
        <v>Matthieu Epolo</v>
      </c>
      <c r="AR71" s="233" t="str">
        <f t="shared" si="505"/>
        <v>Khojiakbar Alijonov</v>
      </c>
      <c r="AS71" s="233" t="str">
        <f t="shared" si="505"/>
        <v>Johan Carbonero</v>
      </c>
      <c r="AT71" s="233" t="str">
        <f t="shared" si="505"/>
        <v>James Garner</v>
      </c>
      <c r="AU71" s="233" t="str">
        <f t="shared" si="505"/>
        <v>Luka Sucic</v>
      </c>
      <c r="AV71" s="233" t="str">
        <f t="shared" si="505"/>
        <v>Jordan Ayew</v>
      </c>
      <c r="AW71" s="233" t="str">
        <f t="shared" si="505"/>
        <v>José Córdoba</v>
      </c>
      <c r="DQ71" s="233" t="str">
        <f t="shared" ca="1" si="469"/>
        <v>Korea Republic</v>
      </c>
      <c r="DR71" s="233">
        <f t="shared" si="470"/>
        <v>16</v>
      </c>
      <c r="DS71" s="233">
        <f t="shared" si="471"/>
        <v>1</v>
      </c>
      <c r="DT71" s="233" t="str">
        <f ca="1">OFFSET(C3,DR71,DS71)</f>
        <v>Lee Jae-Sung</v>
      </c>
      <c r="DU71" s="233">
        <f ca="1">COUNTIF('Group Stages'!J7:J150,DT71)</f>
        <v>0</v>
      </c>
      <c r="DV71" s="233">
        <f ca="1">COUNTIF('Group Stages'!K7:K150,DT71)</f>
        <v>0</v>
      </c>
      <c r="DW71" s="233">
        <f ca="1">COUNTIF('Group Stages'!L7:L150,DT71)</f>
        <v>0</v>
      </c>
      <c r="DX71" s="233">
        <f ca="1">COUNTIF('Group Stages'!M7:M150,DT71)</f>
        <v>0</v>
      </c>
      <c r="DY71" s="233">
        <f ca="1">COUNTIF('Group Stages'!N7:N150,DT71)</f>
        <v>0</v>
      </c>
      <c r="DZ71" s="233">
        <f ca="1">COUNTIF('Group Stages'!O7:O150,DT71)</f>
        <v>0</v>
      </c>
      <c r="EA71" s="233">
        <f ca="1">COUNTIF('Group Stages'!P7:P150,DT71)</f>
        <v>0</v>
      </c>
      <c r="EB71" s="233">
        <f ca="1">COUNTIF('Group Stages'!Q7:Q150,DT71)</f>
        <v>0</v>
      </c>
      <c r="EC71" s="233">
        <f ca="1">COUNTIF('Knock Out Stages'!K7:K85,DT71)</f>
        <v>0</v>
      </c>
      <c r="ED71" s="233">
        <f ca="1">COUNTIF('Knock Out Stages'!L7:L85,DT71)</f>
        <v>0</v>
      </c>
      <c r="EE71" s="233">
        <f ca="1">COUNTIF('Knock Out Stages'!M7:M85,DT71)</f>
        <v>0</v>
      </c>
      <c r="EF71" s="233">
        <f ca="1">COUNTIF('Knock Out Stages'!N7:N85,DT71)</f>
        <v>0</v>
      </c>
      <c r="EG71" s="233">
        <f ca="1">COUNTIF('Knock Out Stages'!O7:O85,DT71)</f>
        <v>0</v>
      </c>
      <c r="EH71" s="233">
        <f ca="1">COUNTIF('Knock Out Stages'!P7:P85,DT71)</f>
        <v>0</v>
      </c>
      <c r="EI71" s="233">
        <f ca="1">COUNTIF('Knock Out Stages'!Q7:Q85,DT71)</f>
        <v>0</v>
      </c>
      <c r="EJ71" s="233">
        <f ca="1">COUNTIF('Knock Out Stages'!R7:R85,DT71)</f>
        <v>0</v>
      </c>
      <c r="EK71" s="233">
        <f t="shared" ca="1" si="498"/>
        <v>0</v>
      </c>
      <c r="EL71" s="235">
        <f ca="1">RANK(EK71,EK3:EK1250)+COUNTIF(EK3:EK71,EK71)-1</f>
        <v>69</v>
      </c>
      <c r="EM71" s="233" t="str">
        <f t="shared" ca="1" si="499"/>
        <v>Lee Jae-Sung (Korea Republic)</v>
      </c>
    </row>
    <row r="72" spans="1:143" x14ac:dyDescent="0.2">
      <c r="A72" s="233">
        <v>16</v>
      </c>
      <c r="B72" s="233" t="str">
        <f t="shared" si="489"/>
        <v>Jesús Angulo</v>
      </c>
      <c r="C72" s="233" t="str">
        <f t="shared" si="489"/>
        <v>Samukelo Kabini</v>
      </c>
      <c r="D72" s="233" t="str">
        <f t="shared" si="489"/>
        <v>Kwon Hyeok-Kyu</v>
      </c>
      <c r="E72" s="233" t="str">
        <f t="shared" si="489"/>
        <v>Pavel Bucha</v>
      </c>
      <c r="F72" s="233" t="str">
        <f t="shared" si="489"/>
        <v>Luc Rollet</v>
      </c>
      <c r="G72" s="233" t="str">
        <f t="shared" si="489"/>
        <v>Nidal Celik</v>
      </c>
      <c r="H72" s="233" t="str">
        <f t="shared" si="489"/>
        <v>Lucas Mendes</v>
      </c>
      <c r="I72" s="233" t="str">
        <f t="shared" si="489"/>
        <v>Marvin Keller</v>
      </c>
      <c r="J72" s="233" t="str">
        <f t="shared" si="489"/>
        <v>João Pedro</v>
      </c>
      <c r="K72" s="233" t="str">
        <f t="shared" si="489"/>
        <v>Issa Diop</v>
      </c>
      <c r="L72" s="233" t="str">
        <f t="shared" si="489"/>
        <v>Leverton Pierre</v>
      </c>
      <c r="M72" s="233" t="str">
        <f t="shared" si="489"/>
        <v>Lennon Miller</v>
      </c>
      <c r="N72" s="233" t="str">
        <f t="shared" si="489"/>
        <v>Matt Turner</v>
      </c>
      <c r="O72" s="233" t="str">
        <f t="shared" si="489"/>
        <v>Juan Cáceres</v>
      </c>
      <c r="P72" s="233" t="str">
        <f t="shared" si="489"/>
        <v>Kye Rowles</v>
      </c>
      <c r="Q72" s="233" t="str">
        <f t="shared" si="489"/>
        <v>Merih Demiral</v>
      </c>
      <c r="R72" s="233" t="str">
        <f t="shared" si="489"/>
        <v>Lennart Karl</v>
      </c>
      <c r="S72" s="233" t="str">
        <f t="shared" si="489"/>
        <v>Roshon van Eijma</v>
      </c>
      <c r="T72" s="233" t="str">
        <f t="shared" si="489"/>
        <v>Martial Godo</v>
      </c>
      <c r="U72" s="233" t="str">
        <f t="shared" si="489"/>
        <v>John Mercado</v>
      </c>
      <c r="V72" s="233" t="str">
        <f t="shared" si="489"/>
        <v>Nathan Aké</v>
      </c>
      <c r="W72" s="233" t="str">
        <f t="shared" si="489"/>
        <v>Kento Shiogai</v>
      </c>
      <c r="X72" s="233" t="str">
        <f t="shared" si="489"/>
        <v>Lucas Bergvall</v>
      </c>
      <c r="Y72" s="233" t="str">
        <f t="shared" si="489"/>
        <v>Louey Farhat</v>
      </c>
      <c r="Z72" s="233" t="str">
        <f t="shared" si="489"/>
        <v>Maxim De Cuyper</v>
      </c>
      <c r="AA72" s="233" t="str">
        <f t="shared" si="489"/>
        <v>Mohammed Salah</v>
      </c>
      <c r="AB72" s="233" t="str">
        <f t="shared" si="489"/>
        <v>Mehdi Taremi</v>
      </c>
      <c r="AC72" s="233" t="str">
        <f t="shared" si="489"/>
        <v>Lachlan Bayliss</v>
      </c>
      <c r="AD72" s="233" t="str">
        <f t="shared" si="489"/>
        <v>Marcos Llorente</v>
      </c>
      <c r="AE72" s="233" t="str">
        <f t="shared" si="489"/>
        <v>Márcio Rosa</v>
      </c>
      <c r="AF72" s="233" t="str">
        <f t="shared" si="489"/>
        <v>Mohammed Al-Owais</v>
      </c>
      <c r="AG72" s="233" t="str">
        <f t="shared" ref="AG72:AJ72" si="506">AG18</f>
        <v>José Luis Rodríguez URG</v>
      </c>
      <c r="AH72" s="233" t="str">
        <f t="shared" si="506"/>
        <v>Marcus Thuram</v>
      </c>
      <c r="AI72" s="233" t="str">
        <f t="shared" si="506"/>
        <v>Kalidou Koulibaly</v>
      </c>
      <c r="AJ72" s="233" t="str">
        <f t="shared" si="506"/>
        <v>Kevin Yakob</v>
      </c>
      <c r="AK72" s="233" t="str">
        <f t="shared" ref="AK72:AW72" si="507">AK18</f>
        <v>Marcus Pedersen</v>
      </c>
      <c r="AL72" s="233" t="str">
        <f t="shared" si="507"/>
        <v>Lionel Messi</v>
      </c>
      <c r="AM72" s="233" t="str">
        <f t="shared" si="507"/>
        <v>Kilian Belazzoug</v>
      </c>
      <c r="AN72" s="233" t="str">
        <f t="shared" si="507"/>
        <v>Michael Gregoritsch</v>
      </c>
      <c r="AO72" s="233" t="str">
        <f t="shared" si="507"/>
        <v>Mohammad Ratib Mohammad Al-Daoud</v>
      </c>
      <c r="AP72" s="233" t="str">
        <f t="shared" si="507"/>
        <v>Matheus Nunes</v>
      </c>
      <c r="AQ72" s="233" t="str">
        <f t="shared" si="507"/>
        <v>Meschack Elia</v>
      </c>
      <c r="AR72" s="233" t="str">
        <f t="shared" si="507"/>
        <v>Muhammadkodir Hamraliev</v>
      </c>
      <c r="AS72" s="233" t="str">
        <f t="shared" si="507"/>
        <v>Johan Mojica</v>
      </c>
      <c r="AT72" s="233" t="str">
        <f t="shared" si="507"/>
        <v>James Trafford</v>
      </c>
      <c r="AU72" s="233" t="str">
        <f t="shared" si="507"/>
        <v>Luka Vuskovic</v>
      </c>
      <c r="AV72" s="233" t="str">
        <f t="shared" si="507"/>
        <v>Joseph Anang</v>
      </c>
      <c r="AW72" s="233" t="str">
        <f t="shared" si="507"/>
        <v>José Fajardo</v>
      </c>
      <c r="DQ72" s="233" t="str">
        <f t="shared" ca="1" si="469"/>
        <v>Korea Republic</v>
      </c>
      <c r="DR72" s="233">
        <f t="shared" si="470"/>
        <v>17</v>
      </c>
      <c r="DS72" s="233">
        <f t="shared" si="471"/>
        <v>1</v>
      </c>
      <c r="DT72" s="233" t="str">
        <f ca="1">OFFSET(C3,DR72,DS72)</f>
        <v>Lee Kang-in</v>
      </c>
      <c r="DU72" s="233">
        <f ca="1">COUNTIF('Group Stages'!J7:J150,DT72)</f>
        <v>0</v>
      </c>
      <c r="DV72" s="233">
        <f ca="1">COUNTIF('Group Stages'!K7:K150,DT72)</f>
        <v>0</v>
      </c>
      <c r="DW72" s="233">
        <f ca="1">COUNTIF('Group Stages'!L7:L150,DT72)</f>
        <v>0</v>
      </c>
      <c r="DX72" s="233">
        <f ca="1">COUNTIF('Group Stages'!M7:M150,DT72)</f>
        <v>0</v>
      </c>
      <c r="DY72" s="233">
        <f ca="1">COUNTIF('Group Stages'!N7:N150,DT72)</f>
        <v>0</v>
      </c>
      <c r="DZ72" s="233">
        <f ca="1">COUNTIF('Group Stages'!O7:O150,DT72)</f>
        <v>0</v>
      </c>
      <c r="EA72" s="233">
        <f ca="1">COUNTIF('Group Stages'!P7:P150,DT72)</f>
        <v>0</v>
      </c>
      <c r="EB72" s="233">
        <f ca="1">COUNTIF('Group Stages'!Q7:Q150,DT72)</f>
        <v>0</v>
      </c>
      <c r="EC72" s="233">
        <f ca="1">COUNTIF('Knock Out Stages'!K7:K85,DT72)</f>
        <v>0</v>
      </c>
      <c r="ED72" s="233">
        <f ca="1">COUNTIF('Knock Out Stages'!L7:L85,DT72)</f>
        <v>0</v>
      </c>
      <c r="EE72" s="233">
        <f ca="1">COUNTIF('Knock Out Stages'!M7:M85,DT72)</f>
        <v>0</v>
      </c>
      <c r="EF72" s="233">
        <f ca="1">COUNTIF('Knock Out Stages'!N7:N85,DT72)</f>
        <v>0</v>
      </c>
      <c r="EG72" s="233">
        <f ca="1">COUNTIF('Knock Out Stages'!O7:O85,DT72)</f>
        <v>0</v>
      </c>
      <c r="EH72" s="233">
        <f ca="1">COUNTIF('Knock Out Stages'!P7:P85,DT72)</f>
        <v>0</v>
      </c>
      <c r="EI72" s="233">
        <f ca="1">COUNTIF('Knock Out Stages'!Q7:Q85,DT72)</f>
        <v>0</v>
      </c>
      <c r="EJ72" s="233">
        <f ca="1">COUNTIF('Knock Out Stages'!R7:R85,DT72)</f>
        <v>0</v>
      </c>
      <c r="EK72" s="233">
        <f t="shared" ca="1" si="498"/>
        <v>0</v>
      </c>
      <c r="EL72" s="235">
        <f ca="1">RANK(EK72,EK3:EK1250)+COUNTIF(EK3:EK72,EK72)-1</f>
        <v>70</v>
      </c>
      <c r="EM72" s="233" t="str">
        <f t="shared" ca="1" si="499"/>
        <v>Lee Kang-in (Korea Republic)</v>
      </c>
    </row>
    <row r="73" spans="1:143" x14ac:dyDescent="0.2">
      <c r="A73" s="233">
        <v>17</v>
      </c>
      <c r="B73" s="233" t="str">
        <f t="shared" ref="B73:AF80" si="508">B19</f>
        <v>Jesús Gallardo</v>
      </c>
      <c r="C73" s="233" t="str">
        <f t="shared" si="508"/>
        <v>Teboho Mokoena</v>
      </c>
      <c r="D73" s="233" t="str">
        <f t="shared" si="508"/>
        <v>Lee Jae-Sung</v>
      </c>
      <c r="E73" s="233" t="str">
        <f t="shared" si="508"/>
        <v>Pavel Sulc</v>
      </c>
      <c r="F73" s="233" t="str">
        <f t="shared" si="508"/>
        <v>Marcelo Flores</v>
      </c>
      <c r="G73" s="233" t="str">
        <f t="shared" si="508"/>
        <v>Nihad Mujakic</v>
      </c>
      <c r="H73" s="233" t="str">
        <f t="shared" si="508"/>
        <v>Meshaal Barsham</v>
      </c>
      <c r="I73" s="233" t="str">
        <f t="shared" si="508"/>
        <v>Michel Aebischer</v>
      </c>
      <c r="J73" s="233" t="str">
        <f t="shared" si="508"/>
        <v>Kaiki</v>
      </c>
      <c r="K73" s="233" t="str">
        <f t="shared" si="508"/>
        <v>Mehdi Harrar</v>
      </c>
      <c r="L73" s="233" t="str">
        <f t="shared" si="508"/>
        <v>Louicius Don Deedson</v>
      </c>
      <c r="M73" s="233" t="str">
        <f t="shared" si="508"/>
        <v>Lewis Ferguson</v>
      </c>
      <c r="N73" s="233" t="str">
        <f t="shared" si="508"/>
        <v>Matthew Freese</v>
      </c>
      <c r="O73" s="233" t="str">
        <f t="shared" si="508"/>
        <v>Julio Enciso</v>
      </c>
      <c r="P73" s="233" t="str">
        <f t="shared" si="508"/>
        <v>Lucas Herrington</v>
      </c>
      <c r="Q73" s="233" t="str">
        <f t="shared" si="508"/>
        <v>Mert Günok</v>
      </c>
      <c r="R73" s="233" t="str">
        <f t="shared" si="508"/>
        <v>Leon Goretzka</v>
      </c>
      <c r="S73" s="233" t="str">
        <f t="shared" si="508"/>
        <v>Sherel Floranus</v>
      </c>
      <c r="T73" s="233" t="str">
        <f t="shared" si="508"/>
        <v>Mohamed Koné</v>
      </c>
      <c r="U73" s="233" t="str">
        <f t="shared" si="508"/>
        <v>John Yeboah</v>
      </c>
      <c r="V73" s="233" t="str">
        <f t="shared" si="508"/>
        <v>Noa Lang</v>
      </c>
      <c r="W73" s="233" t="str">
        <f t="shared" si="508"/>
        <v>Kodai Sano</v>
      </c>
      <c r="X73" s="233" t="str">
        <f t="shared" si="508"/>
        <v>Mattias Svanberg</v>
      </c>
      <c r="Y73" s="233" t="str">
        <f t="shared" si="508"/>
        <v>Mohamed Neffati</v>
      </c>
      <c r="Z73" s="233" t="str">
        <f t="shared" si="508"/>
        <v>Mika Godts</v>
      </c>
      <c r="AA73" s="233" t="str">
        <f t="shared" si="508"/>
        <v>Mohanad Lasheen</v>
      </c>
      <c r="AB73" s="233" t="str">
        <f t="shared" si="508"/>
        <v>Mehdi Torabi</v>
      </c>
      <c r="AC73" s="233" t="str">
        <f t="shared" si="508"/>
        <v>Logan Rogerson</v>
      </c>
      <c r="AD73" s="233" t="str">
        <f t="shared" si="508"/>
        <v>Martín Zubimendi</v>
      </c>
      <c r="AE73" s="233" t="str">
        <f t="shared" si="508"/>
        <v>Nuno da Costa</v>
      </c>
      <c r="AF73" s="233" t="str">
        <f t="shared" si="508"/>
        <v>Mohammed Al-Yami</v>
      </c>
      <c r="AG73" s="233" t="str">
        <f t="shared" ref="AG73:AJ73" si="509">AG19</f>
        <v>José María Giménez</v>
      </c>
      <c r="AH73" s="233" t="str">
        <f t="shared" si="509"/>
        <v>Maxence Lacroix</v>
      </c>
      <c r="AI73" s="233" t="str">
        <f t="shared" si="509"/>
        <v>Krépin Diatta</v>
      </c>
      <c r="AJ73" s="233" t="str">
        <f t="shared" si="509"/>
        <v>Kumel Saadi</v>
      </c>
      <c r="AK73" s="233" t="str">
        <f t="shared" ref="AK73:AW73" si="510">AK19</f>
        <v>Morten Thorsby</v>
      </c>
      <c r="AL73" s="233" t="str">
        <f t="shared" si="510"/>
        <v>Lucas Martínez Quarta</v>
      </c>
      <c r="AM73" s="233" t="str">
        <f t="shared" si="510"/>
        <v>Luca Zidane</v>
      </c>
      <c r="AN73" s="233" t="str">
        <f t="shared" si="510"/>
        <v>Michael Svoboda</v>
      </c>
      <c r="AO73" s="233" t="str">
        <f t="shared" si="510"/>
        <v>Mohammed Abu Zraiq</v>
      </c>
      <c r="AP73" s="233" t="str">
        <f t="shared" si="510"/>
        <v>Nuno Mendes</v>
      </c>
      <c r="AQ73" s="233" t="str">
        <f t="shared" si="510"/>
        <v>Nathanaël Mbuku</v>
      </c>
      <c r="AR73" s="233" t="str">
        <f t="shared" si="510"/>
        <v>Mukhammadrasul Abdumajidov</v>
      </c>
      <c r="AS73" s="233" t="str">
        <f t="shared" si="510"/>
        <v>Jorge Carrascal</v>
      </c>
      <c r="AT73" s="233" t="str">
        <f t="shared" si="510"/>
        <v>John Stones</v>
      </c>
      <c r="AU73" s="233" t="str">
        <f t="shared" si="510"/>
        <v>Marco Pasalic</v>
      </c>
      <c r="AV73" s="233" t="str">
        <f t="shared" si="510"/>
        <v>Kamaldeen Sulemana</v>
      </c>
      <c r="AW73" s="233" t="str">
        <f t="shared" si="510"/>
        <v>José Kadir</v>
      </c>
      <c r="DQ73" s="233" t="str">
        <f t="shared" ca="1" si="469"/>
        <v>Korea Republic</v>
      </c>
      <c r="DR73" s="233">
        <f t="shared" si="470"/>
        <v>18</v>
      </c>
      <c r="DS73" s="233">
        <f t="shared" si="471"/>
        <v>1</v>
      </c>
      <c r="DT73" s="233" t="str">
        <f ca="1">OFFSET(C3,DR73,DS73)</f>
        <v>Lee Tae-Seok</v>
      </c>
      <c r="DU73" s="233">
        <f ca="1">COUNTIF('Group Stages'!J7:J150,DT73)</f>
        <v>0</v>
      </c>
      <c r="DV73" s="233">
        <f ca="1">COUNTIF('Group Stages'!K7:K150,DT73)</f>
        <v>0</v>
      </c>
      <c r="DW73" s="233">
        <f ca="1">COUNTIF('Group Stages'!L7:L150,DT73)</f>
        <v>0</v>
      </c>
      <c r="DX73" s="233">
        <f ca="1">COUNTIF('Group Stages'!M7:M150,DT73)</f>
        <v>0</v>
      </c>
      <c r="DY73" s="233">
        <f ca="1">COUNTIF('Group Stages'!N7:N150,DT73)</f>
        <v>0</v>
      </c>
      <c r="DZ73" s="233">
        <f ca="1">COUNTIF('Group Stages'!O7:O150,DT73)</f>
        <v>0</v>
      </c>
      <c r="EA73" s="233">
        <f ca="1">COUNTIF('Group Stages'!P7:P150,DT73)</f>
        <v>0</v>
      </c>
      <c r="EB73" s="233">
        <f ca="1">COUNTIF('Group Stages'!Q7:Q150,DT73)</f>
        <v>0</v>
      </c>
      <c r="EC73" s="233">
        <f ca="1">COUNTIF('Knock Out Stages'!K7:K85,DT73)</f>
        <v>0</v>
      </c>
      <c r="ED73" s="233">
        <f ca="1">COUNTIF('Knock Out Stages'!L7:L85,DT73)</f>
        <v>0</v>
      </c>
      <c r="EE73" s="233">
        <f ca="1">COUNTIF('Knock Out Stages'!M7:M85,DT73)</f>
        <v>0</v>
      </c>
      <c r="EF73" s="233">
        <f ca="1">COUNTIF('Knock Out Stages'!N7:N85,DT73)</f>
        <v>0</v>
      </c>
      <c r="EG73" s="233">
        <f ca="1">COUNTIF('Knock Out Stages'!O7:O85,DT73)</f>
        <v>0</v>
      </c>
      <c r="EH73" s="233">
        <f ca="1">COUNTIF('Knock Out Stages'!P7:P85,DT73)</f>
        <v>0</v>
      </c>
      <c r="EI73" s="233">
        <f ca="1">COUNTIF('Knock Out Stages'!Q7:Q85,DT73)</f>
        <v>0</v>
      </c>
      <c r="EJ73" s="233">
        <f ca="1">COUNTIF('Knock Out Stages'!R7:R85,DT73)</f>
        <v>0</v>
      </c>
      <c r="EK73" s="233">
        <f t="shared" ca="1" si="498"/>
        <v>0</v>
      </c>
      <c r="EL73" s="235">
        <f ca="1">RANK(EK73,EK3:EK1250)+COUNTIF(EK3:EK73,EK73)-1</f>
        <v>71</v>
      </c>
      <c r="EM73" s="233" t="str">
        <f t="shared" ca="1" si="499"/>
        <v>Lee Tae-Seok (Korea Republic)</v>
      </c>
    </row>
    <row r="74" spans="1:143" x14ac:dyDescent="0.2">
      <c r="A74" s="233">
        <v>18</v>
      </c>
      <c r="B74" s="233" t="str">
        <f t="shared" si="508"/>
        <v>Johan Vásquez</v>
      </c>
      <c r="C74" s="233" t="str">
        <f t="shared" si="508"/>
        <v>Thalente Mbatha</v>
      </c>
      <c r="D74" s="233" t="str">
        <f t="shared" si="508"/>
        <v>Lee Kang-in</v>
      </c>
      <c r="E74" s="233" t="str">
        <f t="shared" si="508"/>
        <v>Robin Hranác</v>
      </c>
      <c r="F74" s="233" t="str">
        <f t="shared" si="508"/>
        <v>Mathieu Choinière</v>
      </c>
      <c r="G74" s="233" t="str">
        <f t="shared" si="508"/>
        <v>Nikola Katic</v>
      </c>
      <c r="H74" s="233" t="str">
        <f t="shared" si="508"/>
        <v>Mohamed Naceur Almanai</v>
      </c>
      <c r="I74" s="233" t="str">
        <f t="shared" si="508"/>
        <v>Miro Muheim</v>
      </c>
      <c r="J74" s="233" t="str">
        <f t="shared" si="508"/>
        <v>Léo Pereira</v>
      </c>
      <c r="K74" s="233" t="str">
        <f t="shared" si="508"/>
        <v>Mohamed Hrimat</v>
      </c>
      <c r="L74" s="233" t="str">
        <f t="shared" si="508"/>
        <v>Martin Expérience</v>
      </c>
      <c r="M74" s="233" t="str">
        <f t="shared" si="508"/>
        <v>Liam Kelly</v>
      </c>
      <c r="N74" s="233" t="str">
        <f t="shared" si="508"/>
        <v>Max Arfsten</v>
      </c>
      <c r="O74" s="233" t="str">
        <f t="shared" si="508"/>
        <v>Júnior Alonso</v>
      </c>
      <c r="P74" s="233" t="str">
        <f t="shared" si="508"/>
        <v>Martin Boyle</v>
      </c>
      <c r="Q74" s="233" t="str">
        <f t="shared" si="508"/>
        <v>Mert Müldür</v>
      </c>
      <c r="R74" s="233" t="str">
        <f t="shared" si="508"/>
        <v>Leroy Sané</v>
      </c>
      <c r="S74" s="233" t="str">
        <f t="shared" si="508"/>
        <v>Shurandy Sambo</v>
      </c>
      <c r="T74" s="233" t="str">
        <f t="shared" si="508"/>
        <v>Nicolas Pépé</v>
      </c>
      <c r="U74" s="233" t="str">
        <f t="shared" si="508"/>
        <v>Jordy Alcivar</v>
      </c>
      <c r="V74" s="233" t="str">
        <f t="shared" si="508"/>
        <v>Quinten Timber</v>
      </c>
      <c r="W74" s="233" t="str">
        <f t="shared" si="508"/>
        <v>Koki Ogawa</v>
      </c>
      <c r="X74" s="233" t="str">
        <f t="shared" si="508"/>
        <v>Melker Ellborg</v>
      </c>
      <c r="Y74" s="233" t="str">
        <f t="shared" si="508"/>
        <v>Mortadha Ben Ouanes</v>
      </c>
      <c r="Z74" s="233" t="str">
        <f t="shared" si="508"/>
        <v>Nathan De Cat</v>
      </c>
      <c r="AA74" s="233" t="str">
        <f t="shared" si="508"/>
        <v>Mostafa Mohamed</v>
      </c>
      <c r="AB74" s="233" t="str">
        <f t="shared" si="508"/>
        <v>Milad Mohammadi</v>
      </c>
      <c r="AC74" s="233" t="str">
        <f t="shared" si="508"/>
        <v>Marko Stamenic</v>
      </c>
      <c r="AD74" s="233" t="str">
        <f t="shared" si="508"/>
        <v>Mikel Oyarzabal</v>
      </c>
      <c r="AE74" s="233" t="str">
        <f t="shared" si="508"/>
        <v>Roberto Lopes</v>
      </c>
      <c r="AF74" s="233" t="str">
        <f t="shared" si="508"/>
        <v>Musab Al-Juwayr</v>
      </c>
      <c r="AG74" s="233" t="str">
        <f t="shared" ref="AG74:AJ74" si="511">AG20</f>
        <v>Juan Manuel Sanabria</v>
      </c>
      <c r="AH74" s="233" t="str">
        <f t="shared" si="511"/>
        <v>Michael Olise</v>
      </c>
      <c r="AI74" s="233" t="str">
        <f t="shared" si="511"/>
        <v>Lamine Camara</v>
      </c>
      <c r="AJ74" s="233" t="str">
        <f t="shared" si="511"/>
        <v>Marko Lawk Farji</v>
      </c>
      <c r="AK74" s="233" t="str">
        <f t="shared" ref="AK74:AW74" si="512">AK20</f>
        <v>Odin Bjørtuft</v>
      </c>
      <c r="AL74" s="233" t="str">
        <f t="shared" si="512"/>
        <v>Marcos Acuña</v>
      </c>
      <c r="AM74" s="233" t="str">
        <f t="shared" si="512"/>
        <v>Melvin Mastil</v>
      </c>
      <c r="AN74" s="233" t="str">
        <f t="shared" si="512"/>
        <v>Nicolas Seiwald</v>
      </c>
      <c r="AO74" s="233" t="str">
        <f t="shared" si="512"/>
        <v>Mohannad Abu Taha</v>
      </c>
      <c r="AP74" s="233" t="str">
        <f t="shared" si="512"/>
        <v>Paulinho</v>
      </c>
      <c r="AQ74" s="233" t="str">
        <f t="shared" si="512"/>
        <v>Ngal'ayel Mukau</v>
      </c>
      <c r="AR74" s="233" t="str">
        <f t="shared" si="512"/>
        <v>Odiljon Xamrobekov</v>
      </c>
      <c r="AS74" s="233" t="str">
        <f t="shared" si="512"/>
        <v>Juan Cabal</v>
      </c>
      <c r="AT74" s="233" t="str">
        <f t="shared" si="512"/>
        <v>Jordan Henderson</v>
      </c>
      <c r="AU74" s="233" t="str">
        <f t="shared" si="512"/>
        <v>Marin Pongracic</v>
      </c>
      <c r="AV74" s="233" t="str">
        <f t="shared" si="512"/>
        <v>Kojo Peprah Oppong</v>
      </c>
      <c r="AW74" s="233" t="str">
        <f t="shared" si="512"/>
        <v>José Luis Rodríguez</v>
      </c>
      <c r="DQ74" s="233" t="str">
        <f t="shared" ca="1" si="469"/>
        <v>Korea Republic</v>
      </c>
      <c r="DR74" s="233">
        <f t="shared" si="470"/>
        <v>19</v>
      </c>
      <c r="DS74" s="233">
        <f t="shared" si="471"/>
        <v>1</v>
      </c>
      <c r="DT74" s="233" t="str">
        <f ca="1">OFFSET(C3,DR74,DS74)</f>
        <v>Oh Hyeon-Gyu</v>
      </c>
      <c r="DU74" s="233">
        <f ca="1">COUNTIF('Group Stages'!J7:J150,DT74)</f>
        <v>0</v>
      </c>
      <c r="DV74" s="233">
        <f ca="1">COUNTIF('Group Stages'!K7:K150,DT74)</f>
        <v>0</v>
      </c>
      <c r="DW74" s="233">
        <f ca="1">COUNTIF('Group Stages'!L7:L150,DT74)</f>
        <v>0</v>
      </c>
      <c r="DX74" s="233">
        <f ca="1">COUNTIF('Group Stages'!M7:M150,DT74)</f>
        <v>0</v>
      </c>
      <c r="DY74" s="233">
        <f ca="1">COUNTIF('Group Stages'!N7:N150,DT74)</f>
        <v>0</v>
      </c>
      <c r="DZ74" s="233">
        <f ca="1">COUNTIF('Group Stages'!O7:O150,DT74)</f>
        <v>0</v>
      </c>
      <c r="EA74" s="233">
        <f ca="1">COUNTIF('Group Stages'!P7:P150,DT74)</f>
        <v>0</v>
      </c>
      <c r="EB74" s="233">
        <f ca="1">COUNTIF('Group Stages'!Q7:Q150,DT74)</f>
        <v>0</v>
      </c>
      <c r="EC74" s="233">
        <f ca="1">COUNTIF('Knock Out Stages'!K7:K85,DT74)</f>
        <v>0</v>
      </c>
      <c r="ED74" s="233">
        <f ca="1">COUNTIF('Knock Out Stages'!L7:L85,DT74)</f>
        <v>0</v>
      </c>
      <c r="EE74" s="233">
        <f ca="1">COUNTIF('Knock Out Stages'!M7:M85,DT74)</f>
        <v>0</v>
      </c>
      <c r="EF74" s="233">
        <f ca="1">COUNTIF('Knock Out Stages'!N7:N85,DT74)</f>
        <v>0</v>
      </c>
      <c r="EG74" s="233">
        <f ca="1">COUNTIF('Knock Out Stages'!O7:O85,DT74)</f>
        <v>0</v>
      </c>
      <c r="EH74" s="233">
        <f ca="1">COUNTIF('Knock Out Stages'!P7:P85,DT74)</f>
        <v>0</v>
      </c>
      <c r="EI74" s="233">
        <f ca="1">COUNTIF('Knock Out Stages'!Q7:Q85,DT74)</f>
        <v>0</v>
      </c>
      <c r="EJ74" s="233">
        <f ca="1">COUNTIF('Knock Out Stages'!R7:R85,DT74)</f>
        <v>0</v>
      </c>
      <c r="EK74" s="233">
        <f t="shared" ca="1" si="498"/>
        <v>0</v>
      </c>
      <c r="EL74" s="235">
        <f ca="1">RANK(EK74,EK3:EK1250)+COUNTIF(EK3:EK74,EK74)-1</f>
        <v>72</v>
      </c>
      <c r="EM74" s="233" t="str">
        <f t="shared" ca="1" si="499"/>
        <v>Oh Hyeon-Gyu (Korea Republic)</v>
      </c>
    </row>
    <row r="75" spans="1:143" x14ac:dyDescent="0.2">
      <c r="A75" s="233">
        <v>19</v>
      </c>
      <c r="B75" s="233" t="str">
        <f t="shared" si="508"/>
        <v>Jorge Sánchez</v>
      </c>
      <c r="C75" s="233" t="str">
        <f t="shared" si="508"/>
        <v>Thapelo Maseko</v>
      </c>
      <c r="D75" s="233" t="str">
        <f t="shared" si="508"/>
        <v>Lee Tae-Seok</v>
      </c>
      <c r="E75" s="233" t="str">
        <f t="shared" si="508"/>
        <v>Stepán Chaloupek</v>
      </c>
      <c r="F75" s="233" t="str">
        <f t="shared" si="508"/>
        <v>Maxime Crépeau</v>
      </c>
      <c r="G75" s="233" t="str">
        <f t="shared" si="508"/>
        <v>Nikola Vasiljev</v>
      </c>
      <c r="H75" s="233" t="str">
        <f t="shared" si="508"/>
        <v>Mohammed Waad</v>
      </c>
      <c r="I75" s="233" t="str">
        <f t="shared" si="508"/>
        <v>Nico Elvedi</v>
      </c>
      <c r="J75" s="233" t="str">
        <f t="shared" si="508"/>
        <v>Luiz Henrique</v>
      </c>
      <c r="K75" s="233" t="str">
        <f t="shared" si="508"/>
        <v>Neil El Aynaoui</v>
      </c>
      <c r="L75" s="233" t="str">
        <f t="shared" si="508"/>
        <v>Ricardo Adé</v>
      </c>
      <c r="M75" s="233" t="str">
        <f t="shared" si="508"/>
        <v>Lyndon Dykes</v>
      </c>
      <c r="N75" s="233" t="str">
        <f t="shared" si="508"/>
        <v>Patrick Agyemang</v>
      </c>
      <c r="O75" s="233" t="str">
        <f t="shared" si="508"/>
        <v>Kaku</v>
      </c>
      <c r="P75" s="233" t="str">
        <f t="shared" si="508"/>
        <v>Mathew Ryan</v>
      </c>
      <c r="Q75" s="233" t="str">
        <f t="shared" si="508"/>
        <v>Muhammed Sengezer</v>
      </c>
      <c r="R75" s="233" t="str">
        <f t="shared" si="508"/>
        <v>Malick Thiaw</v>
      </c>
      <c r="S75" s="233" t="str">
        <f t="shared" si="508"/>
        <v>Sontje Hansen</v>
      </c>
      <c r="T75" s="233" t="str">
        <f t="shared" si="508"/>
        <v>Odilon Kossounou</v>
      </c>
      <c r="U75" s="233" t="str">
        <f t="shared" si="508"/>
        <v>Jordy Caicedo</v>
      </c>
      <c r="V75" s="233" t="str">
        <f t="shared" si="508"/>
        <v>Ryan Gravenberch</v>
      </c>
      <c r="W75" s="233" t="str">
        <f t="shared" si="508"/>
        <v>Ritsu Doan</v>
      </c>
      <c r="X75" s="233" t="str">
        <f t="shared" si="508"/>
        <v>Noel Törnqvist</v>
      </c>
      <c r="Y75" s="233" t="str">
        <f t="shared" si="508"/>
        <v>Moutaz Neffati</v>
      </c>
      <c r="Z75" s="233" t="str">
        <f t="shared" si="508"/>
        <v>Nathan Ngoy</v>
      </c>
      <c r="AA75" s="233" t="str">
        <f t="shared" si="508"/>
        <v>Mostafa Shobeir</v>
      </c>
      <c r="AB75" s="233" t="str">
        <f t="shared" si="508"/>
        <v>Mohammad Ghorbani</v>
      </c>
      <c r="AC75" s="233" t="str">
        <f t="shared" si="508"/>
        <v>Max Crocombe</v>
      </c>
      <c r="AD75" s="233" t="str">
        <f t="shared" si="508"/>
        <v>Pablo Fornals</v>
      </c>
      <c r="AE75" s="233" t="str">
        <f t="shared" si="508"/>
        <v>Ryan Mendes</v>
      </c>
      <c r="AF75" s="233" t="str">
        <f t="shared" si="508"/>
        <v>Naif Masoud</v>
      </c>
      <c r="AG75" s="233" t="str">
        <f t="shared" ref="AG75:AJ75" si="513">AG21</f>
        <v>Luciano Gonzalez</v>
      </c>
      <c r="AH75" s="233" t="str">
        <f t="shared" si="513"/>
        <v>Mike Maignan</v>
      </c>
      <c r="AI75" s="233" t="str">
        <f t="shared" si="513"/>
        <v>Mamadou Diakhon</v>
      </c>
      <c r="AJ75" s="233" t="str">
        <f t="shared" si="513"/>
        <v>Maytham Jabbar</v>
      </c>
      <c r="AK75" s="233" t="str">
        <f t="shared" ref="AK75:AW75" si="514">AK21</f>
        <v>Ørjan Nyland</v>
      </c>
      <c r="AL75" s="233" t="str">
        <f t="shared" si="514"/>
        <v>Marcos Senesi</v>
      </c>
      <c r="AM75" s="233" t="str">
        <f t="shared" si="514"/>
        <v>Mohamed Amoura</v>
      </c>
      <c r="AN75" s="233" t="str">
        <f t="shared" si="514"/>
        <v>Patrick Pentz</v>
      </c>
      <c r="AO75" s="233" t="str">
        <f t="shared" si="514"/>
        <v>Mousa Al-Tamari</v>
      </c>
      <c r="AP75" s="233" t="str">
        <f t="shared" si="514"/>
        <v>Pedro Gonçalves</v>
      </c>
      <c r="AQ75" s="233" t="str">
        <f t="shared" si="514"/>
        <v>Noah Sadiki</v>
      </c>
      <c r="AR75" s="233" t="str">
        <f t="shared" si="514"/>
        <v>Oston Urunov</v>
      </c>
      <c r="AS75" s="233" t="str">
        <f t="shared" si="514"/>
        <v>Juan Fernando Quintero</v>
      </c>
      <c r="AT75" s="233" t="str">
        <f t="shared" si="514"/>
        <v>Jordan Pickford</v>
      </c>
      <c r="AU75" s="233" t="str">
        <f t="shared" si="514"/>
        <v>Mario Pasalic</v>
      </c>
      <c r="AV75" s="233" t="str">
        <f t="shared" si="514"/>
        <v>Kwasi Sibo</v>
      </c>
      <c r="AW75" s="233" t="str">
        <f t="shared" si="514"/>
        <v>Luis Mejía</v>
      </c>
      <c r="DQ75" s="233" t="str">
        <f t="shared" ca="1" si="469"/>
        <v>Korea Republic</v>
      </c>
      <c r="DR75" s="233">
        <f t="shared" si="470"/>
        <v>20</v>
      </c>
      <c r="DS75" s="233">
        <f t="shared" si="471"/>
        <v>1</v>
      </c>
      <c r="DT75" s="233" t="str">
        <f ca="1">OFFSET(C3,DR75,DS75)</f>
        <v>Paik Seung-Ho</v>
      </c>
      <c r="DU75" s="233">
        <f ca="1">COUNTIF('Group Stages'!J7:J150,DT75)</f>
        <v>0</v>
      </c>
      <c r="DV75" s="233">
        <f ca="1">COUNTIF('Group Stages'!K7:K150,DT75)</f>
        <v>0</v>
      </c>
      <c r="DW75" s="233">
        <f ca="1">COUNTIF('Group Stages'!L7:L150,DT75)</f>
        <v>0</v>
      </c>
      <c r="DX75" s="233">
        <f ca="1">COUNTIF('Group Stages'!M7:M150,DT75)</f>
        <v>0</v>
      </c>
      <c r="DY75" s="233">
        <f ca="1">COUNTIF('Group Stages'!N7:N150,DT75)</f>
        <v>0</v>
      </c>
      <c r="DZ75" s="233">
        <f ca="1">COUNTIF('Group Stages'!O7:O150,DT75)</f>
        <v>0</v>
      </c>
      <c r="EA75" s="233">
        <f ca="1">COUNTIF('Group Stages'!P7:P150,DT75)</f>
        <v>0</v>
      </c>
      <c r="EB75" s="233">
        <f ca="1">COUNTIF('Group Stages'!Q7:Q150,DT75)</f>
        <v>0</v>
      </c>
      <c r="EC75" s="233">
        <f ca="1">COUNTIF('Knock Out Stages'!K7:K85,DT75)</f>
        <v>0</v>
      </c>
      <c r="ED75" s="233">
        <f ca="1">COUNTIF('Knock Out Stages'!L7:L85,DT75)</f>
        <v>0</v>
      </c>
      <c r="EE75" s="233">
        <f ca="1">COUNTIF('Knock Out Stages'!M7:M85,DT75)</f>
        <v>0</v>
      </c>
      <c r="EF75" s="233">
        <f ca="1">COUNTIF('Knock Out Stages'!N7:N85,DT75)</f>
        <v>0</v>
      </c>
      <c r="EG75" s="233">
        <f ca="1">COUNTIF('Knock Out Stages'!O7:O85,DT75)</f>
        <v>0</v>
      </c>
      <c r="EH75" s="233">
        <f ca="1">COUNTIF('Knock Out Stages'!P7:P85,DT75)</f>
        <v>0</v>
      </c>
      <c r="EI75" s="233">
        <f ca="1">COUNTIF('Knock Out Stages'!Q7:Q85,DT75)</f>
        <v>0</v>
      </c>
      <c r="EJ75" s="233">
        <f ca="1">COUNTIF('Knock Out Stages'!R7:R85,DT75)</f>
        <v>0</v>
      </c>
      <c r="EK75" s="233">
        <f t="shared" ca="1" si="498"/>
        <v>0</v>
      </c>
      <c r="EL75" s="235">
        <f ca="1">RANK(EK75,EK3:EK1250)+COUNTIF(EK3:EK75,EK75)-1</f>
        <v>73</v>
      </c>
      <c r="EM75" s="233" t="str">
        <f t="shared" ca="1" si="499"/>
        <v>Paik Seung-Ho (Korea Republic)</v>
      </c>
    </row>
    <row r="76" spans="1:143" x14ac:dyDescent="0.2">
      <c r="A76" s="233">
        <v>20</v>
      </c>
      <c r="B76" s="233" t="str">
        <f t="shared" si="508"/>
        <v>Julián Quiñones</v>
      </c>
      <c r="C76" s="233" t="str">
        <f t="shared" si="508"/>
        <v>Themba Zwane</v>
      </c>
      <c r="D76" s="233" t="str">
        <f t="shared" si="508"/>
        <v>Oh Hyeon-Gyu</v>
      </c>
      <c r="E76" s="233" t="str">
        <f t="shared" si="508"/>
        <v>Tomás Chorý</v>
      </c>
      <c r="F76" s="233" t="str">
        <f t="shared" si="508"/>
        <v>Nathan Saliba</v>
      </c>
      <c r="G76" s="233" t="str">
        <f t="shared" si="508"/>
        <v>Osman Hadzikic</v>
      </c>
      <c r="H76" s="233" t="str">
        <f t="shared" si="508"/>
        <v>Moustafa Tarek Mashal</v>
      </c>
      <c r="I76" s="233" t="str">
        <f t="shared" si="508"/>
        <v>Noah Okafor</v>
      </c>
      <c r="J76" s="233" t="str">
        <f t="shared" si="508"/>
        <v>Marquinhos</v>
      </c>
      <c r="K76" s="233" t="str">
        <f t="shared" si="508"/>
        <v>Noussair Mazraoui</v>
      </c>
      <c r="L76" s="233" t="str">
        <f t="shared" si="508"/>
        <v>Ruben Providence</v>
      </c>
      <c r="M76" s="233" t="str">
        <f t="shared" si="508"/>
        <v>Nathan Patterson</v>
      </c>
      <c r="N76" s="233" t="str">
        <f t="shared" si="508"/>
        <v>Patrick Schulte</v>
      </c>
      <c r="O76" s="233" t="str">
        <f t="shared" si="508"/>
        <v>Lucas Romero</v>
      </c>
      <c r="P76" s="233" t="str">
        <f t="shared" si="508"/>
        <v>Milos Degenek</v>
      </c>
      <c r="Q76" s="233" t="str">
        <f t="shared" si="508"/>
        <v>Mustafa Eskihellac</v>
      </c>
      <c r="R76" s="233" t="str">
        <f t="shared" si="508"/>
        <v>Nathaniel Brown</v>
      </c>
      <c r="S76" s="233" t="str">
        <f t="shared" si="508"/>
        <v>Tahith Chong</v>
      </c>
      <c r="T76" s="233" t="str">
        <f t="shared" si="508"/>
        <v>Ousmane Diomande</v>
      </c>
      <c r="U76" s="233" t="str">
        <f t="shared" si="508"/>
        <v>Kendry Páez</v>
      </c>
      <c r="V76" s="233" t="str">
        <f t="shared" si="508"/>
        <v>Stefan de Vrij</v>
      </c>
      <c r="W76" s="233" t="str">
        <f t="shared" si="508"/>
        <v>Ryunosuke Sato</v>
      </c>
      <c r="X76" s="233" t="str">
        <f t="shared" si="508"/>
        <v>Roony Bardghji</v>
      </c>
      <c r="Y76" s="233" t="str">
        <f t="shared" si="508"/>
        <v>Noureddine Farhati</v>
      </c>
      <c r="Z76" s="233" t="str">
        <f t="shared" si="508"/>
        <v>Nicolas Raskin</v>
      </c>
      <c r="AA76" s="233" t="str">
        <f t="shared" si="508"/>
        <v>Nasser Mansi</v>
      </c>
      <c r="AB76" s="233" t="str">
        <f t="shared" si="508"/>
        <v>Mohammad Mohebbi</v>
      </c>
      <c r="AC76" s="233" t="str">
        <f t="shared" si="508"/>
        <v>Michael Woud</v>
      </c>
      <c r="AD76" s="233" t="str">
        <f t="shared" si="508"/>
        <v>Pau Cubarsí</v>
      </c>
      <c r="AE76" s="233" t="str">
        <f t="shared" si="508"/>
        <v>Semedo</v>
      </c>
      <c r="AF76" s="233" t="str">
        <f t="shared" si="508"/>
        <v>Nawaf Boushal</v>
      </c>
      <c r="AG76" s="233" t="str">
        <f t="shared" ref="AG76:AJ76" si="515">AG22</f>
        <v>Manuel Ugarte</v>
      </c>
      <c r="AH76" s="233" t="str">
        <f t="shared" si="515"/>
        <v>N'Golo Kanté</v>
      </c>
      <c r="AI76" s="233" t="str">
        <f t="shared" si="515"/>
        <v>Mamadou Sarr</v>
      </c>
      <c r="AJ76" s="233" t="str">
        <f t="shared" si="515"/>
        <v>Merchas Doski</v>
      </c>
      <c r="AK76" s="233" t="str">
        <f t="shared" ref="AK76:AW76" si="516">AK22</f>
        <v>Oscar Bobb</v>
      </c>
      <c r="AL76" s="233" t="str">
        <f t="shared" si="516"/>
        <v>Máximo Perrone</v>
      </c>
      <c r="AM76" s="233" t="str">
        <f t="shared" si="516"/>
        <v>Rafik Belghali</v>
      </c>
      <c r="AN76" s="233" t="str">
        <f t="shared" si="516"/>
        <v>Patrick Wimmer</v>
      </c>
      <c r="AO76" s="233" t="str">
        <f t="shared" si="516"/>
        <v>Nizar Al-Rashdan</v>
      </c>
      <c r="AP76" s="233" t="str">
        <f t="shared" si="516"/>
        <v>Pedro Neto</v>
      </c>
      <c r="AQ76" s="233" t="str">
        <f t="shared" si="516"/>
        <v>Rocky Bushiri</v>
      </c>
      <c r="AR76" s="233" t="str">
        <f t="shared" si="516"/>
        <v>Otabek Shukurov</v>
      </c>
      <c r="AS76" s="233" t="str">
        <f t="shared" si="516"/>
        <v>Kevin Castaño</v>
      </c>
      <c r="AT76" s="233" t="str">
        <f t="shared" si="516"/>
        <v>Jude Bellingham</v>
      </c>
      <c r="AU76" s="233" t="str">
        <f t="shared" si="516"/>
        <v>Martin Baturina</v>
      </c>
      <c r="AV76" s="233" t="str">
        <f t="shared" si="516"/>
        <v>Lawrence Ati-Zigi</v>
      </c>
      <c r="AW76" s="233" t="str">
        <f t="shared" si="516"/>
        <v>Martín Krug</v>
      </c>
      <c r="DQ76" s="233" t="str">
        <f t="shared" ca="1" si="469"/>
        <v>Korea Republic</v>
      </c>
      <c r="DR76" s="233">
        <f t="shared" si="470"/>
        <v>21</v>
      </c>
      <c r="DS76" s="233">
        <f t="shared" si="471"/>
        <v>1</v>
      </c>
      <c r="DT76" s="233" t="str">
        <f ca="1">OFFSET(C3,DR76,DS76)</f>
        <v>Park Jin-Seop</v>
      </c>
      <c r="DU76" s="233">
        <f ca="1">COUNTIF('Group Stages'!J7:J150,DT76)</f>
        <v>0</v>
      </c>
      <c r="DV76" s="233">
        <f ca="1">COUNTIF('Group Stages'!K7:K150,DT76)</f>
        <v>0</v>
      </c>
      <c r="DW76" s="233">
        <f ca="1">COUNTIF('Group Stages'!L7:L150,DT76)</f>
        <v>0</v>
      </c>
      <c r="DX76" s="233">
        <f ca="1">COUNTIF('Group Stages'!M7:M150,DT76)</f>
        <v>0</v>
      </c>
      <c r="DY76" s="233">
        <f ca="1">COUNTIF('Group Stages'!N7:N150,DT76)</f>
        <v>0</v>
      </c>
      <c r="DZ76" s="233">
        <f ca="1">COUNTIF('Group Stages'!O7:O150,DT76)</f>
        <v>0</v>
      </c>
      <c r="EA76" s="233">
        <f ca="1">COUNTIF('Group Stages'!P7:P150,DT76)</f>
        <v>0</v>
      </c>
      <c r="EB76" s="233">
        <f ca="1">COUNTIF('Group Stages'!Q7:Q150,DT76)</f>
        <v>0</v>
      </c>
      <c r="EC76" s="233">
        <f ca="1">COUNTIF('Knock Out Stages'!K7:K85,DT76)</f>
        <v>0</v>
      </c>
      <c r="ED76" s="233">
        <f ca="1">COUNTIF('Knock Out Stages'!L7:L85,DT76)</f>
        <v>0</v>
      </c>
      <c r="EE76" s="233">
        <f ca="1">COUNTIF('Knock Out Stages'!M7:M85,DT76)</f>
        <v>0</v>
      </c>
      <c r="EF76" s="233">
        <f ca="1">COUNTIF('Knock Out Stages'!N7:N85,DT76)</f>
        <v>0</v>
      </c>
      <c r="EG76" s="233">
        <f ca="1">COUNTIF('Knock Out Stages'!O7:O85,DT76)</f>
        <v>0</v>
      </c>
      <c r="EH76" s="233">
        <f ca="1">COUNTIF('Knock Out Stages'!P7:P85,DT76)</f>
        <v>0</v>
      </c>
      <c r="EI76" s="233">
        <f ca="1">COUNTIF('Knock Out Stages'!Q7:Q85,DT76)</f>
        <v>0</v>
      </c>
      <c r="EJ76" s="233">
        <f ca="1">COUNTIF('Knock Out Stages'!R7:R85,DT76)</f>
        <v>0</v>
      </c>
      <c r="EK76" s="233">
        <f t="shared" ca="1" si="498"/>
        <v>0</v>
      </c>
      <c r="EL76" s="235">
        <f ca="1">RANK(EK76,EK3:EK1250)+COUNTIF(EK3:EK76,EK76)-1</f>
        <v>74</v>
      </c>
      <c r="EM76" s="233" t="str">
        <f t="shared" ca="1" si="499"/>
        <v>Park Jin-Seop (Korea Republic)</v>
      </c>
    </row>
    <row r="77" spans="1:143" x14ac:dyDescent="0.2">
      <c r="A77" s="233">
        <v>21</v>
      </c>
      <c r="B77" s="233" t="str">
        <f t="shared" si="508"/>
        <v>Obed Vargas</v>
      </c>
      <c r="C77" s="233" t="str">
        <f t="shared" si="508"/>
        <v>Tholo Matuludi</v>
      </c>
      <c r="D77" s="233" t="str">
        <f t="shared" si="508"/>
        <v>Paik Seung-Ho</v>
      </c>
      <c r="E77" s="233" t="str">
        <f t="shared" si="508"/>
        <v>Tomás Holes</v>
      </c>
      <c r="F77" s="233" t="str">
        <f t="shared" si="508"/>
        <v>Niko Sigur</v>
      </c>
      <c r="G77" s="233" t="str">
        <f t="shared" si="508"/>
        <v>Samed Bazdar</v>
      </c>
      <c r="H77" s="233" t="str">
        <f t="shared" si="508"/>
        <v>Mubark Shanan Hamza</v>
      </c>
      <c r="I77" s="233" t="str">
        <f t="shared" si="508"/>
        <v>Remo Freuler</v>
      </c>
      <c r="J77" s="233" t="str">
        <f t="shared" si="508"/>
        <v>Matheus Cunha</v>
      </c>
      <c r="K77" s="233" t="str">
        <f t="shared" si="508"/>
        <v>Oussama Targhaline</v>
      </c>
      <c r="L77" s="233" t="str">
        <f t="shared" si="508"/>
        <v>Wilguens Paugain</v>
      </c>
      <c r="M77" s="233" t="str">
        <f t="shared" si="508"/>
        <v>Ross McCrorie</v>
      </c>
      <c r="N77" s="233" t="str">
        <f t="shared" si="508"/>
        <v>Ricardo Pepi</v>
      </c>
      <c r="O77" s="233" t="str">
        <f t="shared" si="508"/>
        <v>Matías Galarza</v>
      </c>
      <c r="P77" s="233" t="str">
        <f t="shared" si="508"/>
        <v>Nestory Irankunda</v>
      </c>
      <c r="Q77" s="233" t="str">
        <f t="shared" si="508"/>
        <v>Oguz Aydin</v>
      </c>
      <c r="R77" s="233" t="str">
        <f t="shared" si="508"/>
        <v>Nick Woltemade</v>
      </c>
      <c r="S77" s="233" t="str">
        <f t="shared" si="508"/>
        <v>Trevor Doornbusch</v>
      </c>
      <c r="T77" s="233" t="str">
        <f t="shared" si="508"/>
        <v>Parfait Guiagon</v>
      </c>
      <c r="U77" s="233" t="str">
        <f t="shared" si="508"/>
        <v>Kevin Rodríguez</v>
      </c>
      <c r="V77" s="233" t="str">
        <f t="shared" si="508"/>
        <v>Teun Koopmeiners</v>
      </c>
      <c r="W77" s="233" t="str">
        <f t="shared" si="508"/>
        <v>Shogo Taniguchi</v>
      </c>
      <c r="X77" s="233" t="str">
        <f t="shared" si="508"/>
        <v>Taha Ali</v>
      </c>
      <c r="Y77" s="233" t="str">
        <f t="shared" si="508"/>
        <v>Omar Ben Ali</v>
      </c>
      <c r="Z77" s="233" t="str">
        <f t="shared" si="508"/>
        <v>Romelu Lukaku</v>
      </c>
      <c r="AA77" s="233" t="str">
        <f t="shared" si="508"/>
        <v>Omar Marmoush</v>
      </c>
      <c r="AB77" s="233" t="str">
        <f t="shared" si="508"/>
        <v>Omid Norafkan</v>
      </c>
      <c r="AC77" s="233" t="str">
        <f t="shared" si="508"/>
        <v>Ryan Thomas</v>
      </c>
      <c r="AD77" s="233" t="str">
        <f t="shared" si="508"/>
        <v>Pedri</v>
      </c>
      <c r="AE77" s="233" t="str">
        <f t="shared" si="508"/>
        <v>Sidny Cabral</v>
      </c>
      <c r="AF77" s="233" t="str">
        <f t="shared" si="508"/>
        <v>Rayane Hamidou</v>
      </c>
      <c r="AG77" s="233" t="str">
        <f t="shared" ref="AG77:AJ77" si="517">AG23</f>
        <v>Mathías Olivera</v>
      </c>
      <c r="AH77" s="233" t="str">
        <f t="shared" si="517"/>
        <v>Ousmane Dembélé</v>
      </c>
      <c r="AI77" s="233" t="str">
        <f t="shared" si="517"/>
        <v>Mory Diaw</v>
      </c>
      <c r="AJ77" s="233" t="str">
        <f t="shared" si="517"/>
        <v>Mohannad Ali Kadhim</v>
      </c>
      <c r="AK77" s="233" t="str">
        <f t="shared" ref="AK77:AW77" si="518">AK23</f>
        <v>Patrick Berg</v>
      </c>
      <c r="AL77" s="233" t="str">
        <f t="shared" si="518"/>
        <v>Nahuel Molina</v>
      </c>
      <c r="AM77" s="233" t="str">
        <f t="shared" si="518"/>
        <v>Ramiz Zerrouki</v>
      </c>
      <c r="AN77" s="233" t="str">
        <f t="shared" si="518"/>
        <v>Paul Wanner</v>
      </c>
      <c r="AO77" s="233" t="str">
        <f t="shared" si="518"/>
        <v>Noor Al-Rawabdeh</v>
      </c>
      <c r="AP77" s="233" t="str">
        <f t="shared" si="518"/>
        <v>Renato Veiga</v>
      </c>
      <c r="AQ77" s="233" t="str">
        <f t="shared" si="518"/>
        <v>Samuel Moutoussamy</v>
      </c>
      <c r="AR77" s="233" t="str">
        <f t="shared" si="518"/>
        <v>Rustamjon Ashurmatov</v>
      </c>
      <c r="AS77" s="233" t="str">
        <f t="shared" si="518"/>
        <v>Luis Díaz</v>
      </c>
      <c r="AT77" s="233" t="str">
        <f t="shared" si="518"/>
        <v>Kobbie Mainoo</v>
      </c>
      <c r="AU77" s="233" t="str">
        <f t="shared" si="518"/>
        <v>Martin Erlic</v>
      </c>
      <c r="AV77" s="233" t="str">
        <f t="shared" si="518"/>
        <v>Marvin Senaya</v>
      </c>
      <c r="AW77" s="233" t="str">
        <f t="shared" si="518"/>
        <v>Michael Murillo</v>
      </c>
      <c r="DQ77" s="233" t="str">
        <f t="shared" ca="1" si="469"/>
        <v>Korea Republic</v>
      </c>
      <c r="DR77" s="233">
        <f t="shared" si="470"/>
        <v>22</v>
      </c>
      <c r="DS77" s="233">
        <f t="shared" si="471"/>
        <v>1</v>
      </c>
      <c r="DT77" s="233" t="str">
        <f ca="1">OFFSET(C3,DR77,DS77)</f>
        <v>Seol Young-Woo</v>
      </c>
      <c r="DU77" s="233">
        <f ca="1">COUNTIF('Group Stages'!J7:J150,DT77)</f>
        <v>0</v>
      </c>
      <c r="DV77" s="233">
        <f ca="1">COUNTIF('Group Stages'!K7:K150,DT77)</f>
        <v>0</v>
      </c>
      <c r="DW77" s="233">
        <f ca="1">COUNTIF('Group Stages'!L7:L150,DT77)</f>
        <v>0</v>
      </c>
      <c r="DX77" s="233">
        <f ca="1">COUNTIF('Group Stages'!M7:M150,DT77)</f>
        <v>0</v>
      </c>
      <c r="DY77" s="233">
        <f ca="1">COUNTIF('Group Stages'!N7:N150,DT77)</f>
        <v>0</v>
      </c>
      <c r="DZ77" s="233">
        <f ca="1">COUNTIF('Group Stages'!O7:O150,DT77)</f>
        <v>0</v>
      </c>
      <c r="EA77" s="233">
        <f ca="1">COUNTIF('Group Stages'!P7:P150,DT77)</f>
        <v>0</v>
      </c>
      <c r="EB77" s="233">
        <f ca="1">COUNTIF('Group Stages'!Q7:Q150,DT77)</f>
        <v>0</v>
      </c>
      <c r="EC77" s="233">
        <f ca="1">COUNTIF('Knock Out Stages'!K7:K85,DT77)</f>
        <v>0</v>
      </c>
      <c r="ED77" s="233">
        <f ca="1">COUNTIF('Knock Out Stages'!L7:L85,DT77)</f>
        <v>0</v>
      </c>
      <c r="EE77" s="233">
        <f ca="1">COUNTIF('Knock Out Stages'!M7:M85,DT77)</f>
        <v>0</v>
      </c>
      <c r="EF77" s="233">
        <f ca="1">COUNTIF('Knock Out Stages'!N7:N85,DT77)</f>
        <v>0</v>
      </c>
      <c r="EG77" s="233">
        <f ca="1">COUNTIF('Knock Out Stages'!O7:O85,DT77)</f>
        <v>0</v>
      </c>
      <c r="EH77" s="233">
        <f ca="1">COUNTIF('Knock Out Stages'!P7:P85,DT77)</f>
        <v>0</v>
      </c>
      <c r="EI77" s="233">
        <f ca="1">COUNTIF('Knock Out Stages'!Q7:Q85,DT77)</f>
        <v>0</v>
      </c>
      <c r="EJ77" s="233">
        <f ca="1">COUNTIF('Knock Out Stages'!R7:R85,DT77)</f>
        <v>0</v>
      </c>
      <c r="EK77" s="233">
        <f t="shared" ca="1" si="498"/>
        <v>0</v>
      </c>
      <c r="EL77" s="235">
        <f ca="1">RANK(EK77,EK3:EK1250)+COUNTIF(EK3:EK77,EK77)-1</f>
        <v>75</v>
      </c>
      <c r="EM77" s="233" t="str">
        <f t="shared" ca="1" si="499"/>
        <v>Seol Young-Woo (Korea Republic)</v>
      </c>
    </row>
    <row r="78" spans="1:143" x14ac:dyDescent="0.2">
      <c r="A78" s="233">
        <v>22</v>
      </c>
      <c r="B78" s="233" t="str">
        <f t="shared" si="508"/>
        <v>Orbelín Pineda</v>
      </c>
      <c r="C78" s="233" t="str">
        <f t="shared" si="508"/>
        <v>Tshepang Moremi</v>
      </c>
      <c r="D78" s="233" t="str">
        <f t="shared" si="508"/>
        <v>Park Jin-Seop</v>
      </c>
      <c r="E78" s="233" t="str">
        <f t="shared" si="508"/>
        <v>Tomás Ladra</v>
      </c>
      <c r="F78" s="233" t="str">
        <f t="shared" si="508"/>
        <v>Owen Goodman</v>
      </c>
      <c r="G78" s="233" t="str">
        <f t="shared" si="508"/>
        <v>Sead Kolasinac</v>
      </c>
      <c r="H78" s="233" t="str">
        <f t="shared" si="508"/>
        <v>Niall Mason</v>
      </c>
      <c r="I78" s="233" t="str">
        <f t="shared" si="508"/>
        <v>Ricardo Rodríguez</v>
      </c>
      <c r="J78" s="233" t="str">
        <f t="shared" si="508"/>
        <v>Neymar</v>
      </c>
      <c r="K78" s="233" t="str">
        <f t="shared" si="508"/>
        <v>Rayane Bounida</v>
      </c>
      <c r="L78" s="233" t="str">
        <f t="shared" si="508"/>
        <v>Wilson Isidor</v>
      </c>
      <c r="M78" s="233" t="str">
        <f t="shared" si="508"/>
        <v>Ryan Christie</v>
      </c>
      <c r="N78" s="233" t="str">
        <f t="shared" si="508"/>
        <v>Sebastian Berhalter</v>
      </c>
      <c r="O78" s="233" t="str">
        <f t="shared" si="508"/>
        <v>Mauricio</v>
      </c>
      <c r="P78" s="233" t="str">
        <f t="shared" si="508"/>
        <v>Nishan Velupillay</v>
      </c>
      <c r="Q78" s="233" t="str">
        <f t="shared" si="508"/>
        <v>Orkun Kökçü</v>
      </c>
      <c r="R78" s="233" t="str">
        <f t="shared" si="508"/>
        <v>Nico Schlotterbeck</v>
      </c>
      <c r="S78" s="233" t="str">
        <f t="shared" si="508"/>
        <v>Tyrese Noslin</v>
      </c>
      <c r="T78" s="233" t="str">
        <f t="shared" si="508"/>
        <v>Seko Fofana</v>
      </c>
      <c r="U78" s="233" t="str">
        <f t="shared" si="508"/>
        <v>Leonardo Realpe</v>
      </c>
      <c r="V78" s="233" t="str">
        <f t="shared" si="508"/>
        <v>Tijjani Reijnders</v>
      </c>
      <c r="W78" s="233" t="str">
        <f t="shared" si="508"/>
        <v>Shuto Machino</v>
      </c>
      <c r="X78" s="233" t="str">
        <f t="shared" si="508"/>
        <v>Victor Eriksson</v>
      </c>
      <c r="Y78" s="233" t="str">
        <f t="shared" si="508"/>
        <v>Omar Rekik</v>
      </c>
      <c r="Z78" s="233" t="str">
        <f t="shared" si="508"/>
        <v>Senne Lammens</v>
      </c>
      <c r="AA78" s="233" t="str">
        <f t="shared" si="508"/>
        <v>Ramy Rabia</v>
      </c>
      <c r="AB78" s="233" t="str">
        <f t="shared" si="508"/>
        <v>Payam Niazmand</v>
      </c>
      <c r="AC78" s="233" t="str">
        <f t="shared" si="508"/>
        <v>Tim Payne</v>
      </c>
      <c r="AD78" s="233" t="str">
        <f t="shared" si="508"/>
        <v>Pedro Porro</v>
      </c>
      <c r="AE78" s="233" t="str">
        <f t="shared" si="508"/>
        <v>Steven Moreira</v>
      </c>
      <c r="AF78" s="233" t="str">
        <f t="shared" si="508"/>
        <v>Saleh Al-Shehri</v>
      </c>
      <c r="AG78" s="233" t="str">
        <f t="shared" ref="AG78:AJ78" si="519">AG24</f>
        <v>Matías Viña</v>
      </c>
      <c r="AH78" s="233" t="str">
        <f t="shared" si="519"/>
        <v>Pierre Kalulu</v>
      </c>
      <c r="AI78" s="233" t="str">
        <f t="shared" si="519"/>
        <v>Moussa Niakhaté</v>
      </c>
      <c r="AJ78" s="233" t="str">
        <f t="shared" si="519"/>
        <v>Munaf Younis Hashim</v>
      </c>
      <c r="AK78" s="233" t="str">
        <f t="shared" ref="AK78:AW78" si="520">AK24</f>
        <v>Sander Berge</v>
      </c>
      <c r="AL78" s="233" t="str">
        <f t="shared" si="520"/>
        <v>Nico Paz</v>
      </c>
      <c r="AM78" s="233" t="str">
        <f t="shared" si="520"/>
        <v>Ramy Bensebaini</v>
      </c>
      <c r="AN78" s="233" t="str">
        <f t="shared" si="520"/>
        <v>Philipp Lienhart</v>
      </c>
      <c r="AO78" s="233" t="str">
        <f t="shared" si="520"/>
        <v>Odeh Burhan Shehade Fakhoury</v>
      </c>
      <c r="AP78" s="233" t="str">
        <f t="shared" si="520"/>
        <v>Ricardo Horta</v>
      </c>
      <c r="AQ78" s="233" t="str">
        <f t="shared" si="520"/>
        <v>Simon Banza</v>
      </c>
      <c r="AR78" s="233" t="str">
        <f t="shared" si="520"/>
        <v>Sherzod Nasrullaev</v>
      </c>
      <c r="AS78" s="233" t="str">
        <f t="shared" si="520"/>
        <v>Luis Suárez</v>
      </c>
      <c r="AT78" s="233" t="str">
        <f t="shared" si="520"/>
        <v>Marc Guéhi</v>
      </c>
      <c r="AU78" s="233" t="str">
        <f t="shared" si="520"/>
        <v>Nikola Moro</v>
      </c>
      <c r="AV78" s="233" t="str">
        <f t="shared" si="520"/>
        <v>Patric Pfeiffer</v>
      </c>
      <c r="AW78" s="233" t="str">
        <f t="shared" si="520"/>
        <v>Orlando Mosquera</v>
      </c>
      <c r="DQ78" s="233" t="str">
        <f t="shared" ca="1" si="469"/>
        <v>Korea Republic</v>
      </c>
      <c r="DR78" s="233">
        <f t="shared" si="470"/>
        <v>23</v>
      </c>
      <c r="DS78" s="233">
        <f t="shared" si="471"/>
        <v>1</v>
      </c>
      <c r="DT78" s="233" t="str">
        <f ca="1">OFFSET(C3,DR78,DS78)</f>
        <v>Son Heung-Min</v>
      </c>
      <c r="DU78" s="233">
        <f ca="1">COUNTIF('Group Stages'!J7:J150,DT78)</f>
        <v>0</v>
      </c>
      <c r="DV78" s="233">
        <f ca="1">COUNTIF('Group Stages'!K7:K150,DT78)</f>
        <v>0</v>
      </c>
      <c r="DW78" s="233">
        <f ca="1">COUNTIF('Group Stages'!L7:L150,DT78)</f>
        <v>0</v>
      </c>
      <c r="DX78" s="233">
        <f ca="1">COUNTIF('Group Stages'!M7:M150,DT78)</f>
        <v>0</v>
      </c>
      <c r="DY78" s="233">
        <f ca="1">COUNTIF('Group Stages'!N7:N150,DT78)</f>
        <v>0</v>
      </c>
      <c r="DZ78" s="233">
        <f ca="1">COUNTIF('Group Stages'!O7:O150,DT78)</f>
        <v>0</v>
      </c>
      <c r="EA78" s="233">
        <f ca="1">COUNTIF('Group Stages'!P7:P150,DT78)</f>
        <v>0</v>
      </c>
      <c r="EB78" s="233">
        <f ca="1">COUNTIF('Group Stages'!Q7:Q150,DT78)</f>
        <v>0</v>
      </c>
      <c r="EC78" s="233">
        <f ca="1">COUNTIF('Knock Out Stages'!K7:K85,DT78)</f>
        <v>0</v>
      </c>
      <c r="ED78" s="233">
        <f ca="1">COUNTIF('Knock Out Stages'!L7:L85,DT78)</f>
        <v>0</v>
      </c>
      <c r="EE78" s="233">
        <f ca="1">COUNTIF('Knock Out Stages'!M7:M85,DT78)</f>
        <v>0</v>
      </c>
      <c r="EF78" s="233">
        <f ca="1">COUNTIF('Knock Out Stages'!N7:N85,DT78)</f>
        <v>0</v>
      </c>
      <c r="EG78" s="233">
        <f ca="1">COUNTIF('Knock Out Stages'!O7:O85,DT78)</f>
        <v>0</v>
      </c>
      <c r="EH78" s="233">
        <f ca="1">COUNTIF('Knock Out Stages'!P7:P85,DT78)</f>
        <v>0</v>
      </c>
      <c r="EI78" s="233">
        <f ca="1">COUNTIF('Knock Out Stages'!Q7:Q85,DT78)</f>
        <v>0</v>
      </c>
      <c r="EJ78" s="233">
        <f ca="1">COUNTIF('Knock Out Stages'!R7:R85,DT78)</f>
        <v>0</v>
      </c>
      <c r="EK78" s="233">
        <f t="shared" ca="1" si="498"/>
        <v>0</v>
      </c>
      <c r="EL78" s="235">
        <f ca="1">RANK(EK78,EK3:EK1250)+COUNTIF(EK3:EK78,EK78)-1</f>
        <v>76</v>
      </c>
      <c r="EM78" s="233" t="str">
        <f t="shared" ca="1" si="499"/>
        <v>Son Heung-Min (Korea Republic)</v>
      </c>
    </row>
    <row r="79" spans="1:143" x14ac:dyDescent="0.2">
      <c r="A79" s="233">
        <v>23</v>
      </c>
      <c r="B79" s="233" t="str">
        <f t="shared" si="508"/>
        <v>Raúl Jiménez</v>
      </c>
      <c r="C79" s="233" t="str">
        <f t="shared" si="508"/>
        <v>Yaya Sithole</v>
      </c>
      <c r="D79" s="233" t="str">
        <f t="shared" si="508"/>
        <v>Seol Young-Woo</v>
      </c>
      <c r="E79" s="233" t="str">
        <f t="shared" si="508"/>
        <v>Tomás Soucek</v>
      </c>
      <c r="F79" s="233" t="str">
        <f t="shared" si="508"/>
        <v>Ralph Priso-Mbongue</v>
      </c>
      <c r="G79" s="233" t="str">
        <f t="shared" si="508"/>
        <v>Stjepan Radeljic</v>
      </c>
      <c r="H79" s="233" t="str">
        <f t="shared" si="508"/>
        <v>Ró-Ró</v>
      </c>
      <c r="I79" s="233" t="str">
        <f t="shared" si="508"/>
        <v>Rubén Vargas</v>
      </c>
      <c r="J79" s="233" t="str">
        <f t="shared" si="508"/>
        <v>Rayan</v>
      </c>
      <c r="K79" s="233" t="str">
        <f t="shared" si="508"/>
        <v>Redouane Halal</v>
      </c>
      <c r="L79" s="233" t="str">
        <f t="shared" si="508"/>
        <v>Woobens Pacius</v>
      </c>
      <c r="M79" s="233" t="str">
        <f t="shared" si="508"/>
        <v>Scott Bain</v>
      </c>
      <c r="N79" s="233" t="str">
        <f t="shared" si="508"/>
        <v>Tanner Tessmann</v>
      </c>
      <c r="O79" s="233" t="str">
        <f t="shared" si="508"/>
        <v>Miguel Almirón</v>
      </c>
      <c r="P79" s="233" t="str">
        <f t="shared" si="508"/>
        <v>Patrick Beach</v>
      </c>
      <c r="Q79" s="233" t="str">
        <f t="shared" si="508"/>
        <v>Ozan Kabak</v>
      </c>
      <c r="R79" s="233" t="str">
        <f t="shared" si="508"/>
        <v>Oliver Baumann</v>
      </c>
      <c r="S79" s="233" t="str">
        <f t="shared" si="508"/>
        <v>Tyrick Bodak</v>
      </c>
      <c r="T79" s="233" t="str">
        <f t="shared" si="508"/>
        <v>Simon Adingra</v>
      </c>
      <c r="U79" s="233" t="str">
        <f t="shared" si="508"/>
        <v>Moisés Caicedo</v>
      </c>
      <c r="V79" s="233" t="str">
        <f t="shared" si="508"/>
        <v>Virgil van Dijk</v>
      </c>
      <c r="W79" s="233" t="str">
        <f t="shared" si="508"/>
        <v>Tomoki Hayakawa</v>
      </c>
      <c r="X79" s="233" t="str">
        <f t="shared" si="508"/>
        <v>Victor Lindelöf</v>
      </c>
      <c r="Y79" s="233" t="str">
        <f t="shared" si="508"/>
        <v>Raed Chikhaoui</v>
      </c>
      <c r="Z79" s="233" t="str">
        <f t="shared" si="508"/>
        <v>Thomas Meunier</v>
      </c>
      <c r="AA79" s="233" t="str">
        <f t="shared" si="508"/>
        <v>Tarek Alaa</v>
      </c>
      <c r="AB79" s="233" t="str">
        <f t="shared" si="508"/>
        <v>Ramin Rezaeian</v>
      </c>
      <c r="AC79" s="233" t="str">
        <f t="shared" si="508"/>
        <v>Tyler Bindon</v>
      </c>
      <c r="AD79" s="233" t="str">
        <f t="shared" si="508"/>
        <v>Rodri</v>
      </c>
      <c r="AE79" s="233" t="str">
        <f t="shared" si="508"/>
        <v>Telmo Arcanjo</v>
      </c>
      <c r="AF79" s="233" t="str">
        <f t="shared" si="508"/>
        <v>Salman Al-Faraj</v>
      </c>
      <c r="AG79" s="233" t="str">
        <f t="shared" ref="AG79:AJ79" si="521">AG25</f>
        <v>Maxi Araújo</v>
      </c>
      <c r="AH79" s="233" t="str">
        <f t="shared" si="521"/>
        <v>Randal Kolo Muani</v>
      </c>
      <c r="AI79" s="233" t="str">
        <f t="shared" si="521"/>
        <v>Nicolas Jackson</v>
      </c>
      <c r="AJ79" s="233" t="str">
        <f t="shared" si="521"/>
        <v>Peter Gwargis</v>
      </c>
      <c r="AK79" s="233" t="str">
        <f t="shared" ref="AK79:AW79" si="522">AK25</f>
        <v>Torbjorn Heggem</v>
      </c>
      <c r="AL79" s="233" t="str">
        <f t="shared" si="522"/>
        <v>Nicolás González</v>
      </c>
      <c r="AM79" s="233" t="str">
        <f t="shared" si="522"/>
        <v>Rayan Aït-Nouri</v>
      </c>
      <c r="AN79" s="233" t="str">
        <f t="shared" si="522"/>
        <v>Phillipp Mwene</v>
      </c>
      <c r="AO79" s="233" t="str">
        <f t="shared" si="522"/>
        <v>Saleem Obaid</v>
      </c>
      <c r="AP79" s="233" t="str">
        <f t="shared" si="522"/>
        <v>Rúben Neves</v>
      </c>
      <c r="AQ79" s="233" t="str">
        <f t="shared" si="522"/>
        <v>Steve Kapuadi</v>
      </c>
      <c r="AR79" s="233" t="str">
        <f t="shared" si="522"/>
        <v>Sherzod Temirov</v>
      </c>
      <c r="AS79" s="233" t="str">
        <f t="shared" si="522"/>
        <v>Rafael Borré</v>
      </c>
      <c r="AT79" s="233" t="str">
        <f t="shared" si="522"/>
        <v>Marcus Rashford</v>
      </c>
      <c r="AU79" s="233" t="str">
        <f t="shared" si="522"/>
        <v>Nikola Vlasic</v>
      </c>
      <c r="AV79" s="233" t="str">
        <f t="shared" si="522"/>
        <v>Prince Adu</v>
      </c>
      <c r="AW79" s="233" t="str">
        <f t="shared" si="522"/>
        <v>Roderick Miller</v>
      </c>
      <c r="DQ79" s="233" t="str">
        <f t="shared" ca="1" si="469"/>
        <v>Korea Republic</v>
      </c>
      <c r="DR79" s="233">
        <f t="shared" si="470"/>
        <v>24</v>
      </c>
      <c r="DS79" s="233">
        <f t="shared" si="471"/>
        <v>1</v>
      </c>
      <c r="DT79" s="233" t="str">
        <f ca="1">OFFSET(C3,DR79,DS79)</f>
        <v>Song Bum-Keun</v>
      </c>
      <c r="DU79" s="233">
        <f ca="1">COUNTIF('Group Stages'!J7:J150,DT79)</f>
        <v>0</v>
      </c>
      <c r="DV79" s="233">
        <f ca="1">COUNTIF('Group Stages'!K7:K150,DT79)</f>
        <v>0</v>
      </c>
      <c r="DW79" s="233">
        <f ca="1">COUNTIF('Group Stages'!L7:L150,DT79)</f>
        <v>0</v>
      </c>
      <c r="DX79" s="233">
        <f ca="1">COUNTIF('Group Stages'!M7:M150,DT79)</f>
        <v>0</v>
      </c>
      <c r="DY79" s="233">
        <f ca="1">COUNTIF('Group Stages'!N7:N150,DT79)</f>
        <v>0</v>
      </c>
      <c r="DZ79" s="233">
        <f ca="1">COUNTIF('Group Stages'!O7:O150,DT79)</f>
        <v>0</v>
      </c>
      <c r="EA79" s="233">
        <f ca="1">COUNTIF('Group Stages'!P7:P150,DT79)</f>
        <v>0</v>
      </c>
      <c r="EB79" s="233">
        <f ca="1">COUNTIF('Group Stages'!Q7:Q150,DT79)</f>
        <v>0</v>
      </c>
      <c r="EC79" s="233">
        <f ca="1">COUNTIF('Knock Out Stages'!K7:K85,DT79)</f>
        <v>0</v>
      </c>
      <c r="ED79" s="233">
        <f ca="1">COUNTIF('Knock Out Stages'!L7:L85,DT79)</f>
        <v>0</v>
      </c>
      <c r="EE79" s="233">
        <f ca="1">COUNTIF('Knock Out Stages'!M7:M85,DT79)</f>
        <v>0</v>
      </c>
      <c r="EF79" s="233">
        <f ca="1">COUNTIF('Knock Out Stages'!N7:N85,DT79)</f>
        <v>0</v>
      </c>
      <c r="EG79" s="233">
        <f ca="1">COUNTIF('Knock Out Stages'!O7:O85,DT79)</f>
        <v>0</v>
      </c>
      <c r="EH79" s="233">
        <f ca="1">COUNTIF('Knock Out Stages'!P7:P85,DT79)</f>
        <v>0</v>
      </c>
      <c r="EI79" s="233">
        <f ca="1">COUNTIF('Knock Out Stages'!Q7:Q85,DT79)</f>
        <v>0</v>
      </c>
      <c r="EJ79" s="233">
        <f ca="1">COUNTIF('Knock Out Stages'!R7:R85,DT79)</f>
        <v>0</v>
      </c>
      <c r="EK79" s="233">
        <f t="shared" ca="1" si="498"/>
        <v>0</v>
      </c>
      <c r="EL79" s="235">
        <f ca="1">RANK(EK79,EK3:EK1250)+COUNTIF(EK3:EK79,EK79)-1</f>
        <v>77</v>
      </c>
      <c r="EM79" s="233" t="str">
        <f t="shared" ca="1" si="499"/>
        <v>Song Bum-Keun (Korea Republic)</v>
      </c>
    </row>
    <row r="80" spans="1:143" x14ac:dyDescent="0.2">
      <c r="A80" s="233">
        <v>24</v>
      </c>
      <c r="B80" s="233" t="str">
        <f t="shared" si="508"/>
        <v>Raúl Rangel</v>
      </c>
      <c r="C80" s="233">
        <f t="shared" si="508"/>
        <v>0</v>
      </c>
      <c r="D80" s="233" t="str">
        <f t="shared" si="508"/>
        <v>Son Heung-Min</v>
      </c>
      <c r="E80" s="233" t="str">
        <f t="shared" si="508"/>
        <v>Vladimír Coufal</v>
      </c>
      <c r="F80" s="233" t="str">
        <f t="shared" si="508"/>
        <v>Richie Laryea</v>
      </c>
      <c r="G80" s="233" t="str">
        <f t="shared" si="508"/>
        <v>Tarik Muharemovic</v>
      </c>
      <c r="H80" s="233" t="str">
        <f t="shared" si="508"/>
        <v>Salah Zakaria</v>
      </c>
      <c r="I80" s="233" t="str">
        <f t="shared" si="508"/>
        <v>Silvan Widmer</v>
      </c>
      <c r="J80" s="233" t="str">
        <f t="shared" si="508"/>
        <v>Vinícius Júnior</v>
      </c>
      <c r="K80" s="233" t="str">
        <f t="shared" si="508"/>
        <v>Samir El Mourabet</v>
      </c>
      <c r="L80" s="233" t="str">
        <f t="shared" si="508"/>
        <v>Woodensky Pierre</v>
      </c>
      <c r="M80" s="233" t="str">
        <f t="shared" si="508"/>
        <v>Scott McKenna</v>
      </c>
      <c r="N80" s="233" t="str">
        <f t="shared" si="508"/>
        <v>Tim Ream</v>
      </c>
      <c r="O80" s="233" t="str">
        <f t="shared" si="508"/>
        <v>Omar Alderete</v>
      </c>
      <c r="P80" s="233" t="str">
        <f t="shared" si="508"/>
        <v>Patrick Yazbek</v>
      </c>
      <c r="Q80" s="233" t="str">
        <f t="shared" si="508"/>
        <v>Salih Özcan</v>
      </c>
      <c r="R80" s="233" t="str">
        <f t="shared" si="508"/>
        <v>Pascal Groß</v>
      </c>
      <c r="S80" s="233">
        <f t="shared" si="508"/>
        <v>0</v>
      </c>
      <c r="T80" s="233" t="str">
        <f t="shared" si="508"/>
        <v>Wilfried Singo</v>
      </c>
      <c r="U80" s="233" t="str">
        <f t="shared" si="508"/>
        <v>Pedro Vite</v>
      </c>
      <c r="V80" s="233" t="str">
        <f t="shared" si="508"/>
        <v>Wout Weghorst</v>
      </c>
      <c r="W80" s="233" t="str">
        <f t="shared" si="508"/>
        <v>Tsuyoshi Watanabe</v>
      </c>
      <c r="X80" s="233" t="str">
        <f t="shared" si="508"/>
        <v>Viktor Gyökeres</v>
      </c>
      <c r="Y80" s="233" t="str">
        <f t="shared" si="508"/>
        <v>Rani Khedira</v>
      </c>
      <c r="Z80" s="233" t="str">
        <f t="shared" si="508"/>
        <v>Timothy Castagne</v>
      </c>
      <c r="AA80" s="233" t="str">
        <f t="shared" si="508"/>
        <v>Trézéguet</v>
      </c>
      <c r="AB80" s="233" t="str">
        <f t="shared" si="508"/>
        <v>Saeid Ezatolahi</v>
      </c>
      <c r="AC80" s="233">
        <f t="shared" si="508"/>
        <v>0</v>
      </c>
      <c r="AD80" s="233" t="str">
        <f t="shared" si="508"/>
        <v>Unai Simón</v>
      </c>
      <c r="AE80" s="233" t="str">
        <f t="shared" si="508"/>
        <v>Vozinha</v>
      </c>
      <c r="AF80" s="233" t="str">
        <f t="shared" si="508"/>
        <v>Saud Abdulhamid</v>
      </c>
      <c r="AG80" s="233" t="str">
        <f t="shared" ref="AG80:AJ80" si="523">AG26</f>
        <v>Nicolás de la Cruz</v>
      </c>
      <c r="AH80" s="233" t="str">
        <f t="shared" si="523"/>
        <v>Rayan Cherki</v>
      </c>
      <c r="AI80" s="233" t="str">
        <f t="shared" si="523"/>
        <v>Nobel Mendy</v>
      </c>
      <c r="AJ80" s="233" t="str">
        <f t="shared" si="523"/>
        <v>Rebin Solaka</v>
      </c>
      <c r="AK80" s="233" t="str">
        <f t="shared" ref="AK80:AW80" si="524">AK26</f>
        <v>Viljar Myhra</v>
      </c>
      <c r="AL80" s="233" t="str">
        <f t="shared" si="524"/>
        <v>Nicolás Otamendi</v>
      </c>
      <c r="AM80" s="233" t="str">
        <f t="shared" si="524"/>
        <v>Riyad Mahrez</v>
      </c>
      <c r="AN80" s="233" t="str">
        <f t="shared" si="524"/>
        <v>Romano Schmid</v>
      </c>
      <c r="AO80" s="233" t="str">
        <f t="shared" si="524"/>
        <v>Yazan Al-Arab</v>
      </c>
      <c r="AP80" s="233" t="str">
        <f t="shared" si="524"/>
        <v>Rui Silva</v>
      </c>
      <c r="AQ80" s="233" t="str">
        <f t="shared" si="524"/>
        <v>Théo Bongonda</v>
      </c>
      <c r="AR80" s="233" t="str">
        <f t="shared" si="524"/>
        <v>Umarali Rakhmonaliev</v>
      </c>
      <c r="AS80" s="233" t="str">
        <f t="shared" si="524"/>
        <v>Richard Ríos</v>
      </c>
      <c r="AT80" s="233" t="str">
        <f t="shared" si="524"/>
        <v>Morgan Rogers</v>
      </c>
      <c r="AU80" s="233" t="str">
        <f t="shared" si="524"/>
        <v>Petar Musa</v>
      </c>
      <c r="AV80" s="233" t="str">
        <f t="shared" si="524"/>
        <v>Ransford-Yeboah Königsdörffer</v>
      </c>
      <c r="AW80" s="233">
        <f t="shared" si="524"/>
        <v>0</v>
      </c>
      <c r="DQ80" s="233" t="str">
        <f t="shared" ca="1" si="469"/>
        <v>Korea Republic</v>
      </c>
      <c r="DR80" s="233">
        <f t="shared" si="470"/>
        <v>25</v>
      </c>
      <c r="DS80" s="233">
        <f t="shared" si="471"/>
        <v>1</v>
      </c>
      <c r="DT80" s="233" t="str">
        <f ca="1">OFFSET(C3,DR80,DS80)</f>
        <v>Yang Hyun-Jun</v>
      </c>
      <c r="DU80" s="233">
        <f ca="1">COUNTIF('Group Stages'!J7:J150,DT80)</f>
        <v>0</v>
      </c>
      <c r="DV80" s="233">
        <f ca="1">COUNTIF('Group Stages'!K7:K150,DT80)</f>
        <v>0</v>
      </c>
      <c r="DW80" s="233">
        <f ca="1">COUNTIF('Group Stages'!L7:L150,DT80)</f>
        <v>0</v>
      </c>
      <c r="DX80" s="233">
        <f ca="1">COUNTIF('Group Stages'!M7:M150,DT80)</f>
        <v>0</v>
      </c>
      <c r="DY80" s="233">
        <f ca="1">COUNTIF('Group Stages'!N7:N150,DT80)</f>
        <v>0</v>
      </c>
      <c r="DZ80" s="233">
        <f ca="1">COUNTIF('Group Stages'!O7:O150,DT80)</f>
        <v>0</v>
      </c>
      <c r="EA80" s="233">
        <f ca="1">COUNTIF('Group Stages'!P7:P150,DT80)</f>
        <v>0</v>
      </c>
      <c r="EB80" s="233">
        <f ca="1">COUNTIF('Group Stages'!Q7:Q150,DT80)</f>
        <v>0</v>
      </c>
      <c r="EC80" s="233">
        <f ca="1">COUNTIF('Knock Out Stages'!K7:K85,DT80)</f>
        <v>0</v>
      </c>
      <c r="ED80" s="233">
        <f ca="1">COUNTIF('Knock Out Stages'!L7:L85,DT80)</f>
        <v>0</v>
      </c>
      <c r="EE80" s="233">
        <f ca="1">COUNTIF('Knock Out Stages'!M7:M85,DT80)</f>
        <v>0</v>
      </c>
      <c r="EF80" s="233">
        <f ca="1">COUNTIF('Knock Out Stages'!N7:N85,DT80)</f>
        <v>0</v>
      </c>
      <c r="EG80" s="233">
        <f ca="1">COUNTIF('Knock Out Stages'!O7:O85,DT80)</f>
        <v>0</v>
      </c>
      <c r="EH80" s="233">
        <f ca="1">COUNTIF('Knock Out Stages'!P7:P85,DT80)</f>
        <v>0</v>
      </c>
      <c r="EI80" s="233">
        <f ca="1">COUNTIF('Knock Out Stages'!Q7:Q85,DT80)</f>
        <v>0</v>
      </c>
      <c r="EJ80" s="233">
        <f ca="1">COUNTIF('Knock Out Stages'!R7:R85,DT80)</f>
        <v>0</v>
      </c>
      <c r="EK80" s="233">
        <f t="shared" ca="1" si="498"/>
        <v>0</v>
      </c>
      <c r="EL80" s="235">
        <f ca="1">RANK(EK80,EK3:EK1250)+COUNTIF(EK3:EK80,EK80)-1</f>
        <v>78</v>
      </c>
      <c r="EM80" s="233" t="str">
        <f t="shared" ca="1" si="499"/>
        <v>Yang Hyun-Jun (Korea Republic)</v>
      </c>
    </row>
    <row r="81" spans="1:143" x14ac:dyDescent="0.2">
      <c r="A81" s="233">
        <v>25</v>
      </c>
      <c r="B81" s="233" t="str">
        <f t="shared" ref="B81:AF82" si="525">B27</f>
        <v>Richard Ledezma</v>
      </c>
      <c r="C81" s="233">
        <f t="shared" si="525"/>
        <v>0</v>
      </c>
      <c r="D81" s="233" t="str">
        <f t="shared" si="525"/>
        <v>Song Bum-Keun</v>
      </c>
      <c r="E81" s="233" t="str">
        <f t="shared" si="525"/>
        <v>Vladimír Darida</v>
      </c>
      <c r="F81" s="233" t="str">
        <f t="shared" si="525"/>
        <v>Tajon Buchanan</v>
      </c>
      <c r="G81" s="233">
        <f t="shared" si="525"/>
        <v>0</v>
      </c>
      <c r="H81" s="233" t="str">
        <f t="shared" si="525"/>
        <v>Shehab Ellethy</v>
      </c>
      <c r="I81" s="233" t="str">
        <f t="shared" si="525"/>
        <v>Vincent Sierro</v>
      </c>
      <c r="J81" s="233" t="str">
        <f t="shared" si="525"/>
        <v>Vitor Reis</v>
      </c>
      <c r="K81" s="233" t="str">
        <f t="shared" si="525"/>
        <v>Souffian El Karouani</v>
      </c>
      <c r="L81" s="233" t="str">
        <f t="shared" si="525"/>
        <v>Yassine Fortune</v>
      </c>
      <c r="M81" s="233" t="str">
        <f t="shared" si="525"/>
        <v>Scott McTominay</v>
      </c>
      <c r="N81" s="233" t="str">
        <f t="shared" si="525"/>
        <v>Timothy Weah</v>
      </c>
      <c r="O81" s="233" t="str">
        <f t="shared" si="525"/>
        <v>Orlando Gil</v>
      </c>
      <c r="P81" s="233" t="str">
        <f t="shared" si="525"/>
        <v>Paul Izzo</v>
      </c>
      <c r="Q81" s="233" t="str">
        <f t="shared" si="525"/>
        <v>Samet Akaydin</v>
      </c>
      <c r="R81" s="233" t="str">
        <f t="shared" si="525"/>
        <v>Serge Gnabry</v>
      </c>
      <c r="S81" s="233">
        <f t="shared" si="525"/>
        <v>0</v>
      </c>
      <c r="T81" s="233" t="str">
        <f t="shared" si="525"/>
        <v>Yahia Fofana</v>
      </c>
      <c r="U81" s="233" t="str">
        <f t="shared" si="525"/>
        <v>Pervis Estupiñán</v>
      </c>
      <c r="V81" s="233" t="str">
        <f t="shared" si="525"/>
        <v>Xavi Simons</v>
      </c>
      <c r="W81" s="233" t="str">
        <f t="shared" si="525"/>
        <v>Yuito Suzuki</v>
      </c>
      <c r="X81" s="233" t="str">
        <f t="shared" si="525"/>
        <v>Williot Swedberg</v>
      </c>
      <c r="Y81" s="233" t="str">
        <f t="shared" si="525"/>
        <v>Rayan Elloumi</v>
      </c>
      <c r="Z81" s="233" t="str">
        <f t="shared" si="525"/>
        <v>Youri Tielemans</v>
      </c>
      <c r="AA81" s="233" t="str">
        <f t="shared" si="525"/>
        <v>Yasser Ibrahim</v>
      </c>
      <c r="AB81" s="233" t="str">
        <f t="shared" si="525"/>
        <v>Saman Fallah</v>
      </c>
      <c r="AC81" s="233">
        <f t="shared" si="525"/>
        <v>0</v>
      </c>
      <c r="AD81" s="233" t="str">
        <f t="shared" si="525"/>
        <v>Víctor Muñoz</v>
      </c>
      <c r="AE81" s="233" t="str">
        <f t="shared" si="525"/>
        <v>Wagner Pina</v>
      </c>
      <c r="AF81" s="233" t="str">
        <f t="shared" si="525"/>
        <v>Sultan Mandash</v>
      </c>
      <c r="AG81" s="233" t="str">
        <f t="shared" ref="AG81:AJ81" si="526">AG27</f>
        <v>Nicolás Fonseca</v>
      </c>
      <c r="AH81" s="233" t="str">
        <f t="shared" si="526"/>
        <v>Theo Hernández</v>
      </c>
      <c r="AI81" s="233" t="str">
        <f t="shared" si="526"/>
        <v>Pape Gueye</v>
      </c>
      <c r="AJ81" s="233" t="str">
        <f t="shared" si="526"/>
        <v>Youssef Amyn</v>
      </c>
      <c r="AK81" s="233">
        <f t="shared" ref="AK81:AW81" si="527">AK27</f>
        <v>0</v>
      </c>
      <c r="AL81" s="233" t="str">
        <f t="shared" si="527"/>
        <v>Nicolás Tagliafico</v>
      </c>
      <c r="AM81" s="233" t="str">
        <f t="shared" si="527"/>
        <v>Sohaib Nair</v>
      </c>
      <c r="AN81" s="233" t="str">
        <f t="shared" si="527"/>
        <v>Sasa Kalajdzic</v>
      </c>
      <c r="AO81" s="233" t="str">
        <f t="shared" si="527"/>
        <v>Yazeed Abu Laila</v>
      </c>
      <c r="AP81" s="233" t="str">
        <f t="shared" si="527"/>
        <v>Samú Costa</v>
      </c>
      <c r="AQ81" s="233" t="str">
        <f t="shared" si="527"/>
        <v>Timothy Fayulu</v>
      </c>
      <c r="AR81" s="233" t="str">
        <f t="shared" si="527"/>
        <v>Umarbek Eshmurodov</v>
      </c>
      <c r="AS81" s="233" t="str">
        <f t="shared" si="527"/>
        <v>Santiago Arias</v>
      </c>
      <c r="AT81" s="233" t="str">
        <f t="shared" si="527"/>
        <v>Noni Madueke</v>
      </c>
      <c r="AU81" s="233" t="str">
        <f t="shared" si="527"/>
        <v>Petar Sucic</v>
      </c>
      <c r="AV81" s="233" t="str">
        <f t="shared" si="527"/>
        <v>Thomas Partey</v>
      </c>
      <c r="AW81" s="233">
        <f t="shared" si="527"/>
        <v>0</v>
      </c>
      <c r="DQ81" s="233" t="str">
        <f ca="1">OFFSET(C2,DR81,DS81)</f>
        <v>Czechia</v>
      </c>
      <c r="DR81" s="233">
        <f t="shared" si="470"/>
        <v>0</v>
      </c>
      <c r="DS81" s="233">
        <f t="shared" si="471"/>
        <v>2</v>
      </c>
      <c r="DT81" s="233" t="str">
        <f ca="1">OFFSET(C3,DR81,DS81)</f>
        <v>Adam Karabec</v>
      </c>
      <c r="DU81" s="233">
        <f ca="1">COUNTIF('Group Stages'!J7:J150,DT81)</f>
        <v>0</v>
      </c>
      <c r="DV81" s="233">
        <f ca="1">COUNTIF('Group Stages'!K7:K150,DT81)</f>
        <v>0</v>
      </c>
      <c r="DW81" s="233">
        <f ca="1">COUNTIF('Group Stages'!L7:L150,DT81)</f>
        <v>0</v>
      </c>
      <c r="DX81" s="233">
        <f ca="1">COUNTIF('Group Stages'!M7:M150,DT81)</f>
        <v>0</v>
      </c>
      <c r="DY81" s="233">
        <f ca="1">COUNTIF('Group Stages'!N7:N150,DT81)</f>
        <v>0</v>
      </c>
      <c r="DZ81" s="233">
        <f ca="1">COUNTIF('Group Stages'!O7:O150,DT81)</f>
        <v>0</v>
      </c>
      <c r="EA81" s="233">
        <f ca="1">COUNTIF('Group Stages'!P7:P150,DT81)</f>
        <v>0</v>
      </c>
      <c r="EB81" s="233">
        <f ca="1">COUNTIF('Group Stages'!Q7:Q150,DT81)</f>
        <v>0</v>
      </c>
      <c r="EC81" s="233">
        <f ca="1">COUNTIF('Knock Out Stages'!K7:K85,DT81)</f>
        <v>0</v>
      </c>
      <c r="ED81" s="233">
        <f ca="1">COUNTIF('Knock Out Stages'!L7:L85,DT81)</f>
        <v>0</v>
      </c>
      <c r="EE81" s="233">
        <f ca="1">COUNTIF('Knock Out Stages'!M7:M85,DT81)</f>
        <v>0</v>
      </c>
      <c r="EF81" s="233">
        <f ca="1">COUNTIF('Knock Out Stages'!N7:N85,DT81)</f>
        <v>0</v>
      </c>
      <c r="EG81" s="233">
        <f ca="1">COUNTIF('Knock Out Stages'!O7:O85,DT81)</f>
        <v>0</v>
      </c>
      <c r="EH81" s="233">
        <f ca="1">COUNTIF('Knock Out Stages'!P7:P85,DT81)</f>
        <v>0</v>
      </c>
      <c r="EI81" s="233">
        <f ca="1">COUNTIF('Knock Out Stages'!Q7:Q85,DT81)</f>
        <v>0</v>
      </c>
      <c r="EJ81" s="233">
        <f ca="1">COUNTIF('Knock Out Stages'!R7:R85,DT81)</f>
        <v>0</v>
      </c>
      <c r="EK81" s="233">
        <f t="shared" ca="1" si="498"/>
        <v>0</v>
      </c>
      <c r="EL81" s="235">
        <f ca="1">RANK(EK81,EK3:EK1250)+COUNTIF(EK3:EK81,EK81)-1</f>
        <v>79</v>
      </c>
      <c r="EM81" s="233" t="str">
        <f t="shared" ca="1" si="499"/>
        <v>Adam Karabec (Czechia)</v>
      </c>
    </row>
    <row r="82" spans="1:143" x14ac:dyDescent="0.2">
      <c r="A82" s="233">
        <v>26</v>
      </c>
      <c r="B82" s="233" t="str">
        <f t="shared" si="525"/>
        <v>Roberto Alvarado</v>
      </c>
      <c r="C82" s="233">
        <f t="shared" si="525"/>
        <v>0</v>
      </c>
      <c r="D82" s="233" t="str">
        <f t="shared" si="525"/>
        <v>Yang Hyun-Jun</v>
      </c>
      <c r="E82" s="233">
        <f t="shared" si="525"/>
        <v>0</v>
      </c>
      <c r="F82" s="233" t="str">
        <f t="shared" si="525"/>
        <v>Tani Oluwaseyi</v>
      </c>
      <c r="G82" s="233">
        <f t="shared" si="525"/>
        <v>0</v>
      </c>
      <c r="H82" s="233" t="str">
        <f t="shared" si="525"/>
        <v>Yusuf Abdurisag</v>
      </c>
      <c r="I82" s="233" t="str">
        <f t="shared" si="525"/>
        <v>Yvon Mvogo</v>
      </c>
      <c r="J82" s="233">
        <f t="shared" si="525"/>
        <v>0</v>
      </c>
      <c r="K82" s="233" t="str">
        <f t="shared" si="525"/>
        <v>Soufiane Rahimi</v>
      </c>
      <c r="L82" s="233">
        <f t="shared" si="525"/>
        <v>0</v>
      </c>
      <c r="M82" s="233" t="str">
        <f t="shared" si="525"/>
        <v>Tommy Conway</v>
      </c>
      <c r="N82" s="233" t="str">
        <f t="shared" si="525"/>
        <v>Weston McKennie</v>
      </c>
      <c r="O82" s="233" t="str">
        <f t="shared" si="525"/>
        <v>Ramón Sosa</v>
      </c>
      <c r="P82" s="233" t="str">
        <f t="shared" si="525"/>
        <v>Paul Okon</v>
      </c>
      <c r="Q82" s="233" t="str">
        <f t="shared" si="525"/>
        <v>Semih Kiliçsoy</v>
      </c>
      <c r="R82" s="233" t="str">
        <f t="shared" si="525"/>
        <v>Waldemar Anton</v>
      </c>
      <c r="S82" s="233">
        <f t="shared" si="525"/>
        <v>0</v>
      </c>
      <c r="T82" s="233" t="str">
        <f t="shared" si="525"/>
        <v>Yan Diomande</v>
      </c>
      <c r="U82" s="233" t="str">
        <f t="shared" si="525"/>
        <v>Willian Pacho</v>
      </c>
      <c r="V82" s="233">
        <f t="shared" si="525"/>
        <v>0</v>
      </c>
      <c r="W82" s="233" t="str">
        <f t="shared" si="525"/>
        <v>Yukinari Sugawara</v>
      </c>
      <c r="X82" s="233" t="str">
        <f t="shared" si="525"/>
        <v>Yasin Ayari</v>
      </c>
      <c r="Y82" s="233" t="str">
        <f t="shared" si="525"/>
        <v>Sabri Ben Hessen</v>
      </c>
      <c r="Z82" s="233" t="str">
        <f t="shared" si="525"/>
        <v>Zeno Debast</v>
      </c>
      <c r="AA82" s="233" t="str">
        <f t="shared" si="525"/>
        <v>Zizo</v>
      </c>
      <c r="AB82" s="233" t="str">
        <f t="shared" si="525"/>
        <v>Saman Ghoddos</v>
      </c>
      <c r="AC82" s="233">
        <f t="shared" si="525"/>
        <v>0</v>
      </c>
      <c r="AD82" s="233" t="str">
        <f t="shared" si="525"/>
        <v>Yéremy Pino</v>
      </c>
      <c r="AE82" s="233" t="str">
        <f t="shared" si="525"/>
        <v>Willy Semedo</v>
      </c>
      <c r="AF82" s="233" t="str">
        <f t="shared" si="525"/>
        <v>Turki Al-Ammar</v>
      </c>
      <c r="AG82" s="233" t="str">
        <f t="shared" ref="AG82:AJ82" si="528">AG28</f>
        <v>Pablo Alcoba</v>
      </c>
      <c r="AH82" s="233" t="str">
        <f t="shared" si="528"/>
        <v>Warren Zaïre-Emery</v>
      </c>
      <c r="AI82" s="233" t="str">
        <f t="shared" si="528"/>
        <v>Pape Matar Sarr</v>
      </c>
      <c r="AJ82" s="233" t="str">
        <f t="shared" si="528"/>
        <v>Zaid Ismael Khaleel Al Dulaimi</v>
      </c>
      <c r="AK82" s="233">
        <f t="shared" ref="AK82:AW82" si="529">AK28</f>
        <v>0</v>
      </c>
      <c r="AL82" s="233" t="str">
        <f t="shared" si="529"/>
        <v>Rodrigo De Paul</v>
      </c>
      <c r="AM82" s="233" t="str">
        <f t="shared" si="529"/>
        <v>Yacine Titraoui</v>
      </c>
      <c r="AN82" s="233" t="str">
        <f t="shared" si="529"/>
        <v>Stefan Posch</v>
      </c>
      <c r="AO82" s="233" t="str">
        <f t="shared" si="529"/>
        <v>Yousef Abualjazar</v>
      </c>
      <c r="AP82" s="233" t="str">
        <f t="shared" si="529"/>
        <v>Tomás Lemos Araújo</v>
      </c>
      <c r="AQ82" s="233" t="str">
        <f t="shared" si="529"/>
        <v>Yoane Wissa</v>
      </c>
      <c r="AR82" s="233" t="str">
        <f t="shared" si="529"/>
        <v>Utkir Yusupov</v>
      </c>
      <c r="AS82" s="233" t="str">
        <f t="shared" si="529"/>
        <v>Yerson Mosquera</v>
      </c>
      <c r="AT82" s="233" t="str">
        <f t="shared" si="529"/>
        <v>Tino Livramento</v>
      </c>
      <c r="AU82" s="233" t="str">
        <f t="shared" si="529"/>
        <v>Toni Fruk</v>
      </c>
      <c r="AV82" s="233">
        <f t="shared" si="529"/>
        <v>0</v>
      </c>
      <c r="AW82" s="233">
        <f t="shared" si="529"/>
        <v>0</v>
      </c>
      <c r="DQ82" s="233" t="str">
        <f t="shared" ref="DQ82" ca="1" si="530">DQ81</f>
        <v>Czechia</v>
      </c>
      <c r="DR82" s="233">
        <f t="shared" si="470"/>
        <v>1</v>
      </c>
      <c r="DS82" s="233">
        <f t="shared" si="471"/>
        <v>2</v>
      </c>
      <c r="DT82" s="233" t="str">
        <f ca="1">OFFSET(C3,DR82,DS82)</f>
        <v>David Jurásek</v>
      </c>
      <c r="DU82" s="233">
        <f ca="1">COUNTIF('Group Stages'!J7:J150,DT82)</f>
        <v>0</v>
      </c>
      <c r="DV82" s="233">
        <f ca="1">COUNTIF('Group Stages'!K7:K150,DT82)</f>
        <v>0</v>
      </c>
      <c r="DW82" s="233">
        <f ca="1">COUNTIF('Group Stages'!L7:L150,DT82)</f>
        <v>0</v>
      </c>
      <c r="DX82" s="233">
        <f ca="1">COUNTIF('Group Stages'!M7:M150,DT82)</f>
        <v>0</v>
      </c>
      <c r="DY82" s="233">
        <f ca="1">COUNTIF('Group Stages'!N7:N150,DT82)</f>
        <v>0</v>
      </c>
      <c r="DZ82" s="233">
        <f ca="1">COUNTIF('Group Stages'!O7:O150,DT82)</f>
        <v>0</v>
      </c>
      <c r="EA82" s="233">
        <f ca="1">COUNTIF('Group Stages'!P7:P150,DT82)</f>
        <v>0</v>
      </c>
      <c r="EB82" s="233">
        <f ca="1">COUNTIF('Group Stages'!Q7:Q150,DT82)</f>
        <v>0</v>
      </c>
      <c r="EC82" s="233">
        <f ca="1">COUNTIF('Knock Out Stages'!K7:K85,DT82)</f>
        <v>0</v>
      </c>
      <c r="ED82" s="233">
        <f ca="1">COUNTIF('Knock Out Stages'!L7:L85,DT82)</f>
        <v>0</v>
      </c>
      <c r="EE82" s="233">
        <f ca="1">COUNTIF('Knock Out Stages'!M7:M85,DT82)</f>
        <v>0</v>
      </c>
      <c r="EF82" s="233">
        <f ca="1">COUNTIF('Knock Out Stages'!N7:N85,DT82)</f>
        <v>0</v>
      </c>
      <c r="EG82" s="233">
        <f ca="1">COUNTIF('Knock Out Stages'!O7:O85,DT82)</f>
        <v>0</v>
      </c>
      <c r="EH82" s="233">
        <f ca="1">COUNTIF('Knock Out Stages'!P7:P85,DT82)</f>
        <v>0</v>
      </c>
      <c r="EI82" s="233">
        <f ca="1">COUNTIF('Knock Out Stages'!Q7:Q85,DT82)</f>
        <v>0</v>
      </c>
      <c r="EJ82" s="233">
        <f ca="1">COUNTIF('Knock Out Stages'!R7:R85,DT82)</f>
        <v>0</v>
      </c>
      <c r="EK82" s="233">
        <f t="shared" ca="1" si="498"/>
        <v>0</v>
      </c>
      <c r="EL82" s="235">
        <f ca="1">RANK(EK82,EK3:EK1250)+COUNTIF(EK3:EK82,EK82)-1</f>
        <v>80</v>
      </c>
      <c r="EM82" s="233" t="str">
        <f t="shared" ca="1" si="499"/>
        <v>David Jurásek (Czechia)</v>
      </c>
    </row>
    <row r="83" spans="1:143" x14ac:dyDescent="0.2">
      <c r="A83" s="233">
        <f t="shared" ref="A83:A108" si="531">A57</f>
        <v>1</v>
      </c>
      <c r="B83" s="233" t="str">
        <f t="shared" ref="B83:B108" si="532">D3&amp;" (og)"</f>
        <v>Bae Jun-Ho (og)</v>
      </c>
      <c r="C83" s="233" t="str">
        <f t="shared" ref="C83:C108" si="533">D3&amp;" (og)"</f>
        <v>Bae Jun-Ho (og)</v>
      </c>
      <c r="D83" s="233" t="str">
        <f t="shared" ref="D83:D108" si="534">C3&amp;" (og)"</f>
        <v>Aubrey Modiba (og)</v>
      </c>
      <c r="E83" s="233" t="str">
        <f t="shared" ref="E83:E108" si="535">C3&amp;" (og)"</f>
        <v>Aubrey Modiba (og)</v>
      </c>
      <c r="F83" s="233" t="str">
        <f t="shared" ref="F83:F108" si="536">H3&amp;" (og)"</f>
        <v>Ahmed Al Ganehi (og)</v>
      </c>
      <c r="G83" s="233" t="str">
        <f t="shared" ref="G83:G108" si="537">H3&amp;" (og)"</f>
        <v>Ahmed Al Ganehi (og)</v>
      </c>
      <c r="H83" s="233" t="str">
        <f t="shared" ref="H83:H108" si="538">G3&amp;" (og)"</f>
        <v>Amar Dedic (og)</v>
      </c>
      <c r="I83" s="233" t="str">
        <f t="shared" ref="I83:I108" si="539">G3&amp;" (og)"</f>
        <v>Amar Dedic (og)</v>
      </c>
      <c r="J83" s="233" t="str">
        <f t="shared" ref="J83:J108" si="540">L3&amp;" (og)"</f>
        <v>Alexandre Pierre (og)</v>
      </c>
      <c r="K83" s="233" t="str">
        <f t="shared" ref="K83:K108" si="541">L3&amp;" (og)"</f>
        <v>Alexandre Pierre (og)</v>
      </c>
      <c r="L83" s="233" t="str">
        <f t="shared" ref="L83:L108" si="542">K3&amp;" (og)"</f>
        <v>Abde Ezzalzouli (og)</v>
      </c>
      <c r="M83" s="233" t="str">
        <f t="shared" ref="M83:M108" si="543">K3&amp;" (og)"</f>
        <v>Abde Ezzalzouli (og)</v>
      </c>
      <c r="N83" s="233" t="str">
        <f t="shared" ref="N83:N108" si="544">P3&amp;" (og)"</f>
        <v>Aiden O'Neill (og)</v>
      </c>
      <c r="O83" s="233" t="str">
        <f t="shared" ref="O83:O108" si="545">P3&amp;" (og)"</f>
        <v>Aiden O'Neill (og)</v>
      </c>
      <c r="P83" s="233" t="str">
        <f t="shared" ref="P83:P108" si="546">O3&amp;" (og)"</f>
        <v>Alan Benítez (og)</v>
      </c>
      <c r="Q83" s="233" t="str">
        <f t="shared" ref="Q83:Q108" si="547">O3&amp;" (og)"</f>
        <v>Alan Benítez (og)</v>
      </c>
      <c r="R83" s="233" t="str">
        <f t="shared" ref="R83:R108" si="548">T3&amp;" (og)"</f>
        <v>Alban Lafont (og)</v>
      </c>
      <c r="S83" s="233" t="str">
        <f t="shared" ref="S83:S108" si="549">T3&amp;" (og)"</f>
        <v>Alban Lafont (og)</v>
      </c>
      <c r="T83" s="233" t="str">
        <f t="shared" ref="T83:T108" si="550">S3&amp;" (og)"</f>
        <v>Ar'jany Martha (og)</v>
      </c>
      <c r="U83" s="233" t="str">
        <f t="shared" ref="U83:U108" si="551">S3&amp;" (og)"</f>
        <v>Ar'jany Martha (og)</v>
      </c>
      <c r="V83" s="233" t="str">
        <f t="shared" ref="V83:V108" si="552">X3&amp;" (og)"</f>
        <v>Anthony Elanga (og)</v>
      </c>
      <c r="W83" s="233" t="str">
        <f t="shared" ref="W83:W108" si="553">X3&amp;" (og)"</f>
        <v>Anthony Elanga (og)</v>
      </c>
      <c r="X83" s="233" t="str">
        <f t="shared" ref="X83:X108" si="554">W3&amp;" (og)"</f>
        <v>Ao Tanaka (og)</v>
      </c>
      <c r="Y83" s="233" t="str">
        <f t="shared" ref="Y83:Y108" si="555">W3&amp;" (og)"</f>
        <v>Ao Tanaka (og)</v>
      </c>
      <c r="Z83" s="233" t="str">
        <f t="shared" ref="Z83:Z108" si="556">AB3&amp;" (og)"</f>
        <v>Abolfazl Jalali (og)</v>
      </c>
      <c r="AA83" s="233" t="str">
        <f t="shared" ref="AA83:AA108" si="557">AB3&amp;" (og)"</f>
        <v>Abolfazl Jalali (og)</v>
      </c>
      <c r="AB83" s="233" t="str">
        <f t="shared" ref="AB83:AB108" si="558">AA3&amp;" (og)"</f>
        <v>Ahmed Fatouh (og)</v>
      </c>
      <c r="AC83" s="233" t="str">
        <f t="shared" ref="AC83:AC108" si="559">AA3&amp;" (og)"</f>
        <v>Ahmed Fatouh (og)</v>
      </c>
      <c r="AD83" s="233" t="str">
        <f t="shared" ref="AD83:AD108" si="560">AF3&amp;" (og)"</f>
        <v>Abdulaziz Al-Aliwa (og)</v>
      </c>
      <c r="AE83" s="233" t="str">
        <f t="shared" ref="AE83:AE108" si="561">AF3&amp;" (og)"</f>
        <v>Abdulaziz Al-Aliwa (og)</v>
      </c>
      <c r="AF83" s="233" t="str">
        <f t="shared" ref="AF83:AF108" si="562">AE3&amp;" (og)"</f>
        <v>Ayoni Santos (og)</v>
      </c>
      <c r="AG83" s="233" t="str">
        <f t="shared" ref="AG83:AG108" si="563">AE3&amp;" (og)"</f>
        <v>Ayoni Santos (og)</v>
      </c>
      <c r="AH83" s="233" t="str">
        <f t="shared" ref="AH83:AH108" si="564">AJ3&amp;" (og)"</f>
        <v>Ahmed Basil Al-Fadhli (og)</v>
      </c>
      <c r="AI83" s="233" t="str">
        <f t="shared" ref="AI83:AI108" si="565">AJ3&amp;" (og)"</f>
        <v>Ahmed Basil Al-Fadhli (og)</v>
      </c>
      <c r="AJ83" s="233" t="str">
        <f t="shared" ref="AJ83:AJ108" si="566">AI3&amp;" (og)"</f>
        <v>Abdoulaye Seck (og)</v>
      </c>
      <c r="AK83" s="233" t="str">
        <f t="shared" ref="AK83:AK108" si="567">AI3&amp;" (og)"</f>
        <v>Abdoulaye Seck (og)</v>
      </c>
      <c r="AL83" s="233" t="str">
        <f t="shared" ref="AL83:AL108" si="568">AN3&amp;" (og)"</f>
        <v>Alessandro Schöpf (og)</v>
      </c>
      <c r="AM83" s="233" t="str">
        <f t="shared" ref="AM83:AM108" si="569">AN3&amp;" (og)"</f>
        <v>Alessandro Schöpf (og)</v>
      </c>
      <c r="AN83" s="233" t="str">
        <f t="shared" ref="AN83:AN108" si="570">AM3&amp;" (og)"</f>
        <v>Achref Abada (og)</v>
      </c>
      <c r="AO83" s="233" t="str">
        <f t="shared" ref="AO83:AO108" si="571">AM3&amp;" (og)"</f>
        <v>Achref Abada (og)</v>
      </c>
      <c r="AP83" s="233" t="str">
        <f t="shared" ref="AP83:AP108" si="572">AR3&amp;" (og)"</f>
        <v>Abdukodir Khusanov (og)</v>
      </c>
      <c r="AQ83" s="233" t="str">
        <f t="shared" ref="AQ83:AQ108" si="573">AR3&amp;" (og)"</f>
        <v>Abdukodir Khusanov (og)</v>
      </c>
      <c r="AR83" s="233" t="str">
        <f t="shared" ref="AR83:AR108" si="574">AQ3&amp;" (og)"</f>
        <v>Aaron Wan-Bissaka (og)</v>
      </c>
      <c r="AS83" s="233" t="str">
        <f t="shared" ref="AS83:AS108" si="575">AQ3&amp;" (og)"</f>
        <v>Aaron Wan-Bissaka (og)</v>
      </c>
      <c r="AT83" s="233" t="str">
        <f t="shared" ref="AT83:AT108" si="576">AV3&amp;" (og)"</f>
        <v>Alexander Djiku (og)</v>
      </c>
      <c r="AU83" s="233" t="str">
        <f t="shared" ref="AU83:AU108" si="577">AV3&amp;" (og)"</f>
        <v>Alexander Djiku (og)</v>
      </c>
      <c r="AV83" s="233" t="str">
        <f t="shared" ref="AV83:AV108" si="578">AU3&amp;" (og)"</f>
        <v>Andrej Kramaric (og)</v>
      </c>
      <c r="AW83" s="233" t="str">
        <f t="shared" ref="AW83:AW108" si="579">AU3&amp;" (og)"</f>
        <v>Andrej Kramaric (og)</v>
      </c>
      <c r="DQ83" s="233" t="str">
        <f t="shared" ca="1" si="469"/>
        <v>Czechia</v>
      </c>
      <c r="DR83" s="233">
        <f t="shared" si="470"/>
        <v>2</v>
      </c>
      <c r="DS83" s="233">
        <f t="shared" si="471"/>
        <v>2</v>
      </c>
      <c r="DT83" s="233" t="str">
        <f ca="1">OFFSET(C3,DR83,DS83)</f>
        <v>Denis Višinský</v>
      </c>
      <c r="DU83" s="233">
        <f ca="1">COUNTIF('Group Stages'!J7:J150,DT83)</f>
        <v>0</v>
      </c>
      <c r="DV83" s="233">
        <f ca="1">COUNTIF('Group Stages'!K7:K150,DT83)</f>
        <v>0</v>
      </c>
      <c r="DW83" s="233">
        <f ca="1">COUNTIF('Group Stages'!L7:L150,DT83)</f>
        <v>0</v>
      </c>
      <c r="DX83" s="233">
        <f ca="1">COUNTIF('Group Stages'!M7:M150,DT83)</f>
        <v>0</v>
      </c>
      <c r="DY83" s="233">
        <f ca="1">COUNTIF('Group Stages'!N7:N150,DT83)</f>
        <v>0</v>
      </c>
      <c r="DZ83" s="233">
        <f ca="1">COUNTIF('Group Stages'!O7:O150,DT83)</f>
        <v>0</v>
      </c>
      <c r="EA83" s="233">
        <f ca="1">COUNTIF('Group Stages'!P7:P150,DT83)</f>
        <v>0</v>
      </c>
      <c r="EB83" s="233">
        <f ca="1">COUNTIF('Group Stages'!Q7:Q150,DT83)</f>
        <v>0</v>
      </c>
      <c r="EC83" s="233">
        <f ca="1">COUNTIF('Knock Out Stages'!K7:K85,DT83)</f>
        <v>0</v>
      </c>
      <c r="ED83" s="233">
        <f ca="1">COUNTIF('Knock Out Stages'!L7:L85,DT83)</f>
        <v>0</v>
      </c>
      <c r="EE83" s="233">
        <f ca="1">COUNTIF('Knock Out Stages'!M7:M85,DT83)</f>
        <v>0</v>
      </c>
      <c r="EF83" s="233">
        <f ca="1">COUNTIF('Knock Out Stages'!N7:N85,DT83)</f>
        <v>0</v>
      </c>
      <c r="EG83" s="233">
        <f ca="1">COUNTIF('Knock Out Stages'!O7:O85,DT83)</f>
        <v>0</v>
      </c>
      <c r="EH83" s="233">
        <f ca="1">COUNTIF('Knock Out Stages'!P7:P85,DT83)</f>
        <v>0</v>
      </c>
      <c r="EI83" s="233">
        <f ca="1">COUNTIF('Knock Out Stages'!Q7:Q85,DT83)</f>
        <v>0</v>
      </c>
      <c r="EJ83" s="233">
        <f ca="1">COUNTIF('Knock Out Stages'!R7:R85,DT83)</f>
        <v>0</v>
      </c>
      <c r="EK83" s="233">
        <f t="shared" ca="1" si="498"/>
        <v>0</v>
      </c>
      <c r="EL83" s="235">
        <f ca="1">RANK(EK83,EK3:EK1250)+COUNTIF(EK3:EK83,EK83)-1</f>
        <v>81</v>
      </c>
      <c r="EM83" s="233" t="str">
        <f t="shared" ca="1" si="499"/>
        <v>Denis Višinský (Czechia)</v>
      </c>
    </row>
    <row r="84" spans="1:143" x14ac:dyDescent="0.2">
      <c r="A84" s="233">
        <f t="shared" si="531"/>
        <v>2</v>
      </c>
      <c r="B84" s="233" t="str">
        <f t="shared" si="532"/>
        <v>Cho Gue-Sung (og)</v>
      </c>
      <c r="C84" s="233" t="str">
        <f t="shared" si="533"/>
        <v>Cho Gue-Sung (og)</v>
      </c>
      <c r="D84" s="233" t="str">
        <f t="shared" si="534"/>
        <v>Bongokuhle Hlongwane (og)</v>
      </c>
      <c r="E84" s="233" t="str">
        <f t="shared" si="535"/>
        <v>Bongokuhle Hlongwane (og)</v>
      </c>
      <c r="F84" s="233" t="str">
        <f t="shared" si="536"/>
        <v>Ahmed Fathi (og)</v>
      </c>
      <c r="G84" s="233" t="str">
        <f t="shared" si="537"/>
        <v>Ahmed Fathi (og)</v>
      </c>
      <c r="H84" s="233" t="str">
        <f t="shared" si="538"/>
        <v>Amar Memic (og)</v>
      </c>
      <c r="I84" s="233" t="str">
        <f t="shared" si="539"/>
        <v>Amar Memic (og)</v>
      </c>
      <c r="J84" s="233" t="str">
        <f t="shared" si="540"/>
        <v>Carlens Arcus (og)</v>
      </c>
      <c r="K84" s="233" t="str">
        <f t="shared" si="541"/>
        <v>Carlens Arcus (og)</v>
      </c>
      <c r="L84" s="233" t="str">
        <f t="shared" si="542"/>
        <v>Abdelhamid Aït Boudlal (og)</v>
      </c>
      <c r="M84" s="233" t="str">
        <f t="shared" si="543"/>
        <v>Abdelhamid Aït Boudlal (og)</v>
      </c>
      <c r="N84" s="233" t="str">
        <f t="shared" si="544"/>
        <v>Ajdin Hrustic (og)</v>
      </c>
      <c r="O84" s="233" t="str">
        <f t="shared" si="545"/>
        <v>Ajdin Hrustic (og)</v>
      </c>
      <c r="P84" s="233" t="str">
        <f t="shared" si="546"/>
        <v>Alex Arce (og)</v>
      </c>
      <c r="Q84" s="233" t="str">
        <f t="shared" si="547"/>
        <v>Alex Arce (og)</v>
      </c>
      <c r="R84" s="233" t="str">
        <f t="shared" si="548"/>
        <v>Amad (og)</v>
      </c>
      <c r="S84" s="233" t="str">
        <f t="shared" si="549"/>
        <v>Amad (og)</v>
      </c>
      <c r="T84" s="233" t="str">
        <f t="shared" si="550"/>
        <v>Brandley Kuwas (og)</v>
      </c>
      <c r="U84" s="233" t="str">
        <f t="shared" si="551"/>
        <v>Brandley Kuwas (og)</v>
      </c>
      <c r="V84" s="233" t="str">
        <f t="shared" si="552"/>
        <v>Benjamin Nygren (og)</v>
      </c>
      <c r="W84" s="233" t="str">
        <f t="shared" si="553"/>
        <v>Benjamin Nygren (og)</v>
      </c>
      <c r="X84" s="233" t="str">
        <f t="shared" si="554"/>
        <v>Ayase Ueda (og)</v>
      </c>
      <c r="Y84" s="233" t="str">
        <f t="shared" si="555"/>
        <v>Ayase Ueda (og)</v>
      </c>
      <c r="Z84" s="233" t="str">
        <f t="shared" si="556"/>
        <v>Ali Alipour (og)</v>
      </c>
      <c r="AA84" s="233" t="str">
        <f t="shared" si="557"/>
        <v>Ali Alipour (og)</v>
      </c>
      <c r="AB84" s="233" t="str">
        <f t="shared" si="558"/>
        <v>Ahmed Koka (og)</v>
      </c>
      <c r="AC84" s="233" t="str">
        <f t="shared" si="559"/>
        <v>Ahmed Koka (og)</v>
      </c>
      <c r="AD84" s="233" t="str">
        <f t="shared" si="560"/>
        <v>Abdulelah Al-Amri (og)</v>
      </c>
      <c r="AE84" s="233" t="str">
        <f t="shared" si="561"/>
        <v>Abdulelah Al-Amri (og)</v>
      </c>
      <c r="AF84" s="233" t="str">
        <f t="shared" si="562"/>
        <v>Carlos Dos Santos (og)</v>
      </c>
      <c r="AG84" s="233" t="str">
        <f t="shared" si="563"/>
        <v>Carlos Dos Santos (og)</v>
      </c>
      <c r="AH84" s="233" t="str">
        <f t="shared" si="564"/>
        <v>Ahmed Hasan (og)</v>
      </c>
      <c r="AI84" s="233" t="str">
        <f t="shared" si="565"/>
        <v>Ahmed Hasan (og)</v>
      </c>
      <c r="AJ84" s="233" t="str">
        <f t="shared" si="566"/>
        <v>Antoine Mendy (og)</v>
      </c>
      <c r="AK84" s="233" t="str">
        <f t="shared" si="567"/>
        <v>Antoine Mendy (og)</v>
      </c>
      <c r="AL84" s="233" t="str">
        <f t="shared" si="568"/>
        <v>Alexander Prass (og)</v>
      </c>
      <c r="AM84" s="233" t="str">
        <f t="shared" si="569"/>
        <v>Alexander Prass (og)</v>
      </c>
      <c r="AN84" s="233" t="str">
        <f t="shared" si="570"/>
        <v>Adil Aouchiche (og)</v>
      </c>
      <c r="AO84" s="233" t="str">
        <f t="shared" si="571"/>
        <v>Adil Aouchiche (og)</v>
      </c>
      <c r="AP84" s="233" t="str">
        <f t="shared" si="572"/>
        <v>Abduvohid Nematov (og)</v>
      </c>
      <c r="AQ84" s="233" t="str">
        <f t="shared" si="573"/>
        <v>Abduvohid Nematov (og)</v>
      </c>
      <c r="AR84" s="233" t="str">
        <f t="shared" si="574"/>
        <v>Arthur Masuaku (og)</v>
      </c>
      <c r="AS84" s="233" t="str">
        <f t="shared" si="575"/>
        <v>Arthur Masuaku (og)</v>
      </c>
      <c r="AT84" s="233" t="str">
        <f t="shared" si="576"/>
        <v>Antoine Semenyo (og)</v>
      </c>
      <c r="AU84" s="233" t="str">
        <f t="shared" si="577"/>
        <v>Antoine Semenyo (og)</v>
      </c>
      <c r="AV84" s="233" t="str">
        <f t="shared" si="578"/>
        <v>Ante Budimir (og)</v>
      </c>
      <c r="AW84" s="233" t="str">
        <f t="shared" si="579"/>
        <v>Ante Budimir (og)</v>
      </c>
      <c r="DQ84" s="233" t="str">
        <f t="shared" ca="1" si="469"/>
        <v>Czechia</v>
      </c>
      <c r="DR84" s="233">
        <f t="shared" si="470"/>
        <v>3</v>
      </c>
      <c r="DS84" s="233">
        <f t="shared" si="471"/>
        <v>2</v>
      </c>
      <c r="DT84" s="233" t="str">
        <f ca="1">OFFSET(C3,DR84,DS84)</f>
        <v>Jan Kliment</v>
      </c>
      <c r="DU84" s="233">
        <f ca="1">COUNTIF('Group Stages'!J7:J150,DT84)</f>
        <v>0</v>
      </c>
      <c r="DV84" s="233">
        <f ca="1">COUNTIF('Group Stages'!K7:K150,DT84)</f>
        <v>0</v>
      </c>
      <c r="DW84" s="233">
        <f ca="1">COUNTIF('Group Stages'!L7:L150,DT84)</f>
        <v>0</v>
      </c>
      <c r="DX84" s="233">
        <f ca="1">COUNTIF('Group Stages'!M7:M150,DT84)</f>
        <v>0</v>
      </c>
      <c r="DY84" s="233">
        <f ca="1">COUNTIF('Group Stages'!N7:N150,DT84)</f>
        <v>0</v>
      </c>
      <c r="DZ84" s="233">
        <f ca="1">COUNTIF('Group Stages'!O7:O150,DT84)</f>
        <v>0</v>
      </c>
      <c r="EA84" s="233">
        <f ca="1">COUNTIF('Group Stages'!P7:P150,DT84)</f>
        <v>0</v>
      </c>
      <c r="EB84" s="233">
        <f ca="1">COUNTIF('Group Stages'!Q7:Q150,DT84)</f>
        <v>0</v>
      </c>
      <c r="EC84" s="233">
        <f ca="1">COUNTIF('Knock Out Stages'!K7:K85,DT84)</f>
        <v>0</v>
      </c>
      <c r="ED84" s="233">
        <f ca="1">COUNTIF('Knock Out Stages'!L7:L85,DT84)</f>
        <v>0</v>
      </c>
      <c r="EE84" s="233">
        <f ca="1">COUNTIF('Knock Out Stages'!M7:M85,DT84)</f>
        <v>0</v>
      </c>
      <c r="EF84" s="233">
        <f ca="1">COUNTIF('Knock Out Stages'!N7:N85,DT84)</f>
        <v>0</v>
      </c>
      <c r="EG84" s="233">
        <f ca="1">COUNTIF('Knock Out Stages'!O7:O85,DT84)</f>
        <v>0</v>
      </c>
      <c r="EH84" s="233">
        <f ca="1">COUNTIF('Knock Out Stages'!P7:P85,DT84)</f>
        <v>0</v>
      </c>
      <c r="EI84" s="233">
        <f ca="1">COUNTIF('Knock Out Stages'!Q7:Q85,DT84)</f>
        <v>0</v>
      </c>
      <c r="EJ84" s="233">
        <f ca="1">COUNTIF('Knock Out Stages'!R7:R85,DT84)</f>
        <v>0</v>
      </c>
      <c r="EK84" s="233">
        <f t="shared" ca="1" si="498"/>
        <v>0</v>
      </c>
      <c r="EL84" s="235">
        <f ca="1">RANK(EK84,EK3:EK1250)+COUNTIF(EK3:EK84,EK84)-1</f>
        <v>82</v>
      </c>
      <c r="EM84" s="233" t="str">
        <f t="shared" ca="1" si="499"/>
        <v>Jan Kliment (Czechia)</v>
      </c>
    </row>
    <row r="85" spans="1:143" x14ac:dyDescent="0.2">
      <c r="A85" s="233">
        <f t="shared" si="531"/>
        <v>3</v>
      </c>
      <c r="B85" s="233" t="str">
        <f t="shared" si="532"/>
        <v>Cho Yu-Min (og)</v>
      </c>
      <c r="C85" s="233" t="str">
        <f t="shared" si="533"/>
        <v>Cho Yu-Min (og)</v>
      </c>
      <c r="D85" s="233" t="str">
        <f t="shared" si="534"/>
        <v>Evidence Makgopa (og)</v>
      </c>
      <c r="E85" s="233" t="str">
        <f t="shared" si="535"/>
        <v>Evidence Makgopa (og)</v>
      </c>
      <c r="F85" s="233" t="str">
        <f t="shared" si="536"/>
        <v>Akram Afif (og)</v>
      </c>
      <c r="G85" s="233" t="str">
        <f t="shared" si="537"/>
        <v>Akram Afif (og)</v>
      </c>
      <c r="H85" s="233" t="str">
        <f t="shared" si="538"/>
        <v>Amir Hadziahmetovic (og)</v>
      </c>
      <c r="I85" s="233" t="str">
        <f t="shared" si="539"/>
        <v>Amir Hadziahmetovic (og)</v>
      </c>
      <c r="J85" s="233" t="str">
        <f t="shared" si="540"/>
        <v>Carl-Fred Sainte (og)</v>
      </c>
      <c r="K85" s="233" t="str">
        <f t="shared" si="541"/>
        <v>Carl-Fred Sainte (og)</v>
      </c>
      <c r="L85" s="233" t="str">
        <f t="shared" si="542"/>
        <v>Achraf Hakimi (og)</v>
      </c>
      <c r="M85" s="233" t="str">
        <f t="shared" si="543"/>
        <v>Achraf Hakimi (og)</v>
      </c>
      <c r="N85" s="233" t="str">
        <f t="shared" si="544"/>
        <v>Alessandro Circati (og)</v>
      </c>
      <c r="O85" s="233" t="str">
        <f t="shared" si="545"/>
        <v>Alessandro Circati (og)</v>
      </c>
      <c r="P85" s="233" t="str">
        <f t="shared" si="546"/>
        <v>Alexandro Maidana (og)</v>
      </c>
      <c r="Q85" s="233" t="str">
        <f t="shared" si="547"/>
        <v>Alexandro Maidana (og)</v>
      </c>
      <c r="R85" s="233" t="str">
        <f t="shared" si="548"/>
        <v>Bazoumana Touré (og)</v>
      </c>
      <c r="S85" s="233" t="str">
        <f t="shared" si="549"/>
        <v>Bazoumana Touré (og)</v>
      </c>
      <c r="T85" s="233" t="str">
        <f t="shared" si="550"/>
        <v>Eloy Room (og)</v>
      </c>
      <c r="U85" s="233" t="str">
        <f t="shared" si="551"/>
        <v>Eloy Room (og)</v>
      </c>
      <c r="V85" s="233" t="str">
        <f t="shared" si="552"/>
        <v>Besfort Zeneli (og)</v>
      </c>
      <c r="W85" s="233" t="str">
        <f t="shared" si="553"/>
        <v>Besfort Zeneli (og)</v>
      </c>
      <c r="X85" s="233" t="str">
        <f t="shared" si="554"/>
        <v>Ayumu Seko (og)</v>
      </c>
      <c r="Y85" s="233" t="str">
        <f t="shared" si="555"/>
        <v>Ayumu Seko (og)</v>
      </c>
      <c r="Z85" s="233" t="str">
        <f t="shared" si="556"/>
        <v>Ali Gholizadeh (og)</v>
      </c>
      <c r="AA85" s="233" t="str">
        <f t="shared" si="557"/>
        <v>Ali Gholizadeh (og)</v>
      </c>
      <c r="AB85" s="233" t="str">
        <f t="shared" si="558"/>
        <v>Emam Ashour (og)</v>
      </c>
      <c r="AC85" s="233" t="str">
        <f t="shared" si="559"/>
        <v>Emam Ashour (og)</v>
      </c>
      <c r="AD85" s="233" t="str">
        <f t="shared" si="560"/>
        <v>Abdullah Al-Hamdan (og)</v>
      </c>
      <c r="AE85" s="233" t="str">
        <f t="shared" si="561"/>
        <v>Abdullah Al-Hamdan (og)</v>
      </c>
      <c r="AF85" s="233" t="str">
        <f t="shared" si="562"/>
        <v>Dailon Livramento (og)</v>
      </c>
      <c r="AG85" s="233" t="str">
        <f t="shared" si="563"/>
        <v>Dailon Livramento (og)</v>
      </c>
      <c r="AH85" s="233" t="str">
        <f t="shared" si="564"/>
        <v>Aimar Sher (og)</v>
      </c>
      <c r="AI85" s="233" t="str">
        <f t="shared" si="565"/>
        <v>Aimar Sher (og)</v>
      </c>
      <c r="AJ85" s="233" t="str">
        <f t="shared" si="566"/>
        <v>Assane Diao (og)</v>
      </c>
      <c r="AK85" s="233" t="str">
        <f t="shared" si="567"/>
        <v>Assane Diao (og)</v>
      </c>
      <c r="AL85" s="233" t="str">
        <f t="shared" si="568"/>
        <v>Alexander Schlager (og)</v>
      </c>
      <c r="AM85" s="233" t="str">
        <f t="shared" si="569"/>
        <v>Alexander Schlager (og)</v>
      </c>
      <c r="AN85" s="233" t="str">
        <f t="shared" si="570"/>
        <v>Adil Boulbina (og)</v>
      </c>
      <c r="AO85" s="233" t="str">
        <f t="shared" si="571"/>
        <v>Adil Boulbina (og)</v>
      </c>
      <c r="AP85" s="233" t="str">
        <f t="shared" si="572"/>
        <v>Akmal Mozgovoy (og)</v>
      </c>
      <c r="AQ85" s="233" t="str">
        <f t="shared" si="573"/>
        <v>Akmal Mozgovoy (og)</v>
      </c>
      <c r="AR85" s="233" t="str">
        <f t="shared" si="574"/>
        <v>Axel Tuanzebe (og)</v>
      </c>
      <c r="AS85" s="233" t="str">
        <f t="shared" si="575"/>
        <v>Axel Tuanzebe (og)</v>
      </c>
      <c r="AT85" s="233" t="str">
        <f t="shared" si="576"/>
        <v>Benjamin Asare (og)</v>
      </c>
      <c r="AU85" s="233" t="str">
        <f t="shared" si="577"/>
        <v>Benjamin Asare (og)</v>
      </c>
      <c r="AV85" s="233" t="str">
        <f t="shared" si="578"/>
        <v>Dominik Livakovic (og)</v>
      </c>
      <c r="AW85" s="233" t="str">
        <f t="shared" si="579"/>
        <v>Dominik Livakovic (og)</v>
      </c>
      <c r="DQ85" s="233" t="str">
        <f t="shared" ca="1" si="469"/>
        <v>Czechia</v>
      </c>
      <c r="DR85" s="233">
        <f t="shared" si="470"/>
        <v>4</v>
      </c>
      <c r="DS85" s="233">
        <f t="shared" si="471"/>
        <v>2</v>
      </c>
      <c r="DT85" s="233" t="str">
        <f ca="1">OFFSET(C3,DR85,DS85)</f>
        <v>Jaroslav Zeleny</v>
      </c>
      <c r="DU85" s="233">
        <f ca="1">COUNTIF('Group Stages'!J7:J150,DT85)</f>
        <v>0</v>
      </c>
      <c r="DV85" s="233">
        <f ca="1">COUNTIF('Group Stages'!K7:K150,DT85)</f>
        <v>0</v>
      </c>
      <c r="DW85" s="233">
        <f ca="1">COUNTIF('Group Stages'!L7:L150,DT85)</f>
        <v>0</v>
      </c>
      <c r="DX85" s="233">
        <f ca="1">COUNTIF('Group Stages'!M7:M150,DT85)</f>
        <v>0</v>
      </c>
      <c r="DY85" s="233">
        <f ca="1">COUNTIF('Group Stages'!N7:N150,DT85)</f>
        <v>0</v>
      </c>
      <c r="DZ85" s="233">
        <f ca="1">COUNTIF('Group Stages'!O7:O150,DT85)</f>
        <v>0</v>
      </c>
      <c r="EA85" s="233">
        <f ca="1">COUNTIF('Group Stages'!P7:P150,DT85)</f>
        <v>0</v>
      </c>
      <c r="EB85" s="233">
        <f ca="1">COUNTIF('Group Stages'!Q7:Q150,DT85)</f>
        <v>0</v>
      </c>
      <c r="EC85" s="233">
        <f ca="1">COUNTIF('Knock Out Stages'!K7:K85,DT85)</f>
        <v>0</v>
      </c>
      <c r="ED85" s="233">
        <f ca="1">COUNTIF('Knock Out Stages'!L7:L85,DT85)</f>
        <v>0</v>
      </c>
      <c r="EE85" s="233">
        <f ca="1">COUNTIF('Knock Out Stages'!M7:M85,DT85)</f>
        <v>0</v>
      </c>
      <c r="EF85" s="233">
        <f ca="1">COUNTIF('Knock Out Stages'!N7:N85,DT85)</f>
        <v>0</v>
      </c>
      <c r="EG85" s="233">
        <f ca="1">COUNTIF('Knock Out Stages'!O7:O85,DT85)</f>
        <v>0</v>
      </c>
      <c r="EH85" s="233">
        <f ca="1">COUNTIF('Knock Out Stages'!P7:P85,DT85)</f>
        <v>0</v>
      </c>
      <c r="EI85" s="233">
        <f ca="1">COUNTIF('Knock Out Stages'!Q7:Q85,DT85)</f>
        <v>0</v>
      </c>
      <c r="EJ85" s="233">
        <f ca="1">COUNTIF('Knock Out Stages'!R7:R85,DT85)</f>
        <v>0</v>
      </c>
      <c r="EK85" s="233">
        <f t="shared" ca="1" si="498"/>
        <v>0</v>
      </c>
      <c r="EL85" s="235">
        <f ca="1">RANK(EK85,EK3:EK1250)+COUNTIF(EK3:EK85,EK85)-1</f>
        <v>83</v>
      </c>
      <c r="EM85" s="233" t="str">
        <f t="shared" ca="1" si="499"/>
        <v>Jaroslav Zeleny (Czechia)</v>
      </c>
    </row>
    <row r="86" spans="1:143" x14ac:dyDescent="0.2">
      <c r="A86" s="233">
        <f t="shared" si="531"/>
        <v>4</v>
      </c>
      <c r="B86" s="233" t="str">
        <f t="shared" si="532"/>
        <v>Eom Ji-Sung (og)</v>
      </c>
      <c r="C86" s="233" t="str">
        <f t="shared" si="533"/>
        <v>Eom Ji-Sung (og)</v>
      </c>
      <c r="D86" s="233" t="str">
        <f t="shared" si="534"/>
        <v>Ime Okon (og)</v>
      </c>
      <c r="E86" s="233" t="str">
        <f t="shared" si="535"/>
        <v>Ime Okon (og)</v>
      </c>
      <c r="F86" s="233" t="str">
        <f t="shared" si="536"/>
        <v>Almoez Ali (og)</v>
      </c>
      <c r="G86" s="233" t="str">
        <f t="shared" si="537"/>
        <v>Almoez Ali (og)</v>
      </c>
      <c r="H86" s="233" t="str">
        <f t="shared" si="538"/>
        <v>Armin Gigovic (og)</v>
      </c>
      <c r="I86" s="233" t="str">
        <f t="shared" si="539"/>
        <v>Armin Gigovic (og)</v>
      </c>
      <c r="J86" s="233" t="str">
        <f t="shared" si="540"/>
        <v>Danley Jean Jacques (og)</v>
      </c>
      <c r="K86" s="233" t="str">
        <f t="shared" si="541"/>
        <v>Danley Jean Jacques (og)</v>
      </c>
      <c r="L86" s="233" t="str">
        <f t="shared" si="542"/>
        <v>Amine Adli (og)</v>
      </c>
      <c r="M86" s="233" t="str">
        <f t="shared" si="543"/>
        <v>Amine Adli (og)</v>
      </c>
      <c r="N86" s="233" t="str">
        <f t="shared" si="544"/>
        <v>Alex Robertson (og)</v>
      </c>
      <c r="O86" s="233" t="str">
        <f t="shared" si="545"/>
        <v>Alex Robertson (og)</v>
      </c>
      <c r="P86" s="233" t="str">
        <f t="shared" si="546"/>
        <v>Antonio Sanabria (og)</v>
      </c>
      <c r="Q86" s="233" t="str">
        <f t="shared" si="547"/>
        <v>Antonio Sanabria (og)</v>
      </c>
      <c r="R86" s="233" t="str">
        <f t="shared" si="548"/>
        <v>Bénie Traoré (og)</v>
      </c>
      <c r="S86" s="233" t="str">
        <f t="shared" si="549"/>
        <v>Bénie Traoré (og)</v>
      </c>
      <c r="T86" s="233" t="str">
        <f t="shared" si="550"/>
        <v>Gervane Kastaneer (og)</v>
      </c>
      <c r="U86" s="233" t="str">
        <f t="shared" si="551"/>
        <v>Gervane Kastaneer (og)</v>
      </c>
      <c r="V86" s="233" t="str">
        <f t="shared" si="552"/>
        <v>Carl Starfelt (og)</v>
      </c>
      <c r="W86" s="233" t="str">
        <f t="shared" si="553"/>
        <v>Carl Starfelt (og)</v>
      </c>
      <c r="X86" s="233" t="str">
        <f t="shared" si="554"/>
        <v>Daichi Kamada (og)</v>
      </c>
      <c r="Y86" s="233" t="str">
        <f t="shared" si="555"/>
        <v>Daichi Kamada (og)</v>
      </c>
      <c r="Z86" s="233" t="str">
        <f t="shared" si="556"/>
        <v>Alireza Beiranvand (og)</v>
      </c>
      <c r="AA86" s="233" t="str">
        <f t="shared" si="557"/>
        <v>Alireza Beiranvand (og)</v>
      </c>
      <c r="AB86" s="233" t="str">
        <f t="shared" si="558"/>
        <v>Haissem Hassan (og)</v>
      </c>
      <c r="AC86" s="233" t="str">
        <f t="shared" si="559"/>
        <v>Haissem Hassan (og)</v>
      </c>
      <c r="AD86" s="233" t="str">
        <f t="shared" si="560"/>
        <v>Abdullah Al-Khaibari (og)</v>
      </c>
      <c r="AE86" s="233" t="str">
        <f t="shared" si="561"/>
        <v>Abdullah Al-Khaibari (og)</v>
      </c>
      <c r="AF86" s="233" t="str">
        <f t="shared" si="562"/>
        <v>Deroy Duarte (og)</v>
      </c>
      <c r="AG86" s="233" t="str">
        <f t="shared" si="563"/>
        <v>Deroy Duarte (og)</v>
      </c>
      <c r="AH86" s="233" t="str">
        <f t="shared" si="564"/>
        <v>Akam Hashim Rahman (og)</v>
      </c>
      <c r="AI86" s="233" t="str">
        <f t="shared" si="565"/>
        <v>Akam Hashim Rahman (og)</v>
      </c>
      <c r="AJ86" s="233" t="str">
        <f t="shared" si="566"/>
        <v>Bamba Dieng (og)</v>
      </c>
      <c r="AK86" s="233" t="str">
        <f t="shared" si="567"/>
        <v>Bamba Dieng (og)</v>
      </c>
      <c r="AL86" s="233" t="str">
        <f t="shared" si="568"/>
        <v>Carney Chukwuemeka (og)</v>
      </c>
      <c r="AM86" s="233" t="str">
        <f t="shared" si="569"/>
        <v>Carney Chukwuemeka (og)</v>
      </c>
      <c r="AN86" s="233" t="str">
        <f t="shared" si="570"/>
        <v>Ahmed Benbouali (og)</v>
      </c>
      <c r="AO86" s="233" t="str">
        <f t="shared" si="571"/>
        <v>Ahmed Benbouali (og)</v>
      </c>
      <c r="AP86" s="233" t="str">
        <f t="shared" si="572"/>
        <v>Alisher Odilov (og)</v>
      </c>
      <c r="AQ86" s="233" t="str">
        <f t="shared" si="573"/>
        <v>Alisher Odilov (og)</v>
      </c>
      <c r="AR86" s="233" t="str">
        <f t="shared" si="574"/>
        <v>Brian Cipenga (og)</v>
      </c>
      <c r="AS86" s="233" t="str">
        <f t="shared" si="575"/>
        <v>Brian Cipenga (og)</v>
      </c>
      <c r="AT86" s="233" t="str">
        <f t="shared" si="576"/>
        <v>Caleb Yirenkyi (og)</v>
      </c>
      <c r="AU86" s="233" t="str">
        <f t="shared" si="577"/>
        <v>Caleb Yirenkyi (og)</v>
      </c>
      <c r="AV86" s="233" t="str">
        <f t="shared" si="578"/>
        <v>Duje Caleta-Car (og)</v>
      </c>
      <c r="AW86" s="233" t="str">
        <f t="shared" si="579"/>
        <v>Duje Caleta-Car (og)</v>
      </c>
      <c r="DQ86" s="233" t="str">
        <f t="shared" ca="1" si="469"/>
        <v>Czechia</v>
      </c>
      <c r="DR86" s="233">
        <f t="shared" si="470"/>
        <v>5</v>
      </c>
      <c r="DS86" s="233">
        <f t="shared" si="471"/>
        <v>2</v>
      </c>
      <c r="DT86" s="233" t="str">
        <f ca="1">OFFSET(C3,DR86,DS86)</f>
        <v>Ladislav Krejcí</v>
      </c>
      <c r="DU86" s="233">
        <f ca="1">COUNTIF('Group Stages'!J7:J150,DT86)</f>
        <v>0</v>
      </c>
      <c r="DV86" s="233">
        <f ca="1">COUNTIF('Group Stages'!K7:K150,DT86)</f>
        <v>0</v>
      </c>
      <c r="DW86" s="233">
        <f ca="1">COUNTIF('Group Stages'!L7:L150,DT86)</f>
        <v>0</v>
      </c>
      <c r="DX86" s="233">
        <f ca="1">COUNTIF('Group Stages'!M7:M150,DT86)</f>
        <v>0</v>
      </c>
      <c r="DY86" s="233">
        <f ca="1">COUNTIF('Group Stages'!N7:N150,DT86)</f>
        <v>0</v>
      </c>
      <c r="DZ86" s="233">
        <f ca="1">COUNTIF('Group Stages'!O7:O150,DT86)</f>
        <v>0</v>
      </c>
      <c r="EA86" s="233">
        <f ca="1">COUNTIF('Group Stages'!P7:P150,DT86)</f>
        <v>0</v>
      </c>
      <c r="EB86" s="233">
        <f ca="1">COUNTIF('Group Stages'!Q7:Q150,DT86)</f>
        <v>0</v>
      </c>
      <c r="EC86" s="233">
        <f ca="1">COUNTIF('Knock Out Stages'!K7:K85,DT86)</f>
        <v>0</v>
      </c>
      <c r="ED86" s="233">
        <f ca="1">COUNTIF('Knock Out Stages'!L7:L85,DT86)</f>
        <v>0</v>
      </c>
      <c r="EE86" s="233">
        <f ca="1">COUNTIF('Knock Out Stages'!M7:M85,DT86)</f>
        <v>0</v>
      </c>
      <c r="EF86" s="233">
        <f ca="1">COUNTIF('Knock Out Stages'!N7:N85,DT86)</f>
        <v>0</v>
      </c>
      <c r="EG86" s="233">
        <f ca="1">COUNTIF('Knock Out Stages'!O7:O85,DT86)</f>
        <v>0</v>
      </c>
      <c r="EH86" s="233">
        <f ca="1">COUNTIF('Knock Out Stages'!P7:P85,DT86)</f>
        <v>0</v>
      </c>
      <c r="EI86" s="233">
        <f ca="1">COUNTIF('Knock Out Stages'!Q7:Q85,DT86)</f>
        <v>0</v>
      </c>
      <c r="EJ86" s="233">
        <f ca="1">COUNTIF('Knock Out Stages'!R7:R85,DT86)</f>
        <v>0</v>
      </c>
      <c r="EK86" s="233">
        <f t="shared" ca="1" si="498"/>
        <v>0</v>
      </c>
      <c r="EL86" s="235">
        <f ca="1">RANK(EK86,EK3:EK1250)+COUNTIF(EK3:EK86,EK86)-1</f>
        <v>84</v>
      </c>
      <c r="EM86" s="233" t="str">
        <f t="shared" ca="1" si="499"/>
        <v>Ladislav Krejcí (Czechia)</v>
      </c>
    </row>
    <row r="87" spans="1:143" x14ac:dyDescent="0.2">
      <c r="A87" s="233">
        <f t="shared" si="531"/>
        <v>5</v>
      </c>
      <c r="B87" s="233" t="str">
        <f t="shared" si="532"/>
        <v>Han-Beom Lee (og)</v>
      </c>
      <c r="C87" s="233" t="str">
        <f t="shared" si="533"/>
        <v>Han-Beom Lee (og)</v>
      </c>
      <c r="D87" s="233" t="str">
        <f t="shared" si="534"/>
        <v>Jayden Adams (og)</v>
      </c>
      <c r="E87" s="233" t="str">
        <f t="shared" si="535"/>
        <v>Jayden Adams (og)</v>
      </c>
      <c r="F87" s="233" t="str">
        <f t="shared" si="536"/>
        <v>Anas Abdulsalam Abweny (og)</v>
      </c>
      <c r="G87" s="233" t="str">
        <f t="shared" si="537"/>
        <v>Anas Abdulsalam Abweny (og)</v>
      </c>
      <c r="H87" s="233" t="str">
        <f t="shared" si="538"/>
        <v>Benjamin Tahirovic (og)</v>
      </c>
      <c r="I87" s="233" t="str">
        <f t="shared" si="539"/>
        <v>Benjamin Tahirovic (og)</v>
      </c>
      <c r="J87" s="233" t="str">
        <f t="shared" si="540"/>
        <v>Delentz Pierre (og)</v>
      </c>
      <c r="K87" s="233" t="str">
        <f t="shared" si="541"/>
        <v>Delentz Pierre (og)</v>
      </c>
      <c r="L87" s="233" t="str">
        <f t="shared" si="542"/>
        <v>Anass Salah-Eddine (og)</v>
      </c>
      <c r="M87" s="233" t="str">
        <f t="shared" si="543"/>
        <v>Anass Salah-Eddine (og)</v>
      </c>
      <c r="N87" s="233" t="str">
        <f t="shared" si="544"/>
        <v>Ante Suto (og)</v>
      </c>
      <c r="O87" s="233" t="str">
        <f t="shared" si="545"/>
        <v>Ante Suto (og)</v>
      </c>
      <c r="P87" s="233" t="str">
        <f t="shared" si="546"/>
        <v>Braian Ojeda (og)</v>
      </c>
      <c r="Q87" s="233" t="str">
        <f t="shared" si="547"/>
        <v>Braian Ojeda (og)</v>
      </c>
      <c r="R87" s="233" t="str">
        <f t="shared" si="548"/>
        <v>Christ Inao Oulaï (og)</v>
      </c>
      <c r="S87" s="233" t="str">
        <f t="shared" si="549"/>
        <v>Christ Inao Oulaï (og)</v>
      </c>
      <c r="T87" s="233" t="str">
        <f t="shared" si="550"/>
        <v>Godfried Roemeratoe (og)</v>
      </c>
      <c r="U87" s="233" t="str">
        <f t="shared" si="551"/>
        <v>Godfried Roemeratoe (og)</v>
      </c>
      <c r="V87" s="233" t="str">
        <f t="shared" si="552"/>
        <v>Daniel Svensson (og)</v>
      </c>
      <c r="W87" s="233" t="str">
        <f t="shared" si="553"/>
        <v>Daniel Svensson (og)</v>
      </c>
      <c r="X87" s="233" t="str">
        <f t="shared" si="554"/>
        <v>Daiki Hashioka (og)</v>
      </c>
      <c r="Y87" s="233" t="str">
        <f t="shared" si="555"/>
        <v>Daiki Hashioka (og)</v>
      </c>
      <c r="Z87" s="233" t="str">
        <f t="shared" si="556"/>
        <v>Alireza Jahanbakhsh (og)</v>
      </c>
      <c r="AA87" s="233" t="str">
        <f t="shared" si="557"/>
        <v>Alireza Jahanbakhsh (og)</v>
      </c>
      <c r="AB87" s="233" t="str">
        <f t="shared" si="558"/>
        <v>Hamdy Fathy (og)</v>
      </c>
      <c r="AC87" s="233" t="str">
        <f t="shared" si="559"/>
        <v>Hamdy Fathy (og)</v>
      </c>
      <c r="AD87" s="233" t="str">
        <f t="shared" si="560"/>
        <v>Ahmed Al-Kassar (og)</v>
      </c>
      <c r="AE87" s="233" t="str">
        <f t="shared" si="561"/>
        <v>Ahmed Al-Kassar (og)</v>
      </c>
      <c r="AF87" s="233" t="str">
        <f t="shared" si="562"/>
        <v>Diney (og)</v>
      </c>
      <c r="AG87" s="233" t="str">
        <f t="shared" si="563"/>
        <v>Diney (og)</v>
      </c>
      <c r="AH87" s="233" t="str">
        <f t="shared" si="564"/>
        <v>Ali Ibrahim Al-Hamadi (og)</v>
      </c>
      <c r="AI87" s="233" t="str">
        <f t="shared" si="565"/>
        <v>Ali Ibrahim Al-Hamadi (og)</v>
      </c>
      <c r="AJ87" s="233" t="str">
        <f t="shared" si="566"/>
        <v>Boulaye Dia (og)</v>
      </c>
      <c r="AK87" s="233" t="str">
        <f t="shared" si="567"/>
        <v>Boulaye Dia (og)</v>
      </c>
      <c r="AL87" s="233" t="str">
        <f t="shared" si="568"/>
        <v>Christoph Baumgartner (og)</v>
      </c>
      <c r="AM87" s="233" t="str">
        <f t="shared" si="569"/>
        <v>Christoph Baumgartner (og)</v>
      </c>
      <c r="AN87" s="233" t="str">
        <f t="shared" si="570"/>
        <v>Aïssa Mandi (og)</v>
      </c>
      <c r="AO87" s="233" t="str">
        <f t="shared" si="571"/>
        <v>Aïssa Mandi (og)</v>
      </c>
      <c r="AP87" s="233" t="str">
        <f t="shared" si="572"/>
        <v>Azizjon G'aniyev (og)</v>
      </c>
      <c r="AQ87" s="233" t="str">
        <f t="shared" si="573"/>
        <v>Azizjon G'aniyev (og)</v>
      </c>
      <c r="AR87" s="233" t="str">
        <f t="shared" si="574"/>
        <v>Cédric Bakambu (og)</v>
      </c>
      <c r="AS87" s="233" t="str">
        <f t="shared" si="575"/>
        <v>Cédric Bakambu (og)</v>
      </c>
      <c r="AT87" s="233" t="str">
        <f t="shared" si="576"/>
        <v>Christopher Baah (og)</v>
      </c>
      <c r="AU87" s="233" t="str">
        <f t="shared" si="577"/>
        <v>Christopher Baah (og)</v>
      </c>
      <c r="AV87" s="233" t="str">
        <f t="shared" si="578"/>
        <v>Igor Matanovic (og)</v>
      </c>
      <c r="AW87" s="233" t="str">
        <f t="shared" si="579"/>
        <v>Igor Matanovic (og)</v>
      </c>
      <c r="DQ87" s="233" t="str">
        <f t="shared" ca="1" si="469"/>
        <v>Czechia</v>
      </c>
      <c r="DR87" s="233">
        <f t="shared" si="470"/>
        <v>6</v>
      </c>
      <c r="DS87" s="233">
        <f t="shared" si="471"/>
        <v>2</v>
      </c>
      <c r="DT87" s="233" t="str">
        <f ca="1">OFFSET(C3,DR87,DS87)</f>
        <v>Lukás Cerv</v>
      </c>
      <c r="DU87" s="233">
        <f ca="1">COUNTIF('Group Stages'!J7:J150,DT87)</f>
        <v>0</v>
      </c>
      <c r="DV87" s="233">
        <f ca="1">COUNTIF('Group Stages'!K7:K150,DT87)</f>
        <v>0</v>
      </c>
      <c r="DW87" s="233">
        <f ca="1">COUNTIF('Group Stages'!L7:L150,DT87)</f>
        <v>0</v>
      </c>
      <c r="DX87" s="233">
        <f ca="1">COUNTIF('Group Stages'!M7:M150,DT87)</f>
        <v>0</v>
      </c>
      <c r="DY87" s="233">
        <f ca="1">COUNTIF('Group Stages'!N7:N150,DT87)</f>
        <v>0</v>
      </c>
      <c r="DZ87" s="233">
        <f ca="1">COUNTIF('Group Stages'!O7:O150,DT87)</f>
        <v>0</v>
      </c>
      <c r="EA87" s="233">
        <f ca="1">COUNTIF('Group Stages'!P7:P150,DT87)</f>
        <v>0</v>
      </c>
      <c r="EB87" s="233">
        <f ca="1">COUNTIF('Group Stages'!Q7:Q150,DT87)</f>
        <v>0</v>
      </c>
      <c r="EC87" s="233">
        <f ca="1">COUNTIF('Knock Out Stages'!K7:K85,DT87)</f>
        <v>0</v>
      </c>
      <c r="ED87" s="233">
        <f ca="1">COUNTIF('Knock Out Stages'!L7:L85,DT87)</f>
        <v>0</v>
      </c>
      <c r="EE87" s="233">
        <f ca="1">COUNTIF('Knock Out Stages'!M7:M85,DT87)</f>
        <v>0</v>
      </c>
      <c r="EF87" s="233">
        <f ca="1">COUNTIF('Knock Out Stages'!N7:N85,DT87)</f>
        <v>0</v>
      </c>
      <c r="EG87" s="233">
        <f ca="1">COUNTIF('Knock Out Stages'!O7:O85,DT87)</f>
        <v>0</v>
      </c>
      <c r="EH87" s="233">
        <f ca="1">COUNTIF('Knock Out Stages'!P7:P85,DT87)</f>
        <v>0</v>
      </c>
      <c r="EI87" s="233">
        <f ca="1">COUNTIF('Knock Out Stages'!Q7:Q85,DT87)</f>
        <v>0</v>
      </c>
      <c r="EJ87" s="233">
        <f ca="1">COUNTIF('Knock Out Stages'!R7:R85,DT87)</f>
        <v>0</v>
      </c>
      <c r="EK87" s="233">
        <f t="shared" ca="1" si="498"/>
        <v>0</v>
      </c>
      <c r="EL87" s="235">
        <f ca="1">RANK(EK87,EK3:EK1250)+COUNTIF(EK3:EK87,EK87)-1</f>
        <v>85</v>
      </c>
      <c r="EM87" s="233" t="str">
        <f t="shared" ca="1" si="499"/>
        <v>Lukás Cerv (Czechia)</v>
      </c>
    </row>
    <row r="88" spans="1:143" x14ac:dyDescent="0.2">
      <c r="A88" s="233">
        <f t="shared" si="531"/>
        <v>6</v>
      </c>
      <c r="B88" s="233" t="str">
        <f t="shared" si="532"/>
        <v>Hong Hyun-Seok (og)</v>
      </c>
      <c r="C88" s="233" t="str">
        <f t="shared" si="533"/>
        <v>Hong Hyun-Seok (og)</v>
      </c>
      <c r="D88" s="233" t="str">
        <f t="shared" si="534"/>
        <v>Khuliso Mudau (og)</v>
      </c>
      <c r="E88" s="233" t="str">
        <f t="shared" si="535"/>
        <v>Khuliso Mudau (og)</v>
      </c>
      <c r="F88" s="233" t="str">
        <f t="shared" si="536"/>
        <v>Assim Madibo (og)</v>
      </c>
      <c r="G88" s="233" t="str">
        <f t="shared" si="537"/>
        <v>Assim Madibo (og)</v>
      </c>
      <c r="H88" s="233" t="str">
        <f t="shared" si="538"/>
        <v>Dzenis Burnic (og)</v>
      </c>
      <c r="I88" s="233" t="str">
        <f t="shared" si="539"/>
        <v>Dzenis Burnic (og)</v>
      </c>
      <c r="J88" s="233" t="str">
        <f t="shared" si="540"/>
        <v>Derrick Etienne Jr. (og)</v>
      </c>
      <c r="K88" s="233" t="str">
        <f t="shared" si="541"/>
        <v>Derrick Etienne Jr. (og)</v>
      </c>
      <c r="L88" s="233" t="str">
        <f t="shared" si="542"/>
        <v>Ayoub El Kaabi (og)</v>
      </c>
      <c r="M88" s="233" t="str">
        <f t="shared" si="543"/>
        <v>Ayoub El Kaabi (og)</v>
      </c>
      <c r="N88" s="233" t="str">
        <f t="shared" si="544"/>
        <v>Awer Mabil (og)</v>
      </c>
      <c r="O88" s="233" t="str">
        <f t="shared" si="545"/>
        <v>Awer Mabil (og)</v>
      </c>
      <c r="P88" s="233" t="str">
        <f t="shared" si="546"/>
        <v>Damián Bobadilla (og)</v>
      </c>
      <c r="Q88" s="233" t="str">
        <f t="shared" si="547"/>
        <v>Damián Bobadilla (og)</v>
      </c>
      <c r="R88" s="233" t="str">
        <f t="shared" si="548"/>
        <v>Clément Akpa (og)</v>
      </c>
      <c r="S88" s="233" t="str">
        <f t="shared" si="549"/>
        <v>Clément Akpa (og)</v>
      </c>
      <c r="T88" s="233" t="str">
        <f t="shared" si="550"/>
        <v>Jearl Margaritha (og)</v>
      </c>
      <c r="U88" s="233" t="str">
        <f t="shared" si="551"/>
        <v>Jearl Margaritha (og)</v>
      </c>
      <c r="V88" s="233" t="str">
        <f t="shared" si="552"/>
        <v>Elliot Stroud (og)</v>
      </c>
      <c r="W88" s="233" t="str">
        <f t="shared" si="553"/>
        <v>Elliot Stroud (og)</v>
      </c>
      <c r="X88" s="233" t="str">
        <f t="shared" si="554"/>
        <v>Daizen Maeda (og)</v>
      </c>
      <c r="Y88" s="233" t="str">
        <f t="shared" si="555"/>
        <v>Daizen Maeda (og)</v>
      </c>
      <c r="Z88" s="233" t="str">
        <f t="shared" si="556"/>
        <v>Amir Razzaghinia (og)</v>
      </c>
      <c r="AA88" s="233" t="str">
        <f t="shared" si="557"/>
        <v>Amir Razzaghinia (og)</v>
      </c>
      <c r="AB88" s="233" t="str">
        <f t="shared" si="558"/>
        <v>Hossam Abdelmaguid (og)</v>
      </c>
      <c r="AC88" s="233" t="str">
        <f t="shared" si="559"/>
        <v>Hossam Abdelmaguid (og)</v>
      </c>
      <c r="AD88" s="233" t="str">
        <f t="shared" si="560"/>
        <v>Aiman Yahya (og)</v>
      </c>
      <c r="AE88" s="233" t="str">
        <f t="shared" si="561"/>
        <v>Aiman Yahya (og)</v>
      </c>
      <c r="AF88" s="233" t="str">
        <f t="shared" si="562"/>
        <v>Fábio Domingos (og)</v>
      </c>
      <c r="AG88" s="233" t="str">
        <f t="shared" si="563"/>
        <v>Fábio Domingos (og)</v>
      </c>
      <c r="AH88" s="233" t="str">
        <f t="shared" si="564"/>
        <v>Ali Jasim (og)</v>
      </c>
      <c r="AI88" s="233" t="str">
        <f t="shared" si="565"/>
        <v>Ali Jasim (og)</v>
      </c>
      <c r="AJ88" s="233" t="str">
        <f t="shared" si="566"/>
        <v>Cherif Ndiaye (og)</v>
      </c>
      <c r="AK88" s="233" t="str">
        <f t="shared" si="567"/>
        <v>Cherif Ndiaye (og)</v>
      </c>
      <c r="AL88" s="233" t="str">
        <f t="shared" si="568"/>
        <v>David Affengruber (og)</v>
      </c>
      <c r="AM88" s="233" t="str">
        <f t="shared" si="569"/>
        <v>David Affengruber (og)</v>
      </c>
      <c r="AN88" s="233" t="str">
        <f t="shared" si="570"/>
        <v>Amin Chiakha (og)</v>
      </c>
      <c r="AO88" s="233" t="str">
        <f t="shared" si="571"/>
        <v>Amin Chiakha (og)</v>
      </c>
      <c r="AP88" s="233" t="str">
        <f t="shared" si="572"/>
        <v>Behruzjon Karimov (og)</v>
      </c>
      <c r="AQ88" s="233" t="str">
        <f t="shared" si="573"/>
        <v>Behruzjon Karimov (og)</v>
      </c>
      <c r="AR88" s="233" t="str">
        <f t="shared" si="574"/>
        <v>Chancel Mbemba (og)</v>
      </c>
      <c r="AS88" s="233" t="str">
        <f t="shared" si="575"/>
        <v>Chancel Mbemba (og)</v>
      </c>
      <c r="AT88" s="233" t="str">
        <f t="shared" si="576"/>
        <v>Daniel Agyei (og)</v>
      </c>
      <c r="AU88" s="233" t="str">
        <f t="shared" si="577"/>
        <v>Daniel Agyei (og)</v>
      </c>
      <c r="AV88" s="233" t="str">
        <f t="shared" si="578"/>
        <v>Ivan Perisic (og)</v>
      </c>
      <c r="AW88" s="233" t="str">
        <f t="shared" si="579"/>
        <v>Ivan Perisic (og)</v>
      </c>
      <c r="DQ88" s="233" t="str">
        <f t="shared" ca="1" si="469"/>
        <v>Czechia</v>
      </c>
      <c r="DR88" s="233">
        <f t="shared" si="470"/>
        <v>7</v>
      </c>
      <c r="DS88" s="233">
        <f t="shared" si="471"/>
        <v>2</v>
      </c>
      <c r="DT88" s="233" t="str">
        <f ca="1">OFFSET(C3,DR88,DS88)</f>
        <v>Lukas Hornicek</v>
      </c>
      <c r="DU88" s="233">
        <f ca="1">COUNTIF('Group Stages'!J7:J150,DT88)</f>
        <v>0</v>
      </c>
      <c r="DV88" s="233">
        <f ca="1">COUNTIF('Group Stages'!K7:K150,DT88)</f>
        <v>0</v>
      </c>
      <c r="DW88" s="233">
        <f ca="1">COUNTIF('Group Stages'!L7:L150,DT88)</f>
        <v>0</v>
      </c>
      <c r="DX88" s="233">
        <f ca="1">COUNTIF('Group Stages'!M7:M150,DT88)</f>
        <v>0</v>
      </c>
      <c r="DY88" s="233">
        <f ca="1">COUNTIF('Group Stages'!N7:N150,DT88)</f>
        <v>0</v>
      </c>
      <c r="DZ88" s="233">
        <f ca="1">COUNTIF('Group Stages'!O7:O150,DT88)</f>
        <v>0</v>
      </c>
      <c r="EA88" s="233">
        <f ca="1">COUNTIF('Group Stages'!P7:P150,DT88)</f>
        <v>0</v>
      </c>
      <c r="EB88" s="233">
        <f ca="1">COUNTIF('Group Stages'!Q7:Q150,DT88)</f>
        <v>0</v>
      </c>
      <c r="EC88" s="233">
        <f ca="1">COUNTIF('Knock Out Stages'!K7:K85,DT88)</f>
        <v>0</v>
      </c>
      <c r="ED88" s="233">
        <f ca="1">COUNTIF('Knock Out Stages'!L7:L85,DT88)</f>
        <v>0</v>
      </c>
      <c r="EE88" s="233">
        <f ca="1">COUNTIF('Knock Out Stages'!M7:M85,DT88)</f>
        <v>0</v>
      </c>
      <c r="EF88" s="233">
        <f ca="1">COUNTIF('Knock Out Stages'!N7:N85,DT88)</f>
        <v>0</v>
      </c>
      <c r="EG88" s="233">
        <f ca="1">COUNTIF('Knock Out Stages'!O7:O85,DT88)</f>
        <v>0</v>
      </c>
      <c r="EH88" s="233">
        <f ca="1">COUNTIF('Knock Out Stages'!P7:P85,DT88)</f>
        <v>0</v>
      </c>
      <c r="EI88" s="233">
        <f ca="1">COUNTIF('Knock Out Stages'!Q7:Q85,DT88)</f>
        <v>0</v>
      </c>
      <c r="EJ88" s="233">
        <f ca="1">COUNTIF('Knock Out Stages'!R7:R85,DT88)</f>
        <v>0</v>
      </c>
      <c r="EK88" s="233">
        <f t="shared" ca="1" si="498"/>
        <v>0</v>
      </c>
      <c r="EL88" s="235">
        <f ca="1">RANK(EK88,EK3:EK1250)+COUNTIF(EK3:EK88,EK88)-1</f>
        <v>86</v>
      </c>
      <c r="EM88" s="233" t="str">
        <f t="shared" ca="1" si="499"/>
        <v>Lukas Hornicek (Czechia)</v>
      </c>
    </row>
    <row r="89" spans="1:143" x14ac:dyDescent="0.2">
      <c r="A89" s="233">
        <f t="shared" si="531"/>
        <v>7</v>
      </c>
      <c r="B89" s="233" t="str">
        <f t="shared" si="532"/>
        <v>Hwang Hee-Chan (og)</v>
      </c>
      <c r="C89" s="233" t="str">
        <f t="shared" si="533"/>
        <v>Hwang Hee-Chan (og)</v>
      </c>
      <c r="D89" s="233" t="str">
        <f t="shared" si="534"/>
        <v>Khulumani Ndamane (og)</v>
      </c>
      <c r="E89" s="233" t="str">
        <f t="shared" si="535"/>
        <v>Khulumani Ndamane (og)</v>
      </c>
      <c r="F89" s="233" t="str">
        <f t="shared" si="536"/>
        <v>Ayoub Al Oui (og)</v>
      </c>
      <c r="G89" s="233" t="str">
        <f t="shared" si="537"/>
        <v>Ayoub Al Oui (og)</v>
      </c>
      <c r="H89" s="233" t="str">
        <f t="shared" si="538"/>
        <v>Edin Dzeko (og)</v>
      </c>
      <c r="I89" s="233" t="str">
        <f t="shared" si="539"/>
        <v>Edin Dzeko (og)</v>
      </c>
      <c r="J89" s="233" t="str">
        <f t="shared" si="540"/>
        <v>Duckens Nazon (og)</v>
      </c>
      <c r="K89" s="233" t="str">
        <f t="shared" si="541"/>
        <v>Duckens Nazon (og)</v>
      </c>
      <c r="L89" s="233" t="str">
        <f t="shared" si="542"/>
        <v>Azzedine Ounahi (og)</v>
      </c>
      <c r="M89" s="233" t="str">
        <f t="shared" si="543"/>
        <v>Azzedine Ounahi (og)</v>
      </c>
      <c r="N89" s="233" t="str">
        <f t="shared" si="544"/>
        <v>Aziz Behich (og)</v>
      </c>
      <c r="O89" s="233" t="str">
        <f t="shared" si="545"/>
        <v>Aziz Behich (og)</v>
      </c>
      <c r="P89" s="233" t="str">
        <f t="shared" si="546"/>
        <v>Diego Gómez (og)</v>
      </c>
      <c r="Q89" s="233" t="str">
        <f t="shared" si="547"/>
        <v>Diego Gómez (og)</v>
      </c>
      <c r="R89" s="233" t="str">
        <f t="shared" si="548"/>
        <v>Elye Wahi (og)</v>
      </c>
      <c r="S89" s="233" t="str">
        <f t="shared" si="549"/>
        <v>Elye Wahi (og)</v>
      </c>
      <c r="T89" s="233" t="str">
        <f t="shared" si="550"/>
        <v>Jeremy Antonisse (og)</v>
      </c>
      <c r="U89" s="233" t="str">
        <f t="shared" si="551"/>
        <v>Jeremy Antonisse (og)</v>
      </c>
      <c r="V89" s="233" t="str">
        <f t="shared" si="552"/>
        <v>Eric Anders Smith (og)</v>
      </c>
      <c r="W89" s="233" t="str">
        <f t="shared" si="553"/>
        <v>Eric Anders Smith (og)</v>
      </c>
      <c r="X89" s="233" t="str">
        <f t="shared" si="554"/>
        <v>Hiroki Ito (og)</v>
      </c>
      <c r="Y89" s="233" t="str">
        <f t="shared" si="555"/>
        <v>Hiroki Ito (og)</v>
      </c>
      <c r="Z89" s="233" t="str">
        <f t="shared" si="556"/>
        <v>Aria Yousefi (og)</v>
      </c>
      <c r="AA89" s="233" t="str">
        <f t="shared" si="557"/>
        <v>Aria Yousefi (og)</v>
      </c>
      <c r="AB89" s="233" t="str">
        <f t="shared" si="558"/>
        <v>Ibrahim Adel (og)</v>
      </c>
      <c r="AC89" s="233" t="str">
        <f t="shared" si="559"/>
        <v>Ibrahim Adel (og)</v>
      </c>
      <c r="AD89" s="233" t="str">
        <f t="shared" si="560"/>
        <v>Al Mufarrij (og)</v>
      </c>
      <c r="AE89" s="233" t="str">
        <f t="shared" si="561"/>
        <v>Al Mufarrij (og)</v>
      </c>
      <c r="AF89" s="233" t="str">
        <f t="shared" si="562"/>
        <v>Garry Rodrigues (og)</v>
      </c>
      <c r="AG89" s="233" t="str">
        <f t="shared" si="563"/>
        <v>Garry Rodrigues (og)</v>
      </c>
      <c r="AH89" s="233" t="str">
        <f t="shared" si="564"/>
        <v>Ali Yousif Hashim (og)</v>
      </c>
      <c r="AI89" s="233" t="str">
        <f t="shared" si="565"/>
        <v>Ali Yousif Hashim (og)</v>
      </c>
      <c r="AJ89" s="233" t="str">
        <f t="shared" si="566"/>
        <v>Édouard Mendy (og)</v>
      </c>
      <c r="AK89" s="233" t="str">
        <f t="shared" si="567"/>
        <v>Édouard Mendy (og)</v>
      </c>
      <c r="AL89" s="233" t="str">
        <f t="shared" si="568"/>
        <v>David Alaba (og)</v>
      </c>
      <c r="AM89" s="233" t="str">
        <f t="shared" si="569"/>
        <v>David Alaba (og)</v>
      </c>
      <c r="AN89" s="233" t="str">
        <f t="shared" si="570"/>
        <v>Amine Gouiri (og)</v>
      </c>
      <c r="AO89" s="233" t="str">
        <f t="shared" si="571"/>
        <v>Amine Gouiri (og)</v>
      </c>
      <c r="AP89" s="233" t="str">
        <f t="shared" si="572"/>
        <v>Botirali Ergashev (og)</v>
      </c>
      <c r="AQ89" s="233" t="str">
        <f t="shared" si="573"/>
        <v>Botirali Ergashev (og)</v>
      </c>
      <c r="AR89" s="233" t="str">
        <f t="shared" si="574"/>
        <v>Charles Pickel (og)</v>
      </c>
      <c r="AS89" s="233" t="str">
        <f t="shared" si="575"/>
        <v>Charles Pickel (og)</v>
      </c>
      <c r="AT89" s="233" t="str">
        <f t="shared" si="576"/>
        <v>Derrick Köhn (og)</v>
      </c>
      <c r="AU89" s="233" t="str">
        <f t="shared" si="577"/>
        <v>Derrick Köhn (og)</v>
      </c>
      <c r="AV89" s="233" t="str">
        <f t="shared" si="578"/>
        <v>Ivan Smolcic (og)</v>
      </c>
      <c r="AW89" s="233" t="str">
        <f t="shared" si="579"/>
        <v>Ivan Smolcic (og)</v>
      </c>
      <c r="DQ89" s="233" t="str">
        <f t="shared" ca="1" si="469"/>
        <v>Czechia</v>
      </c>
      <c r="DR89" s="233">
        <f t="shared" si="470"/>
        <v>8</v>
      </c>
      <c r="DS89" s="233">
        <f t="shared" si="471"/>
        <v>2</v>
      </c>
      <c r="DT89" s="233" t="str">
        <f ca="1">OFFSET(C3,DR89,DS89)</f>
        <v>Lukás Provod</v>
      </c>
      <c r="DU89" s="233">
        <f ca="1">COUNTIF('Group Stages'!J7:J150,DT89)</f>
        <v>0</v>
      </c>
      <c r="DV89" s="233">
        <f ca="1">COUNTIF('Group Stages'!K7:K150,DT89)</f>
        <v>0</v>
      </c>
      <c r="DW89" s="233">
        <f ca="1">COUNTIF('Group Stages'!L7:L150,DT89)</f>
        <v>0</v>
      </c>
      <c r="DX89" s="233">
        <f ca="1">COUNTIF('Group Stages'!M7:M150,DT89)</f>
        <v>0</v>
      </c>
      <c r="DY89" s="233">
        <f ca="1">COUNTIF('Group Stages'!N7:N150,DT89)</f>
        <v>0</v>
      </c>
      <c r="DZ89" s="233">
        <f ca="1">COUNTIF('Group Stages'!O7:O150,DT89)</f>
        <v>0</v>
      </c>
      <c r="EA89" s="233">
        <f ca="1">COUNTIF('Group Stages'!P7:P150,DT89)</f>
        <v>0</v>
      </c>
      <c r="EB89" s="233">
        <f ca="1">COUNTIF('Group Stages'!Q7:Q150,DT89)</f>
        <v>0</v>
      </c>
      <c r="EC89" s="233">
        <f ca="1">COUNTIF('Knock Out Stages'!K7:K85,DT89)</f>
        <v>0</v>
      </c>
      <c r="ED89" s="233">
        <f ca="1">COUNTIF('Knock Out Stages'!L7:L85,DT89)</f>
        <v>0</v>
      </c>
      <c r="EE89" s="233">
        <f ca="1">COUNTIF('Knock Out Stages'!M7:M85,DT89)</f>
        <v>0</v>
      </c>
      <c r="EF89" s="233">
        <f ca="1">COUNTIF('Knock Out Stages'!N7:N85,DT89)</f>
        <v>0</v>
      </c>
      <c r="EG89" s="233">
        <f ca="1">COUNTIF('Knock Out Stages'!O7:O85,DT89)</f>
        <v>0</v>
      </c>
      <c r="EH89" s="233">
        <f ca="1">COUNTIF('Knock Out Stages'!P7:P85,DT89)</f>
        <v>0</v>
      </c>
      <c r="EI89" s="233">
        <f ca="1">COUNTIF('Knock Out Stages'!Q7:Q85,DT89)</f>
        <v>0</v>
      </c>
      <c r="EJ89" s="233">
        <f ca="1">COUNTIF('Knock Out Stages'!R7:R85,DT89)</f>
        <v>0</v>
      </c>
      <c r="EK89" s="233">
        <f t="shared" ca="1" si="498"/>
        <v>0</v>
      </c>
      <c r="EL89" s="235">
        <f ca="1">RANK(EK89,EK3:EK1250)+COUNTIF(EK3:EK89,EK89)-1</f>
        <v>87</v>
      </c>
      <c r="EM89" s="233" t="str">
        <f t="shared" ca="1" si="499"/>
        <v>Lukás Provod (Czechia)</v>
      </c>
    </row>
    <row r="90" spans="1:143" x14ac:dyDescent="0.2">
      <c r="A90" s="233">
        <f t="shared" si="531"/>
        <v>8</v>
      </c>
      <c r="B90" s="233" t="str">
        <f t="shared" si="532"/>
        <v>Jens Castrop (og)</v>
      </c>
      <c r="C90" s="233" t="str">
        <f t="shared" si="533"/>
        <v>Jens Castrop (og)</v>
      </c>
      <c r="D90" s="233" t="str">
        <f t="shared" si="534"/>
        <v>Lyle Foster (og)</v>
      </c>
      <c r="E90" s="233" t="str">
        <f t="shared" si="535"/>
        <v>Lyle Foster (og)</v>
      </c>
      <c r="F90" s="233" t="str">
        <f t="shared" si="536"/>
        <v>Bassam Al-Rawi (og)</v>
      </c>
      <c r="G90" s="233" t="str">
        <f t="shared" si="537"/>
        <v>Bassam Al-Rawi (og)</v>
      </c>
      <c r="H90" s="233" t="str">
        <f t="shared" si="538"/>
        <v>Ermedin Demirovic (og)</v>
      </c>
      <c r="I90" s="233" t="str">
        <f t="shared" si="539"/>
        <v>Ermedin Demirovic (og)</v>
      </c>
      <c r="J90" s="233" t="str">
        <f t="shared" si="540"/>
        <v>Duke Lacroix (og)</v>
      </c>
      <c r="K90" s="233" t="str">
        <f t="shared" si="541"/>
        <v>Duke Lacroix (og)</v>
      </c>
      <c r="L90" s="233" t="str">
        <f t="shared" si="542"/>
        <v>Bilal El Khannouss (og)</v>
      </c>
      <c r="M90" s="233" t="str">
        <f t="shared" si="543"/>
        <v>Bilal El Khannouss (og)</v>
      </c>
      <c r="N90" s="233" t="str">
        <f t="shared" si="544"/>
        <v>Cameron Burgess (og)</v>
      </c>
      <c r="O90" s="233" t="str">
        <f t="shared" si="545"/>
        <v>Cameron Burgess (og)</v>
      </c>
      <c r="P90" s="233" t="str">
        <f t="shared" si="546"/>
        <v>Fabián Balbuena (og)</v>
      </c>
      <c r="Q90" s="233" t="str">
        <f t="shared" si="547"/>
        <v>Fabián Balbuena (og)</v>
      </c>
      <c r="R90" s="233" t="str">
        <f t="shared" si="548"/>
        <v>Emmanuel Agbadou (og)</v>
      </c>
      <c r="S90" s="233" t="str">
        <f t="shared" si="549"/>
        <v>Emmanuel Agbadou (og)</v>
      </c>
      <c r="T90" s="233" t="str">
        <f t="shared" si="550"/>
        <v>Joshua Brenet (og)</v>
      </c>
      <c r="U90" s="233" t="str">
        <f t="shared" si="551"/>
        <v>Joshua Brenet (og)</v>
      </c>
      <c r="V90" s="233" t="str">
        <f t="shared" si="552"/>
        <v>Gabriel Gudmundsson (og)</v>
      </c>
      <c r="W90" s="233" t="str">
        <f t="shared" si="553"/>
        <v>Gabriel Gudmundsson (og)</v>
      </c>
      <c r="X90" s="233" t="str">
        <f t="shared" si="554"/>
        <v>Joel Chima Fujita (og)</v>
      </c>
      <c r="Y90" s="233" t="str">
        <f t="shared" si="555"/>
        <v>Joel Chima Fujita (og)</v>
      </c>
      <c r="Z90" s="233" t="str">
        <f t="shared" si="556"/>
        <v>Danial Iri (og)</v>
      </c>
      <c r="AA90" s="233" t="str">
        <f t="shared" si="557"/>
        <v>Danial Iri (og)</v>
      </c>
      <c r="AB90" s="233" t="str">
        <f t="shared" si="558"/>
        <v>Khaled Sobhy (og)</v>
      </c>
      <c r="AC90" s="233" t="str">
        <f t="shared" si="559"/>
        <v>Khaled Sobhy (og)</v>
      </c>
      <c r="AD90" s="233" t="str">
        <f t="shared" si="560"/>
        <v>Ali Lajami (og)</v>
      </c>
      <c r="AE90" s="233" t="str">
        <f t="shared" si="561"/>
        <v>Ali Lajami (og)</v>
      </c>
      <c r="AF90" s="233" t="str">
        <f t="shared" si="562"/>
        <v>Ieltsin Jerónimo Semedo Camões (og)</v>
      </c>
      <c r="AG90" s="233" t="str">
        <f t="shared" si="563"/>
        <v>Ieltsin Jerónimo Semedo Camões (og)</v>
      </c>
      <c r="AH90" s="233" t="str">
        <f t="shared" si="564"/>
        <v>Amir Al-Ammari (og)</v>
      </c>
      <c r="AI90" s="233" t="str">
        <f t="shared" si="565"/>
        <v>Amir Al-Ammari (og)</v>
      </c>
      <c r="AJ90" s="233" t="str">
        <f t="shared" si="566"/>
        <v>El Hadji Malick Diouf (og)</v>
      </c>
      <c r="AK90" s="233" t="str">
        <f t="shared" si="567"/>
        <v>El Hadji Malick Diouf (og)</v>
      </c>
      <c r="AL90" s="233" t="str">
        <f t="shared" si="568"/>
        <v>Florian Grillitsch (og)</v>
      </c>
      <c r="AM90" s="233" t="str">
        <f t="shared" si="569"/>
        <v>Florian Grillitsch (og)</v>
      </c>
      <c r="AN90" s="233" t="str">
        <f t="shared" si="570"/>
        <v>Anis Hadj Moussa (og)</v>
      </c>
      <c r="AO90" s="233" t="str">
        <f t="shared" si="571"/>
        <v>Anis Hadj Moussa (og)</v>
      </c>
      <c r="AP90" s="233" t="str">
        <f t="shared" si="572"/>
        <v>Dostonbek Khamdamov (og)</v>
      </c>
      <c r="AQ90" s="233" t="str">
        <f t="shared" si="573"/>
        <v>Dostonbek Khamdamov (og)</v>
      </c>
      <c r="AR90" s="233" t="str">
        <f t="shared" si="574"/>
        <v>Dylan Batubinsika (og)</v>
      </c>
      <c r="AS90" s="233" t="str">
        <f t="shared" si="575"/>
        <v>Dylan Batubinsika (og)</v>
      </c>
      <c r="AT90" s="233" t="str">
        <f t="shared" si="576"/>
        <v>Derrick Luckassen (og)</v>
      </c>
      <c r="AU90" s="233" t="str">
        <f t="shared" si="577"/>
        <v>Derrick Luckassen (og)</v>
      </c>
      <c r="AV90" s="233" t="str">
        <f t="shared" si="578"/>
        <v>Ivor Pandur (og)</v>
      </c>
      <c r="AW90" s="233" t="str">
        <f t="shared" si="579"/>
        <v>Ivor Pandur (og)</v>
      </c>
      <c r="DQ90" s="233" t="str">
        <f t="shared" ca="1" si="469"/>
        <v>Czechia</v>
      </c>
      <c r="DR90" s="233">
        <f t="shared" si="470"/>
        <v>9</v>
      </c>
      <c r="DS90" s="233">
        <f t="shared" si="471"/>
        <v>2</v>
      </c>
      <c r="DT90" s="233" t="str">
        <f ca="1">OFFSET(C3,DR90,DS90)</f>
        <v>Martin Jedlicka</v>
      </c>
      <c r="DU90" s="233">
        <f ca="1">COUNTIF('Group Stages'!J7:J150,DT90)</f>
        <v>0</v>
      </c>
      <c r="DV90" s="233">
        <f ca="1">COUNTIF('Group Stages'!K7:K150,DT90)</f>
        <v>0</v>
      </c>
      <c r="DW90" s="233">
        <f ca="1">COUNTIF('Group Stages'!L7:L150,DT90)</f>
        <v>0</v>
      </c>
      <c r="DX90" s="233">
        <f ca="1">COUNTIF('Group Stages'!M7:M150,DT90)</f>
        <v>0</v>
      </c>
      <c r="DY90" s="233">
        <f ca="1">COUNTIF('Group Stages'!N7:N150,DT90)</f>
        <v>0</v>
      </c>
      <c r="DZ90" s="233">
        <f ca="1">COUNTIF('Group Stages'!O7:O150,DT90)</f>
        <v>0</v>
      </c>
      <c r="EA90" s="233">
        <f ca="1">COUNTIF('Group Stages'!P7:P150,DT90)</f>
        <v>0</v>
      </c>
      <c r="EB90" s="233">
        <f ca="1">COUNTIF('Group Stages'!Q7:Q150,DT90)</f>
        <v>0</v>
      </c>
      <c r="EC90" s="233">
        <f ca="1">COUNTIF('Knock Out Stages'!K7:K85,DT90)</f>
        <v>0</v>
      </c>
      <c r="ED90" s="233">
        <f ca="1">COUNTIF('Knock Out Stages'!L7:L85,DT90)</f>
        <v>0</v>
      </c>
      <c r="EE90" s="233">
        <f ca="1">COUNTIF('Knock Out Stages'!M7:M85,DT90)</f>
        <v>0</v>
      </c>
      <c r="EF90" s="233">
        <f ca="1">COUNTIF('Knock Out Stages'!N7:N85,DT90)</f>
        <v>0</v>
      </c>
      <c r="EG90" s="233">
        <f ca="1">COUNTIF('Knock Out Stages'!O7:O85,DT90)</f>
        <v>0</v>
      </c>
      <c r="EH90" s="233">
        <f ca="1">COUNTIF('Knock Out Stages'!P7:P85,DT90)</f>
        <v>0</v>
      </c>
      <c r="EI90" s="233">
        <f ca="1">COUNTIF('Knock Out Stages'!Q7:Q85,DT90)</f>
        <v>0</v>
      </c>
      <c r="EJ90" s="233">
        <f ca="1">COUNTIF('Knock Out Stages'!R7:R85,DT90)</f>
        <v>0</v>
      </c>
      <c r="EK90" s="233">
        <f t="shared" ca="1" si="498"/>
        <v>0</v>
      </c>
      <c r="EL90" s="235">
        <f ca="1">RANK(EK90,EK3:EK1250)+COUNTIF(EK3:EK90,EK90)-1</f>
        <v>88</v>
      </c>
      <c r="EM90" s="233" t="str">
        <f t="shared" ca="1" si="499"/>
        <v>Martin Jedlicka (Czechia)</v>
      </c>
    </row>
    <row r="91" spans="1:143" x14ac:dyDescent="0.2">
      <c r="A91" s="233">
        <f t="shared" si="531"/>
        <v>9</v>
      </c>
      <c r="B91" s="233" t="str">
        <f t="shared" si="532"/>
        <v>Jin-Gyu Kim (og)</v>
      </c>
      <c r="C91" s="233" t="str">
        <f t="shared" si="533"/>
        <v>Jin-Gyu Kim (og)</v>
      </c>
      <c r="D91" s="233" t="str">
        <f t="shared" si="534"/>
        <v>Mbekezeli Mbokazi (og)</v>
      </c>
      <c r="E91" s="233" t="str">
        <f t="shared" si="535"/>
        <v>Mbekezeli Mbokazi (og)</v>
      </c>
      <c r="F91" s="233" t="str">
        <f t="shared" si="536"/>
        <v>Boualem Khoukhi (og)</v>
      </c>
      <c r="G91" s="233" t="str">
        <f t="shared" si="537"/>
        <v>Boualem Khoukhi (og)</v>
      </c>
      <c r="H91" s="233" t="str">
        <f t="shared" si="538"/>
        <v>Esmir Bajraktarevic (og)</v>
      </c>
      <c r="I91" s="233" t="str">
        <f t="shared" si="539"/>
        <v>Esmir Bajraktarevic (og)</v>
      </c>
      <c r="J91" s="233" t="str">
        <f t="shared" si="540"/>
        <v>Frantzdy Pierrot (og)</v>
      </c>
      <c r="K91" s="233" t="str">
        <f t="shared" si="541"/>
        <v>Frantzdy Pierrot (og)</v>
      </c>
      <c r="L91" s="233" t="str">
        <f t="shared" si="542"/>
        <v>Brahim Díaz (og)</v>
      </c>
      <c r="M91" s="233" t="str">
        <f t="shared" si="543"/>
        <v>Brahim Díaz (og)</v>
      </c>
      <c r="N91" s="233" t="str">
        <f t="shared" si="544"/>
        <v>Connor Metcalfe (og)</v>
      </c>
      <c r="O91" s="233" t="str">
        <f t="shared" si="545"/>
        <v>Connor Metcalfe (og)</v>
      </c>
      <c r="P91" s="233" t="str">
        <f t="shared" si="546"/>
        <v>Gabriel Ávalos (og)</v>
      </c>
      <c r="Q91" s="233" t="str">
        <f t="shared" si="547"/>
        <v>Gabriel Ávalos (og)</v>
      </c>
      <c r="R91" s="233" t="str">
        <f t="shared" si="548"/>
        <v>Evan Ndicka (og)</v>
      </c>
      <c r="S91" s="233" t="str">
        <f t="shared" si="549"/>
        <v>Evan Ndicka (og)</v>
      </c>
      <c r="T91" s="233" t="str">
        <f t="shared" si="550"/>
        <v>Juninho Bacuna (og)</v>
      </c>
      <c r="U91" s="233" t="str">
        <f t="shared" si="551"/>
        <v>Juninho Bacuna (og)</v>
      </c>
      <c r="V91" s="233" t="str">
        <f t="shared" si="552"/>
        <v>Gustaf Lagerbielke (og)</v>
      </c>
      <c r="W91" s="233" t="str">
        <f t="shared" si="553"/>
        <v>Gustaf Lagerbielke (og)</v>
      </c>
      <c r="X91" s="233" t="str">
        <f t="shared" si="554"/>
        <v>Junnosuke Suzuki (og)</v>
      </c>
      <c r="Y91" s="233" t="str">
        <f t="shared" si="555"/>
        <v>Junnosuke Suzuki (og)</v>
      </c>
      <c r="Z91" s="233" t="str">
        <f t="shared" si="556"/>
        <v>Dennis Eckert (og)</v>
      </c>
      <c r="AA91" s="233" t="str">
        <f t="shared" si="557"/>
        <v>Dennis Eckert (og)</v>
      </c>
      <c r="AB91" s="233" t="str">
        <f t="shared" si="558"/>
        <v>Mahdy Soliman (og)</v>
      </c>
      <c r="AC91" s="233" t="str">
        <f t="shared" si="559"/>
        <v>Mahdy Soliman (og)</v>
      </c>
      <c r="AD91" s="233" t="str">
        <f t="shared" si="560"/>
        <v>Ali Majrashi (og)</v>
      </c>
      <c r="AE91" s="233" t="str">
        <f t="shared" si="561"/>
        <v>Ali Majrashi (og)</v>
      </c>
      <c r="AF91" s="233" t="str">
        <f t="shared" si="562"/>
        <v>João Paulo (og)</v>
      </c>
      <c r="AG91" s="233" t="str">
        <f t="shared" si="563"/>
        <v>João Paulo (og)</v>
      </c>
      <c r="AH91" s="233" t="str">
        <f t="shared" si="564"/>
        <v>Aymen Hussein (og)</v>
      </c>
      <c r="AI91" s="233" t="str">
        <f t="shared" si="565"/>
        <v>Aymen Hussein (og)</v>
      </c>
      <c r="AJ91" s="233" t="str">
        <f t="shared" si="566"/>
        <v>Habib Diallo (og)</v>
      </c>
      <c r="AK91" s="233" t="str">
        <f t="shared" si="567"/>
        <v>Habib Diallo (og)</v>
      </c>
      <c r="AL91" s="233" t="str">
        <f t="shared" si="568"/>
        <v>Florian Wiegele (og)</v>
      </c>
      <c r="AM91" s="233" t="str">
        <f t="shared" si="569"/>
        <v>Florian Wiegele (og)</v>
      </c>
      <c r="AN91" s="233" t="str">
        <f t="shared" si="570"/>
        <v>Anthony Mandrea (og)</v>
      </c>
      <c r="AO91" s="233" t="str">
        <f t="shared" si="571"/>
        <v>Anthony Mandrea (og)</v>
      </c>
      <c r="AP91" s="233" t="str">
        <f t="shared" si="572"/>
        <v>Eldor Shomurodov (og)</v>
      </c>
      <c r="AQ91" s="233" t="str">
        <f t="shared" si="573"/>
        <v>Eldor Shomurodov (og)</v>
      </c>
      <c r="AR91" s="233" t="str">
        <f t="shared" si="574"/>
        <v>Edo Kayembe (og)</v>
      </c>
      <c r="AS91" s="233" t="str">
        <f t="shared" si="575"/>
        <v>Edo Kayembe (og)</v>
      </c>
      <c r="AT91" s="233" t="str">
        <f t="shared" si="576"/>
        <v>Elisha Owusu (og)</v>
      </c>
      <c r="AU91" s="233" t="str">
        <f t="shared" si="577"/>
        <v>Elisha Owusu (og)</v>
      </c>
      <c r="AV91" s="233" t="str">
        <f t="shared" si="578"/>
        <v>Josip Stanisic (og)</v>
      </c>
      <c r="AW91" s="233" t="str">
        <f t="shared" si="579"/>
        <v>Josip Stanisic (og)</v>
      </c>
      <c r="DQ91" s="233" t="str">
        <f t="shared" ca="1" si="469"/>
        <v>Czechia</v>
      </c>
      <c r="DR91" s="233">
        <f t="shared" si="470"/>
        <v>10</v>
      </c>
      <c r="DS91" s="233">
        <f t="shared" si="471"/>
        <v>2</v>
      </c>
      <c r="DT91" s="233" t="str">
        <f ca="1">OFFSET(C3,DR91,DS91)</f>
        <v>Martin Vitík</v>
      </c>
      <c r="DU91" s="233">
        <f ca="1">COUNTIF('Group Stages'!J7:J150,DT91)</f>
        <v>0</v>
      </c>
      <c r="DV91" s="233">
        <f ca="1">COUNTIF('Group Stages'!K7:K150,DT91)</f>
        <v>0</v>
      </c>
      <c r="DW91" s="233">
        <f ca="1">COUNTIF('Group Stages'!L7:L150,DT91)</f>
        <v>0</v>
      </c>
      <c r="DX91" s="233">
        <f ca="1">COUNTIF('Group Stages'!M7:M150,DT91)</f>
        <v>0</v>
      </c>
      <c r="DY91" s="233">
        <f ca="1">COUNTIF('Group Stages'!N7:N150,DT91)</f>
        <v>0</v>
      </c>
      <c r="DZ91" s="233">
        <f ca="1">COUNTIF('Group Stages'!O7:O150,DT91)</f>
        <v>0</v>
      </c>
      <c r="EA91" s="233">
        <f ca="1">COUNTIF('Group Stages'!P7:P150,DT91)</f>
        <v>0</v>
      </c>
      <c r="EB91" s="233">
        <f ca="1">COUNTIF('Group Stages'!Q7:Q150,DT91)</f>
        <v>0</v>
      </c>
      <c r="EC91" s="233">
        <f ca="1">COUNTIF('Knock Out Stages'!K7:K85,DT91)</f>
        <v>0</v>
      </c>
      <c r="ED91" s="233">
        <f ca="1">COUNTIF('Knock Out Stages'!L7:L85,DT91)</f>
        <v>0</v>
      </c>
      <c r="EE91" s="233">
        <f ca="1">COUNTIF('Knock Out Stages'!M7:M85,DT91)</f>
        <v>0</v>
      </c>
      <c r="EF91" s="233">
        <f ca="1">COUNTIF('Knock Out Stages'!N7:N85,DT91)</f>
        <v>0</v>
      </c>
      <c r="EG91" s="233">
        <f ca="1">COUNTIF('Knock Out Stages'!O7:O85,DT91)</f>
        <v>0</v>
      </c>
      <c r="EH91" s="233">
        <f ca="1">COUNTIF('Knock Out Stages'!P7:P85,DT91)</f>
        <v>0</v>
      </c>
      <c r="EI91" s="233">
        <f ca="1">COUNTIF('Knock Out Stages'!Q7:Q85,DT91)</f>
        <v>0</v>
      </c>
      <c r="EJ91" s="233">
        <f ca="1">COUNTIF('Knock Out Stages'!R7:R85,DT91)</f>
        <v>0</v>
      </c>
      <c r="EK91" s="233">
        <f t="shared" ca="1" si="498"/>
        <v>0</v>
      </c>
      <c r="EL91" s="235">
        <f ca="1">RANK(EK91,EK3:EK1250)+COUNTIF(EK3:EK91,EK91)-1</f>
        <v>89</v>
      </c>
      <c r="EM91" s="233" t="str">
        <f t="shared" ca="1" si="499"/>
        <v>Martin Vitík (Czechia)</v>
      </c>
    </row>
    <row r="92" spans="1:143" x14ac:dyDescent="0.2">
      <c r="A92" s="233">
        <f t="shared" si="531"/>
        <v>10</v>
      </c>
      <c r="B92" s="233" t="str">
        <f t="shared" si="532"/>
        <v>Jo Hyeon-Woo (og)</v>
      </c>
      <c r="C92" s="233" t="str">
        <f t="shared" si="533"/>
        <v>Jo Hyeon-Woo (og)</v>
      </c>
      <c r="D92" s="233" t="str">
        <f t="shared" si="534"/>
        <v>Nkosinathi Sibisi (og)</v>
      </c>
      <c r="E92" s="233" t="str">
        <f t="shared" si="535"/>
        <v>Nkosinathi Sibisi (og)</v>
      </c>
      <c r="F92" s="233" t="str">
        <f t="shared" si="536"/>
        <v>Edmílson Junior (og)</v>
      </c>
      <c r="G92" s="233" t="str">
        <f t="shared" si="537"/>
        <v>Edmílson Junior (og)</v>
      </c>
      <c r="H92" s="233" t="str">
        <f t="shared" si="538"/>
        <v>Haris Tabakovic (og)</v>
      </c>
      <c r="I92" s="233" t="str">
        <f t="shared" si="539"/>
        <v>Haris Tabakovic (og)</v>
      </c>
      <c r="J92" s="233" t="str">
        <f t="shared" si="540"/>
        <v>Hannes Delcroix (og)</v>
      </c>
      <c r="K92" s="233" t="str">
        <f t="shared" si="541"/>
        <v>Hannes Delcroix (og)</v>
      </c>
      <c r="L92" s="233" t="str">
        <f t="shared" si="542"/>
        <v>Chadi Riad (og)</v>
      </c>
      <c r="M92" s="233" t="str">
        <f t="shared" si="543"/>
        <v>Chadi Riad (og)</v>
      </c>
      <c r="N92" s="233" t="str">
        <f t="shared" si="544"/>
        <v>Deni Juric (og)</v>
      </c>
      <c r="O92" s="233" t="str">
        <f t="shared" si="545"/>
        <v>Deni Juric (og)</v>
      </c>
      <c r="P92" s="233" t="str">
        <f t="shared" si="546"/>
        <v>Gastón Olveira (og)</v>
      </c>
      <c r="Q92" s="233" t="str">
        <f t="shared" si="547"/>
        <v>Gastón Olveira (og)</v>
      </c>
      <c r="R92" s="233" t="str">
        <f t="shared" si="548"/>
        <v>Evann Guessand (og)</v>
      </c>
      <c r="S92" s="233" t="str">
        <f t="shared" si="549"/>
        <v>Evann Guessand (og)</v>
      </c>
      <c r="T92" s="233" t="str">
        <f t="shared" si="550"/>
        <v>Juriën Gaari (og)</v>
      </c>
      <c r="U92" s="233" t="str">
        <f t="shared" si="551"/>
        <v>Juriën Gaari (og)</v>
      </c>
      <c r="V92" s="233" t="str">
        <f t="shared" si="552"/>
        <v>Gustaf Nilsson (og)</v>
      </c>
      <c r="W92" s="233" t="str">
        <f t="shared" si="553"/>
        <v>Gustaf Nilsson (og)</v>
      </c>
      <c r="X92" s="233" t="str">
        <f t="shared" si="554"/>
        <v>Junya Ito (og)</v>
      </c>
      <c r="Y92" s="233" t="str">
        <f t="shared" si="555"/>
        <v>Junya Ito (og)</v>
      </c>
      <c r="Z92" s="233" t="str">
        <f t="shared" si="556"/>
        <v>Ehsan Hajsafi (og)</v>
      </c>
      <c r="AA92" s="233" t="str">
        <f t="shared" si="557"/>
        <v>Ehsan Hajsafi (og)</v>
      </c>
      <c r="AB92" s="233" t="str">
        <f t="shared" si="558"/>
        <v>Mahmoud Saber (og)</v>
      </c>
      <c r="AC92" s="233" t="str">
        <f t="shared" si="559"/>
        <v>Mahmoud Saber (og)</v>
      </c>
      <c r="AD92" s="233" t="str">
        <f t="shared" si="560"/>
        <v>Feras Al-Brikan (og)</v>
      </c>
      <c r="AE92" s="233" t="str">
        <f t="shared" si="561"/>
        <v>Feras Al-Brikan (og)</v>
      </c>
      <c r="AF92" s="233" t="str">
        <f t="shared" si="562"/>
        <v>Jordan Mendes (og)</v>
      </c>
      <c r="AG92" s="233" t="str">
        <f t="shared" si="563"/>
        <v>Jordan Mendes (og)</v>
      </c>
      <c r="AH92" s="233" t="str">
        <f t="shared" si="564"/>
        <v>Fahad Talib Raheem (og)</v>
      </c>
      <c r="AI92" s="233" t="str">
        <f t="shared" si="565"/>
        <v>Fahad Talib Raheem (og)</v>
      </c>
      <c r="AJ92" s="233" t="str">
        <f t="shared" si="566"/>
        <v>Habib Diarra (og)</v>
      </c>
      <c r="AK92" s="233" t="str">
        <f t="shared" si="567"/>
        <v>Habib Diarra (og)</v>
      </c>
      <c r="AL92" s="233" t="str">
        <f t="shared" si="568"/>
        <v>Kevin Danso (og)</v>
      </c>
      <c r="AM92" s="233" t="str">
        <f t="shared" si="569"/>
        <v>Kevin Danso (og)</v>
      </c>
      <c r="AN92" s="233" t="str">
        <f t="shared" si="570"/>
        <v>Emile Dorval (og)</v>
      </c>
      <c r="AO92" s="233" t="str">
        <f t="shared" si="571"/>
        <v>Emile Dorval (og)</v>
      </c>
      <c r="AP92" s="233" t="str">
        <f t="shared" si="572"/>
        <v>Farrukh Sayfiev (og)</v>
      </c>
      <c r="AQ92" s="233" t="str">
        <f t="shared" si="573"/>
        <v>Farrukh Sayfiev (og)</v>
      </c>
      <c r="AR92" s="233" t="str">
        <f t="shared" si="574"/>
        <v>Fiston Mayele (og)</v>
      </c>
      <c r="AS92" s="233" t="str">
        <f t="shared" si="575"/>
        <v>Fiston Mayele (og)</v>
      </c>
      <c r="AT92" s="233" t="str">
        <f t="shared" si="576"/>
        <v>Fatawu Issahaku (og)</v>
      </c>
      <c r="AU92" s="233" t="str">
        <f t="shared" si="577"/>
        <v>Fatawu Issahaku (og)</v>
      </c>
      <c r="AV92" s="233" t="str">
        <f t="shared" si="578"/>
        <v>Josip Sutalo (og)</v>
      </c>
      <c r="AW92" s="233" t="str">
        <f t="shared" si="579"/>
        <v>Josip Sutalo (og)</v>
      </c>
      <c r="DQ92" s="233" t="str">
        <f t="shared" ca="1" si="469"/>
        <v>Czechia</v>
      </c>
      <c r="DR92" s="233">
        <f t="shared" si="470"/>
        <v>11</v>
      </c>
      <c r="DS92" s="233">
        <f t="shared" si="471"/>
        <v>2</v>
      </c>
      <c r="DT92" s="233" t="str">
        <f ca="1">OFFSET(C3,DR92,DS92)</f>
        <v>Matej Kovar</v>
      </c>
      <c r="DU92" s="233">
        <f ca="1">COUNTIF('Group Stages'!J7:J150,DT92)</f>
        <v>0</v>
      </c>
      <c r="DV92" s="233">
        <f ca="1">COUNTIF('Group Stages'!K7:K150,DT92)</f>
        <v>0</v>
      </c>
      <c r="DW92" s="233">
        <f ca="1">COUNTIF('Group Stages'!L7:L150,DT92)</f>
        <v>0</v>
      </c>
      <c r="DX92" s="233">
        <f ca="1">COUNTIF('Group Stages'!M7:M150,DT92)</f>
        <v>0</v>
      </c>
      <c r="DY92" s="233">
        <f ca="1">COUNTIF('Group Stages'!N7:N150,DT92)</f>
        <v>0</v>
      </c>
      <c r="DZ92" s="233">
        <f ca="1">COUNTIF('Group Stages'!O7:O150,DT92)</f>
        <v>0</v>
      </c>
      <c r="EA92" s="233">
        <f ca="1">COUNTIF('Group Stages'!P7:P150,DT92)</f>
        <v>0</v>
      </c>
      <c r="EB92" s="233">
        <f ca="1">COUNTIF('Group Stages'!Q7:Q150,DT92)</f>
        <v>0</v>
      </c>
      <c r="EC92" s="233">
        <f ca="1">COUNTIF('Knock Out Stages'!K7:K85,DT92)</f>
        <v>0</v>
      </c>
      <c r="ED92" s="233">
        <f ca="1">COUNTIF('Knock Out Stages'!L7:L85,DT92)</f>
        <v>0</v>
      </c>
      <c r="EE92" s="233">
        <f ca="1">COUNTIF('Knock Out Stages'!M7:M85,DT92)</f>
        <v>0</v>
      </c>
      <c r="EF92" s="233">
        <f ca="1">COUNTIF('Knock Out Stages'!N7:N85,DT92)</f>
        <v>0</v>
      </c>
      <c r="EG92" s="233">
        <f ca="1">COUNTIF('Knock Out Stages'!O7:O85,DT92)</f>
        <v>0</v>
      </c>
      <c r="EH92" s="233">
        <f ca="1">COUNTIF('Knock Out Stages'!P7:P85,DT92)</f>
        <v>0</v>
      </c>
      <c r="EI92" s="233">
        <f ca="1">COUNTIF('Knock Out Stages'!Q7:Q85,DT92)</f>
        <v>0</v>
      </c>
      <c r="EJ92" s="233">
        <f ca="1">COUNTIF('Knock Out Stages'!R7:R85,DT92)</f>
        <v>0</v>
      </c>
      <c r="EK92" s="233">
        <f t="shared" ca="1" si="498"/>
        <v>0</v>
      </c>
      <c r="EL92" s="235">
        <f ca="1">RANK(EK92,EK3:EK1250)+COUNTIF(EK3:EK92,EK92)-1</f>
        <v>90</v>
      </c>
      <c r="EM92" s="233" t="str">
        <f t="shared" ca="1" si="499"/>
        <v>Matej Kovar (Czechia)</v>
      </c>
    </row>
    <row r="93" spans="1:143" x14ac:dyDescent="0.2">
      <c r="A93" s="233">
        <f t="shared" si="531"/>
        <v>11</v>
      </c>
      <c r="B93" s="233" t="str">
        <f t="shared" si="532"/>
        <v>Kim Ju-Sung (og)</v>
      </c>
      <c r="C93" s="233" t="str">
        <f t="shared" si="533"/>
        <v>Kim Ju-Sung (og)</v>
      </c>
      <c r="D93" s="233" t="str">
        <f t="shared" si="534"/>
        <v>Oswin Appollis (og)</v>
      </c>
      <c r="E93" s="233" t="str">
        <f t="shared" si="535"/>
        <v>Oswin Appollis (og)</v>
      </c>
      <c r="F93" s="233" t="str">
        <f t="shared" si="536"/>
        <v>Eisa Palangi (og)</v>
      </c>
      <c r="G93" s="233" t="str">
        <f t="shared" si="537"/>
        <v>Eisa Palangi (og)</v>
      </c>
      <c r="H93" s="233" t="str">
        <f t="shared" si="538"/>
        <v>Ivan Basic (og)</v>
      </c>
      <c r="I93" s="233" t="str">
        <f t="shared" si="539"/>
        <v>Ivan Basic (og)</v>
      </c>
      <c r="J93" s="233" t="str">
        <f t="shared" si="540"/>
        <v>Jean-Kévin Duverne (og)</v>
      </c>
      <c r="K93" s="233" t="str">
        <f t="shared" si="541"/>
        <v>Jean-Kévin Duverne (og)</v>
      </c>
      <c r="L93" s="233" t="str">
        <f t="shared" si="542"/>
        <v>Chemsdine Talbi (og)</v>
      </c>
      <c r="M93" s="233" t="str">
        <f t="shared" si="543"/>
        <v>Chemsdine Talbi (og)</v>
      </c>
      <c r="N93" s="233" t="str">
        <f t="shared" si="544"/>
        <v>Fran Karacic (og)</v>
      </c>
      <c r="O93" s="233" t="str">
        <f t="shared" si="545"/>
        <v>Fran Karacic (og)</v>
      </c>
      <c r="P93" s="233" t="str">
        <f t="shared" si="546"/>
        <v>Gatito Fernández (og)</v>
      </c>
      <c r="Q93" s="233" t="str">
        <f t="shared" si="547"/>
        <v>Gatito Fernández (og)</v>
      </c>
      <c r="R93" s="233" t="str">
        <f t="shared" si="548"/>
        <v>Franck Kessié (og)</v>
      </c>
      <c r="S93" s="233" t="str">
        <f t="shared" si="549"/>
        <v>Franck Kessié (og)</v>
      </c>
      <c r="T93" s="233" t="str">
        <f t="shared" si="550"/>
        <v>Kenji Gorré (og)</v>
      </c>
      <c r="U93" s="233" t="str">
        <f t="shared" si="551"/>
        <v>Kenji Gorré (og)</v>
      </c>
      <c r="V93" s="233" t="str">
        <f t="shared" si="552"/>
        <v>Gustav Lundgren (og)</v>
      </c>
      <c r="W93" s="233" t="str">
        <f t="shared" si="553"/>
        <v>Gustav Lundgren (og)</v>
      </c>
      <c r="X93" s="233" t="str">
        <f t="shared" si="554"/>
        <v>Kaishu Sano (og)</v>
      </c>
      <c r="Y93" s="233" t="str">
        <f t="shared" si="555"/>
        <v>Kaishu Sano (og)</v>
      </c>
      <c r="Z93" s="233" t="str">
        <f t="shared" si="556"/>
        <v>Ehsan Mahroughi (og)</v>
      </c>
      <c r="AA93" s="233" t="str">
        <f t="shared" si="557"/>
        <v>Ehsan Mahroughi (og)</v>
      </c>
      <c r="AB93" s="233" t="str">
        <f t="shared" si="558"/>
        <v>Marwan Attia (og)</v>
      </c>
      <c r="AC93" s="233" t="str">
        <f t="shared" si="559"/>
        <v>Marwan Attia (og)</v>
      </c>
      <c r="AD93" s="233" t="str">
        <f t="shared" si="560"/>
        <v>Hassan Mahbub (og)</v>
      </c>
      <c r="AE93" s="233" t="str">
        <f t="shared" si="561"/>
        <v>Hassan Mahbub (og)</v>
      </c>
      <c r="AF93" s="233" t="str">
        <f t="shared" si="562"/>
        <v>Jorginho Soares (og)</v>
      </c>
      <c r="AG93" s="233" t="str">
        <f t="shared" si="563"/>
        <v>Jorginho Soares (og)</v>
      </c>
      <c r="AH93" s="233" t="str">
        <f t="shared" si="564"/>
        <v>Frans Dhia Haddad (og)</v>
      </c>
      <c r="AI93" s="233" t="str">
        <f t="shared" si="565"/>
        <v>Frans Dhia Haddad (og)</v>
      </c>
      <c r="AJ93" s="233" t="str">
        <f t="shared" si="566"/>
        <v>Ibrahim Mbaye (og)</v>
      </c>
      <c r="AK93" s="233" t="str">
        <f t="shared" si="567"/>
        <v>Ibrahim Mbaye (og)</v>
      </c>
      <c r="AL93" s="233" t="str">
        <f t="shared" si="568"/>
        <v>Konrad Laimer (og)</v>
      </c>
      <c r="AM93" s="233" t="str">
        <f t="shared" si="569"/>
        <v>Konrad Laimer (og)</v>
      </c>
      <c r="AN93" s="233" t="str">
        <f t="shared" si="570"/>
        <v>Farès Chaïbi (og)</v>
      </c>
      <c r="AO93" s="233" t="str">
        <f t="shared" si="571"/>
        <v>Farès Chaïbi (og)</v>
      </c>
      <c r="AP93" s="233" t="str">
        <f t="shared" si="572"/>
        <v>Ibrokhim Ibragimov (og)</v>
      </c>
      <c r="AQ93" s="233" t="str">
        <f t="shared" si="573"/>
        <v>Ibrokhim Ibragimov (og)</v>
      </c>
      <c r="AR93" s="233" t="str">
        <f t="shared" si="574"/>
        <v>Grady Diangana (og)</v>
      </c>
      <c r="AS93" s="233" t="str">
        <f t="shared" si="575"/>
        <v>Grady Diangana (og)</v>
      </c>
      <c r="AT93" s="233" t="str">
        <f t="shared" si="576"/>
        <v>Gideon Mensah (og)</v>
      </c>
      <c r="AU93" s="233" t="str">
        <f t="shared" si="577"/>
        <v>Gideon Mensah (og)</v>
      </c>
      <c r="AV93" s="233" t="str">
        <f t="shared" si="578"/>
        <v>Karlo Letica (og)</v>
      </c>
      <c r="AW93" s="233" t="str">
        <f t="shared" si="579"/>
        <v>Karlo Letica (og)</v>
      </c>
      <c r="DQ93" s="233" t="str">
        <f t="shared" ca="1" si="469"/>
        <v>Czechia</v>
      </c>
      <c r="DR93" s="233">
        <f t="shared" si="470"/>
        <v>12</v>
      </c>
      <c r="DS93" s="233">
        <f t="shared" si="471"/>
        <v>2</v>
      </c>
      <c r="DT93" s="233" t="str">
        <f ca="1">OFFSET(C3,DR93,DS93)</f>
        <v>Michal Sadílek</v>
      </c>
      <c r="DU93" s="233">
        <f ca="1">COUNTIF('Group Stages'!J7:J150,DT93)</f>
        <v>0</v>
      </c>
      <c r="DV93" s="233">
        <f ca="1">COUNTIF('Group Stages'!K7:K150,DT93)</f>
        <v>0</v>
      </c>
      <c r="DW93" s="233">
        <f ca="1">COUNTIF('Group Stages'!L7:L150,DT93)</f>
        <v>0</v>
      </c>
      <c r="DX93" s="233">
        <f ca="1">COUNTIF('Group Stages'!M7:M150,DT93)</f>
        <v>0</v>
      </c>
      <c r="DY93" s="233">
        <f ca="1">COUNTIF('Group Stages'!N7:N150,DT93)</f>
        <v>0</v>
      </c>
      <c r="DZ93" s="233">
        <f ca="1">COUNTIF('Group Stages'!O7:O150,DT93)</f>
        <v>0</v>
      </c>
      <c r="EA93" s="233">
        <f ca="1">COUNTIF('Group Stages'!P7:P150,DT93)</f>
        <v>0</v>
      </c>
      <c r="EB93" s="233">
        <f ca="1">COUNTIF('Group Stages'!Q7:Q150,DT93)</f>
        <v>0</v>
      </c>
      <c r="EC93" s="233">
        <f ca="1">COUNTIF('Knock Out Stages'!K7:K85,DT93)</f>
        <v>0</v>
      </c>
      <c r="ED93" s="233">
        <f ca="1">COUNTIF('Knock Out Stages'!L7:L85,DT93)</f>
        <v>0</v>
      </c>
      <c r="EE93" s="233">
        <f ca="1">COUNTIF('Knock Out Stages'!M7:M85,DT93)</f>
        <v>0</v>
      </c>
      <c r="EF93" s="233">
        <f ca="1">COUNTIF('Knock Out Stages'!N7:N85,DT93)</f>
        <v>0</v>
      </c>
      <c r="EG93" s="233">
        <f ca="1">COUNTIF('Knock Out Stages'!O7:O85,DT93)</f>
        <v>0</v>
      </c>
      <c r="EH93" s="233">
        <f ca="1">COUNTIF('Knock Out Stages'!P7:P85,DT93)</f>
        <v>0</v>
      </c>
      <c r="EI93" s="233">
        <f ca="1">COUNTIF('Knock Out Stages'!Q7:Q85,DT93)</f>
        <v>0</v>
      </c>
      <c r="EJ93" s="233">
        <f ca="1">COUNTIF('Knock Out Stages'!R7:R85,DT93)</f>
        <v>0</v>
      </c>
      <c r="EK93" s="233">
        <f t="shared" ca="1" si="498"/>
        <v>0</v>
      </c>
      <c r="EL93" s="235">
        <f ca="1">RANK(EK93,EK3:EK1250)+COUNTIF(EK3:EK93,EK93)-1</f>
        <v>91</v>
      </c>
      <c r="EM93" s="233" t="str">
        <f t="shared" ca="1" si="499"/>
        <v>Michal Sadílek (Czechia)</v>
      </c>
    </row>
    <row r="94" spans="1:143" x14ac:dyDescent="0.2">
      <c r="A94" s="233">
        <f t="shared" si="531"/>
        <v>12</v>
      </c>
      <c r="B94" s="233" t="str">
        <f t="shared" si="532"/>
        <v>Kim Min-Jae (og)</v>
      </c>
      <c r="C94" s="233" t="str">
        <f t="shared" si="533"/>
        <v>Kim Min-Jae (og)</v>
      </c>
      <c r="D94" s="233" t="str">
        <f t="shared" si="534"/>
        <v>Relebohile Ratomo (og)</v>
      </c>
      <c r="E94" s="233" t="str">
        <f t="shared" si="535"/>
        <v>Relebohile Ratomo (og)</v>
      </c>
      <c r="F94" s="233" t="str">
        <f t="shared" si="536"/>
        <v>Gueye Seydinaissa Laye (og)</v>
      </c>
      <c r="G94" s="233" t="str">
        <f t="shared" si="537"/>
        <v>Gueye Seydinaissa Laye (og)</v>
      </c>
      <c r="H94" s="233" t="str">
        <f t="shared" si="538"/>
        <v>Ivan Sunjic (og)</v>
      </c>
      <c r="I94" s="233" t="str">
        <f t="shared" si="539"/>
        <v>Ivan Sunjic (og)</v>
      </c>
      <c r="J94" s="233" t="str">
        <f t="shared" si="540"/>
        <v>Jean-Ricner Bellegarde (og)</v>
      </c>
      <c r="K94" s="233" t="str">
        <f t="shared" si="541"/>
        <v>Jean-Ricner Bellegarde (og)</v>
      </c>
      <c r="L94" s="233" t="str">
        <f t="shared" si="542"/>
        <v>El Mehdi Benabid (og)</v>
      </c>
      <c r="M94" s="233" t="str">
        <f t="shared" si="543"/>
        <v>El Mehdi Benabid (og)</v>
      </c>
      <c r="N94" s="233" t="str">
        <f t="shared" si="544"/>
        <v>Jacob Italiano (og)</v>
      </c>
      <c r="O94" s="233" t="str">
        <f t="shared" si="545"/>
        <v>Jacob Italiano (og)</v>
      </c>
      <c r="P94" s="233" t="str">
        <f t="shared" si="546"/>
        <v>Gustavo Caballero (og)</v>
      </c>
      <c r="Q94" s="233" t="str">
        <f t="shared" si="547"/>
        <v>Gustavo Caballero (og)</v>
      </c>
      <c r="R94" s="233" t="str">
        <f t="shared" si="548"/>
        <v>Ghislain Konan (og)</v>
      </c>
      <c r="S94" s="233" t="str">
        <f t="shared" si="549"/>
        <v>Ghislain Konan (og)</v>
      </c>
      <c r="T94" s="233" t="str">
        <f t="shared" si="550"/>
        <v>Kevin Felida (og)</v>
      </c>
      <c r="U94" s="233" t="str">
        <f t="shared" si="551"/>
        <v>Kevin Felida (og)</v>
      </c>
      <c r="V94" s="233" t="str">
        <f t="shared" si="552"/>
        <v>Herman Johansson (og)</v>
      </c>
      <c r="W94" s="233" t="str">
        <f t="shared" si="553"/>
        <v>Herman Johansson (og)</v>
      </c>
      <c r="X94" s="233" t="str">
        <f t="shared" si="554"/>
        <v>Kaoru Mitoma (og)</v>
      </c>
      <c r="Y94" s="233" t="str">
        <f t="shared" si="555"/>
        <v>Kaoru Mitoma (og)</v>
      </c>
      <c r="Z94" s="233" t="str">
        <f t="shared" si="556"/>
        <v>Hossein Hosseini (og)</v>
      </c>
      <c r="AA94" s="233" t="str">
        <f t="shared" si="557"/>
        <v>Hossein Hosseini (og)</v>
      </c>
      <c r="AB94" s="233" t="str">
        <f t="shared" si="558"/>
        <v>Mohamed Abdelmonem (og)</v>
      </c>
      <c r="AC94" s="233" t="str">
        <f t="shared" si="559"/>
        <v>Mohamed Abdelmonem (og)</v>
      </c>
      <c r="AD94" s="233" t="str">
        <f t="shared" si="560"/>
        <v>Khalid Al-Ghannam (og)</v>
      </c>
      <c r="AE94" s="233" t="str">
        <f t="shared" si="561"/>
        <v>Khalid Al-Ghannam (og)</v>
      </c>
      <c r="AF94" s="233" t="str">
        <f t="shared" si="562"/>
        <v>Jovane Cabral (og)</v>
      </c>
      <c r="AG94" s="233" t="str">
        <f t="shared" si="563"/>
        <v>Jovane Cabral (og)</v>
      </c>
      <c r="AH94" s="233" t="str">
        <f t="shared" si="564"/>
        <v>Hasan Abdulkareem (og)</v>
      </c>
      <c r="AI94" s="233" t="str">
        <f t="shared" si="565"/>
        <v>Hasan Abdulkareem (og)</v>
      </c>
      <c r="AJ94" s="233" t="str">
        <f t="shared" si="566"/>
        <v>Idrissa Gueye (og)</v>
      </c>
      <c r="AK94" s="233" t="str">
        <f t="shared" si="567"/>
        <v>Idrissa Gueye (og)</v>
      </c>
      <c r="AL94" s="233" t="str">
        <f t="shared" si="568"/>
        <v>Marcel Sabitzer (og)</v>
      </c>
      <c r="AM94" s="233" t="str">
        <f t="shared" si="569"/>
        <v>Marcel Sabitzer (og)</v>
      </c>
      <c r="AN94" s="233" t="str">
        <f t="shared" si="570"/>
        <v>Farès Ghedjemis (og)</v>
      </c>
      <c r="AO94" s="233" t="str">
        <f t="shared" si="571"/>
        <v>Farès Ghedjemis (og)</v>
      </c>
      <c r="AP94" s="233" t="str">
        <f t="shared" si="572"/>
        <v>Igor Sergeev (og)</v>
      </c>
      <c r="AQ94" s="233" t="str">
        <f t="shared" si="573"/>
        <v>Igor Sergeev (og)</v>
      </c>
      <c r="AR94" s="233" t="str">
        <f t="shared" si="574"/>
        <v>Jeremy Ngakia (og)</v>
      </c>
      <c r="AS94" s="233" t="str">
        <f t="shared" si="575"/>
        <v>Jeremy Ngakia (og)</v>
      </c>
      <c r="AT94" s="233" t="str">
        <f t="shared" si="576"/>
        <v>Ibrahim Sulemana (og)</v>
      </c>
      <c r="AU94" s="233" t="str">
        <f t="shared" si="577"/>
        <v>Ibrahim Sulemana (og)</v>
      </c>
      <c r="AV94" s="233" t="str">
        <f t="shared" si="578"/>
        <v>Kristijan Jakic (og)</v>
      </c>
      <c r="AW94" s="233" t="str">
        <f t="shared" si="579"/>
        <v>Kristijan Jakic (og)</v>
      </c>
      <c r="DQ94" s="233" t="str">
        <f t="shared" ca="1" si="469"/>
        <v>Czechia</v>
      </c>
      <c r="DR94" s="233">
        <f t="shared" si="470"/>
        <v>13</v>
      </c>
      <c r="DS94" s="233">
        <f t="shared" si="471"/>
        <v>2</v>
      </c>
      <c r="DT94" s="233" t="str">
        <f ca="1">OFFSET(C3,DR94,DS94)</f>
        <v>Mojmír Chytil</v>
      </c>
      <c r="DU94" s="233">
        <f ca="1">COUNTIF('Group Stages'!J7:J150,DT94)</f>
        <v>0</v>
      </c>
      <c r="DV94" s="233">
        <f ca="1">COUNTIF('Group Stages'!K7:K150,DT94)</f>
        <v>0</v>
      </c>
      <c r="DW94" s="233">
        <f ca="1">COUNTIF('Group Stages'!L7:L150,DT94)</f>
        <v>0</v>
      </c>
      <c r="DX94" s="233">
        <f ca="1">COUNTIF('Group Stages'!M7:M150,DT94)</f>
        <v>0</v>
      </c>
      <c r="DY94" s="233">
        <f ca="1">COUNTIF('Group Stages'!N7:N150,DT94)</f>
        <v>0</v>
      </c>
      <c r="DZ94" s="233">
        <f ca="1">COUNTIF('Group Stages'!O7:O150,DT94)</f>
        <v>0</v>
      </c>
      <c r="EA94" s="233">
        <f ca="1">COUNTIF('Group Stages'!P7:P150,DT94)</f>
        <v>0</v>
      </c>
      <c r="EB94" s="233">
        <f ca="1">COUNTIF('Group Stages'!Q7:Q150,DT94)</f>
        <v>0</v>
      </c>
      <c r="EC94" s="233">
        <f ca="1">COUNTIF('Knock Out Stages'!K7:K85,DT94)</f>
        <v>0</v>
      </c>
      <c r="ED94" s="233">
        <f ca="1">COUNTIF('Knock Out Stages'!L7:L85,DT94)</f>
        <v>0</v>
      </c>
      <c r="EE94" s="233">
        <f ca="1">COUNTIF('Knock Out Stages'!M7:M85,DT94)</f>
        <v>0</v>
      </c>
      <c r="EF94" s="233">
        <f ca="1">COUNTIF('Knock Out Stages'!N7:N85,DT94)</f>
        <v>0</v>
      </c>
      <c r="EG94" s="233">
        <f ca="1">COUNTIF('Knock Out Stages'!O7:O85,DT94)</f>
        <v>0</v>
      </c>
      <c r="EH94" s="233">
        <f ca="1">COUNTIF('Knock Out Stages'!P7:P85,DT94)</f>
        <v>0</v>
      </c>
      <c r="EI94" s="233">
        <f ca="1">COUNTIF('Knock Out Stages'!Q7:Q85,DT94)</f>
        <v>0</v>
      </c>
      <c r="EJ94" s="233">
        <f ca="1">COUNTIF('Knock Out Stages'!R7:R85,DT94)</f>
        <v>0</v>
      </c>
      <c r="EK94" s="233">
        <f t="shared" ca="1" si="498"/>
        <v>0</v>
      </c>
      <c r="EL94" s="235">
        <f ca="1">RANK(EK94,EK3:EK1250)+COUNTIF(EK3:EK94,EK94)-1</f>
        <v>92</v>
      </c>
      <c r="EM94" s="233" t="str">
        <f t="shared" ca="1" si="499"/>
        <v>Mojmír Chytil (Czechia)</v>
      </c>
    </row>
    <row r="95" spans="1:143" x14ac:dyDescent="0.2">
      <c r="A95" s="233">
        <f t="shared" si="531"/>
        <v>13</v>
      </c>
      <c r="B95" s="233" t="str">
        <f t="shared" si="532"/>
        <v>Kim Moon-Hwan (og)</v>
      </c>
      <c r="C95" s="233" t="str">
        <f t="shared" si="533"/>
        <v>Kim Moon-Hwan (og)</v>
      </c>
      <c r="D95" s="233" t="str">
        <f t="shared" si="534"/>
        <v>Renaldo Leaner (og)</v>
      </c>
      <c r="E95" s="233" t="str">
        <f t="shared" si="535"/>
        <v>Renaldo Leaner (og)</v>
      </c>
      <c r="F95" s="233" t="str">
        <f t="shared" si="536"/>
        <v>Hassan Al-Haydos (og)</v>
      </c>
      <c r="G95" s="233" t="str">
        <f t="shared" si="537"/>
        <v>Hassan Al-Haydos (og)</v>
      </c>
      <c r="H95" s="233" t="str">
        <f t="shared" si="538"/>
        <v>Jovo Lukic (og)</v>
      </c>
      <c r="I95" s="233" t="str">
        <f t="shared" si="539"/>
        <v>Jovo Lukic (og)</v>
      </c>
      <c r="J95" s="233" t="str">
        <f t="shared" si="540"/>
        <v>Johny Placide (og)</v>
      </c>
      <c r="K95" s="233" t="str">
        <f t="shared" si="541"/>
        <v>Johny Placide (og)</v>
      </c>
      <c r="L95" s="233" t="str">
        <f t="shared" si="542"/>
        <v>Gessime Yassine (og)</v>
      </c>
      <c r="M95" s="233" t="str">
        <f t="shared" si="543"/>
        <v>Gessime Yassine (og)</v>
      </c>
      <c r="N95" s="233" t="str">
        <f t="shared" si="544"/>
        <v>Jason Geria (og)</v>
      </c>
      <c r="O95" s="233" t="str">
        <f t="shared" si="545"/>
        <v>Jason Geria (og)</v>
      </c>
      <c r="P95" s="233" t="str">
        <f t="shared" si="546"/>
        <v>Gustavo Gómez (og)</v>
      </c>
      <c r="Q95" s="233" t="str">
        <f t="shared" si="547"/>
        <v>Gustavo Gómez (og)</v>
      </c>
      <c r="R95" s="233" t="str">
        <f t="shared" si="548"/>
        <v>Guela Doué (og)</v>
      </c>
      <c r="S95" s="233" t="str">
        <f t="shared" si="549"/>
        <v>Guela Doué (og)</v>
      </c>
      <c r="T95" s="233" t="str">
        <f t="shared" si="550"/>
        <v>Leandro Bacuna (og)</v>
      </c>
      <c r="U95" s="233" t="str">
        <f t="shared" si="551"/>
        <v>Leandro Bacuna (og)</v>
      </c>
      <c r="V95" s="233" t="str">
        <f t="shared" si="552"/>
        <v>Hugo Larsson (og)</v>
      </c>
      <c r="W95" s="233" t="str">
        <f t="shared" si="553"/>
        <v>Hugo Larsson (og)</v>
      </c>
      <c r="X95" s="233" t="str">
        <f t="shared" si="554"/>
        <v>Keisuke Goto (og)</v>
      </c>
      <c r="Y95" s="233" t="str">
        <f t="shared" si="555"/>
        <v>Keisuke Goto (og)</v>
      </c>
      <c r="Z95" s="233" t="str">
        <f t="shared" si="556"/>
        <v>Hossein Kanani (og)</v>
      </c>
      <c r="AA95" s="233" t="str">
        <f t="shared" si="557"/>
        <v>Hossein Kanani (og)</v>
      </c>
      <c r="AB95" s="233" t="str">
        <f t="shared" si="558"/>
        <v>Mohamed Alaa (og)</v>
      </c>
      <c r="AC95" s="233" t="str">
        <f t="shared" si="559"/>
        <v>Mohamed Alaa (og)</v>
      </c>
      <c r="AD95" s="233" t="str">
        <f t="shared" si="560"/>
        <v>Khalifah Al-Dawsari (og)</v>
      </c>
      <c r="AE95" s="233" t="str">
        <f t="shared" si="561"/>
        <v>Khalifah Al-Dawsari (og)</v>
      </c>
      <c r="AF95" s="233" t="str">
        <f t="shared" si="562"/>
        <v>Kelvin Spencer Pires (og)</v>
      </c>
      <c r="AG95" s="233" t="str">
        <f t="shared" si="563"/>
        <v>Kelvin Spencer Pires (og)</v>
      </c>
      <c r="AH95" s="233" t="str">
        <f t="shared" si="564"/>
        <v>Hussein Ali (og)</v>
      </c>
      <c r="AI95" s="233" t="str">
        <f t="shared" si="565"/>
        <v>Hussein Ali (og)</v>
      </c>
      <c r="AJ95" s="233" t="str">
        <f t="shared" si="566"/>
        <v>Iliman Ndiaye (og)</v>
      </c>
      <c r="AK95" s="233" t="str">
        <f t="shared" si="567"/>
        <v>Iliman Ndiaye (og)</v>
      </c>
      <c r="AL95" s="233" t="str">
        <f t="shared" si="568"/>
        <v>Marco Friedl (og)</v>
      </c>
      <c r="AM95" s="233" t="str">
        <f t="shared" si="569"/>
        <v>Marco Friedl (og)</v>
      </c>
      <c r="AN95" s="233" t="str">
        <f t="shared" si="570"/>
        <v>Hicham Boudaoui (og)</v>
      </c>
      <c r="AO95" s="233" t="str">
        <f t="shared" si="571"/>
        <v>Hicham Boudaoui (og)</v>
      </c>
      <c r="AP95" s="233" t="str">
        <f t="shared" si="572"/>
        <v>Jakhongir O'Rozov (og)</v>
      </c>
      <c r="AQ95" s="233" t="str">
        <f t="shared" si="573"/>
        <v>Jakhongir O'Rozov (og)</v>
      </c>
      <c r="AR95" s="233" t="str">
        <f t="shared" si="574"/>
        <v>Joris Kayembe (og)</v>
      </c>
      <c r="AS95" s="233" t="str">
        <f t="shared" si="575"/>
        <v>Joris Kayembe (og)</v>
      </c>
      <c r="AT95" s="233" t="str">
        <f t="shared" si="576"/>
        <v>Jerome Opoku (og)</v>
      </c>
      <c r="AU95" s="233" t="str">
        <f t="shared" si="577"/>
        <v>Jerome Opoku (og)</v>
      </c>
      <c r="AV95" s="233" t="str">
        <f t="shared" si="578"/>
        <v>Lovro Majer (og)</v>
      </c>
      <c r="AW95" s="233" t="str">
        <f t="shared" si="579"/>
        <v>Lovro Majer (og)</v>
      </c>
      <c r="DQ95" s="233" t="str">
        <f t="shared" ca="1" si="469"/>
        <v>Czechia</v>
      </c>
      <c r="DR95" s="233">
        <f t="shared" si="470"/>
        <v>14</v>
      </c>
      <c r="DS95" s="233">
        <f t="shared" si="471"/>
        <v>2</v>
      </c>
      <c r="DT95" s="233" t="str">
        <f ca="1">OFFSET(C3,DR95,DS95)</f>
        <v>Patrik Schick</v>
      </c>
      <c r="DU95" s="233">
        <f ca="1">COUNTIF('Group Stages'!J7:J150,DT95)</f>
        <v>0</v>
      </c>
      <c r="DV95" s="233">
        <f ca="1">COUNTIF('Group Stages'!K7:K150,DT95)</f>
        <v>0</v>
      </c>
      <c r="DW95" s="233">
        <f ca="1">COUNTIF('Group Stages'!L7:L150,DT95)</f>
        <v>0</v>
      </c>
      <c r="DX95" s="233">
        <f ca="1">COUNTIF('Group Stages'!M7:M150,DT95)</f>
        <v>0</v>
      </c>
      <c r="DY95" s="233">
        <f ca="1">COUNTIF('Group Stages'!N7:N150,DT95)</f>
        <v>0</v>
      </c>
      <c r="DZ95" s="233">
        <f ca="1">COUNTIF('Group Stages'!O7:O150,DT95)</f>
        <v>0</v>
      </c>
      <c r="EA95" s="233">
        <f ca="1">COUNTIF('Group Stages'!P7:P150,DT95)</f>
        <v>0</v>
      </c>
      <c r="EB95" s="233">
        <f ca="1">COUNTIF('Group Stages'!Q7:Q150,DT95)</f>
        <v>0</v>
      </c>
      <c r="EC95" s="233">
        <f ca="1">COUNTIF('Knock Out Stages'!K7:K85,DT95)</f>
        <v>0</v>
      </c>
      <c r="ED95" s="233">
        <f ca="1">COUNTIF('Knock Out Stages'!L7:L85,DT95)</f>
        <v>0</v>
      </c>
      <c r="EE95" s="233">
        <f ca="1">COUNTIF('Knock Out Stages'!M7:M85,DT95)</f>
        <v>0</v>
      </c>
      <c r="EF95" s="233">
        <f ca="1">COUNTIF('Knock Out Stages'!N7:N85,DT95)</f>
        <v>0</v>
      </c>
      <c r="EG95" s="233">
        <f ca="1">COUNTIF('Knock Out Stages'!O7:O85,DT95)</f>
        <v>0</v>
      </c>
      <c r="EH95" s="233">
        <f ca="1">COUNTIF('Knock Out Stages'!P7:P85,DT95)</f>
        <v>0</v>
      </c>
      <c r="EI95" s="233">
        <f ca="1">COUNTIF('Knock Out Stages'!Q7:Q85,DT95)</f>
        <v>0</v>
      </c>
      <c r="EJ95" s="233">
        <f ca="1">COUNTIF('Knock Out Stages'!R7:R85,DT95)</f>
        <v>0</v>
      </c>
      <c r="EK95" s="233">
        <f t="shared" ca="1" si="498"/>
        <v>0</v>
      </c>
      <c r="EL95" s="235">
        <f ca="1">RANK(EK95,EK3:EK1250)+COUNTIF(EK3:EK95,EK95)-1</f>
        <v>93</v>
      </c>
      <c r="EM95" s="233" t="str">
        <f t="shared" ca="1" si="499"/>
        <v>Patrik Schick (Czechia)</v>
      </c>
    </row>
    <row r="96" spans="1:143" x14ac:dyDescent="0.2">
      <c r="A96" s="233">
        <f t="shared" si="531"/>
        <v>14</v>
      </c>
      <c r="B96" s="233" t="str">
        <f t="shared" si="532"/>
        <v>Kim Seung-Gyu (og)</v>
      </c>
      <c r="C96" s="233" t="str">
        <f t="shared" si="533"/>
        <v>Kim Seung-Gyu (og)</v>
      </c>
      <c r="D96" s="233" t="str">
        <f t="shared" si="534"/>
        <v>Ricardo Goss (og)</v>
      </c>
      <c r="E96" s="233" t="str">
        <f t="shared" si="535"/>
        <v>Ricardo Goss (og)</v>
      </c>
      <c r="F96" s="233" t="str">
        <f t="shared" si="536"/>
        <v>Karim Boudiaf (og)</v>
      </c>
      <c r="G96" s="233" t="str">
        <f t="shared" si="537"/>
        <v>Karim Boudiaf (og)</v>
      </c>
      <c r="H96" s="233" t="str">
        <f t="shared" si="538"/>
        <v>Kerim-Sam Alajbegovic (og)</v>
      </c>
      <c r="I96" s="233" t="str">
        <f t="shared" si="539"/>
        <v>Kerim-Sam Alajbegovic (og)</v>
      </c>
      <c r="J96" s="233" t="str">
        <f t="shared" si="540"/>
        <v>Josué Casimir (og)</v>
      </c>
      <c r="K96" s="233" t="str">
        <f t="shared" si="541"/>
        <v>Josué Casimir (og)</v>
      </c>
      <c r="L96" s="233" t="str">
        <f t="shared" si="542"/>
        <v>Ismaël Baouf (og)</v>
      </c>
      <c r="M96" s="233" t="str">
        <f t="shared" si="543"/>
        <v>Ismaël Baouf (og)</v>
      </c>
      <c r="N96" s="233" t="str">
        <f t="shared" si="544"/>
        <v>Jordan Bos (og)</v>
      </c>
      <c r="O96" s="233" t="str">
        <f t="shared" si="545"/>
        <v>Jordan Bos (og)</v>
      </c>
      <c r="P96" s="233" t="str">
        <f t="shared" si="546"/>
        <v>Gustavo Velázquez (og)</v>
      </c>
      <c r="Q96" s="233" t="str">
        <f t="shared" si="547"/>
        <v>Gustavo Velázquez (og)</v>
      </c>
      <c r="R96" s="233" t="str">
        <f t="shared" si="548"/>
        <v>Ibrahim Sangaré (og)</v>
      </c>
      <c r="S96" s="233" t="str">
        <f t="shared" si="549"/>
        <v>Ibrahim Sangaré (og)</v>
      </c>
      <c r="T96" s="233" t="str">
        <f t="shared" si="550"/>
        <v>Livano Comenencia (og)</v>
      </c>
      <c r="U96" s="233" t="str">
        <f t="shared" si="551"/>
        <v>Livano Comenencia (og)</v>
      </c>
      <c r="V96" s="233" t="str">
        <f t="shared" si="552"/>
        <v>Jesper Karlström (og)</v>
      </c>
      <c r="W96" s="233" t="str">
        <f t="shared" si="553"/>
        <v>Jesper Karlström (og)</v>
      </c>
      <c r="X96" s="233" t="str">
        <f t="shared" si="554"/>
        <v>Keisuke Osako (og)</v>
      </c>
      <c r="Y96" s="233" t="str">
        <f t="shared" si="555"/>
        <v>Keisuke Osako (og)</v>
      </c>
      <c r="Z96" s="233" t="str">
        <f t="shared" si="556"/>
        <v>Mehdi Ghayedi (og)</v>
      </c>
      <c r="AA96" s="233" t="str">
        <f t="shared" si="557"/>
        <v>Mehdi Ghayedi (og)</v>
      </c>
      <c r="AB96" s="233" t="str">
        <f t="shared" si="558"/>
        <v>Mohamed El Shenawy (og)</v>
      </c>
      <c r="AC96" s="233" t="str">
        <f t="shared" si="559"/>
        <v>Mohamed El Shenawy (og)</v>
      </c>
      <c r="AD96" s="233" t="str">
        <f t="shared" si="560"/>
        <v>Marwan Al-Sahafi (og)</v>
      </c>
      <c r="AE96" s="233" t="str">
        <f t="shared" si="561"/>
        <v>Marwan Al-Sahafi (og)</v>
      </c>
      <c r="AF96" s="233" t="str">
        <f t="shared" si="562"/>
        <v>Kevin Pina (og)</v>
      </c>
      <c r="AG96" s="233" t="str">
        <f t="shared" si="563"/>
        <v>Kevin Pina (og)</v>
      </c>
      <c r="AH96" s="233" t="str">
        <f t="shared" si="564"/>
        <v>Ibrahim Bayesh (og)</v>
      </c>
      <c r="AI96" s="233" t="str">
        <f t="shared" si="565"/>
        <v>Ibrahim Bayesh (og)</v>
      </c>
      <c r="AJ96" s="233" t="str">
        <f t="shared" si="566"/>
        <v>Ismail Jakobs (og)</v>
      </c>
      <c r="AK96" s="233" t="str">
        <f t="shared" si="567"/>
        <v>Ismail Jakobs (og)</v>
      </c>
      <c r="AL96" s="233" t="str">
        <f t="shared" si="568"/>
        <v>Marko Arnautovic (og)</v>
      </c>
      <c r="AM96" s="233" t="str">
        <f t="shared" si="569"/>
        <v>Marko Arnautovic (og)</v>
      </c>
      <c r="AN96" s="233" t="str">
        <f t="shared" si="570"/>
        <v>Houssem Aouar (og)</v>
      </c>
      <c r="AO96" s="233" t="str">
        <f t="shared" si="571"/>
        <v>Houssem Aouar (og)</v>
      </c>
      <c r="AP96" s="233" t="str">
        <f t="shared" si="572"/>
        <v>Jamshid Iskanderov (og)</v>
      </c>
      <c r="AQ96" s="233" t="str">
        <f t="shared" si="573"/>
        <v>Jamshid Iskanderov (og)</v>
      </c>
      <c r="AR96" s="233" t="str">
        <f t="shared" si="574"/>
        <v>Lionel M'Pasi (og)</v>
      </c>
      <c r="AS96" s="233" t="str">
        <f t="shared" si="575"/>
        <v>Lionel M'Pasi (og)</v>
      </c>
      <c r="AT96" s="233" t="str">
        <f t="shared" si="576"/>
        <v>Jonas Adjetey (og)</v>
      </c>
      <c r="AU96" s="233" t="str">
        <f t="shared" si="577"/>
        <v>Jonas Adjetey (og)</v>
      </c>
      <c r="AV96" s="233" t="str">
        <f t="shared" si="578"/>
        <v>Luka Modric (og)</v>
      </c>
      <c r="AW96" s="233" t="str">
        <f t="shared" si="579"/>
        <v>Luka Modric (og)</v>
      </c>
      <c r="DQ96" s="233" t="str">
        <f t="shared" ca="1" si="469"/>
        <v>Czechia</v>
      </c>
      <c r="DR96" s="233">
        <f t="shared" si="470"/>
        <v>15</v>
      </c>
      <c r="DS96" s="233">
        <f t="shared" si="471"/>
        <v>2</v>
      </c>
      <c r="DT96" s="233" t="str">
        <f ca="1">OFFSET(C3,DR96,DS96)</f>
        <v>Pavel Bucha</v>
      </c>
      <c r="DU96" s="233">
        <f ca="1">COUNTIF('Group Stages'!J7:J150,DT96)</f>
        <v>0</v>
      </c>
      <c r="DV96" s="233">
        <f ca="1">COUNTIF('Group Stages'!K7:K150,DT96)</f>
        <v>0</v>
      </c>
      <c r="DW96" s="233">
        <f ca="1">COUNTIF('Group Stages'!L7:L150,DT96)</f>
        <v>0</v>
      </c>
      <c r="DX96" s="233">
        <f ca="1">COUNTIF('Group Stages'!M7:M150,DT96)</f>
        <v>0</v>
      </c>
      <c r="DY96" s="233">
        <f ca="1">COUNTIF('Group Stages'!N7:N150,DT96)</f>
        <v>0</v>
      </c>
      <c r="DZ96" s="233">
        <f ca="1">COUNTIF('Group Stages'!O7:O150,DT96)</f>
        <v>0</v>
      </c>
      <c r="EA96" s="233">
        <f ca="1">COUNTIF('Group Stages'!P7:P150,DT96)</f>
        <v>0</v>
      </c>
      <c r="EB96" s="233">
        <f ca="1">COUNTIF('Group Stages'!Q7:Q150,DT96)</f>
        <v>0</v>
      </c>
      <c r="EC96" s="233">
        <f ca="1">COUNTIF('Knock Out Stages'!K7:K85,DT96)</f>
        <v>0</v>
      </c>
      <c r="ED96" s="233">
        <f ca="1">COUNTIF('Knock Out Stages'!L7:L85,DT96)</f>
        <v>0</v>
      </c>
      <c r="EE96" s="233">
        <f ca="1">COUNTIF('Knock Out Stages'!M7:M85,DT96)</f>
        <v>0</v>
      </c>
      <c r="EF96" s="233">
        <f ca="1">COUNTIF('Knock Out Stages'!N7:N85,DT96)</f>
        <v>0</v>
      </c>
      <c r="EG96" s="233">
        <f ca="1">COUNTIF('Knock Out Stages'!O7:O85,DT96)</f>
        <v>0</v>
      </c>
      <c r="EH96" s="233">
        <f ca="1">COUNTIF('Knock Out Stages'!P7:P85,DT96)</f>
        <v>0</v>
      </c>
      <c r="EI96" s="233">
        <f ca="1">COUNTIF('Knock Out Stages'!Q7:Q85,DT96)</f>
        <v>0</v>
      </c>
      <c r="EJ96" s="233">
        <f ca="1">COUNTIF('Knock Out Stages'!R7:R85,DT96)</f>
        <v>0</v>
      </c>
      <c r="EK96" s="233">
        <f t="shared" ca="1" si="498"/>
        <v>0</v>
      </c>
      <c r="EL96" s="235">
        <f ca="1">RANK(EK96,EK3:EK1250)+COUNTIF(EK3:EK96,EK96)-1</f>
        <v>94</v>
      </c>
      <c r="EM96" s="233" t="str">
        <f t="shared" ca="1" si="499"/>
        <v>Pavel Bucha (Czechia)</v>
      </c>
    </row>
    <row r="97" spans="1:143" x14ac:dyDescent="0.2">
      <c r="A97" s="233">
        <f t="shared" si="531"/>
        <v>15</v>
      </c>
      <c r="B97" s="233" t="str">
        <f t="shared" si="532"/>
        <v>Kim Tae-Hyeon (og)</v>
      </c>
      <c r="C97" s="233" t="str">
        <f t="shared" si="533"/>
        <v>Kim Tae-Hyeon (og)</v>
      </c>
      <c r="D97" s="233" t="str">
        <f t="shared" si="534"/>
        <v>Ronwen Williams (og)</v>
      </c>
      <c r="E97" s="233" t="str">
        <f t="shared" si="535"/>
        <v>Ronwen Williams (og)</v>
      </c>
      <c r="F97" s="233" t="str">
        <f t="shared" si="536"/>
        <v>Khaled Ali Binsabaa (og)</v>
      </c>
      <c r="G97" s="233" t="str">
        <f t="shared" si="537"/>
        <v>Khaled Ali Binsabaa (og)</v>
      </c>
      <c r="H97" s="233" t="str">
        <f t="shared" si="538"/>
        <v>Martin Zlomislic (og)</v>
      </c>
      <c r="I97" s="233" t="str">
        <f t="shared" si="539"/>
        <v>Martin Zlomislic (og)</v>
      </c>
      <c r="J97" s="233" t="str">
        <f t="shared" si="540"/>
        <v>Josue Duverger (og)</v>
      </c>
      <c r="K97" s="233" t="str">
        <f t="shared" si="541"/>
        <v>Josue Duverger (og)</v>
      </c>
      <c r="L97" s="233" t="str">
        <f t="shared" si="542"/>
        <v>Ismael Saibari (og)</v>
      </c>
      <c r="M97" s="233" t="str">
        <f t="shared" si="543"/>
        <v>Ismael Saibari (og)</v>
      </c>
      <c r="N97" s="233" t="str">
        <f t="shared" si="544"/>
        <v>Kai Trewin (og)</v>
      </c>
      <c r="O97" s="233" t="str">
        <f t="shared" si="545"/>
        <v>Kai Trewin (og)</v>
      </c>
      <c r="P97" s="233" t="str">
        <f t="shared" si="546"/>
        <v>José Canale (og)</v>
      </c>
      <c r="Q97" s="233" t="str">
        <f t="shared" si="547"/>
        <v>José Canale (og)</v>
      </c>
      <c r="R97" s="233" t="str">
        <f t="shared" si="548"/>
        <v>Jean Michaël Seri (og)</v>
      </c>
      <c r="S97" s="233" t="str">
        <f t="shared" si="549"/>
        <v>Jean Michaël Seri (og)</v>
      </c>
      <c r="T97" s="233" t="str">
        <f t="shared" si="550"/>
        <v>Riechedly Bazoer (og)</v>
      </c>
      <c r="U97" s="233" t="str">
        <f t="shared" si="551"/>
        <v>Riechedly Bazoer (og)</v>
      </c>
      <c r="V97" s="233" t="str">
        <f t="shared" si="552"/>
        <v>Kristoffer Nordfeldt (og)</v>
      </c>
      <c r="W97" s="233" t="str">
        <f t="shared" si="553"/>
        <v>Kristoffer Nordfeldt (og)</v>
      </c>
      <c r="X97" s="233" t="str">
        <f t="shared" si="554"/>
        <v>Keito Nakamura (og)</v>
      </c>
      <c r="Y97" s="233" t="str">
        <f t="shared" si="555"/>
        <v>Keito Nakamura (og)</v>
      </c>
      <c r="Z97" s="233" t="str">
        <f t="shared" si="556"/>
        <v>Mehdi Hashemnejad (og)</v>
      </c>
      <c r="AA97" s="233" t="str">
        <f t="shared" si="557"/>
        <v>Mehdi Hashemnejad (og)</v>
      </c>
      <c r="AB97" s="233" t="str">
        <f t="shared" si="558"/>
        <v>Mohamed Hany (og)</v>
      </c>
      <c r="AC97" s="233" t="str">
        <f t="shared" si="559"/>
        <v>Mohamed Hany (og)</v>
      </c>
      <c r="AD97" s="233" t="str">
        <f t="shared" si="560"/>
        <v>Mohamed Kanno (og)</v>
      </c>
      <c r="AE97" s="233" t="str">
        <f t="shared" si="561"/>
        <v>Mohamed Kanno (og)</v>
      </c>
      <c r="AF97" s="233" t="str">
        <f t="shared" si="562"/>
        <v>Laros Duarte (og)</v>
      </c>
      <c r="AG97" s="233" t="str">
        <f t="shared" si="563"/>
        <v>Laros Duarte (og)</v>
      </c>
      <c r="AH97" s="233" t="str">
        <f t="shared" si="564"/>
        <v>Karrar Nabeel19 (og)</v>
      </c>
      <c r="AI97" s="233" t="str">
        <f t="shared" si="565"/>
        <v>Karrar Nabeel19 (og)</v>
      </c>
      <c r="AJ97" s="233" t="str">
        <f t="shared" si="566"/>
        <v>Ismaïla Sarr (og)</v>
      </c>
      <c r="AK97" s="233" t="str">
        <f t="shared" si="567"/>
        <v>Ismaïla Sarr (og)</v>
      </c>
      <c r="AL97" s="233" t="str">
        <f t="shared" si="568"/>
        <v>Maximilian Wöber (og)</v>
      </c>
      <c r="AM97" s="233" t="str">
        <f t="shared" si="569"/>
        <v>Maximilian Wöber (og)</v>
      </c>
      <c r="AN97" s="233" t="str">
        <f t="shared" si="570"/>
        <v>Ibrahim Maza (og)</v>
      </c>
      <c r="AO97" s="233" t="str">
        <f t="shared" si="571"/>
        <v>Ibrahim Maza (og)</v>
      </c>
      <c r="AP97" s="233" t="str">
        <f t="shared" si="572"/>
        <v>Khojiakbar Alijonov (og)</v>
      </c>
      <c r="AQ97" s="233" t="str">
        <f t="shared" si="573"/>
        <v>Khojiakbar Alijonov (og)</v>
      </c>
      <c r="AR97" s="233" t="str">
        <f t="shared" si="574"/>
        <v>Matthieu Epolo (og)</v>
      </c>
      <c r="AS97" s="233" t="str">
        <f t="shared" si="575"/>
        <v>Matthieu Epolo (og)</v>
      </c>
      <c r="AT97" s="233" t="str">
        <f t="shared" si="576"/>
        <v>Jordan Ayew (og)</v>
      </c>
      <c r="AU97" s="233" t="str">
        <f t="shared" si="577"/>
        <v>Jordan Ayew (og)</v>
      </c>
      <c r="AV97" s="233" t="str">
        <f t="shared" si="578"/>
        <v>Luka Sucic (og)</v>
      </c>
      <c r="AW97" s="233" t="str">
        <f t="shared" si="579"/>
        <v>Luka Sucic (og)</v>
      </c>
      <c r="DQ97" s="233" t="str">
        <f t="shared" ca="1" si="469"/>
        <v>Czechia</v>
      </c>
      <c r="DR97" s="233">
        <f t="shared" si="470"/>
        <v>16</v>
      </c>
      <c r="DS97" s="233">
        <f t="shared" si="471"/>
        <v>2</v>
      </c>
      <c r="DT97" s="233" t="str">
        <f ca="1">OFFSET(C3,DR97,DS97)</f>
        <v>Pavel Sulc</v>
      </c>
      <c r="DU97" s="233">
        <f ca="1">COUNTIF('Group Stages'!J7:J150,DT97)</f>
        <v>0</v>
      </c>
      <c r="DV97" s="233">
        <f ca="1">COUNTIF('Group Stages'!K7:K150,DT97)</f>
        <v>0</v>
      </c>
      <c r="DW97" s="233">
        <f ca="1">COUNTIF('Group Stages'!L7:L150,DT97)</f>
        <v>0</v>
      </c>
      <c r="DX97" s="233">
        <f ca="1">COUNTIF('Group Stages'!M7:M150,DT97)</f>
        <v>0</v>
      </c>
      <c r="DY97" s="233">
        <f ca="1">COUNTIF('Group Stages'!N7:N150,DT97)</f>
        <v>0</v>
      </c>
      <c r="DZ97" s="233">
        <f ca="1">COUNTIF('Group Stages'!O7:O150,DT97)</f>
        <v>0</v>
      </c>
      <c r="EA97" s="233">
        <f ca="1">COUNTIF('Group Stages'!P7:P150,DT97)</f>
        <v>0</v>
      </c>
      <c r="EB97" s="233">
        <f ca="1">COUNTIF('Group Stages'!Q7:Q150,DT97)</f>
        <v>0</v>
      </c>
      <c r="EC97" s="233">
        <f ca="1">COUNTIF('Knock Out Stages'!K7:K85,DT97)</f>
        <v>0</v>
      </c>
      <c r="ED97" s="233">
        <f ca="1">COUNTIF('Knock Out Stages'!L7:L85,DT97)</f>
        <v>0</v>
      </c>
      <c r="EE97" s="233">
        <f ca="1">COUNTIF('Knock Out Stages'!M7:M85,DT97)</f>
        <v>0</v>
      </c>
      <c r="EF97" s="233">
        <f ca="1">COUNTIF('Knock Out Stages'!N7:N85,DT97)</f>
        <v>0</v>
      </c>
      <c r="EG97" s="233">
        <f ca="1">COUNTIF('Knock Out Stages'!O7:O85,DT97)</f>
        <v>0</v>
      </c>
      <c r="EH97" s="233">
        <f ca="1">COUNTIF('Knock Out Stages'!P7:P85,DT97)</f>
        <v>0</v>
      </c>
      <c r="EI97" s="233">
        <f ca="1">COUNTIF('Knock Out Stages'!Q7:Q85,DT97)</f>
        <v>0</v>
      </c>
      <c r="EJ97" s="233">
        <f ca="1">COUNTIF('Knock Out Stages'!R7:R85,DT97)</f>
        <v>0</v>
      </c>
      <c r="EK97" s="233">
        <f t="shared" ca="1" si="498"/>
        <v>0</v>
      </c>
      <c r="EL97" s="235">
        <f ca="1">RANK(EK97,EK3:EK1250)+COUNTIF(EK3:EK97,EK97)-1</f>
        <v>95</v>
      </c>
      <c r="EM97" s="233" t="str">
        <f t="shared" ca="1" si="499"/>
        <v>Pavel Sulc (Czechia)</v>
      </c>
    </row>
    <row r="98" spans="1:143" x14ac:dyDescent="0.2">
      <c r="A98" s="233">
        <f t="shared" si="531"/>
        <v>16</v>
      </c>
      <c r="B98" s="233" t="str">
        <f t="shared" si="532"/>
        <v>Kwon Hyeok-Kyu (og)</v>
      </c>
      <c r="C98" s="233" t="str">
        <f t="shared" si="533"/>
        <v>Kwon Hyeok-Kyu (og)</v>
      </c>
      <c r="D98" s="233" t="str">
        <f t="shared" si="534"/>
        <v>Samukelo Kabini (og)</v>
      </c>
      <c r="E98" s="233" t="str">
        <f t="shared" si="535"/>
        <v>Samukelo Kabini (og)</v>
      </c>
      <c r="F98" s="233" t="str">
        <f t="shared" si="536"/>
        <v>Lucas Mendes (og)</v>
      </c>
      <c r="G98" s="233" t="str">
        <f t="shared" si="537"/>
        <v>Lucas Mendes (og)</v>
      </c>
      <c r="H98" s="233" t="str">
        <f t="shared" si="538"/>
        <v>Nidal Celik (og)</v>
      </c>
      <c r="I98" s="233" t="str">
        <f t="shared" si="539"/>
        <v>Nidal Celik (og)</v>
      </c>
      <c r="J98" s="233" t="str">
        <f t="shared" si="540"/>
        <v>Leverton Pierre (og)</v>
      </c>
      <c r="K98" s="233" t="str">
        <f t="shared" si="541"/>
        <v>Leverton Pierre (og)</v>
      </c>
      <c r="L98" s="233" t="str">
        <f t="shared" si="542"/>
        <v>Issa Diop (og)</v>
      </c>
      <c r="M98" s="233" t="str">
        <f t="shared" si="543"/>
        <v>Issa Diop (og)</v>
      </c>
      <c r="N98" s="233" t="str">
        <f t="shared" si="544"/>
        <v>Kye Rowles (og)</v>
      </c>
      <c r="O98" s="233" t="str">
        <f t="shared" si="545"/>
        <v>Kye Rowles (og)</v>
      </c>
      <c r="P98" s="233" t="str">
        <f t="shared" si="546"/>
        <v>Juan Cáceres (og)</v>
      </c>
      <c r="Q98" s="233" t="str">
        <f t="shared" si="547"/>
        <v>Juan Cáceres (og)</v>
      </c>
      <c r="R98" s="233" t="str">
        <f t="shared" si="548"/>
        <v>Martial Godo (og)</v>
      </c>
      <c r="S98" s="233" t="str">
        <f t="shared" si="549"/>
        <v>Martial Godo (og)</v>
      </c>
      <c r="T98" s="233" t="str">
        <f t="shared" si="550"/>
        <v>Roshon van Eijma (og)</v>
      </c>
      <c r="U98" s="233" t="str">
        <f t="shared" si="551"/>
        <v>Roshon van Eijma (og)</v>
      </c>
      <c r="V98" s="233" t="str">
        <f t="shared" si="552"/>
        <v>Lucas Bergvall (og)</v>
      </c>
      <c r="W98" s="233" t="str">
        <f t="shared" si="553"/>
        <v>Lucas Bergvall (og)</v>
      </c>
      <c r="X98" s="233" t="str">
        <f t="shared" si="554"/>
        <v>Kento Shiogai (og)</v>
      </c>
      <c r="Y98" s="233" t="str">
        <f t="shared" si="555"/>
        <v>Kento Shiogai (og)</v>
      </c>
      <c r="Z98" s="233" t="str">
        <f t="shared" si="556"/>
        <v>Mehdi Taremi (og)</v>
      </c>
      <c r="AA98" s="233" t="str">
        <f t="shared" si="557"/>
        <v>Mehdi Taremi (og)</v>
      </c>
      <c r="AB98" s="233" t="str">
        <f t="shared" si="558"/>
        <v>Mohammed Salah (og)</v>
      </c>
      <c r="AC98" s="233" t="str">
        <f t="shared" si="559"/>
        <v>Mohammed Salah (og)</v>
      </c>
      <c r="AD98" s="233" t="str">
        <f t="shared" si="560"/>
        <v>Mohammed Al-Owais (og)</v>
      </c>
      <c r="AE98" s="233" t="str">
        <f t="shared" si="561"/>
        <v>Mohammed Al-Owais (og)</v>
      </c>
      <c r="AF98" s="233" t="str">
        <f t="shared" si="562"/>
        <v>Márcio Rosa (og)</v>
      </c>
      <c r="AG98" s="233" t="str">
        <f t="shared" si="563"/>
        <v>Márcio Rosa (og)</v>
      </c>
      <c r="AH98" s="233" t="str">
        <f t="shared" si="564"/>
        <v>Kevin Yakob (og)</v>
      </c>
      <c r="AI98" s="233" t="str">
        <f t="shared" si="565"/>
        <v>Kevin Yakob (og)</v>
      </c>
      <c r="AJ98" s="233" t="str">
        <f t="shared" si="566"/>
        <v>Kalidou Koulibaly (og)</v>
      </c>
      <c r="AK98" s="233" t="str">
        <f t="shared" si="567"/>
        <v>Kalidou Koulibaly (og)</v>
      </c>
      <c r="AL98" s="233" t="str">
        <f t="shared" si="568"/>
        <v>Michael Gregoritsch (og)</v>
      </c>
      <c r="AM98" s="233" t="str">
        <f t="shared" si="569"/>
        <v>Michael Gregoritsch (og)</v>
      </c>
      <c r="AN98" s="233" t="str">
        <f t="shared" si="570"/>
        <v>Kilian Belazzoug (og)</v>
      </c>
      <c r="AO98" s="233" t="str">
        <f t="shared" si="571"/>
        <v>Kilian Belazzoug (og)</v>
      </c>
      <c r="AP98" s="233" t="str">
        <f t="shared" si="572"/>
        <v>Muhammadkodir Hamraliev (og)</v>
      </c>
      <c r="AQ98" s="233" t="str">
        <f t="shared" si="573"/>
        <v>Muhammadkodir Hamraliev (og)</v>
      </c>
      <c r="AR98" s="233" t="str">
        <f t="shared" si="574"/>
        <v>Meschack Elia (og)</v>
      </c>
      <c r="AS98" s="233" t="str">
        <f t="shared" si="575"/>
        <v>Meschack Elia (og)</v>
      </c>
      <c r="AT98" s="233" t="str">
        <f t="shared" si="576"/>
        <v>Joseph Anang (og)</v>
      </c>
      <c r="AU98" s="233" t="str">
        <f t="shared" si="577"/>
        <v>Joseph Anang (og)</v>
      </c>
      <c r="AV98" s="233" t="str">
        <f t="shared" si="578"/>
        <v>Luka Vuskovic (og)</v>
      </c>
      <c r="AW98" s="233" t="str">
        <f t="shared" si="579"/>
        <v>Luka Vuskovic (og)</v>
      </c>
      <c r="DQ98" s="233" t="str">
        <f t="shared" ca="1" si="469"/>
        <v>Czechia</v>
      </c>
      <c r="DR98" s="233">
        <f t="shared" si="470"/>
        <v>17</v>
      </c>
      <c r="DS98" s="233">
        <f t="shared" si="471"/>
        <v>2</v>
      </c>
      <c r="DT98" s="233" t="str">
        <f ca="1">OFFSET(C3,DR98,DS98)</f>
        <v>Robin Hranác</v>
      </c>
      <c r="DU98" s="233">
        <f ca="1">COUNTIF('Group Stages'!J7:J150,DT98)</f>
        <v>0</v>
      </c>
      <c r="DV98" s="233">
        <f ca="1">COUNTIF('Group Stages'!K7:K150,DT98)</f>
        <v>0</v>
      </c>
      <c r="DW98" s="233">
        <f ca="1">COUNTIF('Group Stages'!L7:L150,DT98)</f>
        <v>0</v>
      </c>
      <c r="DX98" s="233">
        <f ca="1">COUNTIF('Group Stages'!M7:M150,DT98)</f>
        <v>0</v>
      </c>
      <c r="DY98" s="233">
        <f ca="1">COUNTIF('Group Stages'!N7:N150,DT98)</f>
        <v>0</v>
      </c>
      <c r="DZ98" s="233">
        <f ca="1">COUNTIF('Group Stages'!O7:O150,DT98)</f>
        <v>0</v>
      </c>
      <c r="EA98" s="233">
        <f ca="1">COUNTIF('Group Stages'!P7:P150,DT98)</f>
        <v>0</v>
      </c>
      <c r="EB98" s="233">
        <f ca="1">COUNTIF('Group Stages'!Q7:Q150,DT98)</f>
        <v>0</v>
      </c>
      <c r="EC98" s="233">
        <f ca="1">COUNTIF('Knock Out Stages'!K7:K85,DT98)</f>
        <v>0</v>
      </c>
      <c r="ED98" s="233">
        <f ca="1">COUNTIF('Knock Out Stages'!L7:L85,DT98)</f>
        <v>0</v>
      </c>
      <c r="EE98" s="233">
        <f ca="1">COUNTIF('Knock Out Stages'!M7:M85,DT98)</f>
        <v>0</v>
      </c>
      <c r="EF98" s="233">
        <f ca="1">COUNTIF('Knock Out Stages'!N7:N85,DT98)</f>
        <v>0</v>
      </c>
      <c r="EG98" s="233">
        <f ca="1">COUNTIF('Knock Out Stages'!O7:O85,DT98)</f>
        <v>0</v>
      </c>
      <c r="EH98" s="233">
        <f ca="1">COUNTIF('Knock Out Stages'!P7:P85,DT98)</f>
        <v>0</v>
      </c>
      <c r="EI98" s="233">
        <f ca="1">COUNTIF('Knock Out Stages'!Q7:Q85,DT98)</f>
        <v>0</v>
      </c>
      <c r="EJ98" s="233">
        <f ca="1">COUNTIF('Knock Out Stages'!R7:R85,DT98)</f>
        <v>0</v>
      </c>
      <c r="EK98" s="233">
        <f t="shared" ca="1" si="498"/>
        <v>0</v>
      </c>
      <c r="EL98" s="235">
        <f ca="1">RANK(EK98,EK3:EK1250)+COUNTIF(EK3:EK98,EK98)-1</f>
        <v>96</v>
      </c>
      <c r="EM98" s="233" t="str">
        <f t="shared" ca="1" si="499"/>
        <v>Robin Hranác (Czechia)</v>
      </c>
    </row>
    <row r="99" spans="1:143" x14ac:dyDescent="0.2">
      <c r="A99" s="233">
        <f t="shared" si="531"/>
        <v>17</v>
      </c>
      <c r="B99" s="233" t="str">
        <f t="shared" si="532"/>
        <v>Lee Jae-Sung (og)</v>
      </c>
      <c r="C99" s="233" t="str">
        <f t="shared" si="533"/>
        <v>Lee Jae-Sung (og)</v>
      </c>
      <c r="D99" s="233" t="str">
        <f t="shared" si="534"/>
        <v>Teboho Mokoena (og)</v>
      </c>
      <c r="E99" s="233" t="str">
        <f t="shared" si="535"/>
        <v>Teboho Mokoena (og)</v>
      </c>
      <c r="F99" s="233" t="str">
        <f t="shared" si="536"/>
        <v>Meshaal Barsham (og)</v>
      </c>
      <c r="G99" s="233" t="str">
        <f t="shared" si="537"/>
        <v>Meshaal Barsham (og)</v>
      </c>
      <c r="H99" s="233" t="str">
        <f t="shared" si="538"/>
        <v>Nihad Mujakic (og)</v>
      </c>
      <c r="I99" s="233" t="str">
        <f t="shared" si="539"/>
        <v>Nihad Mujakic (og)</v>
      </c>
      <c r="J99" s="233" t="str">
        <f t="shared" si="540"/>
        <v>Louicius Don Deedson (og)</v>
      </c>
      <c r="K99" s="233" t="str">
        <f t="shared" si="541"/>
        <v>Louicius Don Deedson (og)</v>
      </c>
      <c r="L99" s="233" t="str">
        <f t="shared" si="542"/>
        <v>Mehdi Harrar (og)</v>
      </c>
      <c r="M99" s="233" t="str">
        <f t="shared" si="543"/>
        <v>Mehdi Harrar (og)</v>
      </c>
      <c r="N99" s="233" t="str">
        <f t="shared" si="544"/>
        <v>Lucas Herrington (og)</v>
      </c>
      <c r="O99" s="233" t="str">
        <f t="shared" si="545"/>
        <v>Lucas Herrington (og)</v>
      </c>
      <c r="P99" s="233" t="str">
        <f t="shared" si="546"/>
        <v>Julio Enciso (og)</v>
      </c>
      <c r="Q99" s="233" t="str">
        <f t="shared" si="547"/>
        <v>Julio Enciso (og)</v>
      </c>
      <c r="R99" s="233" t="str">
        <f t="shared" si="548"/>
        <v>Mohamed Koné (og)</v>
      </c>
      <c r="S99" s="233" t="str">
        <f t="shared" si="549"/>
        <v>Mohamed Koné (og)</v>
      </c>
      <c r="T99" s="233" t="str">
        <f t="shared" si="550"/>
        <v>Sherel Floranus (og)</v>
      </c>
      <c r="U99" s="233" t="str">
        <f t="shared" si="551"/>
        <v>Sherel Floranus (og)</v>
      </c>
      <c r="V99" s="233" t="str">
        <f t="shared" si="552"/>
        <v>Mattias Svanberg (og)</v>
      </c>
      <c r="W99" s="233" t="str">
        <f t="shared" si="553"/>
        <v>Mattias Svanberg (og)</v>
      </c>
      <c r="X99" s="233" t="str">
        <f t="shared" si="554"/>
        <v>Kodai Sano (og)</v>
      </c>
      <c r="Y99" s="233" t="str">
        <f t="shared" si="555"/>
        <v>Kodai Sano (og)</v>
      </c>
      <c r="Z99" s="233" t="str">
        <f t="shared" si="556"/>
        <v>Mehdi Torabi (og)</v>
      </c>
      <c r="AA99" s="233" t="str">
        <f t="shared" si="557"/>
        <v>Mehdi Torabi (og)</v>
      </c>
      <c r="AB99" s="233" t="str">
        <f t="shared" si="558"/>
        <v>Mohanad Lasheen (og)</v>
      </c>
      <c r="AC99" s="233" t="str">
        <f t="shared" si="559"/>
        <v>Mohanad Lasheen (og)</v>
      </c>
      <c r="AD99" s="233" t="str">
        <f t="shared" si="560"/>
        <v>Mohammed Al-Yami (og)</v>
      </c>
      <c r="AE99" s="233" t="str">
        <f t="shared" si="561"/>
        <v>Mohammed Al-Yami (og)</v>
      </c>
      <c r="AF99" s="233" t="str">
        <f t="shared" si="562"/>
        <v>Nuno da Costa (og)</v>
      </c>
      <c r="AG99" s="233" t="str">
        <f t="shared" si="563"/>
        <v>Nuno da Costa (og)</v>
      </c>
      <c r="AH99" s="233" t="str">
        <f t="shared" si="564"/>
        <v>Kumel Saadi (og)</v>
      </c>
      <c r="AI99" s="233" t="str">
        <f t="shared" si="565"/>
        <v>Kumel Saadi (og)</v>
      </c>
      <c r="AJ99" s="233" t="str">
        <f t="shared" si="566"/>
        <v>Krépin Diatta (og)</v>
      </c>
      <c r="AK99" s="233" t="str">
        <f t="shared" si="567"/>
        <v>Krépin Diatta (og)</v>
      </c>
      <c r="AL99" s="233" t="str">
        <f t="shared" si="568"/>
        <v>Michael Svoboda (og)</v>
      </c>
      <c r="AM99" s="233" t="str">
        <f t="shared" si="569"/>
        <v>Michael Svoboda (og)</v>
      </c>
      <c r="AN99" s="233" t="str">
        <f t="shared" si="570"/>
        <v>Luca Zidane (og)</v>
      </c>
      <c r="AO99" s="233" t="str">
        <f t="shared" si="571"/>
        <v>Luca Zidane (og)</v>
      </c>
      <c r="AP99" s="233" t="str">
        <f t="shared" si="572"/>
        <v>Mukhammadrasul Abdumajidov (og)</v>
      </c>
      <c r="AQ99" s="233" t="str">
        <f t="shared" si="573"/>
        <v>Mukhammadrasul Abdumajidov (og)</v>
      </c>
      <c r="AR99" s="233" t="str">
        <f t="shared" si="574"/>
        <v>Nathanaël Mbuku (og)</v>
      </c>
      <c r="AS99" s="233" t="str">
        <f t="shared" si="575"/>
        <v>Nathanaël Mbuku (og)</v>
      </c>
      <c r="AT99" s="233" t="str">
        <f t="shared" si="576"/>
        <v>Kamaldeen Sulemana (og)</v>
      </c>
      <c r="AU99" s="233" t="str">
        <f t="shared" si="577"/>
        <v>Kamaldeen Sulemana (og)</v>
      </c>
      <c r="AV99" s="233" t="str">
        <f t="shared" si="578"/>
        <v>Marco Pasalic (og)</v>
      </c>
      <c r="AW99" s="233" t="str">
        <f t="shared" si="579"/>
        <v>Marco Pasalic (og)</v>
      </c>
      <c r="DQ99" s="233" t="str">
        <f t="shared" ca="1" si="469"/>
        <v>Czechia</v>
      </c>
      <c r="DR99" s="233">
        <f t="shared" si="470"/>
        <v>18</v>
      </c>
      <c r="DS99" s="233">
        <f t="shared" si="471"/>
        <v>2</v>
      </c>
      <c r="DT99" s="233" t="str">
        <f ca="1">OFFSET(C3,DR99,DS99)</f>
        <v>Stepán Chaloupek</v>
      </c>
      <c r="DU99" s="233">
        <f ca="1">COUNTIF('Group Stages'!J7:J150,DT99)</f>
        <v>0</v>
      </c>
      <c r="DV99" s="233">
        <f ca="1">COUNTIF('Group Stages'!K7:K150,DT99)</f>
        <v>0</v>
      </c>
      <c r="DW99" s="233">
        <f ca="1">COUNTIF('Group Stages'!L7:L150,DT99)</f>
        <v>0</v>
      </c>
      <c r="DX99" s="233">
        <f ca="1">COUNTIF('Group Stages'!M7:M150,DT99)</f>
        <v>0</v>
      </c>
      <c r="DY99" s="233">
        <f ca="1">COUNTIF('Group Stages'!N7:N150,DT99)</f>
        <v>0</v>
      </c>
      <c r="DZ99" s="233">
        <f ca="1">COUNTIF('Group Stages'!O7:O150,DT99)</f>
        <v>0</v>
      </c>
      <c r="EA99" s="233">
        <f ca="1">COUNTIF('Group Stages'!P7:P150,DT99)</f>
        <v>0</v>
      </c>
      <c r="EB99" s="233">
        <f ca="1">COUNTIF('Group Stages'!Q7:Q150,DT99)</f>
        <v>0</v>
      </c>
      <c r="EC99" s="233">
        <f ca="1">COUNTIF('Knock Out Stages'!K7:K85,DT99)</f>
        <v>0</v>
      </c>
      <c r="ED99" s="233">
        <f ca="1">COUNTIF('Knock Out Stages'!L7:L85,DT99)</f>
        <v>0</v>
      </c>
      <c r="EE99" s="233">
        <f ca="1">COUNTIF('Knock Out Stages'!M7:M85,DT99)</f>
        <v>0</v>
      </c>
      <c r="EF99" s="233">
        <f ca="1">COUNTIF('Knock Out Stages'!N7:N85,DT99)</f>
        <v>0</v>
      </c>
      <c r="EG99" s="233">
        <f ca="1">COUNTIF('Knock Out Stages'!O7:O85,DT99)</f>
        <v>0</v>
      </c>
      <c r="EH99" s="233">
        <f ca="1">COUNTIF('Knock Out Stages'!P7:P85,DT99)</f>
        <v>0</v>
      </c>
      <c r="EI99" s="233">
        <f ca="1">COUNTIF('Knock Out Stages'!Q7:Q85,DT99)</f>
        <v>0</v>
      </c>
      <c r="EJ99" s="233">
        <f ca="1">COUNTIF('Knock Out Stages'!R7:R85,DT99)</f>
        <v>0</v>
      </c>
      <c r="EK99" s="233">
        <f t="shared" ca="1" si="498"/>
        <v>0</v>
      </c>
      <c r="EL99" s="235">
        <f ca="1">RANK(EK99,EK3:EK1250)+COUNTIF(EK3:EK99,EK99)-1</f>
        <v>97</v>
      </c>
      <c r="EM99" s="233" t="str">
        <f t="shared" ca="1" si="499"/>
        <v>Stepán Chaloupek (Czechia)</v>
      </c>
    </row>
    <row r="100" spans="1:143" x14ac:dyDescent="0.2">
      <c r="A100" s="233">
        <f t="shared" si="531"/>
        <v>18</v>
      </c>
      <c r="B100" s="233" t="str">
        <f t="shared" si="532"/>
        <v>Lee Kang-in (og)</v>
      </c>
      <c r="C100" s="233" t="str">
        <f t="shared" si="533"/>
        <v>Lee Kang-in (og)</v>
      </c>
      <c r="D100" s="233" t="str">
        <f t="shared" si="534"/>
        <v>Thalente Mbatha (og)</v>
      </c>
      <c r="E100" s="233" t="str">
        <f t="shared" si="535"/>
        <v>Thalente Mbatha (og)</v>
      </c>
      <c r="F100" s="233" t="str">
        <f t="shared" si="536"/>
        <v>Mohamed Naceur Almanai (og)</v>
      </c>
      <c r="G100" s="233" t="str">
        <f t="shared" si="537"/>
        <v>Mohamed Naceur Almanai (og)</v>
      </c>
      <c r="H100" s="233" t="str">
        <f t="shared" si="538"/>
        <v>Nikola Katic (og)</v>
      </c>
      <c r="I100" s="233" t="str">
        <f t="shared" si="539"/>
        <v>Nikola Katic (og)</v>
      </c>
      <c r="J100" s="233" t="str">
        <f t="shared" si="540"/>
        <v>Martin Expérience (og)</v>
      </c>
      <c r="K100" s="233" t="str">
        <f t="shared" si="541"/>
        <v>Martin Expérience (og)</v>
      </c>
      <c r="L100" s="233" t="str">
        <f t="shared" si="542"/>
        <v>Mohamed Hrimat (og)</v>
      </c>
      <c r="M100" s="233" t="str">
        <f t="shared" si="543"/>
        <v>Mohamed Hrimat (og)</v>
      </c>
      <c r="N100" s="233" t="str">
        <f t="shared" si="544"/>
        <v>Martin Boyle (og)</v>
      </c>
      <c r="O100" s="233" t="str">
        <f t="shared" si="545"/>
        <v>Martin Boyle (og)</v>
      </c>
      <c r="P100" s="233" t="str">
        <f t="shared" si="546"/>
        <v>Júnior Alonso (og)</v>
      </c>
      <c r="Q100" s="233" t="str">
        <f t="shared" si="547"/>
        <v>Júnior Alonso (og)</v>
      </c>
      <c r="R100" s="233" t="str">
        <f t="shared" si="548"/>
        <v>Nicolas Pépé (og)</v>
      </c>
      <c r="S100" s="233" t="str">
        <f t="shared" si="549"/>
        <v>Nicolas Pépé (og)</v>
      </c>
      <c r="T100" s="233" t="str">
        <f t="shared" si="550"/>
        <v>Shurandy Sambo (og)</v>
      </c>
      <c r="U100" s="233" t="str">
        <f t="shared" si="551"/>
        <v>Shurandy Sambo (og)</v>
      </c>
      <c r="V100" s="233" t="str">
        <f t="shared" si="552"/>
        <v>Melker Ellborg (og)</v>
      </c>
      <c r="W100" s="233" t="str">
        <f t="shared" si="553"/>
        <v>Melker Ellborg (og)</v>
      </c>
      <c r="X100" s="233" t="str">
        <f t="shared" si="554"/>
        <v>Koki Ogawa (og)</v>
      </c>
      <c r="Y100" s="233" t="str">
        <f t="shared" si="555"/>
        <v>Koki Ogawa (og)</v>
      </c>
      <c r="Z100" s="233" t="str">
        <f t="shared" si="556"/>
        <v>Milad Mohammadi (og)</v>
      </c>
      <c r="AA100" s="233" t="str">
        <f t="shared" si="557"/>
        <v>Milad Mohammadi (og)</v>
      </c>
      <c r="AB100" s="233" t="str">
        <f t="shared" si="558"/>
        <v>Mostafa Mohamed (og)</v>
      </c>
      <c r="AC100" s="233" t="str">
        <f t="shared" si="559"/>
        <v>Mostafa Mohamed (og)</v>
      </c>
      <c r="AD100" s="233" t="str">
        <f t="shared" si="560"/>
        <v>Musab Al-Juwayr (og)</v>
      </c>
      <c r="AE100" s="233" t="str">
        <f t="shared" si="561"/>
        <v>Musab Al-Juwayr (og)</v>
      </c>
      <c r="AF100" s="233" t="str">
        <f t="shared" si="562"/>
        <v>Roberto Lopes (og)</v>
      </c>
      <c r="AG100" s="233" t="str">
        <f t="shared" si="563"/>
        <v>Roberto Lopes (og)</v>
      </c>
      <c r="AH100" s="233" t="str">
        <f t="shared" si="564"/>
        <v>Marko Lawk Farji (og)</v>
      </c>
      <c r="AI100" s="233" t="str">
        <f t="shared" si="565"/>
        <v>Marko Lawk Farji (og)</v>
      </c>
      <c r="AJ100" s="233" t="str">
        <f t="shared" si="566"/>
        <v>Lamine Camara (og)</v>
      </c>
      <c r="AK100" s="233" t="str">
        <f t="shared" si="567"/>
        <v>Lamine Camara (og)</v>
      </c>
      <c r="AL100" s="233" t="str">
        <f t="shared" si="568"/>
        <v>Nicolas Seiwald (og)</v>
      </c>
      <c r="AM100" s="233" t="str">
        <f t="shared" si="569"/>
        <v>Nicolas Seiwald (og)</v>
      </c>
      <c r="AN100" s="233" t="str">
        <f t="shared" si="570"/>
        <v>Melvin Mastil (og)</v>
      </c>
      <c r="AO100" s="233" t="str">
        <f t="shared" si="571"/>
        <v>Melvin Mastil (og)</v>
      </c>
      <c r="AP100" s="233" t="str">
        <f t="shared" si="572"/>
        <v>Odiljon Xamrobekov (og)</v>
      </c>
      <c r="AQ100" s="233" t="str">
        <f t="shared" si="573"/>
        <v>Odiljon Xamrobekov (og)</v>
      </c>
      <c r="AR100" s="233" t="str">
        <f t="shared" si="574"/>
        <v>Ngal'ayel Mukau (og)</v>
      </c>
      <c r="AS100" s="233" t="str">
        <f t="shared" si="575"/>
        <v>Ngal'ayel Mukau (og)</v>
      </c>
      <c r="AT100" s="233" t="str">
        <f t="shared" si="576"/>
        <v>Kojo Peprah Oppong (og)</v>
      </c>
      <c r="AU100" s="233" t="str">
        <f t="shared" si="577"/>
        <v>Kojo Peprah Oppong (og)</v>
      </c>
      <c r="AV100" s="233" t="str">
        <f t="shared" si="578"/>
        <v>Marin Pongracic (og)</v>
      </c>
      <c r="AW100" s="233" t="str">
        <f t="shared" si="579"/>
        <v>Marin Pongracic (og)</v>
      </c>
      <c r="DQ100" s="233" t="str">
        <f t="shared" ca="1" si="469"/>
        <v>Czechia</v>
      </c>
      <c r="DR100" s="233">
        <f t="shared" si="470"/>
        <v>19</v>
      </c>
      <c r="DS100" s="233">
        <f t="shared" si="471"/>
        <v>2</v>
      </c>
      <c r="DT100" s="233" t="str">
        <f ca="1">OFFSET(C3,DR100,DS100)</f>
        <v>Tomás Chorý</v>
      </c>
      <c r="DU100" s="233">
        <f ca="1">COUNTIF('Group Stages'!J7:J150,DT100)</f>
        <v>0</v>
      </c>
      <c r="DV100" s="233">
        <f ca="1">COUNTIF('Group Stages'!K7:K150,DT100)</f>
        <v>0</v>
      </c>
      <c r="DW100" s="233">
        <f ca="1">COUNTIF('Group Stages'!L7:L150,DT100)</f>
        <v>0</v>
      </c>
      <c r="DX100" s="233">
        <f ca="1">COUNTIF('Group Stages'!M7:M150,DT100)</f>
        <v>0</v>
      </c>
      <c r="DY100" s="233">
        <f ca="1">COUNTIF('Group Stages'!N7:N150,DT100)</f>
        <v>0</v>
      </c>
      <c r="DZ100" s="233">
        <f ca="1">COUNTIF('Group Stages'!O7:O150,DT100)</f>
        <v>0</v>
      </c>
      <c r="EA100" s="233">
        <f ca="1">COUNTIF('Group Stages'!P7:P150,DT100)</f>
        <v>0</v>
      </c>
      <c r="EB100" s="233">
        <f ca="1">COUNTIF('Group Stages'!Q7:Q150,DT100)</f>
        <v>0</v>
      </c>
      <c r="EC100" s="233">
        <f ca="1">COUNTIF('Knock Out Stages'!K7:K85,DT100)</f>
        <v>0</v>
      </c>
      <c r="ED100" s="233">
        <f ca="1">COUNTIF('Knock Out Stages'!L7:L85,DT100)</f>
        <v>0</v>
      </c>
      <c r="EE100" s="233">
        <f ca="1">COUNTIF('Knock Out Stages'!M7:M85,DT100)</f>
        <v>0</v>
      </c>
      <c r="EF100" s="233">
        <f ca="1">COUNTIF('Knock Out Stages'!N7:N85,DT100)</f>
        <v>0</v>
      </c>
      <c r="EG100" s="233">
        <f ca="1">COUNTIF('Knock Out Stages'!O7:O85,DT100)</f>
        <v>0</v>
      </c>
      <c r="EH100" s="233">
        <f ca="1">COUNTIF('Knock Out Stages'!P7:P85,DT100)</f>
        <v>0</v>
      </c>
      <c r="EI100" s="233">
        <f ca="1">COUNTIF('Knock Out Stages'!Q7:Q85,DT100)</f>
        <v>0</v>
      </c>
      <c r="EJ100" s="233">
        <f ca="1">COUNTIF('Knock Out Stages'!R7:R85,DT100)</f>
        <v>0</v>
      </c>
      <c r="EK100" s="233">
        <f t="shared" ca="1" si="498"/>
        <v>0</v>
      </c>
      <c r="EL100" s="235">
        <f ca="1">RANK(EK100,EK3:EK1250)+COUNTIF(EK3:EK100,EK100)-1</f>
        <v>98</v>
      </c>
      <c r="EM100" s="233" t="str">
        <f t="shared" ca="1" si="499"/>
        <v>Tomás Chorý (Czechia)</v>
      </c>
    </row>
    <row r="101" spans="1:143" x14ac:dyDescent="0.2">
      <c r="A101" s="233">
        <f t="shared" si="531"/>
        <v>19</v>
      </c>
      <c r="B101" s="233" t="str">
        <f t="shared" si="532"/>
        <v>Lee Tae-Seok (og)</v>
      </c>
      <c r="C101" s="233" t="str">
        <f t="shared" si="533"/>
        <v>Lee Tae-Seok (og)</v>
      </c>
      <c r="D101" s="233" t="str">
        <f t="shared" si="534"/>
        <v>Thapelo Maseko (og)</v>
      </c>
      <c r="E101" s="233" t="str">
        <f t="shared" si="535"/>
        <v>Thapelo Maseko (og)</v>
      </c>
      <c r="F101" s="233" t="str">
        <f t="shared" si="536"/>
        <v>Mohammed Waad (og)</v>
      </c>
      <c r="G101" s="233" t="str">
        <f t="shared" si="537"/>
        <v>Mohammed Waad (og)</v>
      </c>
      <c r="H101" s="233" t="str">
        <f t="shared" si="538"/>
        <v>Nikola Vasiljev (og)</v>
      </c>
      <c r="I101" s="233" t="str">
        <f t="shared" si="539"/>
        <v>Nikola Vasiljev (og)</v>
      </c>
      <c r="J101" s="233" t="str">
        <f t="shared" si="540"/>
        <v>Ricardo Adé (og)</v>
      </c>
      <c r="K101" s="233" t="str">
        <f t="shared" si="541"/>
        <v>Ricardo Adé (og)</v>
      </c>
      <c r="L101" s="233" t="str">
        <f t="shared" si="542"/>
        <v>Neil El Aynaoui (og)</v>
      </c>
      <c r="M101" s="233" t="str">
        <f t="shared" si="543"/>
        <v>Neil El Aynaoui (og)</v>
      </c>
      <c r="N101" s="233" t="str">
        <f t="shared" si="544"/>
        <v>Mathew Ryan (og)</v>
      </c>
      <c r="O101" s="233" t="str">
        <f t="shared" si="545"/>
        <v>Mathew Ryan (og)</v>
      </c>
      <c r="P101" s="233" t="str">
        <f t="shared" si="546"/>
        <v>Kaku (og)</v>
      </c>
      <c r="Q101" s="233" t="str">
        <f t="shared" si="547"/>
        <v>Kaku (og)</v>
      </c>
      <c r="R101" s="233" t="str">
        <f t="shared" si="548"/>
        <v>Odilon Kossounou (og)</v>
      </c>
      <c r="S101" s="233" t="str">
        <f t="shared" si="549"/>
        <v>Odilon Kossounou (og)</v>
      </c>
      <c r="T101" s="233" t="str">
        <f t="shared" si="550"/>
        <v>Sontje Hansen (og)</v>
      </c>
      <c r="U101" s="233" t="str">
        <f t="shared" si="551"/>
        <v>Sontje Hansen (og)</v>
      </c>
      <c r="V101" s="233" t="str">
        <f t="shared" si="552"/>
        <v>Noel Törnqvist (og)</v>
      </c>
      <c r="W101" s="233" t="str">
        <f t="shared" si="553"/>
        <v>Noel Törnqvist (og)</v>
      </c>
      <c r="X101" s="233" t="str">
        <f t="shared" si="554"/>
        <v>Ritsu Doan (og)</v>
      </c>
      <c r="Y101" s="233" t="str">
        <f t="shared" si="555"/>
        <v>Ritsu Doan (og)</v>
      </c>
      <c r="Z101" s="233" t="str">
        <f t="shared" si="556"/>
        <v>Mohammad Ghorbani (og)</v>
      </c>
      <c r="AA101" s="233" t="str">
        <f t="shared" si="557"/>
        <v>Mohammad Ghorbani (og)</v>
      </c>
      <c r="AB101" s="233" t="str">
        <f t="shared" si="558"/>
        <v>Mostafa Shobeir (og)</v>
      </c>
      <c r="AC101" s="233" t="str">
        <f t="shared" si="559"/>
        <v>Mostafa Shobeir (og)</v>
      </c>
      <c r="AD101" s="233" t="str">
        <f t="shared" si="560"/>
        <v>Naif Masoud (og)</v>
      </c>
      <c r="AE101" s="233" t="str">
        <f t="shared" si="561"/>
        <v>Naif Masoud (og)</v>
      </c>
      <c r="AF101" s="233" t="str">
        <f t="shared" si="562"/>
        <v>Ryan Mendes (og)</v>
      </c>
      <c r="AG101" s="233" t="str">
        <f t="shared" si="563"/>
        <v>Ryan Mendes (og)</v>
      </c>
      <c r="AH101" s="233" t="str">
        <f t="shared" si="564"/>
        <v>Maytham Jabbar (og)</v>
      </c>
      <c r="AI101" s="233" t="str">
        <f t="shared" si="565"/>
        <v>Maytham Jabbar (og)</v>
      </c>
      <c r="AJ101" s="233" t="str">
        <f t="shared" si="566"/>
        <v>Mamadou Diakhon (og)</v>
      </c>
      <c r="AK101" s="233" t="str">
        <f t="shared" si="567"/>
        <v>Mamadou Diakhon (og)</v>
      </c>
      <c r="AL101" s="233" t="str">
        <f t="shared" si="568"/>
        <v>Patrick Pentz (og)</v>
      </c>
      <c r="AM101" s="233" t="str">
        <f t="shared" si="569"/>
        <v>Patrick Pentz (og)</v>
      </c>
      <c r="AN101" s="233" t="str">
        <f t="shared" si="570"/>
        <v>Mohamed Amoura (og)</v>
      </c>
      <c r="AO101" s="233" t="str">
        <f t="shared" si="571"/>
        <v>Mohamed Amoura (og)</v>
      </c>
      <c r="AP101" s="233" t="str">
        <f t="shared" si="572"/>
        <v>Oston Urunov (og)</v>
      </c>
      <c r="AQ101" s="233" t="str">
        <f t="shared" si="573"/>
        <v>Oston Urunov (og)</v>
      </c>
      <c r="AR101" s="233" t="str">
        <f t="shared" si="574"/>
        <v>Noah Sadiki (og)</v>
      </c>
      <c r="AS101" s="233" t="str">
        <f t="shared" si="575"/>
        <v>Noah Sadiki (og)</v>
      </c>
      <c r="AT101" s="233" t="str">
        <f t="shared" si="576"/>
        <v>Kwasi Sibo (og)</v>
      </c>
      <c r="AU101" s="233" t="str">
        <f t="shared" si="577"/>
        <v>Kwasi Sibo (og)</v>
      </c>
      <c r="AV101" s="233" t="str">
        <f t="shared" si="578"/>
        <v>Mario Pasalic (og)</v>
      </c>
      <c r="AW101" s="233" t="str">
        <f t="shared" si="579"/>
        <v>Mario Pasalic (og)</v>
      </c>
      <c r="DQ101" s="233" t="str">
        <f t="shared" ca="1" si="469"/>
        <v>Czechia</v>
      </c>
      <c r="DR101" s="233">
        <f t="shared" si="470"/>
        <v>20</v>
      </c>
      <c r="DS101" s="233">
        <f t="shared" si="471"/>
        <v>2</v>
      </c>
      <c r="DT101" s="233" t="str">
        <f ca="1">OFFSET(C3,DR101,DS101)</f>
        <v>Tomás Holes</v>
      </c>
      <c r="DU101" s="233">
        <f ca="1">COUNTIF('Group Stages'!J7:J150,DT101)</f>
        <v>0</v>
      </c>
      <c r="DV101" s="233">
        <f ca="1">COUNTIF('Group Stages'!K7:K150,DT101)</f>
        <v>0</v>
      </c>
      <c r="DW101" s="233">
        <f ca="1">COUNTIF('Group Stages'!L7:L150,DT101)</f>
        <v>0</v>
      </c>
      <c r="DX101" s="233">
        <f ca="1">COUNTIF('Group Stages'!M7:M150,DT101)</f>
        <v>0</v>
      </c>
      <c r="DY101" s="233">
        <f ca="1">COUNTIF('Group Stages'!N7:N150,DT101)</f>
        <v>0</v>
      </c>
      <c r="DZ101" s="233">
        <f ca="1">COUNTIF('Group Stages'!O7:O150,DT101)</f>
        <v>0</v>
      </c>
      <c r="EA101" s="233">
        <f ca="1">COUNTIF('Group Stages'!P7:P150,DT101)</f>
        <v>0</v>
      </c>
      <c r="EB101" s="233">
        <f ca="1">COUNTIF('Group Stages'!Q7:Q150,DT101)</f>
        <v>0</v>
      </c>
      <c r="EC101" s="233">
        <f ca="1">COUNTIF('Knock Out Stages'!K7:K85,DT101)</f>
        <v>0</v>
      </c>
      <c r="ED101" s="233">
        <f ca="1">COUNTIF('Knock Out Stages'!L7:L85,DT101)</f>
        <v>0</v>
      </c>
      <c r="EE101" s="233">
        <f ca="1">COUNTIF('Knock Out Stages'!M7:M85,DT101)</f>
        <v>0</v>
      </c>
      <c r="EF101" s="233">
        <f ca="1">COUNTIF('Knock Out Stages'!N7:N85,DT101)</f>
        <v>0</v>
      </c>
      <c r="EG101" s="233">
        <f ca="1">COUNTIF('Knock Out Stages'!O7:O85,DT101)</f>
        <v>0</v>
      </c>
      <c r="EH101" s="233">
        <f ca="1">COUNTIF('Knock Out Stages'!P7:P85,DT101)</f>
        <v>0</v>
      </c>
      <c r="EI101" s="233">
        <f ca="1">COUNTIF('Knock Out Stages'!Q7:Q85,DT101)</f>
        <v>0</v>
      </c>
      <c r="EJ101" s="233">
        <f ca="1">COUNTIF('Knock Out Stages'!R7:R85,DT101)</f>
        <v>0</v>
      </c>
      <c r="EK101" s="233">
        <f t="shared" ca="1" si="498"/>
        <v>0</v>
      </c>
      <c r="EL101" s="235">
        <f ca="1">RANK(EK101,EK3:EK1250)+COUNTIF(EK3:EK101,EK101)-1</f>
        <v>99</v>
      </c>
      <c r="EM101" s="233" t="str">
        <f t="shared" ca="1" si="499"/>
        <v>Tomás Holes (Czechia)</v>
      </c>
    </row>
    <row r="102" spans="1:143" x14ac:dyDescent="0.2">
      <c r="A102" s="233">
        <f t="shared" si="531"/>
        <v>20</v>
      </c>
      <c r="B102" s="233" t="str">
        <f t="shared" si="532"/>
        <v>Oh Hyeon-Gyu (og)</v>
      </c>
      <c r="C102" s="233" t="str">
        <f t="shared" si="533"/>
        <v>Oh Hyeon-Gyu (og)</v>
      </c>
      <c r="D102" s="233" t="str">
        <f t="shared" si="534"/>
        <v>Themba Zwane (og)</v>
      </c>
      <c r="E102" s="233" t="str">
        <f t="shared" si="535"/>
        <v>Themba Zwane (og)</v>
      </c>
      <c r="F102" s="233" t="str">
        <f t="shared" si="536"/>
        <v>Moustafa Tarek Mashal (og)</v>
      </c>
      <c r="G102" s="233" t="str">
        <f t="shared" si="537"/>
        <v>Moustafa Tarek Mashal (og)</v>
      </c>
      <c r="H102" s="233" t="str">
        <f t="shared" si="538"/>
        <v>Osman Hadzikic (og)</v>
      </c>
      <c r="I102" s="233" t="str">
        <f t="shared" si="539"/>
        <v>Osman Hadzikic (og)</v>
      </c>
      <c r="J102" s="233" t="str">
        <f t="shared" si="540"/>
        <v>Ruben Providence (og)</v>
      </c>
      <c r="K102" s="233" t="str">
        <f t="shared" si="541"/>
        <v>Ruben Providence (og)</v>
      </c>
      <c r="L102" s="233" t="str">
        <f t="shared" si="542"/>
        <v>Noussair Mazraoui (og)</v>
      </c>
      <c r="M102" s="233" t="str">
        <f t="shared" si="543"/>
        <v>Noussair Mazraoui (og)</v>
      </c>
      <c r="N102" s="233" t="str">
        <f t="shared" si="544"/>
        <v>Milos Degenek (og)</v>
      </c>
      <c r="O102" s="233" t="str">
        <f t="shared" si="545"/>
        <v>Milos Degenek (og)</v>
      </c>
      <c r="P102" s="233" t="str">
        <f t="shared" si="546"/>
        <v>Lucas Romero (og)</v>
      </c>
      <c r="Q102" s="233" t="str">
        <f t="shared" si="547"/>
        <v>Lucas Romero (og)</v>
      </c>
      <c r="R102" s="233" t="str">
        <f t="shared" si="548"/>
        <v>Ousmane Diomande (og)</v>
      </c>
      <c r="S102" s="233" t="str">
        <f t="shared" si="549"/>
        <v>Ousmane Diomande (og)</v>
      </c>
      <c r="T102" s="233" t="str">
        <f t="shared" si="550"/>
        <v>Tahith Chong (og)</v>
      </c>
      <c r="U102" s="233" t="str">
        <f t="shared" si="551"/>
        <v>Tahith Chong (og)</v>
      </c>
      <c r="V102" s="233" t="str">
        <f t="shared" si="552"/>
        <v>Roony Bardghji (og)</v>
      </c>
      <c r="W102" s="233" t="str">
        <f t="shared" si="553"/>
        <v>Roony Bardghji (og)</v>
      </c>
      <c r="X102" s="233" t="str">
        <f t="shared" si="554"/>
        <v>Ryunosuke Sato (og)</v>
      </c>
      <c r="Y102" s="233" t="str">
        <f t="shared" si="555"/>
        <v>Ryunosuke Sato (og)</v>
      </c>
      <c r="Z102" s="233" t="str">
        <f t="shared" si="556"/>
        <v>Mohammad Mohebbi (og)</v>
      </c>
      <c r="AA102" s="233" t="str">
        <f t="shared" si="557"/>
        <v>Mohammad Mohebbi (og)</v>
      </c>
      <c r="AB102" s="233" t="str">
        <f t="shared" si="558"/>
        <v>Nasser Mansi (og)</v>
      </c>
      <c r="AC102" s="233" t="str">
        <f t="shared" si="559"/>
        <v>Nasser Mansi (og)</v>
      </c>
      <c r="AD102" s="233" t="str">
        <f t="shared" si="560"/>
        <v>Nawaf Boushal (og)</v>
      </c>
      <c r="AE102" s="233" t="str">
        <f t="shared" si="561"/>
        <v>Nawaf Boushal (og)</v>
      </c>
      <c r="AF102" s="233" t="str">
        <f t="shared" si="562"/>
        <v>Semedo (og)</v>
      </c>
      <c r="AG102" s="233" t="str">
        <f t="shared" si="563"/>
        <v>Semedo (og)</v>
      </c>
      <c r="AH102" s="233" t="str">
        <f t="shared" si="564"/>
        <v>Merchas Doski (og)</v>
      </c>
      <c r="AI102" s="233" t="str">
        <f t="shared" si="565"/>
        <v>Merchas Doski (og)</v>
      </c>
      <c r="AJ102" s="233" t="str">
        <f t="shared" si="566"/>
        <v>Mamadou Sarr (og)</v>
      </c>
      <c r="AK102" s="233" t="str">
        <f t="shared" si="567"/>
        <v>Mamadou Sarr (og)</v>
      </c>
      <c r="AL102" s="233" t="str">
        <f t="shared" si="568"/>
        <v>Patrick Wimmer (og)</v>
      </c>
      <c r="AM102" s="233" t="str">
        <f t="shared" si="569"/>
        <v>Patrick Wimmer (og)</v>
      </c>
      <c r="AN102" s="233" t="str">
        <f t="shared" si="570"/>
        <v>Rafik Belghali (og)</v>
      </c>
      <c r="AO102" s="233" t="str">
        <f t="shared" si="571"/>
        <v>Rafik Belghali (og)</v>
      </c>
      <c r="AP102" s="233" t="str">
        <f t="shared" si="572"/>
        <v>Otabek Shukurov (og)</v>
      </c>
      <c r="AQ102" s="233" t="str">
        <f t="shared" si="573"/>
        <v>Otabek Shukurov (og)</v>
      </c>
      <c r="AR102" s="233" t="str">
        <f t="shared" si="574"/>
        <v>Rocky Bushiri (og)</v>
      </c>
      <c r="AS102" s="233" t="str">
        <f t="shared" si="575"/>
        <v>Rocky Bushiri (og)</v>
      </c>
      <c r="AT102" s="233" t="str">
        <f t="shared" si="576"/>
        <v>Lawrence Ati-Zigi (og)</v>
      </c>
      <c r="AU102" s="233" t="str">
        <f t="shared" si="577"/>
        <v>Lawrence Ati-Zigi (og)</v>
      </c>
      <c r="AV102" s="233" t="str">
        <f t="shared" si="578"/>
        <v>Martin Baturina (og)</v>
      </c>
      <c r="AW102" s="233" t="str">
        <f t="shared" si="579"/>
        <v>Martin Baturina (og)</v>
      </c>
      <c r="DQ102" s="233" t="str">
        <f t="shared" ca="1" si="469"/>
        <v>Czechia</v>
      </c>
      <c r="DR102" s="233">
        <f t="shared" si="470"/>
        <v>21</v>
      </c>
      <c r="DS102" s="233">
        <f t="shared" si="471"/>
        <v>2</v>
      </c>
      <c r="DT102" s="233" t="str">
        <f ca="1">OFFSET(C3,DR102,DS102)</f>
        <v>Tomás Ladra</v>
      </c>
      <c r="DU102" s="233">
        <f ca="1">COUNTIF('Group Stages'!J7:J150,DT102)</f>
        <v>0</v>
      </c>
      <c r="DV102" s="233">
        <f ca="1">COUNTIF('Group Stages'!K7:K150,DT102)</f>
        <v>0</v>
      </c>
      <c r="DW102" s="233">
        <f ca="1">COUNTIF('Group Stages'!L7:L150,DT102)</f>
        <v>0</v>
      </c>
      <c r="DX102" s="233">
        <f ca="1">COUNTIF('Group Stages'!M7:M150,DT102)</f>
        <v>0</v>
      </c>
      <c r="DY102" s="233">
        <f ca="1">COUNTIF('Group Stages'!N7:N150,DT102)</f>
        <v>0</v>
      </c>
      <c r="DZ102" s="233">
        <f ca="1">COUNTIF('Group Stages'!O7:O150,DT102)</f>
        <v>0</v>
      </c>
      <c r="EA102" s="233">
        <f ca="1">COUNTIF('Group Stages'!P7:P150,DT102)</f>
        <v>0</v>
      </c>
      <c r="EB102" s="233">
        <f ca="1">COUNTIF('Group Stages'!Q7:Q150,DT102)</f>
        <v>0</v>
      </c>
      <c r="EC102" s="233">
        <f ca="1">COUNTIF('Knock Out Stages'!K7:K85,DT102)</f>
        <v>0</v>
      </c>
      <c r="ED102" s="233">
        <f ca="1">COUNTIF('Knock Out Stages'!L7:L85,DT102)</f>
        <v>0</v>
      </c>
      <c r="EE102" s="233">
        <f ca="1">COUNTIF('Knock Out Stages'!M7:M85,DT102)</f>
        <v>0</v>
      </c>
      <c r="EF102" s="233">
        <f ca="1">COUNTIF('Knock Out Stages'!N7:N85,DT102)</f>
        <v>0</v>
      </c>
      <c r="EG102" s="233">
        <f ca="1">COUNTIF('Knock Out Stages'!O7:O85,DT102)</f>
        <v>0</v>
      </c>
      <c r="EH102" s="233">
        <f ca="1">COUNTIF('Knock Out Stages'!P7:P85,DT102)</f>
        <v>0</v>
      </c>
      <c r="EI102" s="233">
        <f ca="1">COUNTIF('Knock Out Stages'!Q7:Q85,DT102)</f>
        <v>0</v>
      </c>
      <c r="EJ102" s="233">
        <f ca="1">COUNTIF('Knock Out Stages'!R7:R85,DT102)</f>
        <v>0</v>
      </c>
      <c r="EK102" s="233">
        <f t="shared" ca="1" si="498"/>
        <v>0</v>
      </c>
      <c r="EL102" s="235">
        <f ca="1">RANK(EK102,EK3:EK1250)+COUNTIF(EK3:EK102,EK102)-1</f>
        <v>100</v>
      </c>
      <c r="EM102" s="233" t="str">
        <f t="shared" ca="1" si="499"/>
        <v>Tomás Ladra (Czechia)</v>
      </c>
    </row>
    <row r="103" spans="1:143" x14ac:dyDescent="0.2">
      <c r="A103" s="233">
        <f t="shared" si="531"/>
        <v>21</v>
      </c>
      <c r="B103" s="233" t="str">
        <f t="shared" si="532"/>
        <v>Paik Seung-Ho (og)</v>
      </c>
      <c r="C103" s="233" t="str">
        <f t="shared" si="533"/>
        <v>Paik Seung-Ho (og)</v>
      </c>
      <c r="D103" s="233" t="str">
        <f t="shared" si="534"/>
        <v>Tholo Matuludi (og)</v>
      </c>
      <c r="E103" s="233" t="str">
        <f t="shared" si="535"/>
        <v>Tholo Matuludi (og)</v>
      </c>
      <c r="F103" s="233" t="str">
        <f t="shared" si="536"/>
        <v>Mubark Shanan Hamza (og)</v>
      </c>
      <c r="G103" s="233" t="str">
        <f t="shared" si="537"/>
        <v>Mubark Shanan Hamza (og)</v>
      </c>
      <c r="H103" s="233" t="str">
        <f t="shared" si="538"/>
        <v>Samed Bazdar (og)</v>
      </c>
      <c r="I103" s="233" t="str">
        <f t="shared" si="539"/>
        <v>Samed Bazdar (og)</v>
      </c>
      <c r="J103" s="233" t="str">
        <f t="shared" si="540"/>
        <v>Wilguens Paugain (og)</v>
      </c>
      <c r="K103" s="233" t="str">
        <f t="shared" si="541"/>
        <v>Wilguens Paugain (og)</v>
      </c>
      <c r="L103" s="233" t="str">
        <f t="shared" si="542"/>
        <v>Oussama Targhaline (og)</v>
      </c>
      <c r="M103" s="233" t="str">
        <f t="shared" si="543"/>
        <v>Oussama Targhaline (og)</v>
      </c>
      <c r="N103" s="233" t="str">
        <f t="shared" si="544"/>
        <v>Nestory Irankunda (og)</v>
      </c>
      <c r="O103" s="233" t="str">
        <f t="shared" si="545"/>
        <v>Nestory Irankunda (og)</v>
      </c>
      <c r="P103" s="233" t="str">
        <f t="shared" si="546"/>
        <v>Matías Galarza (og)</v>
      </c>
      <c r="Q103" s="233" t="str">
        <f t="shared" si="547"/>
        <v>Matías Galarza (og)</v>
      </c>
      <c r="R103" s="233" t="str">
        <f t="shared" si="548"/>
        <v>Parfait Guiagon (og)</v>
      </c>
      <c r="S103" s="233" t="str">
        <f t="shared" si="549"/>
        <v>Parfait Guiagon (og)</v>
      </c>
      <c r="T103" s="233" t="str">
        <f t="shared" si="550"/>
        <v>Trevor Doornbusch (og)</v>
      </c>
      <c r="U103" s="233" t="str">
        <f t="shared" si="551"/>
        <v>Trevor Doornbusch (og)</v>
      </c>
      <c r="V103" s="233" t="str">
        <f t="shared" si="552"/>
        <v>Taha Ali (og)</v>
      </c>
      <c r="W103" s="233" t="str">
        <f t="shared" si="553"/>
        <v>Taha Ali (og)</v>
      </c>
      <c r="X103" s="233" t="str">
        <f t="shared" si="554"/>
        <v>Shogo Taniguchi (og)</v>
      </c>
      <c r="Y103" s="233" t="str">
        <f t="shared" si="555"/>
        <v>Shogo Taniguchi (og)</v>
      </c>
      <c r="Z103" s="233" t="str">
        <f t="shared" si="556"/>
        <v>Omid Norafkan (og)</v>
      </c>
      <c r="AA103" s="233" t="str">
        <f t="shared" si="557"/>
        <v>Omid Norafkan (og)</v>
      </c>
      <c r="AB103" s="233" t="str">
        <f t="shared" si="558"/>
        <v>Omar Marmoush (og)</v>
      </c>
      <c r="AC103" s="233" t="str">
        <f t="shared" si="559"/>
        <v>Omar Marmoush (og)</v>
      </c>
      <c r="AD103" s="233" t="str">
        <f t="shared" si="560"/>
        <v>Rayane Hamidou (og)</v>
      </c>
      <c r="AE103" s="233" t="str">
        <f t="shared" si="561"/>
        <v>Rayane Hamidou (og)</v>
      </c>
      <c r="AF103" s="233" t="str">
        <f t="shared" si="562"/>
        <v>Sidny Cabral (og)</v>
      </c>
      <c r="AG103" s="233" t="str">
        <f t="shared" si="563"/>
        <v>Sidny Cabral (og)</v>
      </c>
      <c r="AH103" s="233" t="str">
        <f t="shared" si="564"/>
        <v>Mohannad Ali Kadhim (og)</v>
      </c>
      <c r="AI103" s="233" t="str">
        <f t="shared" si="565"/>
        <v>Mohannad Ali Kadhim (og)</v>
      </c>
      <c r="AJ103" s="233" t="str">
        <f t="shared" si="566"/>
        <v>Mory Diaw (og)</v>
      </c>
      <c r="AK103" s="233" t="str">
        <f t="shared" si="567"/>
        <v>Mory Diaw (og)</v>
      </c>
      <c r="AL103" s="233" t="str">
        <f t="shared" si="568"/>
        <v>Paul Wanner (og)</v>
      </c>
      <c r="AM103" s="233" t="str">
        <f t="shared" si="569"/>
        <v>Paul Wanner (og)</v>
      </c>
      <c r="AN103" s="233" t="str">
        <f t="shared" si="570"/>
        <v>Ramiz Zerrouki (og)</v>
      </c>
      <c r="AO103" s="233" t="str">
        <f t="shared" si="571"/>
        <v>Ramiz Zerrouki (og)</v>
      </c>
      <c r="AP103" s="233" t="str">
        <f t="shared" si="572"/>
        <v>Rustamjon Ashurmatov (og)</v>
      </c>
      <c r="AQ103" s="233" t="str">
        <f t="shared" si="573"/>
        <v>Rustamjon Ashurmatov (og)</v>
      </c>
      <c r="AR103" s="233" t="str">
        <f t="shared" si="574"/>
        <v>Samuel Moutoussamy (og)</v>
      </c>
      <c r="AS103" s="233" t="str">
        <f t="shared" si="575"/>
        <v>Samuel Moutoussamy (og)</v>
      </c>
      <c r="AT103" s="233" t="str">
        <f t="shared" si="576"/>
        <v>Marvin Senaya (og)</v>
      </c>
      <c r="AU103" s="233" t="str">
        <f t="shared" si="577"/>
        <v>Marvin Senaya (og)</v>
      </c>
      <c r="AV103" s="233" t="str">
        <f t="shared" si="578"/>
        <v>Martin Erlic (og)</v>
      </c>
      <c r="AW103" s="233" t="str">
        <f t="shared" si="579"/>
        <v>Martin Erlic (og)</v>
      </c>
      <c r="DQ103" s="233" t="str">
        <f t="shared" ca="1" si="469"/>
        <v>Czechia</v>
      </c>
      <c r="DR103" s="233">
        <f t="shared" si="470"/>
        <v>22</v>
      </c>
      <c r="DS103" s="233">
        <f t="shared" si="471"/>
        <v>2</v>
      </c>
      <c r="DT103" s="233" t="str">
        <f ca="1">OFFSET(C3,DR103,DS103)</f>
        <v>Tomás Soucek</v>
      </c>
      <c r="DU103" s="233">
        <f ca="1">COUNTIF('Group Stages'!J7:J150,DT103)</f>
        <v>0</v>
      </c>
      <c r="DV103" s="233">
        <f ca="1">COUNTIF('Group Stages'!K7:K150,DT103)</f>
        <v>0</v>
      </c>
      <c r="DW103" s="233">
        <f ca="1">COUNTIF('Group Stages'!L7:L150,DT103)</f>
        <v>0</v>
      </c>
      <c r="DX103" s="233">
        <f ca="1">COUNTIF('Group Stages'!M7:M150,DT103)</f>
        <v>0</v>
      </c>
      <c r="DY103" s="233">
        <f ca="1">COUNTIF('Group Stages'!N7:N150,DT103)</f>
        <v>0</v>
      </c>
      <c r="DZ103" s="233">
        <f ca="1">COUNTIF('Group Stages'!O7:O150,DT103)</f>
        <v>0</v>
      </c>
      <c r="EA103" s="233">
        <f ca="1">COUNTIF('Group Stages'!P7:P150,DT103)</f>
        <v>0</v>
      </c>
      <c r="EB103" s="233">
        <f ca="1">COUNTIF('Group Stages'!Q7:Q150,DT103)</f>
        <v>0</v>
      </c>
      <c r="EC103" s="233">
        <f ca="1">COUNTIF('Knock Out Stages'!K7:K85,DT103)</f>
        <v>0</v>
      </c>
      <c r="ED103" s="233">
        <f ca="1">COUNTIF('Knock Out Stages'!L7:L85,DT103)</f>
        <v>0</v>
      </c>
      <c r="EE103" s="233">
        <f ca="1">COUNTIF('Knock Out Stages'!M7:M85,DT103)</f>
        <v>0</v>
      </c>
      <c r="EF103" s="233">
        <f ca="1">COUNTIF('Knock Out Stages'!N7:N85,DT103)</f>
        <v>0</v>
      </c>
      <c r="EG103" s="233">
        <f ca="1">COUNTIF('Knock Out Stages'!O7:O85,DT103)</f>
        <v>0</v>
      </c>
      <c r="EH103" s="233">
        <f ca="1">COUNTIF('Knock Out Stages'!P7:P85,DT103)</f>
        <v>0</v>
      </c>
      <c r="EI103" s="233">
        <f ca="1">COUNTIF('Knock Out Stages'!Q7:Q85,DT103)</f>
        <v>0</v>
      </c>
      <c r="EJ103" s="233">
        <f ca="1">COUNTIF('Knock Out Stages'!R7:R85,DT103)</f>
        <v>0</v>
      </c>
      <c r="EK103" s="233">
        <f t="shared" ca="1" si="498"/>
        <v>0</v>
      </c>
      <c r="EL103" s="235">
        <f ca="1">RANK(EK103,EK3:EK1250)+COUNTIF(EK3:EK103,EK103)-1</f>
        <v>101</v>
      </c>
      <c r="EM103" s="233" t="str">
        <f t="shared" ca="1" si="499"/>
        <v>Tomás Soucek (Czechia)</v>
      </c>
    </row>
    <row r="104" spans="1:143" x14ac:dyDescent="0.2">
      <c r="A104" s="233">
        <f t="shared" si="531"/>
        <v>22</v>
      </c>
      <c r="B104" s="233" t="str">
        <f t="shared" si="532"/>
        <v>Park Jin-Seop (og)</v>
      </c>
      <c r="C104" s="233" t="str">
        <f t="shared" si="533"/>
        <v>Park Jin-Seop (og)</v>
      </c>
      <c r="D104" s="233" t="str">
        <f t="shared" si="534"/>
        <v>Tshepang Moremi (og)</v>
      </c>
      <c r="E104" s="233" t="str">
        <f t="shared" si="535"/>
        <v>Tshepang Moremi (og)</v>
      </c>
      <c r="F104" s="233" t="str">
        <f t="shared" si="536"/>
        <v>Niall Mason (og)</v>
      </c>
      <c r="G104" s="233" t="str">
        <f t="shared" si="537"/>
        <v>Niall Mason (og)</v>
      </c>
      <c r="H104" s="233" t="str">
        <f t="shared" si="538"/>
        <v>Sead Kolasinac (og)</v>
      </c>
      <c r="I104" s="233" t="str">
        <f t="shared" si="539"/>
        <v>Sead Kolasinac (og)</v>
      </c>
      <c r="J104" s="233" t="str">
        <f t="shared" si="540"/>
        <v>Wilson Isidor (og)</v>
      </c>
      <c r="K104" s="233" t="str">
        <f t="shared" si="541"/>
        <v>Wilson Isidor (og)</v>
      </c>
      <c r="L104" s="233" t="str">
        <f t="shared" si="542"/>
        <v>Rayane Bounida (og)</v>
      </c>
      <c r="M104" s="233" t="str">
        <f t="shared" si="543"/>
        <v>Rayane Bounida (og)</v>
      </c>
      <c r="N104" s="233" t="str">
        <f t="shared" si="544"/>
        <v>Nishan Velupillay (og)</v>
      </c>
      <c r="O104" s="233" t="str">
        <f t="shared" si="545"/>
        <v>Nishan Velupillay (og)</v>
      </c>
      <c r="P104" s="233" t="str">
        <f t="shared" si="546"/>
        <v>Mauricio (og)</v>
      </c>
      <c r="Q104" s="233" t="str">
        <f t="shared" si="547"/>
        <v>Mauricio (og)</v>
      </c>
      <c r="R104" s="233" t="str">
        <f t="shared" si="548"/>
        <v>Seko Fofana (og)</v>
      </c>
      <c r="S104" s="233" t="str">
        <f t="shared" si="549"/>
        <v>Seko Fofana (og)</v>
      </c>
      <c r="T104" s="233" t="str">
        <f t="shared" si="550"/>
        <v>Tyrese Noslin (og)</v>
      </c>
      <c r="U104" s="233" t="str">
        <f t="shared" si="551"/>
        <v>Tyrese Noslin (og)</v>
      </c>
      <c r="V104" s="233" t="str">
        <f t="shared" si="552"/>
        <v>Victor Eriksson (og)</v>
      </c>
      <c r="W104" s="233" t="str">
        <f t="shared" si="553"/>
        <v>Victor Eriksson (og)</v>
      </c>
      <c r="X104" s="233" t="str">
        <f t="shared" si="554"/>
        <v>Shuto Machino (og)</v>
      </c>
      <c r="Y104" s="233" t="str">
        <f t="shared" si="555"/>
        <v>Shuto Machino (og)</v>
      </c>
      <c r="Z104" s="233" t="str">
        <f t="shared" si="556"/>
        <v>Payam Niazmand (og)</v>
      </c>
      <c r="AA104" s="233" t="str">
        <f t="shared" si="557"/>
        <v>Payam Niazmand (og)</v>
      </c>
      <c r="AB104" s="233" t="str">
        <f t="shared" si="558"/>
        <v>Ramy Rabia (og)</v>
      </c>
      <c r="AC104" s="233" t="str">
        <f t="shared" si="559"/>
        <v>Ramy Rabia (og)</v>
      </c>
      <c r="AD104" s="233" t="str">
        <f t="shared" si="560"/>
        <v>Saleh Al-Shehri (og)</v>
      </c>
      <c r="AE104" s="233" t="str">
        <f t="shared" si="561"/>
        <v>Saleh Al-Shehri (og)</v>
      </c>
      <c r="AF104" s="233" t="str">
        <f t="shared" si="562"/>
        <v>Steven Moreira (og)</v>
      </c>
      <c r="AG104" s="233" t="str">
        <f t="shared" si="563"/>
        <v>Steven Moreira (og)</v>
      </c>
      <c r="AH104" s="233" t="str">
        <f t="shared" si="564"/>
        <v>Munaf Younis Hashim (og)</v>
      </c>
      <c r="AI104" s="233" t="str">
        <f t="shared" si="565"/>
        <v>Munaf Younis Hashim (og)</v>
      </c>
      <c r="AJ104" s="233" t="str">
        <f t="shared" si="566"/>
        <v>Moussa Niakhaté (og)</v>
      </c>
      <c r="AK104" s="233" t="str">
        <f t="shared" si="567"/>
        <v>Moussa Niakhaté (og)</v>
      </c>
      <c r="AL104" s="233" t="str">
        <f t="shared" si="568"/>
        <v>Philipp Lienhart (og)</v>
      </c>
      <c r="AM104" s="233" t="str">
        <f t="shared" si="569"/>
        <v>Philipp Lienhart (og)</v>
      </c>
      <c r="AN104" s="233" t="str">
        <f t="shared" si="570"/>
        <v>Ramy Bensebaini (og)</v>
      </c>
      <c r="AO104" s="233" t="str">
        <f t="shared" si="571"/>
        <v>Ramy Bensebaini (og)</v>
      </c>
      <c r="AP104" s="233" t="str">
        <f t="shared" si="572"/>
        <v>Sherzod Nasrullaev (og)</v>
      </c>
      <c r="AQ104" s="233" t="str">
        <f t="shared" si="573"/>
        <v>Sherzod Nasrullaev (og)</v>
      </c>
      <c r="AR104" s="233" t="str">
        <f t="shared" si="574"/>
        <v>Simon Banza (og)</v>
      </c>
      <c r="AS104" s="233" t="str">
        <f t="shared" si="575"/>
        <v>Simon Banza (og)</v>
      </c>
      <c r="AT104" s="233" t="str">
        <f t="shared" si="576"/>
        <v>Patric Pfeiffer (og)</v>
      </c>
      <c r="AU104" s="233" t="str">
        <f t="shared" si="577"/>
        <v>Patric Pfeiffer (og)</v>
      </c>
      <c r="AV104" s="233" t="str">
        <f t="shared" si="578"/>
        <v>Nikola Moro (og)</v>
      </c>
      <c r="AW104" s="233" t="str">
        <f t="shared" si="579"/>
        <v>Nikola Moro (og)</v>
      </c>
      <c r="DQ104" s="233" t="str">
        <f t="shared" ca="1" si="469"/>
        <v>Czechia</v>
      </c>
      <c r="DR104" s="233">
        <f t="shared" si="470"/>
        <v>23</v>
      </c>
      <c r="DS104" s="233">
        <f t="shared" si="471"/>
        <v>2</v>
      </c>
      <c r="DT104" s="233" t="str">
        <f ca="1">OFFSET(C3,DR104,DS104)</f>
        <v>Vladimír Coufal</v>
      </c>
      <c r="DU104" s="233">
        <f ca="1">COUNTIF('Group Stages'!J7:J150,DT104)</f>
        <v>0</v>
      </c>
      <c r="DV104" s="233">
        <f ca="1">COUNTIF('Group Stages'!K7:K150,DT104)</f>
        <v>0</v>
      </c>
      <c r="DW104" s="233">
        <f ca="1">COUNTIF('Group Stages'!L7:L150,DT104)</f>
        <v>0</v>
      </c>
      <c r="DX104" s="233">
        <f ca="1">COUNTIF('Group Stages'!M7:M150,DT104)</f>
        <v>0</v>
      </c>
      <c r="DY104" s="233">
        <f ca="1">COUNTIF('Group Stages'!N7:N150,DT104)</f>
        <v>0</v>
      </c>
      <c r="DZ104" s="233">
        <f ca="1">COUNTIF('Group Stages'!O7:O150,DT104)</f>
        <v>0</v>
      </c>
      <c r="EA104" s="233">
        <f ca="1">COUNTIF('Group Stages'!P7:P150,DT104)</f>
        <v>0</v>
      </c>
      <c r="EB104" s="233">
        <f ca="1">COUNTIF('Group Stages'!Q7:Q150,DT104)</f>
        <v>0</v>
      </c>
      <c r="EC104" s="233">
        <f ca="1">COUNTIF('Knock Out Stages'!K7:K85,DT104)</f>
        <v>0</v>
      </c>
      <c r="ED104" s="233">
        <f ca="1">COUNTIF('Knock Out Stages'!L7:L85,DT104)</f>
        <v>0</v>
      </c>
      <c r="EE104" s="233">
        <f ca="1">COUNTIF('Knock Out Stages'!M7:M85,DT104)</f>
        <v>0</v>
      </c>
      <c r="EF104" s="233">
        <f ca="1">COUNTIF('Knock Out Stages'!N7:N85,DT104)</f>
        <v>0</v>
      </c>
      <c r="EG104" s="233">
        <f ca="1">COUNTIF('Knock Out Stages'!O7:O85,DT104)</f>
        <v>0</v>
      </c>
      <c r="EH104" s="233">
        <f ca="1">COUNTIF('Knock Out Stages'!P7:P85,DT104)</f>
        <v>0</v>
      </c>
      <c r="EI104" s="233">
        <f ca="1">COUNTIF('Knock Out Stages'!Q7:Q85,DT104)</f>
        <v>0</v>
      </c>
      <c r="EJ104" s="233">
        <f ca="1">COUNTIF('Knock Out Stages'!R7:R85,DT104)</f>
        <v>0</v>
      </c>
      <c r="EK104" s="233">
        <f t="shared" ca="1" si="498"/>
        <v>0</v>
      </c>
      <c r="EL104" s="235">
        <f ca="1">RANK(EK104,EK3:EK1250)+COUNTIF(EK3:EK104,EK104)-1</f>
        <v>102</v>
      </c>
      <c r="EM104" s="233" t="str">
        <f t="shared" ca="1" si="499"/>
        <v>Vladimír Coufal (Czechia)</v>
      </c>
    </row>
    <row r="105" spans="1:143" x14ac:dyDescent="0.2">
      <c r="A105" s="233">
        <f t="shared" si="531"/>
        <v>23</v>
      </c>
      <c r="B105" s="233" t="str">
        <f t="shared" si="532"/>
        <v>Seol Young-Woo (og)</v>
      </c>
      <c r="C105" s="233" t="str">
        <f t="shared" si="533"/>
        <v>Seol Young-Woo (og)</v>
      </c>
      <c r="D105" s="233" t="str">
        <f t="shared" si="534"/>
        <v>Yaya Sithole (og)</v>
      </c>
      <c r="E105" s="233" t="str">
        <f t="shared" si="535"/>
        <v>Yaya Sithole (og)</v>
      </c>
      <c r="F105" s="233" t="str">
        <f t="shared" si="536"/>
        <v>Ró-Ró (og)</v>
      </c>
      <c r="G105" s="233" t="str">
        <f t="shared" si="537"/>
        <v>Ró-Ró (og)</v>
      </c>
      <c r="H105" s="233" t="str">
        <f t="shared" si="538"/>
        <v>Stjepan Radeljic (og)</v>
      </c>
      <c r="I105" s="233" t="str">
        <f t="shared" si="539"/>
        <v>Stjepan Radeljic (og)</v>
      </c>
      <c r="J105" s="233" t="str">
        <f t="shared" si="540"/>
        <v>Woobens Pacius (og)</v>
      </c>
      <c r="K105" s="233" t="str">
        <f t="shared" si="541"/>
        <v>Woobens Pacius (og)</v>
      </c>
      <c r="L105" s="233" t="str">
        <f t="shared" si="542"/>
        <v>Redouane Halal (og)</v>
      </c>
      <c r="M105" s="233" t="str">
        <f t="shared" si="543"/>
        <v>Redouane Halal (og)</v>
      </c>
      <c r="N105" s="233" t="str">
        <f t="shared" si="544"/>
        <v>Patrick Beach (og)</v>
      </c>
      <c r="O105" s="233" t="str">
        <f t="shared" si="545"/>
        <v>Patrick Beach (og)</v>
      </c>
      <c r="P105" s="233" t="str">
        <f t="shared" si="546"/>
        <v>Miguel Almirón (og)</v>
      </c>
      <c r="Q105" s="233" t="str">
        <f t="shared" si="547"/>
        <v>Miguel Almirón (og)</v>
      </c>
      <c r="R105" s="233" t="str">
        <f t="shared" si="548"/>
        <v>Simon Adingra (og)</v>
      </c>
      <c r="S105" s="233" t="str">
        <f t="shared" si="549"/>
        <v>Simon Adingra (og)</v>
      </c>
      <c r="T105" s="233" t="str">
        <f t="shared" si="550"/>
        <v>Tyrick Bodak (og)</v>
      </c>
      <c r="U105" s="233" t="str">
        <f t="shared" si="551"/>
        <v>Tyrick Bodak (og)</v>
      </c>
      <c r="V105" s="233" t="str">
        <f t="shared" si="552"/>
        <v>Victor Lindelöf (og)</v>
      </c>
      <c r="W105" s="233" t="str">
        <f t="shared" si="553"/>
        <v>Victor Lindelöf (og)</v>
      </c>
      <c r="X105" s="233" t="str">
        <f t="shared" si="554"/>
        <v>Tomoki Hayakawa (og)</v>
      </c>
      <c r="Y105" s="233" t="str">
        <f t="shared" si="555"/>
        <v>Tomoki Hayakawa (og)</v>
      </c>
      <c r="Z105" s="233" t="str">
        <f t="shared" si="556"/>
        <v>Ramin Rezaeian (og)</v>
      </c>
      <c r="AA105" s="233" t="str">
        <f t="shared" si="557"/>
        <v>Ramin Rezaeian (og)</v>
      </c>
      <c r="AB105" s="233" t="str">
        <f t="shared" si="558"/>
        <v>Tarek Alaa (og)</v>
      </c>
      <c r="AC105" s="233" t="str">
        <f t="shared" si="559"/>
        <v>Tarek Alaa (og)</v>
      </c>
      <c r="AD105" s="233" t="str">
        <f t="shared" si="560"/>
        <v>Salman Al-Faraj (og)</v>
      </c>
      <c r="AE105" s="233" t="str">
        <f t="shared" si="561"/>
        <v>Salman Al-Faraj (og)</v>
      </c>
      <c r="AF105" s="233" t="str">
        <f t="shared" si="562"/>
        <v>Telmo Arcanjo (og)</v>
      </c>
      <c r="AG105" s="233" t="str">
        <f t="shared" si="563"/>
        <v>Telmo Arcanjo (og)</v>
      </c>
      <c r="AH105" s="233" t="str">
        <f t="shared" si="564"/>
        <v>Peter Gwargis (og)</v>
      </c>
      <c r="AI105" s="233" t="str">
        <f t="shared" si="565"/>
        <v>Peter Gwargis (og)</v>
      </c>
      <c r="AJ105" s="233" t="str">
        <f t="shared" si="566"/>
        <v>Nicolas Jackson (og)</v>
      </c>
      <c r="AK105" s="233" t="str">
        <f t="shared" si="567"/>
        <v>Nicolas Jackson (og)</v>
      </c>
      <c r="AL105" s="233" t="str">
        <f t="shared" si="568"/>
        <v>Phillipp Mwene (og)</v>
      </c>
      <c r="AM105" s="233" t="str">
        <f t="shared" si="569"/>
        <v>Phillipp Mwene (og)</v>
      </c>
      <c r="AN105" s="233" t="str">
        <f t="shared" si="570"/>
        <v>Rayan Aït-Nouri (og)</v>
      </c>
      <c r="AO105" s="233" t="str">
        <f t="shared" si="571"/>
        <v>Rayan Aït-Nouri (og)</v>
      </c>
      <c r="AP105" s="233" t="str">
        <f t="shared" si="572"/>
        <v>Sherzod Temirov (og)</v>
      </c>
      <c r="AQ105" s="233" t="str">
        <f t="shared" si="573"/>
        <v>Sherzod Temirov (og)</v>
      </c>
      <c r="AR105" s="233" t="str">
        <f t="shared" si="574"/>
        <v>Steve Kapuadi (og)</v>
      </c>
      <c r="AS105" s="233" t="str">
        <f t="shared" si="575"/>
        <v>Steve Kapuadi (og)</v>
      </c>
      <c r="AT105" s="233" t="str">
        <f t="shared" si="576"/>
        <v>Prince Adu (og)</v>
      </c>
      <c r="AU105" s="233" t="str">
        <f t="shared" si="577"/>
        <v>Prince Adu (og)</v>
      </c>
      <c r="AV105" s="233" t="str">
        <f t="shared" si="578"/>
        <v>Nikola Vlasic (og)</v>
      </c>
      <c r="AW105" s="233" t="str">
        <f t="shared" si="579"/>
        <v>Nikola Vlasic (og)</v>
      </c>
      <c r="DQ105" s="233" t="str">
        <f t="shared" ca="1" si="469"/>
        <v>Czechia</v>
      </c>
      <c r="DR105" s="233">
        <f t="shared" si="470"/>
        <v>24</v>
      </c>
      <c r="DS105" s="233">
        <f t="shared" si="471"/>
        <v>2</v>
      </c>
      <c r="DT105" s="233" t="str">
        <f ca="1">OFFSET(C3,DR105,DS105)</f>
        <v>Vladimír Darida</v>
      </c>
      <c r="DU105" s="233">
        <f ca="1">COUNTIF('Group Stages'!J7:J150,DT105)</f>
        <v>0</v>
      </c>
      <c r="DV105" s="233">
        <f ca="1">COUNTIF('Group Stages'!K7:K150,DT105)</f>
        <v>0</v>
      </c>
      <c r="DW105" s="233">
        <f ca="1">COUNTIF('Group Stages'!L7:L150,DT105)</f>
        <v>0</v>
      </c>
      <c r="DX105" s="233">
        <f ca="1">COUNTIF('Group Stages'!M7:M150,DT105)</f>
        <v>0</v>
      </c>
      <c r="DY105" s="233">
        <f ca="1">COUNTIF('Group Stages'!N7:N150,DT105)</f>
        <v>0</v>
      </c>
      <c r="DZ105" s="233">
        <f ca="1">COUNTIF('Group Stages'!O7:O150,DT105)</f>
        <v>0</v>
      </c>
      <c r="EA105" s="233">
        <f ca="1">COUNTIF('Group Stages'!P7:P150,DT105)</f>
        <v>0</v>
      </c>
      <c r="EB105" s="233">
        <f ca="1">COUNTIF('Group Stages'!Q7:Q150,DT105)</f>
        <v>0</v>
      </c>
      <c r="EC105" s="233">
        <f ca="1">COUNTIF('Knock Out Stages'!K7:K85,DT105)</f>
        <v>0</v>
      </c>
      <c r="ED105" s="233">
        <f ca="1">COUNTIF('Knock Out Stages'!L7:L85,DT105)</f>
        <v>0</v>
      </c>
      <c r="EE105" s="233">
        <f ca="1">COUNTIF('Knock Out Stages'!M7:M85,DT105)</f>
        <v>0</v>
      </c>
      <c r="EF105" s="233">
        <f ca="1">COUNTIF('Knock Out Stages'!N7:N85,DT105)</f>
        <v>0</v>
      </c>
      <c r="EG105" s="233">
        <f ca="1">COUNTIF('Knock Out Stages'!O7:O85,DT105)</f>
        <v>0</v>
      </c>
      <c r="EH105" s="233">
        <f ca="1">COUNTIF('Knock Out Stages'!P7:P85,DT105)</f>
        <v>0</v>
      </c>
      <c r="EI105" s="233">
        <f ca="1">COUNTIF('Knock Out Stages'!Q7:Q85,DT105)</f>
        <v>0</v>
      </c>
      <c r="EJ105" s="233">
        <f ca="1">COUNTIF('Knock Out Stages'!R7:R85,DT105)</f>
        <v>0</v>
      </c>
      <c r="EK105" s="233">
        <f t="shared" ca="1" si="498"/>
        <v>0</v>
      </c>
      <c r="EL105" s="235">
        <f ca="1">RANK(EK105,EK3:EK1250)+COUNTIF(EK3:EK105,EK105)-1</f>
        <v>103</v>
      </c>
      <c r="EM105" s="233" t="str">
        <f t="shared" ca="1" si="499"/>
        <v>Vladimír Darida (Czechia)</v>
      </c>
    </row>
    <row r="106" spans="1:143" x14ac:dyDescent="0.2">
      <c r="A106" s="233">
        <f t="shared" si="531"/>
        <v>24</v>
      </c>
      <c r="B106" s="233" t="str">
        <f t="shared" si="532"/>
        <v>Son Heung-Min (og)</v>
      </c>
      <c r="C106" s="233" t="str">
        <f t="shared" si="533"/>
        <v>Son Heung-Min (og)</v>
      </c>
      <c r="D106" s="233" t="str">
        <f t="shared" si="534"/>
        <v>0 (og)</v>
      </c>
      <c r="E106" s="233" t="str">
        <f t="shared" si="535"/>
        <v>0 (og)</v>
      </c>
      <c r="F106" s="233" t="str">
        <f t="shared" si="536"/>
        <v>Salah Zakaria (og)</v>
      </c>
      <c r="G106" s="233" t="str">
        <f t="shared" si="537"/>
        <v>Salah Zakaria (og)</v>
      </c>
      <c r="H106" s="233" t="str">
        <f t="shared" si="538"/>
        <v>Tarik Muharemovic (og)</v>
      </c>
      <c r="I106" s="233" t="str">
        <f t="shared" si="539"/>
        <v>Tarik Muharemovic (og)</v>
      </c>
      <c r="J106" s="233" t="str">
        <f t="shared" si="540"/>
        <v>Woodensky Pierre (og)</v>
      </c>
      <c r="K106" s="233" t="str">
        <f t="shared" si="541"/>
        <v>Woodensky Pierre (og)</v>
      </c>
      <c r="L106" s="233" t="str">
        <f t="shared" si="542"/>
        <v>Samir El Mourabet (og)</v>
      </c>
      <c r="M106" s="233" t="str">
        <f t="shared" si="543"/>
        <v>Samir El Mourabet (og)</v>
      </c>
      <c r="N106" s="233" t="str">
        <f t="shared" si="544"/>
        <v>Patrick Yazbek (og)</v>
      </c>
      <c r="O106" s="233" t="str">
        <f t="shared" si="545"/>
        <v>Patrick Yazbek (og)</v>
      </c>
      <c r="P106" s="233" t="str">
        <f t="shared" si="546"/>
        <v>Omar Alderete (og)</v>
      </c>
      <c r="Q106" s="233" t="str">
        <f t="shared" si="547"/>
        <v>Omar Alderete (og)</v>
      </c>
      <c r="R106" s="233" t="str">
        <f t="shared" si="548"/>
        <v>Wilfried Singo (og)</v>
      </c>
      <c r="S106" s="233" t="str">
        <f t="shared" si="549"/>
        <v>Wilfried Singo (og)</v>
      </c>
      <c r="T106" s="233" t="str">
        <f t="shared" si="550"/>
        <v>0 (og)</v>
      </c>
      <c r="U106" s="233" t="str">
        <f t="shared" si="551"/>
        <v>0 (og)</v>
      </c>
      <c r="V106" s="233" t="str">
        <f t="shared" si="552"/>
        <v>Viktor Gyökeres (og)</v>
      </c>
      <c r="W106" s="233" t="str">
        <f t="shared" si="553"/>
        <v>Viktor Gyökeres (og)</v>
      </c>
      <c r="X106" s="233" t="str">
        <f t="shared" si="554"/>
        <v>Tsuyoshi Watanabe (og)</v>
      </c>
      <c r="Y106" s="233" t="str">
        <f t="shared" si="555"/>
        <v>Tsuyoshi Watanabe (og)</v>
      </c>
      <c r="Z106" s="233" t="str">
        <f t="shared" si="556"/>
        <v>Saeid Ezatolahi (og)</v>
      </c>
      <c r="AA106" s="233" t="str">
        <f t="shared" si="557"/>
        <v>Saeid Ezatolahi (og)</v>
      </c>
      <c r="AB106" s="233" t="str">
        <f t="shared" si="558"/>
        <v>Trézéguet (og)</v>
      </c>
      <c r="AC106" s="233" t="str">
        <f t="shared" si="559"/>
        <v>Trézéguet (og)</v>
      </c>
      <c r="AD106" s="233" t="str">
        <f t="shared" si="560"/>
        <v>Saud Abdulhamid (og)</v>
      </c>
      <c r="AE106" s="233" t="str">
        <f t="shared" si="561"/>
        <v>Saud Abdulhamid (og)</v>
      </c>
      <c r="AF106" s="233" t="str">
        <f t="shared" si="562"/>
        <v>Vozinha (og)</v>
      </c>
      <c r="AG106" s="233" t="str">
        <f t="shared" si="563"/>
        <v>Vozinha (og)</v>
      </c>
      <c r="AH106" s="233" t="str">
        <f t="shared" si="564"/>
        <v>Rebin Solaka (og)</v>
      </c>
      <c r="AI106" s="233" t="str">
        <f t="shared" si="565"/>
        <v>Rebin Solaka (og)</v>
      </c>
      <c r="AJ106" s="233" t="str">
        <f t="shared" si="566"/>
        <v>Nobel Mendy (og)</v>
      </c>
      <c r="AK106" s="233" t="str">
        <f t="shared" si="567"/>
        <v>Nobel Mendy (og)</v>
      </c>
      <c r="AL106" s="233" t="str">
        <f t="shared" si="568"/>
        <v>Romano Schmid (og)</v>
      </c>
      <c r="AM106" s="233" t="str">
        <f t="shared" si="569"/>
        <v>Romano Schmid (og)</v>
      </c>
      <c r="AN106" s="233" t="str">
        <f t="shared" si="570"/>
        <v>Riyad Mahrez (og)</v>
      </c>
      <c r="AO106" s="233" t="str">
        <f t="shared" si="571"/>
        <v>Riyad Mahrez (og)</v>
      </c>
      <c r="AP106" s="233" t="str">
        <f t="shared" si="572"/>
        <v>Umarali Rakhmonaliev (og)</v>
      </c>
      <c r="AQ106" s="233" t="str">
        <f t="shared" si="573"/>
        <v>Umarali Rakhmonaliev (og)</v>
      </c>
      <c r="AR106" s="233" t="str">
        <f t="shared" si="574"/>
        <v>Théo Bongonda (og)</v>
      </c>
      <c r="AS106" s="233" t="str">
        <f t="shared" si="575"/>
        <v>Théo Bongonda (og)</v>
      </c>
      <c r="AT106" s="233" t="str">
        <f t="shared" si="576"/>
        <v>Ransford-Yeboah Königsdörffer (og)</v>
      </c>
      <c r="AU106" s="233" t="str">
        <f t="shared" si="577"/>
        <v>Ransford-Yeboah Königsdörffer (og)</v>
      </c>
      <c r="AV106" s="233" t="str">
        <f t="shared" si="578"/>
        <v>Petar Musa (og)</v>
      </c>
      <c r="AW106" s="233" t="str">
        <f t="shared" si="579"/>
        <v>Petar Musa (og)</v>
      </c>
      <c r="DQ106" s="233" t="str">
        <f t="shared" ca="1" si="469"/>
        <v>Czechia</v>
      </c>
      <c r="DR106" s="233">
        <f t="shared" si="470"/>
        <v>25</v>
      </c>
      <c r="DS106" s="233">
        <f t="shared" si="471"/>
        <v>2</v>
      </c>
      <c r="DT106" s="233">
        <f ca="1">OFFSET(C3,DR106,DS106)</f>
        <v>0</v>
      </c>
      <c r="DU106" s="233">
        <f ca="1">COUNTIF('Group Stages'!J7:J150,DT106)</f>
        <v>0</v>
      </c>
      <c r="DV106" s="233">
        <f ca="1">COUNTIF('Group Stages'!K7:K150,DT106)</f>
        <v>0</v>
      </c>
      <c r="DW106" s="233">
        <f ca="1">COUNTIF('Group Stages'!L7:L150,DT106)</f>
        <v>0</v>
      </c>
      <c r="DX106" s="233">
        <f ca="1">COUNTIF('Group Stages'!M7:M150,DT106)</f>
        <v>0</v>
      </c>
      <c r="DY106" s="233">
        <f ca="1">COUNTIF('Group Stages'!N7:N150,DT106)</f>
        <v>0</v>
      </c>
      <c r="DZ106" s="233">
        <f ca="1">COUNTIF('Group Stages'!O7:O150,DT106)</f>
        <v>0</v>
      </c>
      <c r="EA106" s="233">
        <f ca="1">COUNTIF('Group Stages'!P7:P150,DT106)</f>
        <v>0</v>
      </c>
      <c r="EB106" s="233">
        <f ca="1">COUNTIF('Group Stages'!Q7:Q150,DT106)</f>
        <v>0</v>
      </c>
      <c r="EC106" s="233">
        <f ca="1">COUNTIF('Knock Out Stages'!K7:K85,DT106)</f>
        <v>0</v>
      </c>
      <c r="ED106" s="233">
        <f ca="1">COUNTIF('Knock Out Stages'!L7:L85,DT106)</f>
        <v>0</v>
      </c>
      <c r="EE106" s="233">
        <f ca="1">COUNTIF('Knock Out Stages'!M7:M85,DT106)</f>
        <v>0</v>
      </c>
      <c r="EF106" s="233">
        <f ca="1">COUNTIF('Knock Out Stages'!N7:N85,DT106)</f>
        <v>0</v>
      </c>
      <c r="EG106" s="233">
        <f ca="1">COUNTIF('Knock Out Stages'!O7:O85,DT106)</f>
        <v>0</v>
      </c>
      <c r="EH106" s="233">
        <f ca="1">COUNTIF('Knock Out Stages'!P7:P85,DT106)</f>
        <v>0</v>
      </c>
      <c r="EI106" s="233">
        <f ca="1">COUNTIF('Knock Out Stages'!Q7:Q85,DT106)</f>
        <v>0</v>
      </c>
      <c r="EJ106" s="233">
        <f ca="1">COUNTIF('Knock Out Stages'!R7:R85,DT106)</f>
        <v>0</v>
      </c>
      <c r="EK106" s="233">
        <f t="shared" ca="1" si="498"/>
        <v>0</v>
      </c>
      <c r="EL106" s="235">
        <f ca="1">RANK(EK106,EK3:EK1250)+COUNTIF(EK3:EK106,EK106)-1</f>
        <v>104</v>
      </c>
      <c r="EM106" s="233" t="str">
        <f t="shared" ca="1" si="499"/>
        <v>0 (Czechia)</v>
      </c>
    </row>
    <row r="107" spans="1:143" x14ac:dyDescent="0.2">
      <c r="A107" s="233">
        <f t="shared" si="531"/>
        <v>25</v>
      </c>
      <c r="B107" s="233" t="str">
        <f t="shared" si="532"/>
        <v>Song Bum-Keun (og)</v>
      </c>
      <c r="C107" s="233" t="str">
        <f t="shared" si="533"/>
        <v>Song Bum-Keun (og)</v>
      </c>
      <c r="D107" s="233" t="str">
        <f t="shared" si="534"/>
        <v>0 (og)</v>
      </c>
      <c r="E107" s="233" t="str">
        <f t="shared" si="535"/>
        <v>0 (og)</v>
      </c>
      <c r="F107" s="233" t="str">
        <f t="shared" si="536"/>
        <v>Shehab Ellethy (og)</v>
      </c>
      <c r="G107" s="233" t="str">
        <f t="shared" si="537"/>
        <v>Shehab Ellethy (og)</v>
      </c>
      <c r="H107" s="233" t="str">
        <f t="shared" si="538"/>
        <v>0 (og)</v>
      </c>
      <c r="I107" s="233" t="str">
        <f t="shared" si="539"/>
        <v>0 (og)</v>
      </c>
      <c r="J107" s="233" t="str">
        <f t="shared" si="540"/>
        <v>Yassine Fortune (og)</v>
      </c>
      <c r="K107" s="233" t="str">
        <f t="shared" si="541"/>
        <v>Yassine Fortune (og)</v>
      </c>
      <c r="L107" s="233" t="str">
        <f t="shared" si="542"/>
        <v>Souffian El Karouani (og)</v>
      </c>
      <c r="M107" s="233" t="str">
        <f t="shared" si="543"/>
        <v>Souffian El Karouani (og)</v>
      </c>
      <c r="N107" s="233" t="str">
        <f t="shared" si="544"/>
        <v>Paul Izzo (og)</v>
      </c>
      <c r="O107" s="233" t="str">
        <f t="shared" si="545"/>
        <v>Paul Izzo (og)</v>
      </c>
      <c r="P107" s="233" t="str">
        <f t="shared" si="546"/>
        <v>Orlando Gil (og)</v>
      </c>
      <c r="Q107" s="233" t="str">
        <f t="shared" si="547"/>
        <v>Orlando Gil (og)</v>
      </c>
      <c r="R107" s="233" t="str">
        <f t="shared" si="548"/>
        <v>Yahia Fofana (og)</v>
      </c>
      <c r="S107" s="233" t="str">
        <f t="shared" si="549"/>
        <v>Yahia Fofana (og)</v>
      </c>
      <c r="T107" s="233" t="str">
        <f t="shared" si="550"/>
        <v>0 (og)</v>
      </c>
      <c r="U107" s="233" t="str">
        <f t="shared" si="551"/>
        <v>0 (og)</v>
      </c>
      <c r="V107" s="233" t="str">
        <f t="shared" si="552"/>
        <v>Williot Swedberg (og)</v>
      </c>
      <c r="W107" s="233" t="str">
        <f t="shared" si="553"/>
        <v>Williot Swedberg (og)</v>
      </c>
      <c r="X107" s="233" t="str">
        <f t="shared" si="554"/>
        <v>Yuito Suzuki (og)</v>
      </c>
      <c r="Y107" s="233" t="str">
        <f t="shared" si="555"/>
        <v>Yuito Suzuki (og)</v>
      </c>
      <c r="Z107" s="233" t="str">
        <f t="shared" si="556"/>
        <v>Saman Fallah (og)</v>
      </c>
      <c r="AA107" s="233" t="str">
        <f t="shared" si="557"/>
        <v>Saman Fallah (og)</v>
      </c>
      <c r="AB107" s="233" t="str">
        <f t="shared" si="558"/>
        <v>Yasser Ibrahim (og)</v>
      </c>
      <c r="AC107" s="233" t="str">
        <f t="shared" si="559"/>
        <v>Yasser Ibrahim (og)</v>
      </c>
      <c r="AD107" s="233" t="str">
        <f t="shared" si="560"/>
        <v>Sultan Mandash (og)</v>
      </c>
      <c r="AE107" s="233" t="str">
        <f t="shared" si="561"/>
        <v>Sultan Mandash (og)</v>
      </c>
      <c r="AF107" s="233" t="str">
        <f t="shared" si="562"/>
        <v>Wagner Pina (og)</v>
      </c>
      <c r="AG107" s="233" t="str">
        <f t="shared" si="563"/>
        <v>Wagner Pina (og)</v>
      </c>
      <c r="AH107" s="233" t="str">
        <f t="shared" si="564"/>
        <v>Youssef Amyn (og)</v>
      </c>
      <c r="AI107" s="233" t="str">
        <f t="shared" si="565"/>
        <v>Youssef Amyn (og)</v>
      </c>
      <c r="AJ107" s="233" t="str">
        <f t="shared" si="566"/>
        <v>Pape Gueye (og)</v>
      </c>
      <c r="AK107" s="233" t="str">
        <f t="shared" si="567"/>
        <v>Pape Gueye (og)</v>
      </c>
      <c r="AL107" s="233" t="str">
        <f t="shared" si="568"/>
        <v>Sasa Kalajdzic (og)</v>
      </c>
      <c r="AM107" s="233" t="str">
        <f t="shared" si="569"/>
        <v>Sasa Kalajdzic (og)</v>
      </c>
      <c r="AN107" s="233" t="str">
        <f t="shared" si="570"/>
        <v>Sohaib Nair (og)</v>
      </c>
      <c r="AO107" s="233" t="str">
        <f t="shared" si="571"/>
        <v>Sohaib Nair (og)</v>
      </c>
      <c r="AP107" s="233" t="str">
        <f t="shared" si="572"/>
        <v>Umarbek Eshmurodov (og)</v>
      </c>
      <c r="AQ107" s="233" t="str">
        <f t="shared" si="573"/>
        <v>Umarbek Eshmurodov (og)</v>
      </c>
      <c r="AR107" s="233" t="str">
        <f t="shared" si="574"/>
        <v>Timothy Fayulu (og)</v>
      </c>
      <c r="AS107" s="233" t="str">
        <f t="shared" si="575"/>
        <v>Timothy Fayulu (og)</v>
      </c>
      <c r="AT107" s="233" t="str">
        <f t="shared" si="576"/>
        <v>Thomas Partey (og)</v>
      </c>
      <c r="AU107" s="233" t="str">
        <f t="shared" si="577"/>
        <v>Thomas Partey (og)</v>
      </c>
      <c r="AV107" s="233" t="str">
        <f t="shared" si="578"/>
        <v>Petar Sucic (og)</v>
      </c>
      <c r="AW107" s="233" t="str">
        <f t="shared" si="579"/>
        <v>Petar Sucic (og)</v>
      </c>
      <c r="DQ107" s="233" t="str">
        <f ca="1">OFFSET(C2,DR107,DS107)</f>
        <v>Canada</v>
      </c>
      <c r="DR107" s="233">
        <f t="shared" si="470"/>
        <v>0</v>
      </c>
      <c r="DS107" s="233">
        <f t="shared" si="471"/>
        <v>3</v>
      </c>
      <c r="DT107" s="233" t="str">
        <f ca="1">OFFSET(C3,DR107,DS107)</f>
        <v>Ali Ahmed</v>
      </c>
      <c r="DU107" s="233">
        <f ca="1">COUNTIF('Group Stages'!J7:J150,DT107)</f>
        <v>0</v>
      </c>
      <c r="DV107" s="233">
        <f ca="1">COUNTIF('Group Stages'!K7:K150,DT107)</f>
        <v>0</v>
      </c>
      <c r="DW107" s="233">
        <f ca="1">COUNTIF('Group Stages'!L7:L150,DT107)</f>
        <v>0</v>
      </c>
      <c r="DX107" s="233">
        <f ca="1">COUNTIF('Group Stages'!M7:M150,DT107)</f>
        <v>0</v>
      </c>
      <c r="DY107" s="233">
        <f ca="1">COUNTIF('Group Stages'!N7:N150,DT107)</f>
        <v>0</v>
      </c>
      <c r="DZ107" s="233">
        <f ca="1">COUNTIF('Group Stages'!O7:O150,DT107)</f>
        <v>0</v>
      </c>
      <c r="EA107" s="233">
        <f ca="1">COUNTIF('Group Stages'!P7:P150,DT107)</f>
        <v>0</v>
      </c>
      <c r="EB107" s="233">
        <f ca="1">COUNTIF('Group Stages'!Q7:Q150,DT107)</f>
        <v>0</v>
      </c>
      <c r="EC107" s="233">
        <f ca="1">COUNTIF('Knock Out Stages'!K7:K85,DT107)</f>
        <v>0</v>
      </c>
      <c r="ED107" s="233">
        <f ca="1">COUNTIF('Knock Out Stages'!L7:L85,DT107)</f>
        <v>0</v>
      </c>
      <c r="EE107" s="233">
        <f ca="1">COUNTIF('Knock Out Stages'!M7:M85,DT107)</f>
        <v>0</v>
      </c>
      <c r="EF107" s="233">
        <f ca="1">COUNTIF('Knock Out Stages'!N7:N85,DT107)</f>
        <v>0</v>
      </c>
      <c r="EG107" s="233">
        <f ca="1">COUNTIF('Knock Out Stages'!O7:O85,DT107)</f>
        <v>0</v>
      </c>
      <c r="EH107" s="233">
        <f ca="1">COUNTIF('Knock Out Stages'!P7:P85,DT107)</f>
        <v>0</v>
      </c>
      <c r="EI107" s="233">
        <f ca="1">COUNTIF('Knock Out Stages'!Q7:Q85,DT107)</f>
        <v>0</v>
      </c>
      <c r="EJ107" s="233">
        <f ca="1">COUNTIF('Knock Out Stages'!R7:R85,DT107)</f>
        <v>0</v>
      </c>
      <c r="EK107" s="233">
        <f t="shared" ca="1" si="498"/>
        <v>0</v>
      </c>
      <c r="EL107" s="235">
        <f ca="1">RANK(EK107,EK3:EK1250)+COUNTIF(EK3:EK107,EK107)-1</f>
        <v>105</v>
      </c>
      <c r="EM107" s="233" t="str">
        <f t="shared" ca="1" si="499"/>
        <v>Ali Ahmed (Canada)</v>
      </c>
    </row>
    <row r="108" spans="1:143" x14ac:dyDescent="0.2">
      <c r="A108" s="233">
        <f t="shared" si="531"/>
        <v>26</v>
      </c>
      <c r="B108" s="233" t="str">
        <f t="shared" si="532"/>
        <v>Yang Hyun-Jun (og)</v>
      </c>
      <c r="C108" s="233" t="str">
        <f t="shared" si="533"/>
        <v>Yang Hyun-Jun (og)</v>
      </c>
      <c r="D108" s="233" t="str">
        <f t="shared" si="534"/>
        <v>0 (og)</v>
      </c>
      <c r="E108" s="233" t="str">
        <f t="shared" si="535"/>
        <v>0 (og)</v>
      </c>
      <c r="F108" s="233" t="str">
        <f t="shared" si="536"/>
        <v>Yusuf Abdurisag (og)</v>
      </c>
      <c r="G108" s="233" t="str">
        <f t="shared" si="537"/>
        <v>Yusuf Abdurisag (og)</v>
      </c>
      <c r="H108" s="233" t="str">
        <f t="shared" si="538"/>
        <v>0 (og)</v>
      </c>
      <c r="I108" s="233" t="str">
        <f t="shared" si="539"/>
        <v>0 (og)</v>
      </c>
      <c r="J108" s="233" t="str">
        <f t="shared" si="540"/>
        <v>0 (og)</v>
      </c>
      <c r="K108" s="233" t="str">
        <f t="shared" si="541"/>
        <v>0 (og)</v>
      </c>
      <c r="L108" s="233" t="str">
        <f t="shared" si="542"/>
        <v>Soufiane Rahimi (og)</v>
      </c>
      <c r="M108" s="233" t="str">
        <f t="shared" si="543"/>
        <v>Soufiane Rahimi (og)</v>
      </c>
      <c r="N108" s="233" t="str">
        <f t="shared" si="544"/>
        <v>Paul Okon (og)</v>
      </c>
      <c r="O108" s="233" t="str">
        <f t="shared" si="545"/>
        <v>Paul Okon (og)</v>
      </c>
      <c r="P108" s="233" t="str">
        <f t="shared" si="546"/>
        <v>Ramón Sosa (og)</v>
      </c>
      <c r="Q108" s="233" t="str">
        <f t="shared" si="547"/>
        <v>Ramón Sosa (og)</v>
      </c>
      <c r="R108" s="233" t="str">
        <f t="shared" si="548"/>
        <v>Yan Diomande (og)</v>
      </c>
      <c r="S108" s="233" t="str">
        <f t="shared" si="549"/>
        <v>Yan Diomande (og)</v>
      </c>
      <c r="T108" s="233" t="str">
        <f t="shared" si="550"/>
        <v>0 (og)</v>
      </c>
      <c r="U108" s="233" t="str">
        <f t="shared" si="551"/>
        <v>0 (og)</v>
      </c>
      <c r="V108" s="233" t="str">
        <f t="shared" si="552"/>
        <v>Yasin Ayari (og)</v>
      </c>
      <c r="W108" s="233" t="str">
        <f t="shared" si="553"/>
        <v>Yasin Ayari (og)</v>
      </c>
      <c r="X108" s="233" t="str">
        <f t="shared" si="554"/>
        <v>Yukinari Sugawara (og)</v>
      </c>
      <c r="Y108" s="233" t="str">
        <f t="shared" si="555"/>
        <v>Yukinari Sugawara (og)</v>
      </c>
      <c r="Z108" s="233" t="str">
        <f t="shared" si="556"/>
        <v>Saman Ghoddos (og)</v>
      </c>
      <c r="AA108" s="233" t="str">
        <f t="shared" si="557"/>
        <v>Saman Ghoddos (og)</v>
      </c>
      <c r="AB108" s="233" t="str">
        <f t="shared" si="558"/>
        <v>Zizo (og)</v>
      </c>
      <c r="AC108" s="233" t="str">
        <f t="shared" si="559"/>
        <v>Zizo (og)</v>
      </c>
      <c r="AD108" s="233" t="str">
        <f t="shared" si="560"/>
        <v>Turki Al-Ammar (og)</v>
      </c>
      <c r="AE108" s="233" t="str">
        <f t="shared" si="561"/>
        <v>Turki Al-Ammar (og)</v>
      </c>
      <c r="AF108" s="233" t="str">
        <f t="shared" si="562"/>
        <v>Willy Semedo (og)</v>
      </c>
      <c r="AG108" s="233" t="str">
        <f t="shared" si="563"/>
        <v>Willy Semedo (og)</v>
      </c>
      <c r="AH108" s="233" t="str">
        <f t="shared" si="564"/>
        <v>Zaid Ismael Khaleel Al Dulaimi (og)</v>
      </c>
      <c r="AI108" s="233" t="str">
        <f t="shared" si="565"/>
        <v>Zaid Ismael Khaleel Al Dulaimi (og)</v>
      </c>
      <c r="AJ108" s="233" t="str">
        <f t="shared" si="566"/>
        <v>Pape Matar Sarr (og)</v>
      </c>
      <c r="AK108" s="233" t="str">
        <f t="shared" si="567"/>
        <v>Pape Matar Sarr (og)</v>
      </c>
      <c r="AL108" s="233" t="str">
        <f t="shared" si="568"/>
        <v>Stefan Posch (og)</v>
      </c>
      <c r="AM108" s="233" t="str">
        <f t="shared" si="569"/>
        <v>Stefan Posch (og)</v>
      </c>
      <c r="AN108" s="233" t="str">
        <f t="shared" si="570"/>
        <v>Yacine Titraoui (og)</v>
      </c>
      <c r="AO108" s="233" t="str">
        <f t="shared" si="571"/>
        <v>Yacine Titraoui (og)</v>
      </c>
      <c r="AP108" s="233" t="str">
        <f t="shared" si="572"/>
        <v>Utkir Yusupov (og)</v>
      </c>
      <c r="AQ108" s="233" t="str">
        <f t="shared" si="573"/>
        <v>Utkir Yusupov (og)</v>
      </c>
      <c r="AR108" s="233" t="str">
        <f t="shared" si="574"/>
        <v>Yoane Wissa (og)</v>
      </c>
      <c r="AS108" s="233" t="str">
        <f t="shared" si="575"/>
        <v>Yoane Wissa (og)</v>
      </c>
      <c r="AT108" s="233" t="str">
        <f t="shared" si="576"/>
        <v>0 (og)</v>
      </c>
      <c r="AU108" s="233" t="str">
        <f t="shared" si="577"/>
        <v>0 (og)</v>
      </c>
      <c r="AV108" s="233" t="str">
        <f t="shared" si="578"/>
        <v>Toni Fruk (og)</v>
      </c>
      <c r="AW108" s="233" t="str">
        <f t="shared" si="579"/>
        <v>Toni Fruk (og)</v>
      </c>
      <c r="DQ108" s="233" t="str">
        <f t="shared" ref="DQ108" ca="1" si="580">DQ107</f>
        <v>Canada</v>
      </c>
      <c r="DR108" s="233">
        <f t="shared" si="470"/>
        <v>1</v>
      </c>
      <c r="DS108" s="233">
        <f t="shared" si="471"/>
        <v>3</v>
      </c>
      <c r="DT108" s="233" t="str">
        <f ca="1">OFFSET(C3,DR108,DS108)</f>
        <v>Aribim Pepple</v>
      </c>
      <c r="DU108" s="233">
        <f ca="1">COUNTIF('Group Stages'!J7:J150,DT108)</f>
        <v>0</v>
      </c>
      <c r="DV108" s="233">
        <f ca="1">COUNTIF('Group Stages'!K7:K150,DT108)</f>
        <v>0</v>
      </c>
      <c r="DW108" s="233">
        <f ca="1">COUNTIF('Group Stages'!L7:L150,DT108)</f>
        <v>0</v>
      </c>
      <c r="DX108" s="233">
        <f ca="1">COUNTIF('Group Stages'!M7:M150,DT108)</f>
        <v>0</v>
      </c>
      <c r="DY108" s="233">
        <f ca="1">COUNTIF('Group Stages'!N7:N150,DT108)</f>
        <v>0</v>
      </c>
      <c r="DZ108" s="233">
        <f ca="1">COUNTIF('Group Stages'!O7:O150,DT108)</f>
        <v>0</v>
      </c>
      <c r="EA108" s="233">
        <f ca="1">COUNTIF('Group Stages'!P7:P150,DT108)</f>
        <v>0</v>
      </c>
      <c r="EB108" s="233">
        <f ca="1">COUNTIF('Group Stages'!Q7:Q150,DT108)</f>
        <v>0</v>
      </c>
      <c r="EC108" s="233">
        <f ca="1">COUNTIF('Knock Out Stages'!K7:K85,DT108)</f>
        <v>0</v>
      </c>
      <c r="ED108" s="233">
        <f ca="1">COUNTIF('Knock Out Stages'!L7:L85,DT108)</f>
        <v>0</v>
      </c>
      <c r="EE108" s="233">
        <f ca="1">COUNTIF('Knock Out Stages'!M7:M85,DT108)</f>
        <v>0</v>
      </c>
      <c r="EF108" s="233">
        <f ca="1">COUNTIF('Knock Out Stages'!N7:N85,DT108)</f>
        <v>0</v>
      </c>
      <c r="EG108" s="233">
        <f ca="1">COUNTIF('Knock Out Stages'!O7:O85,DT108)</f>
        <v>0</v>
      </c>
      <c r="EH108" s="233">
        <f ca="1">COUNTIF('Knock Out Stages'!P7:P85,DT108)</f>
        <v>0</v>
      </c>
      <c r="EI108" s="233">
        <f ca="1">COUNTIF('Knock Out Stages'!Q7:Q85,DT108)</f>
        <v>0</v>
      </c>
      <c r="EJ108" s="233">
        <f ca="1">COUNTIF('Knock Out Stages'!R7:R85,DT108)</f>
        <v>0</v>
      </c>
      <c r="EK108" s="233">
        <f t="shared" ca="1" si="498"/>
        <v>0</v>
      </c>
      <c r="EL108" s="235">
        <f ca="1">RANK(EK108,EK3:EK1250)+COUNTIF(EK3:EK108,EK108)-1</f>
        <v>106</v>
      </c>
      <c r="EM108" s="233" t="str">
        <f t="shared" ca="1" si="499"/>
        <v>Aribim Pepple (Canada)</v>
      </c>
    </row>
    <row r="109" spans="1:143" x14ac:dyDescent="0.2">
      <c r="AG109" s="233"/>
      <c r="DQ109" s="233" t="str">
        <f t="shared" ca="1" si="469"/>
        <v>Canada</v>
      </c>
      <c r="DR109" s="233">
        <f t="shared" si="470"/>
        <v>2</v>
      </c>
      <c r="DS109" s="233">
        <f t="shared" si="471"/>
        <v>3</v>
      </c>
      <c r="DT109" s="233" t="str">
        <f ca="1">OFFSET(C3,DR109,DS109)</f>
        <v>Cyle Larin</v>
      </c>
      <c r="DU109" s="233">
        <f ca="1">COUNTIF('Group Stages'!J7:J150,DT109)</f>
        <v>0</v>
      </c>
      <c r="DV109" s="233">
        <f ca="1">COUNTIF('Group Stages'!K7:K150,DT109)</f>
        <v>0</v>
      </c>
      <c r="DW109" s="233">
        <f ca="1">COUNTIF('Group Stages'!L7:L150,DT109)</f>
        <v>0</v>
      </c>
      <c r="DX109" s="233">
        <f ca="1">COUNTIF('Group Stages'!M7:M150,DT109)</f>
        <v>0</v>
      </c>
      <c r="DY109" s="233">
        <f ca="1">COUNTIF('Group Stages'!N7:N150,DT109)</f>
        <v>0</v>
      </c>
      <c r="DZ109" s="233">
        <f ca="1">COUNTIF('Group Stages'!O7:O150,DT109)</f>
        <v>0</v>
      </c>
      <c r="EA109" s="233">
        <f ca="1">COUNTIF('Group Stages'!P7:P150,DT109)</f>
        <v>0</v>
      </c>
      <c r="EB109" s="233">
        <f ca="1">COUNTIF('Group Stages'!Q7:Q150,DT109)</f>
        <v>0</v>
      </c>
      <c r="EC109" s="233">
        <f ca="1">COUNTIF('Knock Out Stages'!K7:K85,DT109)</f>
        <v>0</v>
      </c>
      <c r="ED109" s="233">
        <f ca="1">COUNTIF('Knock Out Stages'!L7:L85,DT109)</f>
        <v>0</v>
      </c>
      <c r="EE109" s="233">
        <f ca="1">COUNTIF('Knock Out Stages'!M7:M85,DT109)</f>
        <v>0</v>
      </c>
      <c r="EF109" s="233">
        <f ca="1">COUNTIF('Knock Out Stages'!N7:N85,DT109)</f>
        <v>0</v>
      </c>
      <c r="EG109" s="233">
        <f ca="1">COUNTIF('Knock Out Stages'!O7:O85,DT109)</f>
        <v>0</v>
      </c>
      <c r="EH109" s="233">
        <f ca="1">COUNTIF('Knock Out Stages'!P7:P85,DT109)</f>
        <v>0</v>
      </c>
      <c r="EI109" s="233">
        <f ca="1">COUNTIF('Knock Out Stages'!Q7:Q85,DT109)</f>
        <v>0</v>
      </c>
      <c r="EJ109" s="233">
        <f ca="1">COUNTIF('Knock Out Stages'!R7:R85,DT109)</f>
        <v>0</v>
      </c>
      <c r="EK109" s="233">
        <f t="shared" ca="1" si="498"/>
        <v>0</v>
      </c>
      <c r="EL109" s="235">
        <f ca="1">RANK(EK109,EK3:EK1250)+COUNTIF(EK3:EK109,EK109)-1</f>
        <v>107</v>
      </c>
      <c r="EM109" s="233" t="str">
        <f t="shared" ca="1" si="499"/>
        <v>Cyle Larin (Canada)</v>
      </c>
    </row>
    <row r="110" spans="1:143" x14ac:dyDescent="0.2">
      <c r="A110" s="233">
        <v>3</v>
      </c>
      <c r="AG110" s="233"/>
      <c r="DQ110" s="233" t="str">
        <f t="shared" ca="1" si="469"/>
        <v>Canada</v>
      </c>
      <c r="DR110" s="233">
        <f t="shared" si="470"/>
        <v>3</v>
      </c>
      <c r="DS110" s="233">
        <f t="shared" si="471"/>
        <v>3</v>
      </c>
      <c r="DT110" s="233" t="str">
        <f ca="1">OFFSET(C3,DR110,DS110)</f>
        <v>Daniel Jebbison</v>
      </c>
      <c r="DU110" s="233">
        <f ca="1">COUNTIF('Group Stages'!J7:J150,DT110)</f>
        <v>0</v>
      </c>
      <c r="DV110" s="233">
        <f ca="1">COUNTIF('Group Stages'!K7:K150,DT110)</f>
        <v>0</v>
      </c>
      <c r="DW110" s="233">
        <f ca="1">COUNTIF('Group Stages'!L7:L150,DT110)</f>
        <v>0</v>
      </c>
      <c r="DX110" s="233">
        <f ca="1">COUNTIF('Group Stages'!M7:M150,DT110)</f>
        <v>0</v>
      </c>
      <c r="DY110" s="233">
        <f ca="1">COUNTIF('Group Stages'!N7:N150,DT110)</f>
        <v>0</v>
      </c>
      <c r="DZ110" s="233">
        <f ca="1">COUNTIF('Group Stages'!O7:O150,DT110)</f>
        <v>0</v>
      </c>
      <c r="EA110" s="233">
        <f ca="1">COUNTIF('Group Stages'!P7:P150,DT110)</f>
        <v>0</v>
      </c>
      <c r="EB110" s="233">
        <f ca="1">COUNTIF('Group Stages'!Q7:Q150,DT110)</f>
        <v>0</v>
      </c>
      <c r="EC110" s="233">
        <f ca="1">COUNTIF('Knock Out Stages'!K7:K85,DT110)</f>
        <v>0</v>
      </c>
      <c r="ED110" s="233">
        <f ca="1">COUNTIF('Knock Out Stages'!L7:L85,DT110)</f>
        <v>0</v>
      </c>
      <c r="EE110" s="233">
        <f ca="1">COUNTIF('Knock Out Stages'!M7:M85,DT110)</f>
        <v>0</v>
      </c>
      <c r="EF110" s="233">
        <f ca="1">COUNTIF('Knock Out Stages'!N7:N85,DT110)</f>
        <v>0</v>
      </c>
      <c r="EG110" s="233">
        <f ca="1">COUNTIF('Knock Out Stages'!O7:O85,DT110)</f>
        <v>0</v>
      </c>
      <c r="EH110" s="233">
        <f ca="1">COUNTIF('Knock Out Stages'!P7:P85,DT110)</f>
        <v>0</v>
      </c>
      <c r="EI110" s="233">
        <f ca="1">COUNTIF('Knock Out Stages'!Q7:Q85,DT110)</f>
        <v>0</v>
      </c>
      <c r="EJ110" s="233">
        <f ca="1">COUNTIF('Knock Out Stages'!R7:R85,DT110)</f>
        <v>0</v>
      </c>
      <c r="EK110" s="233">
        <f t="shared" ca="1" si="498"/>
        <v>0</v>
      </c>
      <c r="EL110" s="235">
        <f ca="1">RANK(EK110,EK3:EK1250)+COUNTIF(EK3:EK110,EK110)-1</f>
        <v>108</v>
      </c>
      <c r="EM110" s="233" t="str">
        <f t="shared" ca="1" si="499"/>
        <v>Daniel Jebbison (Canada)</v>
      </c>
    </row>
    <row r="111" spans="1:143" x14ac:dyDescent="0.2">
      <c r="A111" s="233">
        <v>1</v>
      </c>
      <c r="B111" s="233" t="str">
        <f t="shared" ref="B111:B136" si="581">B57</f>
        <v>Alexis Vega</v>
      </c>
      <c r="C111" s="233" t="str">
        <f t="shared" ref="C111:E126" si="582">C3</f>
        <v>Aubrey Modiba</v>
      </c>
      <c r="D111" s="233" t="str">
        <f t="shared" si="582"/>
        <v>Bae Jun-Ho</v>
      </c>
      <c r="E111" s="233" t="str">
        <f t="shared" si="582"/>
        <v>Adam Karabec</v>
      </c>
      <c r="F111" s="233" t="str">
        <f t="shared" ref="F111:F136" si="583">F57</f>
        <v>Ali Ahmed</v>
      </c>
      <c r="G111" s="233" t="str">
        <f t="shared" ref="G111:I126" si="584">G3</f>
        <v>Amar Dedic</v>
      </c>
      <c r="H111" s="233" t="str">
        <f t="shared" si="584"/>
        <v>Ahmed Al Ganehi</v>
      </c>
      <c r="I111" s="233" t="str">
        <f t="shared" si="584"/>
        <v>Alvyn Sanches</v>
      </c>
      <c r="J111" s="233" t="str">
        <f t="shared" ref="J111:J136" si="585">J57</f>
        <v>Andrey Santos</v>
      </c>
      <c r="K111" s="233" t="str">
        <f t="shared" ref="K111:M126" si="586">K3</f>
        <v>Abde Ezzalzouli</v>
      </c>
      <c r="L111" s="233" t="str">
        <f t="shared" si="586"/>
        <v>Alexandre Pierre</v>
      </c>
      <c r="M111" s="233" t="str">
        <f t="shared" si="586"/>
        <v>Andrew Irving</v>
      </c>
      <c r="N111" s="233" t="str">
        <f t="shared" ref="N111:N136" si="587">N57</f>
        <v>Aidan Morris</v>
      </c>
      <c r="O111" s="233" t="str">
        <f t="shared" ref="O111:Q126" si="588">O3</f>
        <v>Alan Benítez</v>
      </c>
      <c r="P111" s="233" t="str">
        <f t="shared" si="588"/>
        <v>Aiden O'Neill</v>
      </c>
      <c r="Q111" s="233" t="str">
        <f t="shared" si="588"/>
        <v>Abdülkerim Bardakci</v>
      </c>
      <c r="R111" s="233" t="str">
        <f t="shared" ref="R111:R136" si="589">R57</f>
        <v>Alexander Nübel</v>
      </c>
      <c r="S111" s="233" t="str">
        <f t="shared" ref="S111:U126" si="590">S3</f>
        <v>Ar'jany Martha</v>
      </c>
      <c r="T111" s="233" t="str">
        <f t="shared" si="590"/>
        <v>Alban Lafont</v>
      </c>
      <c r="U111" s="233" t="str">
        <f t="shared" si="590"/>
        <v>Alan Franco</v>
      </c>
      <c r="V111" s="233" t="str">
        <f t="shared" ref="V111:V136" si="591">V57</f>
        <v>Bart Verbruggen</v>
      </c>
      <c r="W111" s="233" t="str">
        <f t="shared" ref="W111:Y126" si="592">W3</f>
        <v>Ao Tanaka</v>
      </c>
      <c r="X111" s="233" t="str">
        <f t="shared" si="592"/>
        <v>Anthony Elanga</v>
      </c>
      <c r="Y111" s="233" t="str">
        <f t="shared" si="592"/>
        <v>Adem Arous</v>
      </c>
      <c r="Z111" s="233" t="str">
        <f t="shared" ref="Z111:Z136" si="593">Z57</f>
        <v>Alexis Saelemaekers</v>
      </c>
      <c r="AA111" s="233" t="str">
        <f t="shared" ref="AA111:AC126" si="594">AA3</f>
        <v>Ahmed Fatouh</v>
      </c>
      <c r="AB111" s="233" t="str">
        <f t="shared" si="594"/>
        <v>Abolfazl Jalali</v>
      </c>
      <c r="AC111" s="233" t="str">
        <f t="shared" si="594"/>
        <v>Alex Paulsen</v>
      </c>
      <c r="AD111" s="233" t="str">
        <f t="shared" ref="AD111:AD136" si="595">AD57</f>
        <v>Alejandro Grimaldo</v>
      </c>
      <c r="AE111" s="233" t="str">
        <f t="shared" ref="AE111:AG126" si="596">AE3</f>
        <v>Ayoni Santos</v>
      </c>
      <c r="AF111" s="233" t="str">
        <f t="shared" si="596"/>
        <v>Abdulaziz Al-Aliwa</v>
      </c>
      <c r="AG111" s="233" t="str">
        <f t="shared" si="596"/>
        <v>Agustín Álvarez</v>
      </c>
      <c r="AH111" s="233" t="str">
        <f t="shared" ref="AH111:AT126" si="597">AH57</f>
        <v>Adrien Rabiot</v>
      </c>
      <c r="AI111" s="233" t="str">
        <f t="shared" ref="AI111:AK111" si="598">AI3</f>
        <v>Abdoulaye Seck</v>
      </c>
      <c r="AJ111" s="233" t="str">
        <f t="shared" si="598"/>
        <v>Ahmed Basil Al-Fadhli</v>
      </c>
      <c r="AK111" s="233" t="str">
        <f t="shared" si="598"/>
        <v>Alexander Sørloth</v>
      </c>
      <c r="AL111" s="233" t="str">
        <f t="shared" si="597"/>
        <v>Agustín Giay</v>
      </c>
      <c r="AM111" s="233" t="str">
        <f t="shared" ref="AM111:AO111" si="599">AM3</f>
        <v>Achref Abada</v>
      </c>
      <c r="AN111" s="233" t="str">
        <f t="shared" si="599"/>
        <v>Alessandro Schöpf</v>
      </c>
      <c r="AO111" s="233" t="str">
        <f t="shared" si="599"/>
        <v>Abdallah Al-Fakhouri</v>
      </c>
      <c r="AP111" s="233" t="str">
        <f t="shared" si="597"/>
        <v>António Silva</v>
      </c>
      <c r="AQ111" s="233" t="str">
        <f t="shared" ref="AQ111:AS111" si="600">AQ3</f>
        <v>Aaron Wan-Bissaka</v>
      </c>
      <c r="AR111" s="233" t="str">
        <f t="shared" si="600"/>
        <v>Abdukodir Khusanov</v>
      </c>
      <c r="AS111" s="233" t="str">
        <f t="shared" si="600"/>
        <v>Álvaro Montero</v>
      </c>
      <c r="AT111" s="233" t="str">
        <f t="shared" si="597"/>
        <v>Adam Wharton</v>
      </c>
      <c r="AU111" s="233" t="str">
        <f t="shared" ref="AU111:AW111" si="601">AU3</f>
        <v>Andrej Kramaric</v>
      </c>
      <c r="AV111" s="233" t="str">
        <f t="shared" si="601"/>
        <v>Alexander Djiku</v>
      </c>
      <c r="AW111" s="233" t="str">
        <f t="shared" si="601"/>
        <v>Adalberto Carrasquilla</v>
      </c>
      <c r="DQ111" s="233" t="str">
        <f t="shared" ca="1" si="469"/>
        <v>Canada</v>
      </c>
      <c r="DR111" s="233">
        <f t="shared" si="470"/>
        <v>4</v>
      </c>
      <c r="DS111" s="233">
        <f t="shared" si="471"/>
        <v>3</v>
      </c>
      <c r="DT111" s="233" t="str">
        <f ca="1">OFFSET(C3,DR111,DS111)</f>
        <v>Dayne St. Clair</v>
      </c>
      <c r="DU111" s="233">
        <f ca="1">COUNTIF('Group Stages'!J7:J150,DT111)</f>
        <v>0</v>
      </c>
      <c r="DV111" s="233">
        <f ca="1">COUNTIF('Group Stages'!K7:K150,DT111)</f>
        <v>0</v>
      </c>
      <c r="DW111" s="233">
        <f ca="1">COUNTIF('Group Stages'!L7:L150,DT111)</f>
        <v>0</v>
      </c>
      <c r="DX111" s="233">
        <f ca="1">COUNTIF('Group Stages'!M7:M150,DT111)</f>
        <v>0</v>
      </c>
      <c r="DY111" s="233">
        <f ca="1">COUNTIF('Group Stages'!N7:N150,DT111)</f>
        <v>0</v>
      </c>
      <c r="DZ111" s="233">
        <f ca="1">COUNTIF('Group Stages'!O7:O150,DT111)</f>
        <v>0</v>
      </c>
      <c r="EA111" s="233">
        <f ca="1">COUNTIF('Group Stages'!P7:P150,DT111)</f>
        <v>0</v>
      </c>
      <c r="EB111" s="233">
        <f ca="1">COUNTIF('Group Stages'!Q7:Q150,DT111)</f>
        <v>0</v>
      </c>
      <c r="EC111" s="233">
        <f ca="1">COUNTIF('Knock Out Stages'!K7:K85,DT111)</f>
        <v>0</v>
      </c>
      <c r="ED111" s="233">
        <f ca="1">COUNTIF('Knock Out Stages'!L7:L85,DT111)</f>
        <v>0</v>
      </c>
      <c r="EE111" s="233">
        <f ca="1">COUNTIF('Knock Out Stages'!M7:M85,DT111)</f>
        <v>0</v>
      </c>
      <c r="EF111" s="233">
        <f ca="1">COUNTIF('Knock Out Stages'!N7:N85,DT111)</f>
        <v>0</v>
      </c>
      <c r="EG111" s="233">
        <f ca="1">COUNTIF('Knock Out Stages'!O7:O85,DT111)</f>
        <v>0</v>
      </c>
      <c r="EH111" s="233">
        <f ca="1">COUNTIF('Knock Out Stages'!P7:P85,DT111)</f>
        <v>0</v>
      </c>
      <c r="EI111" s="233">
        <f ca="1">COUNTIF('Knock Out Stages'!Q7:Q85,DT111)</f>
        <v>0</v>
      </c>
      <c r="EJ111" s="233">
        <f ca="1">COUNTIF('Knock Out Stages'!R7:R85,DT111)</f>
        <v>0</v>
      </c>
      <c r="EK111" s="233">
        <f t="shared" ca="1" si="498"/>
        <v>0</v>
      </c>
      <c r="EL111" s="235">
        <f ca="1">RANK(EK111,EK3:EK1250)+COUNTIF(EK3:EK111,EK111)-1</f>
        <v>109</v>
      </c>
      <c r="EM111" s="233" t="str">
        <f t="shared" ca="1" si="499"/>
        <v>Dayne St. Clair (Canada)</v>
      </c>
    </row>
    <row r="112" spans="1:143" x14ac:dyDescent="0.2">
      <c r="A112" s="233">
        <v>2</v>
      </c>
      <c r="B112" s="233" t="str">
        <f t="shared" si="581"/>
        <v>Álvaro Fidalgo</v>
      </c>
      <c r="C112" s="233" t="str">
        <f t="shared" si="582"/>
        <v>Bongokuhle Hlongwane</v>
      </c>
      <c r="D112" s="233" t="str">
        <f t="shared" si="582"/>
        <v>Cho Gue-Sung</v>
      </c>
      <c r="E112" s="233" t="str">
        <f t="shared" si="582"/>
        <v>David Jurásek</v>
      </c>
      <c r="F112" s="233" t="str">
        <f t="shared" si="583"/>
        <v>Aribim Pepple</v>
      </c>
      <c r="G112" s="233" t="str">
        <f t="shared" si="584"/>
        <v>Amar Memic</v>
      </c>
      <c r="H112" s="233" t="str">
        <f t="shared" si="584"/>
        <v>Ahmed Fathi</v>
      </c>
      <c r="I112" s="233" t="str">
        <f t="shared" si="584"/>
        <v>Ardon Jashari</v>
      </c>
      <c r="J112" s="233" t="str">
        <f t="shared" si="585"/>
        <v>Bento</v>
      </c>
      <c r="K112" s="233" t="str">
        <f t="shared" si="586"/>
        <v>Abdelhamid Aït Boudlal</v>
      </c>
      <c r="L112" s="233" t="str">
        <f t="shared" si="586"/>
        <v>Carlens Arcus</v>
      </c>
      <c r="M112" s="233" t="str">
        <f t="shared" si="586"/>
        <v>Andrew Robertson</v>
      </c>
      <c r="N112" s="233" t="str">
        <f t="shared" si="587"/>
        <v>Alex Freeman</v>
      </c>
      <c r="O112" s="233" t="str">
        <f t="shared" si="588"/>
        <v>Alex Arce</v>
      </c>
      <c r="P112" s="233" t="str">
        <f t="shared" si="588"/>
        <v>Ajdin Hrustic</v>
      </c>
      <c r="Q112" s="233" t="str">
        <f t="shared" si="588"/>
        <v>Ahmetcan Kaplan</v>
      </c>
      <c r="R112" s="233" t="str">
        <f t="shared" si="589"/>
        <v>Angelo Stiller</v>
      </c>
      <c r="S112" s="233" t="str">
        <f t="shared" si="590"/>
        <v>Brandley Kuwas</v>
      </c>
      <c r="T112" s="233" t="str">
        <f t="shared" si="590"/>
        <v>Amad</v>
      </c>
      <c r="U112" s="233" t="str">
        <f t="shared" si="590"/>
        <v>Ángelo Preciado</v>
      </c>
      <c r="V112" s="233" t="str">
        <f t="shared" si="591"/>
        <v>Brian Brobbey</v>
      </c>
      <c r="W112" s="233" t="str">
        <f t="shared" si="592"/>
        <v>Ayase Ueda</v>
      </c>
      <c r="X112" s="233" t="str">
        <f t="shared" si="592"/>
        <v>Benjamin Nygren</v>
      </c>
      <c r="Y112" s="233" t="str">
        <f t="shared" si="592"/>
        <v>Alaa Ghram</v>
      </c>
      <c r="Z112" s="233" t="str">
        <f t="shared" si="593"/>
        <v>Amadou Onana</v>
      </c>
      <c r="AA112" s="233" t="str">
        <f t="shared" si="594"/>
        <v>Ahmed Koka</v>
      </c>
      <c r="AB112" s="233" t="str">
        <f t="shared" si="594"/>
        <v>Ali Alipour</v>
      </c>
      <c r="AC112" s="233" t="str">
        <f t="shared" si="594"/>
        <v>Alex Rufer</v>
      </c>
      <c r="AD112" s="233" t="str">
        <f t="shared" si="595"/>
        <v>Álex Baena</v>
      </c>
      <c r="AE112" s="233" t="str">
        <f t="shared" si="596"/>
        <v>Carlos Dos Santos</v>
      </c>
      <c r="AF112" s="233" t="str">
        <f t="shared" si="596"/>
        <v>Abdulelah Al-Amri</v>
      </c>
      <c r="AG112" s="233" t="str">
        <f t="shared" si="596"/>
        <v>Agustín Canobbio</v>
      </c>
      <c r="AH112" s="233" t="str">
        <f t="shared" si="597"/>
        <v>Aurélien Tchouaméni</v>
      </c>
      <c r="AI112" s="233" t="str">
        <f t="shared" ref="AI112:AK112" si="602">AI4</f>
        <v>Antoine Mendy</v>
      </c>
      <c r="AJ112" s="233" t="str">
        <f t="shared" si="602"/>
        <v>Ahmed Hasan</v>
      </c>
      <c r="AK112" s="233" t="str">
        <f t="shared" si="602"/>
        <v>Andreas Schjelderup</v>
      </c>
      <c r="AL112" s="233" t="str">
        <f t="shared" si="597"/>
        <v>Alexis Mac Allister</v>
      </c>
      <c r="AM112" s="233" t="str">
        <f t="shared" ref="AM112:AO112" si="603">AM4</f>
        <v>Adil Aouchiche</v>
      </c>
      <c r="AN112" s="233" t="str">
        <f t="shared" si="603"/>
        <v>Alexander Prass</v>
      </c>
      <c r="AO112" s="233" t="str">
        <f t="shared" si="603"/>
        <v>Abdallah Khaled Khaleel Al-Shuaybat</v>
      </c>
      <c r="AP112" s="233" t="str">
        <f t="shared" si="597"/>
        <v>Bruno Fernandes</v>
      </c>
      <c r="AQ112" s="233" t="str">
        <f t="shared" ref="AQ112:AS112" si="604">AQ4</f>
        <v>Arthur Masuaku</v>
      </c>
      <c r="AR112" s="233" t="str">
        <f t="shared" si="604"/>
        <v>Abduvohid Nematov</v>
      </c>
      <c r="AS112" s="233" t="str">
        <f t="shared" si="604"/>
        <v>Andres Gomez</v>
      </c>
      <c r="AT112" s="233" t="str">
        <f t="shared" si="597"/>
        <v>Anthony Gordon</v>
      </c>
      <c r="AU112" s="233" t="str">
        <f t="shared" ref="AU112:AW112" si="605">AU4</f>
        <v>Ante Budimir</v>
      </c>
      <c r="AV112" s="233" t="str">
        <f t="shared" si="605"/>
        <v>Antoine Semenyo</v>
      </c>
      <c r="AW112" s="233" t="str">
        <f t="shared" si="605"/>
        <v>Andrés Andrade</v>
      </c>
      <c r="DQ112" s="233" t="str">
        <f t="shared" ca="1" si="469"/>
        <v>Canada</v>
      </c>
      <c r="DR112" s="233">
        <f t="shared" si="470"/>
        <v>5</v>
      </c>
      <c r="DS112" s="233">
        <f t="shared" si="471"/>
        <v>3</v>
      </c>
      <c r="DT112" s="233" t="str">
        <f ca="1">OFFSET(C3,DR112,DS112)</f>
        <v>Derek Cornelius</v>
      </c>
      <c r="DU112" s="233">
        <f ca="1">COUNTIF('Group Stages'!J7:J150,DT112)</f>
        <v>0</v>
      </c>
      <c r="DV112" s="233">
        <f ca="1">COUNTIF('Group Stages'!K7:K150,DT112)</f>
        <v>0</v>
      </c>
      <c r="DW112" s="233">
        <f ca="1">COUNTIF('Group Stages'!L7:L150,DT112)</f>
        <v>0</v>
      </c>
      <c r="DX112" s="233">
        <f ca="1">COUNTIF('Group Stages'!M7:M150,DT112)</f>
        <v>0</v>
      </c>
      <c r="DY112" s="233">
        <f ca="1">COUNTIF('Group Stages'!N7:N150,DT112)</f>
        <v>0</v>
      </c>
      <c r="DZ112" s="233">
        <f ca="1">COUNTIF('Group Stages'!O7:O150,DT112)</f>
        <v>0</v>
      </c>
      <c r="EA112" s="233">
        <f ca="1">COUNTIF('Group Stages'!P7:P150,DT112)</f>
        <v>0</v>
      </c>
      <c r="EB112" s="233">
        <f ca="1">COUNTIF('Group Stages'!Q7:Q150,DT112)</f>
        <v>0</v>
      </c>
      <c r="EC112" s="233">
        <f ca="1">COUNTIF('Knock Out Stages'!K7:K85,DT112)</f>
        <v>0</v>
      </c>
      <c r="ED112" s="233">
        <f ca="1">COUNTIF('Knock Out Stages'!L7:L85,DT112)</f>
        <v>0</v>
      </c>
      <c r="EE112" s="233">
        <f ca="1">COUNTIF('Knock Out Stages'!M7:M85,DT112)</f>
        <v>0</v>
      </c>
      <c r="EF112" s="233">
        <f ca="1">COUNTIF('Knock Out Stages'!N7:N85,DT112)</f>
        <v>0</v>
      </c>
      <c r="EG112" s="233">
        <f ca="1">COUNTIF('Knock Out Stages'!O7:O85,DT112)</f>
        <v>0</v>
      </c>
      <c r="EH112" s="233">
        <f ca="1">COUNTIF('Knock Out Stages'!P7:P85,DT112)</f>
        <v>0</v>
      </c>
      <c r="EI112" s="233">
        <f ca="1">COUNTIF('Knock Out Stages'!Q7:Q85,DT112)</f>
        <v>0</v>
      </c>
      <c r="EJ112" s="233">
        <f ca="1">COUNTIF('Knock Out Stages'!R7:R85,DT112)</f>
        <v>0</v>
      </c>
      <c r="EK112" s="233">
        <f t="shared" ca="1" si="498"/>
        <v>0</v>
      </c>
      <c r="EL112" s="235">
        <f ca="1">RANK(EK112,EK3:EK1250)+COUNTIF(EK3:EK112,EK112)-1</f>
        <v>110</v>
      </c>
      <c r="EM112" s="233" t="str">
        <f t="shared" ca="1" si="499"/>
        <v>Derek Cornelius (Canada)</v>
      </c>
    </row>
    <row r="113" spans="1:143" x14ac:dyDescent="0.2">
      <c r="A113" s="233">
        <v>3</v>
      </c>
      <c r="B113" s="233" t="str">
        <f t="shared" si="581"/>
        <v>Armando González</v>
      </c>
      <c r="C113" s="233" t="str">
        <f t="shared" si="582"/>
        <v>Evidence Makgopa</v>
      </c>
      <c r="D113" s="233" t="str">
        <f t="shared" si="582"/>
        <v>Cho Yu-Min</v>
      </c>
      <c r="E113" s="233" t="str">
        <f t="shared" si="582"/>
        <v>Denis Višinský</v>
      </c>
      <c r="F113" s="233" t="str">
        <f t="shared" si="583"/>
        <v>Cyle Larin</v>
      </c>
      <c r="G113" s="233" t="str">
        <f t="shared" si="584"/>
        <v>Amir Hadziahmetovic</v>
      </c>
      <c r="H113" s="233" t="str">
        <f t="shared" si="584"/>
        <v>Akram Afif</v>
      </c>
      <c r="I113" s="233" t="str">
        <f t="shared" si="584"/>
        <v>Aurèle Amenda</v>
      </c>
      <c r="J113" s="233" t="str">
        <f t="shared" si="585"/>
        <v>Bremer</v>
      </c>
      <c r="K113" s="233" t="str">
        <f t="shared" si="586"/>
        <v>Achraf Hakimi</v>
      </c>
      <c r="L113" s="233" t="str">
        <f t="shared" si="586"/>
        <v>Carl-Fred Sainte</v>
      </c>
      <c r="M113" s="233" t="str">
        <f t="shared" si="586"/>
        <v>Angus Gunn</v>
      </c>
      <c r="N113" s="233" t="str">
        <f t="shared" si="587"/>
        <v>Antonee Robinson</v>
      </c>
      <c r="O113" s="233" t="str">
        <f t="shared" si="588"/>
        <v>Alexandro Maidana</v>
      </c>
      <c r="P113" s="233" t="str">
        <f t="shared" si="588"/>
        <v>Alessandro Circati</v>
      </c>
      <c r="Q113" s="233" t="str">
        <f t="shared" si="588"/>
        <v>Altay Bayindir</v>
      </c>
      <c r="R113" s="233" t="str">
        <f t="shared" si="589"/>
        <v>Anton Stach</v>
      </c>
      <c r="S113" s="233" t="str">
        <f t="shared" si="590"/>
        <v>Eloy Room</v>
      </c>
      <c r="T113" s="233" t="str">
        <f t="shared" si="590"/>
        <v>Bazoumana Touré</v>
      </c>
      <c r="U113" s="233" t="str">
        <f t="shared" si="590"/>
        <v>Anthony Valencia</v>
      </c>
      <c r="V113" s="233" t="str">
        <f t="shared" si="591"/>
        <v>Cody Gakpo</v>
      </c>
      <c r="W113" s="233" t="str">
        <f t="shared" si="592"/>
        <v>Ayumu Seko</v>
      </c>
      <c r="X113" s="233" t="str">
        <f t="shared" si="592"/>
        <v>Besfort Zeneli</v>
      </c>
      <c r="Y113" s="233" t="str">
        <f t="shared" si="592"/>
        <v>Ali Abdi</v>
      </c>
      <c r="Z113" s="233" t="str">
        <f t="shared" si="593"/>
        <v>Arthur Theate</v>
      </c>
      <c r="AA113" s="233" t="str">
        <f t="shared" si="594"/>
        <v>Emam Ashour</v>
      </c>
      <c r="AB113" s="233" t="str">
        <f t="shared" si="594"/>
        <v>Ali Gholizadeh</v>
      </c>
      <c r="AC113" s="233" t="str">
        <f t="shared" si="594"/>
        <v>Andre De Jong</v>
      </c>
      <c r="AD113" s="233" t="str">
        <f t="shared" si="595"/>
        <v>Álex Remiro</v>
      </c>
      <c r="AE113" s="233" t="str">
        <f t="shared" si="596"/>
        <v>Dailon Livramento</v>
      </c>
      <c r="AF113" s="233" t="str">
        <f t="shared" si="596"/>
        <v>Abdullah Al-Hamdan</v>
      </c>
      <c r="AG113" s="233" t="str">
        <f t="shared" si="596"/>
        <v>Benjamín García</v>
      </c>
      <c r="AH113" s="233" t="str">
        <f t="shared" si="597"/>
        <v>Brice Samba</v>
      </c>
      <c r="AI113" s="233" t="str">
        <f t="shared" ref="AI113:AK113" si="606">AI5</f>
        <v>Assane Diao</v>
      </c>
      <c r="AJ113" s="233" t="str">
        <f t="shared" si="606"/>
        <v>Aimar Sher</v>
      </c>
      <c r="AK113" s="233" t="str">
        <f t="shared" si="606"/>
        <v>Antonio Nusa</v>
      </c>
      <c r="AL113" s="233" t="str">
        <f t="shared" si="597"/>
        <v>Cristian Romero</v>
      </c>
      <c r="AM113" s="233" t="str">
        <f t="shared" ref="AM113:AO113" si="607">AM5</f>
        <v>Adil Boulbina</v>
      </c>
      <c r="AN113" s="233" t="str">
        <f t="shared" si="607"/>
        <v>Alexander Schlager</v>
      </c>
      <c r="AO113" s="233" t="str">
        <f t="shared" si="607"/>
        <v>Abdallah Nasib</v>
      </c>
      <c r="AP113" s="233" t="str">
        <f t="shared" si="597"/>
        <v>Cristiano Ronaldo</v>
      </c>
      <c r="AQ113" s="233" t="str">
        <f t="shared" ref="AQ113:AS113" si="608">AQ5</f>
        <v>Axel Tuanzebe</v>
      </c>
      <c r="AR113" s="233" t="str">
        <f t="shared" si="608"/>
        <v>Akmal Mozgovoy</v>
      </c>
      <c r="AS113" s="233" t="str">
        <f t="shared" si="608"/>
        <v>Camilo Vargas</v>
      </c>
      <c r="AT113" s="233" t="str">
        <f t="shared" si="597"/>
        <v>Ben White</v>
      </c>
      <c r="AU113" s="233" t="str">
        <f t="shared" ref="AU113:AW113" si="609">AU5</f>
        <v>Dominik Livakovic</v>
      </c>
      <c r="AV113" s="233" t="str">
        <f t="shared" si="609"/>
        <v>Benjamin Asare</v>
      </c>
      <c r="AW113" s="233" t="str">
        <f t="shared" si="609"/>
        <v>Aníbal Godoy</v>
      </c>
      <c r="DQ113" s="233" t="str">
        <f t="shared" ca="1" si="469"/>
        <v>Canada</v>
      </c>
      <c r="DR113" s="233">
        <f t="shared" si="470"/>
        <v>6</v>
      </c>
      <c r="DS113" s="233">
        <f t="shared" si="471"/>
        <v>3</v>
      </c>
      <c r="DT113" s="233" t="str">
        <f ca="1">OFFSET(C3,DR113,DS113)</f>
        <v>Ismaël Koné</v>
      </c>
      <c r="DU113" s="233">
        <f ca="1">COUNTIF('Group Stages'!J7:J150,DT113)</f>
        <v>0</v>
      </c>
      <c r="DV113" s="233">
        <f ca="1">COUNTIF('Group Stages'!K7:K150,DT113)</f>
        <v>0</v>
      </c>
      <c r="DW113" s="233">
        <f ca="1">COUNTIF('Group Stages'!L7:L150,DT113)</f>
        <v>0</v>
      </c>
      <c r="DX113" s="233">
        <f ca="1">COUNTIF('Group Stages'!M7:M150,DT113)</f>
        <v>0</v>
      </c>
      <c r="DY113" s="233">
        <f ca="1">COUNTIF('Group Stages'!N7:N150,DT113)</f>
        <v>0</v>
      </c>
      <c r="DZ113" s="233">
        <f ca="1">COUNTIF('Group Stages'!O7:O150,DT113)</f>
        <v>0</v>
      </c>
      <c r="EA113" s="233">
        <f ca="1">COUNTIF('Group Stages'!P7:P150,DT113)</f>
        <v>0</v>
      </c>
      <c r="EB113" s="233">
        <f ca="1">COUNTIF('Group Stages'!Q7:Q150,DT113)</f>
        <v>0</v>
      </c>
      <c r="EC113" s="233">
        <f ca="1">COUNTIF('Knock Out Stages'!K7:K85,DT113)</f>
        <v>0</v>
      </c>
      <c r="ED113" s="233">
        <f ca="1">COUNTIF('Knock Out Stages'!L7:L85,DT113)</f>
        <v>0</v>
      </c>
      <c r="EE113" s="233">
        <f ca="1">COUNTIF('Knock Out Stages'!M7:M85,DT113)</f>
        <v>0</v>
      </c>
      <c r="EF113" s="233">
        <f ca="1">COUNTIF('Knock Out Stages'!N7:N85,DT113)</f>
        <v>0</v>
      </c>
      <c r="EG113" s="233">
        <f ca="1">COUNTIF('Knock Out Stages'!O7:O85,DT113)</f>
        <v>0</v>
      </c>
      <c r="EH113" s="233">
        <f ca="1">COUNTIF('Knock Out Stages'!P7:P85,DT113)</f>
        <v>0</v>
      </c>
      <c r="EI113" s="233">
        <f ca="1">COUNTIF('Knock Out Stages'!Q7:Q85,DT113)</f>
        <v>0</v>
      </c>
      <c r="EJ113" s="233">
        <f ca="1">COUNTIF('Knock Out Stages'!R7:R85,DT113)</f>
        <v>0</v>
      </c>
      <c r="EK113" s="233">
        <f t="shared" ca="1" si="498"/>
        <v>0</v>
      </c>
      <c r="EL113" s="235">
        <f ca="1">RANK(EK113,EK3:EK1250)+COUNTIF(EK3:EK113,EK113)-1</f>
        <v>111</v>
      </c>
      <c r="EM113" s="233" t="str">
        <f t="shared" ca="1" si="499"/>
        <v>Ismaël Koné (Canada)</v>
      </c>
    </row>
    <row r="114" spans="1:143" x14ac:dyDescent="0.2">
      <c r="A114" s="233">
        <v>4</v>
      </c>
      <c r="B114" s="233" t="str">
        <f t="shared" si="581"/>
        <v>Brian Gutiérrez</v>
      </c>
      <c r="C114" s="233" t="str">
        <f t="shared" si="582"/>
        <v>Ime Okon</v>
      </c>
      <c r="D114" s="233" t="str">
        <f t="shared" si="582"/>
        <v>Eom Ji-Sung</v>
      </c>
      <c r="E114" s="233" t="str">
        <f t="shared" si="582"/>
        <v>Jan Kliment</v>
      </c>
      <c r="F114" s="233" t="str">
        <f t="shared" si="583"/>
        <v>Daniel Jebbison</v>
      </c>
      <c r="G114" s="233" t="str">
        <f t="shared" si="584"/>
        <v>Armin Gigovic</v>
      </c>
      <c r="H114" s="233" t="str">
        <f t="shared" si="584"/>
        <v>Almoez Ali</v>
      </c>
      <c r="I114" s="233" t="str">
        <f t="shared" si="584"/>
        <v>Breel Embolo</v>
      </c>
      <c r="J114" s="233" t="str">
        <f t="shared" si="585"/>
        <v>Casemiro</v>
      </c>
      <c r="K114" s="233" t="str">
        <f t="shared" si="586"/>
        <v>Amine Adli</v>
      </c>
      <c r="L114" s="233" t="str">
        <f t="shared" si="586"/>
        <v>Danley Jean Jacques</v>
      </c>
      <c r="M114" s="233" t="str">
        <f t="shared" si="586"/>
        <v>Anthony Ralston</v>
      </c>
      <c r="N114" s="233" t="str">
        <f t="shared" si="587"/>
        <v>Auston Trusty</v>
      </c>
      <c r="O114" s="233" t="str">
        <f t="shared" si="588"/>
        <v>Antonio Sanabria</v>
      </c>
      <c r="P114" s="233" t="str">
        <f t="shared" si="588"/>
        <v>Alex Robertson</v>
      </c>
      <c r="Q114" s="233" t="str">
        <f t="shared" si="588"/>
        <v>Arda Güler</v>
      </c>
      <c r="R114" s="233" t="str">
        <f t="shared" si="589"/>
        <v>Antonio Rüdiger</v>
      </c>
      <c r="S114" s="233" t="str">
        <f t="shared" si="590"/>
        <v>Gervane Kastaneer</v>
      </c>
      <c r="T114" s="233" t="str">
        <f t="shared" si="590"/>
        <v>Bénie Traoré</v>
      </c>
      <c r="U114" s="233" t="str">
        <f t="shared" si="590"/>
        <v>Bryan Ramirez</v>
      </c>
      <c r="V114" s="233" t="str">
        <f t="shared" si="591"/>
        <v>Denzel Dumfries</v>
      </c>
      <c r="W114" s="233" t="str">
        <f t="shared" si="592"/>
        <v>Daichi Kamada</v>
      </c>
      <c r="X114" s="233" t="str">
        <f t="shared" si="592"/>
        <v>Carl Starfelt</v>
      </c>
      <c r="Y114" s="233" t="str">
        <f t="shared" si="592"/>
        <v>Amine Ben Hamida</v>
      </c>
      <c r="Z114" s="233" t="str">
        <f t="shared" si="593"/>
        <v>Axel Witsel</v>
      </c>
      <c r="AA114" s="233" t="str">
        <f t="shared" si="594"/>
        <v>Haissem Hassan</v>
      </c>
      <c r="AB114" s="233" t="str">
        <f t="shared" si="594"/>
        <v>Alireza Beiranvand</v>
      </c>
      <c r="AC114" s="233" t="str">
        <f t="shared" si="594"/>
        <v>Ben Old</v>
      </c>
      <c r="AD114" s="233" t="str">
        <f t="shared" si="595"/>
        <v>Ander Barrenetxea</v>
      </c>
      <c r="AE114" s="233" t="str">
        <f t="shared" si="596"/>
        <v>Deroy Duarte</v>
      </c>
      <c r="AF114" s="233" t="str">
        <f t="shared" si="596"/>
        <v>Abdullah Al-Khaibari</v>
      </c>
      <c r="AG114" s="233" t="str">
        <f t="shared" si="596"/>
        <v>Brian Barboza</v>
      </c>
      <c r="AH114" s="233" t="str">
        <f t="shared" si="597"/>
        <v>Dayot Upamecano</v>
      </c>
      <c r="AI114" s="233" t="str">
        <f t="shared" ref="AI114:AK114" si="610">AI6</f>
        <v>Bamba Dieng</v>
      </c>
      <c r="AJ114" s="233" t="str">
        <f t="shared" si="610"/>
        <v>Akam Hashim Rahman</v>
      </c>
      <c r="AK114" s="233" t="str">
        <f t="shared" si="610"/>
        <v>David Møller Wolfe</v>
      </c>
      <c r="AL114" s="233" t="str">
        <f t="shared" si="597"/>
        <v>Emiliano Martínez ARG</v>
      </c>
      <c r="AM114" s="233" t="str">
        <f t="shared" ref="AM114:AO114" si="611">AM6</f>
        <v>Ahmed Benbouali</v>
      </c>
      <c r="AN114" s="233" t="str">
        <f t="shared" si="611"/>
        <v>Carney Chukwuemeka</v>
      </c>
      <c r="AO114" s="233" t="str">
        <f t="shared" si="611"/>
        <v>Abdel Rahman Mohammad Awwad Suleiman</v>
      </c>
      <c r="AP114" s="233" t="str">
        <f t="shared" si="597"/>
        <v>Diogo Dalot</v>
      </c>
      <c r="AQ114" s="233" t="str">
        <f t="shared" ref="AQ114:AS114" si="612">AQ6</f>
        <v>Brian Cipenga</v>
      </c>
      <c r="AR114" s="233" t="str">
        <f t="shared" si="612"/>
        <v>Alisher Odilov</v>
      </c>
      <c r="AS114" s="233" t="str">
        <f t="shared" si="612"/>
        <v>Daniel Muñoz</v>
      </c>
      <c r="AT114" s="233" t="str">
        <f t="shared" si="597"/>
        <v>Bukayo Saka</v>
      </c>
      <c r="AU114" s="233" t="str">
        <f t="shared" ref="AU114:AW114" si="613">AU6</f>
        <v>Duje Caleta-Car</v>
      </c>
      <c r="AV114" s="233" t="str">
        <f t="shared" si="613"/>
        <v>Caleb Yirenkyi</v>
      </c>
      <c r="AW114" s="233" t="str">
        <f t="shared" si="613"/>
        <v>Carlos Harvey</v>
      </c>
      <c r="DQ114" s="233" t="str">
        <f t="shared" ca="1" si="469"/>
        <v>Canada</v>
      </c>
      <c r="DR114" s="233">
        <f t="shared" si="470"/>
        <v>7</v>
      </c>
      <c r="DS114" s="233">
        <f t="shared" si="471"/>
        <v>3</v>
      </c>
      <c r="DT114" s="233" t="str">
        <f ca="1">OFFSET(C3,DR114,DS114)</f>
        <v>Jacen Russell-Rowe</v>
      </c>
      <c r="DU114" s="233">
        <f ca="1">COUNTIF('Group Stages'!J7:J150,DT114)</f>
        <v>0</v>
      </c>
      <c r="DV114" s="233">
        <f ca="1">COUNTIF('Group Stages'!K7:K150,DT114)</f>
        <v>0</v>
      </c>
      <c r="DW114" s="233">
        <f ca="1">COUNTIF('Group Stages'!L7:L150,DT114)</f>
        <v>0</v>
      </c>
      <c r="DX114" s="233">
        <f ca="1">COUNTIF('Group Stages'!M7:M150,DT114)</f>
        <v>0</v>
      </c>
      <c r="DY114" s="233">
        <f ca="1">COUNTIF('Group Stages'!N7:N150,DT114)</f>
        <v>0</v>
      </c>
      <c r="DZ114" s="233">
        <f ca="1">COUNTIF('Group Stages'!O7:O150,DT114)</f>
        <v>0</v>
      </c>
      <c r="EA114" s="233">
        <f ca="1">COUNTIF('Group Stages'!P7:P150,DT114)</f>
        <v>0</v>
      </c>
      <c r="EB114" s="233">
        <f ca="1">COUNTIF('Group Stages'!Q7:Q150,DT114)</f>
        <v>0</v>
      </c>
      <c r="EC114" s="233">
        <f ca="1">COUNTIF('Knock Out Stages'!K7:K85,DT114)</f>
        <v>0</v>
      </c>
      <c r="ED114" s="233">
        <f ca="1">COUNTIF('Knock Out Stages'!L7:L85,DT114)</f>
        <v>0</v>
      </c>
      <c r="EE114" s="233">
        <f ca="1">COUNTIF('Knock Out Stages'!M7:M85,DT114)</f>
        <v>0</v>
      </c>
      <c r="EF114" s="233">
        <f ca="1">COUNTIF('Knock Out Stages'!N7:N85,DT114)</f>
        <v>0</v>
      </c>
      <c r="EG114" s="233">
        <f ca="1">COUNTIF('Knock Out Stages'!O7:O85,DT114)</f>
        <v>0</v>
      </c>
      <c r="EH114" s="233">
        <f ca="1">COUNTIF('Knock Out Stages'!P7:P85,DT114)</f>
        <v>0</v>
      </c>
      <c r="EI114" s="233">
        <f ca="1">COUNTIF('Knock Out Stages'!Q7:Q85,DT114)</f>
        <v>0</v>
      </c>
      <c r="EJ114" s="233">
        <f ca="1">COUNTIF('Knock Out Stages'!R7:R85,DT114)</f>
        <v>0</v>
      </c>
      <c r="EK114" s="233">
        <f t="shared" ca="1" si="498"/>
        <v>0</v>
      </c>
      <c r="EL114" s="235">
        <f ca="1">RANK(EK114,EK3:EK1250)+COUNTIF(EK3:EK114,EK114)-1</f>
        <v>112</v>
      </c>
      <c r="EM114" s="233" t="str">
        <f t="shared" ca="1" si="499"/>
        <v>Jacen Russell-Rowe (Canada)</v>
      </c>
    </row>
    <row r="115" spans="1:143" x14ac:dyDescent="0.2">
      <c r="A115" s="233">
        <v>5</v>
      </c>
      <c r="B115" s="233" t="str">
        <f t="shared" si="581"/>
        <v>Carlos Acevedo</v>
      </c>
      <c r="C115" s="233" t="str">
        <f t="shared" si="582"/>
        <v>Jayden Adams</v>
      </c>
      <c r="D115" s="233" t="str">
        <f t="shared" si="582"/>
        <v>Han-Beom Lee</v>
      </c>
      <c r="E115" s="233" t="str">
        <f t="shared" si="582"/>
        <v>Jaroslav Zeleny</v>
      </c>
      <c r="F115" s="233" t="str">
        <f t="shared" si="583"/>
        <v>Dayne St. Clair</v>
      </c>
      <c r="G115" s="233" t="str">
        <f t="shared" si="584"/>
        <v>Benjamin Tahirovic</v>
      </c>
      <c r="H115" s="233" t="str">
        <f t="shared" si="584"/>
        <v>Anas Abdulsalam Abweny</v>
      </c>
      <c r="I115" s="233" t="str">
        <f t="shared" si="584"/>
        <v>Dan Ndoye</v>
      </c>
      <c r="J115" s="233" t="str">
        <f t="shared" si="585"/>
        <v>Danilo A</v>
      </c>
      <c r="K115" s="233" t="str">
        <f t="shared" si="586"/>
        <v>Anass Salah-Eddine</v>
      </c>
      <c r="L115" s="233" t="str">
        <f t="shared" si="586"/>
        <v>Delentz Pierre</v>
      </c>
      <c r="M115" s="233" t="str">
        <f t="shared" si="586"/>
        <v>Billy Gilmour</v>
      </c>
      <c r="N115" s="233" t="str">
        <f t="shared" si="587"/>
        <v>Brenden Aaronson</v>
      </c>
      <c r="O115" s="233" t="str">
        <f t="shared" si="588"/>
        <v>Braian Ojeda</v>
      </c>
      <c r="P115" s="233" t="str">
        <f t="shared" si="588"/>
        <v>Ante Suto</v>
      </c>
      <c r="Q115" s="233" t="str">
        <f t="shared" si="588"/>
        <v>Atakan Karazor</v>
      </c>
      <c r="R115" s="233" t="str">
        <f t="shared" si="589"/>
        <v>Chris Führich</v>
      </c>
      <c r="S115" s="233" t="str">
        <f t="shared" si="590"/>
        <v>Godfried Roemeratoe</v>
      </c>
      <c r="T115" s="233" t="str">
        <f t="shared" si="590"/>
        <v>Christ Inao Oulaï</v>
      </c>
      <c r="U115" s="233" t="str">
        <f t="shared" si="590"/>
        <v>Cristian Ramírez</v>
      </c>
      <c r="V115" s="233" t="str">
        <f t="shared" si="591"/>
        <v>Donyell Malen</v>
      </c>
      <c r="W115" s="233" t="str">
        <f t="shared" si="592"/>
        <v>Daiki Hashioka</v>
      </c>
      <c r="X115" s="233" t="str">
        <f t="shared" si="592"/>
        <v>Daniel Svensson</v>
      </c>
      <c r="Y115" s="233" t="str">
        <f t="shared" si="592"/>
        <v>Anis Ben Slimane</v>
      </c>
      <c r="Z115" s="233" t="str">
        <f t="shared" si="593"/>
        <v>Brandon Mechele</v>
      </c>
      <c r="AA115" s="233" t="str">
        <f t="shared" si="594"/>
        <v>Hamdy Fathy</v>
      </c>
      <c r="AB115" s="233" t="str">
        <f t="shared" si="594"/>
        <v>Alireza Jahanbakhsh</v>
      </c>
      <c r="AC115" s="233" t="str">
        <f t="shared" si="594"/>
        <v>Ben Waine</v>
      </c>
      <c r="AD115" s="233" t="str">
        <f t="shared" si="595"/>
        <v>Aymeric Laporte</v>
      </c>
      <c r="AE115" s="233" t="str">
        <f t="shared" si="596"/>
        <v>Diney</v>
      </c>
      <c r="AF115" s="233" t="str">
        <f t="shared" si="596"/>
        <v>Ahmed Al-Kassar</v>
      </c>
      <c r="AG115" s="233" t="str">
        <f t="shared" si="596"/>
        <v>Brian Rodríguez</v>
      </c>
      <c r="AH115" s="233" t="str">
        <f t="shared" si="597"/>
        <v>Désiré Doué</v>
      </c>
      <c r="AI115" s="233" t="str">
        <f t="shared" ref="AI115:AK115" si="614">AI7</f>
        <v>Boulaye Dia</v>
      </c>
      <c r="AJ115" s="233" t="str">
        <f t="shared" si="614"/>
        <v>Ali Ibrahim Al-Hamadi</v>
      </c>
      <c r="AK115" s="233" t="str">
        <f t="shared" si="614"/>
        <v>Egil Selvik</v>
      </c>
      <c r="AL115" s="233" t="str">
        <f t="shared" si="597"/>
        <v>Enzo Fernández</v>
      </c>
      <c r="AM115" s="233" t="str">
        <f t="shared" ref="AM115:AO115" si="615">AM7</f>
        <v>Aïssa Mandi</v>
      </c>
      <c r="AN115" s="233" t="str">
        <f t="shared" si="615"/>
        <v>Christoph Baumgartner</v>
      </c>
      <c r="AO115" s="233" t="str">
        <f t="shared" si="615"/>
        <v>Ahmad Assaf</v>
      </c>
      <c r="AP115" s="233" t="str">
        <f t="shared" si="597"/>
        <v>Francisco Conceição</v>
      </c>
      <c r="AQ115" s="233" t="str">
        <f t="shared" ref="AQ115:AS115" si="616">AQ7</f>
        <v>Cédric Bakambu</v>
      </c>
      <c r="AR115" s="233" t="str">
        <f t="shared" si="616"/>
        <v>Azizjon G'aniyev</v>
      </c>
      <c r="AS115" s="233" t="str">
        <f t="shared" si="616"/>
        <v>David Ospina</v>
      </c>
      <c r="AT115" s="233" t="str">
        <f t="shared" si="597"/>
        <v>Cole Palmer</v>
      </c>
      <c r="AU115" s="233" t="str">
        <f t="shared" ref="AU115:AW115" si="617">AU7</f>
        <v>Igor Matanovic</v>
      </c>
      <c r="AV115" s="233" t="str">
        <f t="shared" si="617"/>
        <v>Christopher Baah</v>
      </c>
      <c r="AW115" s="233" t="str">
        <f t="shared" si="617"/>
        <v>Cecilio Waterman</v>
      </c>
      <c r="DQ115" s="233" t="str">
        <f t="shared" ca="1" si="469"/>
        <v>Canada</v>
      </c>
      <c r="DR115" s="233">
        <f t="shared" si="470"/>
        <v>8</v>
      </c>
      <c r="DS115" s="233">
        <f t="shared" si="471"/>
        <v>3</v>
      </c>
      <c r="DT115" s="233" t="str">
        <f ca="1">OFFSET(C3,DR115,DS115)</f>
        <v>Jahkeele Marshall-Rutty</v>
      </c>
      <c r="DU115" s="233">
        <f ca="1">COUNTIF('Group Stages'!J7:J150,DT115)</f>
        <v>0</v>
      </c>
      <c r="DV115" s="233">
        <f ca="1">COUNTIF('Group Stages'!K7:K150,DT115)</f>
        <v>0</v>
      </c>
      <c r="DW115" s="233">
        <f ca="1">COUNTIF('Group Stages'!L7:L150,DT115)</f>
        <v>0</v>
      </c>
      <c r="DX115" s="233">
        <f ca="1">COUNTIF('Group Stages'!M7:M150,DT115)</f>
        <v>0</v>
      </c>
      <c r="DY115" s="233">
        <f ca="1">COUNTIF('Group Stages'!N7:N150,DT115)</f>
        <v>0</v>
      </c>
      <c r="DZ115" s="233">
        <f ca="1">COUNTIF('Group Stages'!O7:O150,DT115)</f>
        <v>0</v>
      </c>
      <c r="EA115" s="233">
        <f ca="1">COUNTIF('Group Stages'!P7:P150,DT115)</f>
        <v>0</v>
      </c>
      <c r="EB115" s="233">
        <f ca="1">COUNTIF('Group Stages'!Q7:Q150,DT115)</f>
        <v>0</v>
      </c>
      <c r="EC115" s="233">
        <f ca="1">COUNTIF('Knock Out Stages'!K7:K85,DT115)</f>
        <v>0</v>
      </c>
      <c r="ED115" s="233">
        <f ca="1">COUNTIF('Knock Out Stages'!L7:L85,DT115)</f>
        <v>0</v>
      </c>
      <c r="EE115" s="233">
        <f ca="1">COUNTIF('Knock Out Stages'!M7:M85,DT115)</f>
        <v>0</v>
      </c>
      <c r="EF115" s="233">
        <f ca="1">COUNTIF('Knock Out Stages'!N7:N85,DT115)</f>
        <v>0</v>
      </c>
      <c r="EG115" s="233">
        <f ca="1">COUNTIF('Knock Out Stages'!O7:O85,DT115)</f>
        <v>0</v>
      </c>
      <c r="EH115" s="233">
        <f ca="1">COUNTIF('Knock Out Stages'!P7:P85,DT115)</f>
        <v>0</v>
      </c>
      <c r="EI115" s="233">
        <f ca="1">COUNTIF('Knock Out Stages'!Q7:Q85,DT115)</f>
        <v>0</v>
      </c>
      <c r="EJ115" s="233">
        <f ca="1">COUNTIF('Knock Out Stages'!R7:R85,DT115)</f>
        <v>0</v>
      </c>
      <c r="EK115" s="233">
        <f t="shared" ca="1" si="498"/>
        <v>0</v>
      </c>
      <c r="EL115" s="235">
        <f ca="1">RANK(EK115,EK3:EK1250)+COUNTIF(EK3:EK115,EK115)-1</f>
        <v>113</v>
      </c>
      <c r="EM115" s="233" t="str">
        <f t="shared" ca="1" si="499"/>
        <v>Jahkeele Marshall-Rutty (Canada)</v>
      </c>
    </row>
    <row r="116" spans="1:143" x14ac:dyDescent="0.2">
      <c r="A116" s="233">
        <v>6</v>
      </c>
      <c r="B116" s="233" t="str">
        <f t="shared" si="581"/>
        <v>Carlos Rodríguez</v>
      </c>
      <c r="C116" s="233" t="str">
        <f t="shared" si="582"/>
        <v>Khuliso Mudau</v>
      </c>
      <c r="D116" s="233" t="str">
        <f t="shared" si="582"/>
        <v>Hong Hyun-Seok</v>
      </c>
      <c r="E116" s="233" t="str">
        <f t="shared" si="582"/>
        <v>Ladislav Krejcí</v>
      </c>
      <c r="F116" s="233" t="str">
        <f t="shared" si="583"/>
        <v>Derek Cornelius</v>
      </c>
      <c r="G116" s="233" t="str">
        <f t="shared" si="584"/>
        <v>Dzenis Burnic</v>
      </c>
      <c r="H116" s="233" t="str">
        <f t="shared" si="584"/>
        <v>Assim Madibo</v>
      </c>
      <c r="I116" s="233" t="str">
        <f t="shared" si="584"/>
        <v>Denis Zakaria</v>
      </c>
      <c r="J116" s="233" t="str">
        <f t="shared" si="585"/>
        <v>Danilo B</v>
      </c>
      <c r="K116" s="233" t="str">
        <f t="shared" si="586"/>
        <v>Ayoub El Kaabi</v>
      </c>
      <c r="L116" s="233" t="str">
        <f t="shared" si="586"/>
        <v>Derrick Etienne Jr.</v>
      </c>
      <c r="M116" s="233" t="str">
        <f t="shared" si="586"/>
        <v>Ché Adams</v>
      </c>
      <c r="N116" s="233" t="str">
        <f t="shared" si="587"/>
        <v>Chris Brady</v>
      </c>
      <c r="O116" s="233" t="str">
        <f t="shared" si="588"/>
        <v>Damián Bobadilla</v>
      </c>
      <c r="P116" s="233" t="str">
        <f t="shared" si="588"/>
        <v>Awer Mabil</v>
      </c>
      <c r="Q116" s="233" t="str">
        <f t="shared" si="588"/>
        <v>Baris Alper Yilmaz</v>
      </c>
      <c r="R116" s="233" t="str">
        <f t="shared" si="589"/>
        <v>David Raum</v>
      </c>
      <c r="S116" s="233" t="str">
        <f t="shared" si="590"/>
        <v>Jearl Margaritha</v>
      </c>
      <c r="T116" s="233" t="str">
        <f t="shared" si="590"/>
        <v>Clément Akpa</v>
      </c>
      <c r="U116" s="233" t="str">
        <f t="shared" si="590"/>
        <v>David Cabezas</v>
      </c>
      <c r="V116" s="233" t="str">
        <f t="shared" si="591"/>
        <v>Jan Paul van Hecke</v>
      </c>
      <c r="W116" s="233" t="str">
        <f t="shared" si="592"/>
        <v>Daizen Maeda</v>
      </c>
      <c r="X116" s="233" t="str">
        <f t="shared" si="592"/>
        <v>Elliot Stroud</v>
      </c>
      <c r="Y116" s="233" t="str">
        <f t="shared" si="592"/>
        <v>Anisse Saidi</v>
      </c>
      <c r="Z116" s="233" t="str">
        <f t="shared" si="593"/>
        <v>Charles De Ketelaere</v>
      </c>
      <c r="AA116" s="233" t="str">
        <f t="shared" si="594"/>
        <v>Hossam Abdelmaguid</v>
      </c>
      <c r="AB116" s="233" t="str">
        <f t="shared" si="594"/>
        <v>Amir Razzaghinia</v>
      </c>
      <c r="AC116" s="233" t="str">
        <f t="shared" si="594"/>
        <v>Bill Tuiloma</v>
      </c>
      <c r="AD116" s="233" t="str">
        <f t="shared" si="595"/>
        <v>Borja Iglesias</v>
      </c>
      <c r="AE116" s="233" t="str">
        <f t="shared" si="596"/>
        <v>Fábio Domingos</v>
      </c>
      <c r="AF116" s="233" t="str">
        <f t="shared" si="596"/>
        <v>Aiman Yahya</v>
      </c>
      <c r="AG116" s="233" t="str">
        <f t="shared" si="596"/>
        <v>Darwin Núñez</v>
      </c>
      <c r="AH116" s="233" t="str">
        <f t="shared" si="597"/>
        <v>Eduardo Camavinga</v>
      </c>
      <c r="AI116" s="233" t="str">
        <f t="shared" ref="AI116:AK116" si="618">AI8</f>
        <v>Cherif Ndiaye</v>
      </c>
      <c r="AJ116" s="233" t="str">
        <f t="shared" si="618"/>
        <v>Ali Jasim</v>
      </c>
      <c r="AK116" s="233" t="str">
        <f t="shared" si="618"/>
        <v>Erling Haaland</v>
      </c>
      <c r="AL116" s="233" t="str">
        <f t="shared" si="597"/>
        <v>Exequiel Palacios</v>
      </c>
      <c r="AM116" s="233" t="str">
        <f t="shared" ref="AM116:AO116" si="619">AM8</f>
        <v>Amin Chiakha</v>
      </c>
      <c r="AN116" s="233" t="str">
        <f t="shared" si="619"/>
        <v>David Affengruber</v>
      </c>
      <c r="AO116" s="233" t="str">
        <f t="shared" si="619"/>
        <v>Ali Ahmad Ali Azaizeh</v>
      </c>
      <c r="AP116" s="233" t="str">
        <f t="shared" si="597"/>
        <v>Francisco Trincão</v>
      </c>
      <c r="AQ116" s="233" t="str">
        <f t="shared" ref="AQ116:AS116" si="620">AQ8</f>
        <v>Chancel Mbemba</v>
      </c>
      <c r="AR116" s="233" t="str">
        <f t="shared" si="620"/>
        <v>Behruzjon Karimov</v>
      </c>
      <c r="AS116" s="233" t="str">
        <f t="shared" si="620"/>
        <v>Davinson Sánchez</v>
      </c>
      <c r="AT116" s="233" t="str">
        <f t="shared" si="597"/>
        <v>Dan Burn</v>
      </c>
      <c r="AU116" s="233" t="str">
        <f t="shared" ref="AU116:AW116" si="621">AU8</f>
        <v>Ivan Perisic</v>
      </c>
      <c r="AV116" s="233" t="str">
        <f t="shared" si="621"/>
        <v>Daniel Agyei</v>
      </c>
      <c r="AW116" s="233" t="str">
        <f t="shared" si="621"/>
        <v>César Blackman</v>
      </c>
      <c r="DQ116" s="233" t="str">
        <f t="shared" ca="1" si="469"/>
        <v>Canada</v>
      </c>
      <c r="DR116" s="233">
        <f t="shared" si="470"/>
        <v>9</v>
      </c>
      <c r="DS116" s="233">
        <f t="shared" si="471"/>
        <v>3</v>
      </c>
      <c r="DT116" s="233" t="str">
        <f ca="1">OFFSET(C3,DR116,DS116)</f>
        <v>Joel Waterman</v>
      </c>
      <c r="DU116" s="233">
        <f ca="1">COUNTIF('Group Stages'!J7:J150,DT116)</f>
        <v>0</v>
      </c>
      <c r="DV116" s="233">
        <f ca="1">COUNTIF('Group Stages'!K7:K150,DT116)</f>
        <v>0</v>
      </c>
      <c r="DW116" s="233">
        <f ca="1">COUNTIF('Group Stages'!L7:L150,DT116)</f>
        <v>0</v>
      </c>
      <c r="DX116" s="233">
        <f ca="1">COUNTIF('Group Stages'!M7:M150,DT116)</f>
        <v>0</v>
      </c>
      <c r="DY116" s="233">
        <f ca="1">COUNTIF('Group Stages'!N7:N150,DT116)</f>
        <v>0</v>
      </c>
      <c r="DZ116" s="233">
        <f ca="1">COUNTIF('Group Stages'!O7:O150,DT116)</f>
        <v>0</v>
      </c>
      <c r="EA116" s="233">
        <f ca="1">COUNTIF('Group Stages'!P7:P150,DT116)</f>
        <v>0</v>
      </c>
      <c r="EB116" s="233">
        <f ca="1">COUNTIF('Group Stages'!Q7:Q150,DT116)</f>
        <v>0</v>
      </c>
      <c r="EC116" s="233">
        <f ca="1">COUNTIF('Knock Out Stages'!K7:K85,DT116)</f>
        <v>0</v>
      </c>
      <c r="ED116" s="233">
        <f ca="1">COUNTIF('Knock Out Stages'!L7:L85,DT116)</f>
        <v>0</v>
      </c>
      <c r="EE116" s="233">
        <f ca="1">COUNTIF('Knock Out Stages'!M7:M85,DT116)</f>
        <v>0</v>
      </c>
      <c r="EF116" s="233">
        <f ca="1">COUNTIF('Knock Out Stages'!N7:N85,DT116)</f>
        <v>0</v>
      </c>
      <c r="EG116" s="233">
        <f ca="1">COUNTIF('Knock Out Stages'!O7:O85,DT116)</f>
        <v>0</v>
      </c>
      <c r="EH116" s="233">
        <f ca="1">COUNTIF('Knock Out Stages'!P7:P85,DT116)</f>
        <v>0</v>
      </c>
      <c r="EI116" s="233">
        <f ca="1">COUNTIF('Knock Out Stages'!Q7:Q85,DT116)</f>
        <v>0</v>
      </c>
      <c r="EJ116" s="233">
        <f ca="1">COUNTIF('Knock Out Stages'!R7:R85,DT116)</f>
        <v>0</v>
      </c>
      <c r="EK116" s="233">
        <f t="shared" ca="1" si="498"/>
        <v>0</v>
      </c>
      <c r="EL116" s="235">
        <f ca="1">RANK(EK116,EK3:EK1250)+COUNTIF(EK3:EK116,EK116)-1</f>
        <v>114</v>
      </c>
      <c r="EM116" s="233" t="str">
        <f t="shared" ca="1" si="499"/>
        <v>Joel Waterman (Canada)</v>
      </c>
    </row>
    <row r="117" spans="1:143" x14ac:dyDescent="0.2">
      <c r="A117" s="233">
        <v>7</v>
      </c>
      <c r="B117" s="233" t="str">
        <f t="shared" si="581"/>
        <v>César Montes</v>
      </c>
      <c r="C117" s="233" t="str">
        <f t="shared" si="582"/>
        <v>Khulumani Ndamane</v>
      </c>
      <c r="D117" s="233" t="str">
        <f t="shared" si="582"/>
        <v>Hwang Hee-Chan</v>
      </c>
      <c r="E117" s="233" t="str">
        <f t="shared" si="582"/>
        <v>Lukás Cerv</v>
      </c>
      <c r="F117" s="233" t="str">
        <f t="shared" si="583"/>
        <v>Ismaël Koné</v>
      </c>
      <c r="G117" s="233" t="str">
        <f t="shared" si="584"/>
        <v>Edin Dzeko</v>
      </c>
      <c r="H117" s="233" t="str">
        <f t="shared" si="584"/>
        <v>Ayoub Al Oui</v>
      </c>
      <c r="I117" s="233" t="str">
        <f t="shared" si="584"/>
        <v>Djibril Sow</v>
      </c>
      <c r="J117" s="233" t="str">
        <f t="shared" si="585"/>
        <v>Douglas Santos</v>
      </c>
      <c r="K117" s="233" t="str">
        <f t="shared" si="586"/>
        <v>Azzedine Ounahi</v>
      </c>
      <c r="L117" s="233" t="str">
        <f t="shared" si="586"/>
        <v>Duckens Nazon</v>
      </c>
      <c r="M117" s="233" t="str">
        <f t="shared" si="586"/>
        <v>Dominic Hyam</v>
      </c>
      <c r="N117" s="233" t="str">
        <f t="shared" si="587"/>
        <v>Chris Richards</v>
      </c>
      <c r="O117" s="233" t="str">
        <f t="shared" si="588"/>
        <v>Diego Gómez</v>
      </c>
      <c r="P117" s="233" t="str">
        <f t="shared" si="588"/>
        <v>Aziz Behich</v>
      </c>
      <c r="Q117" s="233" t="str">
        <f t="shared" si="588"/>
        <v>Deniz Gül</v>
      </c>
      <c r="R117" s="233" t="str">
        <f t="shared" si="589"/>
        <v>Deniz Undav</v>
      </c>
      <c r="S117" s="233" t="str">
        <f t="shared" si="590"/>
        <v>Jeremy Antonisse</v>
      </c>
      <c r="T117" s="233" t="str">
        <f t="shared" si="590"/>
        <v>Elye Wahi</v>
      </c>
      <c r="U117" s="233" t="str">
        <f t="shared" si="590"/>
        <v>Denil Castillo</v>
      </c>
      <c r="V117" s="233" t="str">
        <f t="shared" si="591"/>
        <v>Jerdy Schouten</v>
      </c>
      <c r="W117" s="233" t="str">
        <f t="shared" si="592"/>
        <v>Hiroki Ito</v>
      </c>
      <c r="X117" s="233" t="str">
        <f t="shared" si="592"/>
        <v>Eric Anders Smith</v>
      </c>
      <c r="Y117" s="233" t="str">
        <f t="shared" si="592"/>
        <v>Aymen Dahmen</v>
      </c>
      <c r="Z117" s="233" t="str">
        <f t="shared" si="593"/>
        <v>Dodi Lukebakio</v>
      </c>
      <c r="AA117" s="233" t="str">
        <f t="shared" si="594"/>
        <v>Ibrahim Adel</v>
      </c>
      <c r="AB117" s="233" t="str">
        <f t="shared" si="594"/>
        <v>Aria Yousefi</v>
      </c>
      <c r="AC117" s="233" t="str">
        <f t="shared" si="594"/>
        <v>Callan Elliot</v>
      </c>
      <c r="AD117" s="233" t="str">
        <f t="shared" si="595"/>
        <v>Carlos Soler</v>
      </c>
      <c r="AE117" s="233" t="str">
        <f t="shared" si="596"/>
        <v>Garry Rodrigues</v>
      </c>
      <c r="AF117" s="233" t="str">
        <f t="shared" si="596"/>
        <v>Al Mufarrij</v>
      </c>
      <c r="AG117" s="233" t="str">
        <f t="shared" si="596"/>
        <v>Emiliano Martínez URG</v>
      </c>
      <c r="AH117" s="233" t="str">
        <f t="shared" si="597"/>
        <v>Hugo Ekitike</v>
      </c>
      <c r="AI117" s="233" t="str">
        <f t="shared" ref="AI117:AK117" si="622">AI9</f>
        <v>Édouard Mendy</v>
      </c>
      <c r="AJ117" s="233" t="str">
        <f t="shared" si="622"/>
        <v>Ali Yousif Hashim</v>
      </c>
      <c r="AK117" s="233" t="str">
        <f t="shared" si="622"/>
        <v>Felix Horn Myhre</v>
      </c>
      <c r="AL117" s="233" t="str">
        <f t="shared" si="597"/>
        <v>Flaco López</v>
      </c>
      <c r="AM117" s="233" t="str">
        <f t="shared" ref="AM117:AO117" si="623">AM9</f>
        <v>Amine Gouiri</v>
      </c>
      <c r="AN117" s="233" t="str">
        <f t="shared" si="623"/>
        <v>David Alaba</v>
      </c>
      <c r="AO117" s="233" t="str">
        <f t="shared" si="623"/>
        <v>Amer Rasem Adel Jamous</v>
      </c>
      <c r="AP117" s="233" t="str">
        <f t="shared" si="597"/>
        <v>Gonçalo Guedes</v>
      </c>
      <c r="AQ117" s="233" t="str">
        <f t="shared" ref="AQ117:AS117" si="624">AQ9</f>
        <v>Charles Pickel</v>
      </c>
      <c r="AR117" s="233" t="str">
        <f t="shared" si="624"/>
        <v>Botirali Ergashev</v>
      </c>
      <c r="AS117" s="233" t="str">
        <f t="shared" si="624"/>
        <v>Deiver Machado</v>
      </c>
      <c r="AT117" s="233" t="str">
        <f t="shared" si="597"/>
        <v>Dean Henderson</v>
      </c>
      <c r="AU117" s="233" t="str">
        <f t="shared" ref="AU117:AW117" si="625">AU9</f>
        <v>Ivan Smolcic</v>
      </c>
      <c r="AV117" s="233" t="str">
        <f t="shared" si="625"/>
        <v>Derrick Köhn</v>
      </c>
      <c r="AW117" s="233" t="str">
        <f t="shared" si="625"/>
        <v>César Samudio</v>
      </c>
      <c r="DQ117" s="233" t="str">
        <f t="shared" ca="1" si="469"/>
        <v>Canada</v>
      </c>
      <c r="DR117" s="233">
        <f t="shared" si="470"/>
        <v>10</v>
      </c>
      <c r="DS117" s="233">
        <f t="shared" si="471"/>
        <v>3</v>
      </c>
      <c r="DT117" s="233" t="str">
        <f ca="1">OFFSET(C3,DR117,DS117)</f>
        <v>Jonathan David</v>
      </c>
      <c r="DU117" s="233">
        <f ca="1">COUNTIF('Group Stages'!J7:J150,DT117)</f>
        <v>0</v>
      </c>
      <c r="DV117" s="233">
        <f ca="1">COUNTIF('Group Stages'!K7:K150,DT117)</f>
        <v>0</v>
      </c>
      <c r="DW117" s="233">
        <f ca="1">COUNTIF('Group Stages'!L7:L150,DT117)</f>
        <v>0</v>
      </c>
      <c r="DX117" s="233">
        <f ca="1">COUNTIF('Group Stages'!M7:M150,DT117)</f>
        <v>0</v>
      </c>
      <c r="DY117" s="233">
        <f ca="1">COUNTIF('Group Stages'!N7:N150,DT117)</f>
        <v>0</v>
      </c>
      <c r="DZ117" s="233">
        <f ca="1">COUNTIF('Group Stages'!O7:O150,DT117)</f>
        <v>0</v>
      </c>
      <c r="EA117" s="233">
        <f ca="1">COUNTIF('Group Stages'!P7:P150,DT117)</f>
        <v>0</v>
      </c>
      <c r="EB117" s="233">
        <f ca="1">COUNTIF('Group Stages'!Q7:Q150,DT117)</f>
        <v>0</v>
      </c>
      <c r="EC117" s="233">
        <f ca="1">COUNTIF('Knock Out Stages'!K7:K85,DT117)</f>
        <v>0</v>
      </c>
      <c r="ED117" s="233">
        <f ca="1">COUNTIF('Knock Out Stages'!L7:L85,DT117)</f>
        <v>0</v>
      </c>
      <c r="EE117" s="233">
        <f ca="1">COUNTIF('Knock Out Stages'!M7:M85,DT117)</f>
        <v>0</v>
      </c>
      <c r="EF117" s="233">
        <f ca="1">COUNTIF('Knock Out Stages'!N7:N85,DT117)</f>
        <v>0</v>
      </c>
      <c r="EG117" s="233">
        <f ca="1">COUNTIF('Knock Out Stages'!O7:O85,DT117)</f>
        <v>0</v>
      </c>
      <c r="EH117" s="233">
        <f ca="1">COUNTIF('Knock Out Stages'!P7:P85,DT117)</f>
        <v>0</v>
      </c>
      <c r="EI117" s="233">
        <f ca="1">COUNTIF('Knock Out Stages'!Q7:Q85,DT117)</f>
        <v>0</v>
      </c>
      <c r="EJ117" s="233">
        <f ca="1">COUNTIF('Knock Out Stages'!R7:R85,DT117)</f>
        <v>0</v>
      </c>
      <c r="EK117" s="233">
        <f t="shared" ca="1" si="498"/>
        <v>0</v>
      </c>
      <c r="EL117" s="235">
        <f ca="1">RANK(EK117,EK3:EK1250)+COUNTIF(EK3:EK117,EK117)-1</f>
        <v>115</v>
      </c>
      <c r="EM117" s="233" t="str">
        <f t="shared" ca="1" si="499"/>
        <v>Jonathan David (Canada)</v>
      </c>
    </row>
    <row r="118" spans="1:143" x14ac:dyDescent="0.2">
      <c r="A118" s="233">
        <v>8</v>
      </c>
      <c r="B118" s="233" t="str">
        <f t="shared" si="581"/>
        <v>Denzell García</v>
      </c>
      <c r="C118" s="233" t="str">
        <f t="shared" si="582"/>
        <v>Lyle Foster</v>
      </c>
      <c r="D118" s="233" t="str">
        <f t="shared" si="582"/>
        <v>Jens Castrop</v>
      </c>
      <c r="E118" s="233" t="str">
        <f t="shared" si="582"/>
        <v>Lukas Hornicek</v>
      </c>
      <c r="F118" s="233" t="str">
        <f t="shared" si="583"/>
        <v>Jacen Russell-Rowe</v>
      </c>
      <c r="G118" s="233" t="str">
        <f t="shared" si="584"/>
        <v>Ermedin Demirovic</v>
      </c>
      <c r="H118" s="233" t="str">
        <f t="shared" si="584"/>
        <v>Bassam Al-Rawi</v>
      </c>
      <c r="I118" s="233" t="str">
        <f t="shared" si="584"/>
        <v>Eray Cömert</v>
      </c>
      <c r="J118" s="233" t="str">
        <f t="shared" si="585"/>
        <v>Ederson</v>
      </c>
      <c r="K118" s="233" t="str">
        <f t="shared" si="586"/>
        <v>Bilal El Khannouss</v>
      </c>
      <c r="L118" s="233" t="str">
        <f t="shared" si="586"/>
        <v>Duke Lacroix</v>
      </c>
      <c r="M118" s="233" t="str">
        <f t="shared" si="586"/>
        <v>Findlay Curtis</v>
      </c>
      <c r="N118" s="233" t="str">
        <f t="shared" si="587"/>
        <v>Christian Pulisic</v>
      </c>
      <c r="O118" s="233" t="str">
        <f t="shared" si="588"/>
        <v>Fabián Balbuena</v>
      </c>
      <c r="P118" s="233" t="str">
        <f t="shared" si="588"/>
        <v>Cameron Burgess</v>
      </c>
      <c r="Q118" s="233" t="str">
        <f t="shared" si="588"/>
        <v>Eren Elmali</v>
      </c>
      <c r="R118" s="233" t="str">
        <f t="shared" si="589"/>
        <v>Finn Dahmen</v>
      </c>
      <c r="S118" s="233" t="str">
        <f t="shared" si="590"/>
        <v>Joshua Brenet</v>
      </c>
      <c r="T118" s="233" t="str">
        <f t="shared" si="590"/>
        <v>Emmanuel Agbadou</v>
      </c>
      <c r="U118" s="233" t="str">
        <f t="shared" si="590"/>
        <v>Elias Legendre</v>
      </c>
      <c r="V118" s="233" t="str">
        <f t="shared" si="591"/>
        <v>Jeremie Frimpong</v>
      </c>
      <c r="W118" s="233" t="str">
        <f t="shared" si="592"/>
        <v>Joel Chima Fujita</v>
      </c>
      <c r="X118" s="233" t="str">
        <f t="shared" si="592"/>
        <v>Gabriel Gudmundsson</v>
      </c>
      <c r="Y118" s="233" t="str">
        <f t="shared" si="592"/>
        <v>Elias Saad</v>
      </c>
      <c r="Z118" s="233" t="str">
        <f t="shared" si="593"/>
        <v>Jérémy Doku</v>
      </c>
      <c r="AA118" s="233" t="str">
        <f t="shared" si="594"/>
        <v>Khaled Sobhy</v>
      </c>
      <c r="AB118" s="233" t="str">
        <f t="shared" si="594"/>
        <v>Danial Iri</v>
      </c>
      <c r="AC118" s="233" t="str">
        <f t="shared" si="594"/>
        <v>Callum McCowatt</v>
      </c>
      <c r="AD118" s="233" t="str">
        <f t="shared" si="595"/>
        <v>Cristhian Mosquera</v>
      </c>
      <c r="AE118" s="233" t="str">
        <f t="shared" si="596"/>
        <v>Ieltsin Jerónimo Semedo Camões</v>
      </c>
      <c r="AF118" s="233" t="str">
        <f t="shared" si="596"/>
        <v>Ali Lajami</v>
      </c>
      <c r="AG118" s="233" t="str">
        <f t="shared" si="596"/>
        <v>Facundo Martínez</v>
      </c>
      <c r="AH118" s="233" t="str">
        <f t="shared" si="597"/>
        <v>Ibrahima Konaté</v>
      </c>
      <c r="AI118" s="233" t="str">
        <f t="shared" ref="AI118:AK118" si="626">AI10</f>
        <v>El Hadji Malick Diouf</v>
      </c>
      <c r="AJ118" s="233" t="str">
        <f t="shared" si="626"/>
        <v>Amir Al-Ammari</v>
      </c>
      <c r="AK118" s="233" t="str">
        <f t="shared" si="626"/>
        <v>Fredrik André Bjørkan</v>
      </c>
      <c r="AL118" s="233" t="str">
        <f t="shared" si="597"/>
        <v>Franco Mastantuono</v>
      </c>
      <c r="AM118" s="233" t="str">
        <f t="shared" ref="AM118:AO118" si="627">AM10</f>
        <v>Anis Hadj Moussa</v>
      </c>
      <c r="AN118" s="233" t="str">
        <f t="shared" si="627"/>
        <v>Florian Grillitsch</v>
      </c>
      <c r="AO118" s="233" t="str">
        <f t="shared" si="627"/>
        <v>Baha' Faisal</v>
      </c>
      <c r="AP118" s="233" t="str">
        <f t="shared" si="597"/>
        <v>Gonçalo Inacio</v>
      </c>
      <c r="AQ118" s="233" t="str">
        <f t="shared" ref="AQ118:AS118" si="628">AQ10</f>
        <v>Dylan Batubinsika</v>
      </c>
      <c r="AR118" s="233" t="str">
        <f t="shared" si="628"/>
        <v>Dostonbek Khamdamov</v>
      </c>
      <c r="AS118" s="233" t="str">
        <f t="shared" si="628"/>
        <v>Gustavo Puerta</v>
      </c>
      <c r="AT118" s="233" t="str">
        <f t="shared" si="597"/>
        <v>Declan Rice</v>
      </c>
      <c r="AU118" s="233" t="str">
        <f t="shared" ref="AU118:AW118" si="629">AU10</f>
        <v>Ivor Pandur</v>
      </c>
      <c r="AV118" s="233" t="str">
        <f t="shared" si="629"/>
        <v>Derrick Luckassen</v>
      </c>
      <c r="AW118" s="233" t="str">
        <f t="shared" si="629"/>
        <v>César Yanis</v>
      </c>
      <c r="DQ118" s="233" t="str">
        <f t="shared" ca="1" si="469"/>
        <v>Canada</v>
      </c>
      <c r="DR118" s="233">
        <f t="shared" si="470"/>
        <v>11</v>
      </c>
      <c r="DS118" s="233">
        <f t="shared" si="471"/>
        <v>3</v>
      </c>
      <c r="DT118" s="233" t="str">
        <f ca="1">OFFSET(C3,DR118,DS118)</f>
        <v>Jonathan Osorio</v>
      </c>
      <c r="DU118" s="233">
        <f ca="1">COUNTIF('Group Stages'!J7:J150,DT118)</f>
        <v>0</v>
      </c>
      <c r="DV118" s="233">
        <f ca="1">COUNTIF('Group Stages'!K7:K150,DT118)</f>
        <v>0</v>
      </c>
      <c r="DW118" s="233">
        <f ca="1">COUNTIF('Group Stages'!L7:L150,DT118)</f>
        <v>0</v>
      </c>
      <c r="DX118" s="233">
        <f ca="1">COUNTIF('Group Stages'!M7:M150,DT118)</f>
        <v>0</v>
      </c>
      <c r="DY118" s="233">
        <f ca="1">COUNTIF('Group Stages'!N7:N150,DT118)</f>
        <v>0</v>
      </c>
      <c r="DZ118" s="233">
        <f ca="1">COUNTIF('Group Stages'!O7:O150,DT118)</f>
        <v>0</v>
      </c>
      <c r="EA118" s="233">
        <f ca="1">COUNTIF('Group Stages'!P7:P150,DT118)</f>
        <v>0</v>
      </c>
      <c r="EB118" s="233">
        <f ca="1">COUNTIF('Group Stages'!Q7:Q150,DT118)</f>
        <v>0</v>
      </c>
      <c r="EC118" s="233">
        <f ca="1">COUNTIF('Knock Out Stages'!K7:K85,DT118)</f>
        <v>0</v>
      </c>
      <c r="ED118" s="233">
        <f ca="1">COUNTIF('Knock Out Stages'!L7:L85,DT118)</f>
        <v>0</v>
      </c>
      <c r="EE118" s="233">
        <f ca="1">COUNTIF('Knock Out Stages'!M7:M85,DT118)</f>
        <v>0</v>
      </c>
      <c r="EF118" s="233">
        <f ca="1">COUNTIF('Knock Out Stages'!N7:N85,DT118)</f>
        <v>0</v>
      </c>
      <c r="EG118" s="233">
        <f ca="1">COUNTIF('Knock Out Stages'!O7:O85,DT118)</f>
        <v>0</v>
      </c>
      <c r="EH118" s="233">
        <f ca="1">COUNTIF('Knock Out Stages'!P7:P85,DT118)</f>
        <v>0</v>
      </c>
      <c r="EI118" s="233">
        <f ca="1">COUNTIF('Knock Out Stages'!Q7:Q85,DT118)</f>
        <v>0</v>
      </c>
      <c r="EJ118" s="233">
        <f ca="1">COUNTIF('Knock Out Stages'!R7:R85,DT118)</f>
        <v>0</v>
      </c>
      <c r="EK118" s="233">
        <f t="shared" ca="1" si="498"/>
        <v>0</v>
      </c>
      <c r="EL118" s="235">
        <f ca="1">RANK(EK118,EK3:EK1250)+COUNTIF(EK3:EK118,EK118)-1</f>
        <v>116</v>
      </c>
      <c r="EM118" s="233" t="str">
        <f t="shared" ca="1" si="499"/>
        <v>Jonathan Osorio (Canada)</v>
      </c>
    </row>
    <row r="119" spans="1:143" x14ac:dyDescent="0.2">
      <c r="A119" s="233">
        <v>9</v>
      </c>
      <c r="B119" s="233" t="str">
        <f t="shared" si="581"/>
        <v>Érick Sánchez</v>
      </c>
      <c r="C119" s="233" t="str">
        <f t="shared" si="582"/>
        <v>Mbekezeli Mbokazi</v>
      </c>
      <c r="D119" s="233" t="str">
        <f t="shared" si="582"/>
        <v>Jin-Gyu Kim</v>
      </c>
      <c r="E119" s="233" t="str">
        <f t="shared" si="582"/>
        <v>Lukás Provod</v>
      </c>
      <c r="F119" s="233" t="str">
        <f t="shared" si="583"/>
        <v>Jahkeele Marshall-Rutty</v>
      </c>
      <c r="G119" s="233" t="str">
        <f t="shared" si="584"/>
        <v>Esmir Bajraktarevic</v>
      </c>
      <c r="H119" s="233" t="str">
        <f t="shared" si="584"/>
        <v>Boualem Khoukhi</v>
      </c>
      <c r="I119" s="233" t="str">
        <f t="shared" si="584"/>
        <v>Fabian Rieder</v>
      </c>
      <c r="J119" s="233" t="str">
        <f t="shared" si="585"/>
        <v>Endrick</v>
      </c>
      <c r="K119" s="233" t="str">
        <f t="shared" si="586"/>
        <v>Brahim Díaz</v>
      </c>
      <c r="L119" s="233" t="str">
        <f t="shared" si="586"/>
        <v>Frantzdy Pierrot</v>
      </c>
      <c r="M119" s="233" t="str">
        <f t="shared" si="586"/>
        <v>George Hirst</v>
      </c>
      <c r="N119" s="233" t="str">
        <f t="shared" si="587"/>
        <v>Cristian Roldan</v>
      </c>
      <c r="O119" s="233" t="str">
        <f t="shared" si="588"/>
        <v>Gabriel Ávalos</v>
      </c>
      <c r="P119" s="233" t="str">
        <f t="shared" si="588"/>
        <v>Connor Metcalfe</v>
      </c>
      <c r="Q119" s="233" t="str">
        <f t="shared" si="588"/>
        <v>Ferdi Kadioglu</v>
      </c>
      <c r="R119" s="233" t="str">
        <f t="shared" si="589"/>
        <v>Florian Wirtz</v>
      </c>
      <c r="S119" s="233" t="str">
        <f t="shared" si="590"/>
        <v>Juninho Bacuna</v>
      </c>
      <c r="T119" s="233" t="str">
        <f t="shared" si="590"/>
        <v>Evan Ndicka</v>
      </c>
      <c r="U119" s="233" t="str">
        <f t="shared" si="590"/>
        <v>Enner Valencia</v>
      </c>
      <c r="V119" s="233" t="str">
        <f t="shared" si="591"/>
        <v>Jorrel Hato</v>
      </c>
      <c r="W119" s="233" t="str">
        <f t="shared" si="592"/>
        <v>Junnosuke Suzuki</v>
      </c>
      <c r="X119" s="233" t="str">
        <f t="shared" si="592"/>
        <v>Gustaf Lagerbielke</v>
      </c>
      <c r="Y119" s="233" t="str">
        <f t="shared" si="592"/>
        <v>Ellyes Skhiri</v>
      </c>
      <c r="Z119" s="233" t="str">
        <f t="shared" si="593"/>
        <v>Joaquin Seys</v>
      </c>
      <c r="AA119" s="233" t="str">
        <f t="shared" si="594"/>
        <v>Mahdy Soliman</v>
      </c>
      <c r="AB119" s="233" t="str">
        <f t="shared" si="594"/>
        <v>Dennis Eckert</v>
      </c>
      <c r="AC119" s="233" t="str">
        <f t="shared" si="594"/>
        <v>Elijah Just</v>
      </c>
      <c r="AD119" s="233" t="str">
        <f t="shared" si="595"/>
        <v>Dani Olmo</v>
      </c>
      <c r="AE119" s="233" t="str">
        <f t="shared" si="596"/>
        <v>João Paulo</v>
      </c>
      <c r="AF119" s="233" t="str">
        <f t="shared" si="596"/>
        <v>Ali Majrashi</v>
      </c>
      <c r="AG119" s="233" t="str">
        <f t="shared" si="596"/>
        <v>Facundo Pellistri</v>
      </c>
      <c r="AH119" s="233" t="str">
        <f t="shared" si="597"/>
        <v>Kylian Mbappé</v>
      </c>
      <c r="AI119" s="233" t="str">
        <f t="shared" ref="AI119:AK119" si="630">AI11</f>
        <v>Habib Diallo</v>
      </c>
      <c r="AJ119" s="233" t="str">
        <f t="shared" si="630"/>
        <v>Aymen Hussein</v>
      </c>
      <c r="AK119" s="233" t="str">
        <f t="shared" si="630"/>
        <v>Henrik Sælebakke Falchener</v>
      </c>
      <c r="AL119" s="233" t="str">
        <f t="shared" si="597"/>
        <v>Gabriel Rojas</v>
      </c>
      <c r="AM119" s="233" t="str">
        <f t="shared" ref="AM119:AO119" si="631">AM11</f>
        <v>Anthony Mandrea</v>
      </c>
      <c r="AN119" s="233" t="str">
        <f t="shared" si="631"/>
        <v>Florian Wiegele</v>
      </c>
      <c r="AO119" s="233" t="str">
        <f t="shared" si="631"/>
        <v>Husam Ali Mohammad Abudahab</v>
      </c>
      <c r="AP119" s="233" t="str">
        <f t="shared" si="597"/>
        <v>Gonçalo Ramos</v>
      </c>
      <c r="AQ119" s="233" t="str">
        <f t="shared" ref="AQ119:AS119" si="632">AQ11</f>
        <v>Edo Kayembe</v>
      </c>
      <c r="AR119" s="233" t="str">
        <f t="shared" si="632"/>
        <v>Eldor Shomurodov</v>
      </c>
      <c r="AS119" s="233" t="str">
        <f t="shared" si="632"/>
        <v>James Rodríguez</v>
      </c>
      <c r="AT119" s="233" t="str">
        <f t="shared" si="597"/>
        <v>Dominic Solanke</v>
      </c>
      <c r="AU119" s="233" t="str">
        <f t="shared" ref="AU119:AW119" si="633">AU11</f>
        <v>Josip Stanisic</v>
      </c>
      <c r="AV119" s="233" t="str">
        <f t="shared" si="633"/>
        <v>Elisha Owusu</v>
      </c>
      <c r="AW119" s="233" t="str">
        <f t="shared" si="633"/>
        <v>Christian Martínez</v>
      </c>
      <c r="DQ119" s="233" t="str">
        <f t="shared" ca="1" si="469"/>
        <v>Canada</v>
      </c>
      <c r="DR119" s="233">
        <f t="shared" si="470"/>
        <v>12</v>
      </c>
      <c r="DS119" s="233">
        <f t="shared" si="471"/>
        <v>3</v>
      </c>
      <c r="DT119" s="233" t="str">
        <f ca="1">OFFSET(C3,DR119,DS119)</f>
        <v>Junior Hoilett</v>
      </c>
      <c r="DU119" s="233">
        <f ca="1">COUNTIF('Group Stages'!J7:J150,DT119)</f>
        <v>0</v>
      </c>
      <c r="DV119" s="233">
        <f ca="1">COUNTIF('Group Stages'!K7:K150,DT119)</f>
        <v>0</v>
      </c>
      <c r="DW119" s="233">
        <f ca="1">COUNTIF('Group Stages'!L7:L150,DT119)</f>
        <v>0</v>
      </c>
      <c r="DX119" s="233">
        <f ca="1">COUNTIF('Group Stages'!M7:M150,DT119)</f>
        <v>0</v>
      </c>
      <c r="DY119" s="233">
        <f ca="1">COUNTIF('Group Stages'!N7:N150,DT119)</f>
        <v>0</v>
      </c>
      <c r="DZ119" s="233">
        <f ca="1">COUNTIF('Group Stages'!O7:O150,DT119)</f>
        <v>0</v>
      </c>
      <c r="EA119" s="233">
        <f ca="1">COUNTIF('Group Stages'!P7:P150,DT119)</f>
        <v>0</v>
      </c>
      <c r="EB119" s="233">
        <f ca="1">COUNTIF('Group Stages'!Q7:Q150,DT119)</f>
        <v>0</v>
      </c>
      <c r="EC119" s="233">
        <f ca="1">COUNTIF('Knock Out Stages'!K7:K85,DT119)</f>
        <v>0</v>
      </c>
      <c r="ED119" s="233">
        <f ca="1">COUNTIF('Knock Out Stages'!L7:L85,DT119)</f>
        <v>0</v>
      </c>
      <c r="EE119" s="233">
        <f ca="1">COUNTIF('Knock Out Stages'!M7:M85,DT119)</f>
        <v>0</v>
      </c>
      <c r="EF119" s="233">
        <f ca="1">COUNTIF('Knock Out Stages'!N7:N85,DT119)</f>
        <v>0</v>
      </c>
      <c r="EG119" s="233">
        <f ca="1">COUNTIF('Knock Out Stages'!O7:O85,DT119)</f>
        <v>0</v>
      </c>
      <c r="EH119" s="233">
        <f ca="1">COUNTIF('Knock Out Stages'!P7:P85,DT119)</f>
        <v>0</v>
      </c>
      <c r="EI119" s="233">
        <f ca="1">COUNTIF('Knock Out Stages'!Q7:Q85,DT119)</f>
        <v>0</v>
      </c>
      <c r="EJ119" s="233">
        <f ca="1">COUNTIF('Knock Out Stages'!R7:R85,DT119)</f>
        <v>0</v>
      </c>
      <c r="EK119" s="233">
        <f t="shared" ca="1" si="498"/>
        <v>0</v>
      </c>
      <c r="EL119" s="235">
        <f ca="1">RANK(EK119,EK3:EK1250)+COUNTIF(EK3:EK119,EK119)-1</f>
        <v>117</v>
      </c>
      <c r="EM119" s="233" t="str">
        <f t="shared" ca="1" si="499"/>
        <v>Junior Hoilett (Canada)</v>
      </c>
    </row>
    <row r="120" spans="1:143" x14ac:dyDescent="0.2">
      <c r="A120" s="233">
        <v>10</v>
      </c>
      <c r="B120" s="233" t="str">
        <f t="shared" si="581"/>
        <v>Erik Lira</v>
      </c>
      <c r="C120" s="233" t="str">
        <f t="shared" si="582"/>
        <v>Nkosinathi Sibisi</v>
      </c>
      <c r="D120" s="233" t="str">
        <f t="shared" si="582"/>
        <v>Jo Hyeon-Woo</v>
      </c>
      <c r="E120" s="233" t="str">
        <f t="shared" si="582"/>
        <v>Martin Jedlicka</v>
      </c>
      <c r="F120" s="233" t="str">
        <f t="shared" si="583"/>
        <v>Joel Waterman</v>
      </c>
      <c r="G120" s="233" t="str">
        <f t="shared" si="584"/>
        <v>Haris Tabakovic</v>
      </c>
      <c r="H120" s="233" t="str">
        <f t="shared" si="584"/>
        <v>Edmílson Junior</v>
      </c>
      <c r="I120" s="233" t="str">
        <f t="shared" si="584"/>
        <v>Granit Xhaka</v>
      </c>
      <c r="J120" s="233" t="str">
        <f t="shared" si="585"/>
        <v>Fabinho</v>
      </c>
      <c r="K120" s="233" t="str">
        <f t="shared" si="586"/>
        <v>Chadi Riad</v>
      </c>
      <c r="L120" s="233" t="str">
        <f t="shared" si="586"/>
        <v>Hannes Delcroix</v>
      </c>
      <c r="M120" s="233" t="str">
        <f t="shared" si="586"/>
        <v>Grant Hanley</v>
      </c>
      <c r="N120" s="233" t="str">
        <f t="shared" si="587"/>
        <v>Folarin Balogun</v>
      </c>
      <c r="O120" s="233" t="str">
        <f t="shared" si="588"/>
        <v>Gastón Olveira</v>
      </c>
      <c r="P120" s="233" t="str">
        <f t="shared" si="588"/>
        <v>Deni Juric</v>
      </c>
      <c r="Q120" s="233" t="str">
        <f t="shared" si="588"/>
        <v>Hakan Çalhanoglu</v>
      </c>
      <c r="R120" s="233" t="str">
        <f t="shared" si="589"/>
        <v>Jonas Urbig</v>
      </c>
      <c r="S120" s="233" t="str">
        <f t="shared" si="590"/>
        <v>Juriën Gaari</v>
      </c>
      <c r="T120" s="233" t="str">
        <f t="shared" si="590"/>
        <v>Evann Guessand</v>
      </c>
      <c r="U120" s="233" t="str">
        <f t="shared" si="590"/>
        <v>Félix Torres</v>
      </c>
      <c r="V120" s="233" t="str">
        <f t="shared" si="591"/>
        <v>Justin Bijlow13</v>
      </c>
      <c r="W120" s="233" t="str">
        <f t="shared" si="592"/>
        <v>Junya Ito</v>
      </c>
      <c r="X120" s="233" t="str">
        <f t="shared" si="592"/>
        <v>Gustaf Nilsson</v>
      </c>
      <c r="Y120" s="233" t="str">
        <f t="shared" si="592"/>
        <v>Firas Chaouat</v>
      </c>
      <c r="Z120" s="233" t="str">
        <f t="shared" si="593"/>
        <v>Kevin De Bruyne</v>
      </c>
      <c r="AA120" s="233" t="str">
        <f t="shared" si="594"/>
        <v>Mahmoud Saber</v>
      </c>
      <c r="AB120" s="233" t="str">
        <f t="shared" si="594"/>
        <v>Ehsan Hajsafi</v>
      </c>
      <c r="AC120" s="233" t="str">
        <f t="shared" si="594"/>
        <v>Finn Surman</v>
      </c>
      <c r="AD120" s="233" t="str">
        <f t="shared" si="595"/>
        <v>David Raya</v>
      </c>
      <c r="AE120" s="233" t="str">
        <f t="shared" si="596"/>
        <v>Jordan Mendes</v>
      </c>
      <c r="AF120" s="233" t="str">
        <f t="shared" si="596"/>
        <v>Feras Al-Brikan</v>
      </c>
      <c r="AG120" s="233" t="str">
        <f t="shared" si="596"/>
        <v>Facundo Torres</v>
      </c>
      <c r="AH120" s="233" t="str">
        <f t="shared" si="597"/>
        <v>Lucas Chevalier</v>
      </c>
      <c r="AI120" s="233" t="str">
        <f t="shared" ref="AI120:AK120" si="634">AI12</f>
        <v>Habib Diarra</v>
      </c>
      <c r="AJ120" s="233" t="str">
        <f t="shared" si="634"/>
        <v>Fahad Talib Raheem</v>
      </c>
      <c r="AK120" s="233" t="str">
        <f t="shared" si="634"/>
        <v>Jens Petter Hauge</v>
      </c>
      <c r="AL120" s="233" t="str">
        <f t="shared" si="597"/>
        <v>Gerónimo Rulli</v>
      </c>
      <c r="AM120" s="233" t="str">
        <f t="shared" ref="AM120:AO120" si="635">AM12</f>
        <v>Emile Dorval</v>
      </c>
      <c r="AN120" s="233" t="str">
        <f t="shared" si="635"/>
        <v>Kevin Danso</v>
      </c>
      <c r="AO120" s="233" t="str">
        <f t="shared" si="635"/>
        <v>Ibrahim Mohammad Abdallah Sabra</v>
      </c>
      <c r="AP120" s="233" t="str">
        <f t="shared" si="597"/>
        <v>João Cancelo</v>
      </c>
      <c r="AQ120" s="233" t="str">
        <f t="shared" ref="AQ120:AS120" si="636">AQ12</f>
        <v>Fiston Mayele</v>
      </c>
      <c r="AR120" s="233" t="str">
        <f t="shared" si="636"/>
        <v>Farrukh Sayfiev</v>
      </c>
      <c r="AS120" s="233" t="str">
        <f t="shared" si="636"/>
        <v>Jáminton Campaz</v>
      </c>
      <c r="AT120" s="233" t="str">
        <f t="shared" si="597"/>
        <v>Elliot Anderson</v>
      </c>
      <c r="AU120" s="233" t="str">
        <f t="shared" ref="AU120:AW120" si="637">AU12</f>
        <v>Josip Sutalo</v>
      </c>
      <c r="AV120" s="233" t="str">
        <f t="shared" si="637"/>
        <v>Fatawu Issahaku</v>
      </c>
      <c r="AW120" s="233" t="str">
        <f t="shared" si="637"/>
        <v>Édgar Bárcenas</v>
      </c>
      <c r="DQ120" s="233" t="str">
        <f t="shared" ref="DQ120:DQ183" ca="1" si="638">DQ119</f>
        <v>Canada</v>
      </c>
      <c r="DR120" s="233">
        <f t="shared" ref="DR120:DR183" si="639">DR94</f>
        <v>13</v>
      </c>
      <c r="DS120" s="233">
        <f t="shared" ref="DS120:DS183" si="640">DS94+1</f>
        <v>3</v>
      </c>
      <c r="DT120" s="233" t="str">
        <f ca="1">OFFSET(C3,DR120,DS120)</f>
        <v>Kamal Miller</v>
      </c>
      <c r="DU120" s="233">
        <f ca="1">COUNTIF('Group Stages'!J7:J150,DT120)</f>
        <v>0</v>
      </c>
      <c r="DV120" s="233">
        <f ca="1">COUNTIF('Group Stages'!K7:K150,DT120)</f>
        <v>0</v>
      </c>
      <c r="DW120" s="233">
        <f ca="1">COUNTIF('Group Stages'!L7:L150,DT120)</f>
        <v>0</v>
      </c>
      <c r="DX120" s="233">
        <f ca="1">COUNTIF('Group Stages'!M7:M150,DT120)</f>
        <v>0</v>
      </c>
      <c r="DY120" s="233">
        <f ca="1">COUNTIF('Group Stages'!N7:N150,DT120)</f>
        <v>0</v>
      </c>
      <c r="DZ120" s="233">
        <f ca="1">COUNTIF('Group Stages'!O7:O150,DT120)</f>
        <v>0</v>
      </c>
      <c r="EA120" s="233">
        <f ca="1">COUNTIF('Group Stages'!P7:P150,DT120)</f>
        <v>0</v>
      </c>
      <c r="EB120" s="233">
        <f ca="1">COUNTIF('Group Stages'!Q7:Q150,DT120)</f>
        <v>0</v>
      </c>
      <c r="EC120" s="233">
        <f ca="1">COUNTIF('Knock Out Stages'!K7:K85,DT120)</f>
        <v>0</v>
      </c>
      <c r="ED120" s="233">
        <f ca="1">COUNTIF('Knock Out Stages'!L7:L85,DT120)</f>
        <v>0</v>
      </c>
      <c r="EE120" s="233">
        <f ca="1">COUNTIF('Knock Out Stages'!M7:M85,DT120)</f>
        <v>0</v>
      </c>
      <c r="EF120" s="233">
        <f ca="1">COUNTIF('Knock Out Stages'!N7:N85,DT120)</f>
        <v>0</v>
      </c>
      <c r="EG120" s="233">
        <f ca="1">COUNTIF('Knock Out Stages'!O7:O85,DT120)</f>
        <v>0</v>
      </c>
      <c r="EH120" s="233">
        <f ca="1">COUNTIF('Knock Out Stages'!P7:P85,DT120)</f>
        <v>0</v>
      </c>
      <c r="EI120" s="233">
        <f ca="1">COUNTIF('Knock Out Stages'!Q7:Q85,DT120)</f>
        <v>0</v>
      </c>
      <c r="EJ120" s="233">
        <f ca="1">COUNTIF('Knock Out Stages'!R7:R85,DT120)</f>
        <v>0</v>
      </c>
      <c r="EK120" s="233">
        <f t="shared" ca="1" si="498"/>
        <v>0</v>
      </c>
      <c r="EL120" s="235">
        <f ca="1">RANK(EK120,EK3:EK1250)+COUNTIF(EK3:EK120,EK120)-1</f>
        <v>118</v>
      </c>
      <c r="EM120" s="233" t="str">
        <f t="shared" ca="1" si="499"/>
        <v>Kamal Miller (Canada)</v>
      </c>
    </row>
    <row r="121" spans="1:143" x14ac:dyDescent="0.2">
      <c r="A121" s="233">
        <v>11</v>
      </c>
      <c r="B121" s="233" t="str">
        <f t="shared" si="581"/>
        <v>Everardo López</v>
      </c>
      <c r="C121" s="233" t="str">
        <f t="shared" si="582"/>
        <v>Oswin Appollis</v>
      </c>
      <c r="D121" s="233" t="str">
        <f t="shared" si="582"/>
        <v>Kim Ju-Sung</v>
      </c>
      <c r="E121" s="233" t="str">
        <f t="shared" si="582"/>
        <v>Martin Vitík</v>
      </c>
      <c r="F121" s="233" t="str">
        <f t="shared" si="583"/>
        <v>Jonathan David</v>
      </c>
      <c r="G121" s="233" t="str">
        <f t="shared" si="584"/>
        <v>Ivan Basic</v>
      </c>
      <c r="H121" s="233" t="str">
        <f t="shared" si="584"/>
        <v>Eisa Palangi</v>
      </c>
      <c r="I121" s="233" t="str">
        <f t="shared" si="584"/>
        <v>Gregor Kobel</v>
      </c>
      <c r="J121" s="233" t="str">
        <f t="shared" si="585"/>
        <v>Gabriel Martinelli</v>
      </c>
      <c r="K121" s="233" t="str">
        <f t="shared" si="586"/>
        <v>Chemsdine Talbi</v>
      </c>
      <c r="L121" s="233" t="str">
        <f t="shared" si="586"/>
        <v>Jean-Kévin Duverne</v>
      </c>
      <c r="M121" s="233" t="str">
        <f t="shared" si="586"/>
        <v>Jack Hendry</v>
      </c>
      <c r="N121" s="233" t="str">
        <f t="shared" si="587"/>
        <v>Giovanni Reyna</v>
      </c>
      <c r="O121" s="233" t="str">
        <f t="shared" si="588"/>
        <v>Gatito Fernández</v>
      </c>
      <c r="P121" s="233" t="str">
        <f t="shared" si="588"/>
        <v>Fran Karacic</v>
      </c>
      <c r="Q121" s="233" t="str">
        <f t="shared" si="588"/>
        <v>Irfan Can Kahveci</v>
      </c>
      <c r="R121" s="233" t="str">
        <f t="shared" si="589"/>
        <v>Jonathan Tah</v>
      </c>
      <c r="S121" s="233" t="str">
        <f t="shared" si="590"/>
        <v>Kenji Gorré</v>
      </c>
      <c r="T121" s="233" t="str">
        <f t="shared" si="590"/>
        <v>Franck Kessié</v>
      </c>
      <c r="U121" s="233" t="str">
        <f t="shared" si="590"/>
        <v>Gonzalo Plata</v>
      </c>
      <c r="V121" s="233" t="str">
        <f t="shared" si="591"/>
        <v>Kees Smit</v>
      </c>
      <c r="W121" s="233" t="str">
        <f t="shared" si="592"/>
        <v>Kaishu Sano</v>
      </c>
      <c r="X121" s="233" t="str">
        <f t="shared" si="592"/>
        <v>Gustav Lundgren</v>
      </c>
      <c r="Y121" s="233" t="str">
        <f t="shared" si="592"/>
        <v>Ghaith Zaalouni</v>
      </c>
      <c r="Z121" s="233" t="str">
        <f t="shared" si="593"/>
        <v>Koni De Winter</v>
      </c>
      <c r="AA121" s="233" t="str">
        <f t="shared" si="594"/>
        <v>Marwan Attia</v>
      </c>
      <c r="AB121" s="233" t="str">
        <f t="shared" si="594"/>
        <v>Ehsan Mahroughi</v>
      </c>
      <c r="AC121" s="233" t="str">
        <f t="shared" si="594"/>
        <v>Francis DeVries</v>
      </c>
      <c r="AD121" s="233" t="str">
        <f t="shared" si="595"/>
        <v>Dean Huijsen</v>
      </c>
      <c r="AE121" s="233" t="str">
        <f t="shared" si="596"/>
        <v>Jorginho Soares</v>
      </c>
      <c r="AF121" s="233" t="str">
        <f t="shared" si="596"/>
        <v>Hassan Mahbub</v>
      </c>
      <c r="AG121" s="233" t="str">
        <f t="shared" si="596"/>
        <v>Federico Valverde</v>
      </c>
      <c r="AH121" s="233" t="str">
        <f t="shared" si="597"/>
        <v>Lucas Digne</v>
      </c>
      <c r="AI121" s="233" t="str">
        <f t="shared" ref="AI121:AK121" si="641">AI13</f>
        <v>Ibrahim Mbaye</v>
      </c>
      <c r="AJ121" s="233" t="str">
        <f t="shared" si="641"/>
        <v>Frans Dhia Haddad</v>
      </c>
      <c r="AK121" s="233" t="str">
        <f t="shared" si="641"/>
        <v>Jørgen Strand Larsen</v>
      </c>
      <c r="AL121" s="233" t="str">
        <f t="shared" si="597"/>
        <v>Gianluca Prestianni</v>
      </c>
      <c r="AM121" s="233" t="str">
        <f t="shared" ref="AM121:AO121" si="642">AM13</f>
        <v>Farès Chaïbi</v>
      </c>
      <c r="AN121" s="233" t="str">
        <f t="shared" si="642"/>
        <v>Konrad Laimer</v>
      </c>
      <c r="AO121" s="233" t="str">
        <f t="shared" si="642"/>
        <v>Ibrahim Sadeh</v>
      </c>
      <c r="AP121" s="233" t="str">
        <f t="shared" si="597"/>
        <v>João Félix</v>
      </c>
      <c r="AQ121" s="233" t="str">
        <f t="shared" ref="AQ121:AS121" si="643">AQ13</f>
        <v>Grady Diangana</v>
      </c>
      <c r="AR121" s="233" t="str">
        <f t="shared" si="643"/>
        <v>Ibrokhim Ibragimov</v>
      </c>
      <c r="AS121" s="233" t="str">
        <f t="shared" si="643"/>
        <v>Jefferson Lerma</v>
      </c>
      <c r="AT121" s="233" t="str">
        <f t="shared" si="597"/>
        <v>Fikayo Tomori</v>
      </c>
      <c r="AU121" s="233" t="str">
        <f t="shared" ref="AU121:AW121" si="644">AU13</f>
        <v>Karlo Letica</v>
      </c>
      <c r="AV121" s="233" t="str">
        <f t="shared" si="644"/>
        <v>Gideon Mensah</v>
      </c>
      <c r="AW121" s="233" t="str">
        <f t="shared" si="644"/>
        <v>Éric Davis</v>
      </c>
      <c r="DQ121" s="233" t="str">
        <f t="shared" ca="1" si="638"/>
        <v>Canada</v>
      </c>
      <c r="DR121" s="233">
        <f t="shared" si="639"/>
        <v>14</v>
      </c>
      <c r="DS121" s="233">
        <f t="shared" si="640"/>
        <v>3</v>
      </c>
      <c r="DT121" s="233" t="str">
        <f ca="1">OFFSET(C3,DR121,DS121)</f>
        <v>Liam Millar</v>
      </c>
      <c r="DU121" s="233">
        <f ca="1">COUNTIF('Group Stages'!J7:J150,DT121)</f>
        <v>0</v>
      </c>
      <c r="DV121" s="233">
        <f ca="1">COUNTIF('Group Stages'!K7:K150,DT121)</f>
        <v>0</v>
      </c>
      <c r="DW121" s="233">
        <f ca="1">COUNTIF('Group Stages'!L7:L150,DT121)</f>
        <v>0</v>
      </c>
      <c r="DX121" s="233">
        <f ca="1">COUNTIF('Group Stages'!M7:M150,DT121)</f>
        <v>0</v>
      </c>
      <c r="DY121" s="233">
        <f ca="1">COUNTIF('Group Stages'!N7:N150,DT121)</f>
        <v>0</v>
      </c>
      <c r="DZ121" s="233">
        <f ca="1">COUNTIF('Group Stages'!O7:O150,DT121)</f>
        <v>0</v>
      </c>
      <c r="EA121" s="233">
        <f ca="1">COUNTIF('Group Stages'!P7:P150,DT121)</f>
        <v>0</v>
      </c>
      <c r="EB121" s="233">
        <f ca="1">COUNTIF('Group Stages'!Q7:Q150,DT121)</f>
        <v>0</v>
      </c>
      <c r="EC121" s="233">
        <f ca="1">COUNTIF('Knock Out Stages'!K7:K85,DT121)</f>
        <v>0</v>
      </c>
      <c r="ED121" s="233">
        <f ca="1">COUNTIF('Knock Out Stages'!L7:L85,DT121)</f>
        <v>0</v>
      </c>
      <c r="EE121" s="233">
        <f ca="1">COUNTIF('Knock Out Stages'!M7:M85,DT121)</f>
        <v>0</v>
      </c>
      <c r="EF121" s="233">
        <f ca="1">COUNTIF('Knock Out Stages'!N7:N85,DT121)</f>
        <v>0</v>
      </c>
      <c r="EG121" s="233">
        <f ca="1">COUNTIF('Knock Out Stages'!O7:O85,DT121)</f>
        <v>0</v>
      </c>
      <c r="EH121" s="233">
        <f ca="1">COUNTIF('Knock Out Stages'!P7:P85,DT121)</f>
        <v>0</v>
      </c>
      <c r="EI121" s="233">
        <f ca="1">COUNTIF('Knock Out Stages'!Q7:Q85,DT121)</f>
        <v>0</v>
      </c>
      <c r="EJ121" s="233">
        <f ca="1">COUNTIF('Knock Out Stages'!R7:R85,DT121)</f>
        <v>0</v>
      </c>
      <c r="EK121" s="233">
        <f t="shared" ca="1" si="498"/>
        <v>0</v>
      </c>
      <c r="EL121" s="235">
        <f ca="1">RANK(EK121,EK3:EK1250)+COUNTIF(EK3:EK121,EK121)-1</f>
        <v>119</v>
      </c>
      <c r="EM121" s="233" t="str">
        <f t="shared" ca="1" si="499"/>
        <v>Liam Millar (Canada)</v>
      </c>
    </row>
    <row r="122" spans="1:143" x14ac:dyDescent="0.2">
      <c r="A122" s="233">
        <v>12</v>
      </c>
      <c r="B122" s="233" t="str">
        <f t="shared" si="581"/>
        <v>Germán Berterame</v>
      </c>
      <c r="C122" s="233" t="str">
        <f t="shared" si="582"/>
        <v>Relebohile Ratomo</v>
      </c>
      <c r="D122" s="233" t="str">
        <f t="shared" si="582"/>
        <v>Kim Min-Jae</v>
      </c>
      <c r="E122" s="233" t="str">
        <f t="shared" si="582"/>
        <v>Matej Kovar</v>
      </c>
      <c r="F122" s="233" t="str">
        <f t="shared" si="583"/>
        <v>Jonathan Osorio</v>
      </c>
      <c r="G122" s="233" t="str">
        <f t="shared" si="584"/>
        <v>Ivan Sunjic</v>
      </c>
      <c r="H122" s="233" t="str">
        <f t="shared" si="584"/>
        <v>Gueye Seydinaissa Laye</v>
      </c>
      <c r="I122" s="233" t="str">
        <f t="shared" si="584"/>
        <v>Joel Almada Monteiro</v>
      </c>
      <c r="J122" s="233" t="str">
        <f t="shared" si="585"/>
        <v>Gabriel Sara</v>
      </c>
      <c r="K122" s="233" t="str">
        <f t="shared" si="586"/>
        <v>El Mehdi Benabid</v>
      </c>
      <c r="L122" s="233" t="str">
        <f t="shared" si="586"/>
        <v>Jean-Ricner Bellegarde</v>
      </c>
      <c r="M122" s="233" t="str">
        <f t="shared" si="586"/>
        <v>John McGinn</v>
      </c>
      <c r="N122" s="233" t="str">
        <f t="shared" si="587"/>
        <v>Joe Scally</v>
      </c>
      <c r="O122" s="233" t="str">
        <f t="shared" si="588"/>
        <v>Gustavo Caballero</v>
      </c>
      <c r="P122" s="233" t="str">
        <f t="shared" si="588"/>
        <v>Jacob Italiano</v>
      </c>
      <c r="Q122" s="233" t="str">
        <f t="shared" si="588"/>
        <v>Ismail Yüksek</v>
      </c>
      <c r="R122" s="233" t="str">
        <f t="shared" si="589"/>
        <v>Josha Vagnoman</v>
      </c>
      <c r="S122" s="233" t="str">
        <f t="shared" si="590"/>
        <v>Kevin Felida</v>
      </c>
      <c r="T122" s="233" t="str">
        <f t="shared" si="590"/>
        <v>Ghislain Konan</v>
      </c>
      <c r="U122" s="233" t="str">
        <f t="shared" si="590"/>
        <v>Gonzalo Valle</v>
      </c>
      <c r="V122" s="233" t="str">
        <f t="shared" si="591"/>
        <v>Luciano Valente</v>
      </c>
      <c r="W122" s="233" t="str">
        <f t="shared" si="592"/>
        <v>Kaoru Mitoma</v>
      </c>
      <c r="X122" s="233" t="str">
        <f t="shared" si="592"/>
        <v>Herman Johansson</v>
      </c>
      <c r="Y122" s="233" t="str">
        <f t="shared" si="592"/>
        <v>Hadj Mahmoud</v>
      </c>
      <c r="Z122" s="233" t="str">
        <f t="shared" si="593"/>
        <v>Loïs Openda</v>
      </c>
      <c r="AA122" s="233" t="str">
        <f t="shared" si="594"/>
        <v>Mohamed Abdelmonem</v>
      </c>
      <c r="AB122" s="233" t="str">
        <f t="shared" si="594"/>
        <v>Hossein Hosseini</v>
      </c>
      <c r="AC122" s="233" t="str">
        <f t="shared" si="594"/>
        <v>James McGarry</v>
      </c>
      <c r="AD122" s="233" t="str">
        <f t="shared" si="595"/>
        <v>Fermín López</v>
      </c>
      <c r="AE122" s="233" t="str">
        <f t="shared" si="596"/>
        <v>Jovane Cabral</v>
      </c>
      <c r="AF122" s="233" t="str">
        <f t="shared" si="596"/>
        <v>Khalid Al-Ghannam</v>
      </c>
      <c r="AG122" s="233" t="str">
        <f t="shared" si="596"/>
        <v>Federico Viñas</v>
      </c>
      <c r="AH122" s="233" t="str">
        <f t="shared" si="597"/>
        <v>Lucas Hernández</v>
      </c>
      <c r="AI122" s="233" t="str">
        <f t="shared" ref="AI122:AK122" si="645">AI14</f>
        <v>Idrissa Gueye</v>
      </c>
      <c r="AJ122" s="233" t="str">
        <f t="shared" si="645"/>
        <v>Hasan Abdulkareem</v>
      </c>
      <c r="AK122" s="233" t="str">
        <f t="shared" si="645"/>
        <v>Julian Ryerson</v>
      </c>
      <c r="AL122" s="233" t="str">
        <f t="shared" si="597"/>
        <v>Giuliano Simeone</v>
      </c>
      <c r="AM122" s="233" t="str">
        <f t="shared" ref="AM122:AO122" si="646">AM14</f>
        <v>Farès Ghedjemis</v>
      </c>
      <c r="AN122" s="233" t="str">
        <f t="shared" si="646"/>
        <v>Marcel Sabitzer</v>
      </c>
      <c r="AO122" s="233" t="str">
        <f t="shared" si="646"/>
        <v>Mahmoud Al-Mardi</v>
      </c>
      <c r="AP122" s="233" t="str">
        <f t="shared" si="597"/>
        <v>João Neves</v>
      </c>
      <c r="AQ122" s="233" t="str">
        <f t="shared" ref="AQ122:AS122" si="647">AQ14</f>
        <v>Jeremy Ngakia</v>
      </c>
      <c r="AR122" s="233" t="str">
        <f t="shared" si="647"/>
        <v>Igor Sergeev</v>
      </c>
      <c r="AS122" s="233" t="str">
        <f t="shared" si="647"/>
        <v>Jhon Arias</v>
      </c>
      <c r="AT122" s="233" t="str">
        <f t="shared" si="597"/>
        <v>Harry Kane</v>
      </c>
      <c r="AU122" s="233" t="str">
        <f t="shared" ref="AU122:AW122" si="648">AU14</f>
        <v>Kristijan Jakic</v>
      </c>
      <c r="AV122" s="233" t="str">
        <f t="shared" si="648"/>
        <v>Ibrahim Sulemana</v>
      </c>
      <c r="AW122" s="233" t="str">
        <f t="shared" si="648"/>
        <v>Ismael Díaz</v>
      </c>
      <c r="DQ122" s="233" t="str">
        <f t="shared" ca="1" si="638"/>
        <v>Canada</v>
      </c>
      <c r="DR122" s="233">
        <f t="shared" si="639"/>
        <v>15</v>
      </c>
      <c r="DS122" s="233">
        <f t="shared" si="640"/>
        <v>3</v>
      </c>
      <c r="DT122" s="233" t="str">
        <f ca="1">OFFSET(C3,DR122,DS122)</f>
        <v>Luc Rollet</v>
      </c>
      <c r="DU122" s="233">
        <f ca="1">COUNTIF('Group Stages'!J7:J150,DT122)</f>
        <v>0</v>
      </c>
      <c r="DV122" s="233">
        <f ca="1">COUNTIF('Group Stages'!K7:K150,DT122)</f>
        <v>0</v>
      </c>
      <c r="DW122" s="233">
        <f ca="1">COUNTIF('Group Stages'!L7:L150,DT122)</f>
        <v>0</v>
      </c>
      <c r="DX122" s="233">
        <f ca="1">COUNTIF('Group Stages'!M7:M150,DT122)</f>
        <v>0</v>
      </c>
      <c r="DY122" s="233">
        <f ca="1">COUNTIF('Group Stages'!N7:N150,DT122)</f>
        <v>0</v>
      </c>
      <c r="DZ122" s="233">
        <f ca="1">COUNTIF('Group Stages'!O7:O150,DT122)</f>
        <v>0</v>
      </c>
      <c r="EA122" s="233">
        <f ca="1">COUNTIF('Group Stages'!P7:P150,DT122)</f>
        <v>0</v>
      </c>
      <c r="EB122" s="233">
        <f ca="1">COUNTIF('Group Stages'!Q7:Q150,DT122)</f>
        <v>0</v>
      </c>
      <c r="EC122" s="233">
        <f ca="1">COUNTIF('Knock Out Stages'!K7:K85,DT122)</f>
        <v>0</v>
      </c>
      <c r="ED122" s="233">
        <f ca="1">COUNTIF('Knock Out Stages'!L7:L85,DT122)</f>
        <v>0</v>
      </c>
      <c r="EE122" s="233">
        <f ca="1">COUNTIF('Knock Out Stages'!M7:M85,DT122)</f>
        <v>0</v>
      </c>
      <c r="EF122" s="233">
        <f ca="1">COUNTIF('Knock Out Stages'!N7:N85,DT122)</f>
        <v>0</v>
      </c>
      <c r="EG122" s="233">
        <f ca="1">COUNTIF('Knock Out Stages'!O7:O85,DT122)</f>
        <v>0</v>
      </c>
      <c r="EH122" s="233">
        <f ca="1">COUNTIF('Knock Out Stages'!P7:P85,DT122)</f>
        <v>0</v>
      </c>
      <c r="EI122" s="233">
        <f ca="1">COUNTIF('Knock Out Stages'!Q7:Q85,DT122)</f>
        <v>0</v>
      </c>
      <c r="EJ122" s="233">
        <f ca="1">COUNTIF('Knock Out Stages'!R7:R85,DT122)</f>
        <v>0</v>
      </c>
      <c r="EK122" s="233">
        <f t="shared" ca="1" si="498"/>
        <v>0</v>
      </c>
      <c r="EL122" s="235">
        <f ca="1">RANK(EK122,EK3:EK1250)+COUNTIF(EK3:EK122,EK122)-1</f>
        <v>120</v>
      </c>
      <c r="EM122" s="233" t="str">
        <f t="shared" ca="1" si="499"/>
        <v>Luc Rollet (Canada)</v>
      </c>
    </row>
    <row r="123" spans="1:143" x14ac:dyDescent="0.2">
      <c r="A123" s="233">
        <v>13</v>
      </c>
      <c r="B123" s="233" t="str">
        <f t="shared" si="581"/>
        <v>Guillermo Martínez</v>
      </c>
      <c r="C123" s="233" t="str">
        <f t="shared" si="582"/>
        <v>Renaldo Leaner</v>
      </c>
      <c r="D123" s="233" t="str">
        <f t="shared" si="582"/>
        <v>Kim Moon-Hwan</v>
      </c>
      <c r="E123" s="233" t="str">
        <f t="shared" si="582"/>
        <v>Michal Sadílek</v>
      </c>
      <c r="F123" s="233" t="str">
        <f t="shared" si="583"/>
        <v>Junior Hoilett</v>
      </c>
      <c r="G123" s="233" t="str">
        <f t="shared" si="584"/>
        <v>Jovo Lukic</v>
      </c>
      <c r="H123" s="233" t="str">
        <f t="shared" si="584"/>
        <v>Hassan Al-Haydos</v>
      </c>
      <c r="I123" s="233" t="str">
        <f t="shared" si="584"/>
        <v>Johan Manzambi</v>
      </c>
      <c r="J123" s="233" t="str">
        <f t="shared" si="585"/>
        <v>Hugo Souza</v>
      </c>
      <c r="K123" s="233" t="str">
        <f t="shared" si="586"/>
        <v>Gessime Yassine</v>
      </c>
      <c r="L123" s="233" t="str">
        <f t="shared" si="586"/>
        <v>Johny Placide</v>
      </c>
      <c r="M123" s="233" t="str">
        <f t="shared" si="586"/>
        <v>John Souttar</v>
      </c>
      <c r="N123" s="233" t="str">
        <f t="shared" si="587"/>
        <v>Johnny Cardoso</v>
      </c>
      <c r="O123" s="233" t="str">
        <f t="shared" si="588"/>
        <v>Gustavo Gómez</v>
      </c>
      <c r="P123" s="233" t="str">
        <f t="shared" si="588"/>
        <v>Jason Geria</v>
      </c>
      <c r="Q123" s="233" t="str">
        <f t="shared" si="588"/>
        <v>Kaan Ayhan</v>
      </c>
      <c r="R123" s="233" t="str">
        <f t="shared" si="589"/>
        <v>Joshua Kimmich</v>
      </c>
      <c r="S123" s="233" t="str">
        <f t="shared" si="590"/>
        <v>Leandro Bacuna</v>
      </c>
      <c r="T123" s="233" t="str">
        <f t="shared" si="590"/>
        <v>Guela Doué</v>
      </c>
      <c r="U123" s="233" t="str">
        <f t="shared" si="590"/>
        <v>Hernán Galíndez</v>
      </c>
      <c r="V123" s="233" t="str">
        <f t="shared" si="591"/>
        <v>Lutsharel Geertruida</v>
      </c>
      <c r="W123" s="233" t="str">
        <f t="shared" si="592"/>
        <v>Keisuke Goto</v>
      </c>
      <c r="X123" s="233" t="str">
        <f t="shared" si="592"/>
        <v>Hugo Larsson</v>
      </c>
      <c r="Y123" s="233" t="str">
        <f t="shared" si="592"/>
        <v>Hazem Mastouri</v>
      </c>
      <c r="Z123" s="233" t="str">
        <f t="shared" si="593"/>
        <v>Lucas Stassin</v>
      </c>
      <c r="AA123" s="233" t="str">
        <f t="shared" si="594"/>
        <v>Mohamed Alaa</v>
      </c>
      <c r="AB123" s="233" t="str">
        <f t="shared" si="594"/>
        <v>Hossein Kanani</v>
      </c>
      <c r="AC123" s="233" t="str">
        <f t="shared" si="594"/>
        <v>Jesse Randall</v>
      </c>
      <c r="AD123" s="233" t="str">
        <f t="shared" si="595"/>
        <v>Ferran Torres</v>
      </c>
      <c r="AE123" s="233" t="str">
        <f t="shared" si="596"/>
        <v>Kelvin Spencer Pires</v>
      </c>
      <c r="AF123" s="233" t="str">
        <f t="shared" si="596"/>
        <v>Khalifah Al-Dawsari</v>
      </c>
      <c r="AG123" s="233" t="str">
        <f t="shared" si="596"/>
        <v>Fernando Muslera</v>
      </c>
      <c r="AH123" s="233" t="str">
        <f t="shared" si="597"/>
        <v>Maghnes Akliouche</v>
      </c>
      <c r="AI123" s="233" t="str">
        <f t="shared" ref="AI123:AK123" si="649">AI15</f>
        <v>Iliman Ndiaye</v>
      </c>
      <c r="AJ123" s="233" t="str">
        <f t="shared" si="649"/>
        <v>Hussein Ali</v>
      </c>
      <c r="AK123" s="233" t="str">
        <f t="shared" si="649"/>
        <v>Kristian Thorstvedt</v>
      </c>
      <c r="AL123" s="233" t="str">
        <f t="shared" si="597"/>
        <v>Juan Musso</v>
      </c>
      <c r="AM123" s="233" t="str">
        <f t="shared" ref="AM123:AO123" si="650">AM15</f>
        <v>Hicham Boudaoui</v>
      </c>
      <c r="AN123" s="233" t="str">
        <f t="shared" si="650"/>
        <v>Marco Friedl</v>
      </c>
      <c r="AO123" s="233" t="str">
        <f t="shared" si="650"/>
        <v>Mohammad Abu Hasheesh</v>
      </c>
      <c r="AP123" s="233" t="str">
        <f t="shared" si="597"/>
        <v>José Sá</v>
      </c>
      <c r="AQ123" s="233" t="str">
        <f t="shared" ref="AQ123:AS123" si="651">AQ15</f>
        <v>Joris Kayembe</v>
      </c>
      <c r="AR123" s="233" t="str">
        <f t="shared" si="651"/>
        <v>Jakhongir O'Rozov</v>
      </c>
      <c r="AS123" s="233" t="str">
        <f t="shared" si="651"/>
        <v>Jhon Córdoba</v>
      </c>
      <c r="AT123" s="233" t="str">
        <f t="shared" si="597"/>
        <v>Harry Maguire</v>
      </c>
      <c r="AU123" s="233" t="str">
        <f t="shared" ref="AU123:AW123" si="652">AU15</f>
        <v>Lovro Majer</v>
      </c>
      <c r="AV123" s="233" t="str">
        <f t="shared" si="652"/>
        <v>Jerome Opoku</v>
      </c>
      <c r="AW123" s="233" t="str">
        <f t="shared" si="652"/>
        <v>Jiovany Ramos</v>
      </c>
      <c r="DQ123" s="233" t="str">
        <f t="shared" ca="1" si="638"/>
        <v>Canada</v>
      </c>
      <c r="DR123" s="233">
        <f t="shared" si="639"/>
        <v>16</v>
      </c>
      <c r="DS123" s="233">
        <f t="shared" si="640"/>
        <v>3</v>
      </c>
      <c r="DT123" s="233" t="str">
        <f ca="1">OFFSET(C3,DR123,DS123)</f>
        <v>Marcelo Flores</v>
      </c>
      <c r="DU123" s="233">
        <f ca="1">COUNTIF('Group Stages'!J7:J150,DT123)</f>
        <v>0</v>
      </c>
      <c r="DV123" s="233">
        <f ca="1">COUNTIF('Group Stages'!K7:K150,DT123)</f>
        <v>0</v>
      </c>
      <c r="DW123" s="233">
        <f ca="1">COUNTIF('Group Stages'!L7:L150,DT123)</f>
        <v>0</v>
      </c>
      <c r="DX123" s="233">
        <f ca="1">COUNTIF('Group Stages'!M7:M150,DT123)</f>
        <v>0</v>
      </c>
      <c r="DY123" s="233">
        <f ca="1">COUNTIF('Group Stages'!N7:N150,DT123)</f>
        <v>0</v>
      </c>
      <c r="DZ123" s="233">
        <f ca="1">COUNTIF('Group Stages'!O7:O150,DT123)</f>
        <v>0</v>
      </c>
      <c r="EA123" s="233">
        <f ca="1">COUNTIF('Group Stages'!P7:P150,DT123)</f>
        <v>0</v>
      </c>
      <c r="EB123" s="233">
        <f ca="1">COUNTIF('Group Stages'!Q7:Q150,DT123)</f>
        <v>0</v>
      </c>
      <c r="EC123" s="233">
        <f ca="1">COUNTIF('Knock Out Stages'!K7:K85,DT123)</f>
        <v>0</v>
      </c>
      <c r="ED123" s="233">
        <f ca="1">COUNTIF('Knock Out Stages'!L7:L85,DT123)</f>
        <v>0</v>
      </c>
      <c r="EE123" s="233">
        <f ca="1">COUNTIF('Knock Out Stages'!M7:M85,DT123)</f>
        <v>0</v>
      </c>
      <c r="EF123" s="233">
        <f ca="1">COUNTIF('Knock Out Stages'!N7:N85,DT123)</f>
        <v>0</v>
      </c>
      <c r="EG123" s="233">
        <f ca="1">COUNTIF('Knock Out Stages'!O7:O85,DT123)</f>
        <v>0</v>
      </c>
      <c r="EH123" s="233">
        <f ca="1">COUNTIF('Knock Out Stages'!P7:P85,DT123)</f>
        <v>0</v>
      </c>
      <c r="EI123" s="233">
        <f ca="1">COUNTIF('Knock Out Stages'!Q7:Q85,DT123)</f>
        <v>0</v>
      </c>
      <c r="EJ123" s="233">
        <f ca="1">COUNTIF('Knock Out Stages'!R7:R85,DT123)</f>
        <v>0</v>
      </c>
      <c r="EK123" s="233">
        <f t="shared" ca="1" si="498"/>
        <v>0</v>
      </c>
      <c r="EL123" s="235">
        <f ca="1">RANK(EK123,EK3:EK1250)+COUNTIF(EK3:EK123,EK123)-1</f>
        <v>121</v>
      </c>
      <c r="EM123" s="233" t="str">
        <f t="shared" ca="1" si="499"/>
        <v>Marcelo Flores (Canada)</v>
      </c>
    </row>
    <row r="124" spans="1:143" x14ac:dyDescent="0.2">
      <c r="A124" s="233">
        <v>14</v>
      </c>
      <c r="B124" s="233" t="str">
        <f t="shared" si="581"/>
        <v>Guillermo Ochoa</v>
      </c>
      <c r="C124" s="233" t="str">
        <f t="shared" si="582"/>
        <v>Ricardo Goss</v>
      </c>
      <c r="D124" s="233" t="str">
        <f t="shared" si="582"/>
        <v>Kim Seung-Gyu</v>
      </c>
      <c r="E124" s="233" t="str">
        <f t="shared" si="582"/>
        <v>Mojmír Chytil</v>
      </c>
      <c r="F124" s="233" t="str">
        <f t="shared" si="583"/>
        <v>Kamal Miller</v>
      </c>
      <c r="G124" s="233" t="str">
        <f t="shared" si="584"/>
        <v>Kerim-Sam Alajbegovic</v>
      </c>
      <c r="H124" s="233" t="str">
        <f t="shared" si="584"/>
        <v>Karim Boudiaf</v>
      </c>
      <c r="I124" s="233" t="str">
        <f t="shared" si="584"/>
        <v>Luca Jaquez</v>
      </c>
      <c r="J124" s="233" t="str">
        <f t="shared" si="585"/>
        <v>Ibañez</v>
      </c>
      <c r="K124" s="233" t="str">
        <f t="shared" si="586"/>
        <v>Ismaël Baouf</v>
      </c>
      <c r="L124" s="233" t="str">
        <f t="shared" si="586"/>
        <v>Josué Casimir</v>
      </c>
      <c r="M124" s="233" t="str">
        <f t="shared" si="586"/>
        <v>Kenny McLean</v>
      </c>
      <c r="N124" s="233" t="str">
        <f t="shared" si="587"/>
        <v>Malik Tillman</v>
      </c>
      <c r="O124" s="233" t="str">
        <f t="shared" si="588"/>
        <v>Gustavo Velázquez</v>
      </c>
      <c r="P124" s="233" t="str">
        <f t="shared" si="588"/>
        <v>Jordan Bos</v>
      </c>
      <c r="Q124" s="233" t="str">
        <f t="shared" si="588"/>
        <v>Kenan Yildiz</v>
      </c>
      <c r="R124" s="233" t="str">
        <f t="shared" si="589"/>
        <v>Kai Havertz</v>
      </c>
      <c r="S124" s="233" t="str">
        <f t="shared" si="590"/>
        <v>Livano Comenencia</v>
      </c>
      <c r="T124" s="233" t="str">
        <f t="shared" si="590"/>
        <v>Ibrahim Sangaré</v>
      </c>
      <c r="U124" s="233" t="str">
        <f t="shared" si="590"/>
        <v>Jackson Porozo</v>
      </c>
      <c r="V124" s="233" t="str">
        <f t="shared" si="591"/>
        <v>Mark Flekken</v>
      </c>
      <c r="W124" s="233" t="str">
        <f t="shared" si="592"/>
        <v>Keisuke Osako</v>
      </c>
      <c r="X124" s="233" t="str">
        <f t="shared" si="592"/>
        <v>Jesper Karlström</v>
      </c>
      <c r="Y124" s="233" t="str">
        <f t="shared" si="592"/>
        <v>Ismaël Gharbi</v>
      </c>
      <c r="Z124" s="233" t="str">
        <f t="shared" si="593"/>
        <v>Maarten Vandevoordt</v>
      </c>
      <c r="AA124" s="233" t="str">
        <f t="shared" si="594"/>
        <v>Mohamed El Shenawy</v>
      </c>
      <c r="AB124" s="233" t="str">
        <f t="shared" si="594"/>
        <v>Mehdi Ghayedi</v>
      </c>
      <c r="AC124" s="233" t="str">
        <f t="shared" si="594"/>
        <v>Joe Bell</v>
      </c>
      <c r="AD124" s="233" t="str">
        <f t="shared" si="595"/>
        <v>Lamine Yamal</v>
      </c>
      <c r="AE124" s="233" t="str">
        <f t="shared" si="596"/>
        <v>Kevin Pina</v>
      </c>
      <c r="AF124" s="233" t="str">
        <f t="shared" si="596"/>
        <v>Marwan Al-Sahafi</v>
      </c>
      <c r="AG124" s="233" t="str">
        <f t="shared" si="596"/>
        <v>Giorgian de Arrascaeta</v>
      </c>
      <c r="AH124" s="233" t="str">
        <f t="shared" si="597"/>
        <v>Malo Gusto</v>
      </c>
      <c r="AI124" s="233" t="str">
        <f t="shared" ref="AI124:AK124" si="653">AI16</f>
        <v>Ismail Jakobs</v>
      </c>
      <c r="AJ124" s="233" t="str">
        <f t="shared" si="653"/>
        <v>Ibrahim Bayesh</v>
      </c>
      <c r="AK124" s="233" t="str">
        <f t="shared" si="653"/>
        <v>Kristoffer Ajer</v>
      </c>
      <c r="AL124" s="233" t="str">
        <f t="shared" si="597"/>
        <v>Julián Álvarez</v>
      </c>
      <c r="AM124" s="233" t="str">
        <f t="shared" ref="AM124:AO124" si="654">AM16</f>
        <v>Houssem Aouar</v>
      </c>
      <c r="AN124" s="233" t="str">
        <f t="shared" si="654"/>
        <v>Marko Arnautovic</v>
      </c>
      <c r="AO124" s="233" t="str">
        <f t="shared" si="654"/>
        <v>Mohammad Abualnadi</v>
      </c>
      <c r="AP124" s="233" t="str">
        <f t="shared" si="597"/>
        <v>Mário Ricardo Silva Velho</v>
      </c>
      <c r="AQ124" s="233" t="str">
        <f t="shared" ref="AQ124:AS124" si="655">AQ16</f>
        <v>Lionel M'Pasi</v>
      </c>
      <c r="AR124" s="233" t="str">
        <f t="shared" si="655"/>
        <v>Jamshid Iskanderov</v>
      </c>
      <c r="AS124" s="233" t="str">
        <f t="shared" si="655"/>
        <v>Jhon Lucumí</v>
      </c>
      <c r="AT124" s="233" t="str">
        <f t="shared" si="597"/>
        <v>Harvey Barnes</v>
      </c>
      <c r="AU124" s="233" t="str">
        <f t="shared" ref="AU124:AW124" si="656">AU16</f>
        <v>Luka Modric</v>
      </c>
      <c r="AV124" s="233" t="str">
        <f t="shared" si="656"/>
        <v>Jonas Adjetey</v>
      </c>
      <c r="AW124" s="233" t="str">
        <f t="shared" si="656"/>
        <v>Jorge Gutiérrez</v>
      </c>
      <c r="DQ124" s="233" t="str">
        <f t="shared" ca="1" si="638"/>
        <v>Canada</v>
      </c>
      <c r="DR124" s="233">
        <f t="shared" si="639"/>
        <v>17</v>
      </c>
      <c r="DS124" s="233">
        <f t="shared" si="640"/>
        <v>3</v>
      </c>
      <c r="DT124" s="233" t="str">
        <f ca="1">OFFSET(C3,DR124,DS124)</f>
        <v>Mathieu Choinière</v>
      </c>
      <c r="DU124" s="233">
        <f ca="1">COUNTIF('Group Stages'!J7:J150,DT124)</f>
        <v>0</v>
      </c>
      <c r="DV124" s="233">
        <f ca="1">COUNTIF('Group Stages'!K7:K150,DT124)</f>
        <v>0</v>
      </c>
      <c r="DW124" s="233">
        <f ca="1">COUNTIF('Group Stages'!L7:L150,DT124)</f>
        <v>0</v>
      </c>
      <c r="DX124" s="233">
        <f ca="1">COUNTIF('Group Stages'!M7:M150,DT124)</f>
        <v>0</v>
      </c>
      <c r="DY124" s="233">
        <f ca="1">COUNTIF('Group Stages'!N7:N150,DT124)</f>
        <v>0</v>
      </c>
      <c r="DZ124" s="233">
        <f ca="1">COUNTIF('Group Stages'!O7:O150,DT124)</f>
        <v>0</v>
      </c>
      <c r="EA124" s="233">
        <f ca="1">COUNTIF('Group Stages'!P7:P150,DT124)</f>
        <v>0</v>
      </c>
      <c r="EB124" s="233">
        <f ca="1">COUNTIF('Group Stages'!Q7:Q150,DT124)</f>
        <v>0</v>
      </c>
      <c r="EC124" s="233">
        <f ca="1">COUNTIF('Knock Out Stages'!K7:K85,DT124)</f>
        <v>0</v>
      </c>
      <c r="ED124" s="233">
        <f ca="1">COUNTIF('Knock Out Stages'!L7:L85,DT124)</f>
        <v>0</v>
      </c>
      <c r="EE124" s="233">
        <f ca="1">COUNTIF('Knock Out Stages'!M7:M85,DT124)</f>
        <v>0</v>
      </c>
      <c r="EF124" s="233">
        <f ca="1">COUNTIF('Knock Out Stages'!N7:N85,DT124)</f>
        <v>0</v>
      </c>
      <c r="EG124" s="233">
        <f ca="1">COUNTIF('Knock Out Stages'!O7:O85,DT124)</f>
        <v>0</v>
      </c>
      <c r="EH124" s="233">
        <f ca="1">COUNTIF('Knock Out Stages'!P7:P85,DT124)</f>
        <v>0</v>
      </c>
      <c r="EI124" s="233">
        <f ca="1">COUNTIF('Knock Out Stages'!Q7:Q85,DT124)</f>
        <v>0</v>
      </c>
      <c r="EJ124" s="233">
        <f ca="1">COUNTIF('Knock Out Stages'!R7:R85,DT124)</f>
        <v>0</v>
      </c>
      <c r="EK124" s="233">
        <f t="shared" ca="1" si="498"/>
        <v>0</v>
      </c>
      <c r="EL124" s="235">
        <f ca="1">RANK(EK124,EK3:EK1250)+COUNTIF(EK3:EK124,EK124)-1</f>
        <v>122</v>
      </c>
      <c r="EM124" s="233" t="str">
        <f t="shared" ca="1" si="499"/>
        <v>Mathieu Choinière (Canada)</v>
      </c>
    </row>
    <row r="125" spans="1:143" x14ac:dyDescent="0.2">
      <c r="A125" s="233">
        <v>15</v>
      </c>
      <c r="B125" s="233" t="str">
        <f t="shared" si="581"/>
        <v>Israel Reyes</v>
      </c>
      <c r="C125" s="233" t="str">
        <f t="shared" si="582"/>
        <v>Ronwen Williams</v>
      </c>
      <c r="D125" s="233" t="str">
        <f t="shared" si="582"/>
        <v>Kim Tae-Hyeon</v>
      </c>
      <c r="E125" s="233" t="str">
        <f t="shared" si="582"/>
        <v>Patrik Schick</v>
      </c>
      <c r="F125" s="233" t="str">
        <f t="shared" si="583"/>
        <v>Liam Millar</v>
      </c>
      <c r="G125" s="233" t="str">
        <f t="shared" si="584"/>
        <v>Martin Zlomislic</v>
      </c>
      <c r="H125" s="233" t="str">
        <f t="shared" si="584"/>
        <v>Khaled Ali Binsabaa</v>
      </c>
      <c r="I125" s="233" t="str">
        <f t="shared" si="584"/>
        <v>Manuel Akanji</v>
      </c>
      <c r="J125" s="233" t="str">
        <f t="shared" si="585"/>
        <v>Igor Thiago</v>
      </c>
      <c r="K125" s="233" t="str">
        <f t="shared" si="586"/>
        <v>Ismael Saibari</v>
      </c>
      <c r="L125" s="233" t="str">
        <f t="shared" si="586"/>
        <v>Josue Duverger</v>
      </c>
      <c r="M125" s="233" t="str">
        <f t="shared" si="586"/>
        <v>Kieran Tierney</v>
      </c>
      <c r="N125" s="233" t="str">
        <f t="shared" si="587"/>
        <v>Mark McKenzie</v>
      </c>
      <c r="O125" s="233" t="str">
        <f t="shared" si="588"/>
        <v>José Canale</v>
      </c>
      <c r="P125" s="233" t="str">
        <f t="shared" si="588"/>
        <v>Kai Trewin</v>
      </c>
      <c r="Q125" s="233" t="str">
        <f t="shared" si="588"/>
        <v>Kerem Aktürkoglu</v>
      </c>
      <c r="R125" s="233" t="str">
        <f t="shared" si="589"/>
        <v>Kevin Schade</v>
      </c>
      <c r="S125" s="233" t="str">
        <f t="shared" si="590"/>
        <v>Riechedly Bazoer</v>
      </c>
      <c r="T125" s="233" t="str">
        <f t="shared" si="590"/>
        <v>Jean Michaël Seri</v>
      </c>
      <c r="U125" s="233" t="str">
        <f t="shared" si="590"/>
        <v>Janner Corozo</v>
      </c>
      <c r="V125" s="233" t="str">
        <f t="shared" si="591"/>
        <v>Micky van de Ven</v>
      </c>
      <c r="W125" s="233" t="str">
        <f t="shared" si="592"/>
        <v>Keito Nakamura</v>
      </c>
      <c r="X125" s="233" t="str">
        <f t="shared" si="592"/>
        <v>Kristoffer Nordfeldt</v>
      </c>
      <c r="Y125" s="233" t="str">
        <f t="shared" si="592"/>
        <v>Khalil Ayari</v>
      </c>
      <c r="Z125" s="233" t="str">
        <f t="shared" si="593"/>
        <v>Matz Sels</v>
      </c>
      <c r="AA125" s="233" t="str">
        <f t="shared" si="594"/>
        <v>Mohamed Hany</v>
      </c>
      <c r="AB125" s="233" t="str">
        <f t="shared" si="594"/>
        <v>Mehdi Hashemnejad</v>
      </c>
      <c r="AC125" s="233" t="str">
        <f t="shared" si="594"/>
        <v>Kosta Barbarouses</v>
      </c>
      <c r="AD125" s="233" t="str">
        <f t="shared" si="595"/>
        <v>Marc Cucurella</v>
      </c>
      <c r="AE125" s="233" t="str">
        <f t="shared" si="596"/>
        <v>Laros Duarte</v>
      </c>
      <c r="AF125" s="233" t="str">
        <f t="shared" si="596"/>
        <v>Mohamed Kanno</v>
      </c>
      <c r="AG125" s="233" t="str">
        <f t="shared" si="596"/>
        <v>Gullermo Varela</v>
      </c>
      <c r="AH125" s="233" t="str">
        <f t="shared" si="597"/>
        <v>Manu Koné</v>
      </c>
      <c r="AI125" s="233" t="str">
        <f t="shared" ref="AI125:AK125" si="657">AI17</f>
        <v>Ismaïla Sarr</v>
      </c>
      <c r="AJ125" s="233" t="str">
        <f t="shared" si="657"/>
        <v>Karrar Nabeel19</v>
      </c>
      <c r="AK125" s="233" t="str">
        <f t="shared" si="657"/>
        <v>Leo Østigard</v>
      </c>
      <c r="AL125" s="233" t="str">
        <f t="shared" si="597"/>
        <v>Leandro Paredes</v>
      </c>
      <c r="AM125" s="233" t="str">
        <f t="shared" ref="AM125:AO125" si="658">AM17</f>
        <v>Ibrahim Maza</v>
      </c>
      <c r="AN125" s="233" t="str">
        <f t="shared" si="658"/>
        <v>Maximilian Wöber</v>
      </c>
      <c r="AO125" s="233" t="str">
        <f t="shared" si="658"/>
        <v>Mohammad Ahmed Mohammad Taha</v>
      </c>
      <c r="AP125" s="233" t="str">
        <f t="shared" si="597"/>
        <v>Mateus Fernandes</v>
      </c>
      <c r="AQ125" s="233" t="str">
        <f t="shared" ref="AQ125:AS125" si="659">AQ17</f>
        <v>Matthieu Epolo</v>
      </c>
      <c r="AR125" s="233" t="str">
        <f t="shared" si="659"/>
        <v>Khojiakbar Alijonov</v>
      </c>
      <c r="AS125" s="233" t="str">
        <f t="shared" si="659"/>
        <v>Johan Carbonero</v>
      </c>
      <c r="AT125" s="233" t="str">
        <f t="shared" si="597"/>
        <v>James Garner</v>
      </c>
      <c r="AU125" s="233" t="str">
        <f t="shared" ref="AU125:AW125" si="660">AU17</f>
        <v>Luka Sucic</v>
      </c>
      <c r="AV125" s="233" t="str">
        <f t="shared" si="660"/>
        <v>Jordan Ayew</v>
      </c>
      <c r="AW125" s="233" t="str">
        <f t="shared" si="660"/>
        <v>José Córdoba</v>
      </c>
      <c r="DQ125" s="233" t="str">
        <f t="shared" ca="1" si="638"/>
        <v>Canada</v>
      </c>
      <c r="DR125" s="233">
        <f t="shared" si="639"/>
        <v>18</v>
      </c>
      <c r="DS125" s="233">
        <f t="shared" si="640"/>
        <v>3</v>
      </c>
      <c r="DT125" s="233" t="str">
        <f ca="1">OFFSET(C3,DR125,DS125)</f>
        <v>Maxime Crépeau</v>
      </c>
      <c r="DU125" s="233">
        <f ca="1">COUNTIF('Group Stages'!J7:J150,DT125)</f>
        <v>0</v>
      </c>
      <c r="DV125" s="233">
        <f ca="1">COUNTIF('Group Stages'!K7:K150,DT125)</f>
        <v>0</v>
      </c>
      <c r="DW125" s="233">
        <f ca="1">COUNTIF('Group Stages'!L7:L150,DT125)</f>
        <v>0</v>
      </c>
      <c r="DX125" s="233">
        <f ca="1">COUNTIF('Group Stages'!M7:M150,DT125)</f>
        <v>0</v>
      </c>
      <c r="DY125" s="233">
        <f ca="1">COUNTIF('Group Stages'!N7:N150,DT125)</f>
        <v>0</v>
      </c>
      <c r="DZ125" s="233">
        <f ca="1">COUNTIF('Group Stages'!O7:O150,DT125)</f>
        <v>0</v>
      </c>
      <c r="EA125" s="233">
        <f ca="1">COUNTIF('Group Stages'!P7:P150,DT125)</f>
        <v>0</v>
      </c>
      <c r="EB125" s="233">
        <f ca="1">COUNTIF('Group Stages'!Q7:Q150,DT125)</f>
        <v>0</v>
      </c>
      <c r="EC125" s="233">
        <f ca="1">COUNTIF('Knock Out Stages'!K7:K85,DT125)</f>
        <v>0</v>
      </c>
      <c r="ED125" s="233">
        <f ca="1">COUNTIF('Knock Out Stages'!L7:L85,DT125)</f>
        <v>0</v>
      </c>
      <c r="EE125" s="233">
        <f ca="1">COUNTIF('Knock Out Stages'!M7:M85,DT125)</f>
        <v>0</v>
      </c>
      <c r="EF125" s="233">
        <f ca="1">COUNTIF('Knock Out Stages'!N7:N85,DT125)</f>
        <v>0</v>
      </c>
      <c r="EG125" s="233">
        <f ca="1">COUNTIF('Knock Out Stages'!O7:O85,DT125)</f>
        <v>0</v>
      </c>
      <c r="EH125" s="233">
        <f ca="1">COUNTIF('Knock Out Stages'!P7:P85,DT125)</f>
        <v>0</v>
      </c>
      <c r="EI125" s="233">
        <f ca="1">COUNTIF('Knock Out Stages'!Q7:Q85,DT125)</f>
        <v>0</v>
      </c>
      <c r="EJ125" s="233">
        <f ca="1">COUNTIF('Knock Out Stages'!R7:R85,DT125)</f>
        <v>0</v>
      </c>
      <c r="EK125" s="233">
        <f t="shared" ca="1" si="498"/>
        <v>0</v>
      </c>
      <c r="EL125" s="235">
        <f ca="1">RANK(EK125,EK3:EK1250)+COUNTIF(EK3:EK125,EK125)-1</f>
        <v>123</v>
      </c>
      <c r="EM125" s="233" t="str">
        <f t="shared" ca="1" si="499"/>
        <v>Maxime Crépeau (Canada)</v>
      </c>
    </row>
    <row r="126" spans="1:143" x14ac:dyDescent="0.2">
      <c r="A126" s="233">
        <v>16</v>
      </c>
      <c r="B126" s="233" t="str">
        <f t="shared" si="581"/>
        <v>Jesús Angulo</v>
      </c>
      <c r="C126" s="233" t="str">
        <f t="shared" si="582"/>
        <v>Samukelo Kabini</v>
      </c>
      <c r="D126" s="233" t="str">
        <f t="shared" si="582"/>
        <v>Kwon Hyeok-Kyu</v>
      </c>
      <c r="E126" s="233" t="str">
        <f t="shared" si="582"/>
        <v>Pavel Bucha</v>
      </c>
      <c r="F126" s="233" t="str">
        <f t="shared" si="583"/>
        <v>Luc Rollet</v>
      </c>
      <c r="G126" s="233" t="str">
        <f t="shared" si="584"/>
        <v>Nidal Celik</v>
      </c>
      <c r="H126" s="233" t="str">
        <f t="shared" si="584"/>
        <v>Lucas Mendes</v>
      </c>
      <c r="I126" s="233" t="str">
        <f t="shared" si="584"/>
        <v>Marvin Keller</v>
      </c>
      <c r="J126" s="233" t="str">
        <f t="shared" si="585"/>
        <v>João Pedro</v>
      </c>
      <c r="K126" s="233" t="str">
        <f t="shared" si="586"/>
        <v>Issa Diop</v>
      </c>
      <c r="L126" s="233" t="str">
        <f t="shared" si="586"/>
        <v>Leverton Pierre</v>
      </c>
      <c r="M126" s="233" t="str">
        <f t="shared" si="586"/>
        <v>Lennon Miller</v>
      </c>
      <c r="N126" s="233" t="str">
        <f t="shared" si="587"/>
        <v>Matt Turner</v>
      </c>
      <c r="O126" s="233" t="str">
        <f t="shared" si="588"/>
        <v>Juan Cáceres</v>
      </c>
      <c r="P126" s="233" t="str">
        <f t="shared" si="588"/>
        <v>Kye Rowles</v>
      </c>
      <c r="Q126" s="233" t="str">
        <f t="shared" si="588"/>
        <v>Merih Demiral</v>
      </c>
      <c r="R126" s="233" t="str">
        <f t="shared" si="589"/>
        <v>Lennart Karl</v>
      </c>
      <c r="S126" s="233" t="str">
        <f t="shared" si="590"/>
        <v>Roshon van Eijma</v>
      </c>
      <c r="T126" s="233" t="str">
        <f t="shared" si="590"/>
        <v>Martial Godo</v>
      </c>
      <c r="U126" s="233" t="str">
        <f t="shared" si="590"/>
        <v>John Mercado</v>
      </c>
      <c r="V126" s="233" t="str">
        <f t="shared" si="591"/>
        <v>Nathan Aké</v>
      </c>
      <c r="W126" s="233" t="str">
        <f t="shared" si="592"/>
        <v>Kento Shiogai</v>
      </c>
      <c r="X126" s="233" t="str">
        <f t="shared" si="592"/>
        <v>Lucas Bergvall</v>
      </c>
      <c r="Y126" s="233" t="str">
        <f t="shared" si="592"/>
        <v>Louey Farhat</v>
      </c>
      <c r="Z126" s="233" t="str">
        <f t="shared" si="593"/>
        <v>Maxim De Cuyper</v>
      </c>
      <c r="AA126" s="233" t="str">
        <f t="shared" si="594"/>
        <v>Mohammed Salah</v>
      </c>
      <c r="AB126" s="233" t="str">
        <f t="shared" si="594"/>
        <v>Mehdi Taremi</v>
      </c>
      <c r="AC126" s="233" t="str">
        <f t="shared" si="594"/>
        <v>Lachlan Bayliss</v>
      </c>
      <c r="AD126" s="233" t="str">
        <f t="shared" si="595"/>
        <v>Marcos Llorente</v>
      </c>
      <c r="AE126" s="233" t="str">
        <f t="shared" si="596"/>
        <v>Márcio Rosa</v>
      </c>
      <c r="AF126" s="233" t="str">
        <f t="shared" si="596"/>
        <v>Mohammed Al-Owais</v>
      </c>
      <c r="AG126" s="233" t="str">
        <f t="shared" si="596"/>
        <v>José Luis Rodríguez URG</v>
      </c>
      <c r="AH126" s="233" t="str">
        <f t="shared" si="597"/>
        <v>Marcus Thuram</v>
      </c>
      <c r="AI126" s="233" t="str">
        <f t="shared" ref="AI126:AK126" si="661">AI18</f>
        <v>Kalidou Koulibaly</v>
      </c>
      <c r="AJ126" s="233" t="str">
        <f t="shared" si="661"/>
        <v>Kevin Yakob</v>
      </c>
      <c r="AK126" s="233" t="str">
        <f t="shared" si="661"/>
        <v>Marcus Pedersen</v>
      </c>
      <c r="AL126" s="233" t="str">
        <f t="shared" si="597"/>
        <v>Lionel Messi</v>
      </c>
      <c r="AM126" s="233" t="str">
        <f t="shared" ref="AM126:AO126" si="662">AM18</f>
        <v>Kilian Belazzoug</v>
      </c>
      <c r="AN126" s="233" t="str">
        <f t="shared" si="662"/>
        <v>Michael Gregoritsch</v>
      </c>
      <c r="AO126" s="233" t="str">
        <f t="shared" si="662"/>
        <v>Mohammad Ratib Mohammad Al-Daoud</v>
      </c>
      <c r="AP126" s="233" t="str">
        <f t="shared" si="597"/>
        <v>Matheus Nunes</v>
      </c>
      <c r="AQ126" s="233" t="str">
        <f t="shared" ref="AQ126:AS126" si="663">AQ18</f>
        <v>Meschack Elia</v>
      </c>
      <c r="AR126" s="233" t="str">
        <f t="shared" si="663"/>
        <v>Muhammadkodir Hamraliev</v>
      </c>
      <c r="AS126" s="233" t="str">
        <f t="shared" si="663"/>
        <v>Johan Mojica</v>
      </c>
      <c r="AT126" s="233" t="str">
        <f t="shared" si="597"/>
        <v>James Trafford</v>
      </c>
      <c r="AU126" s="233" t="str">
        <f t="shared" ref="AU126:AW126" si="664">AU18</f>
        <v>Luka Vuskovic</v>
      </c>
      <c r="AV126" s="233" t="str">
        <f t="shared" si="664"/>
        <v>Joseph Anang</v>
      </c>
      <c r="AW126" s="233" t="str">
        <f t="shared" si="664"/>
        <v>José Fajardo</v>
      </c>
      <c r="DQ126" s="233" t="str">
        <f t="shared" ca="1" si="638"/>
        <v>Canada</v>
      </c>
      <c r="DR126" s="233">
        <f t="shared" si="639"/>
        <v>19</v>
      </c>
      <c r="DS126" s="233">
        <f t="shared" si="640"/>
        <v>3</v>
      </c>
      <c r="DT126" s="233" t="str">
        <f ca="1">OFFSET(C3,DR126,DS126)</f>
        <v>Nathan Saliba</v>
      </c>
      <c r="DU126" s="233">
        <f ca="1">COUNTIF('Group Stages'!J7:J150,DT126)</f>
        <v>0</v>
      </c>
      <c r="DV126" s="233">
        <f ca="1">COUNTIF('Group Stages'!K7:K150,DT126)</f>
        <v>0</v>
      </c>
      <c r="DW126" s="233">
        <f ca="1">COUNTIF('Group Stages'!L7:L150,DT126)</f>
        <v>0</v>
      </c>
      <c r="DX126" s="233">
        <f ca="1">COUNTIF('Group Stages'!M7:M150,DT126)</f>
        <v>0</v>
      </c>
      <c r="DY126" s="233">
        <f ca="1">COUNTIF('Group Stages'!N7:N150,DT126)</f>
        <v>0</v>
      </c>
      <c r="DZ126" s="233">
        <f ca="1">COUNTIF('Group Stages'!O7:O150,DT126)</f>
        <v>0</v>
      </c>
      <c r="EA126" s="233">
        <f ca="1">COUNTIF('Group Stages'!P7:P150,DT126)</f>
        <v>0</v>
      </c>
      <c r="EB126" s="233">
        <f ca="1">COUNTIF('Group Stages'!Q7:Q150,DT126)</f>
        <v>0</v>
      </c>
      <c r="EC126" s="233">
        <f ca="1">COUNTIF('Knock Out Stages'!K7:K85,DT126)</f>
        <v>0</v>
      </c>
      <c r="ED126" s="233">
        <f ca="1">COUNTIF('Knock Out Stages'!L7:L85,DT126)</f>
        <v>0</v>
      </c>
      <c r="EE126" s="233">
        <f ca="1">COUNTIF('Knock Out Stages'!M7:M85,DT126)</f>
        <v>0</v>
      </c>
      <c r="EF126" s="233">
        <f ca="1">COUNTIF('Knock Out Stages'!N7:N85,DT126)</f>
        <v>0</v>
      </c>
      <c r="EG126" s="233">
        <f ca="1">COUNTIF('Knock Out Stages'!O7:O85,DT126)</f>
        <v>0</v>
      </c>
      <c r="EH126" s="233">
        <f ca="1">COUNTIF('Knock Out Stages'!P7:P85,DT126)</f>
        <v>0</v>
      </c>
      <c r="EI126" s="233">
        <f ca="1">COUNTIF('Knock Out Stages'!Q7:Q85,DT126)</f>
        <v>0</v>
      </c>
      <c r="EJ126" s="233">
        <f ca="1">COUNTIF('Knock Out Stages'!R7:R85,DT126)</f>
        <v>0</v>
      </c>
      <c r="EK126" s="233">
        <f t="shared" ca="1" si="498"/>
        <v>0</v>
      </c>
      <c r="EL126" s="235">
        <f ca="1">RANK(EK126,EK3:EK1250)+COUNTIF(EK3:EK126,EK126)-1</f>
        <v>124</v>
      </c>
      <c r="EM126" s="233" t="str">
        <f t="shared" ca="1" si="499"/>
        <v>Nathan Saliba (Canada)</v>
      </c>
    </row>
    <row r="127" spans="1:143" x14ac:dyDescent="0.2">
      <c r="A127" s="233">
        <v>17</v>
      </c>
      <c r="B127" s="233" t="str">
        <f t="shared" si="581"/>
        <v>Jesús Gallardo</v>
      </c>
      <c r="C127" s="233" t="str">
        <f t="shared" ref="C127:E136" si="665">C19</f>
        <v>Teboho Mokoena</v>
      </c>
      <c r="D127" s="233" t="str">
        <f t="shared" si="665"/>
        <v>Lee Jae-Sung</v>
      </c>
      <c r="E127" s="233" t="str">
        <f t="shared" si="665"/>
        <v>Pavel Sulc</v>
      </c>
      <c r="F127" s="233" t="str">
        <f t="shared" si="583"/>
        <v>Marcelo Flores</v>
      </c>
      <c r="G127" s="233" t="str">
        <f t="shared" ref="G127:I136" si="666">G19</f>
        <v>Nihad Mujakic</v>
      </c>
      <c r="H127" s="233" t="str">
        <f t="shared" si="666"/>
        <v>Meshaal Barsham</v>
      </c>
      <c r="I127" s="233" t="str">
        <f t="shared" si="666"/>
        <v>Michel Aebischer</v>
      </c>
      <c r="J127" s="233" t="str">
        <f t="shared" si="585"/>
        <v>Kaiki</v>
      </c>
      <c r="K127" s="233" t="str">
        <f t="shared" ref="K127:M136" si="667">K19</f>
        <v>Mehdi Harrar</v>
      </c>
      <c r="L127" s="233" t="str">
        <f t="shared" si="667"/>
        <v>Louicius Don Deedson</v>
      </c>
      <c r="M127" s="233" t="str">
        <f t="shared" si="667"/>
        <v>Lewis Ferguson</v>
      </c>
      <c r="N127" s="233" t="str">
        <f t="shared" si="587"/>
        <v>Matthew Freese</v>
      </c>
      <c r="O127" s="233" t="str">
        <f t="shared" ref="O127:Q136" si="668">O19</f>
        <v>Julio Enciso</v>
      </c>
      <c r="P127" s="233" t="str">
        <f t="shared" si="668"/>
        <v>Lucas Herrington</v>
      </c>
      <c r="Q127" s="233" t="str">
        <f t="shared" si="668"/>
        <v>Mert Günok</v>
      </c>
      <c r="R127" s="233" t="str">
        <f t="shared" si="589"/>
        <v>Leon Goretzka</v>
      </c>
      <c r="S127" s="233" t="str">
        <f t="shared" ref="S127:U136" si="669">S19</f>
        <v>Sherel Floranus</v>
      </c>
      <c r="T127" s="233" t="str">
        <f t="shared" si="669"/>
        <v>Mohamed Koné</v>
      </c>
      <c r="U127" s="233" t="str">
        <f t="shared" si="669"/>
        <v>John Yeboah</v>
      </c>
      <c r="V127" s="233" t="str">
        <f t="shared" si="591"/>
        <v>Noa Lang</v>
      </c>
      <c r="W127" s="233" t="str">
        <f t="shared" ref="W127:Y136" si="670">W19</f>
        <v>Kodai Sano</v>
      </c>
      <c r="X127" s="233" t="str">
        <f t="shared" si="670"/>
        <v>Mattias Svanberg</v>
      </c>
      <c r="Y127" s="233" t="str">
        <f t="shared" si="670"/>
        <v>Mohamed Neffati</v>
      </c>
      <c r="Z127" s="233" t="str">
        <f t="shared" si="593"/>
        <v>Mika Godts</v>
      </c>
      <c r="AA127" s="233" t="str">
        <f t="shared" ref="AA127:AC136" si="671">AA19</f>
        <v>Mohanad Lasheen</v>
      </c>
      <c r="AB127" s="233" t="str">
        <f t="shared" si="671"/>
        <v>Mehdi Torabi</v>
      </c>
      <c r="AC127" s="233" t="str">
        <f t="shared" si="671"/>
        <v>Logan Rogerson</v>
      </c>
      <c r="AD127" s="233" t="str">
        <f t="shared" si="595"/>
        <v>Martín Zubimendi</v>
      </c>
      <c r="AE127" s="233" t="str">
        <f t="shared" ref="AE127:AG136" si="672">AE19</f>
        <v>Nuno da Costa</v>
      </c>
      <c r="AF127" s="233" t="str">
        <f t="shared" si="672"/>
        <v>Mohammed Al-Yami</v>
      </c>
      <c r="AG127" s="233" t="str">
        <f t="shared" si="672"/>
        <v>José María Giménez</v>
      </c>
      <c r="AH127" s="233" t="str">
        <f t="shared" ref="AH127:AT136" si="673">AH73</f>
        <v>Maxence Lacroix</v>
      </c>
      <c r="AI127" s="233" t="str">
        <f t="shared" ref="AI127:AK127" si="674">AI19</f>
        <v>Krépin Diatta</v>
      </c>
      <c r="AJ127" s="233" t="str">
        <f t="shared" si="674"/>
        <v>Kumel Saadi</v>
      </c>
      <c r="AK127" s="233" t="str">
        <f t="shared" si="674"/>
        <v>Morten Thorsby</v>
      </c>
      <c r="AL127" s="233" t="str">
        <f t="shared" si="673"/>
        <v>Lucas Martínez Quarta</v>
      </c>
      <c r="AM127" s="233" t="str">
        <f t="shared" ref="AM127:AO127" si="675">AM19</f>
        <v>Luca Zidane</v>
      </c>
      <c r="AN127" s="233" t="str">
        <f t="shared" si="675"/>
        <v>Michael Svoboda</v>
      </c>
      <c r="AO127" s="233" t="str">
        <f t="shared" si="675"/>
        <v>Mohammed Abu Zraiq</v>
      </c>
      <c r="AP127" s="233" t="str">
        <f t="shared" si="673"/>
        <v>Nuno Mendes</v>
      </c>
      <c r="AQ127" s="233" t="str">
        <f t="shared" ref="AQ127:AS127" si="676">AQ19</f>
        <v>Nathanaël Mbuku</v>
      </c>
      <c r="AR127" s="233" t="str">
        <f t="shared" si="676"/>
        <v>Mukhammadrasul Abdumajidov</v>
      </c>
      <c r="AS127" s="233" t="str">
        <f t="shared" si="676"/>
        <v>Jorge Carrascal</v>
      </c>
      <c r="AT127" s="233" t="str">
        <f t="shared" si="673"/>
        <v>John Stones</v>
      </c>
      <c r="AU127" s="233" t="str">
        <f t="shared" ref="AU127:AW127" si="677">AU19</f>
        <v>Marco Pasalic</v>
      </c>
      <c r="AV127" s="233" t="str">
        <f t="shared" si="677"/>
        <v>Kamaldeen Sulemana</v>
      </c>
      <c r="AW127" s="233" t="str">
        <f t="shared" si="677"/>
        <v>José Kadir</v>
      </c>
      <c r="DQ127" s="233" t="str">
        <f t="shared" ca="1" si="638"/>
        <v>Canada</v>
      </c>
      <c r="DR127" s="233">
        <f t="shared" si="639"/>
        <v>20</v>
      </c>
      <c r="DS127" s="233">
        <f t="shared" si="640"/>
        <v>3</v>
      </c>
      <c r="DT127" s="233" t="str">
        <f ca="1">OFFSET(C3,DR127,DS127)</f>
        <v>Niko Sigur</v>
      </c>
      <c r="DU127" s="233">
        <f ca="1">COUNTIF('Group Stages'!J7:J150,DT127)</f>
        <v>0</v>
      </c>
      <c r="DV127" s="233">
        <f ca="1">COUNTIF('Group Stages'!K7:K150,DT127)</f>
        <v>0</v>
      </c>
      <c r="DW127" s="233">
        <f ca="1">COUNTIF('Group Stages'!L7:L150,DT127)</f>
        <v>0</v>
      </c>
      <c r="DX127" s="233">
        <f ca="1">COUNTIF('Group Stages'!M7:M150,DT127)</f>
        <v>0</v>
      </c>
      <c r="DY127" s="233">
        <f ca="1">COUNTIF('Group Stages'!N7:N150,DT127)</f>
        <v>0</v>
      </c>
      <c r="DZ127" s="233">
        <f ca="1">COUNTIF('Group Stages'!O7:O150,DT127)</f>
        <v>0</v>
      </c>
      <c r="EA127" s="233">
        <f ca="1">COUNTIF('Group Stages'!P7:P150,DT127)</f>
        <v>0</v>
      </c>
      <c r="EB127" s="233">
        <f ca="1">COUNTIF('Group Stages'!Q7:Q150,DT127)</f>
        <v>0</v>
      </c>
      <c r="EC127" s="233">
        <f ca="1">COUNTIF('Knock Out Stages'!K7:K85,DT127)</f>
        <v>0</v>
      </c>
      <c r="ED127" s="233">
        <f ca="1">COUNTIF('Knock Out Stages'!L7:L85,DT127)</f>
        <v>0</v>
      </c>
      <c r="EE127" s="233">
        <f ca="1">COUNTIF('Knock Out Stages'!M7:M85,DT127)</f>
        <v>0</v>
      </c>
      <c r="EF127" s="233">
        <f ca="1">COUNTIF('Knock Out Stages'!N7:N85,DT127)</f>
        <v>0</v>
      </c>
      <c r="EG127" s="233">
        <f ca="1">COUNTIF('Knock Out Stages'!O7:O85,DT127)</f>
        <v>0</v>
      </c>
      <c r="EH127" s="233">
        <f ca="1">COUNTIF('Knock Out Stages'!P7:P85,DT127)</f>
        <v>0</v>
      </c>
      <c r="EI127" s="233">
        <f ca="1">COUNTIF('Knock Out Stages'!Q7:Q85,DT127)</f>
        <v>0</v>
      </c>
      <c r="EJ127" s="233">
        <f ca="1">COUNTIF('Knock Out Stages'!R7:R85,DT127)</f>
        <v>0</v>
      </c>
      <c r="EK127" s="233">
        <f t="shared" ca="1" si="498"/>
        <v>0</v>
      </c>
      <c r="EL127" s="235">
        <f ca="1">RANK(EK127,EK3:EK1250)+COUNTIF(EK3:EK127,EK127)-1</f>
        <v>125</v>
      </c>
      <c r="EM127" s="233" t="str">
        <f t="shared" ca="1" si="499"/>
        <v>Niko Sigur (Canada)</v>
      </c>
    </row>
    <row r="128" spans="1:143" x14ac:dyDescent="0.2">
      <c r="A128" s="233">
        <v>18</v>
      </c>
      <c r="B128" s="233" t="str">
        <f t="shared" si="581"/>
        <v>Johan Vásquez</v>
      </c>
      <c r="C128" s="233" t="str">
        <f t="shared" si="665"/>
        <v>Thalente Mbatha</v>
      </c>
      <c r="D128" s="233" t="str">
        <f t="shared" si="665"/>
        <v>Lee Kang-in</v>
      </c>
      <c r="E128" s="233" t="str">
        <f t="shared" si="665"/>
        <v>Robin Hranác</v>
      </c>
      <c r="F128" s="233" t="str">
        <f t="shared" si="583"/>
        <v>Mathieu Choinière</v>
      </c>
      <c r="G128" s="233" t="str">
        <f t="shared" si="666"/>
        <v>Nikola Katic</v>
      </c>
      <c r="H128" s="233" t="str">
        <f t="shared" si="666"/>
        <v>Mohamed Naceur Almanai</v>
      </c>
      <c r="I128" s="233" t="str">
        <f t="shared" si="666"/>
        <v>Miro Muheim</v>
      </c>
      <c r="J128" s="233" t="str">
        <f t="shared" si="585"/>
        <v>Léo Pereira</v>
      </c>
      <c r="K128" s="233" t="str">
        <f t="shared" si="667"/>
        <v>Mohamed Hrimat</v>
      </c>
      <c r="L128" s="233" t="str">
        <f t="shared" si="667"/>
        <v>Martin Expérience</v>
      </c>
      <c r="M128" s="233" t="str">
        <f t="shared" si="667"/>
        <v>Liam Kelly</v>
      </c>
      <c r="N128" s="233" t="str">
        <f t="shared" si="587"/>
        <v>Max Arfsten</v>
      </c>
      <c r="O128" s="233" t="str">
        <f t="shared" si="668"/>
        <v>Júnior Alonso</v>
      </c>
      <c r="P128" s="233" t="str">
        <f t="shared" si="668"/>
        <v>Martin Boyle</v>
      </c>
      <c r="Q128" s="233" t="str">
        <f t="shared" si="668"/>
        <v>Mert Müldür</v>
      </c>
      <c r="R128" s="233" t="str">
        <f t="shared" si="589"/>
        <v>Leroy Sané</v>
      </c>
      <c r="S128" s="233" t="str">
        <f t="shared" si="669"/>
        <v>Shurandy Sambo</v>
      </c>
      <c r="T128" s="233" t="str">
        <f t="shared" si="669"/>
        <v>Nicolas Pépé</v>
      </c>
      <c r="U128" s="233" t="str">
        <f t="shared" si="669"/>
        <v>Jordy Alcivar</v>
      </c>
      <c r="V128" s="233" t="str">
        <f t="shared" si="591"/>
        <v>Quinten Timber</v>
      </c>
      <c r="W128" s="233" t="str">
        <f t="shared" si="670"/>
        <v>Koki Ogawa</v>
      </c>
      <c r="X128" s="233" t="str">
        <f t="shared" si="670"/>
        <v>Melker Ellborg</v>
      </c>
      <c r="Y128" s="233" t="str">
        <f t="shared" si="670"/>
        <v>Mortadha Ben Ouanes</v>
      </c>
      <c r="Z128" s="233" t="str">
        <f t="shared" si="593"/>
        <v>Nathan De Cat</v>
      </c>
      <c r="AA128" s="233" t="str">
        <f t="shared" si="671"/>
        <v>Mostafa Mohamed</v>
      </c>
      <c r="AB128" s="233" t="str">
        <f t="shared" si="671"/>
        <v>Milad Mohammadi</v>
      </c>
      <c r="AC128" s="233" t="str">
        <f t="shared" si="671"/>
        <v>Marko Stamenic</v>
      </c>
      <c r="AD128" s="233" t="str">
        <f t="shared" si="595"/>
        <v>Mikel Oyarzabal</v>
      </c>
      <c r="AE128" s="233" t="str">
        <f t="shared" si="672"/>
        <v>Roberto Lopes</v>
      </c>
      <c r="AF128" s="233" t="str">
        <f t="shared" si="672"/>
        <v>Musab Al-Juwayr</v>
      </c>
      <c r="AG128" s="233" t="str">
        <f t="shared" si="672"/>
        <v>Juan Manuel Sanabria</v>
      </c>
      <c r="AH128" s="233" t="str">
        <f t="shared" si="673"/>
        <v>Michael Olise</v>
      </c>
      <c r="AI128" s="233" t="str">
        <f t="shared" ref="AI128:AK128" si="678">AI20</f>
        <v>Lamine Camara</v>
      </c>
      <c r="AJ128" s="233" t="str">
        <f t="shared" si="678"/>
        <v>Marko Lawk Farji</v>
      </c>
      <c r="AK128" s="233" t="str">
        <f t="shared" si="678"/>
        <v>Odin Bjørtuft</v>
      </c>
      <c r="AL128" s="233" t="str">
        <f t="shared" si="673"/>
        <v>Marcos Acuña</v>
      </c>
      <c r="AM128" s="233" t="str">
        <f t="shared" ref="AM128:AO128" si="679">AM20</f>
        <v>Melvin Mastil</v>
      </c>
      <c r="AN128" s="233" t="str">
        <f t="shared" si="679"/>
        <v>Nicolas Seiwald</v>
      </c>
      <c r="AO128" s="233" t="str">
        <f t="shared" si="679"/>
        <v>Mohannad Abu Taha</v>
      </c>
      <c r="AP128" s="233" t="str">
        <f t="shared" si="673"/>
        <v>Paulinho</v>
      </c>
      <c r="AQ128" s="233" t="str">
        <f t="shared" ref="AQ128:AS128" si="680">AQ20</f>
        <v>Ngal'ayel Mukau</v>
      </c>
      <c r="AR128" s="233" t="str">
        <f t="shared" si="680"/>
        <v>Odiljon Xamrobekov</v>
      </c>
      <c r="AS128" s="233" t="str">
        <f t="shared" si="680"/>
        <v>Juan Cabal</v>
      </c>
      <c r="AT128" s="233" t="str">
        <f t="shared" si="673"/>
        <v>Jordan Henderson</v>
      </c>
      <c r="AU128" s="233" t="str">
        <f t="shared" ref="AU128:AW128" si="681">AU20</f>
        <v>Marin Pongracic</v>
      </c>
      <c r="AV128" s="233" t="str">
        <f t="shared" si="681"/>
        <v>Kojo Peprah Oppong</v>
      </c>
      <c r="AW128" s="233" t="str">
        <f t="shared" si="681"/>
        <v>José Luis Rodríguez</v>
      </c>
      <c r="DQ128" s="233" t="str">
        <f t="shared" ca="1" si="638"/>
        <v>Canada</v>
      </c>
      <c r="DR128" s="233">
        <f t="shared" si="639"/>
        <v>21</v>
      </c>
      <c r="DS128" s="233">
        <f t="shared" si="640"/>
        <v>3</v>
      </c>
      <c r="DT128" s="233" t="str">
        <f ca="1">OFFSET(C3,DR128,DS128)</f>
        <v>Owen Goodman</v>
      </c>
      <c r="DU128" s="233">
        <f ca="1">COUNTIF('Group Stages'!J7:J150,DT128)</f>
        <v>0</v>
      </c>
      <c r="DV128" s="233">
        <f ca="1">COUNTIF('Group Stages'!K7:K150,DT128)</f>
        <v>0</v>
      </c>
      <c r="DW128" s="233">
        <f ca="1">COUNTIF('Group Stages'!L7:L150,DT128)</f>
        <v>0</v>
      </c>
      <c r="DX128" s="233">
        <f ca="1">COUNTIF('Group Stages'!M7:M150,DT128)</f>
        <v>0</v>
      </c>
      <c r="DY128" s="233">
        <f ca="1">COUNTIF('Group Stages'!N7:N150,DT128)</f>
        <v>0</v>
      </c>
      <c r="DZ128" s="233">
        <f ca="1">COUNTIF('Group Stages'!O7:O150,DT128)</f>
        <v>0</v>
      </c>
      <c r="EA128" s="233">
        <f ca="1">COUNTIF('Group Stages'!P7:P150,DT128)</f>
        <v>0</v>
      </c>
      <c r="EB128" s="233">
        <f ca="1">COUNTIF('Group Stages'!Q7:Q150,DT128)</f>
        <v>0</v>
      </c>
      <c r="EC128" s="233">
        <f ca="1">COUNTIF('Knock Out Stages'!K7:K85,DT128)</f>
        <v>0</v>
      </c>
      <c r="ED128" s="233">
        <f ca="1">COUNTIF('Knock Out Stages'!L7:L85,DT128)</f>
        <v>0</v>
      </c>
      <c r="EE128" s="233">
        <f ca="1">COUNTIF('Knock Out Stages'!M7:M85,DT128)</f>
        <v>0</v>
      </c>
      <c r="EF128" s="233">
        <f ca="1">COUNTIF('Knock Out Stages'!N7:N85,DT128)</f>
        <v>0</v>
      </c>
      <c r="EG128" s="233">
        <f ca="1">COUNTIF('Knock Out Stages'!O7:O85,DT128)</f>
        <v>0</v>
      </c>
      <c r="EH128" s="233">
        <f ca="1">COUNTIF('Knock Out Stages'!P7:P85,DT128)</f>
        <v>0</v>
      </c>
      <c r="EI128" s="233">
        <f ca="1">COUNTIF('Knock Out Stages'!Q7:Q85,DT128)</f>
        <v>0</v>
      </c>
      <c r="EJ128" s="233">
        <f ca="1">COUNTIF('Knock Out Stages'!R7:R85,DT128)</f>
        <v>0</v>
      </c>
      <c r="EK128" s="233">
        <f t="shared" ca="1" si="498"/>
        <v>0</v>
      </c>
      <c r="EL128" s="235">
        <f ca="1">RANK(EK128,EK3:EK1250)+COUNTIF(EK3:EK128,EK128)-1</f>
        <v>126</v>
      </c>
      <c r="EM128" s="233" t="str">
        <f t="shared" ca="1" si="499"/>
        <v>Owen Goodman (Canada)</v>
      </c>
    </row>
    <row r="129" spans="1:143" x14ac:dyDescent="0.2">
      <c r="A129" s="233">
        <v>19</v>
      </c>
      <c r="B129" s="233" t="str">
        <f t="shared" si="581"/>
        <v>Jorge Sánchez</v>
      </c>
      <c r="C129" s="233" t="str">
        <f t="shared" si="665"/>
        <v>Thapelo Maseko</v>
      </c>
      <c r="D129" s="233" t="str">
        <f t="shared" si="665"/>
        <v>Lee Tae-Seok</v>
      </c>
      <c r="E129" s="233" t="str">
        <f t="shared" si="665"/>
        <v>Stepán Chaloupek</v>
      </c>
      <c r="F129" s="233" t="str">
        <f t="shared" si="583"/>
        <v>Maxime Crépeau</v>
      </c>
      <c r="G129" s="233" t="str">
        <f t="shared" si="666"/>
        <v>Nikola Vasiljev</v>
      </c>
      <c r="H129" s="233" t="str">
        <f t="shared" si="666"/>
        <v>Mohammed Waad</v>
      </c>
      <c r="I129" s="233" t="str">
        <f t="shared" si="666"/>
        <v>Nico Elvedi</v>
      </c>
      <c r="J129" s="233" t="str">
        <f t="shared" si="585"/>
        <v>Luiz Henrique</v>
      </c>
      <c r="K129" s="233" t="str">
        <f t="shared" si="667"/>
        <v>Neil El Aynaoui</v>
      </c>
      <c r="L129" s="233" t="str">
        <f t="shared" si="667"/>
        <v>Ricardo Adé</v>
      </c>
      <c r="M129" s="233" t="str">
        <f t="shared" si="667"/>
        <v>Lyndon Dykes</v>
      </c>
      <c r="N129" s="233" t="str">
        <f t="shared" si="587"/>
        <v>Patrick Agyemang</v>
      </c>
      <c r="O129" s="233" t="str">
        <f t="shared" si="668"/>
        <v>Kaku</v>
      </c>
      <c r="P129" s="233" t="str">
        <f t="shared" si="668"/>
        <v>Mathew Ryan</v>
      </c>
      <c r="Q129" s="233" t="str">
        <f t="shared" si="668"/>
        <v>Muhammed Sengezer</v>
      </c>
      <c r="R129" s="233" t="str">
        <f t="shared" si="589"/>
        <v>Malick Thiaw</v>
      </c>
      <c r="S129" s="233" t="str">
        <f t="shared" si="669"/>
        <v>Sontje Hansen</v>
      </c>
      <c r="T129" s="233" t="str">
        <f t="shared" si="669"/>
        <v>Odilon Kossounou</v>
      </c>
      <c r="U129" s="233" t="str">
        <f t="shared" si="669"/>
        <v>Jordy Caicedo</v>
      </c>
      <c r="V129" s="233" t="str">
        <f t="shared" si="591"/>
        <v>Ryan Gravenberch</v>
      </c>
      <c r="W129" s="233" t="str">
        <f t="shared" si="670"/>
        <v>Ritsu Doan</v>
      </c>
      <c r="X129" s="233" t="str">
        <f t="shared" si="670"/>
        <v>Noel Törnqvist</v>
      </c>
      <c r="Y129" s="233" t="str">
        <f t="shared" si="670"/>
        <v>Moutaz Neffati</v>
      </c>
      <c r="Z129" s="233" t="str">
        <f t="shared" si="593"/>
        <v>Nathan Ngoy</v>
      </c>
      <c r="AA129" s="233" t="str">
        <f t="shared" si="671"/>
        <v>Mostafa Shobeir</v>
      </c>
      <c r="AB129" s="233" t="str">
        <f t="shared" si="671"/>
        <v>Mohammad Ghorbani</v>
      </c>
      <c r="AC129" s="233" t="str">
        <f t="shared" si="671"/>
        <v>Max Crocombe</v>
      </c>
      <c r="AD129" s="233" t="str">
        <f t="shared" si="595"/>
        <v>Pablo Fornals</v>
      </c>
      <c r="AE129" s="233" t="str">
        <f t="shared" si="672"/>
        <v>Ryan Mendes</v>
      </c>
      <c r="AF129" s="233" t="str">
        <f t="shared" si="672"/>
        <v>Naif Masoud</v>
      </c>
      <c r="AG129" s="233" t="str">
        <f t="shared" si="672"/>
        <v>Luciano Gonzalez</v>
      </c>
      <c r="AH129" s="233" t="str">
        <f t="shared" si="673"/>
        <v>Mike Maignan</v>
      </c>
      <c r="AI129" s="233" t="str">
        <f t="shared" ref="AI129:AK129" si="682">AI21</f>
        <v>Mamadou Diakhon</v>
      </c>
      <c r="AJ129" s="233" t="str">
        <f t="shared" si="682"/>
        <v>Maytham Jabbar</v>
      </c>
      <c r="AK129" s="233" t="str">
        <f t="shared" si="682"/>
        <v>Ørjan Nyland</v>
      </c>
      <c r="AL129" s="233" t="str">
        <f t="shared" si="673"/>
        <v>Marcos Senesi</v>
      </c>
      <c r="AM129" s="233" t="str">
        <f t="shared" ref="AM129:AO129" si="683">AM21</f>
        <v>Mohamed Amoura</v>
      </c>
      <c r="AN129" s="233" t="str">
        <f t="shared" si="683"/>
        <v>Patrick Pentz</v>
      </c>
      <c r="AO129" s="233" t="str">
        <f t="shared" si="683"/>
        <v>Mousa Al-Tamari</v>
      </c>
      <c r="AP129" s="233" t="str">
        <f t="shared" si="673"/>
        <v>Pedro Gonçalves</v>
      </c>
      <c r="AQ129" s="233" t="str">
        <f t="shared" ref="AQ129:AS129" si="684">AQ21</f>
        <v>Noah Sadiki</v>
      </c>
      <c r="AR129" s="233" t="str">
        <f t="shared" si="684"/>
        <v>Oston Urunov</v>
      </c>
      <c r="AS129" s="233" t="str">
        <f t="shared" si="684"/>
        <v>Juan Fernando Quintero</v>
      </c>
      <c r="AT129" s="233" t="str">
        <f t="shared" si="673"/>
        <v>Jordan Pickford</v>
      </c>
      <c r="AU129" s="233" t="str">
        <f t="shared" ref="AU129:AW129" si="685">AU21</f>
        <v>Mario Pasalic</v>
      </c>
      <c r="AV129" s="233" t="str">
        <f t="shared" si="685"/>
        <v>Kwasi Sibo</v>
      </c>
      <c r="AW129" s="233" t="str">
        <f t="shared" si="685"/>
        <v>Luis Mejía</v>
      </c>
      <c r="DQ129" s="233" t="str">
        <f t="shared" ca="1" si="638"/>
        <v>Canada</v>
      </c>
      <c r="DR129" s="233">
        <f t="shared" si="639"/>
        <v>22</v>
      </c>
      <c r="DS129" s="233">
        <f t="shared" si="640"/>
        <v>3</v>
      </c>
      <c r="DT129" s="233" t="str">
        <f ca="1">OFFSET(C3,DR129,DS129)</f>
        <v>Ralph Priso-Mbongue</v>
      </c>
      <c r="DU129" s="233">
        <f ca="1">COUNTIF('Group Stages'!J7:J150,DT129)</f>
        <v>0</v>
      </c>
      <c r="DV129" s="233">
        <f ca="1">COUNTIF('Group Stages'!K7:K150,DT129)</f>
        <v>0</v>
      </c>
      <c r="DW129" s="233">
        <f ca="1">COUNTIF('Group Stages'!L7:L150,DT129)</f>
        <v>0</v>
      </c>
      <c r="DX129" s="233">
        <f ca="1">COUNTIF('Group Stages'!M7:M150,DT129)</f>
        <v>0</v>
      </c>
      <c r="DY129" s="233">
        <f ca="1">COUNTIF('Group Stages'!N7:N150,DT129)</f>
        <v>0</v>
      </c>
      <c r="DZ129" s="233">
        <f ca="1">COUNTIF('Group Stages'!O7:O150,DT129)</f>
        <v>0</v>
      </c>
      <c r="EA129" s="233">
        <f ca="1">COUNTIF('Group Stages'!P7:P150,DT129)</f>
        <v>0</v>
      </c>
      <c r="EB129" s="233">
        <f ca="1">COUNTIF('Group Stages'!Q7:Q150,DT129)</f>
        <v>0</v>
      </c>
      <c r="EC129" s="233">
        <f ca="1">COUNTIF('Knock Out Stages'!K7:K85,DT129)</f>
        <v>0</v>
      </c>
      <c r="ED129" s="233">
        <f ca="1">COUNTIF('Knock Out Stages'!L7:L85,DT129)</f>
        <v>0</v>
      </c>
      <c r="EE129" s="233">
        <f ca="1">COUNTIF('Knock Out Stages'!M7:M85,DT129)</f>
        <v>0</v>
      </c>
      <c r="EF129" s="233">
        <f ca="1">COUNTIF('Knock Out Stages'!N7:N85,DT129)</f>
        <v>0</v>
      </c>
      <c r="EG129" s="233">
        <f ca="1">COUNTIF('Knock Out Stages'!O7:O85,DT129)</f>
        <v>0</v>
      </c>
      <c r="EH129" s="233">
        <f ca="1">COUNTIF('Knock Out Stages'!P7:P85,DT129)</f>
        <v>0</v>
      </c>
      <c r="EI129" s="233">
        <f ca="1">COUNTIF('Knock Out Stages'!Q7:Q85,DT129)</f>
        <v>0</v>
      </c>
      <c r="EJ129" s="233">
        <f ca="1">COUNTIF('Knock Out Stages'!R7:R85,DT129)</f>
        <v>0</v>
      </c>
      <c r="EK129" s="233">
        <f t="shared" ca="1" si="498"/>
        <v>0</v>
      </c>
      <c r="EL129" s="235">
        <f ca="1">RANK(EK129,EK3:EK1250)+COUNTIF(EK3:EK129,EK129)-1</f>
        <v>127</v>
      </c>
      <c r="EM129" s="233" t="str">
        <f t="shared" ca="1" si="499"/>
        <v>Ralph Priso-Mbongue (Canada)</v>
      </c>
    </row>
    <row r="130" spans="1:143" x14ac:dyDescent="0.2">
      <c r="A130" s="233">
        <v>20</v>
      </c>
      <c r="B130" s="233" t="str">
        <f t="shared" si="581"/>
        <v>Julián Quiñones</v>
      </c>
      <c r="C130" s="233" t="str">
        <f t="shared" si="665"/>
        <v>Themba Zwane</v>
      </c>
      <c r="D130" s="233" t="str">
        <f t="shared" si="665"/>
        <v>Oh Hyeon-Gyu</v>
      </c>
      <c r="E130" s="233" t="str">
        <f t="shared" si="665"/>
        <v>Tomás Chorý</v>
      </c>
      <c r="F130" s="233" t="str">
        <f t="shared" si="583"/>
        <v>Nathan Saliba</v>
      </c>
      <c r="G130" s="233" t="str">
        <f t="shared" si="666"/>
        <v>Osman Hadzikic</v>
      </c>
      <c r="H130" s="233" t="str">
        <f t="shared" si="666"/>
        <v>Moustafa Tarek Mashal</v>
      </c>
      <c r="I130" s="233" t="str">
        <f t="shared" si="666"/>
        <v>Noah Okafor</v>
      </c>
      <c r="J130" s="233" t="str">
        <f t="shared" si="585"/>
        <v>Marquinhos</v>
      </c>
      <c r="K130" s="233" t="str">
        <f t="shared" si="667"/>
        <v>Noussair Mazraoui</v>
      </c>
      <c r="L130" s="233" t="str">
        <f t="shared" si="667"/>
        <v>Ruben Providence</v>
      </c>
      <c r="M130" s="233" t="str">
        <f t="shared" si="667"/>
        <v>Nathan Patterson</v>
      </c>
      <c r="N130" s="233" t="str">
        <f t="shared" si="587"/>
        <v>Patrick Schulte</v>
      </c>
      <c r="O130" s="233" t="str">
        <f t="shared" si="668"/>
        <v>Lucas Romero</v>
      </c>
      <c r="P130" s="233" t="str">
        <f t="shared" si="668"/>
        <v>Milos Degenek</v>
      </c>
      <c r="Q130" s="233" t="str">
        <f t="shared" si="668"/>
        <v>Mustafa Eskihellac</v>
      </c>
      <c r="R130" s="233" t="str">
        <f t="shared" si="589"/>
        <v>Nathaniel Brown</v>
      </c>
      <c r="S130" s="233" t="str">
        <f t="shared" si="669"/>
        <v>Tahith Chong</v>
      </c>
      <c r="T130" s="233" t="str">
        <f t="shared" si="669"/>
        <v>Ousmane Diomande</v>
      </c>
      <c r="U130" s="233" t="str">
        <f t="shared" si="669"/>
        <v>Kendry Páez</v>
      </c>
      <c r="V130" s="233" t="str">
        <f t="shared" si="591"/>
        <v>Stefan de Vrij</v>
      </c>
      <c r="W130" s="233" t="str">
        <f t="shared" si="670"/>
        <v>Ryunosuke Sato</v>
      </c>
      <c r="X130" s="233" t="str">
        <f t="shared" si="670"/>
        <v>Roony Bardghji</v>
      </c>
      <c r="Y130" s="233" t="str">
        <f t="shared" si="670"/>
        <v>Noureddine Farhati</v>
      </c>
      <c r="Z130" s="233" t="str">
        <f t="shared" si="593"/>
        <v>Nicolas Raskin</v>
      </c>
      <c r="AA130" s="233" t="str">
        <f t="shared" si="671"/>
        <v>Nasser Mansi</v>
      </c>
      <c r="AB130" s="233" t="str">
        <f t="shared" si="671"/>
        <v>Mohammad Mohebbi</v>
      </c>
      <c r="AC130" s="233" t="str">
        <f t="shared" si="671"/>
        <v>Michael Woud</v>
      </c>
      <c r="AD130" s="233" t="str">
        <f t="shared" si="595"/>
        <v>Pau Cubarsí</v>
      </c>
      <c r="AE130" s="233" t="str">
        <f t="shared" si="672"/>
        <v>Semedo</v>
      </c>
      <c r="AF130" s="233" t="str">
        <f t="shared" si="672"/>
        <v>Nawaf Boushal</v>
      </c>
      <c r="AG130" s="233" t="str">
        <f t="shared" si="672"/>
        <v>Manuel Ugarte</v>
      </c>
      <c r="AH130" s="233" t="str">
        <f t="shared" si="673"/>
        <v>N'Golo Kanté</v>
      </c>
      <c r="AI130" s="233" t="str">
        <f t="shared" ref="AI130:AK130" si="686">AI22</f>
        <v>Mamadou Sarr</v>
      </c>
      <c r="AJ130" s="233" t="str">
        <f t="shared" si="686"/>
        <v>Merchas Doski</v>
      </c>
      <c r="AK130" s="233" t="str">
        <f t="shared" si="686"/>
        <v>Oscar Bobb</v>
      </c>
      <c r="AL130" s="233" t="str">
        <f t="shared" si="673"/>
        <v>Máximo Perrone</v>
      </c>
      <c r="AM130" s="233" t="str">
        <f t="shared" ref="AM130:AO130" si="687">AM22</f>
        <v>Rafik Belghali</v>
      </c>
      <c r="AN130" s="233" t="str">
        <f t="shared" si="687"/>
        <v>Patrick Wimmer</v>
      </c>
      <c r="AO130" s="233" t="str">
        <f t="shared" si="687"/>
        <v>Nizar Al-Rashdan</v>
      </c>
      <c r="AP130" s="233" t="str">
        <f t="shared" si="673"/>
        <v>Pedro Neto</v>
      </c>
      <c r="AQ130" s="233" t="str">
        <f t="shared" ref="AQ130:AS130" si="688">AQ22</f>
        <v>Rocky Bushiri</v>
      </c>
      <c r="AR130" s="233" t="str">
        <f t="shared" si="688"/>
        <v>Otabek Shukurov</v>
      </c>
      <c r="AS130" s="233" t="str">
        <f t="shared" si="688"/>
        <v>Kevin Castaño</v>
      </c>
      <c r="AT130" s="233" t="str">
        <f t="shared" si="673"/>
        <v>Jude Bellingham</v>
      </c>
      <c r="AU130" s="233" t="str">
        <f t="shared" ref="AU130:AW130" si="689">AU22</f>
        <v>Martin Baturina</v>
      </c>
      <c r="AV130" s="233" t="str">
        <f t="shared" si="689"/>
        <v>Lawrence Ati-Zigi</v>
      </c>
      <c r="AW130" s="233" t="str">
        <f t="shared" si="689"/>
        <v>Martín Krug</v>
      </c>
      <c r="DQ130" s="233" t="str">
        <f t="shared" ca="1" si="638"/>
        <v>Canada</v>
      </c>
      <c r="DR130" s="233">
        <f t="shared" si="639"/>
        <v>23</v>
      </c>
      <c r="DS130" s="233">
        <f t="shared" si="640"/>
        <v>3</v>
      </c>
      <c r="DT130" s="233" t="str">
        <f ca="1">OFFSET(C3,DR130,DS130)</f>
        <v>Richie Laryea</v>
      </c>
      <c r="DU130" s="233">
        <f ca="1">COUNTIF('Group Stages'!J7:J150,DT130)</f>
        <v>0</v>
      </c>
      <c r="DV130" s="233">
        <f ca="1">COUNTIF('Group Stages'!K7:K150,DT130)</f>
        <v>0</v>
      </c>
      <c r="DW130" s="233">
        <f ca="1">COUNTIF('Group Stages'!L7:L150,DT130)</f>
        <v>0</v>
      </c>
      <c r="DX130" s="233">
        <f ca="1">COUNTIF('Group Stages'!M7:M150,DT130)</f>
        <v>0</v>
      </c>
      <c r="DY130" s="233">
        <f ca="1">COUNTIF('Group Stages'!N7:N150,DT130)</f>
        <v>0</v>
      </c>
      <c r="DZ130" s="233">
        <f ca="1">COUNTIF('Group Stages'!O7:O150,DT130)</f>
        <v>0</v>
      </c>
      <c r="EA130" s="233">
        <f ca="1">COUNTIF('Group Stages'!P7:P150,DT130)</f>
        <v>0</v>
      </c>
      <c r="EB130" s="233">
        <f ca="1">COUNTIF('Group Stages'!Q7:Q150,DT130)</f>
        <v>0</v>
      </c>
      <c r="EC130" s="233">
        <f ca="1">COUNTIF('Knock Out Stages'!K7:K85,DT130)</f>
        <v>0</v>
      </c>
      <c r="ED130" s="233">
        <f ca="1">COUNTIF('Knock Out Stages'!L7:L85,DT130)</f>
        <v>0</v>
      </c>
      <c r="EE130" s="233">
        <f ca="1">COUNTIF('Knock Out Stages'!M7:M85,DT130)</f>
        <v>0</v>
      </c>
      <c r="EF130" s="233">
        <f ca="1">COUNTIF('Knock Out Stages'!N7:N85,DT130)</f>
        <v>0</v>
      </c>
      <c r="EG130" s="233">
        <f ca="1">COUNTIF('Knock Out Stages'!O7:O85,DT130)</f>
        <v>0</v>
      </c>
      <c r="EH130" s="233">
        <f ca="1">COUNTIF('Knock Out Stages'!P7:P85,DT130)</f>
        <v>0</v>
      </c>
      <c r="EI130" s="233">
        <f ca="1">COUNTIF('Knock Out Stages'!Q7:Q85,DT130)</f>
        <v>0</v>
      </c>
      <c r="EJ130" s="233">
        <f ca="1">COUNTIF('Knock Out Stages'!R7:R85,DT130)</f>
        <v>0</v>
      </c>
      <c r="EK130" s="233">
        <f t="shared" ca="1" si="498"/>
        <v>0</v>
      </c>
      <c r="EL130" s="235">
        <f ca="1">RANK(EK130,EK3:EK1250)+COUNTIF(EK3:EK130,EK130)-1</f>
        <v>128</v>
      </c>
      <c r="EM130" s="233" t="str">
        <f t="shared" ca="1" si="499"/>
        <v>Richie Laryea (Canada)</v>
      </c>
    </row>
    <row r="131" spans="1:143" x14ac:dyDescent="0.2">
      <c r="A131" s="233">
        <v>21</v>
      </c>
      <c r="B131" s="233" t="str">
        <f t="shared" si="581"/>
        <v>Obed Vargas</v>
      </c>
      <c r="C131" s="233" t="str">
        <f t="shared" si="665"/>
        <v>Tholo Matuludi</v>
      </c>
      <c r="D131" s="233" t="str">
        <f t="shared" si="665"/>
        <v>Paik Seung-Ho</v>
      </c>
      <c r="E131" s="233" t="str">
        <f t="shared" si="665"/>
        <v>Tomás Holes</v>
      </c>
      <c r="F131" s="233" t="str">
        <f t="shared" si="583"/>
        <v>Niko Sigur</v>
      </c>
      <c r="G131" s="233" t="str">
        <f t="shared" si="666"/>
        <v>Samed Bazdar</v>
      </c>
      <c r="H131" s="233" t="str">
        <f t="shared" si="666"/>
        <v>Mubark Shanan Hamza</v>
      </c>
      <c r="I131" s="233" t="str">
        <f t="shared" si="666"/>
        <v>Remo Freuler</v>
      </c>
      <c r="J131" s="233" t="str">
        <f t="shared" si="585"/>
        <v>Matheus Cunha</v>
      </c>
      <c r="K131" s="233" t="str">
        <f t="shared" si="667"/>
        <v>Oussama Targhaline</v>
      </c>
      <c r="L131" s="233" t="str">
        <f t="shared" si="667"/>
        <v>Wilguens Paugain</v>
      </c>
      <c r="M131" s="233" t="str">
        <f t="shared" si="667"/>
        <v>Ross McCrorie</v>
      </c>
      <c r="N131" s="233" t="str">
        <f t="shared" si="587"/>
        <v>Ricardo Pepi</v>
      </c>
      <c r="O131" s="233" t="str">
        <f t="shared" si="668"/>
        <v>Matías Galarza</v>
      </c>
      <c r="P131" s="233" t="str">
        <f t="shared" si="668"/>
        <v>Nestory Irankunda</v>
      </c>
      <c r="Q131" s="233" t="str">
        <f t="shared" si="668"/>
        <v>Oguz Aydin</v>
      </c>
      <c r="R131" s="233" t="str">
        <f t="shared" si="589"/>
        <v>Nick Woltemade</v>
      </c>
      <c r="S131" s="233" t="str">
        <f t="shared" si="669"/>
        <v>Trevor Doornbusch</v>
      </c>
      <c r="T131" s="233" t="str">
        <f t="shared" si="669"/>
        <v>Parfait Guiagon</v>
      </c>
      <c r="U131" s="233" t="str">
        <f t="shared" si="669"/>
        <v>Kevin Rodríguez</v>
      </c>
      <c r="V131" s="233" t="str">
        <f t="shared" si="591"/>
        <v>Teun Koopmeiners</v>
      </c>
      <c r="W131" s="233" t="str">
        <f t="shared" si="670"/>
        <v>Shogo Taniguchi</v>
      </c>
      <c r="X131" s="233" t="str">
        <f t="shared" si="670"/>
        <v>Taha Ali</v>
      </c>
      <c r="Y131" s="233" t="str">
        <f t="shared" si="670"/>
        <v>Omar Ben Ali</v>
      </c>
      <c r="Z131" s="233" t="str">
        <f t="shared" si="593"/>
        <v>Romelu Lukaku</v>
      </c>
      <c r="AA131" s="233" t="str">
        <f t="shared" si="671"/>
        <v>Omar Marmoush</v>
      </c>
      <c r="AB131" s="233" t="str">
        <f t="shared" si="671"/>
        <v>Omid Norafkan</v>
      </c>
      <c r="AC131" s="233" t="str">
        <f t="shared" si="671"/>
        <v>Ryan Thomas</v>
      </c>
      <c r="AD131" s="233" t="str">
        <f t="shared" si="595"/>
        <v>Pedri</v>
      </c>
      <c r="AE131" s="233" t="str">
        <f t="shared" si="672"/>
        <v>Sidny Cabral</v>
      </c>
      <c r="AF131" s="233" t="str">
        <f t="shared" si="672"/>
        <v>Rayane Hamidou</v>
      </c>
      <c r="AG131" s="233" t="str">
        <f t="shared" si="672"/>
        <v>Mathías Olivera</v>
      </c>
      <c r="AH131" s="233" t="str">
        <f t="shared" si="673"/>
        <v>Ousmane Dembélé</v>
      </c>
      <c r="AI131" s="233" t="str">
        <f t="shared" ref="AI131:AK131" si="690">AI23</f>
        <v>Mory Diaw</v>
      </c>
      <c r="AJ131" s="233" t="str">
        <f t="shared" si="690"/>
        <v>Mohannad Ali Kadhim</v>
      </c>
      <c r="AK131" s="233" t="str">
        <f t="shared" si="690"/>
        <v>Patrick Berg</v>
      </c>
      <c r="AL131" s="233" t="str">
        <f t="shared" si="673"/>
        <v>Nahuel Molina</v>
      </c>
      <c r="AM131" s="233" t="str">
        <f t="shared" ref="AM131:AO131" si="691">AM23</f>
        <v>Ramiz Zerrouki</v>
      </c>
      <c r="AN131" s="233" t="str">
        <f t="shared" si="691"/>
        <v>Paul Wanner</v>
      </c>
      <c r="AO131" s="233" t="str">
        <f t="shared" si="691"/>
        <v>Noor Al-Rawabdeh</v>
      </c>
      <c r="AP131" s="233" t="str">
        <f t="shared" si="673"/>
        <v>Renato Veiga</v>
      </c>
      <c r="AQ131" s="233" t="str">
        <f t="shared" ref="AQ131:AS131" si="692">AQ23</f>
        <v>Samuel Moutoussamy</v>
      </c>
      <c r="AR131" s="233" t="str">
        <f t="shared" si="692"/>
        <v>Rustamjon Ashurmatov</v>
      </c>
      <c r="AS131" s="233" t="str">
        <f t="shared" si="692"/>
        <v>Luis Díaz</v>
      </c>
      <c r="AT131" s="233" t="str">
        <f t="shared" si="673"/>
        <v>Kobbie Mainoo</v>
      </c>
      <c r="AU131" s="233" t="str">
        <f t="shared" ref="AU131:AW131" si="693">AU23</f>
        <v>Martin Erlic</v>
      </c>
      <c r="AV131" s="233" t="str">
        <f t="shared" si="693"/>
        <v>Marvin Senaya</v>
      </c>
      <c r="AW131" s="233" t="str">
        <f t="shared" si="693"/>
        <v>Michael Murillo</v>
      </c>
      <c r="DQ131" s="233" t="str">
        <f t="shared" ca="1" si="638"/>
        <v>Canada</v>
      </c>
      <c r="DR131" s="233">
        <f t="shared" si="639"/>
        <v>24</v>
      </c>
      <c r="DS131" s="233">
        <f t="shared" si="640"/>
        <v>3</v>
      </c>
      <c r="DT131" s="233" t="str">
        <f ca="1">OFFSET(C3,DR131,DS131)</f>
        <v>Tajon Buchanan</v>
      </c>
      <c r="DU131" s="233">
        <f ca="1">COUNTIF('Group Stages'!J7:J150,DT131)</f>
        <v>0</v>
      </c>
      <c r="DV131" s="233">
        <f ca="1">COUNTIF('Group Stages'!K7:K150,DT131)</f>
        <v>0</v>
      </c>
      <c r="DW131" s="233">
        <f ca="1">COUNTIF('Group Stages'!L7:L150,DT131)</f>
        <v>0</v>
      </c>
      <c r="DX131" s="233">
        <f ca="1">COUNTIF('Group Stages'!M7:M150,DT131)</f>
        <v>0</v>
      </c>
      <c r="DY131" s="233">
        <f ca="1">COUNTIF('Group Stages'!N7:N150,DT131)</f>
        <v>0</v>
      </c>
      <c r="DZ131" s="233">
        <f ca="1">COUNTIF('Group Stages'!O7:O150,DT131)</f>
        <v>0</v>
      </c>
      <c r="EA131" s="233">
        <f ca="1">COUNTIF('Group Stages'!P7:P150,DT131)</f>
        <v>0</v>
      </c>
      <c r="EB131" s="233">
        <f ca="1">COUNTIF('Group Stages'!Q7:Q150,DT131)</f>
        <v>0</v>
      </c>
      <c r="EC131" s="233">
        <f ca="1">COUNTIF('Knock Out Stages'!K7:K85,DT131)</f>
        <v>0</v>
      </c>
      <c r="ED131" s="233">
        <f ca="1">COUNTIF('Knock Out Stages'!L7:L85,DT131)</f>
        <v>0</v>
      </c>
      <c r="EE131" s="233">
        <f ca="1">COUNTIF('Knock Out Stages'!M7:M85,DT131)</f>
        <v>0</v>
      </c>
      <c r="EF131" s="233">
        <f ca="1">COUNTIF('Knock Out Stages'!N7:N85,DT131)</f>
        <v>0</v>
      </c>
      <c r="EG131" s="233">
        <f ca="1">COUNTIF('Knock Out Stages'!O7:O85,DT131)</f>
        <v>0</v>
      </c>
      <c r="EH131" s="233">
        <f ca="1">COUNTIF('Knock Out Stages'!P7:P85,DT131)</f>
        <v>0</v>
      </c>
      <c r="EI131" s="233">
        <f ca="1">COUNTIF('Knock Out Stages'!Q7:Q85,DT131)</f>
        <v>0</v>
      </c>
      <c r="EJ131" s="233">
        <f ca="1">COUNTIF('Knock Out Stages'!R7:R85,DT131)</f>
        <v>0</v>
      </c>
      <c r="EK131" s="233">
        <f t="shared" ca="1" si="498"/>
        <v>0</v>
      </c>
      <c r="EL131" s="235">
        <f ca="1">RANK(EK131,EK3:EK1250)+COUNTIF(EK3:EK131,EK131)-1</f>
        <v>129</v>
      </c>
      <c r="EM131" s="233" t="str">
        <f t="shared" ca="1" si="499"/>
        <v>Tajon Buchanan (Canada)</v>
      </c>
    </row>
    <row r="132" spans="1:143" x14ac:dyDescent="0.2">
      <c r="A132" s="233">
        <v>22</v>
      </c>
      <c r="B132" s="233" t="str">
        <f t="shared" si="581"/>
        <v>Orbelín Pineda</v>
      </c>
      <c r="C132" s="233" t="str">
        <f t="shared" si="665"/>
        <v>Tshepang Moremi</v>
      </c>
      <c r="D132" s="233" t="str">
        <f t="shared" si="665"/>
        <v>Park Jin-Seop</v>
      </c>
      <c r="E132" s="233" t="str">
        <f t="shared" si="665"/>
        <v>Tomás Ladra</v>
      </c>
      <c r="F132" s="233" t="str">
        <f t="shared" si="583"/>
        <v>Owen Goodman</v>
      </c>
      <c r="G132" s="233" t="str">
        <f t="shared" si="666"/>
        <v>Sead Kolasinac</v>
      </c>
      <c r="H132" s="233" t="str">
        <f t="shared" si="666"/>
        <v>Niall Mason</v>
      </c>
      <c r="I132" s="233" t="str">
        <f t="shared" si="666"/>
        <v>Ricardo Rodríguez</v>
      </c>
      <c r="J132" s="233" t="str">
        <f t="shared" si="585"/>
        <v>Neymar</v>
      </c>
      <c r="K132" s="233" t="str">
        <f t="shared" si="667"/>
        <v>Rayane Bounida</v>
      </c>
      <c r="L132" s="233" t="str">
        <f t="shared" si="667"/>
        <v>Wilson Isidor</v>
      </c>
      <c r="M132" s="233" t="str">
        <f t="shared" si="667"/>
        <v>Ryan Christie</v>
      </c>
      <c r="N132" s="233" t="str">
        <f t="shared" si="587"/>
        <v>Sebastian Berhalter</v>
      </c>
      <c r="O132" s="233" t="str">
        <f t="shared" si="668"/>
        <v>Mauricio</v>
      </c>
      <c r="P132" s="233" t="str">
        <f t="shared" si="668"/>
        <v>Nishan Velupillay</v>
      </c>
      <c r="Q132" s="233" t="str">
        <f t="shared" si="668"/>
        <v>Orkun Kökçü</v>
      </c>
      <c r="R132" s="233" t="str">
        <f t="shared" si="589"/>
        <v>Nico Schlotterbeck</v>
      </c>
      <c r="S132" s="233" t="str">
        <f t="shared" si="669"/>
        <v>Tyrese Noslin</v>
      </c>
      <c r="T132" s="233" t="str">
        <f t="shared" si="669"/>
        <v>Seko Fofana</v>
      </c>
      <c r="U132" s="233" t="str">
        <f t="shared" si="669"/>
        <v>Leonardo Realpe</v>
      </c>
      <c r="V132" s="233" t="str">
        <f t="shared" si="591"/>
        <v>Tijjani Reijnders</v>
      </c>
      <c r="W132" s="233" t="str">
        <f t="shared" si="670"/>
        <v>Shuto Machino</v>
      </c>
      <c r="X132" s="233" t="str">
        <f t="shared" si="670"/>
        <v>Victor Eriksson</v>
      </c>
      <c r="Y132" s="233" t="str">
        <f t="shared" si="670"/>
        <v>Omar Rekik</v>
      </c>
      <c r="Z132" s="233" t="str">
        <f t="shared" si="593"/>
        <v>Senne Lammens</v>
      </c>
      <c r="AA132" s="233" t="str">
        <f t="shared" si="671"/>
        <v>Ramy Rabia</v>
      </c>
      <c r="AB132" s="233" t="str">
        <f t="shared" si="671"/>
        <v>Payam Niazmand</v>
      </c>
      <c r="AC132" s="233" t="str">
        <f t="shared" si="671"/>
        <v>Tim Payne</v>
      </c>
      <c r="AD132" s="233" t="str">
        <f t="shared" si="595"/>
        <v>Pedro Porro</v>
      </c>
      <c r="AE132" s="233" t="str">
        <f t="shared" si="672"/>
        <v>Steven Moreira</v>
      </c>
      <c r="AF132" s="233" t="str">
        <f t="shared" si="672"/>
        <v>Saleh Al-Shehri</v>
      </c>
      <c r="AG132" s="233" t="str">
        <f t="shared" si="672"/>
        <v>Matías Viña</v>
      </c>
      <c r="AH132" s="233" t="str">
        <f t="shared" si="673"/>
        <v>Pierre Kalulu</v>
      </c>
      <c r="AI132" s="233" t="str">
        <f t="shared" ref="AI132:AK132" si="694">AI24</f>
        <v>Moussa Niakhaté</v>
      </c>
      <c r="AJ132" s="233" t="str">
        <f t="shared" si="694"/>
        <v>Munaf Younis Hashim</v>
      </c>
      <c r="AK132" s="233" t="str">
        <f t="shared" si="694"/>
        <v>Sander Berge</v>
      </c>
      <c r="AL132" s="233" t="str">
        <f t="shared" si="673"/>
        <v>Nico Paz</v>
      </c>
      <c r="AM132" s="233" t="str">
        <f t="shared" ref="AM132:AO132" si="695">AM24</f>
        <v>Ramy Bensebaini</v>
      </c>
      <c r="AN132" s="233" t="str">
        <f t="shared" si="695"/>
        <v>Philipp Lienhart</v>
      </c>
      <c r="AO132" s="233" t="str">
        <f t="shared" si="695"/>
        <v>Odeh Burhan Shehade Fakhoury</v>
      </c>
      <c r="AP132" s="233" t="str">
        <f t="shared" si="673"/>
        <v>Ricardo Horta</v>
      </c>
      <c r="AQ132" s="233" t="str">
        <f t="shared" ref="AQ132:AS132" si="696">AQ24</f>
        <v>Simon Banza</v>
      </c>
      <c r="AR132" s="233" t="str">
        <f t="shared" si="696"/>
        <v>Sherzod Nasrullaev</v>
      </c>
      <c r="AS132" s="233" t="str">
        <f t="shared" si="696"/>
        <v>Luis Suárez</v>
      </c>
      <c r="AT132" s="233" t="str">
        <f t="shared" si="673"/>
        <v>Marc Guéhi</v>
      </c>
      <c r="AU132" s="233" t="str">
        <f t="shared" ref="AU132:AW132" si="697">AU24</f>
        <v>Nikola Moro</v>
      </c>
      <c r="AV132" s="233" t="str">
        <f t="shared" si="697"/>
        <v>Patric Pfeiffer</v>
      </c>
      <c r="AW132" s="233" t="str">
        <f t="shared" si="697"/>
        <v>Orlando Mosquera</v>
      </c>
      <c r="DQ132" s="233" t="str">
        <f t="shared" ca="1" si="638"/>
        <v>Canada</v>
      </c>
      <c r="DR132" s="233">
        <f t="shared" si="639"/>
        <v>25</v>
      </c>
      <c r="DS132" s="233">
        <f t="shared" si="640"/>
        <v>3</v>
      </c>
      <c r="DT132" s="233" t="str">
        <f ca="1">OFFSET(C3,DR132,DS132)</f>
        <v>Tani Oluwaseyi</v>
      </c>
      <c r="DU132" s="233">
        <f ca="1">COUNTIF('Group Stages'!J7:J150,DT132)</f>
        <v>0</v>
      </c>
      <c r="DV132" s="233">
        <f ca="1">COUNTIF('Group Stages'!K7:K150,DT132)</f>
        <v>0</v>
      </c>
      <c r="DW132" s="233">
        <f ca="1">COUNTIF('Group Stages'!L7:L150,DT132)</f>
        <v>0</v>
      </c>
      <c r="DX132" s="233">
        <f ca="1">COUNTIF('Group Stages'!M7:M150,DT132)</f>
        <v>0</v>
      </c>
      <c r="DY132" s="233">
        <f ca="1">COUNTIF('Group Stages'!N7:N150,DT132)</f>
        <v>0</v>
      </c>
      <c r="DZ132" s="233">
        <f ca="1">COUNTIF('Group Stages'!O7:O150,DT132)</f>
        <v>0</v>
      </c>
      <c r="EA132" s="233">
        <f ca="1">COUNTIF('Group Stages'!P7:P150,DT132)</f>
        <v>0</v>
      </c>
      <c r="EB132" s="233">
        <f ca="1">COUNTIF('Group Stages'!Q7:Q150,DT132)</f>
        <v>0</v>
      </c>
      <c r="EC132" s="233">
        <f ca="1">COUNTIF('Knock Out Stages'!K7:K85,DT132)</f>
        <v>0</v>
      </c>
      <c r="ED132" s="233">
        <f ca="1">COUNTIF('Knock Out Stages'!L7:L85,DT132)</f>
        <v>0</v>
      </c>
      <c r="EE132" s="233">
        <f ca="1">COUNTIF('Knock Out Stages'!M7:M85,DT132)</f>
        <v>0</v>
      </c>
      <c r="EF132" s="233">
        <f ca="1">COUNTIF('Knock Out Stages'!N7:N85,DT132)</f>
        <v>0</v>
      </c>
      <c r="EG132" s="233">
        <f ca="1">COUNTIF('Knock Out Stages'!O7:O85,DT132)</f>
        <v>0</v>
      </c>
      <c r="EH132" s="233">
        <f ca="1">COUNTIF('Knock Out Stages'!P7:P85,DT132)</f>
        <v>0</v>
      </c>
      <c r="EI132" s="233">
        <f ca="1">COUNTIF('Knock Out Stages'!Q7:Q85,DT132)</f>
        <v>0</v>
      </c>
      <c r="EJ132" s="233">
        <f ca="1">COUNTIF('Knock Out Stages'!R7:R85,DT132)</f>
        <v>0</v>
      </c>
      <c r="EK132" s="233">
        <f t="shared" ref="EK132:EK195" ca="1" si="698">SUM(DU132:EJ132)</f>
        <v>0</v>
      </c>
      <c r="EL132" s="235">
        <f ca="1">RANK(EK132,EK3:EK1250)+COUNTIF(EK3:EK132,EK132)-1</f>
        <v>130</v>
      </c>
      <c r="EM132" s="233" t="str">
        <f t="shared" ref="EM132:EM195" ca="1" si="699">DT132&amp;" ("&amp;DQ132&amp;")"</f>
        <v>Tani Oluwaseyi (Canada)</v>
      </c>
    </row>
    <row r="133" spans="1:143" x14ac:dyDescent="0.2">
      <c r="A133" s="233">
        <v>23</v>
      </c>
      <c r="B133" s="233" t="str">
        <f t="shared" si="581"/>
        <v>Raúl Jiménez</v>
      </c>
      <c r="C133" s="233" t="str">
        <f t="shared" si="665"/>
        <v>Yaya Sithole</v>
      </c>
      <c r="D133" s="233" t="str">
        <f t="shared" si="665"/>
        <v>Seol Young-Woo</v>
      </c>
      <c r="E133" s="233" t="str">
        <f t="shared" si="665"/>
        <v>Tomás Soucek</v>
      </c>
      <c r="F133" s="233" t="str">
        <f t="shared" si="583"/>
        <v>Ralph Priso-Mbongue</v>
      </c>
      <c r="G133" s="233" t="str">
        <f t="shared" si="666"/>
        <v>Stjepan Radeljic</v>
      </c>
      <c r="H133" s="233" t="str">
        <f t="shared" si="666"/>
        <v>Ró-Ró</v>
      </c>
      <c r="I133" s="233" t="str">
        <f t="shared" si="666"/>
        <v>Rubén Vargas</v>
      </c>
      <c r="J133" s="233" t="str">
        <f t="shared" si="585"/>
        <v>Rayan</v>
      </c>
      <c r="K133" s="233" t="str">
        <f t="shared" si="667"/>
        <v>Redouane Halal</v>
      </c>
      <c r="L133" s="233" t="str">
        <f t="shared" si="667"/>
        <v>Woobens Pacius</v>
      </c>
      <c r="M133" s="233" t="str">
        <f t="shared" si="667"/>
        <v>Scott Bain</v>
      </c>
      <c r="N133" s="233" t="str">
        <f t="shared" si="587"/>
        <v>Tanner Tessmann</v>
      </c>
      <c r="O133" s="233" t="str">
        <f t="shared" si="668"/>
        <v>Miguel Almirón</v>
      </c>
      <c r="P133" s="233" t="str">
        <f t="shared" si="668"/>
        <v>Patrick Beach</v>
      </c>
      <c r="Q133" s="233" t="str">
        <f t="shared" si="668"/>
        <v>Ozan Kabak</v>
      </c>
      <c r="R133" s="233" t="str">
        <f t="shared" si="589"/>
        <v>Oliver Baumann</v>
      </c>
      <c r="S133" s="233" t="str">
        <f t="shared" si="669"/>
        <v>Tyrick Bodak</v>
      </c>
      <c r="T133" s="233" t="str">
        <f t="shared" si="669"/>
        <v>Simon Adingra</v>
      </c>
      <c r="U133" s="233" t="str">
        <f t="shared" si="669"/>
        <v>Moisés Caicedo</v>
      </c>
      <c r="V133" s="233" t="str">
        <f t="shared" si="591"/>
        <v>Virgil van Dijk</v>
      </c>
      <c r="W133" s="233" t="str">
        <f t="shared" si="670"/>
        <v>Tomoki Hayakawa</v>
      </c>
      <c r="X133" s="233" t="str">
        <f t="shared" si="670"/>
        <v>Victor Lindelöf</v>
      </c>
      <c r="Y133" s="233" t="str">
        <f t="shared" si="670"/>
        <v>Raed Chikhaoui</v>
      </c>
      <c r="Z133" s="233" t="str">
        <f t="shared" si="593"/>
        <v>Thomas Meunier</v>
      </c>
      <c r="AA133" s="233" t="str">
        <f t="shared" si="671"/>
        <v>Tarek Alaa</v>
      </c>
      <c r="AB133" s="233" t="str">
        <f t="shared" si="671"/>
        <v>Ramin Rezaeian</v>
      </c>
      <c r="AC133" s="233" t="str">
        <f t="shared" si="671"/>
        <v>Tyler Bindon</v>
      </c>
      <c r="AD133" s="233" t="str">
        <f t="shared" si="595"/>
        <v>Rodri</v>
      </c>
      <c r="AE133" s="233" t="str">
        <f t="shared" si="672"/>
        <v>Telmo Arcanjo</v>
      </c>
      <c r="AF133" s="233" t="str">
        <f t="shared" si="672"/>
        <v>Salman Al-Faraj</v>
      </c>
      <c r="AG133" s="233" t="str">
        <f t="shared" si="672"/>
        <v>Maxi Araújo</v>
      </c>
      <c r="AH133" s="233" t="str">
        <f t="shared" si="673"/>
        <v>Randal Kolo Muani</v>
      </c>
      <c r="AI133" s="233" t="str">
        <f t="shared" ref="AI133:AK133" si="700">AI25</f>
        <v>Nicolas Jackson</v>
      </c>
      <c r="AJ133" s="233" t="str">
        <f t="shared" si="700"/>
        <v>Peter Gwargis</v>
      </c>
      <c r="AK133" s="233" t="str">
        <f t="shared" si="700"/>
        <v>Torbjorn Heggem</v>
      </c>
      <c r="AL133" s="233" t="str">
        <f t="shared" si="673"/>
        <v>Nicolás González</v>
      </c>
      <c r="AM133" s="233" t="str">
        <f t="shared" ref="AM133:AO133" si="701">AM25</f>
        <v>Rayan Aït-Nouri</v>
      </c>
      <c r="AN133" s="233" t="str">
        <f t="shared" si="701"/>
        <v>Phillipp Mwene</v>
      </c>
      <c r="AO133" s="233" t="str">
        <f t="shared" si="701"/>
        <v>Saleem Obaid</v>
      </c>
      <c r="AP133" s="233" t="str">
        <f t="shared" si="673"/>
        <v>Rúben Neves</v>
      </c>
      <c r="AQ133" s="233" t="str">
        <f t="shared" ref="AQ133:AS133" si="702">AQ25</f>
        <v>Steve Kapuadi</v>
      </c>
      <c r="AR133" s="233" t="str">
        <f t="shared" si="702"/>
        <v>Sherzod Temirov</v>
      </c>
      <c r="AS133" s="233" t="str">
        <f t="shared" si="702"/>
        <v>Rafael Borré</v>
      </c>
      <c r="AT133" s="233" t="str">
        <f t="shared" si="673"/>
        <v>Marcus Rashford</v>
      </c>
      <c r="AU133" s="233" t="str">
        <f t="shared" ref="AU133:AW133" si="703">AU25</f>
        <v>Nikola Vlasic</v>
      </c>
      <c r="AV133" s="233" t="str">
        <f t="shared" si="703"/>
        <v>Prince Adu</v>
      </c>
      <c r="AW133" s="233" t="str">
        <f t="shared" si="703"/>
        <v>Roderick Miller</v>
      </c>
      <c r="DQ133" s="233" t="str">
        <f ca="1">OFFSET(C2,DR133,DS133)</f>
        <v>Bosnia and Herzegovina</v>
      </c>
      <c r="DR133" s="233">
        <f t="shared" si="639"/>
        <v>0</v>
      </c>
      <c r="DS133" s="233">
        <f t="shared" si="640"/>
        <v>4</v>
      </c>
      <c r="DT133" s="233" t="str">
        <f ca="1">OFFSET(C3,DR133,DS133)</f>
        <v>Amar Dedic</v>
      </c>
      <c r="DU133" s="233">
        <f ca="1">COUNTIF('Group Stages'!J7:J150,DT133)</f>
        <v>0</v>
      </c>
      <c r="DV133" s="233">
        <f ca="1">COUNTIF('Group Stages'!K7:K150,DT133)</f>
        <v>0</v>
      </c>
      <c r="DW133" s="233">
        <f ca="1">COUNTIF('Group Stages'!L7:L150,DT133)</f>
        <v>0</v>
      </c>
      <c r="DX133" s="233">
        <f ca="1">COUNTIF('Group Stages'!M7:M150,DT133)</f>
        <v>0</v>
      </c>
      <c r="DY133" s="233">
        <f ca="1">COUNTIF('Group Stages'!N7:N150,DT133)</f>
        <v>0</v>
      </c>
      <c r="DZ133" s="233">
        <f ca="1">COUNTIF('Group Stages'!O7:O150,DT133)</f>
        <v>0</v>
      </c>
      <c r="EA133" s="233">
        <f ca="1">COUNTIF('Group Stages'!P7:P150,DT133)</f>
        <v>0</v>
      </c>
      <c r="EB133" s="233">
        <f ca="1">COUNTIF('Group Stages'!Q7:Q150,DT133)</f>
        <v>0</v>
      </c>
      <c r="EC133" s="233">
        <f ca="1">COUNTIF('Knock Out Stages'!K7:K85,DT133)</f>
        <v>0</v>
      </c>
      <c r="ED133" s="233">
        <f ca="1">COUNTIF('Knock Out Stages'!L7:L85,DT133)</f>
        <v>0</v>
      </c>
      <c r="EE133" s="233">
        <f ca="1">COUNTIF('Knock Out Stages'!M7:M85,DT133)</f>
        <v>0</v>
      </c>
      <c r="EF133" s="233">
        <f ca="1">COUNTIF('Knock Out Stages'!N7:N85,DT133)</f>
        <v>0</v>
      </c>
      <c r="EG133" s="233">
        <f ca="1">COUNTIF('Knock Out Stages'!O7:O85,DT133)</f>
        <v>0</v>
      </c>
      <c r="EH133" s="233">
        <f ca="1">COUNTIF('Knock Out Stages'!P7:P85,DT133)</f>
        <v>0</v>
      </c>
      <c r="EI133" s="233">
        <f ca="1">COUNTIF('Knock Out Stages'!Q7:Q85,DT133)</f>
        <v>0</v>
      </c>
      <c r="EJ133" s="233">
        <f ca="1">COUNTIF('Knock Out Stages'!R7:R85,DT133)</f>
        <v>0</v>
      </c>
      <c r="EK133" s="233">
        <f t="shared" ca="1" si="698"/>
        <v>0</v>
      </c>
      <c r="EL133" s="235">
        <f ca="1">RANK(EK133,EK3:EK1250)+COUNTIF(EK3:EK133,EK133)-1</f>
        <v>131</v>
      </c>
      <c r="EM133" s="233" t="str">
        <f t="shared" ca="1" si="699"/>
        <v>Amar Dedic (Bosnia and Herzegovina)</v>
      </c>
    </row>
    <row r="134" spans="1:143" x14ac:dyDescent="0.2">
      <c r="A134" s="233">
        <v>24</v>
      </c>
      <c r="B134" s="233" t="str">
        <f t="shared" si="581"/>
        <v>Raúl Rangel</v>
      </c>
      <c r="C134" s="233">
        <f t="shared" si="665"/>
        <v>0</v>
      </c>
      <c r="D134" s="233" t="str">
        <f t="shared" si="665"/>
        <v>Son Heung-Min</v>
      </c>
      <c r="E134" s="233" t="str">
        <f t="shared" si="665"/>
        <v>Vladimír Coufal</v>
      </c>
      <c r="F134" s="233" t="str">
        <f t="shared" si="583"/>
        <v>Richie Laryea</v>
      </c>
      <c r="G134" s="233" t="str">
        <f t="shared" si="666"/>
        <v>Tarik Muharemovic</v>
      </c>
      <c r="H134" s="233" t="str">
        <f t="shared" si="666"/>
        <v>Salah Zakaria</v>
      </c>
      <c r="I134" s="233" t="str">
        <f t="shared" si="666"/>
        <v>Silvan Widmer</v>
      </c>
      <c r="J134" s="233" t="str">
        <f t="shared" si="585"/>
        <v>Vinícius Júnior</v>
      </c>
      <c r="K134" s="233" t="str">
        <f t="shared" si="667"/>
        <v>Samir El Mourabet</v>
      </c>
      <c r="L134" s="233" t="str">
        <f t="shared" si="667"/>
        <v>Woodensky Pierre</v>
      </c>
      <c r="M134" s="233" t="str">
        <f t="shared" si="667"/>
        <v>Scott McKenna</v>
      </c>
      <c r="N134" s="233" t="str">
        <f t="shared" si="587"/>
        <v>Tim Ream</v>
      </c>
      <c r="O134" s="233" t="str">
        <f t="shared" si="668"/>
        <v>Omar Alderete</v>
      </c>
      <c r="P134" s="233" t="str">
        <f t="shared" si="668"/>
        <v>Patrick Yazbek</v>
      </c>
      <c r="Q134" s="233" t="str">
        <f t="shared" si="668"/>
        <v>Salih Özcan</v>
      </c>
      <c r="R134" s="233" t="str">
        <f t="shared" si="589"/>
        <v>Pascal Groß</v>
      </c>
      <c r="S134" s="233">
        <f t="shared" si="669"/>
        <v>0</v>
      </c>
      <c r="T134" s="233" t="str">
        <f t="shared" si="669"/>
        <v>Wilfried Singo</v>
      </c>
      <c r="U134" s="233" t="str">
        <f t="shared" si="669"/>
        <v>Pedro Vite</v>
      </c>
      <c r="V134" s="233" t="str">
        <f t="shared" si="591"/>
        <v>Wout Weghorst</v>
      </c>
      <c r="W134" s="233" t="str">
        <f t="shared" si="670"/>
        <v>Tsuyoshi Watanabe</v>
      </c>
      <c r="X134" s="233" t="str">
        <f t="shared" si="670"/>
        <v>Viktor Gyökeres</v>
      </c>
      <c r="Y134" s="233" t="str">
        <f t="shared" si="670"/>
        <v>Rani Khedira</v>
      </c>
      <c r="Z134" s="233" t="str">
        <f t="shared" si="593"/>
        <v>Timothy Castagne</v>
      </c>
      <c r="AA134" s="233" t="str">
        <f t="shared" si="671"/>
        <v>Trézéguet</v>
      </c>
      <c r="AB134" s="233" t="str">
        <f t="shared" si="671"/>
        <v>Saeid Ezatolahi</v>
      </c>
      <c r="AC134" s="233">
        <f t="shared" si="671"/>
        <v>0</v>
      </c>
      <c r="AD134" s="233" t="str">
        <f t="shared" si="595"/>
        <v>Unai Simón</v>
      </c>
      <c r="AE134" s="233" t="str">
        <f t="shared" si="672"/>
        <v>Vozinha</v>
      </c>
      <c r="AF134" s="233" t="str">
        <f t="shared" si="672"/>
        <v>Saud Abdulhamid</v>
      </c>
      <c r="AG134" s="233" t="str">
        <f t="shared" si="672"/>
        <v>Nicolás de la Cruz</v>
      </c>
      <c r="AH134" s="233" t="str">
        <f t="shared" si="673"/>
        <v>Rayan Cherki</v>
      </c>
      <c r="AI134" s="233" t="str">
        <f t="shared" ref="AI134:AK134" si="704">AI26</f>
        <v>Nobel Mendy</v>
      </c>
      <c r="AJ134" s="233" t="str">
        <f t="shared" si="704"/>
        <v>Rebin Solaka</v>
      </c>
      <c r="AK134" s="233" t="str">
        <f t="shared" si="704"/>
        <v>Viljar Myhra</v>
      </c>
      <c r="AL134" s="233" t="str">
        <f t="shared" si="673"/>
        <v>Nicolás Otamendi</v>
      </c>
      <c r="AM134" s="233" t="str">
        <f t="shared" ref="AM134:AO134" si="705">AM26</f>
        <v>Riyad Mahrez</v>
      </c>
      <c r="AN134" s="233" t="str">
        <f t="shared" si="705"/>
        <v>Romano Schmid</v>
      </c>
      <c r="AO134" s="233" t="str">
        <f t="shared" si="705"/>
        <v>Yazan Al-Arab</v>
      </c>
      <c r="AP134" s="233" t="str">
        <f t="shared" si="673"/>
        <v>Rui Silva</v>
      </c>
      <c r="AQ134" s="233" t="str">
        <f t="shared" ref="AQ134:AS134" si="706">AQ26</f>
        <v>Théo Bongonda</v>
      </c>
      <c r="AR134" s="233" t="str">
        <f t="shared" si="706"/>
        <v>Umarali Rakhmonaliev</v>
      </c>
      <c r="AS134" s="233" t="str">
        <f t="shared" si="706"/>
        <v>Richard Ríos</v>
      </c>
      <c r="AT134" s="233" t="str">
        <f t="shared" si="673"/>
        <v>Morgan Rogers</v>
      </c>
      <c r="AU134" s="233" t="str">
        <f t="shared" ref="AU134:AW134" si="707">AU26</f>
        <v>Petar Musa</v>
      </c>
      <c r="AV134" s="233" t="str">
        <f t="shared" si="707"/>
        <v>Ransford-Yeboah Königsdörffer</v>
      </c>
      <c r="AW134" s="233">
        <f t="shared" si="707"/>
        <v>0</v>
      </c>
      <c r="DQ134" s="233" t="str">
        <f t="shared" ref="DQ134" ca="1" si="708">DQ133</f>
        <v>Bosnia and Herzegovina</v>
      </c>
      <c r="DR134" s="233">
        <f t="shared" si="639"/>
        <v>1</v>
      </c>
      <c r="DS134" s="233">
        <f t="shared" si="640"/>
        <v>4</v>
      </c>
      <c r="DT134" s="233" t="str">
        <f ca="1">OFFSET(C3,DR134,DS134)</f>
        <v>Amar Memic</v>
      </c>
      <c r="DU134" s="233">
        <f ca="1">COUNTIF('Group Stages'!J7:J150,DT134)</f>
        <v>0</v>
      </c>
      <c r="DV134" s="233">
        <f ca="1">COUNTIF('Group Stages'!K7:K150,DT134)</f>
        <v>0</v>
      </c>
      <c r="DW134" s="233">
        <f ca="1">COUNTIF('Group Stages'!L7:L150,DT134)</f>
        <v>0</v>
      </c>
      <c r="DX134" s="233">
        <f ca="1">COUNTIF('Group Stages'!M7:M150,DT134)</f>
        <v>0</v>
      </c>
      <c r="DY134" s="233">
        <f ca="1">COUNTIF('Group Stages'!N7:N150,DT134)</f>
        <v>0</v>
      </c>
      <c r="DZ134" s="233">
        <f ca="1">COUNTIF('Group Stages'!O7:O150,DT134)</f>
        <v>0</v>
      </c>
      <c r="EA134" s="233">
        <f ca="1">COUNTIF('Group Stages'!P7:P150,DT134)</f>
        <v>0</v>
      </c>
      <c r="EB134" s="233">
        <f ca="1">COUNTIF('Group Stages'!Q7:Q150,DT134)</f>
        <v>0</v>
      </c>
      <c r="EC134" s="233">
        <f ca="1">COUNTIF('Knock Out Stages'!K7:K85,DT134)</f>
        <v>0</v>
      </c>
      <c r="ED134" s="233">
        <f ca="1">COUNTIF('Knock Out Stages'!L7:L85,DT134)</f>
        <v>0</v>
      </c>
      <c r="EE134" s="233">
        <f ca="1">COUNTIF('Knock Out Stages'!M7:M85,DT134)</f>
        <v>0</v>
      </c>
      <c r="EF134" s="233">
        <f ca="1">COUNTIF('Knock Out Stages'!N7:N85,DT134)</f>
        <v>0</v>
      </c>
      <c r="EG134" s="233">
        <f ca="1">COUNTIF('Knock Out Stages'!O7:O85,DT134)</f>
        <v>0</v>
      </c>
      <c r="EH134" s="233">
        <f ca="1">COUNTIF('Knock Out Stages'!P7:P85,DT134)</f>
        <v>0</v>
      </c>
      <c r="EI134" s="233">
        <f ca="1">COUNTIF('Knock Out Stages'!Q7:Q85,DT134)</f>
        <v>0</v>
      </c>
      <c r="EJ134" s="233">
        <f ca="1">COUNTIF('Knock Out Stages'!R7:R85,DT134)</f>
        <v>0</v>
      </c>
      <c r="EK134" s="233">
        <f t="shared" ca="1" si="698"/>
        <v>0</v>
      </c>
      <c r="EL134" s="235">
        <f ca="1">RANK(EK134,EK3:EK1250)+COUNTIF(EK3:EK134,EK134)-1</f>
        <v>132</v>
      </c>
      <c r="EM134" s="233" t="str">
        <f t="shared" ca="1" si="699"/>
        <v>Amar Memic (Bosnia and Herzegovina)</v>
      </c>
    </row>
    <row r="135" spans="1:143" x14ac:dyDescent="0.2">
      <c r="A135" s="233">
        <v>25</v>
      </c>
      <c r="B135" s="233" t="str">
        <f t="shared" si="581"/>
        <v>Richard Ledezma</v>
      </c>
      <c r="C135" s="233">
        <f t="shared" si="665"/>
        <v>0</v>
      </c>
      <c r="D135" s="233" t="str">
        <f t="shared" si="665"/>
        <v>Song Bum-Keun</v>
      </c>
      <c r="E135" s="233" t="str">
        <f t="shared" si="665"/>
        <v>Vladimír Darida</v>
      </c>
      <c r="F135" s="233" t="str">
        <f t="shared" si="583"/>
        <v>Tajon Buchanan</v>
      </c>
      <c r="G135" s="233">
        <f t="shared" si="666"/>
        <v>0</v>
      </c>
      <c r="H135" s="233" t="str">
        <f t="shared" si="666"/>
        <v>Shehab Ellethy</v>
      </c>
      <c r="I135" s="233" t="str">
        <f t="shared" si="666"/>
        <v>Vincent Sierro</v>
      </c>
      <c r="J135" s="233" t="str">
        <f t="shared" si="585"/>
        <v>Vitor Reis</v>
      </c>
      <c r="K135" s="233" t="str">
        <f t="shared" si="667"/>
        <v>Souffian El Karouani</v>
      </c>
      <c r="L135" s="233" t="str">
        <f t="shared" si="667"/>
        <v>Yassine Fortune</v>
      </c>
      <c r="M135" s="233" t="str">
        <f t="shared" si="667"/>
        <v>Scott McTominay</v>
      </c>
      <c r="N135" s="233" t="str">
        <f t="shared" si="587"/>
        <v>Timothy Weah</v>
      </c>
      <c r="O135" s="233" t="str">
        <f t="shared" si="668"/>
        <v>Orlando Gil</v>
      </c>
      <c r="P135" s="233" t="str">
        <f t="shared" si="668"/>
        <v>Paul Izzo</v>
      </c>
      <c r="Q135" s="233" t="str">
        <f t="shared" si="668"/>
        <v>Samet Akaydin</v>
      </c>
      <c r="R135" s="233" t="str">
        <f t="shared" si="589"/>
        <v>Serge Gnabry</v>
      </c>
      <c r="S135" s="233">
        <f t="shared" si="669"/>
        <v>0</v>
      </c>
      <c r="T135" s="233" t="str">
        <f t="shared" si="669"/>
        <v>Yahia Fofana</v>
      </c>
      <c r="U135" s="233" t="str">
        <f t="shared" si="669"/>
        <v>Pervis Estupiñán</v>
      </c>
      <c r="V135" s="233" t="str">
        <f t="shared" si="591"/>
        <v>Xavi Simons</v>
      </c>
      <c r="W135" s="233" t="str">
        <f t="shared" si="670"/>
        <v>Yuito Suzuki</v>
      </c>
      <c r="X135" s="233" t="str">
        <f t="shared" si="670"/>
        <v>Williot Swedberg</v>
      </c>
      <c r="Y135" s="233" t="str">
        <f t="shared" si="670"/>
        <v>Rayan Elloumi</v>
      </c>
      <c r="Z135" s="233" t="str">
        <f t="shared" si="593"/>
        <v>Youri Tielemans</v>
      </c>
      <c r="AA135" s="233" t="str">
        <f t="shared" si="671"/>
        <v>Yasser Ibrahim</v>
      </c>
      <c r="AB135" s="233" t="str">
        <f t="shared" si="671"/>
        <v>Saman Fallah</v>
      </c>
      <c r="AC135" s="233">
        <f t="shared" si="671"/>
        <v>0</v>
      </c>
      <c r="AD135" s="233" t="str">
        <f t="shared" si="595"/>
        <v>Víctor Muñoz</v>
      </c>
      <c r="AE135" s="233" t="str">
        <f t="shared" si="672"/>
        <v>Wagner Pina</v>
      </c>
      <c r="AF135" s="233" t="str">
        <f t="shared" si="672"/>
        <v>Sultan Mandash</v>
      </c>
      <c r="AG135" s="233" t="str">
        <f t="shared" si="672"/>
        <v>Nicolás Fonseca</v>
      </c>
      <c r="AH135" s="233" t="str">
        <f t="shared" si="673"/>
        <v>Theo Hernández</v>
      </c>
      <c r="AI135" s="233" t="str">
        <f t="shared" ref="AI135:AK135" si="709">AI27</f>
        <v>Pape Gueye</v>
      </c>
      <c r="AJ135" s="233" t="str">
        <f t="shared" si="709"/>
        <v>Youssef Amyn</v>
      </c>
      <c r="AK135" s="233">
        <f t="shared" si="709"/>
        <v>0</v>
      </c>
      <c r="AL135" s="233" t="str">
        <f t="shared" si="673"/>
        <v>Nicolás Tagliafico</v>
      </c>
      <c r="AM135" s="233" t="str">
        <f t="shared" ref="AM135:AO135" si="710">AM27</f>
        <v>Sohaib Nair</v>
      </c>
      <c r="AN135" s="233" t="str">
        <f t="shared" si="710"/>
        <v>Sasa Kalajdzic</v>
      </c>
      <c r="AO135" s="233" t="str">
        <f t="shared" si="710"/>
        <v>Yazeed Abu Laila</v>
      </c>
      <c r="AP135" s="233" t="str">
        <f t="shared" si="673"/>
        <v>Samú Costa</v>
      </c>
      <c r="AQ135" s="233" t="str">
        <f t="shared" ref="AQ135:AS135" si="711">AQ27</f>
        <v>Timothy Fayulu</v>
      </c>
      <c r="AR135" s="233" t="str">
        <f t="shared" si="711"/>
        <v>Umarbek Eshmurodov</v>
      </c>
      <c r="AS135" s="233" t="str">
        <f t="shared" si="711"/>
        <v>Santiago Arias</v>
      </c>
      <c r="AT135" s="233" t="str">
        <f t="shared" si="673"/>
        <v>Noni Madueke</v>
      </c>
      <c r="AU135" s="233" t="str">
        <f t="shared" ref="AU135:AW135" si="712">AU27</f>
        <v>Petar Sucic</v>
      </c>
      <c r="AV135" s="233" t="str">
        <f t="shared" si="712"/>
        <v>Thomas Partey</v>
      </c>
      <c r="AW135" s="233">
        <f t="shared" si="712"/>
        <v>0</v>
      </c>
      <c r="DQ135" s="233" t="str">
        <f t="shared" ca="1" si="638"/>
        <v>Bosnia and Herzegovina</v>
      </c>
      <c r="DR135" s="233">
        <f t="shared" si="639"/>
        <v>2</v>
      </c>
      <c r="DS135" s="233">
        <f t="shared" si="640"/>
        <v>4</v>
      </c>
      <c r="DT135" s="233" t="str">
        <f ca="1">OFFSET(C3,DR135,DS135)</f>
        <v>Amir Hadziahmetovic</v>
      </c>
      <c r="DU135" s="233">
        <f ca="1">COUNTIF('Group Stages'!J7:J150,DT135)</f>
        <v>0</v>
      </c>
      <c r="DV135" s="233">
        <f ca="1">COUNTIF('Group Stages'!K7:K150,DT135)</f>
        <v>0</v>
      </c>
      <c r="DW135" s="233">
        <f ca="1">COUNTIF('Group Stages'!L7:L150,DT135)</f>
        <v>0</v>
      </c>
      <c r="DX135" s="233">
        <f ca="1">COUNTIF('Group Stages'!M7:M150,DT135)</f>
        <v>0</v>
      </c>
      <c r="DY135" s="233">
        <f ca="1">COUNTIF('Group Stages'!N7:N150,DT135)</f>
        <v>0</v>
      </c>
      <c r="DZ135" s="233">
        <f ca="1">COUNTIF('Group Stages'!O7:O150,DT135)</f>
        <v>0</v>
      </c>
      <c r="EA135" s="233">
        <f ca="1">COUNTIF('Group Stages'!P7:P150,DT135)</f>
        <v>0</v>
      </c>
      <c r="EB135" s="233">
        <f ca="1">COUNTIF('Group Stages'!Q7:Q150,DT135)</f>
        <v>0</v>
      </c>
      <c r="EC135" s="233">
        <f ca="1">COUNTIF('Knock Out Stages'!K7:K85,DT135)</f>
        <v>0</v>
      </c>
      <c r="ED135" s="233">
        <f ca="1">COUNTIF('Knock Out Stages'!L7:L85,DT135)</f>
        <v>0</v>
      </c>
      <c r="EE135" s="233">
        <f ca="1">COUNTIF('Knock Out Stages'!M7:M85,DT135)</f>
        <v>0</v>
      </c>
      <c r="EF135" s="233">
        <f ca="1">COUNTIF('Knock Out Stages'!N7:N85,DT135)</f>
        <v>0</v>
      </c>
      <c r="EG135" s="233">
        <f ca="1">COUNTIF('Knock Out Stages'!O7:O85,DT135)</f>
        <v>0</v>
      </c>
      <c r="EH135" s="233">
        <f ca="1">COUNTIF('Knock Out Stages'!P7:P85,DT135)</f>
        <v>0</v>
      </c>
      <c r="EI135" s="233">
        <f ca="1">COUNTIF('Knock Out Stages'!Q7:Q85,DT135)</f>
        <v>0</v>
      </c>
      <c r="EJ135" s="233">
        <f ca="1">COUNTIF('Knock Out Stages'!R7:R85,DT135)</f>
        <v>0</v>
      </c>
      <c r="EK135" s="233">
        <f t="shared" ca="1" si="698"/>
        <v>0</v>
      </c>
      <c r="EL135" s="235">
        <f ca="1">RANK(EK135,EK3:EK1250)+COUNTIF(EK3:EK135,EK135)-1</f>
        <v>133</v>
      </c>
      <c r="EM135" s="233" t="str">
        <f t="shared" ca="1" si="699"/>
        <v>Amir Hadziahmetovic (Bosnia and Herzegovina)</v>
      </c>
    </row>
    <row r="136" spans="1:143" x14ac:dyDescent="0.2">
      <c r="A136" s="233">
        <v>26</v>
      </c>
      <c r="B136" s="233" t="str">
        <f t="shared" si="581"/>
        <v>Roberto Alvarado</v>
      </c>
      <c r="C136" s="233">
        <f t="shared" si="665"/>
        <v>0</v>
      </c>
      <c r="D136" s="233" t="str">
        <f t="shared" si="665"/>
        <v>Yang Hyun-Jun</v>
      </c>
      <c r="E136" s="233">
        <f t="shared" si="665"/>
        <v>0</v>
      </c>
      <c r="F136" s="233" t="str">
        <f t="shared" si="583"/>
        <v>Tani Oluwaseyi</v>
      </c>
      <c r="G136" s="233">
        <f t="shared" si="666"/>
        <v>0</v>
      </c>
      <c r="H136" s="233" t="str">
        <f t="shared" si="666"/>
        <v>Yusuf Abdurisag</v>
      </c>
      <c r="I136" s="233" t="str">
        <f t="shared" si="666"/>
        <v>Yvon Mvogo</v>
      </c>
      <c r="J136" s="233">
        <f t="shared" si="585"/>
        <v>0</v>
      </c>
      <c r="K136" s="233" t="str">
        <f t="shared" si="667"/>
        <v>Soufiane Rahimi</v>
      </c>
      <c r="L136" s="233">
        <f t="shared" si="667"/>
        <v>0</v>
      </c>
      <c r="M136" s="233" t="str">
        <f t="shared" si="667"/>
        <v>Tommy Conway</v>
      </c>
      <c r="N136" s="233" t="str">
        <f t="shared" si="587"/>
        <v>Weston McKennie</v>
      </c>
      <c r="O136" s="233" t="str">
        <f t="shared" si="668"/>
        <v>Ramón Sosa</v>
      </c>
      <c r="P136" s="233" t="str">
        <f t="shared" si="668"/>
        <v>Paul Okon</v>
      </c>
      <c r="Q136" s="233" t="str">
        <f t="shared" si="668"/>
        <v>Semih Kiliçsoy</v>
      </c>
      <c r="R136" s="233" t="str">
        <f t="shared" si="589"/>
        <v>Waldemar Anton</v>
      </c>
      <c r="S136" s="233">
        <f t="shared" si="669"/>
        <v>0</v>
      </c>
      <c r="T136" s="233" t="str">
        <f t="shared" si="669"/>
        <v>Yan Diomande</v>
      </c>
      <c r="U136" s="233" t="str">
        <f t="shared" si="669"/>
        <v>Willian Pacho</v>
      </c>
      <c r="V136" s="233">
        <f t="shared" si="591"/>
        <v>0</v>
      </c>
      <c r="W136" s="233" t="str">
        <f t="shared" si="670"/>
        <v>Yukinari Sugawara</v>
      </c>
      <c r="X136" s="233" t="str">
        <f t="shared" si="670"/>
        <v>Yasin Ayari</v>
      </c>
      <c r="Y136" s="233" t="str">
        <f t="shared" si="670"/>
        <v>Sabri Ben Hessen</v>
      </c>
      <c r="Z136" s="233" t="str">
        <f t="shared" si="593"/>
        <v>Zeno Debast</v>
      </c>
      <c r="AA136" s="233" t="str">
        <f t="shared" si="671"/>
        <v>Zizo</v>
      </c>
      <c r="AB136" s="233" t="str">
        <f t="shared" si="671"/>
        <v>Saman Ghoddos</v>
      </c>
      <c r="AC136" s="233">
        <f t="shared" si="671"/>
        <v>0</v>
      </c>
      <c r="AD136" s="233" t="str">
        <f t="shared" si="595"/>
        <v>Yéremy Pino</v>
      </c>
      <c r="AE136" s="233" t="str">
        <f t="shared" si="672"/>
        <v>Willy Semedo</v>
      </c>
      <c r="AF136" s="233" t="str">
        <f t="shared" si="672"/>
        <v>Turki Al-Ammar</v>
      </c>
      <c r="AG136" s="233" t="str">
        <f t="shared" si="672"/>
        <v>Pablo Alcoba</v>
      </c>
      <c r="AH136" s="233" t="str">
        <f t="shared" si="673"/>
        <v>Warren Zaïre-Emery</v>
      </c>
      <c r="AI136" s="233" t="str">
        <f t="shared" ref="AI136:AK136" si="713">AI28</f>
        <v>Pape Matar Sarr</v>
      </c>
      <c r="AJ136" s="233" t="str">
        <f t="shared" si="713"/>
        <v>Zaid Ismael Khaleel Al Dulaimi</v>
      </c>
      <c r="AK136" s="233">
        <f t="shared" si="713"/>
        <v>0</v>
      </c>
      <c r="AL136" s="233" t="str">
        <f t="shared" si="673"/>
        <v>Rodrigo De Paul</v>
      </c>
      <c r="AM136" s="233" t="str">
        <f t="shared" ref="AM136:AO136" si="714">AM28</f>
        <v>Yacine Titraoui</v>
      </c>
      <c r="AN136" s="233" t="str">
        <f t="shared" si="714"/>
        <v>Stefan Posch</v>
      </c>
      <c r="AO136" s="233" t="str">
        <f t="shared" si="714"/>
        <v>Yousef Abualjazar</v>
      </c>
      <c r="AP136" s="233" t="str">
        <f t="shared" si="673"/>
        <v>Tomás Lemos Araújo</v>
      </c>
      <c r="AQ136" s="233" t="str">
        <f t="shared" ref="AQ136:AS136" si="715">AQ28</f>
        <v>Yoane Wissa</v>
      </c>
      <c r="AR136" s="233" t="str">
        <f t="shared" si="715"/>
        <v>Utkir Yusupov</v>
      </c>
      <c r="AS136" s="233" t="str">
        <f t="shared" si="715"/>
        <v>Yerson Mosquera</v>
      </c>
      <c r="AT136" s="233" t="str">
        <f t="shared" si="673"/>
        <v>Tino Livramento</v>
      </c>
      <c r="AU136" s="233" t="str">
        <f t="shared" ref="AU136:AW136" si="716">AU28</f>
        <v>Toni Fruk</v>
      </c>
      <c r="AV136" s="233">
        <f t="shared" si="716"/>
        <v>0</v>
      </c>
      <c r="AW136" s="233">
        <f t="shared" si="716"/>
        <v>0</v>
      </c>
      <c r="DQ136" s="233" t="str">
        <f t="shared" ca="1" si="638"/>
        <v>Bosnia and Herzegovina</v>
      </c>
      <c r="DR136" s="233">
        <f t="shared" si="639"/>
        <v>3</v>
      </c>
      <c r="DS136" s="233">
        <f t="shared" si="640"/>
        <v>4</v>
      </c>
      <c r="DT136" s="233" t="str">
        <f ca="1">OFFSET(C3,DR136,DS136)</f>
        <v>Armin Gigovic</v>
      </c>
      <c r="DU136" s="233">
        <f ca="1">COUNTIF('Group Stages'!J7:J150,DT136)</f>
        <v>0</v>
      </c>
      <c r="DV136" s="233">
        <f ca="1">COUNTIF('Group Stages'!K7:K150,DT136)</f>
        <v>0</v>
      </c>
      <c r="DW136" s="233">
        <f ca="1">COUNTIF('Group Stages'!L7:L150,DT136)</f>
        <v>0</v>
      </c>
      <c r="DX136" s="233">
        <f ca="1">COUNTIF('Group Stages'!M7:M150,DT136)</f>
        <v>0</v>
      </c>
      <c r="DY136" s="233">
        <f ca="1">COUNTIF('Group Stages'!N7:N150,DT136)</f>
        <v>0</v>
      </c>
      <c r="DZ136" s="233">
        <f ca="1">COUNTIF('Group Stages'!O7:O150,DT136)</f>
        <v>0</v>
      </c>
      <c r="EA136" s="233">
        <f ca="1">COUNTIF('Group Stages'!P7:P150,DT136)</f>
        <v>0</v>
      </c>
      <c r="EB136" s="233">
        <f ca="1">COUNTIF('Group Stages'!Q7:Q150,DT136)</f>
        <v>0</v>
      </c>
      <c r="EC136" s="233">
        <f ca="1">COUNTIF('Knock Out Stages'!K7:K85,DT136)</f>
        <v>0</v>
      </c>
      <c r="ED136" s="233">
        <f ca="1">COUNTIF('Knock Out Stages'!L7:L85,DT136)</f>
        <v>0</v>
      </c>
      <c r="EE136" s="233">
        <f ca="1">COUNTIF('Knock Out Stages'!M7:M85,DT136)</f>
        <v>0</v>
      </c>
      <c r="EF136" s="233">
        <f ca="1">COUNTIF('Knock Out Stages'!N7:N85,DT136)</f>
        <v>0</v>
      </c>
      <c r="EG136" s="233">
        <f ca="1">COUNTIF('Knock Out Stages'!O7:O85,DT136)</f>
        <v>0</v>
      </c>
      <c r="EH136" s="233">
        <f ca="1">COUNTIF('Knock Out Stages'!P7:P85,DT136)</f>
        <v>0</v>
      </c>
      <c r="EI136" s="233">
        <f ca="1">COUNTIF('Knock Out Stages'!Q7:Q85,DT136)</f>
        <v>0</v>
      </c>
      <c r="EJ136" s="233">
        <f ca="1">COUNTIF('Knock Out Stages'!R7:R85,DT136)</f>
        <v>0</v>
      </c>
      <c r="EK136" s="233">
        <f t="shared" ca="1" si="698"/>
        <v>0</v>
      </c>
      <c r="EL136" s="235">
        <f ca="1">RANK(EK136,EK3:EK1250)+COUNTIF(EK3:EK136,EK136)-1</f>
        <v>134</v>
      </c>
      <c r="EM136" s="233" t="str">
        <f t="shared" ca="1" si="699"/>
        <v>Armin Gigovic (Bosnia and Herzegovina)</v>
      </c>
    </row>
    <row r="137" spans="1:143" x14ac:dyDescent="0.2">
      <c r="A137" s="233">
        <f t="shared" ref="A137:A162" si="717">A111</f>
        <v>1</v>
      </c>
      <c r="B137" s="233" t="str">
        <f t="shared" ref="B137:B162" si="718">E3&amp;" (og)"</f>
        <v>Adam Karabec (og)</v>
      </c>
      <c r="C137" s="233" t="str">
        <f t="shared" ref="C137:C162" si="719">E3&amp;" (og)"</f>
        <v>Adam Karabec (og)</v>
      </c>
      <c r="D137" s="233" t="str">
        <f t="shared" ref="D137:D162" si="720">E3&amp;" (og)"</f>
        <v>Adam Karabec (og)</v>
      </c>
      <c r="E137" s="233" t="str">
        <f t="shared" ref="E137:E162" si="721">D3&amp;" (og)"</f>
        <v>Bae Jun-Ho (og)</v>
      </c>
      <c r="F137" s="233" t="str">
        <f t="shared" ref="F137:F162" si="722">I3&amp;" (og)"</f>
        <v>Alvyn Sanches (og)</v>
      </c>
      <c r="G137" s="233" t="str">
        <f t="shared" ref="G137:G162" si="723">I3&amp;" (og)"</f>
        <v>Alvyn Sanches (og)</v>
      </c>
      <c r="H137" s="233" t="str">
        <f t="shared" ref="H137:H162" si="724">I3&amp;" (og)"</f>
        <v>Alvyn Sanches (og)</v>
      </c>
      <c r="I137" s="233" t="str">
        <f t="shared" ref="I137:I162" si="725">H3&amp;" (og)"</f>
        <v>Ahmed Al Ganehi (og)</v>
      </c>
      <c r="J137" s="233" t="str">
        <f t="shared" ref="J137:J162" si="726">M3&amp;" (og)"</f>
        <v>Andrew Irving (og)</v>
      </c>
      <c r="K137" s="233" t="str">
        <f t="shared" ref="K137:K162" si="727">M3&amp;" (og)"</f>
        <v>Andrew Irving (og)</v>
      </c>
      <c r="L137" s="233" t="str">
        <f t="shared" ref="L137:L162" si="728">M3&amp;" (og)"</f>
        <v>Andrew Irving (og)</v>
      </c>
      <c r="M137" s="233" t="str">
        <f t="shared" ref="M137:M162" si="729">L3&amp;" (og)"</f>
        <v>Alexandre Pierre (og)</v>
      </c>
      <c r="N137" s="233" t="str">
        <f t="shared" ref="N137:N162" si="730">Q3&amp;" (og)"</f>
        <v>Abdülkerim Bardakci (og)</v>
      </c>
      <c r="O137" s="233" t="str">
        <f t="shared" ref="O137:O162" si="731">Q3&amp;" (og)"</f>
        <v>Abdülkerim Bardakci (og)</v>
      </c>
      <c r="P137" s="233" t="str">
        <f t="shared" ref="P137:P162" si="732">Q3&amp;" (og)"</f>
        <v>Abdülkerim Bardakci (og)</v>
      </c>
      <c r="Q137" s="233" t="str">
        <f t="shared" ref="Q137:Q162" si="733">P3&amp;" (og)"</f>
        <v>Aiden O'Neill (og)</v>
      </c>
      <c r="R137" s="233" t="str">
        <f t="shared" ref="R137:R162" si="734">U3&amp;" (og)"</f>
        <v>Alan Franco (og)</v>
      </c>
      <c r="S137" s="233" t="str">
        <f t="shared" ref="S137:S162" si="735">U3&amp;" (og)"</f>
        <v>Alan Franco (og)</v>
      </c>
      <c r="T137" s="233" t="str">
        <f t="shared" ref="T137:T162" si="736">U3&amp;" (og)"</f>
        <v>Alan Franco (og)</v>
      </c>
      <c r="U137" s="233" t="str">
        <f t="shared" ref="U137:U162" si="737">T3&amp;" (og)"</f>
        <v>Alban Lafont (og)</v>
      </c>
      <c r="V137" s="233" t="str">
        <f t="shared" ref="V137:V162" si="738">Y3&amp;" (og)"</f>
        <v>Adem Arous (og)</v>
      </c>
      <c r="W137" s="233" t="str">
        <f t="shared" ref="W137:W162" si="739">Y3&amp;" (og)"</f>
        <v>Adem Arous (og)</v>
      </c>
      <c r="X137" s="233" t="str">
        <f t="shared" ref="X137:X162" si="740">Y3&amp;" (og)"</f>
        <v>Adem Arous (og)</v>
      </c>
      <c r="Y137" s="233" t="str">
        <f t="shared" ref="Y137:Y162" si="741">X3&amp;" (og)"</f>
        <v>Anthony Elanga (og)</v>
      </c>
      <c r="Z137" s="233" t="str">
        <f t="shared" ref="Z137:Z162" si="742">AC3&amp;" (og)"</f>
        <v>Alex Paulsen (og)</v>
      </c>
      <c r="AA137" s="233" t="str">
        <f t="shared" ref="AA137:AA162" si="743">AC3&amp;" (og)"</f>
        <v>Alex Paulsen (og)</v>
      </c>
      <c r="AB137" s="233" t="str">
        <f t="shared" ref="AB137:AB162" si="744">AC3&amp;" (og)"</f>
        <v>Alex Paulsen (og)</v>
      </c>
      <c r="AC137" s="233" t="str">
        <f t="shared" ref="AC137:AC162" si="745">AB3&amp;" (og)"</f>
        <v>Abolfazl Jalali (og)</v>
      </c>
      <c r="AD137" s="233" t="str">
        <f t="shared" ref="AD137:AD162" si="746">AG3&amp;" (og)"</f>
        <v>Agustín Álvarez (og)</v>
      </c>
      <c r="AE137" s="233" t="str">
        <f t="shared" ref="AE137:AE162" si="747">AG3&amp;" (og)"</f>
        <v>Agustín Álvarez (og)</v>
      </c>
      <c r="AF137" s="233" t="str">
        <f t="shared" ref="AF137:AF162" si="748">AG3&amp;" (og)"</f>
        <v>Agustín Álvarez (og)</v>
      </c>
      <c r="AG137" s="233" t="str">
        <f t="shared" ref="AG137:AG162" si="749">AF3&amp;" (og)"</f>
        <v>Abdulaziz Al-Aliwa (og)</v>
      </c>
      <c r="AH137" s="233" t="str">
        <f t="shared" ref="AH137:AH162" si="750">AK3&amp;" (og)"</f>
        <v>Alexander Sørloth (og)</v>
      </c>
      <c r="AI137" s="233" t="str">
        <f t="shared" ref="AI137:AI162" si="751">AK3&amp;" (og)"</f>
        <v>Alexander Sørloth (og)</v>
      </c>
      <c r="AJ137" s="233" t="str">
        <f t="shared" ref="AJ137" si="752">AK3&amp;" (og)"</f>
        <v>Alexander Sørloth (og)</v>
      </c>
      <c r="AK137" s="233" t="str">
        <f t="shared" ref="AK137:AK162" si="753">AJ3&amp;" (og)"</f>
        <v>Ahmed Basil Al-Fadhli (og)</v>
      </c>
      <c r="AL137" s="233" t="str">
        <f t="shared" ref="AL137:AL162" si="754">AO3&amp;" (og)"</f>
        <v>Abdallah Al-Fakhouri (og)</v>
      </c>
      <c r="AM137" s="233" t="str">
        <f t="shared" ref="AM137:AM162" si="755">AO3&amp;" (og)"</f>
        <v>Abdallah Al-Fakhouri (og)</v>
      </c>
      <c r="AN137" s="233" t="str">
        <f t="shared" ref="AN137" si="756">AO3&amp;" (og)"</f>
        <v>Abdallah Al-Fakhouri (og)</v>
      </c>
      <c r="AO137" s="233" t="str">
        <f t="shared" ref="AO137:AO162" si="757">AN3&amp;" (og)"</f>
        <v>Alessandro Schöpf (og)</v>
      </c>
      <c r="AP137" s="233" t="str">
        <f t="shared" ref="AP137:AP162" si="758">AS3&amp;" (og)"</f>
        <v>Álvaro Montero (og)</v>
      </c>
      <c r="AQ137" s="233" t="str">
        <f t="shared" ref="AQ137:AQ162" si="759">AS3&amp;" (og)"</f>
        <v>Álvaro Montero (og)</v>
      </c>
      <c r="AR137" s="233" t="str">
        <f t="shared" ref="AR137" si="760">AS3&amp;" (og)"</f>
        <v>Álvaro Montero (og)</v>
      </c>
      <c r="AS137" s="233" t="str">
        <f t="shared" ref="AS137:AS162" si="761">AR3&amp;" (og)"</f>
        <v>Abdukodir Khusanov (og)</v>
      </c>
      <c r="AT137" s="233" t="str">
        <f t="shared" ref="AT137:AT162" si="762">AW3&amp;" (og)"</f>
        <v>Adalberto Carrasquilla (og)</v>
      </c>
      <c r="AU137" s="233" t="str">
        <f t="shared" ref="AU137:AU162" si="763">AW3&amp;" (og)"</f>
        <v>Adalberto Carrasquilla (og)</v>
      </c>
      <c r="AV137" s="233" t="str">
        <f t="shared" ref="AV137" si="764">AW3&amp;" (og)"</f>
        <v>Adalberto Carrasquilla (og)</v>
      </c>
      <c r="AW137" s="233" t="str">
        <f t="shared" ref="AW137:AW162" si="765">AV3&amp;" (og)"</f>
        <v>Alexander Djiku (og)</v>
      </c>
      <c r="DQ137" s="233" t="str">
        <f t="shared" ca="1" si="638"/>
        <v>Bosnia and Herzegovina</v>
      </c>
      <c r="DR137" s="233">
        <f t="shared" si="639"/>
        <v>4</v>
      </c>
      <c r="DS137" s="233">
        <f t="shared" si="640"/>
        <v>4</v>
      </c>
      <c r="DT137" s="233" t="str">
        <f ca="1">OFFSET(C3,DR137,DS137)</f>
        <v>Benjamin Tahirovic</v>
      </c>
      <c r="DU137" s="233">
        <f ca="1">COUNTIF('Group Stages'!J7:J150,DT137)</f>
        <v>0</v>
      </c>
      <c r="DV137" s="233">
        <f ca="1">COUNTIF('Group Stages'!K7:K150,DT137)</f>
        <v>0</v>
      </c>
      <c r="DW137" s="233">
        <f ca="1">COUNTIF('Group Stages'!L7:L150,DT137)</f>
        <v>0</v>
      </c>
      <c r="DX137" s="233">
        <f ca="1">COUNTIF('Group Stages'!M7:M150,DT137)</f>
        <v>0</v>
      </c>
      <c r="DY137" s="233">
        <f ca="1">COUNTIF('Group Stages'!N7:N150,DT137)</f>
        <v>0</v>
      </c>
      <c r="DZ137" s="233">
        <f ca="1">COUNTIF('Group Stages'!O7:O150,DT137)</f>
        <v>0</v>
      </c>
      <c r="EA137" s="233">
        <f ca="1">COUNTIF('Group Stages'!P7:P150,DT137)</f>
        <v>0</v>
      </c>
      <c r="EB137" s="233">
        <f ca="1">COUNTIF('Group Stages'!Q7:Q150,DT137)</f>
        <v>0</v>
      </c>
      <c r="EC137" s="233">
        <f ca="1">COUNTIF('Knock Out Stages'!K7:K85,DT137)</f>
        <v>0</v>
      </c>
      <c r="ED137" s="233">
        <f ca="1">COUNTIF('Knock Out Stages'!L7:L85,DT137)</f>
        <v>0</v>
      </c>
      <c r="EE137" s="233">
        <f ca="1">COUNTIF('Knock Out Stages'!M7:M85,DT137)</f>
        <v>0</v>
      </c>
      <c r="EF137" s="233">
        <f ca="1">COUNTIF('Knock Out Stages'!N7:N85,DT137)</f>
        <v>0</v>
      </c>
      <c r="EG137" s="233">
        <f ca="1">COUNTIF('Knock Out Stages'!O7:O85,DT137)</f>
        <v>0</v>
      </c>
      <c r="EH137" s="233">
        <f ca="1">COUNTIF('Knock Out Stages'!P7:P85,DT137)</f>
        <v>0</v>
      </c>
      <c r="EI137" s="233">
        <f ca="1">COUNTIF('Knock Out Stages'!Q7:Q85,DT137)</f>
        <v>0</v>
      </c>
      <c r="EJ137" s="233">
        <f ca="1">COUNTIF('Knock Out Stages'!R7:R85,DT137)</f>
        <v>0</v>
      </c>
      <c r="EK137" s="233">
        <f t="shared" ca="1" si="698"/>
        <v>0</v>
      </c>
      <c r="EL137" s="235">
        <f ca="1">RANK(EK137,EK3:EK1250)+COUNTIF(EK3:EK137,EK137)-1</f>
        <v>135</v>
      </c>
      <c r="EM137" s="233" t="str">
        <f t="shared" ca="1" si="699"/>
        <v>Benjamin Tahirovic (Bosnia and Herzegovina)</v>
      </c>
    </row>
    <row r="138" spans="1:143" x14ac:dyDescent="0.2">
      <c r="A138" s="233">
        <f t="shared" si="717"/>
        <v>2</v>
      </c>
      <c r="B138" s="233" t="str">
        <f t="shared" si="718"/>
        <v>David Jurásek (og)</v>
      </c>
      <c r="C138" s="233" t="str">
        <f t="shared" si="719"/>
        <v>David Jurásek (og)</v>
      </c>
      <c r="D138" s="233" t="str">
        <f t="shared" si="720"/>
        <v>David Jurásek (og)</v>
      </c>
      <c r="E138" s="233" t="str">
        <f t="shared" si="721"/>
        <v>Cho Gue-Sung (og)</v>
      </c>
      <c r="F138" s="233" t="str">
        <f t="shared" si="722"/>
        <v>Ardon Jashari (og)</v>
      </c>
      <c r="G138" s="233" t="str">
        <f t="shared" si="723"/>
        <v>Ardon Jashari (og)</v>
      </c>
      <c r="H138" s="233" t="str">
        <f t="shared" si="724"/>
        <v>Ardon Jashari (og)</v>
      </c>
      <c r="I138" s="233" t="str">
        <f t="shared" si="725"/>
        <v>Ahmed Fathi (og)</v>
      </c>
      <c r="J138" s="233" t="str">
        <f t="shared" si="726"/>
        <v>Andrew Robertson (og)</v>
      </c>
      <c r="K138" s="233" t="str">
        <f t="shared" si="727"/>
        <v>Andrew Robertson (og)</v>
      </c>
      <c r="L138" s="233" t="str">
        <f t="shared" si="728"/>
        <v>Andrew Robertson (og)</v>
      </c>
      <c r="M138" s="233" t="str">
        <f t="shared" si="729"/>
        <v>Carlens Arcus (og)</v>
      </c>
      <c r="N138" s="233" t="str">
        <f t="shared" si="730"/>
        <v>Ahmetcan Kaplan (og)</v>
      </c>
      <c r="O138" s="233" t="str">
        <f t="shared" si="731"/>
        <v>Ahmetcan Kaplan (og)</v>
      </c>
      <c r="P138" s="233" t="str">
        <f t="shared" si="732"/>
        <v>Ahmetcan Kaplan (og)</v>
      </c>
      <c r="Q138" s="233" t="str">
        <f t="shared" si="733"/>
        <v>Ajdin Hrustic (og)</v>
      </c>
      <c r="R138" s="233" t="str">
        <f t="shared" si="734"/>
        <v>Ángelo Preciado (og)</v>
      </c>
      <c r="S138" s="233" t="str">
        <f t="shared" si="735"/>
        <v>Ángelo Preciado (og)</v>
      </c>
      <c r="T138" s="233" t="str">
        <f t="shared" si="736"/>
        <v>Ángelo Preciado (og)</v>
      </c>
      <c r="U138" s="233" t="str">
        <f t="shared" si="737"/>
        <v>Amad (og)</v>
      </c>
      <c r="V138" s="233" t="str">
        <f t="shared" si="738"/>
        <v>Alaa Ghram (og)</v>
      </c>
      <c r="W138" s="233" t="str">
        <f t="shared" si="739"/>
        <v>Alaa Ghram (og)</v>
      </c>
      <c r="X138" s="233" t="str">
        <f t="shared" si="740"/>
        <v>Alaa Ghram (og)</v>
      </c>
      <c r="Y138" s="233" t="str">
        <f t="shared" si="741"/>
        <v>Benjamin Nygren (og)</v>
      </c>
      <c r="Z138" s="233" t="str">
        <f t="shared" si="742"/>
        <v>Alex Rufer (og)</v>
      </c>
      <c r="AA138" s="233" t="str">
        <f t="shared" si="743"/>
        <v>Alex Rufer (og)</v>
      </c>
      <c r="AB138" s="233" t="str">
        <f t="shared" si="744"/>
        <v>Alex Rufer (og)</v>
      </c>
      <c r="AC138" s="233" t="str">
        <f t="shared" si="745"/>
        <v>Ali Alipour (og)</v>
      </c>
      <c r="AD138" s="233" t="str">
        <f t="shared" si="746"/>
        <v>Agustín Canobbio (og)</v>
      </c>
      <c r="AE138" s="233" t="str">
        <f t="shared" si="747"/>
        <v>Agustín Canobbio (og)</v>
      </c>
      <c r="AF138" s="233" t="str">
        <f t="shared" si="748"/>
        <v>Agustín Canobbio (og)</v>
      </c>
      <c r="AG138" s="233" t="str">
        <f t="shared" si="749"/>
        <v>Abdulelah Al-Amri (og)</v>
      </c>
      <c r="AH138" s="233" t="str">
        <f t="shared" si="750"/>
        <v>Andreas Schjelderup (og)</v>
      </c>
      <c r="AI138" s="233" t="str">
        <f t="shared" si="751"/>
        <v>Andreas Schjelderup (og)</v>
      </c>
      <c r="AJ138" s="233" t="str">
        <f t="shared" ref="AJ138" si="766">AK4&amp;" (og)"</f>
        <v>Andreas Schjelderup (og)</v>
      </c>
      <c r="AK138" s="233" t="str">
        <f t="shared" si="753"/>
        <v>Ahmed Hasan (og)</v>
      </c>
      <c r="AL138" s="233" t="str">
        <f t="shared" si="754"/>
        <v>Abdallah Khaled Khaleel Al-Shuaybat (og)</v>
      </c>
      <c r="AM138" s="233" t="str">
        <f t="shared" si="755"/>
        <v>Abdallah Khaled Khaleel Al-Shuaybat (og)</v>
      </c>
      <c r="AN138" s="233" t="str">
        <f t="shared" ref="AN138" si="767">AO4&amp;" (og)"</f>
        <v>Abdallah Khaled Khaleel Al-Shuaybat (og)</v>
      </c>
      <c r="AO138" s="233" t="str">
        <f t="shared" si="757"/>
        <v>Alexander Prass (og)</v>
      </c>
      <c r="AP138" s="233" t="str">
        <f t="shared" si="758"/>
        <v>Andres Gomez (og)</v>
      </c>
      <c r="AQ138" s="233" t="str">
        <f t="shared" si="759"/>
        <v>Andres Gomez (og)</v>
      </c>
      <c r="AR138" s="233" t="str">
        <f t="shared" ref="AR138" si="768">AS4&amp;" (og)"</f>
        <v>Andres Gomez (og)</v>
      </c>
      <c r="AS138" s="233" t="str">
        <f t="shared" si="761"/>
        <v>Abduvohid Nematov (og)</v>
      </c>
      <c r="AT138" s="233" t="str">
        <f t="shared" si="762"/>
        <v>Andrés Andrade (og)</v>
      </c>
      <c r="AU138" s="233" t="str">
        <f t="shared" si="763"/>
        <v>Andrés Andrade (og)</v>
      </c>
      <c r="AV138" s="233" t="str">
        <f t="shared" ref="AV138" si="769">AW4&amp;" (og)"</f>
        <v>Andrés Andrade (og)</v>
      </c>
      <c r="AW138" s="233" t="str">
        <f t="shared" si="765"/>
        <v>Antoine Semenyo (og)</v>
      </c>
      <c r="DQ138" s="233" t="str">
        <f t="shared" ca="1" si="638"/>
        <v>Bosnia and Herzegovina</v>
      </c>
      <c r="DR138" s="233">
        <f t="shared" si="639"/>
        <v>5</v>
      </c>
      <c r="DS138" s="233">
        <f t="shared" si="640"/>
        <v>4</v>
      </c>
      <c r="DT138" s="233" t="str">
        <f ca="1">OFFSET(C3,DR138,DS138)</f>
        <v>Dzenis Burnic</v>
      </c>
      <c r="DU138" s="233">
        <f ca="1">COUNTIF('Group Stages'!J7:J150,DT138)</f>
        <v>0</v>
      </c>
      <c r="DV138" s="233">
        <f ca="1">COUNTIF('Group Stages'!K7:K150,DT138)</f>
        <v>0</v>
      </c>
      <c r="DW138" s="233">
        <f ca="1">COUNTIF('Group Stages'!L7:L150,DT138)</f>
        <v>0</v>
      </c>
      <c r="DX138" s="233">
        <f ca="1">COUNTIF('Group Stages'!M7:M150,DT138)</f>
        <v>0</v>
      </c>
      <c r="DY138" s="233">
        <f ca="1">COUNTIF('Group Stages'!N7:N150,DT138)</f>
        <v>0</v>
      </c>
      <c r="DZ138" s="233">
        <f ca="1">COUNTIF('Group Stages'!O7:O150,DT138)</f>
        <v>0</v>
      </c>
      <c r="EA138" s="233">
        <f ca="1">COUNTIF('Group Stages'!P7:P150,DT138)</f>
        <v>0</v>
      </c>
      <c r="EB138" s="233">
        <f ca="1">COUNTIF('Group Stages'!Q7:Q150,DT138)</f>
        <v>0</v>
      </c>
      <c r="EC138" s="233">
        <f ca="1">COUNTIF('Knock Out Stages'!K7:K85,DT138)</f>
        <v>0</v>
      </c>
      <c r="ED138" s="233">
        <f ca="1">COUNTIF('Knock Out Stages'!L7:L85,DT138)</f>
        <v>0</v>
      </c>
      <c r="EE138" s="233">
        <f ca="1">COUNTIF('Knock Out Stages'!M7:M85,DT138)</f>
        <v>0</v>
      </c>
      <c r="EF138" s="233">
        <f ca="1">COUNTIF('Knock Out Stages'!N7:N85,DT138)</f>
        <v>0</v>
      </c>
      <c r="EG138" s="233">
        <f ca="1">COUNTIF('Knock Out Stages'!O7:O85,DT138)</f>
        <v>0</v>
      </c>
      <c r="EH138" s="233">
        <f ca="1">COUNTIF('Knock Out Stages'!P7:P85,DT138)</f>
        <v>0</v>
      </c>
      <c r="EI138" s="233">
        <f ca="1">COUNTIF('Knock Out Stages'!Q7:Q85,DT138)</f>
        <v>0</v>
      </c>
      <c r="EJ138" s="233">
        <f ca="1">COUNTIF('Knock Out Stages'!R7:R85,DT138)</f>
        <v>0</v>
      </c>
      <c r="EK138" s="233">
        <f t="shared" ca="1" si="698"/>
        <v>0</v>
      </c>
      <c r="EL138" s="235">
        <f ca="1">RANK(EK138,EK3:EK1250)+COUNTIF(EK3:EK138,EK138)-1</f>
        <v>136</v>
      </c>
      <c r="EM138" s="233" t="str">
        <f t="shared" ca="1" si="699"/>
        <v>Dzenis Burnic (Bosnia and Herzegovina)</v>
      </c>
    </row>
    <row r="139" spans="1:143" x14ac:dyDescent="0.2">
      <c r="A139" s="233">
        <f t="shared" si="717"/>
        <v>3</v>
      </c>
      <c r="B139" s="233" t="str">
        <f t="shared" si="718"/>
        <v>Denis Višinský (og)</v>
      </c>
      <c r="C139" s="233" t="str">
        <f t="shared" si="719"/>
        <v>Denis Višinský (og)</v>
      </c>
      <c r="D139" s="233" t="str">
        <f t="shared" si="720"/>
        <v>Denis Višinský (og)</v>
      </c>
      <c r="E139" s="233" t="str">
        <f t="shared" si="721"/>
        <v>Cho Yu-Min (og)</v>
      </c>
      <c r="F139" s="233" t="str">
        <f t="shared" si="722"/>
        <v>Aurèle Amenda (og)</v>
      </c>
      <c r="G139" s="233" t="str">
        <f t="shared" si="723"/>
        <v>Aurèle Amenda (og)</v>
      </c>
      <c r="H139" s="233" t="str">
        <f t="shared" si="724"/>
        <v>Aurèle Amenda (og)</v>
      </c>
      <c r="I139" s="233" t="str">
        <f t="shared" si="725"/>
        <v>Akram Afif (og)</v>
      </c>
      <c r="J139" s="233" t="str">
        <f t="shared" si="726"/>
        <v>Angus Gunn (og)</v>
      </c>
      <c r="K139" s="233" t="str">
        <f t="shared" si="727"/>
        <v>Angus Gunn (og)</v>
      </c>
      <c r="L139" s="233" t="str">
        <f t="shared" si="728"/>
        <v>Angus Gunn (og)</v>
      </c>
      <c r="M139" s="233" t="str">
        <f t="shared" si="729"/>
        <v>Carl-Fred Sainte (og)</v>
      </c>
      <c r="N139" s="233" t="str">
        <f t="shared" si="730"/>
        <v>Altay Bayindir (og)</v>
      </c>
      <c r="O139" s="233" t="str">
        <f t="shared" si="731"/>
        <v>Altay Bayindir (og)</v>
      </c>
      <c r="P139" s="233" t="str">
        <f t="shared" si="732"/>
        <v>Altay Bayindir (og)</v>
      </c>
      <c r="Q139" s="233" t="str">
        <f t="shared" si="733"/>
        <v>Alessandro Circati (og)</v>
      </c>
      <c r="R139" s="233" t="str">
        <f t="shared" si="734"/>
        <v>Anthony Valencia (og)</v>
      </c>
      <c r="S139" s="233" t="str">
        <f t="shared" si="735"/>
        <v>Anthony Valencia (og)</v>
      </c>
      <c r="T139" s="233" t="str">
        <f t="shared" si="736"/>
        <v>Anthony Valencia (og)</v>
      </c>
      <c r="U139" s="233" t="str">
        <f t="shared" si="737"/>
        <v>Bazoumana Touré (og)</v>
      </c>
      <c r="V139" s="233" t="str">
        <f t="shared" si="738"/>
        <v>Ali Abdi (og)</v>
      </c>
      <c r="W139" s="233" t="str">
        <f t="shared" si="739"/>
        <v>Ali Abdi (og)</v>
      </c>
      <c r="X139" s="233" t="str">
        <f t="shared" si="740"/>
        <v>Ali Abdi (og)</v>
      </c>
      <c r="Y139" s="233" t="str">
        <f t="shared" si="741"/>
        <v>Besfort Zeneli (og)</v>
      </c>
      <c r="Z139" s="233" t="str">
        <f t="shared" si="742"/>
        <v>Andre De Jong (og)</v>
      </c>
      <c r="AA139" s="233" t="str">
        <f t="shared" si="743"/>
        <v>Andre De Jong (og)</v>
      </c>
      <c r="AB139" s="233" t="str">
        <f t="shared" si="744"/>
        <v>Andre De Jong (og)</v>
      </c>
      <c r="AC139" s="233" t="str">
        <f t="shared" si="745"/>
        <v>Ali Gholizadeh (og)</v>
      </c>
      <c r="AD139" s="233" t="str">
        <f t="shared" si="746"/>
        <v>Benjamín García (og)</v>
      </c>
      <c r="AE139" s="233" t="str">
        <f t="shared" si="747"/>
        <v>Benjamín García (og)</v>
      </c>
      <c r="AF139" s="233" t="str">
        <f t="shared" si="748"/>
        <v>Benjamín García (og)</v>
      </c>
      <c r="AG139" s="233" t="str">
        <f t="shared" si="749"/>
        <v>Abdullah Al-Hamdan (og)</v>
      </c>
      <c r="AH139" s="233" t="str">
        <f t="shared" si="750"/>
        <v>Antonio Nusa (og)</v>
      </c>
      <c r="AI139" s="233" t="str">
        <f t="shared" si="751"/>
        <v>Antonio Nusa (og)</v>
      </c>
      <c r="AJ139" s="233" t="str">
        <f t="shared" ref="AJ139" si="770">AK5&amp;" (og)"</f>
        <v>Antonio Nusa (og)</v>
      </c>
      <c r="AK139" s="233" t="str">
        <f t="shared" si="753"/>
        <v>Aimar Sher (og)</v>
      </c>
      <c r="AL139" s="233" t="str">
        <f t="shared" si="754"/>
        <v>Abdallah Nasib (og)</v>
      </c>
      <c r="AM139" s="233" t="str">
        <f t="shared" si="755"/>
        <v>Abdallah Nasib (og)</v>
      </c>
      <c r="AN139" s="233" t="str">
        <f t="shared" ref="AN139" si="771">AO5&amp;" (og)"</f>
        <v>Abdallah Nasib (og)</v>
      </c>
      <c r="AO139" s="233" t="str">
        <f t="shared" si="757"/>
        <v>Alexander Schlager (og)</v>
      </c>
      <c r="AP139" s="233" t="str">
        <f t="shared" si="758"/>
        <v>Camilo Vargas (og)</v>
      </c>
      <c r="AQ139" s="233" t="str">
        <f t="shared" si="759"/>
        <v>Camilo Vargas (og)</v>
      </c>
      <c r="AR139" s="233" t="str">
        <f t="shared" ref="AR139" si="772">AS5&amp;" (og)"</f>
        <v>Camilo Vargas (og)</v>
      </c>
      <c r="AS139" s="233" t="str">
        <f t="shared" si="761"/>
        <v>Akmal Mozgovoy (og)</v>
      </c>
      <c r="AT139" s="233" t="str">
        <f t="shared" si="762"/>
        <v>Aníbal Godoy (og)</v>
      </c>
      <c r="AU139" s="233" t="str">
        <f t="shared" si="763"/>
        <v>Aníbal Godoy (og)</v>
      </c>
      <c r="AV139" s="233" t="str">
        <f t="shared" ref="AV139" si="773">AW5&amp;" (og)"</f>
        <v>Aníbal Godoy (og)</v>
      </c>
      <c r="AW139" s="233" t="str">
        <f t="shared" si="765"/>
        <v>Benjamin Asare (og)</v>
      </c>
      <c r="DQ139" s="233" t="str">
        <f t="shared" ca="1" si="638"/>
        <v>Bosnia and Herzegovina</v>
      </c>
      <c r="DR139" s="233">
        <f t="shared" si="639"/>
        <v>6</v>
      </c>
      <c r="DS139" s="233">
        <f t="shared" si="640"/>
        <v>4</v>
      </c>
      <c r="DT139" s="233" t="str">
        <f ca="1">OFFSET(C3,DR139,DS139)</f>
        <v>Edin Dzeko</v>
      </c>
      <c r="DU139" s="233">
        <f ca="1">COUNTIF('Group Stages'!J7:J150,DT139)</f>
        <v>0</v>
      </c>
      <c r="DV139" s="233">
        <f ca="1">COUNTIF('Group Stages'!K7:K150,DT139)</f>
        <v>0</v>
      </c>
      <c r="DW139" s="233">
        <f ca="1">COUNTIF('Group Stages'!L7:L150,DT139)</f>
        <v>0</v>
      </c>
      <c r="DX139" s="233">
        <f ca="1">COUNTIF('Group Stages'!M7:M150,DT139)</f>
        <v>0</v>
      </c>
      <c r="DY139" s="233">
        <f ca="1">COUNTIF('Group Stages'!N7:N150,DT139)</f>
        <v>0</v>
      </c>
      <c r="DZ139" s="233">
        <f ca="1">COUNTIF('Group Stages'!O7:O150,DT139)</f>
        <v>0</v>
      </c>
      <c r="EA139" s="233">
        <f ca="1">COUNTIF('Group Stages'!P7:P150,DT139)</f>
        <v>0</v>
      </c>
      <c r="EB139" s="233">
        <f ca="1">COUNTIF('Group Stages'!Q7:Q150,DT139)</f>
        <v>0</v>
      </c>
      <c r="EC139" s="233">
        <f ca="1">COUNTIF('Knock Out Stages'!K7:K85,DT139)</f>
        <v>0</v>
      </c>
      <c r="ED139" s="233">
        <f ca="1">COUNTIF('Knock Out Stages'!L7:L85,DT139)</f>
        <v>0</v>
      </c>
      <c r="EE139" s="233">
        <f ca="1">COUNTIF('Knock Out Stages'!M7:M85,DT139)</f>
        <v>0</v>
      </c>
      <c r="EF139" s="233">
        <f ca="1">COUNTIF('Knock Out Stages'!N7:N85,DT139)</f>
        <v>0</v>
      </c>
      <c r="EG139" s="233">
        <f ca="1">COUNTIF('Knock Out Stages'!O7:O85,DT139)</f>
        <v>0</v>
      </c>
      <c r="EH139" s="233">
        <f ca="1">COUNTIF('Knock Out Stages'!P7:P85,DT139)</f>
        <v>0</v>
      </c>
      <c r="EI139" s="233">
        <f ca="1">COUNTIF('Knock Out Stages'!Q7:Q85,DT139)</f>
        <v>0</v>
      </c>
      <c r="EJ139" s="233">
        <f ca="1">COUNTIF('Knock Out Stages'!R7:R85,DT139)</f>
        <v>0</v>
      </c>
      <c r="EK139" s="233">
        <f t="shared" ca="1" si="698"/>
        <v>0</v>
      </c>
      <c r="EL139" s="235">
        <f ca="1">RANK(EK139,EK3:EK1250)+COUNTIF(EK3:EK139,EK139)-1</f>
        <v>137</v>
      </c>
      <c r="EM139" s="233" t="str">
        <f t="shared" ca="1" si="699"/>
        <v>Edin Dzeko (Bosnia and Herzegovina)</v>
      </c>
    </row>
    <row r="140" spans="1:143" x14ac:dyDescent="0.2">
      <c r="A140" s="233">
        <f t="shared" si="717"/>
        <v>4</v>
      </c>
      <c r="B140" s="233" t="str">
        <f t="shared" si="718"/>
        <v>Jan Kliment (og)</v>
      </c>
      <c r="C140" s="233" t="str">
        <f t="shared" si="719"/>
        <v>Jan Kliment (og)</v>
      </c>
      <c r="D140" s="233" t="str">
        <f t="shared" si="720"/>
        <v>Jan Kliment (og)</v>
      </c>
      <c r="E140" s="233" t="str">
        <f t="shared" si="721"/>
        <v>Eom Ji-Sung (og)</v>
      </c>
      <c r="F140" s="233" t="str">
        <f t="shared" si="722"/>
        <v>Breel Embolo (og)</v>
      </c>
      <c r="G140" s="233" t="str">
        <f t="shared" si="723"/>
        <v>Breel Embolo (og)</v>
      </c>
      <c r="H140" s="233" t="str">
        <f t="shared" si="724"/>
        <v>Breel Embolo (og)</v>
      </c>
      <c r="I140" s="233" t="str">
        <f t="shared" si="725"/>
        <v>Almoez Ali (og)</v>
      </c>
      <c r="J140" s="233" t="str">
        <f t="shared" si="726"/>
        <v>Anthony Ralston (og)</v>
      </c>
      <c r="K140" s="233" t="str">
        <f t="shared" si="727"/>
        <v>Anthony Ralston (og)</v>
      </c>
      <c r="L140" s="233" t="str">
        <f t="shared" si="728"/>
        <v>Anthony Ralston (og)</v>
      </c>
      <c r="M140" s="233" t="str">
        <f t="shared" si="729"/>
        <v>Danley Jean Jacques (og)</v>
      </c>
      <c r="N140" s="233" t="str">
        <f t="shared" si="730"/>
        <v>Arda Güler (og)</v>
      </c>
      <c r="O140" s="233" t="str">
        <f t="shared" si="731"/>
        <v>Arda Güler (og)</v>
      </c>
      <c r="P140" s="233" t="str">
        <f t="shared" si="732"/>
        <v>Arda Güler (og)</v>
      </c>
      <c r="Q140" s="233" t="str">
        <f t="shared" si="733"/>
        <v>Alex Robertson (og)</v>
      </c>
      <c r="R140" s="233" t="str">
        <f t="shared" si="734"/>
        <v>Bryan Ramirez (og)</v>
      </c>
      <c r="S140" s="233" t="str">
        <f t="shared" si="735"/>
        <v>Bryan Ramirez (og)</v>
      </c>
      <c r="T140" s="233" t="str">
        <f t="shared" si="736"/>
        <v>Bryan Ramirez (og)</v>
      </c>
      <c r="U140" s="233" t="str">
        <f t="shared" si="737"/>
        <v>Bénie Traoré (og)</v>
      </c>
      <c r="V140" s="233" t="str">
        <f t="shared" si="738"/>
        <v>Amine Ben Hamida (og)</v>
      </c>
      <c r="W140" s="233" t="str">
        <f t="shared" si="739"/>
        <v>Amine Ben Hamida (og)</v>
      </c>
      <c r="X140" s="233" t="str">
        <f t="shared" si="740"/>
        <v>Amine Ben Hamida (og)</v>
      </c>
      <c r="Y140" s="233" t="str">
        <f t="shared" si="741"/>
        <v>Carl Starfelt (og)</v>
      </c>
      <c r="Z140" s="233" t="str">
        <f t="shared" si="742"/>
        <v>Ben Old (og)</v>
      </c>
      <c r="AA140" s="233" t="str">
        <f t="shared" si="743"/>
        <v>Ben Old (og)</v>
      </c>
      <c r="AB140" s="233" t="str">
        <f t="shared" si="744"/>
        <v>Ben Old (og)</v>
      </c>
      <c r="AC140" s="233" t="str">
        <f t="shared" si="745"/>
        <v>Alireza Beiranvand (og)</v>
      </c>
      <c r="AD140" s="233" t="str">
        <f t="shared" si="746"/>
        <v>Brian Barboza (og)</v>
      </c>
      <c r="AE140" s="233" t="str">
        <f t="shared" si="747"/>
        <v>Brian Barboza (og)</v>
      </c>
      <c r="AF140" s="233" t="str">
        <f t="shared" si="748"/>
        <v>Brian Barboza (og)</v>
      </c>
      <c r="AG140" s="233" t="str">
        <f t="shared" si="749"/>
        <v>Abdullah Al-Khaibari (og)</v>
      </c>
      <c r="AH140" s="233" t="str">
        <f t="shared" si="750"/>
        <v>David Møller Wolfe (og)</v>
      </c>
      <c r="AI140" s="233" t="str">
        <f t="shared" si="751"/>
        <v>David Møller Wolfe (og)</v>
      </c>
      <c r="AJ140" s="233" t="str">
        <f t="shared" ref="AJ140" si="774">AK6&amp;" (og)"</f>
        <v>David Møller Wolfe (og)</v>
      </c>
      <c r="AK140" s="233" t="str">
        <f t="shared" si="753"/>
        <v>Akam Hashim Rahman (og)</v>
      </c>
      <c r="AL140" s="233" t="str">
        <f t="shared" si="754"/>
        <v>Abdel Rahman Mohammad Awwad Suleiman (og)</v>
      </c>
      <c r="AM140" s="233" t="str">
        <f t="shared" si="755"/>
        <v>Abdel Rahman Mohammad Awwad Suleiman (og)</v>
      </c>
      <c r="AN140" s="233" t="str">
        <f t="shared" ref="AN140" si="775">AO6&amp;" (og)"</f>
        <v>Abdel Rahman Mohammad Awwad Suleiman (og)</v>
      </c>
      <c r="AO140" s="233" t="str">
        <f t="shared" si="757"/>
        <v>Carney Chukwuemeka (og)</v>
      </c>
      <c r="AP140" s="233" t="str">
        <f t="shared" si="758"/>
        <v>Daniel Muñoz (og)</v>
      </c>
      <c r="AQ140" s="233" t="str">
        <f t="shared" si="759"/>
        <v>Daniel Muñoz (og)</v>
      </c>
      <c r="AR140" s="233" t="str">
        <f t="shared" ref="AR140" si="776">AS6&amp;" (og)"</f>
        <v>Daniel Muñoz (og)</v>
      </c>
      <c r="AS140" s="233" t="str">
        <f t="shared" si="761"/>
        <v>Alisher Odilov (og)</v>
      </c>
      <c r="AT140" s="233" t="str">
        <f t="shared" si="762"/>
        <v>Carlos Harvey (og)</v>
      </c>
      <c r="AU140" s="233" t="str">
        <f t="shared" si="763"/>
        <v>Carlos Harvey (og)</v>
      </c>
      <c r="AV140" s="233" t="str">
        <f t="shared" ref="AV140" si="777">AW6&amp;" (og)"</f>
        <v>Carlos Harvey (og)</v>
      </c>
      <c r="AW140" s="233" t="str">
        <f t="shared" si="765"/>
        <v>Caleb Yirenkyi (og)</v>
      </c>
      <c r="DQ140" s="233" t="str">
        <f t="shared" ca="1" si="638"/>
        <v>Bosnia and Herzegovina</v>
      </c>
      <c r="DR140" s="233">
        <f t="shared" si="639"/>
        <v>7</v>
      </c>
      <c r="DS140" s="233">
        <f t="shared" si="640"/>
        <v>4</v>
      </c>
      <c r="DT140" s="233" t="str">
        <f ca="1">OFFSET(C3,DR140,DS140)</f>
        <v>Ermedin Demirovic</v>
      </c>
      <c r="DU140" s="233">
        <f ca="1">COUNTIF('Group Stages'!J7:J150,DT140)</f>
        <v>0</v>
      </c>
      <c r="DV140" s="233">
        <f ca="1">COUNTIF('Group Stages'!K7:K150,DT140)</f>
        <v>0</v>
      </c>
      <c r="DW140" s="233">
        <f ca="1">COUNTIF('Group Stages'!L7:L150,DT140)</f>
        <v>0</v>
      </c>
      <c r="DX140" s="233">
        <f ca="1">COUNTIF('Group Stages'!M7:M150,DT140)</f>
        <v>0</v>
      </c>
      <c r="DY140" s="233">
        <f ca="1">COUNTIF('Group Stages'!N7:N150,DT140)</f>
        <v>0</v>
      </c>
      <c r="DZ140" s="233">
        <f ca="1">COUNTIF('Group Stages'!O7:O150,DT140)</f>
        <v>0</v>
      </c>
      <c r="EA140" s="233">
        <f ca="1">COUNTIF('Group Stages'!P7:P150,DT140)</f>
        <v>0</v>
      </c>
      <c r="EB140" s="233">
        <f ca="1">COUNTIF('Group Stages'!Q7:Q150,DT140)</f>
        <v>0</v>
      </c>
      <c r="EC140" s="233">
        <f ca="1">COUNTIF('Knock Out Stages'!K7:K85,DT140)</f>
        <v>0</v>
      </c>
      <c r="ED140" s="233">
        <f ca="1">COUNTIF('Knock Out Stages'!L7:L85,DT140)</f>
        <v>0</v>
      </c>
      <c r="EE140" s="233">
        <f ca="1">COUNTIF('Knock Out Stages'!M7:M85,DT140)</f>
        <v>0</v>
      </c>
      <c r="EF140" s="233">
        <f ca="1">COUNTIF('Knock Out Stages'!N7:N85,DT140)</f>
        <v>0</v>
      </c>
      <c r="EG140" s="233">
        <f ca="1">COUNTIF('Knock Out Stages'!O7:O85,DT140)</f>
        <v>0</v>
      </c>
      <c r="EH140" s="233">
        <f ca="1">COUNTIF('Knock Out Stages'!P7:P85,DT140)</f>
        <v>0</v>
      </c>
      <c r="EI140" s="233">
        <f ca="1">COUNTIF('Knock Out Stages'!Q7:Q85,DT140)</f>
        <v>0</v>
      </c>
      <c r="EJ140" s="233">
        <f ca="1">COUNTIF('Knock Out Stages'!R7:R85,DT140)</f>
        <v>0</v>
      </c>
      <c r="EK140" s="233">
        <f t="shared" ca="1" si="698"/>
        <v>0</v>
      </c>
      <c r="EL140" s="235">
        <f ca="1">RANK(EK140,EK3:EK1250)+COUNTIF(EK3:EK140,EK140)-1</f>
        <v>138</v>
      </c>
      <c r="EM140" s="233" t="str">
        <f t="shared" ca="1" si="699"/>
        <v>Ermedin Demirovic (Bosnia and Herzegovina)</v>
      </c>
    </row>
    <row r="141" spans="1:143" x14ac:dyDescent="0.2">
      <c r="A141" s="233">
        <f t="shared" si="717"/>
        <v>5</v>
      </c>
      <c r="B141" s="233" t="str">
        <f t="shared" si="718"/>
        <v>Jaroslav Zeleny (og)</v>
      </c>
      <c r="C141" s="233" t="str">
        <f t="shared" si="719"/>
        <v>Jaroslav Zeleny (og)</v>
      </c>
      <c r="D141" s="233" t="str">
        <f t="shared" si="720"/>
        <v>Jaroslav Zeleny (og)</v>
      </c>
      <c r="E141" s="233" t="str">
        <f t="shared" si="721"/>
        <v>Han-Beom Lee (og)</v>
      </c>
      <c r="F141" s="233" t="str">
        <f t="shared" si="722"/>
        <v>Dan Ndoye (og)</v>
      </c>
      <c r="G141" s="233" t="str">
        <f t="shared" si="723"/>
        <v>Dan Ndoye (og)</v>
      </c>
      <c r="H141" s="233" t="str">
        <f t="shared" si="724"/>
        <v>Dan Ndoye (og)</v>
      </c>
      <c r="I141" s="233" t="str">
        <f t="shared" si="725"/>
        <v>Anas Abdulsalam Abweny (og)</v>
      </c>
      <c r="J141" s="233" t="str">
        <f t="shared" si="726"/>
        <v>Billy Gilmour (og)</v>
      </c>
      <c r="K141" s="233" t="str">
        <f t="shared" si="727"/>
        <v>Billy Gilmour (og)</v>
      </c>
      <c r="L141" s="233" t="str">
        <f t="shared" si="728"/>
        <v>Billy Gilmour (og)</v>
      </c>
      <c r="M141" s="233" t="str">
        <f t="shared" si="729"/>
        <v>Delentz Pierre (og)</v>
      </c>
      <c r="N141" s="233" t="str">
        <f t="shared" si="730"/>
        <v>Atakan Karazor (og)</v>
      </c>
      <c r="O141" s="233" t="str">
        <f t="shared" si="731"/>
        <v>Atakan Karazor (og)</v>
      </c>
      <c r="P141" s="233" t="str">
        <f t="shared" si="732"/>
        <v>Atakan Karazor (og)</v>
      </c>
      <c r="Q141" s="233" t="str">
        <f t="shared" si="733"/>
        <v>Ante Suto (og)</v>
      </c>
      <c r="R141" s="233" t="str">
        <f t="shared" si="734"/>
        <v>Cristian Ramírez (og)</v>
      </c>
      <c r="S141" s="233" t="str">
        <f t="shared" si="735"/>
        <v>Cristian Ramírez (og)</v>
      </c>
      <c r="T141" s="233" t="str">
        <f t="shared" si="736"/>
        <v>Cristian Ramírez (og)</v>
      </c>
      <c r="U141" s="233" t="str">
        <f t="shared" si="737"/>
        <v>Christ Inao Oulaï (og)</v>
      </c>
      <c r="V141" s="233" t="str">
        <f t="shared" si="738"/>
        <v>Anis Ben Slimane (og)</v>
      </c>
      <c r="W141" s="233" t="str">
        <f t="shared" si="739"/>
        <v>Anis Ben Slimane (og)</v>
      </c>
      <c r="X141" s="233" t="str">
        <f t="shared" si="740"/>
        <v>Anis Ben Slimane (og)</v>
      </c>
      <c r="Y141" s="233" t="str">
        <f t="shared" si="741"/>
        <v>Daniel Svensson (og)</v>
      </c>
      <c r="Z141" s="233" t="str">
        <f t="shared" si="742"/>
        <v>Ben Waine (og)</v>
      </c>
      <c r="AA141" s="233" t="str">
        <f t="shared" si="743"/>
        <v>Ben Waine (og)</v>
      </c>
      <c r="AB141" s="233" t="str">
        <f t="shared" si="744"/>
        <v>Ben Waine (og)</v>
      </c>
      <c r="AC141" s="233" t="str">
        <f t="shared" si="745"/>
        <v>Alireza Jahanbakhsh (og)</v>
      </c>
      <c r="AD141" s="233" t="str">
        <f t="shared" si="746"/>
        <v>Brian Rodríguez (og)</v>
      </c>
      <c r="AE141" s="233" t="str">
        <f t="shared" si="747"/>
        <v>Brian Rodríguez (og)</v>
      </c>
      <c r="AF141" s="233" t="str">
        <f t="shared" si="748"/>
        <v>Brian Rodríguez (og)</v>
      </c>
      <c r="AG141" s="233" t="str">
        <f t="shared" si="749"/>
        <v>Ahmed Al-Kassar (og)</v>
      </c>
      <c r="AH141" s="233" t="str">
        <f t="shared" si="750"/>
        <v>Egil Selvik (og)</v>
      </c>
      <c r="AI141" s="233" t="str">
        <f t="shared" si="751"/>
        <v>Egil Selvik (og)</v>
      </c>
      <c r="AJ141" s="233" t="str">
        <f t="shared" ref="AJ141" si="778">AK7&amp;" (og)"</f>
        <v>Egil Selvik (og)</v>
      </c>
      <c r="AK141" s="233" t="str">
        <f t="shared" si="753"/>
        <v>Ali Ibrahim Al-Hamadi (og)</v>
      </c>
      <c r="AL141" s="233" t="str">
        <f t="shared" si="754"/>
        <v>Ahmad Assaf (og)</v>
      </c>
      <c r="AM141" s="233" t="str">
        <f t="shared" si="755"/>
        <v>Ahmad Assaf (og)</v>
      </c>
      <c r="AN141" s="233" t="str">
        <f t="shared" ref="AN141" si="779">AO7&amp;" (og)"</f>
        <v>Ahmad Assaf (og)</v>
      </c>
      <c r="AO141" s="233" t="str">
        <f t="shared" si="757"/>
        <v>Christoph Baumgartner (og)</v>
      </c>
      <c r="AP141" s="233" t="str">
        <f t="shared" si="758"/>
        <v>David Ospina (og)</v>
      </c>
      <c r="AQ141" s="233" t="str">
        <f t="shared" si="759"/>
        <v>David Ospina (og)</v>
      </c>
      <c r="AR141" s="233" t="str">
        <f t="shared" ref="AR141" si="780">AS7&amp;" (og)"</f>
        <v>David Ospina (og)</v>
      </c>
      <c r="AS141" s="233" t="str">
        <f t="shared" si="761"/>
        <v>Azizjon G'aniyev (og)</v>
      </c>
      <c r="AT141" s="233" t="str">
        <f t="shared" si="762"/>
        <v>Cecilio Waterman (og)</v>
      </c>
      <c r="AU141" s="233" t="str">
        <f t="shared" si="763"/>
        <v>Cecilio Waterman (og)</v>
      </c>
      <c r="AV141" s="233" t="str">
        <f t="shared" ref="AV141" si="781">AW7&amp;" (og)"</f>
        <v>Cecilio Waterman (og)</v>
      </c>
      <c r="AW141" s="233" t="str">
        <f t="shared" si="765"/>
        <v>Christopher Baah (og)</v>
      </c>
      <c r="DQ141" s="233" t="str">
        <f t="shared" ca="1" si="638"/>
        <v>Bosnia and Herzegovina</v>
      </c>
      <c r="DR141" s="233">
        <f t="shared" si="639"/>
        <v>8</v>
      </c>
      <c r="DS141" s="233">
        <f t="shared" si="640"/>
        <v>4</v>
      </c>
      <c r="DT141" s="233" t="str">
        <f ca="1">OFFSET(C3,DR141,DS141)</f>
        <v>Esmir Bajraktarevic</v>
      </c>
      <c r="DU141" s="233">
        <f ca="1">COUNTIF('Group Stages'!J7:J150,DT141)</f>
        <v>0</v>
      </c>
      <c r="DV141" s="233">
        <f ca="1">COUNTIF('Group Stages'!K7:K150,DT141)</f>
        <v>0</v>
      </c>
      <c r="DW141" s="233">
        <f ca="1">COUNTIF('Group Stages'!L7:L150,DT141)</f>
        <v>0</v>
      </c>
      <c r="DX141" s="233">
        <f ca="1">COUNTIF('Group Stages'!M7:M150,DT141)</f>
        <v>0</v>
      </c>
      <c r="DY141" s="233">
        <f ca="1">COUNTIF('Group Stages'!N7:N150,DT141)</f>
        <v>0</v>
      </c>
      <c r="DZ141" s="233">
        <f ca="1">COUNTIF('Group Stages'!O7:O150,DT141)</f>
        <v>0</v>
      </c>
      <c r="EA141" s="233">
        <f ca="1">COUNTIF('Group Stages'!P7:P150,DT141)</f>
        <v>0</v>
      </c>
      <c r="EB141" s="233">
        <f ca="1">COUNTIF('Group Stages'!Q7:Q150,DT141)</f>
        <v>0</v>
      </c>
      <c r="EC141" s="233">
        <f ca="1">COUNTIF('Knock Out Stages'!K7:K85,DT141)</f>
        <v>0</v>
      </c>
      <c r="ED141" s="233">
        <f ca="1">COUNTIF('Knock Out Stages'!L7:L85,DT141)</f>
        <v>0</v>
      </c>
      <c r="EE141" s="233">
        <f ca="1">COUNTIF('Knock Out Stages'!M7:M85,DT141)</f>
        <v>0</v>
      </c>
      <c r="EF141" s="233">
        <f ca="1">COUNTIF('Knock Out Stages'!N7:N85,DT141)</f>
        <v>0</v>
      </c>
      <c r="EG141" s="233">
        <f ca="1">COUNTIF('Knock Out Stages'!O7:O85,DT141)</f>
        <v>0</v>
      </c>
      <c r="EH141" s="233">
        <f ca="1">COUNTIF('Knock Out Stages'!P7:P85,DT141)</f>
        <v>0</v>
      </c>
      <c r="EI141" s="233">
        <f ca="1">COUNTIF('Knock Out Stages'!Q7:Q85,DT141)</f>
        <v>0</v>
      </c>
      <c r="EJ141" s="233">
        <f ca="1">COUNTIF('Knock Out Stages'!R7:R85,DT141)</f>
        <v>0</v>
      </c>
      <c r="EK141" s="233">
        <f t="shared" ca="1" si="698"/>
        <v>0</v>
      </c>
      <c r="EL141" s="235">
        <f ca="1">RANK(EK141,EK3:EK1250)+COUNTIF(EK3:EK141,EK141)-1</f>
        <v>139</v>
      </c>
      <c r="EM141" s="233" t="str">
        <f t="shared" ca="1" si="699"/>
        <v>Esmir Bajraktarevic (Bosnia and Herzegovina)</v>
      </c>
    </row>
    <row r="142" spans="1:143" x14ac:dyDescent="0.2">
      <c r="A142" s="233">
        <f t="shared" si="717"/>
        <v>6</v>
      </c>
      <c r="B142" s="233" t="str">
        <f t="shared" si="718"/>
        <v>Ladislav Krejcí (og)</v>
      </c>
      <c r="C142" s="233" t="str">
        <f t="shared" si="719"/>
        <v>Ladislav Krejcí (og)</v>
      </c>
      <c r="D142" s="233" t="str">
        <f t="shared" si="720"/>
        <v>Ladislav Krejcí (og)</v>
      </c>
      <c r="E142" s="233" t="str">
        <f t="shared" si="721"/>
        <v>Hong Hyun-Seok (og)</v>
      </c>
      <c r="F142" s="233" t="str">
        <f t="shared" si="722"/>
        <v>Denis Zakaria (og)</v>
      </c>
      <c r="G142" s="233" t="str">
        <f t="shared" si="723"/>
        <v>Denis Zakaria (og)</v>
      </c>
      <c r="H142" s="233" t="str">
        <f t="shared" si="724"/>
        <v>Denis Zakaria (og)</v>
      </c>
      <c r="I142" s="233" t="str">
        <f t="shared" si="725"/>
        <v>Assim Madibo (og)</v>
      </c>
      <c r="J142" s="233" t="str">
        <f t="shared" si="726"/>
        <v>Ché Adams (og)</v>
      </c>
      <c r="K142" s="233" t="str">
        <f t="shared" si="727"/>
        <v>Ché Adams (og)</v>
      </c>
      <c r="L142" s="233" t="str">
        <f t="shared" si="728"/>
        <v>Ché Adams (og)</v>
      </c>
      <c r="M142" s="233" t="str">
        <f t="shared" si="729"/>
        <v>Derrick Etienne Jr. (og)</v>
      </c>
      <c r="N142" s="233" t="str">
        <f t="shared" si="730"/>
        <v>Baris Alper Yilmaz (og)</v>
      </c>
      <c r="O142" s="233" t="str">
        <f t="shared" si="731"/>
        <v>Baris Alper Yilmaz (og)</v>
      </c>
      <c r="P142" s="233" t="str">
        <f t="shared" si="732"/>
        <v>Baris Alper Yilmaz (og)</v>
      </c>
      <c r="Q142" s="233" t="str">
        <f t="shared" si="733"/>
        <v>Awer Mabil (og)</v>
      </c>
      <c r="R142" s="233" t="str">
        <f t="shared" si="734"/>
        <v>David Cabezas (og)</v>
      </c>
      <c r="S142" s="233" t="str">
        <f t="shared" si="735"/>
        <v>David Cabezas (og)</v>
      </c>
      <c r="T142" s="233" t="str">
        <f t="shared" si="736"/>
        <v>David Cabezas (og)</v>
      </c>
      <c r="U142" s="233" t="str">
        <f t="shared" si="737"/>
        <v>Clément Akpa (og)</v>
      </c>
      <c r="V142" s="233" t="str">
        <f t="shared" si="738"/>
        <v>Anisse Saidi (og)</v>
      </c>
      <c r="W142" s="233" t="str">
        <f t="shared" si="739"/>
        <v>Anisse Saidi (og)</v>
      </c>
      <c r="X142" s="233" t="str">
        <f t="shared" si="740"/>
        <v>Anisse Saidi (og)</v>
      </c>
      <c r="Y142" s="233" t="str">
        <f t="shared" si="741"/>
        <v>Elliot Stroud (og)</v>
      </c>
      <c r="Z142" s="233" t="str">
        <f t="shared" si="742"/>
        <v>Bill Tuiloma (og)</v>
      </c>
      <c r="AA142" s="233" t="str">
        <f t="shared" si="743"/>
        <v>Bill Tuiloma (og)</v>
      </c>
      <c r="AB142" s="233" t="str">
        <f t="shared" si="744"/>
        <v>Bill Tuiloma (og)</v>
      </c>
      <c r="AC142" s="233" t="str">
        <f t="shared" si="745"/>
        <v>Amir Razzaghinia (og)</v>
      </c>
      <c r="AD142" s="233" t="str">
        <f t="shared" si="746"/>
        <v>Darwin Núñez (og)</v>
      </c>
      <c r="AE142" s="233" t="str">
        <f t="shared" si="747"/>
        <v>Darwin Núñez (og)</v>
      </c>
      <c r="AF142" s="233" t="str">
        <f t="shared" si="748"/>
        <v>Darwin Núñez (og)</v>
      </c>
      <c r="AG142" s="233" t="str">
        <f t="shared" si="749"/>
        <v>Aiman Yahya (og)</v>
      </c>
      <c r="AH142" s="233" t="str">
        <f t="shared" si="750"/>
        <v>Erling Haaland (og)</v>
      </c>
      <c r="AI142" s="233" t="str">
        <f t="shared" si="751"/>
        <v>Erling Haaland (og)</v>
      </c>
      <c r="AJ142" s="233" t="str">
        <f t="shared" ref="AJ142" si="782">AK8&amp;" (og)"</f>
        <v>Erling Haaland (og)</v>
      </c>
      <c r="AK142" s="233" t="str">
        <f t="shared" si="753"/>
        <v>Ali Jasim (og)</v>
      </c>
      <c r="AL142" s="233" t="str">
        <f t="shared" si="754"/>
        <v>Ali Ahmad Ali Azaizeh (og)</v>
      </c>
      <c r="AM142" s="233" t="str">
        <f t="shared" si="755"/>
        <v>Ali Ahmad Ali Azaizeh (og)</v>
      </c>
      <c r="AN142" s="233" t="str">
        <f t="shared" ref="AN142" si="783">AO8&amp;" (og)"</f>
        <v>Ali Ahmad Ali Azaizeh (og)</v>
      </c>
      <c r="AO142" s="233" t="str">
        <f t="shared" si="757"/>
        <v>David Affengruber (og)</v>
      </c>
      <c r="AP142" s="233" t="str">
        <f t="shared" si="758"/>
        <v>Davinson Sánchez (og)</v>
      </c>
      <c r="AQ142" s="233" t="str">
        <f t="shared" si="759"/>
        <v>Davinson Sánchez (og)</v>
      </c>
      <c r="AR142" s="233" t="str">
        <f t="shared" ref="AR142" si="784">AS8&amp;" (og)"</f>
        <v>Davinson Sánchez (og)</v>
      </c>
      <c r="AS142" s="233" t="str">
        <f t="shared" si="761"/>
        <v>Behruzjon Karimov (og)</v>
      </c>
      <c r="AT142" s="233" t="str">
        <f t="shared" si="762"/>
        <v>César Blackman (og)</v>
      </c>
      <c r="AU142" s="233" t="str">
        <f t="shared" si="763"/>
        <v>César Blackman (og)</v>
      </c>
      <c r="AV142" s="233" t="str">
        <f t="shared" ref="AV142" si="785">AW8&amp;" (og)"</f>
        <v>César Blackman (og)</v>
      </c>
      <c r="AW142" s="233" t="str">
        <f t="shared" si="765"/>
        <v>Daniel Agyei (og)</v>
      </c>
      <c r="DQ142" s="233" t="str">
        <f t="shared" ca="1" si="638"/>
        <v>Bosnia and Herzegovina</v>
      </c>
      <c r="DR142" s="233">
        <f t="shared" si="639"/>
        <v>9</v>
      </c>
      <c r="DS142" s="233">
        <f t="shared" si="640"/>
        <v>4</v>
      </c>
      <c r="DT142" s="233" t="str">
        <f ca="1">OFFSET(C3,DR142,DS142)</f>
        <v>Haris Tabakovic</v>
      </c>
      <c r="DU142" s="233">
        <f ca="1">COUNTIF('Group Stages'!J7:J150,DT142)</f>
        <v>0</v>
      </c>
      <c r="DV142" s="233">
        <f ca="1">COUNTIF('Group Stages'!K7:K150,DT142)</f>
        <v>0</v>
      </c>
      <c r="DW142" s="233">
        <f ca="1">COUNTIF('Group Stages'!L7:L150,DT142)</f>
        <v>0</v>
      </c>
      <c r="DX142" s="233">
        <f ca="1">COUNTIF('Group Stages'!M7:M150,DT142)</f>
        <v>0</v>
      </c>
      <c r="DY142" s="233">
        <f ca="1">COUNTIF('Group Stages'!N7:N150,DT142)</f>
        <v>0</v>
      </c>
      <c r="DZ142" s="233">
        <f ca="1">COUNTIF('Group Stages'!O7:O150,DT142)</f>
        <v>0</v>
      </c>
      <c r="EA142" s="233">
        <f ca="1">COUNTIF('Group Stages'!P7:P150,DT142)</f>
        <v>0</v>
      </c>
      <c r="EB142" s="233">
        <f ca="1">COUNTIF('Group Stages'!Q7:Q150,DT142)</f>
        <v>0</v>
      </c>
      <c r="EC142" s="233">
        <f ca="1">COUNTIF('Knock Out Stages'!K7:K85,DT142)</f>
        <v>0</v>
      </c>
      <c r="ED142" s="233">
        <f ca="1">COUNTIF('Knock Out Stages'!L7:L85,DT142)</f>
        <v>0</v>
      </c>
      <c r="EE142" s="233">
        <f ca="1">COUNTIF('Knock Out Stages'!M7:M85,DT142)</f>
        <v>0</v>
      </c>
      <c r="EF142" s="233">
        <f ca="1">COUNTIF('Knock Out Stages'!N7:N85,DT142)</f>
        <v>0</v>
      </c>
      <c r="EG142" s="233">
        <f ca="1">COUNTIF('Knock Out Stages'!O7:O85,DT142)</f>
        <v>0</v>
      </c>
      <c r="EH142" s="233">
        <f ca="1">COUNTIF('Knock Out Stages'!P7:P85,DT142)</f>
        <v>0</v>
      </c>
      <c r="EI142" s="233">
        <f ca="1">COUNTIF('Knock Out Stages'!Q7:Q85,DT142)</f>
        <v>0</v>
      </c>
      <c r="EJ142" s="233">
        <f ca="1">COUNTIF('Knock Out Stages'!R7:R85,DT142)</f>
        <v>0</v>
      </c>
      <c r="EK142" s="233">
        <f t="shared" ca="1" si="698"/>
        <v>0</v>
      </c>
      <c r="EL142" s="235">
        <f ca="1">RANK(EK142,EK3:EK1250)+COUNTIF(EK3:EK142,EK142)-1</f>
        <v>140</v>
      </c>
      <c r="EM142" s="233" t="str">
        <f t="shared" ca="1" si="699"/>
        <v>Haris Tabakovic (Bosnia and Herzegovina)</v>
      </c>
    </row>
    <row r="143" spans="1:143" x14ac:dyDescent="0.2">
      <c r="A143" s="233">
        <f t="shared" si="717"/>
        <v>7</v>
      </c>
      <c r="B143" s="233" t="str">
        <f t="shared" si="718"/>
        <v>Lukás Cerv (og)</v>
      </c>
      <c r="C143" s="233" t="str">
        <f t="shared" si="719"/>
        <v>Lukás Cerv (og)</v>
      </c>
      <c r="D143" s="233" t="str">
        <f t="shared" si="720"/>
        <v>Lukás Cerv (og)</v>
      </c>
      <c r="E143" s="233" t="str">
        <f t="shared" si="721"/>
        <v>Hwang Hee-Chan (og)</v>
      </c>
      <c r="F143" s="233" t="str">
        <f t="shared" si="722"/>
        <v>Djibril Sow (og)</v>
      </c>
      <c r="G143" s="233" t="str">
        <f t="shared" si="723"/>
        <v>Djibril Sow (og)</v>
      </c>
      <c r="H143" s="233" t="str">
        <f t="shared" si="724"/>
        <v>Djibril Sow (og)</v>
      </c>
      <c r="I143" s="233" t="str">
        <f t="shared" si="725"/>
        <v>Ayoub Al Oui (og)</v>
      </c>
      <c r="J143" s="233" t="str">
        <f t="shared" si="726"/>
        <v>Dominic Hyam (og)</v>
      </c>
      <c r="K143" s="233" t="str">
        <f t="shared" si="727"/>
        <v>Dominic Hyam (og)</v>
      </c>
      <c r="L143" s="233" t="str">
        <f t="shared" si="728"/>
        <v>Dominic Hyam (og)</v>
      </c>
      <c r="M143" s="233" t="str">
        <f t="shared" si="729"/>
        <v>Duckens Nazon (og)</v>
      </c>
      <c r="N143" s="233" t="str">
        <f t="shared" si="730"/>
        <v>Deniz Gül (og)</v>
      </c>
      <c r="O143" s="233" t="str">
        <f t="shared" si="731"/>
        <v>Deniz Gül (og)</v>
      </c>
      <c r="P143" s="233" t="str">
        <f t="shared" si="732"/>
        <v>Deniz Gül (og)</v>
      </c>
      <c r="Q143" s="233" t="str">
        <f t="shared" si="733"/>
        <v>Aziz Behich (og)</v>
      </c>
      <c r="R143" s="233" t="str">
        <f t="shared" si="734"/>
        <v>Denil Castillo (og)</v>
      </c>
      <c r="S143" s="233" t="str">
        <f t="shared" si="735"/>
        <v>Denil Castillo (og)</v>
      </c>
      <c r="T143" s="233" t="str">
        <f t="shared" si="736"/>
        <v>Denil Castillo (og)</v>
      </c>
      <c r="U143" s="233" t="str">
        <f t="shared" si="737"/>
        <v>Elye Wahi (og)</v>
      </c>
      <c r="V143" s="233" t="str">
        <f t="shared" si="738"/>
        <v>Aymen Dahmen (og)</v>
      </c>
      <c r="W143" s="233" t="str">
        <f t="shared" si="739"/>
        <v>Aymen Dahmen (og)</v>
      </c>
      <c r="X143" s="233" t="str">
        <f t="shared" si="740"/>
        <v>Aymen Dahmen (og)</v>
      </c>
      <c r="Y143" s="233" t="str">
        <f t="shared" si="741"/>
        <v>Eric Anders Smith (og)</v>
      </c>
      <c r="Z143" s="233" t="str">
        <f t="shared" si="742"/>
        <v>Callan Elliot (og)</v>
      </c>
      <c r="AA143" s="233" t="str">
        <f t="shared" si="743"/>
        <v>Callan Elliot (og)</v>
      </c>
      <c r="AB143" s="233" t="str">
        <f t="shared" si="744"/>
        <v>Callan Elliot (og)</v>
      </c>
      <c r="AC143" s="233" t="str">
        <f t="shared" si="745"/>
        <v>Aria Yousefi (og)</v>
      </c>
      <c r="AD143" s="233" t="str">
        <f t="shared" si="746"/>
        <v>Emiliano Martínez URG (og)</v>
      </c>
      <c r="AE143" s="233" t="str">
        <f t="shared" si="747"/>
        <v>Emiliano Martínez URG (og)</v>
      </c>
      <c r="AF143" s="233" t="str">
        <f t="shared" si="748"/>
        <v>Emiliano Martínez URG (og)</v>
      </c>
      <c r="AG143" s="233" t="str">
        <f t="shared" si="749"/>
        <v>Al Mufarrij (og)</v>
      </c>
      <c r="AH143" s="233" t="str">
        <f t="shared" si="750"/>
        <v>Felix Horn Myhre (og)</v>
      </c>
      <c r="AI143" s="233" t="str">
        <f t="shared" si="751"/>
        <v>Felix Horn Myhre (og)</v>
      </c>
      <c r="AJ143" s="233" t="str">
        <f t="shared" ref="AJ143" si="786">AK9&amp;" (og)"</f>
        <v>Felix Horn Myhre (og)</v>
      </c>
      <c r="AK143" s="233" t="str">
        <f t="shared" si="753"/>
        <v>Ali Yousif Hashim (og)</v>
      </c>
      <c r="AL143" s="233" t="str">
        <f t="shared" si="754"/>
        <v>Amer Rasem Adel Jamous (og)</v>
      </c>
      <c r="AM143" s="233" t="str">
        <f t="shared" si="755"/>
        <v>Amer Rasem Adel Jamous (og)</v>
      </c>
      <c r="AN143" s="233" t="str">
        <f t="shared" ref="AN143" si="787">AO9&amp;" (og)"</f>
        <v>Amer Rasem Adel Jamous (og)</v>
      </c>
      <c r="AO143" s="233" t="str">
        <f t="shared" si="757"/>
        <v>David Alaba (og)</v>
      </c>
      <c r="AP143" s="233" t="str">
        <f t="shared" si="758"/>
        <v>Deiver Machado (og)</v>
      </c>
      <c r="AQ143" s="233" t="str">
        <f t="shared" si="759"/>
        <v>Deiver Machado (og)</v>
      </c>
      <c r="AR143" s="233" t="str">
        <f t="shared" ref="AR143" si="788">AS9&amp;" (og)"</f>
        <v>Deiver Machado (og)</v>
      </c>
      <c r="AS143" s="233" t="str">
        <f t="shared" si="761"/>
        <v>Botirali Ergashev (og)</v>
      </c>
      <c r="AT143" s="233" t="str">
        <f t="shared" si="762"/>
        <v>César Samudio (og)</v>
      </c>
      <c r="AU143" s="233" t="str">
        <f t="shared" si="763"/>
        <v>César Samudio (og)</v>
      </c>
      <c r="AV143" s="233" t="str">
        <f t="shared" ref="AV143" si="789">AW9&amp;" (og)"</f>
        <v>César Samudio (og)</v>
      </c>
      <c r="AW143" s="233" t="str">
        <f t="shared" si="765"/>
        <v>Derrick Köhn (og)</v>
      </c>
      <c r="DQ143" s="233" t="str">
        <f t="shared" ca="1" si="638"/>
        <v>Bosnia and Herzegovina</v>
      </c>
      <c r="DR143" s="233">
        <f t="shared" si="639"/>
        <v>10</v>
      </c>
      <c r="DS143" s="233">
        <f t="shared" si="640"/>
        <v>4</v>
      </c>
      <c r="DT143" s="233" t="str">
        <f ca="1">OFFSET(C3,DR143,DS143)</f>
        <v>Ivan Basic</v>
      </c>
      <c r="DU143" s="233">
        <f ca="1">COUNTIF('Group Stages'!J7:J150,DT143)</f>
        <v>0</v>
      </c>
      <c r="DV143" s="233">
        <f ca="1">COUNTIF('Group Stages'!K7:K150,DT143)</f>
        <v>0</v>
      </c>
      <c r="DW143" s="233">
        <f ca="1">COUNTIF('Group Stages'!L7:L150,DT143)</f>
        <v>0</v>
      </c>
      <c r="DX143" s="233">
        <f ca="1">COUNTIF('Group Stages'!M7:M150,DT143)</f>
        <v>0</v>
      </c>
      <c r="DY143" s="233">
        <f ca="1">COUNTIF('Group Stages'!N7:N150,DT143)</f>
        <v>0</v>
      </c>
      <c r="DZ143" s="233">
        <f ca="1">COUNTIF('Group Stages'!O7:O150,DT143)</f>
        <v>0</v>
      </c>
      <c r="EA143" s="233">
        <f ca="1">COUNTIF('Group Stages'!P7:P150,DT143)</f>
        <v>0</v>
      </c>
      <c r="EB143" s="233">
        <f ca="1">COUNTIF('Group Stages'!Q7:Q150,DT143)</f>
        <v>0</v>
      </c>
      <c r="EC143" s="233">
        <f ca="1">COUNTIF('Knock Out Stages'!K7:K85,DT143)</f>
        <v>0</v>
      </c>
      <c r="ED143" s="233">
        <f ca="1">COUNTIF('Knock Out Stages'!L7:L85,DT143)</f>
        <v>0</v>
      </c>
      <c r="EE143" s="233">
        <f ca="1">COUNTIF('Knock Out Stages'!M7:M85,DT143)</f>
        <v>0</v>
      </c>
      <c r="EF143" s="233">
        <f ca="1">COUNTIF('Knock Out Stages'!N7:N85,DT143)</f>
        <v>0</v>
      </c>
      <c r="EG143" s="233">
        <f ca="1">COUNTIF('Knock Out Stages'!O7:O85,DT143)</f>
        <v>0</v>
      </c>
      <c r="EH143" s="233">
        <f ca="1">COUNTIF('Knock Out Stages'!P7:P85,DT143)</f>
        <v>0</v>
      </c>
      <c r="EI143" s="233">
        <f ca="1">COUNTIF('Knock Out Stages'!Q7:Q85,DT143)</f>
        <v>0</v>
      </c>
      <c r="EJ143" s="233">
        <f ca="1">COUNTIF('Knock Out Stages'!R7:R85,DT143)</f>
        <v>0</v>
      </c>
      <c r="EK143" s="233">
        <f t="shared" ca="1" si="698"/>
        <v>0</v>
      </c>
      <c r="EL143" s="235">
        <f ca="1">RANK(EK143,EK3:EK1250)+COUNTIF(EK3:EK143,EK143)-1</f>
        <v>141</v>
      </c>
      <c r="EM143" s="233" t="str">
        <f t="shared" ca="1" si="699"/>
        <v>Ivan Basic (Bosnia and Herzegovina)</v>
      </c>
    </row>
    <row r="144" spans="1:143" x14ac:dyDescent="0.2">
      <c r="A144" s="233">
        <f t="shared" si="717"/>
        <v>8</v>
      </c>
      <c r="B144" s="233" t="str">
        <f t="shared" si="718"/>
        <v>Lukas Hornicek (og)</v>
      </c>
      <c r="C144" s="233" t="str">
        <f t="shared" si="719"/>
        <v>Lukas Hornicek (og)</v>
      </c>
      <c r="D144" s="233" t="str">
        <f t="shared" si="720"/>
        <v>Lukas Hornicek (og)</v>
      </c>
      <c r="E144" s="233" t="str">
        <f t="shared" si="721"/>
        <v>Jens Castrop (og)</v>
      </c>
      <c r="F144" s="233" t="str">
        <f t="shared" si="722"/>
        <v>Eray Cömert (og)</v>
      </c>
      <c r="G144" s="233" t="str">
        <f t="shared" si="723"/>
        <v>Eray Cömert (og)</v>
      </c>
      <c r="H144" s="233" t="str">
        <f t="shared" si="724"/>
        <v>Eray Cömert (og)</v>
      </c>
      <c r="I144" s="233" t="str">
        <f t="shared" si="725"/>
        <v>Bassam Al-Rawi (og)</v>
      </c>
      <c r="J144" s="233" t="str">
        <f t="shared" si="726"/>
        <v>Findlay Curtis (og)</v>
      </c>
      <c r="K144" s="233" t="str">
        <f t="shared" si="727"/>
        <v>Findlay Curtis (og)</v>
      </c>
      <c r="L144" s="233" t="str">
        <f t="shared" si="728"/>
        <v>Findlay Curtis (og)</v>
      </c>
      <c r="M144" s="233" t="str">
        <f t="shared" si="729"/>
        <v>Duke Lacroix (og)</v>
      </c>
      <c r="N144" s="233" t="str">
        <f t="shared" si="730"/>
        <v>Eren Elmali (og)</v>
      </c>
      <c r="O144" s="233" t="str">
        <f t="shared" si="731"/>
        <v>Eren Elmali (og)</v>
      </c>
      <c r="P144" s="233" t="str">
        <f t="shared" si="732"/>
        <v>Eren Elmali (og)</v>
      </c>
      <c r="Q144" s="233" t="str">
        <f t="shared" si="733"/>
        <v>Cameron Burgess (og)</v>
      </c>
      <c r="R144" s="233" t="str">
        <f t="shared" si="734"/>
        <v>Elias Legendre (og)</v>
      </c>
      <c r="S144" s="233" t="str">
        <f t="shared" si="735"/>
        <v>Elias Legendre (og)</v>
      </c>
      <c r="T144" s="233" t="str">
        <f t="shared" si="736"/>
        <v>Elias Legendre (og)</v>
      </c>
      <c r="U144" s="233" t="str">
        <f t="shared" si="737"/>
        <v>Emmanuel Agbadou (og)</v>
      </c>
      <c r="V144" s="233" t="str">
        <f t="shared" si="738"/>
        <v>Elias Saad (og)</v>
      </c>
      <c r="W144" s="233" t="str">
        <f t="shared" si="739"/>
        <v>Elias Saad (og)</v>
      </c>
      <c r="X144" s="233" t="str">
        <f t="shared" si="740"/>
        <v>Elias Saad (og)</v>
      </c>
      <c r="Y144" s="233" t="str">
        <f t="shared" si="741"/>
        <v>Gabriel Gudmundsson (og)</v>
      </c>
      <c r="Z144" s="233" t="str">
        <f t="shared" si="742"/>
        <v>Callum McCowatt (og)</v>
      </c>
      <c r="AA144" s="233" t="str">
        <f t="shared" si="743"/>
        <v>Callum McCowatt (og)</v>
      </c>
      <c r="AB144" s="233" t="str">
        <f t="shared" si="744"/>
        <v>Callum McCowatt (og)</v>
      </c>
      <c r="AC144" s="233" t="str">
        <f t="shared" si="745"/>
        <v>Danial Iri (og)</v>
      </c>
      <c r="AD144" s="233" t="str">
        <f t="shared" si="746"/>
        <v>Facundo Martínez (og)</v>
      </c>
      <c r="AE144" s="233" t="str">
        <f t="shared" si="747"/>
        <v>Facundo Martínez (og)</v>
      </c>
      <c r="AF144" s="233" t="str">
        <f t="shared" si="748"/>
        <v>Facundo Martínez (og)</v>
      </c>
      <c r="AG144" s="233" t="str">
        <f t="shared" si="749"/>
        <v>Ali Lajami (og)</v>
      </c>
      <c r="AH144" s="233" t="str">
        <f t="shared" si="750"/>
        <v>Fredrik André Bjørkan (og)</v>
      </c>
      <c r="AI144" s="233" t="str">
        <f t="shared" si="751"/>
        <v>Fredrik André Bjørkan (og)</v>
      </c>
      <c r="AJ144" s="233" t="str">
        <f t="shared" ref="AJ144" si="790">AK10&amp;" (og)"</f>
        <v>Fredrik André Bjørkan (og)</v>
      </c>
      <c r="AK144" s="233" t="str">
        <f t="shared" si="753"/>
        <v>Amir Al-Ammari (og)</v>
      </c>
      <c r="AL144" s="233" t="str">
        <f t="shared" si="754"/>
        <v>Baha' Faisal (og)</v>
      </c>
      <c r="AM144" s="233" t="str">
        <f t="shared" si="755"/>
        <v>Baha' Faisal (og)</v>
      </c>
      <c r="AN144" s="233" t="str">
        <f t="shared" ref="AN144" si="791">AO10&amp;" (og)"</f>
        <v>Baha' Faisal (og)</v>
      </c>
      <c r="AO144" s="233" t="str">
        <f t="shared" si="757"/>
        <v>Florian Grillitsch (og)</v>
      </c>
      <c r="AP144" s="233" t="str">
        <f t="shared" si="758"/>
        <v>Gustavo Puerta (og)</v>
      </c>
      <c r="AQ144" s="233" t="str">
        <f t="shared" si="759"/>
        <v>Gustavo Puerta (og)</v>
      </c>
      <c r="AR144" s="233" t="str">
        <f t="shared" ref="AR144" si="792">AS10&amp;" (og)"</f>
        <v>Gustavo Puerta (og)</v>
      </c>
      <c r="AS144" s="233" t="str">
        <f t="shared" si="761"/>
        <v>Dostonbek Khamdamov (og)</v>
      </c>
      <c r="AT144" s="233" t="str">
        <f t="shared" si="762"/>
        <v>César Yanis (og)</v>
      </c>
      <c r="AU144" s="233" t="str">
        <f t="shared" si="763"/>
        <v>César Yanis (og)</v>
      </c>
      <c r="AV144" s="233" t="str">
        <f t="shared" ref="AV144" si="793">AW10&amp;" (og)"</f>
        <v>César Yanis (og)</v>
      </c>
      <c r="AW144" s="233" t="str">
        <f t="shared" si="765"/>
        <v>Derrick Luckassen (og)</v>
      </c>
      <c r="DQ144" s="233" t="str">
        <f t="shared" ca="1" si="638"/>
        <v>Bosnia and Herzegovina</v>
      </c>
      <c r="DR144" s="233">
        <f t="shared" si="639"/>
        <v>11</v>
      </c>
      <c r="DS144" s="233">
        <f t="shared" si="640"/>
        <v>4</v>
      </c>
      <c r="DT144" s="233" t="str">
        <f ca="1">OFFSET(C3,DR144,DS144)</f>
        <v>Ivan Sunjic</v>
      </c>
      <c r="DU144" s="233">
        <f ca="1">COUNTIF('Group Stages'!J7:J150,DT144)</f>
        <v>0</v>
      </c>
      <c r="DV144" s="233">
        <f ca="1">COUNTIF('Group Stages'!K7:K150,DT144)</f>
        <v>0</v>
      </c>
      <c r="DW144" s="233">
        <f ca="1">COUNTIF('Group Stages'!L7:L150,DT144)</f>
        <v>0</v>
      </c>
      <c r="DX144" s="233">
        <f ca="1">COUNTIF('Group Stages'!M7:M150,DT144)</f>
        <v>0</v>
      </c>
      <c r="DY144" s="233">
        <f ca="1">COUNTIF('Group Stages'!N7:N150,DT144)</f>
        <v>0</v>
      </c>
      <c r="DZ144" s="233">
        <f ca="1">COUNTIF('Group Stages'!O7:O150,DT144)</f>
        <v>0</v>
      </c>
      <c r="EA144" s="233">
        <f ca="1">COUNTIF('Group Stages'!P7:P150,DT144)</f>
        <v>0</v>
      </c>
      <c r="EB144" s="233">
        <f ca="1">COUNTIF('Group Stages'!Q7:Q150,DT144)</f>
        <v>0</v>
      </c>
      <c r="EC144" s="233">
        <f ca="1">COUNTIF('Knock Out Stages'!K7:K85,DT144)</f>
        <v>0</v>
      </c>
      <c r="ED144" s="233">
        <f ca="1">COUNTIF('Knock Out Stages'!L7:L85,DT144)</f>
        <v>0</v>
      </c>
      <c r="EE144" s="233">
        <f ca="1">COUNTIF('Knock Out Stages'!M7:M85,DT144)</f>
        <v>0</v>
      </c>
      <c r="EF144" s="233">
        <f ca="1">COUNTIF('Knock Out Stages'!N7:N85,DT144)</f>
        <v>0</v>
      </c>
      <c r="EG144" s="233">
        <f ca="1">COUNTIF('Knock Out Stages'!O7:O85,DT144)</f>
        <v>0</v>
      </c>
      <c r="EH144" s="233">
        <f ca="1">COUNTIF('Knock Out Stages'!P7:P85,DT144)</f>
        <v>0</v>
      </c>
      <c r="EI144" s="233">
        <f ca="1">COUNTIF('Knock Out Stages'!Q7:Q85,DT144)</f>
        <v>0</v>
      </c>
      <c r="EJ144" s="233">
        <f ca="1">COUNTIF('Knock Out Stages'!R7:R85,DT144)</f>
        <v>0</v>
      </c>
      <c r="EK144" s="233">
        <f t="shared" ca="1" si="698"/>
        <v>0</v>
      </c>
      <c r="EL144" s="235">
        <f ca="1">RANK(EK144,EK3:EK1250)+COUNTIF(EK3:EK144,EK144)-1</f>
        <v>142</v>
      </c>
      <c r="EM144" s="233" t="str">
        <f t="shared" ca="1" si="699"/>
        <v>Ivan Sunjic (Bosnia and Herzegovina)</v>
      </c>
    </row>
    <row r="145" spans="1:143" x14ac:dyDescent="0.2">
      <c r="A145" s="233">
        <f t="shared" si="717"/>
        <v>9</v>
      </c>
      <c r="B145" s="233" t="str">
        <f t="shared" si="718"/>
        <v>Lukás Provod (og)</v>
      </c>
      <c r="C145" s="233" t="str">
        <f t="shared" si="719"/>
        <v>Lukás Provod (og)</v>
      </c>
      <c r="D145" s="233" t="str">
        <f t="shared" si="720"/>
        <v>Lukás Provod (og)</v>
      </c>
      <c r="E145" s="233" t="str">
        <f t="shared" si="721"/>
        <v>Jin-Gyu Kim (og)</v>
      </c>
      <c r="F145" s="233" t="str">
        <f t="shared" si="722"/>
        <v>Fabian Rieder (og)</v>
      </c>
      <c r="G145" s="233" t="str">
        <f t="shared" si="723"/>
        <v>Fabian Rieder (og)</v>
      </c>
      <c r="H145" s="233" t="str">
        <f t="shared" si="724"/>
        <v>Fabian Rieder (og)</v>
      </c>
      <c r="I145" s="233" t="str">
        <f t="shared" si="725"/>
        <v>Boualem Khoukhi (og)</v>
      </c>
      <c r="J145" s="233" t="str">
        <f t="shared" si="726"/>
        <v>George Hirst (og)</v>
      </c>
      <c r="K145" s="233" t="str">
        <f t="shared" si="727"/>
        <v>George Hirst (og)</v>
      </c>
      <c r="L145" s="233" t="str">
        <f t="shared" si="728"/>
        <v>George Hirst (og)</v>
      </c>
      <c r="M145" s="233" t="str">
        <f t="shared" si="729"/>
        <v>Frantzdy Pierrot (og)</v>
      </c>
      <c r="N145" s="233" t="str">
        <f t="shared" si="730"/>
        <v>Ferdi Kadioglu (og)</v>
      </c>
      <c r="O145" s="233" t="str">
        <f t="shared" si="731"/>
        <v>Ferdi Kadioglu (og)</v>
      </c>
      <c r="P145" s="233" t="str">
        <f t="shared" si="732"/>
        <v>Ferdi Kadioglu (og)</v>
      </c>
      <c r="Q145" s="233" t="str">
        <f t="shared" si="733"/>
        <v>Connor Metcalfe (og)</v>
      </c>
      <c r="R145" s="233" t="str">
        <f t="shared" si="734"/>
        <v>Enner Valencia (og)</v>
      </c>
      <c r="S145" s="233" t="str">
        <f t="shared" si="735"/>
        <v>Enner Valencia (og)</v>
      </c>
      <c r="T145" s="233" t="str">
        <f t="shared" si="736"/>
        <v>Enner Valencia (og)</v>
      </c>
      <c r="U145" s="233" t="str">
        <f t="shared" si="737"/>
        <v>Evan Ndicka (og)</v>
      </c>
      <c r="V145" s="233" t="str">
        <f t="shared" si="738"/>
        <v>Ellyes Skhiri (og)</v>
      </c>
      <c r="W145" s="233" t="str">
        <f t="shared" si="739"/>
        <v>Ellyes Skhiri (og)</v>
      </c>
      <c r="X145" s="233" t="str">
        <f t="shared" si="740"/>
        <v>Ellyes Skhiri (og)</v>
      </c>
      <c r="Y145" s="233" t="str">
        <f t="shared" si="741"/>
        <v>Gustaf Lagerbielke (og)</v>
      </c>
      <c r="Z145" s="233" t="str">
        <f t="shared" si="742"/>
        <v>Elijah Just (og)</v>
      </c>
      <c r="AA145" s="233" t="str">
        <f t="shared" si="743"/>
        <v>Elijah Just (og)</v>
      </c>
      <c r="AB145" s="233" t="str">
        <f t="shared" si="744"/>
        <v>Elijah Just (og)</v>
      </c>
      <c r="AC145" s="233" t="str">
        <f t="shared" si="745"/>
        <v>Dennis Eckert (og)</v>
      </c>
      <c r="AD145" s="233" t="str">
        <f t="shared" si="746"/>
        <v>Facundo Pellistri (og)</v>
      </c>
      <c r="AE145" s="233" t="str">
        <f t="shared" si="747"/>
        <v>Facundo Pellistri (og)</v>
      </c>
      <c r="AF145" s="233" t="str">
        <f t="shared" si="748"/>
        <v>Facundo Pellistri (og)</v>
      </c>
      <c r="AG145" s="233" t="str">
        <f t="shared" si="749"/>
        <v>Ali Majrashi (og)</v>
      </c>
      <c r="AH145" s="233" t="str">
        <f t="shared" si="750"/>
        <v>Henrik Sælebakke Falchener (og)</v>
      </c>
      <c r="AI145" s="233" t="str">
        <f t="shared" si="751"/>
        <v>Henrik Sælebakke Falchener (og)</v>
      </c>
      <c r="AJ145" s="233" t="str">
        <f t="shared" ref="AJ145" si="794">AK11&amp;" (og)"</f>
        <v>Henrik Sælebakke Falchener (og)</v>
      </c>
      <c r="AK145" s="233" t="str">
        <f t="shared" si="753"/>
        <v>Aymen Hussein (og)</v>
      </c>
      <c r="AL145" s="233" t="str">
        <f t="shared" si="754"/>
        <v>Husam Ali Mohammad Abudahab (og)</v>
      </c>
      <c r="AM145" s="233" t="str">
        <f t="shared" si="755"/>
        <v>Husam Ali Mohammad Abudahab (og)</v>
      </c>
      <c r="AN145" s="233" t="str">
        <f t="shared" ref="AN145" si="795">AO11&amp;" (og)"</f>
        <v>Husam Ali Mohammad Abudahab (og)</v>
      </c>
      <c r="AO145" s="233" t="str">
        <f t="shared" si="757"/>
        <v>Florian Wiegele (og)</v>
      </c>
      <c r="AP145" s="233" t="str">
        <f t="shared" si="758"/>
        <v>James Rodríguez (og)</v>
      </c>
      <c r="AQ145" s="233" t="str">
        <f t="shared" si="759"/>
        <v>James Rodríguez (og)</v>
      </c>
      <c r="AR145" s="233" t="str">
        <f t="shared" ref="AR145" si="796">AS11&amp;" (og)"</f>
        <v>James Rodríguez (og)</v>
      </c>
      <c r="AS145" s="233" t="str">
        <f t="shared" si="761"/>
        <v>Eldor Shomurodov (og)</v>
      </c>
      <c r="AT145" s="233" t="str">
        <f t="shared" si="762"/>
        <v>Christian Martínez (og)</v>
      </c>
      <c r="AU145" s="233" t="str">
        <f t="shared" si="763"/>
        <v>Christian Martínez (og)</v>
      </c>
      <c r="AV145" s="233" t="str">
        <f t="shared" ref="AV145" si="797">AW11&amp;" (og)"</f>
        <v>Christian Martínez (og)</v>
      </c>
      <c r="AW145" s="233" t="str">
        <f t="shared" si="765"/>
        <v>Elisha Owusu (og)</v>
      </c>
      <c r="DQ145" s="233" t="str">
        <f t="shared" ca="1" si="638"/>
        <v>Bosnia and Herzegovina</v>
      </c>
      <c r="DR145" s="233">
        <f t="shared" si="639"/>
        <v>12</v>
      </c>
      <c r="DS145" s="233">
        <f t="shared" si="640"/>
        <v>4</v>
      </c>
      <c r="DT145" s="233" t="str">
        <f ca="1">OFFSET(C3,DR145,DS145)</f>
        <v>Jovo Lukic</v>
      </c>
      <c r="DU145" s="233">
        <f ca="1">COUNTIF('Group Stages'!J7:J150,DT145)</f>
        <v>0</v>
      </c>
      <c r="DV145" s="233">
        <f ca="1">COUNTIF('Group Stages'!K7:K150,DT145)</f>
        <v>0</v>
      </c>
      <c r="DW145" s="233">
        <f ca="1">COUNTIF('Group Stages'!L7:L150,DT145)</f>
        <v>0</v>
      </c>
      <c r="DX145" s="233">
        <f ca="1">COUNTIF('Group Stages'!M7:M150,DT145)</f>
        <v>0</v>
      </c>
      <c r="DY145" s="233">
        <f ca="1">COUNTIF('Group Stages'!N7:N150,DT145)</f>
        <v>0</v>
      </c>
      <c r="DZ145" s="233">
        <f ca="1">COUNTIF('Group Stages'!O7:O150,DT145)</f>
        <v>0</v>
      </c>
      <c r="EA145" s="233">
        <f ca="1">COUNTIF('Group Stages'!P7:P150,DT145)</f>
        <v>0</v>
      </c>
      <c r="EB145" s="233">
        <f ca="1">COUNTIF('Group Stages'!Q7:Q150,DT145)</f>
        <v>0</v>
      </c>
      <c r="EC145" s="233">
        <f ca="1">COUNTIF('Knock Out Stages'!K7:K85,DT145)</f>
        <v>0</v>
      </c>
      <c r="ED145" s="233">
        <f ca="1">COUNTIF('Knock Out Stages'!L7:L85,DT145)</f>
        <v>0</v>
      </c>
      <c r="EE145" s="233">
        <f ca="1">COUNTIF('Knock Out Stages'!M7:M85,DT145)</f>
        <v>0</v>
      </c>
      <c r="EF145" s="233">
        <f ca="1">COUNTIF('Knock Out Stages'!N7:N85,DT145)</f>
        <v>0</v>
      </c>
      <c r="EG145" s="233">
        <f ca="1">COUNTIF('Knock Out Stages'!O7:O85,DT145)</f>
        <v>0</v>
      </c>
      <c r="EH145" s="233">
        <f ca="1">COUNTIF('Knock Out Stages'!P7:P85,DT145)</f>
        <v>0</v>
      </c>
      <c r="EI145" s="233">
        <f ca="1">COUNTIF('Knock Out Stages'!Q7:Q85,DT145)</f>
        <v>0</v>
      </c>
      <c r="EJ145" s="233">
        <f ca="1">COUNTIF('Knock Out Stages'!R7:R85,DT145)</f>
        <v>0</v>
      </c>
      <c r="EK145" s="233">
        <f t="shared" ca="1" si="698"/>
        <v>0</v>
      </c>
      <c r="EL145" s="235">
        <f ca="1">RANK(EK145,EK3:EK1250)+COUNTIF(EK3:EK145,EK145)-1</f>
        <v>143</v>
      </c>
      <c r="EM145" s="233" t="str">
        <f t="shared" ca="1" si="699"/>
        <v>Jovo Lukic (Bosnia and Herzegovina)</v>
      </c>
    </row>
    <row r="146" spans="1:143" x14ac:dyDescent="0.2">
      <c r="A146" s="233">
        <f t="shared" si="717"/>
        <v>10</v>
      </c>
      <c r="B146" s="233" t="str">
        <f t="shared" si="718"/>
        <v>Martin Jedlicka (og)</v>
      </c>
      <c r="C146" s="233" t="str">
        <f t="shared" si="719"/>
        <v>Martin Jedlicka (og)</v>
      </c>
      <c r="D146" s="233" t="str">
        <f t="shared" si="720"/>
        <v>Martin Jedlicka (og)</v>
      </c>
      <c r="E146" s="233" t="str">
        <f t="shared" si="721"/>
        <v>Jo Hyeon-Woo (og)</v>
      </c>
      <c r="F146" s="233" t="str">
        <f t="shared" si="722"/>
        <v>Granit Xhaka (og)</v>
      </c>
      <c r="G146" s="233" t="str">
        <f t="shared" si="723"/>
        <v>Granit Xhaka (og)</v>
      </c>
      <c r="H146" s="233" t="str">
        <f t="shared" si="724"/>
        <v>Granit Xhaka (og)</v>
      </c>
      <c r="I146" s="233" t="str">
        <f t="shared" si="725"/>
        <v>Edmílson Junior (og)</v>
      </c>
      <c r="J146" s="233" t="str">
        <f t="shared" si="726"/>
        <v>Grant Hanley (og)</v>
      </c>
      <c r="K146" s="233" t="str">
        <f t="shared" si="727"/>
        <v>Grant Hanley (og)</v>
      </c>
      <c r="L146" s="233" t="str">
        <f t="shared" si="728"/>
        <v>Grant Hanley (og)</v>
      </c>
      <c r="M146" s="233" t="str">
        <f t="shared" si="729"/>
        <v>Hannes Delcroix (og)</v>
      </c>
      <c r="N146" s="233" t="str">
        <f t="shared" si="730"/>
        <v>Hakan Çalhanoglu (og)</v>
      </c>
      <c r="O146" s="233" t="str">
        <f t="shared" si="731"/>
        <v>Hakan Çalhanoglu (og)</v>
      </c>
      <c r="P146" s="233" t="str">
        <f t="shared" si="732"/>
        <v>Hakan Çalhanoglu (og)</v>
      </c>
      <c r="Q146" s="233" t="str">
        <f t="shared" si="733"/>
        <v>Deni Juric (og)</v>
      </c>
      <c r="R146" s="233" t="str">
        <f t="shared" si="734"/>
        <v>Félix Torres (og)</v>
      </c>
      <c r="S146" s="233" t="str">
        <f t="shared" si="735"/>
        <v>Félix Torres (og)</v>
      </c>
      <c r="T146" s="233" t="str">
        <f t="shared" si="736"/>
        <v>Félix Torres (og)</v>
      </c>
      <c r="U146" s="233" t="str">
        <f t="shared" si="737"/>
        <v>Evann Guessand (og)</v>
      </c>
      <c r="V146" s="233" t="str">
        <f t="shared" si="738"/>
        <v>Firas Chaouat (og)</v>
      </c>
      <c r="W146" s="233" t="str">
        <f t="shared" si="739"/>
        <v>Firas Chaouat (og)</v>
      </c>
      <c r="X146" s="233" t="str">
        <f t="shared" si="740"/>
        <v>Firas Chaouat (og)</v>
      </c>
      <c r="Y146" s="233" t="str">
        <f t="shared" si="741"/>
        <v>Gustaf Nilsson (og)</v>
      </c>
      <c r="Z146" s="233" t="str">
        <f t="shared" si="742"/>
        <v>Finn Surman (og)</v>
      </c>
      <c r="AA146" s="233" t="str">
        <f t="shared" si="743"/>
        <v>Finn Surman (og)</v>
      </c>
      <c r="AB146" s="233" t="str">
        <f t="shared" si="744"/>
        <v>Finn Surman (og)</v>
      </c>
      <c r="AC146" s="233" t="str">
        <f t="shared" si="745"/>
        <v>Ehsan Hajsafi (og)</v>
      </c>
      <c r="AD146" s="233" t="str">
        <f t="shared" si="746"/>
        <v>Facundo Torres (og)</v>
      </c>
      <c r="AE146" s="233" t="str">
        <f t="shared" si="747"/>
        <v>Facundo Torres (og)</v>
      </c>
      <c r="AF146" s="233" t="str">
        <f t="shared" si="748"/>
        <v>Facundo Torres (og)</v>
      </c>
      <c r="AG146" s="233" t="str">
        <f t="shared" si="749"/>
        <v>Feras Al-Brikan (og)</v>
      </c>
      <c r="AH146" s="233" t="str">
        <f t="shared" si="750"/>
        <v>Jens Petter Hauge (og)</v>
      </c>
      <c r="AI146" s="233" t="str">
        <f t="shared" si="751"/>
        <v>Jens Petter Hauge (og)</v>
      </c>
      <c r="AJ146" s="233" t="str">
        <f t="shared" ref="AJ146" si="798">AK12&amp;" (og)"</f>
        <v>Jens Petter Hauge (og)</v>
      </c>
      <c r="AK146" s="233" t="str">
        <f t="shared" si="753"/>
        <v>Fahad Talib Raheem (og)</v>
      </c>
      <c r="AL146" s="233" t="str">
        <f t="shared" si="754"/>
        <v>Ibrahim Mohammad Abdallah Sabra (og)</v>
      </c>
      <c r="AM146" s="233" t="str">
        <f t="shared" si="755"/>
        <v>Ibrahim Mohammad Abdallah Sabra (og)</v>
      </c>
      <c r="AN146" s="233" t="str">
        <f t="shared" ref="AN146" si="799">AO12&amp;" (og)"</f>
        <v>Ibrahim Mohammad Abdallah Sabra (og)</v>
      </c>
      <c r="AO146" s="233" t="str">
        <f t="shared" si="757"/>
        <v>Kevin Danso (og)</v>
      </c>
      <c r="AP146" s="233" t="str">
        <f t="shared" si="758"/>
        <v>Jáminton Campaz (og)</v>
      </c>
      <c r="AQ146" s="233" t="str">
        <f t="shared" si="759"/>
        <v>Jáminton Campaz (og)</v>
      </c>
      <c r="AR146" s="233" t="str">
        <f t="shared" ref="AR146" si="800">AS12&amp;" (og)"</f>
        <v>Jáminton Campaz (og)</v>
      </c>
      <c r="AS146" s="233" t="str">
        <f t="shared" si="761"/>
        <v>Farrukh Sayfiev (og)</v>
      </c>
      <c r="AT146" s="233" t="str">
        <f t="shared" si="762"/>
        <v>Édgar Bárcenas (og)</v>
      </c>
      <c r="AU146" s="233" t="str">
        <f t="shared" si="763"/>
        <v>Édgar Bárcenas (og)</v>
      </c>
      <c r="AV146" s="233" t="str">
        <f t="shared" ref="AV146" si="801">AW12&amp;" (og)"</f>
        <v>Édgar Bárcenas (og)</v>
      </c>
      <c r="AW146" s="233" t="str">
        <f t="shared" si="765"/>
        <v>Fatawu Issahaku (og)</v>
      </c>
      <c r="DQ146" s="233" t="str">
        <f t="shared" ca="1" si="638"/>
        <v>Bosnia and Herzegovina</v>
      </c>
      <c r="DR146" s="233">
        <f t="shared" si="639"/>
        <v>13</v>
      </c>
      <c r="DS146" s="233">
        <f t="shared" si="640"/>
        <v>4</v>
      </c>
      <c r="DT146" s="233" t="str">
        <f ca="1">OFFSET(C3,DR146,DS146)</f>
        <v>Kerim-Sam Alajbegovic</v>
      </c>
      <c r="DU146" s="233">
        <f ca="1">COUNTIF('Group Stages'!J7:J150,DT146)</f>
        <v>0</v>
      </c>
      <c r="DV146" s="233">
        <f ca="1">COUNTIF('Group Stages'!K7:K150,DT146)</f>
        <v>0</v>
      </c>
      <c r="DW146" s="233">
        <f ca="1">COUNTIF('Group Stages'!L7:L150,DT146)</f>
        <v>0</v>
      </c>
      <c r="DX146" s="233">
        <f ca="1">COUNTIF('Group Stages'!M7:M150,DT146)</f>
        <v>0</v>
      </c>
      <c r="DY146" s="233">
        <f ca="1">COUNTIF('Group Stages'!N7:N150,DT146)</f>
        <v>0</v>
      </c>
      <c r="DZ146" s="233">
        <f ca="1">COUNTIF('Group Stages'!O7:O150,DT146)</f>
        <v>0</v>
      </c>
      <c r="EA146" s="233">
        <f ca="1">COUNTIF('Group Stages'!P7:P150,DT146)</f>
        <v>0</v>
      </c>
      <c r="EB146" s="233">
        <f ca="1">COUNTIF('Group Stages'!Q7:Q150,DT146)</f>
        <v>0</v>
      </c>
      <c r="EC146" s="233">
        <f ca="1">COUNTIF('Knock Out Stages'!K7:K85,DT146)</f>
        <v>0</v>
      </c>
      <c r="ED146" s="233">
        <f ca="1">COUNTIF('Knock Out Stages'!L7:L85,DT146)</f>
        <v>0</v>
      </c>
      <c r="EE146" s="233">
        <f ca="1">COUNTIF('Knock Out Stages'!M7:M85,DT146)</f>
        <v>0</v>
      </c>
      <c r="EF146" s="233">
        <f ca="1">COUNTIF('Knock Out Stages'!N7:N85,DT146)</f>
        <v>0</v>
      </c>
      <c r="EG146" s="233">
        <f ca="1">COUNTIF('Knock Out Stages'!O7:O85,DT146)</f>
        <v>0</v>
      </c>
      <c r="EH146" s="233">
        <f ca="1">COUNTIF('Knock Out Stages'!P7:P85,DT146)</f>
        <v>0</v>
      </c>
      <c r="EI146" s="233">
        <f ca="1">COUNTIF('Knock Out Stages'!Q7:Q85,DT146)</f>
        <v>0</v>
      </c>
      <c r="EJ146" s="233">
        <f ca="1">COUNTIF('Knock Out Stages'!R7:R85,DT146)</f>
        <v>0</v>
      </c>
      <c r="EK146" s="233">
        <f t="shared" ca="1" si="698"/>
        <v>0</v>
      </c>
      <c r="EL146" s="235">
        <f ca="1">RANK(EK146,EK3:EK1250)+COUNTIF(EK3:EK146,EK146)-1</f>
        <v>144</v>
      </c>
      <c r="EM146" s="233" t="str">
        <f t="shared" ca="1" si="699"/>
        <v>Kerim-Sam Alajbegovic (Bosnia and Herzegovina)</v>
      </c>
    </row>
    <row r="147" spans="1:143" x14ac:dyDescent="0.2">
      <c r="A147" s="233">
        <f t="shared" si="717"/>
        <v>11</v>
      </c>
      <c r="B147" s="233" t="str">
        <f t="shared" si="718"/>
        <v>Martin Vitík (og)</v>
      </c>
      <c r="C147" s="233" t="str">
        <f t="shared" si="719"/>
        <v>Martin Vitík (og)</v>
      </c>
      <c r="D147" s="233" t="str">
        <f t="shared" si="720"/>
        <v>Martin Vitík (og)</v>
      </c>
      <c r="E147" s="233" t="str">
        <f t="shared" si="721"/>
        <v>Kim Ju-Sung (og)</v>
      </c>
      <c r="F147" s="233" t="str">
        <f t="shared" si="722"/>
        <v>Gregor Kobel (og)</v>
      </c>
      <c r="G147" s="233" t="str">
        <f t="shared" si="723"/>
        <v>Gregor Kobel (og)</v>
      </c>
      <c r="H147" s="233" t="str">
        <f t="shared" si="724"/>
        <v>Gregor Kobel (og)</v>
      </c>
      <c r="I147" s="233" t="str">
        <f t="shared" si="725"/>
        <v>Eisa Palangi (og)</v>
      </c>
      <c r="J147" s="233" t="str">
        <f t="shared" si="726"/>
        <v>Jack Hendry (og)</v>
      </c>
      <c r="K147" s="233" t="str">
        <f t="shared" si="727"/>
        <v>Jack Hendry (og)</v>
      </c>
      <c r="L147" s="233" t="str">
        <f t="shared" si="728"/>
        <v>Jack Hendry (og)</v>
      </c>
      <c r="M147" s="233" t="str">
        <f t="shared" si="729"/>
        <v>Jean-Kévin Duverne (og)</v>
      </c>
      <c r="N147" s="233" t="str">
        <f t="shared" si="730"/>
        <v>Irfan Can Kahveci (og)</v>
      </c>
      <c r="O147" s="233" t="str">
        <f t="shared" si="731"/>
        <v>Irfan Can Kahveci (og)</v>
      </c>
      <c r="P147" s="233" t="str">
        <f t="shared" si="732"/>
        <v>Irfan Can Kahveci (og)</v>
      </c>
      <c r="Q147" s="233" t="str">
        <f t="shared" si="733"/>
        <v>Fran Karacic (og)</v>
      </c>
      <c r="R147" s="233" t="str">
        <f t="shared" si="734"/>
        <v>Gonzalo Plata (og)</v>
      </c>
      <c r="S147" s="233" t="str">
        <f t="shared" si="735"/>
        <v>Gonzalo Plata (og)</v>
      </c>
      <c r="T147" s="233" t="str">
        <f t="shared" si="736"/>
        <v>Gonzalo Plata (og)</v>
      </c>
      <c r="U147" s="233" t="str">
        <f t="shared" si="737"/>
        <v>Franck Kessié (og)</v>
      </c>
      <c r="V147" s="233" t="str">
        <f t="shared" si="738"/>
        <v>Ghaith Zaalouni (og)</v>
      </c>
      <c r="W147" s="233" t="str">
        <f t="shared" si="739"/>
        <v>Ghaith Zaalouni (og)</v>
      </c>
      <c r="X147" s="233" t="str">
        <f t="shared" si="740"/>
        <v>Ghaith Zaalouni (og)</v>
      </c>
      <c r="Y147" s="233" t="str">
        <f t="shared" si="741"/>
        <v>Gustav Lundgren (og)</v>
      </c>
      <c r="Z147" s="233" t="str">
        <f t="shared" si="742"/>
        <v>Francis DeVries (og)</v>
      </c>
      <c r="AA147" s="233" t="str">
        <f t="shared" si="743"/>
        <v>Francis DeVries (og)</v>
      </c>
      <c r="AB147" s="233" t="str">
        <f t="shared" si="744"/>
        <v>Francis DeVries (og)</v>
      </c>
      <c r="AC147" s="233" t="str">
        <f t="shared" si="745"/>
        <v>Ehsan Mahroughi (og)</v>
      </c>
      <c r="AD147" s="233" t="str">
        <f t="shared" si="746"/>
        <v>Federico Valverde (og)</v>
      </c>
      <c r="AE147" s="233" t="str">
        <f t="shared" si="747"/>
        <v>Federico Valverde (og)</v>
      </c>
      <c r="AF147" s="233" t="str">
        <f t="shared" si="748"/>
        <v>Federico Valverde (og)</v>
      </c>
      <c r="AG147" s="233" t="str">
        <f t="shared" si="749"/>
        <v>Hassan Mahbub (og)</v>
      </c>
      <c r="AH147" s="233" t="str">
        <f t="shared" si="750"/>
        <v>Jørgen Strand Larsen (og)</v>
      </c>
      <c r="AI147" s="233" t="str">
        <f t="shared" si="751"/>
        <v>Jørgen Strand Larsen (og)</v>
      </c>
      <c r="AJ147" s="233" t="str">
        <f t="shared" ref="AJ147" si="802">AK13&amp;" (og)"</f>
        <v>Jørgen Strand Larsen (og)</v>
      </c>
      <c r="AK147" s="233" t="str">
        <f t="shared" si="753"/>
        <v>Frans Dhia Haddad (og)</v>
      </c>
      <c r="AL147" s="233" t="str">
        <f t="shared" si="754"/>
        <v>Ibrahim Sadeh (og)</v>
      </c>
      <c r="AM147" s="233" t="str">
        <f t="shared" si="755"/>
        <v>Ibrahim Sadeh (og)</v>
      </c>
      <c r="AN147" s="233" t="str">
        <f t="shared" ref="AN147" si="803">AO13&amp;" (og)"</f>
        <v>Ibrahim Sadeh (og)</v>
      </c>
      <c r="AO147" s="233" t="str">
        <f t="shared" si="757"/>
        <v>Konrad Laimer (og)</v>
      </c>
      <c r="AP147" s="233" t="str">
        <f t="shared" si="758"/>
        <v>Jefferson Lerma (og)</v>
      </c>
      <c r="AQ147" s="233" t="str">
        <f t="shared" si="759"/>
        <v>Jefferson Lerma (og)</v>
      </c>
      <c r="AR147" s="233" t="str">
        <f t="shared" ref="AR147" si="804">AS13&amp;" (og)"</f>
        <v>Jefferson Lerma (og)</v>
      </c>
      <c r="AS147" s="233" t="str">
        <f t="shared" si="761"/>
        <v>Ibrokhim Ibragimov (og)</v>
      </c>
      <c r="AT147" s="233" t="str">
        <f t="shared" si="762"/>
        <v>Éric Davis (og)</v>
      </c>
      <c r="AU147" s="233" t="str">
        <f t="shared" si="763"/>
        <v>Éric Davis (og)</v>
      </c>
      <c r="AV147" s="233" t="str">
        <f t="shared" ref="AV147" si="805">AW13&amp;" (og)"</f>
        <v>Éric Davis (og)</v>
      </c>
      <c r="AW147" s="233" t="str">
        <f t="shared" si="765"/>
        <v>Gideon Mensah (og)</v>
      </c>
      <c r="DQ147" s="233" t="str">
        <f t="shared" ca="1" si="638"/>
        <v>Bosnia and Herzegovina</v>
      </c>
      <c r="DR147" s="233">
        <f t="shared" si="639"/>
        <v>14</v>
      </c>
      <c r="DS147" s="233">
        <f t="shared" si="640"/>
        <v>4</v>
      </c>
      <c r="DT147" s="233" t="str">
        <f ca="1">OFFSET(C3,DR147,DS147)</f>
        <v>Martin Zlomislic</v>
      </c>
      <c r="DU147" s="233">
        <f ca="1">COUNTIF('Group Stages'!J7:J150,DT147)</f>
        <v>0</v>
      </c>
      <c r="DV147" s="233">
        <f ca="1">COUNTIF('Group Stages'!K7:K150,DT147)</f>
        <v>0</v>
      </c>
      <c r="DW147" s="233">
        <f ca="1">COUNTIF('Group Stages'!L7:L150,DT147)</f>
        <v>0</v>
      </c>
      <c r="DX147" s="233">
        <f ca="1">COUNTIF('Group Stages'!M7:M150,DT147)</f>
        <v>0</v>
      </c>
      <c r="DY147" s="233">
        <f ca="1">COUNTIF('Group Stages'!N7:N150,DT147)</f>
        <v>0</v>
      </c>
      <c r="DZ147" s="233">
        <f ca="1">COUNTIF('Group Stages'!O7:O150,DT147)</f>
        <v>0</v>
      </c>
      <c r="EA147" s="233">
        <f ca="1">COUNTIF('Group Stages'!P7:P150,DT147)</f>
        <v>0</v>
      </c>
      <c r="EB147" s="233">
        <f ca="1">COUNTIF('Group Stages'!Q7:Q150,DT147)</f>
        <v>0</v>
      </c>
      <c r="EC147" s="233">
        <f ca="1">COUNTIF('Knock Out Stages'!K7:K85,DT147)</f>
        <v>0</v>
      </c>
      <c r="ED147" s="233">
        <f ca="1">COUNTIF('Knock Out Stages'!L7:L85,DT147)</f>
        <v>0</v>
      </c>
      <c r="EE147" s="233">
        <f ca="1">COUNTIF('Knock Out Stages'!M7:M85,DT147)</f>
        <v>0</v>
      </c>
      <c r="EF147" s="233">
        <f ca="1">COUNTIF('Knock Out Stages'!N7:N85,DT147)</f>
        <v>0</v>
      </c>
      <c r="EG147" s="233">
        <f ca="1">COUNTIF('Knock Out Stages'!O7:O85,DT147)</f>
        <v>0</v>
      </c>
      <c r="EH147" s="233">
        <f ca="1">COUNTIF('Knock Out Stages'!P7:P85,DT147)</f>
        <v>0</v>
      </c>
      <c r="EI147" s="233">
        <f ca="1">COUNTIF('Knock Out Stages'!Q7:Q85,DT147)</f>
        <v>0</v>
      </c>
      <c r="EJ147" s="233">
        <f ca="1">COUNTIF('Knock Out Stages'!R7:R85,DT147)</f>
        <v>0</v>
      </c>
      <c r="EK147" s="233">
        <f t="shared" ca="1" si="698"/>
        <v>0</v>
      </c>
      <c r="EL147" s="235">
        <f ca="1">RANK(EK147,EK3:EK1250)+COUNTIF(EK3:EK147,EK147)-1</f>
        <v>145</v>
      </c>
      <c r="EM147" s="233" t="str">
        <f t="shared" ca="1" si="699"/>
        <v>Martin Zlomislic (Bosnia and Herzegovina)</v>
      </c>
    </row>
    <row r="148" spans="1:143" x14ac:dyDescent="0.2">
      <c r="A148" s="233">
        <f t="shared" si="717"/>
        <v>12</v>
      </c>
      <c r="B148" s="233" t="str">
        <f t="shared" si="718"/>
        <v>Matej Kovar (og)</v>
      </c>
      <c r="C148" s="233" t="str">
        <f t="shared" si="719"/>
        <v>Matej Kovar (og)</v>
      </c>
      <c r="D148" s="233" t="str">
        <f t="shared" si="720"/>
        <v>Matej Kovar (og)</v>
      </c>
      <c r="E148" s="233" t="str">
        <f t="shared" si="721"/>
        <v>Kim Min-Jae (og)</v>
      </c>
      <c r="F148" s="233" t="str">
        <f t="shared" si="722"/>
        <v>Joel Almada Monteiro (og)</v>
      </c>
      <c r="G148" s="233" t="str">
        <f t="shared" si="723"/>
        <v>Joel Almada Monteiro (og)</v>
      </c>
      <c r="H148" s="233" t="str">
        <f t="shared" si="724"/>
        <v>Joel Almada Monteiro (og)</v>
      </c>
      <c r="I148" s="233" t="str">
        <f t="shared" si="725"/>
        <v>Gueye Seydinaissa Laye (og)</v>
      </c>
      <c r="J148" s="233" t="str">
        <f t="shared" si="726"/>
        <v>John McGinn (og)</v>
      </c>
      <c r="K148" s="233" t="str">
        <f t="shared" si="727"/>
        <v>John McGinn (og)</v>
      </c>
      <c r="L148" s="233" t="str">
        <f t="shared" si="728"/>
        <v>John McGinn (og)</v>
      </c>
      <c r="M148" s="233" t="str">
        <f t="shared" si="729"/>
        <v>Jean-Ricner Bellegarde (og)</v>
      </c>
      <c r="N148" s="233" t="str">
        <f t="shared" si="730"/>
        <v>Ismail Yüksek (og)</v>
      </c>
      <c r="O148" s="233" t="str">
        <f t="shared" si="731"/>
        <v>Ismail Yüksek (og)</v>
      </c>
      <c r="P148" s="233" t="str">
        <f t="shared" si="732"/>
        <v>Ismail Yüksek (og)</v>
      </c>
      <c r="Q148" s="233" t="str">
        <f t="shared" si="733"/>
        <v>Jacob Italiano (og)</v>
      </c>
      <c r="R148" s="233" t="str">
        <f t="shared" si="734"/>
        <v>Gonzalo Valle (og)</v>
      </c>
      <c r="S148" s="233" t="str">
        <f t="shared" si="735"/>
        <v>Gonzalo Valle (og)</v>
      </c>
      <c r="T148" s="233" t="str">
        <f t="shared" si="736"/>
        <v>Gonzalo Valle (og)</v>
      </c>
      <c r="U148" s="233" t="str">
        <f t="shared" si="737"/>
        <v>Ghislain Konan (og)</v>
      </c>
      <c r="V148" s="233" t="str">
        <f t="shared" si="738"/>
        <v>Hadj Mahmoud (og)</v>
      </c>
      <c r="W148" s="233" t="str">
        <f t="shared" si="739"/>
        <v>Hadj Mahmoud (og)</v>
      </c>
      <c r="X148" s="233" t="str">
        <f t="shared" si="740"/>
        <v>Hadj Mahmoud (og)</v>
      </c>
      <c r="Y148" s="233" t="str">
        <f t="shared" si="741"/>
        <v>Herman Johansson (og)</v>
      </c>
      <c r="Z148" s="233" t="str">
        <f t="shared" si="742"/>
        <v>James McGarry (og)</v>
      </c>
      <c r="AA148" s="233" t="str">
        <f t="shared" si="743"/>
        <v>James McGarry (og)</v>
      </c>
      <c r="AB148" s="233" t="str">
        <f t="shared" si="744"/>
        <v>James McGarry (og)</v>
      </c>
      <c r="AC148" s="233" t="str">
        <f t="shared" si="745"/>
        <v>Hossein Hosseini (og)</v>
      </c>
      <c r="AD148" s="233" t="str">
        <f t="shared" si="746"/>
        <v>Federico Viñas (og)</v>
      </c>
      <c r="AE148" s="233" t="str">
        <f t="shared" si="747"/>
        <v>Federico Viñas (og)</v>
      </c>
      <c r="AF148" s="233" t="str">
        <f t="shared" si="748"/>
        <v>Federico Viñas (og)</v>
      </c>
      <c r="AG148" s="233" t="str">
        <f t="shared" si="749"/>
        <v>Khalid Al-Ghannam (og)</v>
      </c>
      <c r="AH148" s="233" t="str">
        <f t="shared" si="750"/>
        <v>Julian Ryerson (og)</v>
      </c>
      <c r="AI148" s="233" t="str">
        <f t="shared" si="751"/>
        <v>Julian Ryerson (og)</v>
      </c>
      <c r="AJ148" s="233" t="str">
        <f t="shared" ref="AJ148" si="806">AK14&amp;" (og)"</f>
        <v>Julian Ryerson (og)</v>
      </c>
      <c r="AK148" s="233" t="str">
        <f t="shared" si="753"/>
        <v>Hasan Abdulkareem (og)</v>
      </c>
      <c r="AL148" s="233" t="str">
        <f t="shared" si="754"/>
        <v>Mahmoud Al-Mardi (og)</v>
      </c>
      <c r="AM148" s="233" t="str">
        <f t="shared" si="755"/>
        <v>Mahmoud Al-Mardi (og)</v>
      </c>
      <c r="AN148" s="233" t="str">
        <f t="shared" ref="AN148" si="807">AO14&amp;" (og)"</f>
        <v>Mahmoud Al-Mardi (og)</v>
      </c>
      <c r="AO148" s="233" t="str">
        <f t="shared" si="757"/>
        <v>Marcel Sabitzer (og)</v>
      </c>
      <c r="AP148" s="233" t="str">
        <f t="shared" si="758"/>
        <v>Jhon Arias (og)</v>
      </c>
      <c r="AQ148" s="233" t="str">
        <f t="shared" si="759"/>
        <v>Jhon Arias (og)</v>
      </c>
      <c r="AR148" s="233" t="str">
        <f t="shared" ref="AR148" si="808">AS14&amp;" (og)"</f>
        <v>Jhon Arias (og)</v>
      </c>
      <c r="AS148" s="233" t="str">
        <f t="shared" si="761"/>
        <v>Igor Sergeev (og)</v>
      </c>
      <c r="AT148" s="233" t="str">
        <f t="shared" si="762"/>
        <v>Ismael Díaz (og)</v>
      </c>
      <c r="AU148" s="233" t="str">
        <f t="shared" si="763"/>
        <v>Ismael Díaz (og)</v>
      </c>
      <c r="AV148" s="233" t="str">
        <f t="shared" ref="AV148" si="809">AW14&amp;" (og)"</f>
        <v>Ismael Díaz (og)</v>
      </c>
      <c r="AW148" s="233" t="str">
        <f t="shared" si="765"/>
        <v>Ibrahim Sulemana (og)</v>
      </c>
      <c r="DQ148" s="233" t="str">
        <f t="shared" ca="1" si="638"/>
        <v>Bosnia and Herzegovina</v>
      </c>
      <c r="DR148" s="233">
        <f t="shared" si="639"/>
        <v>15</v>
      </c>
      <c r="DS148" s="233">
        <f t="shared" si="640"/>
        <v>4</v>
      </c>
      <c r="DT148" s="233" t="str">
        <f ca="1">OFFSET(C3,DR148,DS148)</f>
        <v>Nidal Celik</v>
      </c>
      <c r="DU148" s="233">
        <f ca="1">COUNTIF('Group Stages'!J7:J150,DT148)</f>
        <v>0</v>
      </c>
      <c r="DV148" s="233">
        <f ca="1">COUNTIF('Group Stages'!K7:K150,DT148)</f>
        <v>0</v>
      </c>
      <c r="DW148" s="233">
        <f ca="1">COUNTIF('Group Stages'!L7:L150,DT148)</f>
        <v>0</v>
      </c>
      <c r="DX148" s="233">
        <f ca="1">COUNTIF('Group Stages'!M7:M150,DT148)</f>
        <v>0</v>
      </c>
      <c r="DY148" s="233">
        <f ca="1">COUNTIF('Group Stages'!N7:N150,DT148)</f>
        <v>0</v>
      </c>
      <c r="DZ148" s="233">
        <f ca="1">COUNTIF('Group Stages'!O7:O150,DT148)</f>
        <v>0</v>
      </c>
      <c r="EA148" s="233">
        <f ca="1">COUNTIF('Group Stages'!P7:P150,DT148)</f>
        <v>0</v>
      </c>
      <c r="EB148" s="233">
        <f ca="1">COUNTIF('Group Stages'!Q7:Q150,DT148)</f>
        <v>0</v>
      </c>
      <c r="EC148" s="233">
        <f ca="1">COUNTIF('Knock Out Stages'!K7:K85,DT148)</f>
        <v>0</v>
      </c>
      <c r="ED148" s="233">
        <f ca="1">COUNTIF('Knock Out Stages'!L7:L85,DT148)</f>
        <v>0</v>
      </c>
      <c r="EE148" s="233">
        <f ca="1">COUNTIF('Knock Out Stages'!M7:M85,DT148)</f>
        <v>0</v>
      </c>
      <c r="EF148" s="233">
        <f ca="1">COUNTIF('Knock Out Stages'!N7:N85,DT148)</f>
        <v>0</v>
      </c>
      <c r="EG148" s="233">
        <f ca="1">COUNTIF('Knock Out Stages'!O7:O85,DT148)</f>
        <v>0</v>
      </c>
      <c r="EH148" s="233">
        <f ca="1">COUNTIF('Knock Out Stages'!P7:P85,DT148)</f>
        <v>0</v>
      </c>
      <c r="EI148" s="233">
        <f ca="1">COUNTIF('Knock Out Stages'!Q7:Q85,DT148)</f>
        <v>0</v>
      </c>
      <c r="EJ148" s="233">
        <f ca="1">COUNTIF('Knock Out Stages'!R7:R85,DT148)</f>
        <v>0</v>
      </c>
      <c r="EK148" s="233">
        <f t="shared" ca="1" si="698"/>
        <v>0</v>
      </c>
      <c r="EL148" s="235">
        <f ca="1">RANK(EK148,EK3:EK1250)+COUNTIF(EK3:EK148,EK148)-1</f>
        <v>146</v>
      </c>
      <c r="EM148" s="233" t="str">
        <f t="shared" ca="1" si="699"/>
        <v>Nidal Celik (Bosnia and Herzegovina)</v>
      </c>
    </row>
    <row r="149" spans="1:143" x14ac:dyDescent="0.2">
      <c r="A149" s="233">
        <f t="shared" si="717"/>
        <v>13</v>
      </c>
      <c r="B149" s="233" t="str">
        <f t="shared" si="718"/>
        <v>Michal Sadílek (og)</v>
      </c>
      <c r="C149" s="233" t="str">
        <f t="shared" si="719"/>
        <v>Michal Sadílek (og)</v>
      </c>
      <c r="D149" s="233" t="str">
        <f t="shared" si="720"/>
        <v>Michal Sadílek (og)</v>
      </c>
      <c r="E149" s="233" t="str">
        <f t="shared" si="721"/>
        <v>Kim Moon-Hwan (og)</v>
      </c>
      <c r="F149" s="233" t="str">
        <f t="shared" si="722"/>
        <v>Johan Manzambi (og)</v>
      </c>
      <c r="G149" s="233" t="str">
        <f t="shared" si="723"/>
        <v>Johan Manzambi (og)</v>
      </c>
      <c r="H149" s="233" t="str">
        <f t="shared" si="724"/>
        <v>Johan Manzambi (og)</v>
      </c>
      <c r="I149" s="233" t="str">
        <f t="shared" si="725"/>
        <v>Hassan Al-Haydos (og)</v>
      </c>
      <c r="J149" s="233" t="str">
        <f t="shared" si="726"/>
        <v>John Souttar (og)</v>
      </c>
      <c r="K149" s="233" t="str">
        <f t="shared" si="727"/>
        <v>John Souttar (og)</v>
      </c>
      <c r="L149" s="233" t="str">
        <f t="shared" si="728"/>
        <v>John Souttar (og)</v>
      </c>
      <c r="M149" s="233" t="str">
        <f t="shared" si="729"/>
        <v>Johny Placide (og)</v>
      </c>
      <c r="N149" s="233" t="str">
        <f t="shared" si="730"/>
        <v>Kaan Ayhan (og)</v>
      </c>
      <c r="O149" s="233" t="str">
        <f t="shared" si="731"/>
        <v>Kaan Ayhan (og)</v>
      </c>
      <c r="P149" s="233" t="str">
        <f t="shared" si="732"/>
        <v>Kaan Ayhan (og)</v>
      </c>
      <c r="Q149" s="233" t="str">
        <f t="shared" si="733"/>
        <v>Jason Geria (og)</v>
      </c>
      <c r="R149" s="233" t="str">
        <f t="shared" si="734"/>
        <v>Hernán Galíndez (og)</v>
      </c>
      <c r="S149" s="233" t="str">
        <f t="shared" si="735"/>
        <v>Hernán Galíndez (og)</v>
      </c>
      <c r="T149" s="233" t="str">
        <f t="shared" si="736"/>
        <v>Hernán Galíndez (og)</v>
      </c>
      <c r="U149" s="233" t="str">
        <f t="shared" si="737"/>
        <v>Guela Doué (og)</v>
      </c>
      <c r="V149" s="233" t="str">
        <f t="shared" si="738"/>
        <v>Hazem Mastouri (og)</v>
      </c>
      <c r="W149" s="233" t="str">
        <f t="shared" si="739"/>
        <v>Hazem Mastouri (og)</v>
      </c>
      <c r="X149" s="233" t="str">
        <f t="shared" si="740"/>
        <v>Hazem Mastouri (og)</v>
      </c>
      <c r="Y149" s="233" t="str">
        <f t="shared" si="741"/>
        <v>Hugo Larsson (og)</v>
      </c>
      <c r="Z149" s="233" t="str">
        <f t="shared" si="742"/>
        <v>Jesse Randall (og)</v>
      </c>
      <c r="AA149" s="233" t="str">
        <f t="shared" si="743"/>
        <v>Jesse Randall (og)</v>
      </c>
      <c r="AB149" s="233" t="str">
        <f t="shared" si="744"/>
        <v>Jesse Randall (og)</v>
      </c>
      <c r="AC149" s="233" t="str">
        <f t="shared" si="745"/>
        <v>Hossein Kanani (og)</v>
      </c>
      <c r="AD149" s="233" t="str">
        <f t="shared" si="746"/>
        <v>Fernando Muslera (og)</v>
      </c>
      <c r="AE149" s="233" t="str">
        <f t="shared" si="747"/>
        <v>Fernando Muslera (og)</v>
      </c>
      <c r="AF149" s="233" t="str">
        <f t="shared" si="748"/>
        <v>Fernando Muslera (og)</v>
      </c>
      <c r="AG149" s="233" t="str">
        <f t="shared" si="749"/>
        <v>Khalifah Al-Dawsari (og)</v>
      </c>
      <c r="AH149" s="233" t="str">
        <f t="shared" si="750"/>
        <v>Kristian Thorstvedt (og)</v>
      </c>
      <c r="AI149" s="233" t="str">
        <f t="shared" si="751"/>
        <v>Kristian Thorstvedt (og)</v>
      </c>
      <c r="AJ149" s="233" t="str">
        <f t="shared" ref="AJ149" si="810">AK15&amp;" (og)"</f>
        <v>Kristian Thorstvedt (og)</v>
      </c>
      <c r="AK149" s="233" t="str">
        <f t="shared" si="753"/>
        <v>Hussein Ali (og)</v>
      </c>
      <c r="AL149" s="233" t="str">
        <f t="shared" si="754"/>
        <v>Mohammad Abu Hasheesh (og)</v>
      </c>
      <c r="AM149" s="233" t="str">
        <f t="shared" si="755"/>
        <v>Mohammad Abu Hasheesh (og)</v>
      </c>
      <c r="AN149" s="233" t="str">
        <f t="shared" ref="AN149" si="811">AO15&amp;" (og)"</f>
        <v>Mohammad Abu Hasheesh (og)</v>
      </c>
      <c r="AO149" s="233" t="str">
        <f t="shared" si="757"/>
        <v>Marco Friedl (og)</v>
      </c>
      <c r="AP149" s="233" t="str">
        <f t="shared" si="758"/>
        <v>Jhon Córdoba (og)</v>
      </c>
      <c r="AQ149" s="233" t="str">
        <f t="shared" si="759"/>
        <v>Jhon Córdoba (og)</v>
      </c>
      <c r="AR149" s="233" t="str">
        <f t="shared" ref="AR149" si="812">AS15&amp;" (og)"</f>
        <v>Jhon Córdoba (og)</v>
      </c>
      <c r="AS149" s="233" t="str">
        <f t="shared" si="761"/>
        <v>Jakhongir O'Rozov (og)</v>
      </c>
      <c r="AT149" s="233" t="str">
        <f t="shared" si="762"/>
        <v>Jiovany Ramos (og)</v>
      </c>
      <c r="AU149" s="233" t="str">
        <f t="shared" si="763"/>
        <v>Jiovany Ramos (og)</v>
      </c>
      <c r="AV149" s="233" t="str">
        <f t="shared" ref="AV149" si="813">AW15&amp;" (og)"</f>
        <v>Jiovany Ramos (og)</v>
      </c>
      <c r="AW149" s="233" t="str">
        <f t="shared" si="765"/>
        <v>Jerome Opoku (og)</v>
      </c>
      <c r="DQ149" s="233" t="str">
        <f t="shared" ca="1" si="638"/>
        <v>Bosnia and Herzegovina</v>
      </c>
      <c r="DR149" s="233">
        <f t="shared" si="639"/>
        <v>16</v>
      </c>
      <c r="DS149" s="233">
        <f t="shared" si="640"/>
        <v>4</v>
      </c>
      <c r="DT149" s="233" t="str">
        <f ca="1">OFFSET(C3,DR149,DS149)</f>
        <v>Nihad Mujakic</v>
      </c>
      <c r="DU149" s="233">
        <f ca="1">COUNTIF('Group Stages'!J7:J150,DT149)</f>
        <v>0</v>
      </c>
      <c r="DV149" s="233">
        <f ca="1">COUNTIF('Group Stages'!K7:K150,DT149)</f>
        <v>0</v>
      </c>
      <c r="DW149" s="233">
        <f ca="1">COUNTIF('Group Stages'!L7:L150,DT149)</f>
        <v>0</v>
      </c>
      <c r="DX149" s="233">
        <f ca="1">COUNTIF('Group Stages'!M7:M150,DT149)</f>
        <v>0</v>
      </c>
      <c r="DY149" s="233">
        <f ca="1">COUNTIF('Group Stages'!N7:N150,DT149)</f>
        <v>0</v>
      </c>
      <c r="DZ149" s="233">
        <f ca="1">COUNTIF('Group Stages'!O7:O150,DT149)</f>
        <v>0</v>
      </c>
      <c r="EA149" s="233">
        <f ca="1">COUNTIF('Group Stages'!P7:P150,DT149)</f>
        <v>0</v>
      </c>
      <c r="EB149" s="233">
        <f ca="1">COUNTIF('Group Stages'!Q7:Q150,DT149)</f>
        <v>0</v>
      </c>
      <c r="EC149" s="233">
        <f ca="1">COUNTIF('Knock Out Stages'!K7:K85,DT149)</f>
        <v>0</v>
      </c>
      <c r="ED149" s="233">
        <f ca="1">COUNTIF('Knock Out Stages'!L7:L85,DT149)</f>
        <v>0</v>
      </c>
      <c r="EE149" s="233">
        <f ca="1">COUNTIF('Knock Out Stages'!M7:M85,DT149)</f>
        <v>0</v>
      </c>
      <c r="EF149" s="233">
        <f ca="1">COUNTIF('Knock Out Stages'!N7:N85,DT149)</f>
        <v>0</v>
      </c>
      <c r="EG149" s="233">
        <f ca="1">COUNTIF('Knock Out Stages'!O7:O85,DT149)</f>
        <v>0</v>
      </c>
      <c r="EH149" s="233">
        <f ca="1">COUNTIF('Knock Out Stages'!P7:P85,DT149)</f>
        <v>0</v>
      </c>
      <c r="EI149" s="233">
        <f ca="1">COUNTIF('Knock Out Stages'!Q7:Q85,DT149)</f>
        <v>0</v>
      </c>
      <c r="EJ149" s="233">
        <f ca="1">COUNTIF('Knock Out Stages'!R7:R85,DT149)</f>
        <v>0</v>
      </c>
      <c r="EK149" s="233">
        <f t="shared" ca="1" si="698"/>
        <v>0</v>
      </c>
      <c r="EL149" s="235">
        <f ca="1">RANK(EK149,EK3:EK1250)+COUNTIF(EK3:EK149,EK149)-1</f>
        <v>147</v>
      </c>
      <c r="EM149" s="233" t="str">
        <f t="shared" ca="1" si="699"/>
        <v>Nihad Mujakic (Bosnia and Herzegovina)</v>
      </c>
    </row>
    <row r="150" spans="1:143" x14ac:dyDescent="0.2">
      <c r="A150" s="233">
        <f t="shared" si="717"/>
        <v>14</v>
      </c>
      <c r="B150" s="233" t="str">
        <f t="shared" si="718"/>
        <v>Mojmír Chytil (og)</v>
      </c>
      <c r="C150" s="233" t="str">
        <f t="shared" si="719"/>
        <v>Mojmír Chytil (og)</v>
      </c>
      <c r="D150" s="233" t="str">
        <f t="shared" si="720"/>
        <v>Mojmír Chytil (og)</v>
      </c>
      <c r="E150" s="233" t="str">
        <f t="shared" si="721"/>
        <v>Kim Seung-Gyu (og)</v>
      </c>
      <c r="F150" s="233" t="str">
        <f t="shared" si="722"/>
        <v>Luca Jaquez (og)</v>
      </c>
      <c r="G150" s="233" t="str">
        <f t="shared" si="723"/>
        <v>Luca Jaquez (og)</v>
      </c>
      <c r="H150" s="233" t="str">
        <f t="shared" si="724"/>
        <v>Luca Jaquez (og)</v>
      </c>
      <c r="I150" s="233" t="str">
        <f t="shared" si="725"/>
        <v>Karim Boudiaf (og)</v>
      </c>
      <c r="J150" s="233" t="str">
        <f t="shared" si="726"/>
        <v>Kenny McLean (og)</v>
      </c>
      <c r="K150" s="233" t="str">
        <f t="shared" si="727"/>
        <v>Kenny McLean (og)</v>
      </c>
      <c r="L150" s="233" t="str">
        <f t="shared" si="728"/>
        <v>Kenny McLean (og)</v>
      </c>
      <c r="M150" s="233" t="str">
        <f t="shared" si="729"/>
        <v>Josué Casimir (og)</v>
      </c>
      <c r="N150" s="233" t="str">
        <f t="shared" si="730"/>
        <v>Kenan Yildiz (og)</v>
      </c>
      <c r="O150" s="233" t="str">
        <f t="shared" si="731"/>
        <v>Kenan Yildiz (og)</v>
      </c>
      <c r="P150" s="233" t="str">
        <f t="shared" si="732"/>
        <v>Kenan Yildiz (og)</v>
      </c>
      <c r="Q150" s="233" t="str">
        <f t="shared" si="733"/>
        <v>Jordan Bos (og)</v>
      </c>
      <c r="R150" s="233" t="str">
        <f t="shared" si="734"/>
        <v>Jackson Porozo (og)</v>
      </c>
      <c r="S150" s="233" t="str">
        <f t="shared" si="735"/>
        <v>Jackson Porozo (og)</v>
      </c>
      <c r="T150" s="233" t="str">
        <f t="shared" si="736"/>
        <v>Jackson Porozo (og)</v>
      </c>
      <c r="U150" s="233" t="str">
        <f t="shared" si="737"/>
        <v>Ibrahim Sangaré (og)</v>
      </c>
      <c r="V150" s="233" t="str">
        <f t="shared" si="738"/>
        <v>Ismaël Gharbi (og)</v>
      </c>
      <c r="W150" s="233" t="str">
        <f t="shared" si="739"/>
        <v>Ismaël Gharbi (og)</v>
      </c>
      <c r="X150" s="233" t="str">
        <f t="shared" si="740"/>
        <v>Ismaël Gharbi (og)</v>
      </c>
      <c r="Y150" s="233" t="str">
        <f t="shared" si="741"/>
        <v>Jesper Karlström (og)</v>
      </c>
      <c r="Z150" s="233" t="str">
        <f t="shared" si="742"/>
        <v>Joe Bell (og)</v>
      </c>
      <c r="AA150" s="233" t="str">
        <f t="shared" si="743"/>
        <v>Joe Bell (og)</v>
      </c>
      <c r="AB150" s="233" t="str">
        <f t="shared" si="744"/>
        <v>Joe Bell (og)</v>
      </c>
      <c r="AC150" s="233" t="str">
        <f t="shared" si="745"/>
        <v>Mehdi Ghayedi (og)</v>
      </c>
      <c r="AD150" s="233" t="str">
        <f t="shared" si="746"/>
        <v>Giorgian de Arrascaeta (og)</v>
      </c>
      <c r="AE150" s="233" t="str">
        <f t="shared" si="747"/>
        <v>Giorgian de Arrascaeta (og)</v>
      </c>
      <c r="AF150" s="233" t="str">
        <f t="shared" si="748"/>
        <v>Giorgian de Arrascaeta (og)</v>
      </c>
      <c r="AG150" s="233" t="str">
        <f t="shared" si="749"/>
        <v>Marwan Al-Sahafi (og)</v>
      </c>
      <c r="AH150" s="233" t="str">
        <f t="shared" si="750"/>
        <v>Kristoffer Ajer (og)</v>
      </c>
      <c r="AI150" s="233" t="str">
        <f t="shared" si="751"/>
        <v>Kristoffer Ajer (og)</v>
      </c>
      <c r="AJ150" s="233" t="str">
        <f t="shared" ref="AJ150" si="814">AK16&amp;" (og)"</f>
        <v>Kristoffer Ajer (og)</v>
      </c>
      <c r="AK150" s="233" t="str">
        <f t="shared" si="753"/>
        <v>Ibrahim Bayesh (og)</v>
      </c>
      <c r="AL150" s="233" t="str">
        <f t="shared" si="754"/>
        <v>Mohammad Abualnadi (og)</v>
      </c>
      <c r="AM150" s="233" t="str">
        <f t="shared" si="755"/>
        <v>Mohammad Abualnadi (og)</v>
      </c>
      <c r="AN150" s="233" t="str">
        <f t="shared" ref="AN150" si="815">AO16&amp;" (og)"</f>
        <v>Mohammad Abualnadi (og)</v>
      </c>
      <c r="AO150" s="233" t="str">
        <f t="shared" si="757"/>
        <v>Marko Arnautovic (og)</v>
      </c>
      <c r="AP150" s="233" t="str">
        <f t="shared" si="758"/>
        <v>Jhon Lucumí (og)</v>
      </c>
      <c r="AQ150" s="233" t="str">
        <f t="shared" si="759"/>
        <v>Jhon Lucumí (og)</v>
      </c>
      <c r="AR150" s="233" t="str">
        <f t="shared" ref="AR150" si="816">AS16&amp;" (og)"</f>
        <v>Jhon Lucumí (og)</v>
      </c>
      <c r="AS150" s="233" t="str">
        <f t="shared" si="761"/>
        <v>Jamshid Iskanderov (og)</v>
      </c>
      <c r="AT150" s="233" t="str">
        <f t="shared" si="762"/>
        <v>Jorge Gutiérrez (og)</v>
      </c>
      <c r="AU150" s="233" t="str">
        <f t="shared" si="763"/>
        <v>Jorge Gutiérrez (og)</v>
      </c>
      <c r="AV150" s="233" t="str">
        <f t="shared" ref="AV150" si="817">AW16&amp;" (og)"</f>
        <v>Jorge Gutiérrez (og)</v>
      </c>
      <c r="AW150" s="233" t="str">
        <f t="shared" si="765"/>
        <v>Jonas Adjetey (og)</v>
      </c>
      <c r="DQ150" s="233" t="str">
        <f t="shared" ca="1" si="638"/>
        <v>Bosnia and Herzegovina</v>
      </c>
      <c r="DR150" s="233">
        <f t="shared" si="639"/>
        <v>17</v>
      </c>
      <c r="DS150" s="233">
        <f t="shared" si="640"/>
        <v>4</v>
      </c>
      <c r="DT150" s="233" t="str">
        <f ca="1">OFFSET(C3,DR150,DS150)</f>
        <v>Nikola Katic</v>
      </c>
      <c r="DU150" s="233">
        <f ca="1">COUNTIF('Group Stages'!J7:J150,DT150)</f>
        <v>0</v>
      </c>
      <c r="DV150" s="233">
        <f ca="1">COUNTIF('Group Stages'!K7:K150,DT150)</f>
        <v>0</v>
      </c>
      <c r="DW150" s="233">
        <f ca="1">COUNTIF('Group Stages'!L7:L150,DT150)</f>
        <v>0</v>
      </c>
      <c r="DX150" s="233">
        <f ca="1">COUNTIF('Group Stages'!M7:M150,DT150)</f>
        <v>0</v>
      </c>
      <c r="DY150" s="233">
        <f ca="1">COUNTIF('Group Stages'!N7:N150,DT150)</f>
        <v>0</v>
      </c>
      <c r="DZ150" s="233">
        <f ca="1">COUNTIF('Group Stages'!O7:O150,DT150)</f>
        <v>0</v>
      </c>
      <c r="EA150" s="233">
        <f ca="1">COUNTIF('Group Stages'!P7:P150,DT150)</f>
        <v>0</v>
      </c>
      <c r="EB150" s="233">
        <f ca="1">COUNTIF('Group Stages'!Q7:Q150,DT150)</f>
        <v>0</v>
      </c>
      <c r="EC150" s="233">
        <f ca="1">COUNTIF('Knock Out Stages'!K7:K85,DT150)</f>
        <v>0</v>
      </c>
      <c r="ED150" s="233">
        <f ca="1">COUNTIF('Knock Out Stages'!L7:L85,DT150)</f>
        <v>0</v>
      </c>
      <c r="EE150" s="233">
        <f ca="1">COUNTIF('Knock Out Stages'!M7:M85,DT150)</f>
        <v>0</v>
      </c>
      <c r="EF150" s="233">
        <f ca="1">COUNTIF('Knock Out Stages'!N7:N85,DT150)</f>
        <v>0</v>
      </c>
      <c r="EG150" s="233">
        <f ca="1">COUNTIF('Knock Out Stages'!O7:O85,DT150)</f>
        <v>0</v>
      </c>
      <c r="EH150" s="233">
        <f ca="1">COUNTIF('Knock Out Stages'!P7:P85,DT150)</f>
        <v>0</v>
      </c>
      <c r="EI150" s="233">
        <f ca="1">COUNTIF('Knock Out Stages'!Q7:Q85,DT150)</f>
        <v>0</v>
      </c>
      <c r="EJ150" s="233">
        <f ca="1">COUNTIF('Knock Out Stages'!R7:R85,DT150)</f>
        <v>0</v>
      </c>
      <c r="EK150" s="233">
        <f t="shared" ca="1" si="698"/>
        <v>0</v>
      </c>
      <c r="EL150" s="235">
        <f ca="1">RANK(EK150,EK3:EK1250)+COUNTIF(EK3:EK150,EK150)-1</f>
        <v>148</v>
      </c>
      <c r="EM150" s="233" t="str">
        <f t="shared" ca="1" si="699"/>
        <v>Nikola Katic (Bosnia and Herzegovina)</v>
      </c>
    </row>
    <row r="151" spans="1:143" x14ac:dyDescent="0.2">
      <c r="A151" s="233">
        <f t="shared" si="717"/>
        <v>15</v>
      </c>
      <c r="B151" s="233" t="str">
        <f t="shared" si="718"/>
        <v>Patrik Schick (og)</v>
      </c>
      <c r="C151" s="233" t="str">
        <f t="shared" si="719"/>
        <v>Patrik Schick (og)</v>
      </c>
      <c r="D151" s="233" t="str">
        <f t="shared" si="720"/>
        <v>Patrik Schick (og)</v>
      </c>
      <c r="E151" s="233" t="str">
        <f t="shared" si="721"/>
        <v>Kim Tae-Hyeon (og)</v>
      </c>
      <c r="F151" s="233" t="str">
        <f t="shared" si="722"/>
        <v>Manuel Akanji (og)</v>
      </c>
      <c r="G151" s="233" t="str">
        <f t="shared" si="723"/>
        <v>Manuel Akanji (og)</v>
      </c>
      <c r="H151" s="233" t="str">
        <f t="shared" si="724"/>
        <v>Manuel Akanji (og)</v>
      </c>
      <c r="I151" s="233" t="str">
        <f t="shared" si="725"/>
        <v>Khaled Ali Binsabaa (og)</v>
      </c>
      <c r="J151" s="233" t="str">
        <f t="shared" si="726"/>
        <v>Kieran Tierney (og)</v>
      </c>
      <c r="K151" s="233" t="str">
        <f t="shared" si="727"/>
        <v>Kieran Tierney (og)</v>
      </c>
      <c r="L151" s="233" t="str">
        <f t="shared" si="728"/>
        <v>Kieran Tierney (og)</v>
      </c>
      <c r="M151" s="233" t="str">
        <f t="shared" si="729"/>
        <v>Josue Duverger (og)</v>
      </c>
      <c r="N151" s="233" t="str">
        <f t="shared" si="730"/>
        <v>Kerem Aktürkoglu (og)</v>
      </c>
      <c r="O151" s="233" t="str">
        <f t="shared" si="731"/>
        <v>Kerem Aktürkoglu (og)</v>
      </c>
      <c r="P151" s="233" t="str">
        <f t="shared" si="732"/>
        <v>Kerem Aktürkoglu (og)</v>
      </c>
      <c r="Q151" s="233" t="str">
        <f t="shared" si="733"/>
        <v>Kai Trewin (og)</v>
      </c>
      <c r="R151" s="233" t="str">
        <f t="shared" si="734"/>
        <v>Janner Corozo (og)</v>
      </c>
      <c r="S151" s="233" t="str">
        <f t="shared" si="735"/>
        <v>Janner Corozo (og)</v>
      </c>
      <c r="T151" s="233" t="str">
        <f t="shared" si="736"/>
        <v>Janner Corozo (og)</v>
      </c>
      <c r="U151" s="233" t="str">
        <f t="shared" si="737"/>
        <v>Jean Michaël Seri (og)</v>
      </c>
      <c r="V151" s="233" t="str">
        <f t="shared" si="738"/>
        <v>Khalil Ayari (og)</v>
      </c>
      <c r="W151" s="233" t="str">
        <f t="shared" si="739"/>
        <v>Khalil Ayari (og)</v>
      </c>
      <c r="X151" s="233" t="str">
        <f t="shared" si="740"/>
        <v>Khalil Ayari (og)</v>
      </c>
      <c r="Y151" s="233" t="str">
        <f t="shared" si="741"/>
        <v>Kristoffer Nordfeldt (og)</v>
      </c>
      <c r="Z151" s="233" t="str">
        <f t="shared" si="742"/>
        <v>Kosta Barbarouses (og)</v>
      </c>
      <c r="AA151" s="233" t="str">
        <f t="shared" si="743"/>
        <v>Kosta Barbarouses (og)</v>
      </c>
      <c r="AB151" s="233" t="str">
        <f t="shared" si="744"/>
        <v>Kosta Barbarouses (og)</v>
      </c>
      <c r="AC151" s="233" t="str">
        <f t="shared" si="745"/>
        <v>Mehdi Hashemnejad (og)</v>
      </c>
      <c r="AD151" s="233" t="str">
        <f t="shared" si="746"/>
        <v>Gullermo Varela (og)</v>
      </c>
      <c r="AE151" s="233" t="str">
        <f t="shared" si="747"/>
        <v>Gullermo Varela (og)</v>
      </c>
      <c r="AF151" s="233" t="str">
        <f t="shared" si="748"/>
        <v>Gullermo Varela (og)</v>
      </c>
      <c r="AG151" s="233" t="str">
        <f t="shared" si="749"/>
        <v>Mohamed Kanno (og)</v>
      </c>
      <c r="AH151" s="233" t="str">
        <f t="shared" si="750"/>
        <v>Leo Østigard (og)</v>
      </c>
      <c r="AI151" s="233" t="str">
        <f t="shared" si="751"/>
        <v>Leo Østigard (og)</v>
      </c>
      <c r="AJ151" s="233" t="str">
        <f t="shared" ref="AJ151" si="818">AK17&amp;" (og)"</f>
        <v>Leo Østigard (og)</v>
      </c>
      <c r="AK151" s="233" t="str">
        <f t="shared" si="753"/>
        <v>Karrar Nabeel19 (og)</v>
      </c>
      <c r="AL151" s="233" t="str">
        <f t="shared" si="754"/>
        <v>Mohammad Ahmed Mohammad Taha (og)</v>
      </c>
      <c r="AM151" s="233" t="str">
        <f t="shared" si="755"/>
        <v>Mohammad Ahmed Mohammad Taha (og)</v>
      </c>
      <c r="AN151" s="233" t="str">
        <f t="shared" ref="AN151" si="819">AO17&amp;" (og)"</f>
        <v>Mohammad Ahmed Mohammad Taha (og)</v>
      </c>
      <c r="AO151" s="233" t="str">
        <f t="shared" si="757"/>
        <v>Maximilian Wöber (og)</v>
      </c>
      <c r="AP151" s="233" t="str">
        <f t="shared" si="758"/>
        <v>Johan Carbonero (og)</v>
      </c>
      <c r="AQ151" s="233" t="str">
        <f t="shared" si="759"/>
        <v>Johan Carbonero (og)</v>
      </c>
      <c r="AR151" s="233" t="str">
        <f t="shared" ref="AR151" si="820">AS17&amp;" (og)"</f>
        <v>Johan Carbonero (og)</v>
      </c>
      <c r="AS151" s="233" t="str">
        <f t="shared" si="761"/>
        <v>Khojiakbar Alijonov (og)</v>
      </c>
      <c r="AT151" s="233" t="str">
        <f t="shared" si="762"/>
        <v>José Córdoba (og)</v>
      </c>
      <c r="AU151" s="233" t="str">
        <f t="shared" si="763"/>
        <v>José Córdoba (og)</v>
      </c>
      <c r="AV151" s="233" t="str">
        <f t="shared" ref="AV151" si="821">AW17&amp;" (og)"</f>
        <v>José Córdoba (og)</v>
      </c>
      <c r="AW151" s="233" t="str">
        <f t="shared" si="765"/>
        <v>Jordan Ayew (og)</v>
      </c>
      <c r="DQ151" s="233" t="str">
        <f t="shared" ca="1" si="638"/>
        <v>Bosnia and Herzegovina</v>
      </c>
      <c r="DR151" s="233">
        <f t="shared" si="639"/>
        <v>18</v>
      </c>
      <c r="DS151" s="233">
        <f t="shared" si="640"/>
        <v>4</v>
      </c>
      <c r="DT151" s="233" t="str">
        <f ca="1">OFFSET(C3,DR151,DS151)</f>
        <v>Nikola Vasiljev</v>
      </c>
      <c r="DU151" s="233">
        <f ca="1">COUNTIF('Group Stages'!J7:J150,DT151)</f>
        <v>0</v>
      </c>
      <c r="DV151" s="233">
        <f ca="1">COUNTIF('Group Stages'!K7:K150,DT151)</f>
        <v>0</v>
      </c>
      <c r="DW151" s="233">
        <f ca="1">COUNTIF('Group Stages'!L7:L150,DT151)</f>
        <v>0</v>
      </c>
      <c r="DX151" s="233">
        <f ca="1">COUNTIF('Group Stages'!M7:M150,DT151)</f>
        <v>0</v>
      </c>
      <c r="DY151" s="233">
        <f ca="1">COUNTIF('Group Stages'!N7:N150,DT151)</f>
        <v>0</v>
      </c>
      <c r="DZ151" s="233">
        <f ca="1">COUNTIF('Group Stages'!O7:O150,DT151)</f>
        <v>0</v>
      </c>
      <c r="EA151" s="233">
        <f ca="1">COUNTIF('Group Stages'!P7:P150,DT151)</f>
        <v>0</v>
      </c>
      <c r="EB151" s="233">
        <f ca="1">COUNTIF('Group Stages'!Q7:Q150,DT151)</f>
        <v>0</v>
      </c>
      <c r="EC151" s="233">
        <f ca="1">COUNTIF('Knock Out Stages'!K7:K85,DT151)</f>
        <v>0</v>
      </c>
      <c r="ED151" s="233">
        <f ca="1">COUNTIF('Knock Out Stages'!L7:L85,DT151)</f>
        <v>0</v>
      </c>
      <c r="EE151" s="233">
        <f ca="1">COUNTIF('Knock Out Stages'!M7:M85,DT151)</f>
        <v>0</v>
      </c>
      <c r="EF151" s="233">
        <f ca="1">COUNTIF('Knock Out Stages'!N7:N85,DT151)</f>
        <v>0</v>
      </c>
      <c r="EG151" s="233">
        <f ca="1">COUNTIF('Knock Out Stages'!O7:O85,DT151)</f>
        <v>0</v>
      </c>
      <c r="EH151" s="233">
        <f ca="1">COUNTIF('Knock Out Stages'!P7:P85,DT151)</f>
        <v>0</v>
      </c>
      <c r="EI151" s="233">
        <f ca="1">COUNTIF('Knock Out Stages'!Q7:Q85,DT151)</f>
        <v>0</v>
      </c>
      <c r="EJ151" s="233">
        <f ca="1">COUNTIF('Knock Out Stages'!R7:R85,DT151)</f>
        <v>0</v>
      </c>
      <c r="EK151" s="233">
        <f t="shared" ca="1" si="698"/>
        <v>0</v>
      </c>
      <c r="EL151" s="235">
        <f ca="1">RANK(EK151,EK3:EK1250)+COUNTIF(EK3:EK151,EK151)-1</f>
        <v>149</v>
      </c>
      <c r="EM151" s="233" t="str">
        <f t="shared" ca="1" si="699"/>
        <v>Nikola Vasiljev (Bosnia and Herzegovina)</v>
      </c>
    </row>
    <row r="152" spans="1:143" x14ac:dyDescent="0.2">
      <c r="A152" s="233">
        <f t="shared" si="717"/>
        <v>16</v>
      </c>
      <c r="B152" s="233" t="str">
        <f t="shared" si="718"/>
        <v>Pavel Bucha (og)</v>
      </c>
      <c r="C152" s="233" t="str">
        <f t="shared" si="719"/>
        <v>Pavel Bucha (og)</v>
      </c>
      <c r="D152" s="233" t="str">
        <f t="shared" si="720"/>
        <v>Pavel Bucha (og)</v>
      </c>
      <c r="E152" s="233" t="str">
        <f t="shared" si="721"/>
        <v>Kwon Hyeok-Kyu (og)</v>
      </c>
      <c r="F152" s="233" t="str">
        <f t="shared" si="722"/>
        <v>Marvin Keller (og)</v>
      </c>
      <c r="G152" s="233" t="str">
        <f t="shared" si="723"/>
        <v>Marvin Keller (og)</v>
      </c>
      <c r="H152" s="233" t="str">
        <f t="shared" si="724"/>
        <v>Marvin Keller (og)</v>
      </c>
      <c r="I152" s="233" t="str">
        <f t="shared" si="725"/>
        <v>Lucas Mendes (og)</v>
      </c>
      <c r="J152" s="233" t="str">
        <f t="shared" si="726"/>
        <v>Lennon Miller (og)</v>
      </c>
      <c r="K152" s="233" t="str">
        <f t="shared" si="727"/>
        <v>Lennon Miller (og)</v>
      </c>
      <c r="L152" s="233" t="str">
        <f t="shared" si="728"/>
        <v>Lennon Miller (og)</v>
      </c>
      <c r="M152" s="233" t="str">
        <f t="shared" si="729"/>
        <v>Leverton Pierre (og)</v>
      </c>
      <c r="N152" s="233" t="str">
        <f t="shared" si="730"/>
        <v>Merih Demiral (og)</v>
      </c>
      <c r="O152" s="233" t="str">
        <f t="shared" si="731"/>
        <v>Merih Demiral (og)</v>
      </c>
      <c r="P152" s="233" t="str">
        <f t="shared" si="732"/>
        <v>Merih Demiral (og)</v>
      </c>
      <c r="Q152" s="233" t="str">
        <f t="shared" si="733"/>
        <v>Kye Rowles (og)</v>
      </c>
      <c r="R152" s="233" t="str">
        <f t="shared" si="734"/>
        <v>John Mercado (og)</v>
      </c>
      <c r="S152" s="233" t="str">
        <f t="shared" si="735"/>
        <v>John Mercado (og)</v>
      </c>
      <c r="T152" s="233" t="str">
        <f t="shared" si="736"/>
        <v>John Mercado (og)</v>
      </c>
      <c r="U152" s="233" t="str">
        <f t="shared" si="737"/>
        <v>Martial Godo (og)</v>
      </c>
      <c r="V152" s="233" t="str">
        <f t="shared" si="738"/>
        <v>Louey Farhat (og)</v>
      </c>
      <c r="W152" s="233" t="str">
        <f t="shared" si="739"/>
        <v>Louey Farhat (og)</v>
      </c>
      <c r="X152" s="233" t="str">
        <f t="shared" si="740"/>
        <v>Louey Farhat (og)</v>
      </c>
      <c r="Y152" s="233" t="str">
        <f t="shared" si="741"/>
        <v>Lucas Bergvall (og)</v>
      </c>
      <c r="Z152" s="233" t="str">
        <f t="shared" si="742"/>
        <v>Lachlan Bayliss (og)</v>
      </c>
      <c r="AA152" s="233" t="str">
        <f t="shared" si="743"/>
        <v>Lachlan Bayliss (og)</v>
      </c>
      <c r="AB152" s="233" t="str">
        <f t="shared" si="744"/>
        <v>Lachlan Bayliss (og)</v>
      </c>
      <c r="AC152" s="233" t="str">
        <f t="shared" si="745"/>
        <v>Mehdi Taremi (og)</v>
      </c>
      <c r="AD152" s="233" t="str">
        <f t="shared" si="746"/>
        <v>José Luis Rodríguez URG (og)</v>
      </c>
      <c r="AE152" s="233" t="str">
        <f t="shared" si="747"/>
        <v>José Luis Rodríguez URG (og)</v>
      </c>
      <c r="AF152" s="233" t="str">
        <f t="shared" si="748"/>
        <v>José Luis Rodríguez URG (og)</v>
      </c>
      <c r="AG152" s="233" t="str">
        <f t="shared" si="749"/>
        <v>Mohammed Al-Owais (og)</v>
      </c>
      <c r="AH152" s="233" t="str">
        <f t="shared" si="750"/>
        <v>Marcus Pedersen (og)</v>
      </c>
      <c r="AI152" s="233" t="str">
        <f t="shared" si="751"/>
        <v>Marcus Pedersen (og)</v>
      </c>
      <c r="AJ152" s="233" t="str">
        <f t="shared" ref="AJ152" si="822">AK18&amp;" (og)"</f>
        <v>Marcus Pedersen (og)</v>
      </c>
      <c r="AK152" s="233" t="str">
        <f t="shared" si="753"/>
        <v>Kevin Yakob (og)</v>
      </c>
      <c r="AL152" s="233" t="str">
        <f t="shared" si="754"/>
        <v>Mohammad Ratib Mohammad Al-Daoud (og)</v>
      </c>
      <c r="AM152" s="233" t="str">
        <f t="shared" si="755"/>
        <v>Mohammad Ratib Mohammad Al-Daoud (og)</v>
      </c>
      <c r="AN152" s="233" t="str">
        <f t="shared" ref="AN152" si="823">AO18&amp;" (og)"</f>
        <v>Mohammad Ratib Mohammad Al-Daoud (og)</v>
      </c>
      <c r="AO152" s="233" t="str">
        <f t="shared" si="757"/>
        <v>Michael Gregoritsch (og)</v>
      </c>
      <c r="AP152" s="233" t="str">
        <f t="shared" si="758"/>
        <v>Johan Mojica (og)</v>
      </c>
      <c r="AQ152" s="233" t="str">
        <f t="shared" si="759"/>
        <v>Johan Mojica (og)</v>
      </c>
      <c r="AR152" s="233" t="str">
        <f t="shared" ref="AR152" si="824">AS18&amp;" (og)"</f>
        <v>Johan Mojica (og)</v>
      </c>
      <c r="AS152" s="233" t="str">
        <f t="shared" si="761"/>
        <v>Muhammadkodir Hamraliev (og)</v>
      </c>
      <c r="AT152" s="233" t="str">
        <f t="shared" si="762"/>
        <v>José Fajardo (og)</v>
      </c>
      <c r="AU152" s="233" t="str">
        <f t="shared" si="763"/>
        <v>José Fajardo (og)</v>
      </c>
      <c r="AV152" s="233" t="str">
        <f t="shared" ref="AV152" si="825">AW18&amp;" (og)"</f>
        <v>José Fajardo (og)</v>
      </c>
      <c r="AW152" s="233" t="str">
        <f t="shared" si="765"/>
        <v>Joseph Anang (og)</v>
      </c>
      <c r="DQ152" s="233" t="str">
        <f t="shared" ca="1" si="638"/>
        <v>Bosnia and Herzegovina</v>
      </c>
      <c r="DR152" s="233">
        <f t="shared" si="639"/>
        <v>19</v>
      </c>
      <c r="DS152" s="233">
        <f t="shared" si="640"/>
        <v>4</v>
      </c>
      <c r="DT152" s="233" t="str">
        <f ca="1">OFFSET(C3,DR152,DS152)</f>
        <v>Osman Hadzikic</v>
      </c>
      <c r="DU152" s="233">
        <f ca="1">COUNTIF('Group Stages'!J7:J150,DT152)</f>
        <v>0</v>
      </c>
      <c r="DV152" s="233">
        <f ca="1">COUNTIF('Group Stages'!K7:K150,DT152)</f>
        <v>0</v>
      </c>
      <c r="DW152" s="233">
        <f ca="1">COUNTIF('Group Stages'!L7:L150,DT152)</f>
        <v>0</v>
      </c>
      <c r="DX152" s="233">
        <f ca="1">COUNTIF('Group Stages'!M7:M150,DT152)</f>
        <v>0</v>
      </c>
      <c r="DY152" s="233">
        <f ca="1">COUNTIF('Group Stages'!N7:N150,DT152)</f>
        <v>0</v>
      </c>
      <c r="DZ152" s="233">
        <f ca="1">COUNTIF('Group Stages'!O7:O150,DT152)</f>
        <v>0</v>
      </c>
      <c r="EA152" s="233">
        <f ca="1">COUNTIF('Group Stages'!P7:P150,DT152)</f>
        <v>0</v>
      </c>
      <c r="EB152" s="233">
        <f ca="1">COUNTIF('Group Stages'!Q7:Q150,DT152)</f>
        <v>0</v>
      </c>
      <c r="EC152" s="233">
        <f ca="1">COUNTIF('Knock Out Stages'!K7:K85,DT152)</f>
        <v>0</v>
      </c>
      <c r="ED152" s="233">
        <f ca="1">COUNTIF('Knock Out Stages'!L7:L85,DT152)</f>
        <v>0</v>
      </c>
      <c r="EE152" s="233">
        <f ca="1">COUNTIF('Knock Out Stages'!M7:M85,DT152)</f>
        <v>0</v>
      </c>
      <c r="EF152" s="233">
        <f ca="1">COUNTIF('Knock Out Stages'!N7:N85,DT152)</f>
        <v>0</v>
      </c>
      <c r="EG152" s="233">
        <f ca="1">COUNTIF('Knock Out Stages'!O7:O85,DT152)</f>
        <v>0</v>
      </c>
      <c r="EH152" s="233">
        <f ca="1">COUNTIF('Knock Out Stages'!P7:P85,DT152)</f>
        <v>0</v>
      </c>
      <c r="EI152" s="233">
        <f ca="1">COUNTIF('Knock Out Stages'!Q7:Q85,DT152)</f>
        <v>0</v>
      </c>
      <c r="EJ152" s="233">
        <f ca="1">COUNTIF('Knock Out Stages'!R7:R85,DT152)</f>
        <v>0</v>
      </c>
      <c r="EK152" s="233">
        <f t="shared" ca="1" si="698"/>
        <v>0</v>
      </c>
      <c r="EL152" s="235">
        <f ca="1">RANK(EK152,EK3:EK1250)+COUNTIF(EK3:EK152,EK152)-1</f>
        <v>150</v>
      </c>
      <c r="EM152" s="233" t="str">
        <f t="shared" ca="1" si="699"/>
        <v>Osman Hadzikic (Bosnia and Herzegovina)</v>
      </c>
    </row>
    <row r="153" spans="1:143" x14ac:dyDescent="0.2">
      <c r="A153" s="233">
        <f t="shared" si="717"/>
        <v>17</v>
      </c>
      <c r="B153" s="233" t="str">
        <f t="shared" si="718"/>
        <v>Pavel Sulc (og)</v>
      </c>
      <c r="C153" s="233" t="str">
        <f t="shared" si="719"/>
        <v>Pavel Sulc (og)</v>
      </c>
      <c r="D153" s="233" t="str">
        <f t="shared" si="720"/>
        <v>Pavel Sulc (og)</v>
      </c>
      <c r="E153" s="233" t="str">
        <f t="shared" si="721"/>
        <v>Lee Jae-Sung (og)</v>
      </c>
      <c r="F153" s="233" t="str">
        <f t="shared" si="722"/>
        <v>Michel Aebischer (og)</v>
      </c>
      <c r="G153" s="233" t="str">
        <f t="shared" si="723"/>
        <v>Michel Aebischer (og)</v>
      </c>
      <c r="H153" s="233" t="str">
        <f t="shared" si="724"/>
        <v>Michel Aebischer (og)</v>
      </c>
      <c r="I153" s="233" t="str">
        <f t="shared" si="725"/>
        <v>Meshaal Barsham (og)</v>
      </c>
      <c r="J153" s="233" t="str">
        <f t="shared" si="726"/>
        <v>Lewis Ferguson (og)</v>
      </c>
      <c r="K153" s="233" t="str">
        <f t="shared" si="727"/>
        <v>Lewis Ferguson (og)</v>
      </c>
      <c r="L153" s="233" t="str">
        <f t="shared" si="728"/>
        <v>Lewis Ferguson (og)</v>
      </c>
      <c r="M153" s="233" t="str">
        <f t="shared" si="729"/>
        <v>Louicius Don Deedson (og)</v>
      </c>
      <c r="N153" s="233" t="str">
        <f t="shared" si="730"/>
        <v>Mert Günok (og)</v>
      </c>
      <c r="O153" s="233" t="str">
        <f t="shared" si="731"/>
        <v>Mert Günok (og)</v>
      </c>
      <c r="P153" s="233" t="str">
        <f t="shared" si="732"/>
        <v>Mert Günok (og)</v>
      </c>
      <c r="Q153" s="233" t="str">
        <f t="shared" si="733"/>
        <v>Lucas Herrington (og)</v>
      </c>
      <c r="R153" s="233" t="str">
        <f t="shared" si="734"/>
        <v>John Yeboah (og)</v>
      </c>
      <c r="S153" s="233" t="str">
        <f t="shared" si="735"/>
        <v>John Yeboah (og)</v>
      </c>
      <c r="T153" s="233" t="str">
        <f t="shared" si="736"/>
        <v>John Yeboah (og)</v>
      </c>
      <c r="U153" s="233" t="str">
        <f t="shared" si="737"/>
        <v>Mohamed Koné (og)</v>
      </c>
      <c r="V153" s="233" t="str">
        <f t="shared" si="738"/>
        <v>Mohamed Neffati (og)</v>
      </c>
      <c r="W153" s="233" t="str">
        <f t="shared" si="739"/>
        <v>Mohamed Neffati (og)</v>
      </c>
      <c r="X153" s="233" t="str">
        <f t="shared" si="740"/>
        <v>Mohamed Neffati (og)</v>
      </c>
      <c r="Y153" s="233" t="str">
        <f t="shared" si="741"/>
        <v>Mattias Svanberg (og)</v>
      </c>
      <c r="Z153" s="233" t="str">
        <f t="shared" si="742"/>
        <v>Logan Rogerson (og)</v>
      </c>
      <c r="AA153" s="233" t="str">
        <f t="shared" si="743"/>
        <v>Logan Rogerson (og)</v>
      </c>
      <c r="AB153" s="233" t="str">
        <f t="shared" si="744"/>
        <v>Logan Rogerson (og)</v>
      </c>
      <c r="AC153" s="233" t="str">
        <f t="shared" si="745"/>
        <v>Mehdi Torabi (og)</v>
      </c>
      <c r="AD153" s="233" t="str">
        <f t="shared" si="746"/>
        <v>José María Giménez (og)</v>
      </c>
      <c r="AE153" s="233" t="str">
        <f t="shared" si="747"/>
        <v>José María Giménez (og)</v>
      </c>
      <c r="AF153" s="233" t="str">
        <f t="shared" si="748"/>
        <v>José María Giménez (og)</v>
      </c>
      <c r="AG153" s="233" t="str">
        <f t="shared" si="749"/>
        <v>Mohammed Al-Yami (og)</v>
      </c>
      <c r="AH153" s="233" t="str">
        <f t="shared" si="750"/>
        <v>Morten Thorsby (og)</v>
      </c>
      <c r="AI153" s="233" t="str">
        <f t="shared" si="751"/>
        <v>Morten Thorsby (og)</v>
      </c>
      <c r="AJ153" s="233" t="str">
        <f t="shared" ref="AJ153" si="826">AK19&amp;" (og)"</f>
        <v>Morten Thorsby (og)</v>
      </c>
      <c r="AK153" s="233" t="str">
        <f t="shared" si="753"/>
        <v>Kumel Saadi (og)</v>
      </c>
      <c r="AL153" s="233" t="str">
        <f t="shared" si="754"/>
        <v>Mohammed Abu Zraiq (og)</v>
      </c>
      <c r="AM153" s="233" t="str">
        <f t="shared" si="755"/>
        <v>Mohammed Abu Zraiq (og)</v>
      </c>
      <c r="AN153" s="233" t="str">
        <f t="shared" ref="AN153" si="827">AO19&amp;" (og)"</f>
        <v>Mohammed Abu Zraiq (og)</v>
      </c>
      <c r="AO153" s="233" t="str">
        <f t="shared" si="757"/>
        <v>Michael Svoboda (og)</v>
      </c>
      <c r="AP153" s="233" t="str">
        <f t="shared" si="758"/>
        <v>Jorge Carrascal (og)</v>
      </c>
      <c r="AQ153" s="233" t="str">
        <f t="shared" si="759"/>
        <v>Jorge Carrascal (og)</v>
      </c>
      <c r="AR153" s="233" t="str">
        <f t="shared" ref="AR153" si="828">AS19&amp;" (og)"</f>
        <v>Jorge Carrascal (og)</v>
      </c>
      <c r="AS153" s="233" t="str">
        <f t="shared" si="761"/>
        <v>Mukhammadrasul Abdumajidov (og)</v>
      </c>
      <c r="AT153" s="233" t="str">
        <f t="shared" si="762"/>
        <v>José Kadir (og)</v>
      </c>
      <c r="AU153" s="233" t="str">
        <f t="shared" si="763"/>
        <v>José Kadir (og)</v>
      </c>
      <c r="AV153" s="233" t="str">
        <f t="shared" ref="AV153" si="829">AW19&amp;" (og)"</f>
        <v>José Kadir (og)</v>
      </c>
      <c r="AW153" s="233" t="str">
        <f t="shared" si="765"/>
        <v>Kamaldeen Sulemana (og)</v>
      </c>
      <c r="DQ153" s="233" t="str">
        <f t="shared" ca="1" si="638"/>
        <v>Bosnia and Herzegovina</v>
      </c>
      <c r="DR153" s="233">
        <f t="shared" si="639"/>
        <v>20</v>
      </c>
      <c r="DS153" s="233">
        <f t="shared" si="640"/>
        <v>4</v>
      </c>
      <c r="DT153" s="233" t="str">
        <f ca="1">OFFSET(C3,DR153,DS153)</f>
        <v>Samed Bazdar</v>
      </c>
      <c r="DU153" s="233">
        <f ca="1">COUNTIF('Group Stages'!J7:J150,DT153)</f>
        <v>0</v>
      </c>
      <c r="DV153" s="233">
        <f ca="1">COUNTIF('Group Stages'!K7:K150,DT153)</f>
        <v>0</v>
      </c>
      <c r="DW153" s="233">
        <f ca="1">COUNTIF('Group Stages'!L7:L150,DT153)</f>
        <v>0</v>
      </c>
      <c r="DX153" s="233">
        <f ca="1">COUNTIF('Group Stages'!M7:M150,DT153)</f>
        <v>0</v>
      </c>
      <c r="DY153" s="233">
        <f ca="1">COUNTIF('Group Stages'!N7:N150,DT153)</f>
        <v>0</v>
      </c>
      <c r="DZ153" s="233">
        <f ca="1">COUNTIF('Group Stages'!O7:O150,DT153)</f>
        <v>0</v>
      </c>
      <c r="EA153" s="233">
        <f ca="1">COUNTIF('Group Stages'!P7:P150,DT153)</f>
        <v>0</v>
      </c>
      <c r="EB153" s="233">
        <f ca="1">COUNTIF('Group Stages'!Q7:Q150,DT153)</f>
        <v>0</v>
      </c>
      <c r="EC153" s="233">
        <f ca="1">COUNTIF('Knock Out Stages'!K7:K85,DT153)</f>
        <v>0</v>
      </c>
      <c r="ED153" s="233">
        <f ca="1">COUNTIF('Knock Out Stages'!L7:L85,DT153)</f>
        <v>0</v>
      </c>
      <c r="EE153" s="233">
        <f ca="1">COUNTIF('Knock Out Stages'!M7:M85,DT153)</f>
        <v>0</v>
      </c>
      <c r="EF153" s="233">
        <f ca="1">COUNTIF('Knock Out Stages'!N7:N85,DT153)</f>
        <v>0</v>
      </c>
      <c r="EG153" s="233">
        <f ca="1">COUNTIF('Knock Out Stages'!O7:O85,DT153)</f>
        <v>0</v>
      </c>
      <c r="EH153" s="233">
        <f ca="1">COUNTIF('Knock Out Stages'!P7:P85,DT153)</f>
        <v>0</v>
      </c>
      <c r="EI153" s="233">
        <f ca="1">COUNTIF('Knock Out Stages'!Q7:Q85,DT153)</f>
        <v>0</v>
      </c>
      <c r="EJ153" s="233">
        <f ca="1">COUNTIF('Knock Out Stages'!R7:R85,DT153)</f>
        <v>0</v>
      </c>
      <c r="EK153" s="233">
        <f t="shared" ca="1" si="698"/>
        <v>0</v>
      </c>
      <c r="EL153" s="235">
        <f ca="1">RANK(EK153,EK3:EK1250)+COUNTIF(EK3:EK153,EK153)-1</f>
        <v>151</v>
      </c>
      <c r="EM153" s="233" t="str">
        <f t="shared" ca="1" si="699"/>
        <v>Samed Bazdar (Bosnia and Herzegovina)</v>
      </c>
    </row>
    <row r="154" spans="1:143" x14ac:dyDescent="0.2">
      <c r="A154" s="233">
        <f t="shared" si="717"/>
        <v>18</v>
      </c>
      <c r="B154" s="233" t="str">
        <f t="shared" si="718"/>
        <v>Robin Hranác (og)</v>
      </c>
      <c r="C154" s="233" t="str">
        <f t="shared" si="719"/>
        <v>Robin Hranác (og)</v>
      </c>
      <c r="D154" s="233" t="str">
        <f t="shared" si="720"/>
        <v>Robin Hranác (og)</v>
      </c>
      <c r="E154" s="233" t="str">
        <f t="shared" si="721"/>
        <v>Lee Kang-in (og)</v>
      </c>
      <c r="F154" s="233" t="str">
        <f t="shared" si="722"/>
        <v>Miro Muheim (og)</v>
      </c>
      <c r="G154" s="233" t="str">
        <f t="shared" si="723"/>
        <v>Miro Muheim (og)</v>
      </c>
      <c r="H154" s="233" t="str">
        <f t="shared" si="724"/>
        <v>Miro Muheim (og)</v>
      </c>
      <c r="I154" s="233" t="str">
        <f t="shared" si="725"/>
        <v>Mohamed Naceur Almanai (og)</v>
      </c>
      <c r="J154" s="233" t="str">
        <f t="shared" si="726"/>
        <v>Liam Kelly (og)</v>
      </c>
      <c r="K154" s="233" t="str">
        <f t="shared" si="727"/>
        <v>Liam Kelly (og)</v>
      </c>
      <c r="L154" s="233" t="str">
        <f t="shared" si="728"/>
        <v>Liam Kelly (og)</v>
      </c>
      <c r="M154" s="233" t="str">
        <f t="shared" si="729"/>
        <v>Martin Expérience (og)</v>
      </c>
      <c r="N154" s="233" t="str">
        <f t="shared" si="730"/>
        <v>Mert Müldür (og)</v>
      </c>
      <c r="O154" s="233" t="str">
        <f t="shared" si="731"/>
        <v>Mert Müldür (og)</v>
      </c>
      <c r="P154" s="233" t="str">
        <f t="shared" si="732"/>
        <v>Mert Müldür (og)</v>
      </c>
      <c r="Q154" s="233" t="str">
        <f t="shared" si="733"/>
        <v>Martin Boyle (og)</v>
      </c>
      <c r="R154" s="233" t="str">
        <f t="shared" si="734"/>
        <v>Jordy Alcivar (og)</v>
      </c>
      <c r="S154" s="233" t="str">
        <f t="shared" si="735"/>
        <v>Jordy Alcivar (og)</v>
      </c>
      <c r="T154" s="233" t="str">
        <f t="shared" si="736"/>
        <v>Jordy Alcivar (og)</v>
      </c>
      <c r="U154" s="233" t="str">
        <f t="shared" si="737"/>
        <v>Nicolas Pépé (og)</v>
      </c>
      <c r="V154" s="233" t="str">
        <f t="shared" si="738"/>
        <v>Mortadha Ben Ouanes (og)</v>
      </c>
      <c r="W154" s="233" t="str">
        <f t="shared" si="739"/>
        <v>Mortadha Ben Ouanes (og)</v>
      </c>
      <c r="X154" s="233" t="str">
        <f t="shared" si="740"/>
        <v>Mortadha Ben Ouanes (og)</v>
      </c>
      <c r="Y154" s="233" t="str">
        <f t="shared" si="741"/>
        <v>Melker Ellborg (og)</v>
      </c>
      <c r="Z154" s="233" t="str">
        <f t="shared" si="742"/>
        <v>Marko Stamenic (og)</v>
      </c>
      <c r="AA154" s="233" t="str">
        <f t="shared" si="743"/>
        <v>Marko Stamenic (og)</v>
      </c>
      <c r="AB154" s="233" t="str">
        <f t="shared" si="744"/>
        <v>Marko Stamenic (og)</v>
      </c>
      <c r="AC154" s="233" t="str">
        <f t="shared" si="745"/>
        <v>Milad Mohammadi (og)</v>
      </c>
      <c r="AD154" s="233" t="str">
        <f t="shared" si="746"/>
        <v>Juan Manuel Sanabria (og)</v>
      </c>
      <c r="AE154" s="233" t="str">
        <f t="shared" si="747"/>
        <v>Juan Manuel Sanabria (og)</v>
      </c>
      <c r="AF154" s="233" t="str">
        <f t="shared" si="748"/>
        <v>Juan Manuel Sanabria (og)</v>
      </c>
      <c r="AG154" s="233" t="str">
        <f t="shared" si="749"/>
        <v>Musab Al-Juwayr (og)</v>
      </c>
      <c r="AH154" s="233" t="str">
        <f t="shared" si="750"/>
        <v>Odin Bjørtuft (og)</v>
      </c>
      <c r="AI154" s="233" t="str">
        <f t="shared" si="751"/>
        <v>Odin Bjørtuft (og)</v>
      </c>
      <c r="AJ154" s="233" t="str">
        <f t="shared" ref="AJ154" si="830">AK20&amp;" (og)"</f>
        <v>Odin Bjørtuft (og)</v>
      </c>
      <c r="AK154" s="233" t="str">
        <f t="shared" si="753"/>
        <v>Marko Lawk Farji (og)</v>
      </c>
      <c r="AL154" s="233" t="str">
        <f t="shared" si="754"/>
        <v>Mohannad Abu Taha (og)</v>
      </c>
      <c r="AM154" s="233" t="str">
        <f t="shared" si="755"/>
        <v>Mohannad Abu Taha (og)</v>
      </c>
      <c r="AN154" s="233" t="str">
        <f t="shared" ref="AN154" si="831">AO20&amp;" (og)"</f>
        <v>Mohannad Abu Taha (og)</v>
      </c>
      <c r="AO154" s="233" t="str">
        <f t="shared" si="757"/>
        <v>Nicolas Seiwald (og)</v>
      </c>
      <c r="AP154" s="233" t="str">
        <f t="shared" si="758"/>
        <v>Juan Cabal (og)</v>
      </c>
      <c r="AQ154" s="233" t="str">
        <f t="shared" si="759"/>
        <v>Juan Cabal (og)</v>
      </c>
      <c r="AR154" s="233" t="str">
        <f t="shared" ref="AR154" si="832">AS20&amp;" (og)"</f>
        <v>Juan Cabal (og)</v>
      </c>
      <c r="AS154" s="233" t="str">
        <f t="shared" si="761"/>
        <v>Odiljon Xamrobekov (og)</v>
      </c>
      <c r="AT154" s="233" t="str">
        <f t="shared" si="762"/>
        <v>José Luis Rodríguez (og)</v>
      </c>
      <c r="AU154" s="233" t="str">
        <f t="shared" si="763"/>
        <v>José Luis Rodríguez (og)</v>
      </c>
      <c r="AV154" s="233" t="str">
        <f t="shared" ref="AV154" si="833">AW20&amp;" (og)"</f>
        <v>José Luis Rodríguez (og)</v>
      </c>
      <c r="AW154" s="233" t="str">
        <f t="shared" si="765"/>
        <v>Kojo Peprah Oppong (og)</v>
      </c>
      <c r="DQ154" s="233" t="str">
        <f t="shared" ca="1" si="638"/>
        <v>Bosnia and Herzegovina</v>
      </c>
      <c r="DR154" s="233">
        <f t="shared" si="639"/>
        <v>21</v>
      </c>
      <c r="DS154" s="233">
        <f t="shared" si="640"/>
        <v>4</v>
      </c>
      <c r="DT154" s="233" t="str">
        <f ca="1">OFFSET(C3,DR154,DS154)</f>
        <v>Sead Kolasinac</v>
      </c>
      <c r="DU154" s="233">
        <f ca="1">COUNTIF('Group Stages'!J7:J150,DT154)</f>
        <v>0</v>
      </c>
      <c r="DV154" s="233">
        <f ca="1">COUNTIF('Group Stages'!K7:K150,DT154)</f>
        <v>0</v>
      </c>
      <c r="DW154" s="233">
        <f ca="1">COUNTIF('Group Stages'!L7:L150,DT154)</f>
        <v>0</v>
      </c>
      <c r="DX154" s="233">
        <f ca="1">COUNTIF('Group Stages'!M7:M150,DT154)</f>
        <v>0</v>
      </c>
      <c r="DY154" s="233">
        <f ca="1">COUNTIF('Group Stages'!N7:N150,DT154)</f>
        <v>0</v>
      </c>
      <c r="DZ154" s="233">
        <f ca="1">COUNTIF('Group Stages'!O7:O150,DT154)</f>
        <v>0</v>
      </c>
      <c r="EA154" s="233">
        <f ca="1">COUNTIF('Group Stages'!P7:P150,DT154)</f>
        <v>0</v>
      </c>
      <c r="EB154" s="233">
        <f ca="1">COUNTIF('Group Stages'!Q7:Q150,DT154)</f>
        <v>0</v>
      </c>
      <c r="EC154" s="233">
        <f ca="1">COUNTIF('Knock Out Stages'!K7:K85,DT154)</f>
        <v>0</v>
      </c>
      <c r="ED154" s="233">
        <f ca="1">COUNTIF('Knock Out Stages'!L7:L85,DT154)</f>
        <v>0</v>
      </c>
      <c r="EE154" s="233">
        <f ca="1">COUNTIF('Knock Out Stages'!M7:M85,DT154)</f>
        <v>0</v>
      </c>
      <c r="EF154" s="233">
        <f ca="1">COUNTIF('Knock Out Stages'!N7:N85,DT154)</f>
        <v>0</v>
      </c>
      <c r="EG154" s="233">
        <f ca="1">COUNTIF('Knock Out Stages'!O7:O85,DT154)</f>
        <v>0</v>
      </c>
      <c r="EH154" s="233">
        <f ca="1">COUNTIF('Knock Out Stages'!P7:P85,DT154)</f>
        <v>0</v>
      </c>
      <c r="EI154" s="233">
        <f ca="1">COUNTIF('Knock Out Stages'!Q7:Q85,DT154)</f>
        <v>0</v>
      </c>
      <c r="EJ154" s="233">
        <f ca="1">COUNTIF('Knock Out Stages'!R7:R85,DT154)</f>
        <v>0</v>
      </c>
      <c r="EK154" s="233">
        <f t="shared" ca="1" si="698"/>
        <v>0</v>
      </c>
      <c r="EL154" s="235">
        <f ca="1">RANK(EK154,EK3:EK1250)+COUNTIF(EK3:EK154,EK154)-1</f>
        <v>152</v>
      </c>
      <c r="EM154" s="233" t="str">
        <f t="shared" ca="1" si="699"/>
        <v>Sead Kolasinac (Bosnia and Herzegovina)</v>
      </c>
    </row>
    <row r="155" spans="1:143" x14ac:dyDescent="0.2">
      <c r="A155" s="233">
        <f t="shared" si="717"/>
        <v>19</v>
      </c>
      <c r="B155" s="233" t="str">
        <f t="shared" si="718"/>
        <v>Stepán Chaloupek (og)</v>
      </c>
      <c r="C155" s="233" t="str">
        <f t="shared" si="719"/>
        <v>Stepán Chaloupek (og)</v>
      </c>
      <c r="D155" s="233" t="str">
        <f t="shared" si="720"/>
        <v>Stepán Chaloupek (og)</v>
      </c>
      <c r="E155" s="233" t="str">
        <f t="shared" si="721"/>
        <v>Lee Tae-Seok (og)</v>
      </c>
      <c r="F155" s="233" t="str">
        <f t="shared" si="722"/>
        <v>Nico Elvedi (og)</v>
      </c>
      <c r="G155" s="233" t="str">
        <f t="shared" si="723"/>
        <v>Nico Elvedi (og)</v>
      </c>
      <c r="H155" s="233" t="str">
        <f t="shared" si="724"/>
        <v>Nico Elvedi (og)</v>
      </c>
      <c r="I155" s="233" t="str">
        <f t="shared" si="725"/>
        <v>Mohammed Waad (og)</v>
      </c>
      <c r="J155" s="233" t="str">
        <f t="shared" si="726"/>
        <v>Lyndon Dykes (og)</v>
      </c>
      <c r="K155" s="233" t="str">
        <f t="shared" si="727"/>
        <v>Lyndon Dykes (og)</v>
      </c>
      <c r="L155" s="233" t="str">
        <f t="shared" si="728"/>
        <v>Lyndon Dykes (og)</v>
      </c>
      <c r="M155" s="233" t="str">
        <f t="shared" si="729"/>
        <v>Ricardo Adé (og)</v>
      </c>
      <c r="N155" s="233" t="str">
        <f t="shared" si="730"/>
        <v>Muhammed Sengezer (og)</v>
      </c>
      <c r="O155" s="233" t="str">
        <f t="shared" si="731"/>
        <v>Muhammed Sengezer (og)</v>
      </c>
      <c r="P155" s="233" t="str">
        <f t="shared" si="732"/>
        <v>Muhammed Sengezer (og)</v>
      </c>
      <c r="Q155" s="233" t="str">
        <f t="shared" si="733"/>
        <v>Mathew Ryan (og)</v>
      </c>
      <c r="R155" s="233" t="str">
        <f t="shared" si="734"/>
        <v>Jordy Caicedo (og)</v>
      </c>
      <c r="S155" s="233" t="str">
        <f t="shared" si="735"/>
        <v>Jordy Caicedo (og)</v>
      </c>
      <c r="T155" s="233" t="str">
        <f t="shared" si="736"/>
        <v>Jordy Caicedo (og)</v>
      </c>
      <c r="U155" s="233" t="str">
        <f t="shared" si="737"/>
        <v>Odilon Kossounou (og)</v>
      </c>
      <c r="V155" s="233" t="str">
        <f t="shared" si="738"/>
        <v>Moutaz Neffati (og)</v>
      </c>
      <c r="W155" s="233" t="str">
        <f t="shared" si="739"/>
        <v>Moutaz Neffati (og)</v>
      </c>
      <c r="X155" s="233" t="str">
        <f t="shared" si="740"/>
        <v>Moutaz Neffati (og)</v>
      </c>
      <c r="Y155" s="233" t="str">
        <f t="shared" si="741"/>
        <v>Noel Törnqvist (og)</v>
      </c>
      <c r="Z155" s="233" t="str">
        <f t="shared" si="742"/>
        <v>Max Crocombe (og)</v>
      </c>
      <c r="AA155" s="233" t="str">
        <f t="shared" si="743"/>
        <v>Max Crocombe (og)</v>
      </c>
      <c r="AB155" s="233" t="str">
        <f t="shared" si="744"/>
        <v>Max Crocombe (og)</v>
      </c>
      <c r="AC155" s="233" t="str">
        <f t="shared" si="745"/>
        <v>Mohammad Ghorbani (og)</v>
      </c>
      <c r="AD155" s="233" t="str">
        <f t="shared" si="746"/>
        <v>Luciano Gonzalez (og)</v>
      </c>
      <c r="AE155" s="233" t="str">
        <f t="shared" si="747"/>
        <v>Luciano Gonzalez (og)</v>
      </c>
      <c r="AF155" s="233" t="str">
        <f t="shared" si="748"/>
        <v>Luciano Gonzalez (og)</v>
      </c>
      <c r="AG155" s="233" t="str">
        <f t="shared" si="749"/>
        <v>Naif Masoud (og)</v>
      </c>
      <c r="AH155" s="233" t="str">
        <f t="shared" si="750"/>
        <v>Ørjan Nyland (og)</v>
      </c>
      <c r="AI155" s="233" t="str">
        <f t="shared" si="751"/>
        <v>Ørjan Nyland (og)</v>
      </c>
      <c r="AJ155" s="233" t="str">
        <f t="shared" ref="AJ155" si="834">AK21&amp;" (og)"</f>
        <v>Ørjan Nyland (og)</v>
      </c>
      <c r="AK155" s="233" t="str">
        <f t="shared" si="753"/>
        <v>Maytham Jabbar (og)</v>
      </c>
      <c r="AL155" s="233" t="str">
        <f t="shared" si="754"/>
        <v>Mousa Al-Tamari (og)</v>
      </c>
      <c r="AM155" s="233" t="str">
        <f t="shared" si="755"/>
        <v>Mousa Al-Tamari (og)</v>
      </c>
      <c r="AN155" s="233" t="str">
        <f t="shared" ref="AN155" si="835">AO21&amp;" (og)"</f>
        <v>Mousa Al-Tamari (og)</v>
      </c>
      <c r="AO155" s="233" t="str">
        <f t="shared" si="757"/>
        <v>Patrick Pentz (og)</v>
      </c>
      <c r="AP155" s="233" t="str">
        <f t="shared" si="758"/>
        <v>Juan Fernando Quintero (og)</v>
      </c>
      <c r="AQ155" s="233" t="str">
        <f t="shared" si="759"/>
        <v>Juan Fernando Quintero (og)</v>
      </c>
      <c r="AR155" s="233" t="str">
        <f t="shared" ref="AR155" si="836">AS21&amp;" (og)"</f>
        <v>Juan Fernando Quintero (og)</v>
      </c>
      <c r="AS155" s="233" t="str">
        <f t="shared" si="761"/>
        <v>Oston Urunov (og)</v>
      </c>
      <c r="AT155" s="233" t="str">
        <f t="shared" si="762"/>
        <v>Luis Mejía (og)</v>
      </c>
      <c r="AU155" s="233" t="str">
        <f t="shared" si="763"/>
        <v>Luis Mejía (og)</v>
      </c>
      <c r="AV155" s="233" t="str">
        <f t="shared" ref="AV155" si="837">AW21&amp;" (og)"</f>
        <v>Luis Mejía (og)</v>
      </c>
      <c r="AW155" s="233" t="str">
        <f t="shared" si="765"/>
        <v>Kwasi Sibo (og)</v>
      </c>
      <c r="DQ155" s="233" t="str">
        <f t="shared" ca="1" si="638"/>
        <v>Bosnia and Herzegovina</v>
      </c>
      <c r="DR155" s="233">
        <f t="shared" si="639"/>
        <v>22</v>
      </c>
      <c r="DS155" s="233">
        <f t="shared" si="640"/>
        <v>4</v>
      </c>
      <c r="DT155" s="233" t="str">
        <f ca="1">OFFSET(C3,DR155,DS155)</f>
        <v>Stjepan Radeljic</v>
      </c>
      <c r="DU155" s="233">
        <f ca="1">COUNTIF('Group Stages'!J7:J150,DT155)</f>
        <v>0</v>
      </c>
      <c r="DV155" s="233">
        <f ca="1">COUNTIF('Group Stages'!K7:K150,DT155)</f>
        <v>0</v>
      </c>
      <c r="DW155" s="233">
        <f ca="1">COUNTIF('Group Stages'!L7:L150,DT155)</f>
        <v>0</v>
      </c>
      <c r="DX155" s="233">
        <f ca="1">COUNTIF('Group Stages'!M7:M150,DT155)</f>
        <v>0</v>
      </c>
      <c r="DY155" s="233">
        <f ca="1">COUNTIF('Group Stages'!N7:N150,DT155)</f>
        <v>0</v>
      </c>
      <c r="DZ155" s="233">
        <f ca="1">COUNTIF('Group Stages'!O7:O150,DT155)</f>
        <v>0</v>
      </c>
      <c r="EA155" s="233">
        <f ca="1">COUNTIF('Group Stages'!P7:P150,DT155)</f>
        <v>0</v>
      </c>
      <c r="EB155" s="233">
        <f ca="1">COUNTIF('Group Stages'!Q7:Q150,DT155)</f>
        <v>0</v>
      </c>
      <c r="EC155" s="233">
        <f ca="1">COUNTIF('Knock Out Stages'!K7:K85,DT155)</f>
        <v>0</v>
      </c>
      <c r="ED155" s="233">
        <f ca="1">COUNTIF('Knock Out Stages'!L7:L85,DT155)</f>
        <v>0</v>
      </c>
      <c r="EE155" s="233">
        <f ca="1">COUNTIF('Knock Out Stages'!M7:M85,DT155)</f>
        <v>0</v>
      </c>
      <c r="EF155" s="233">
        <f ca="1">COUNTIF('Knock Out Stages'!N7:N85,DT155)</f>
        <v>0</v>
      </c>
      <c r="EG155" s="233">
        <f ca="1">COUNTIF('Knock Out Stages'!O7:O85,DT155)</f>
        <v>0</v>
      </c>
      <c r="EH155" s="233">
        <f ca="1">COUNTIF('Knock Out Stages'!P7:P85,DT155)</f>
        <v>0</v>
      </c>
      <c r="EI155" s="233">
        <f ca="1">COUNTIF('Knock Out Stages'!Q7:Q85,DT155)</f>
        <v>0</v>
      </c>
      <c r="EJ155" s="233">
        <f ca="1">COUNTIF('Knock Out Stages'!R7:R85,DT155)</f>
        <v>0</v>
      </c>
      <c r="EK155" s="233">
        <f t="shared" ca="1" si="698"/>
        <v>0</v>
      </c>
      <c r="EL155" s="235">
        <f ca="1">RANK(EK155,EK3:EK1250)+COUNTIF(EK3:EK155,EK155)-1</f>
        <v>153</v>
      </c>
      <c r="EM155" s="233" t="str">
        <f t="shared" ca="1" si="699"/>
        <v>Stjepan Radeljic (Bosnia and Herzegovina)</v>
      </c>
    </row>
    <row r="156" spans="1:143" x14ac:dyDescent="0.2">
      <c r="A156" s="233">
        <f t="shared" si="717"/>
        <v>20</v>
      </c>
      <c r="B156" s="233" t="str">
        <f t="shared" si="718"/>
        <v>Tomás Chorý (og)</v>
      </c>
      <c r="C156" s="233" t="str">
        <f t="shared" si="719"/>
        <v>Tomás Chorý (og)</v>
      </c>
      <c r="D156" s="233" t="str">
        <f t="shared" si="720"/>
        <v>Tomás Chorý (og)</v>
      </c>
      <c r="E156" s="233" t="str">
        <f t="shared" si="721"/>
        <v>Oh Hyeon-Gyu (og)</v>
      </c>
      <c r="F156" s="233" t="str">
        <f t="shared" si="722"/>
        <v>Noah Okafor (og)</v>
      </c>
      <c r="G156" s="233" t="str">
        <f t="shared" si="723"/>
        <v>Noah Okafor (og)</v>
      </c>
      <c r="H156" s="233" t="str">
        <f t="shared" si="724"/>
        <v>Noah Okafor (og)</v>
      </c>
      <c r="I156" s="233" t="str">
        <f t="shared" si="725"/>
        <v>Moustafa Tarek Mashal (og)</v>
      </c>
      <c r="J156" s="233" t="str">
        <f t="shared" si="726"/>
        <v>Nathan Patterson (og)</v>
      </c>
      <c r="K156" s="233" t="str">
        <f t="shared" si="727"/>
        <v>Nathan Patterson (og)</v>
      </c>
      <c r="L156" s="233" t="str">
        <f t="shared" si="728"/>
        <v>Nathan Patterson (og)</v>
      </c>
      <c r="M156" s="233" t="str">
        <f t="shared" si="729"/>
        <v>Ruben Providence (og)</v>
      </c>
      <c r="N156" s="233" t="str">
        <f t="shared" si="730"/>
        <v>Mustafa Eskihellac (og)</v>
      </c>
      <c r="O156" s="233" t="str">
        <f t="shared" si="731"/>
        <v>Mustafa Eskihellac (og)</v>
      </c>
      <c r="P156" s="233" t="str">
        <f t="shared" si="732"/>
        <v>Mustafa Eskihellac (og)</v>
      </c>
      <c r="Q156" s="233" t="str">
        <f t="shared" si="733"/>
        <v>Milos Degenek (og)</v>
      </c>
      <c r="R156" s="233" t="str">
        <f t="shared" si="734"/>
        <v>Kendry Páez (og)</v>
      </c>
      <c r="S156" s="233" t="str">
        <f t="shared" si="735"/>
        <v>Kendry Páez (og)</v>
      </c>
      <c r="T156" s="233" t="str">
        <f t="shared" si="736"/>
        <v>Kendry Páez (og)</v>
      </c>
      <c r="U156" s="233" t="str">
        <f t="shared" si="737"/>
        <v>Ousmane Diomande (og)</v>
      </c>
      <c r="V156" s="233" t="str">
        <f t="shared" si="738"/>
        <v>Noureddine Farhati (og)</v>
      </c>
      <c r="W156" s="233" t="str">
        <f t="shared" si="739"/>
        <v>Noureddine Farhati (og)</v>
      </c>
      <c r="X156" s="233" t="str">
        <f t="shared" si="740"/>
        <v>Noureddine Farhati (og)</v>
      </c>
      <c r="Y156" s="233" t="str">
        <f t="shared" si="741"/>
        <v>Roony Bardghji (og)</v>
      </c>
      <c r="Z156" s="233" t="str">
        <f t="shared" si="742"/>
        <v>Michael Woud (og)</v>
      </c>
      <c r="AA156" s="233" t="str">
        <f t="shared" si="743"/>
        <v>Michael Woud (og)</v>
      </c>
      <c r="AB156" s="233" t="str">
        <f t="shared" si="744"/>
        <v>Michael Woud (og)</v>
      </c>
      <c r="AC156" s="233" t="str">
        <f t="shared" si="745"/>
        <v>Mohammad Mohebbi (og)</v>
      </c>
      <c r="AD156" s="233" t="str">
        <f t="shared" si="746"/>
        <v>Manuel Ugarte (og)</v>
      </c>
      <c r="AE156" s="233" t="str">
        <f t="shared" si="747"/>
        <v>Manuel Ugarte (og)</v>
      </c>
      <c r="AF156" s="233" t="str">
        <f t="shared" si="748"/>
        <v>Manuel Ugarte (og)</v>
      </c>
      <c r="AG156" s="233" t="str">
        <f t="shared" si="749"/>
        <v>Nawaf Boushal (og)</v>
      </c>
      <c r="AH156" s="233" t="str">
        <f t="shared" si="750"/>
        <v>Oscar Bobb (og)</v>
      </c>
      <c r="AI156" s="233" t="str">
        <f t="shared" si="751"/>
        <v>Oscar Bobb (og)</v>
      </c>
      <c r="AJ156" s="233" t="str">
        <f t="shared" ref="AJ156" si="838">AK22&amp;" (og)"</f>
        <v>Oscar Bobb (og)</v>
      </c>
      <c r="AK156" s="233" t="str">
        <f t="shared" si="753"/>
        <v>Merchas Doski (og)</v>
      </c>
      <c r="AL156" s="233" t="str">
        <f t="shared" si="754"/>
        <v>Nizar Al-Rashdan (og)</v>
      </c>
      <c r="AM156" s="233" t="str">
        <f t="shared" si="755"/>
        <v>Nizar Al-Rashdan (og)</v>
      </c>
      <c r="AN156" s="233" t="str">
        <f t="shared" ref="AN156" si="839">AO22&amp;" (og)"</f>
        <v>Nizar Al-Rashdan (og)</v>
      </c>
      <c r="AO156" s="233" t="str">
        <f t="shared" si="757"/>
        <v>Patrick Wimmer (og)</v>
      </c>
      <c r="AP156" s="233" t="str">
        <f t="shared" si="758"/>
        <v>Kevin Castaño (og)</v>
      </c>
      <c r="AQ156" s="233" t="str">
        <f t="shared" si="759"/>
        <v>Kevin Castaño (og)</v>
      </c>
      <c r="AR156" s="233" t="str">
        <f t="shared" ref="AR156" si="840">AS22&amp;" (og)"</f>
        <v>Kevin Castaño (og)</v>
      </c>
      <c r="AS156" s="233" t="str">
        <f t="shared" si="761"/>
        <v>Otabek Shukurov (og)</v>
      </c>
      <c r="AT156" s="233" t="str">
        <f t="shared" si="762"/>
        <v>Martín Krug (og)</v>
      </c>
      <c r="AU156" s="233" t="str">
        <f t="shared" si="763"/>
        <v>Martín Krug (og)</v>
      </c>
      <c r="AV156" s="233" t="str">
        <f t="shared" ref="AV156" si="841">AW22&amp;" (og)"</f>
        <v>Martín Krug (og)</v>
      </c>
      <c r="AW156" s="233" t="str">
        <f t="shared" si="765"/>
        <v>Lawrence Ati-Zigi (og)</v>
      </c>
      <c r="DQ156" s="233" t="str">
        <f t="shared" ca="1" si="638"/>
        <v>Bosnia and Herzegovina</v>
      </c>
      <c r="DR156" s="233">
        <f t="shared" si="639"/>
        <v>23</v>
      </c>
      <c r="DS156" s="233">
        <f t="shared" si="640"/>
        <v>4</v>
      </c>
      <c r="DT156" s="233" t="str">
        <f ca="1">OFFSET(C3,DR156,DS156)</f>
        <v>Tarik Muharemovic</v>
      </c>
      <c r="DU156" s="233">
        <f ca="1">COUNTIF('Group Stages'!J7:J150,DT156)</f>
        <v>0</v>
      </c>
      <c r="DV156" s="233">
        <f ca="1">COUNTIF('Group Stages'!K7:K150,DT156)</f>
        <v>0</v>
      </c>
      <c r="DW156" s="233">
        <f ca="1">COUNTIF('Group Stages'!L7:L150,DT156)</f>
        <v>0</v>
      </c>
      <c r="DX156" s="233">
        <f ca="1">COUNTIF('Group Stages'!M7:M150,DT156)</f>
        <v>0</v>
      </c>
      <c r="DY156" s="233">
        <f ca="1">COUNTIF('Group Stages'!N7:N150,DT156)</f>
        <v>0</v>
      </c>
      <c r="DZ156" s="233">
        <f ca="1">COUNTIF('Group Stages'!O7:O150,DT156)</f>
        <v>0</v>
      </c>
      <c r="EA156" s="233">
        <f ca="1">COUNTIF('Group Stages'!P7:P150,DT156)</f>
        <v>0</v>
      </c>
      <c r="EB156" s="233">
        <f ca="1">COUNTIF('Group Stages'!Q7:Q150,DT156)</f>
        <v>0</v>
      </c>
      <c r="EC156" s="233">
        <f ca="1">COUNTIF('Knock Out Stages'!K7:K85,DT156)</f>
        <v>0</v>
      </c>
      <c r="ED156" s="233">
        <f ca="1">COUNTIF('Knock Out Stages'!L7:L85,DT156)</f>
        <v>0</v>
      </c>
      <c r="EE156" s="233">
        <f ca="1">COUNTIF('Knock Out Stages'!M7:M85,DT156)</f>
        <v>0</v>
      </c>
      <c r="EF156" s="233">
        <f ca="1">COUNTIF('Knock Out Stages'!N7:N85,DT156)</f>
        <v>0</v>
      </c>
      <c r="EG156" s="233">
        <f ca="1">COUNTIF('Knock Out Stages'!O7:O85,DT156)</f>
        <v>0</v>
      </c>
      <c r="EH156" s="233">
        <f ca="1">COUNTIF('Knock Out Stages'!P7:P85,DT156)</f>
        <v>0</v>
      </c>
      <c r="EI156" s="233">
        <f ca="1">COUNTIF('Knock Out Stages'!Q7:Q85,DT156)</f>
        <v>0</v>
      </c>
      <c r="EJ156" s="233">
        <f ca="1">COUNTIF('Knock Out Stages'!R7:R85,DT156)</f>
        <v>0</v>
      </c>
      <c r="EK156" s="233">
        <f t="shared" ca="1" si="698"/>
        <v>0</v>
      </c>
      <c r="EL156" s="235">
        <f ca="1">RANK(EK156,EK3:EK1250)+COUNTIF(EK3:EK156,EK156)-1</f>
        <v>154</v>
      </c>
      <c r="EM156" s="233" t="str">
        <f t="shared" ca="1" si="699"/>
        <v>Tarik Muharemovic (Bosnia and Herzegovina)</v>
      </c>
    </row>
    <row r="157" spans="1:143" x14ac:dyDescent="0.2">
      <c r="A157" s="233">
        <f t="shared" si="717"/>
        <v>21</v>
      </c>
      <c r="B157" s="233" t="str">
        <f t="shared" si="718"/>
        <v>Tomás Holes (og)</v>
      </c>
      <c r="C157" s="233" t="str">
        <f t="shared" si="719"/>
        <v>Tomás Holes (og)</v>
      </c>
      <c r="D157" s="233" t="str">
        <f t="shared" si="720"/>
        <v>Tomás Holes (og)</v>
      </c>
      <c r="E157" s="233" t="str">
        <f t="shared" si="721"/>
        <v>Paik Seung-Ho (og)</v>
      </c>
      <c r="F157" s="233" t="str">
        <f t="shared" si="722"/>
        <v>Remo Freuler (og)</v>
      </c>
      <c r="G157" s="233" t="str">
        <f t="shared" si="723"/>
        <v>Remo Freuler (og)</v>
      </c>
      <c r="H157" s="233" t="str">
        <f t="shared" si="724"/>
        <v>Remo Freuler (og)</v>
      </c>
      <c r="I157" s="233" t="str">
        <f t="shared" si="725"/>
        <v>Mubark Shanan Hamza (og)</v>
      </c>
      <c r="J157" s="233" t="str">
        <f t="shared" si="726"/>
        <v>Ross McCrorie (og)</v>
      </c>
      <c r="K157" s="233" t="str">
        <f t="shared" si="727"/>
        <v>Ross McCrorie (og)</v>
      </c>
      <c r="L157" s="233" t="str">
        <f t="shared" si="728"/>
        <v>Ross McCrorie (og)</v>
      </c>
      <c r="M157" s="233" t="str">
        <f t="shared" si="729"/>
        <v>Wilguens Paugain (og)</v>
      </c>
      <c r="N157" s="233" t="str">
        <f t="shared" si="730"/>
        <v>Oguz Aydin (og)</v>
      </c>
      <c r="O157" s="233" t="str">
        <f t="shared" si="731"/>
        <v>Oguz Aydin (og)</v>
      </c>
      <c r="P157" s="233" t="str">
        <f t="shared" si="732"/>
        <v>Oguz Aydin (og)</v>
      </c>
      <c r="Q157" s="233" t="str">
        <f t="shared" si="733"/>
        <v>Nestory Irankunda (og)</v>
      </c>
      <c r="R157" s="233" t="str">
        <f t="shared" si="734"/>
        <v>Kevin Rodríguez (og)</v>
      </c>
      <c r="S157" s="233" t="str">
        <f t="shared" si="735"/>
        <v>Kevin Rodríguez (og)</v>
      </c>
      <c r="T157" s="233" t="str">
        <f t="shared" si="736"/>
        <v>Kevin Rodríguez (og)</v>
      </c>
      <c r="U157" s="233" t="str">
        <f t="shared" si="737"/>
        <v>Parfait Guiagon (og)</v>
      </c>
      <c r="V157" s="233" t="str">
        <f t="shared" si="738"/>
        <v>Omar Ben Ali (og)</v>
      </c>
      <c r="W157" s="233" t="str">
        <f t="shared" si="739"/>
        <v>Omar Ben Ali (og)</v>
      </c>
      <c r="X157" s="233" t="str">
        <f t="shared" si="740"/>
        <v>Omar Ben Ali (og)</v>
      </c>
      <c r="Y157" s="233" t="str">
        <f t="shared" si="741"/>
        <v>Taha Ali (og)</v>
      </c>
      <c r="Z157" s="233" t="str">
        <f t="shared" si="742"/>
        <v>Ryan Thomas (og)</v>
      </c>
      <c r="AA157" s="233" t="str">
        <f t="shared" si="743"/>
        <v>Ryan Thomas (og)</v>
      </c>
      <c r="AB157" s="233" t="str">
        <f t="shared" si="744"/>
        <v>Ryan Thomas (og)</v>
      </c>
      <c r="AC157" s="233" t="str">
        <f t="shared" si="745"/>
        <v>Omid Norafkan (og)</v>
      </c>
      <c r="AD157" s="233" t="str">
        <f t="shared" si="746"/>
        <v>Mathías Olivera (og)</v>
      </c>
      <c r="AE157" s="233" t="str">
        <f t="shared" si="747"/>
        <v>Mathías Olivera (og)</v>
      </c>
      <c r="AF157" s="233" t="str">
        <f t="shared" si="748"/>
        <v>Mathías Olivera (og)</v>
      </c>
      <c r="AG157" s="233" t="str">
        <f t="shared" si="749"/>
        <v>Rayane Hamidou (og)</v>
      </c>
      <c r="AH157" s="233" t="str">
        <f t="shared" si="750"/>
        <v>Patrick Berg (og)</v>
      </c>
      <c r="AI157" s="233" t="str">
        <f t="shared" si="751"/>
        <v>Patrick Berg (og)</v>
      </c>
      <c r="AJ157" s="233" t="str">
        <f t="shared" ref="AJ157" si="842">AK23&amp;" (og)"</f>
        <v>Patrick Berg (og)</v>
      </c>
      <c r="AK157" s="233" t="str">
        <f t="shared" si="753"/>
        <v>Mohannad Ali Kadhim (og)</v>
      </c>
      <c r="AL157" s="233" t="str">
        <f t="shared" si="754"/>
        <v>Noor Al-Rawabdeh (og)</v>
      </c>
      <c r="AM157" s="233" t="str">
        <f t="shared" si="755"/>
        <v>Noor Al-Rawabdeh (og)</v>
      </c>
      <c r="AN157" s="233" t="str">
        <f t="shared" ref="AN157" si="843">AO23&amp;" (og)"</f>
        <v>Noor Al-Rawabdeh (og)</v>
      </c>
      <c r="AO157" s="233" t="str">
        <f t="shared" si="757"/>
        <v>Paul Wanner (og)</v>
      </c>
      <c r="AP157" s="233" t="str">
        <f t="shared" si="758"/>
        <v>Luis Díaz (og)</v>
      </c>
      <c r="AQ157" s="233" t="str">
        <f t="shared" si="759"/>
        <v>Luis Díaz (og)</v>
      </c>
      <c r="AR157" s="233" t="str">
        <f t="shared" ref="AR157" si="844">AS23&amp;" (og)"</f>
        <v>Luis Díaz (og)</v>
      </c>
      <c r="AS157" s="233" t="str">
        <f t="shared" si="761"/>
        <v>Rustamjon Ashurmatov (og)</v>
      </c>
      <c r="AT157" s="233" t="str">
        <f t="shared" si="762"/>
        <v>Michael Murillo (og)</v>
      </c>
      <c r="AU157" s="233" t="str">
        <f t="shared" si="763"/>
        <v>Michael Murillo (og)</v>
      </c>
      <c r="AV157" s="233" t="str">
        <f t="shared" ref="AV157" si="845">AW23&amp;" (og)"</f>
        <v>Michael Murillo (og)</v>
      </c>
      <c r="AW157" s="233" t="str">
        <f t="shared" si="765"/>
        <v>Marvin Senaya (og)</v>
      </c>
      <c r="DQ157" s="233" t="str">
        <f t="shared" ca="1" si="638"/>
        <v>Bosnia and Herzegovina</v>
      </c>
      <c r="DR157" s="233">
        <f t="shared" si="639"/>
        <v>24</v>
      </c>
      <c r="DS157" s="233">
        <f t="shared" si="640"/>
        <v>4</v>
      </c>
      <c r="DT157" s="233">
        <f ca="1">OFFSET(C3,DR157,DS157)</f>
        <v>0</v>
      </c>
      <c r="DU157" s="233">
        <f ca="1">COUNTIF('Group Stages'!J7:J150,DT157)</f>
        <v>0</v>
      </c>
      <c r="DV157" s="233">
        <f ca="1">COUNTIF('Group Stages'!K7:K150,DT157)</f>
        <v>0</v>
      </c>
      <c r="DW157" s="233">
        <f ca="1">COUNTIF('Group Stages'!L7:L150,DT157)</f>
        <v>0</v>
      </c>
      <c r="DX157" s="233">
        <f ca="1">COUNTIF('Group Stages'!M7:M150,DT157)</f>
        <v>0</v>
      </c>
      <c r="DY157" s="233">
        <f ca="1">COUNTIF('Group Stages'!N7:N150,DT157)</f>
        <v>0</v>
      </c>
      <c r="DZ157" s="233">
        <f ca="1">COUNTIF('Group Stages'!O7:O150,DT157)</f>
        <v>0</v>
      </c>
      <c r="EA157" s="233">
        <f ca="1">COUNTIF('Group Stages'!P7:P150,DT157)</f>
        <v>0</v>
      </c>
      <c r="EB157" s="233">
        <f ca="1">COUNTIF('Group Stages'!Q7:Q150,DT157)</f>
        <v>0</v>
      </c>
      <c r="EC157" s="233">
        <f ca="1">COUNTIF('Knock Out Stages'!K7:K85,DT157)</f>
        <v>0</v>
      </c>
      <c r="ED157" s="233">
        <f ca="1">COUNTIF('Knock Out Stages'!L7:L85,DT157)</f>
        <v>0</v>
      </c>
      <c r="EE157" s="233">
        <f ca="1">COUNTIF('Knock Out Stages'!M7:M85,DT157)</f>
        <v>0</v>
      </c>
      <c r="EF157" s="233">
        <f ca="1">COUNTIF('Knock Out Stages'!N7:N85,DT157)</f>
        <v>0</v>
      </c>
      <c r="EG157" s="233">
        <f ca="1">COUNTIF('Knock Out Stages'!O7:O85,DT157)</f>
        <v>0</v>
      </c>
      <c r="EH157" s="233">
        <f ca="1">COUNTIF('Knock Out Stages'!P7:P85,DT157)</f>
        <v>0</v>
      </c>
      <c r="EI157" s="233">
        <f ca="1">COUNTIF('Knock Out Stages'!Q7:Q85,DT157)</f>
        <v>0</v>
      </c>
      <c r="EJ157" s="233">
        <f ca="1">COUNTIF('Knock Out Stages'!R7:R85,DT157)</f>
        <v>0</v>
      </c>
      <c r="EK157" s="233">
        <f t="shared" ca="1" si="698"/>
        <v>0</v>
      </c>
      <c r="EL157" s="235">
        <f ca="1">RANK(EK157,EK3:EK1250)+COUNTIF(EK3:EK157,EK157)-1</f>
        <v>155</v>
      </c>
      <c r="EM157" s="233" t="str">
        <f t="shared" ca="1" si="699"/>
        <v>0 (Bosnia and Herzegovina)</v>
      </c>
    </row>
    <row r="158" spans="1:143" x14ac:dyDescent="0.2">
      <c r="A158" s="233">
        <f t="shared" si="717"/>
        <v>22</v>
      </c>
      <c r="B158" s="233" t="str">
        <f t="shared" si="718"/>
        <v>Tomás Ladra (og)</v>
      </c>
      <c r="C158" s="233" t="str">
        <f t="shared" si="719"/>
        <v>Tomás Ladra (og)</v>
      </c>
      <c r="D158" s="233" t="str">
        <f t="shared" si="720"/>
        <v>Tomás Ladra (og)</v>
      </c>
      <c r="E158" s="233" t="str">
        <f t="shared" si="721"/>
        <v>Park Jin-Seop (og)</v>
      </c>
      <c r="F158" s="233" t="str">
        <f t="shared" si="722"/>
        <v>Ricardo Rodríguez (og)</v>
      </c>
      <c r="G158" s="233" t="str">
        <f t="shared" si="723"/>
        <v>Ricardo Rodríguez (og)</v>
      </c>
      <c r="H158" s="233" t="str">
        <f t="shared" si="724"/>
        <v>Ricardo Rodríguez (og)</v>
      </c>
      <c r="I158" s="233" t="str">
        <f t="shared" si="725"/>
        <v>Niall Mason (og)</v>
      </c>
      <c r="J158" s="233" t="str">
        <f t="shared" si="726"/>
        <v>Ryan Christie (og)</v>
      </c>
      <c r="K158" s="233" t="str">
        <f t="shared" si="727"/>
        <v>Ryan Christie (og)</v>
      </c>
      <c r="L158" s="233" t="str">
        <f t="shared" si="728"/>
        <v>Ryan Christie (og)</v>
      </c>
      <c r="M158" s="233" t="str">
        <f t="shared" si="729"/>
        <v>Wilson Isidor (og)</v>
      </c>
      <c r="N158" s="233" t="str">
        <f t="shared" si="730"/>
        <v>Orkun Kökçü (og)</v>
      </c>
      <c r="O158" s="233" t="str">
        <f t="shared" si="731"/>
        <v>Orkun Kökçü (og)</v>
      </c>
      <c r="P158" s="233" t="str">
        <f t="shared" si="732"/>
        <v>Orkun Kökçü (og)</v>
      </c>
      <c r="Q158" s="233" t="str">
        <f t="shared" si="733"/>
        <v>Nishan Velupillay (og)</v>
      </c>
      <c r="R158" s="233" t="str">
        <f t="shared" si="734"/>
        <v>Leonardo Realpe (og)</v>
      </c>
      <c r="S158" s="233" t="str">
        <f t="shared" si="735"/>
        <v>Leonardo Realpe (og)</v>
      </c>
      <c r="T158" s="233" t="str">
        <f t="shared" si="736"/>
        <v>Leonardo Realpe (og)</v>
      </c>
      <c r="U158" s="233" t="str">
        <f t="shared" si="737"/>
        <v>Seko Fofana (og)</v>
      </c>
      <c r="V158" s="233" t="str">
        <f t="shared" si="738"/>
        <v>Omar Rekik (og)</v>
      </c>
      <c r="W158" s="233" t="str">
        <f t="shared" si="739"/>
        <v>Omar Rekik (og)</v>
      </c>
      <c r="X158" s="233" t="str">
        <f t="shared" si="740"/>
        <v>Omar Rekik (og)</v>
      </c>
      <c r="Y158" s="233" t="str">
        <f t="shared" si="741"/>
        <v>Victor Eriksson (og)</v>
      </c>
      <c r="Z158" s="233" t="str">
        <f t="shared" si="742"/>
        <v>Tim Payne (og)</v>
      </c>
      <c r="AA158" s="233" t="str">
        <f t="shared" si="743"/>
        <v>Tim Payne (og)</v>
      </c>
      <c r="AB158" s="233" t="str">
        <f t="shared" si="744"/>
        <v>Tim Payne (og)</v>
      </c>
      <c r="AC158" s="233" t="str">
        <f t="shared" si="745"/>
        <v>Payam Niazmand (og)</v>
      </c>
      <c r="AD158" s="233" t="str">
        <f t="shared" si="746"/>
        <v>Matías Viña (og)</v>
      </c>
      <c r="AE158" s="233" t="str">
        <f t="shared" si="747"/>
        <v>Matías Viña (og)</v>
      </c>
      <c r="AF158" s="233" t="str">
        <f t="shared" si="748"/>
        <v>Matías Viña (og)</v>
      </c>
      <c r="AG158" s="233" t="str">
        <f t="shared" si="749"/>
        <v>Saleh Al-Shehri (og)</v>
      </c>
      <c r="AH158" s="233" t="str">
        <f t="shared" si="750"/>
        <v>Sander Berge (og)</v>
      </c>
      <c r="AI158" s="233" t="str">
        <f t="shared" si="751"/>
        <v>Sander Berge (og)</v>
      </c>
      <c r="AJ158" s="233" t="str">
        <f t="shared" ref="AJ158" si="846">AK24&amp;" (og)"</f>
        <v>Sander Berge (og)</v>
      </c>
      <c r="AK158" s="233" t="str">
        <f t="shared" si="753"/>
        <v>Munaf Younis Hashim (og)</v>
      </c>
      <c r="AL158" s="233" t="str">
        <f t="shared" si="754"/>
        <v>Odeh Burhan Shehade Fakhoury (og)</v>
      </c>
      <c r="AM158" s="233" t="str">
        <f t="shared" si="755"/>
        <v>Odeh Burhan Shehade Fakhoury (og)</v>
      </c>
      <c r="AN158" s="233" t="str">
        <f t="shared" ref="AN158" si="847">AO24&amp;" (og)"</f>
        <v>Odeh Burhan Shehade Fakhoury (og)</v>
      </c>
      <c r="AO158" s="233" t="str">
        <f t="shared" si="757"/>
        <v>Philipp Lienhart (og)</v>
      </c>
      <c r="AP158" s="233" t="str">
        <f t="shared" si="758"/>
        <v>Luis Suárez (og)</v>
      </c>
      <c r="AQ158" s="233" t="str">
        <f t="shared" si="759"/>
        <v>Luis Suárez (og)</v>
      </c>
      <c r="AR158" s="233" t="str">
        <f t="shared" ref="AR158" si="848">AS24&amp;" (og)"</f>
        <v>Luis Suárez (og)</v>
      </c>
      <c r="AS158" s="233" t="str">
        <f t="shared" si="761"/>
        <v>Sherzod Nasrullaev (og)</v>
      </c>
      <c r="AT158" s="233" t="str">
        <f t="shared" si="762"/>
        <v>Orlando Mosquera (og)</v>
      </c>
      <c r="AU158" s="233" t="str">
        <f t="shared" si="763"/>
        <v>Orlando Mosquera (og)</v>
      </c>
      <c r="AV158" s="233" t="str">
        <f t="shared" ref="AV158" si="849">AW24&amp;" (og)"</f>
        <v>Orlando Mosquera (og)</v>
      </c>
      <c r="AW158" s="233" t="str">
        <f t="shared" si="765"/>
        <v>Patric Pfeiffer (og)</v>
      </c>
      <c r="DQ158" s="233" t="str">
        <f t="shared" ca="1" si="638"/>
        <v>Bosnia and Herzegovina</v>
      </c>
      <c r="DR158" s="233">
        <f t="shared" si="639"/>
        <v>25</v>
      </c>
      <c r="DS158" s="233">
        <f t="shared" si="640"/>
        <v>4</v>
      </c>
      <c r="DT158" s="233">
        <f ca="1">OFFSET(C3,DR158,DS158)</f>
        <v>0</v>
      </c>
      <c r="DU158" s="233">
        <f ca="1">COUNTIF('Group Stages'!J7:J150,DT158)</f>
        <v>0</v>
      </c>
      <c r="DV158" s="233">
        <f ca="1">COUNTIF('Group Stages'!K7:K150,DT158)</f>
        <v>0</v>
      </c>
      <c r="DW158" s="233">
        <f ca="1">COUNTIF('Group Stages'!L7:L150,DT158)</f>
        <v>0</v>
      </c>
      <c r="DX158" s="233">
        <f ca="1">COUNTIF('Group Stages'!M7:M150,DT158)</f>
        <v>0</v>
      </c>
      <c r="DY158" s="233">
        <f ca="1">COUNTIF('Group Stages'!N7:N150,DT158)</f>
        <v>0</v>
      </c>
      <c r="DZ158" s="233">
        <f ca="1">COUNTIF('Group Stages'!O7:O150,DT158)</f>
        <v>0</v>
      </c>
      <c r="EA158" s="233">
        <f ca="1">COUNTIF('Group Stages'!P7:P150,DT158)</f>
        <v>0</v>
      </c>
      <c r="EB158" s="233">
        <f ca="1">COUNTIF('Group Stages'!Q7:Q150,DT158)</f>
        <v>0</v>
      </c>
      <c r="EC158" s="233">
        <f ca="1">COUNTIF('Knock Out Stages'!K7:K85,DT158)</f>
        <v>0</v>
      </c>
      <c r="ED158" s="233">
        <f ca="1">COUNTIF('Knock Out Stages'!L7:L85,DT158)</f>
        <v>0</v>
      </c>
      <c r="EE158" s="233">
        <f ca="1">COUNTIF('Knock Out Stages'!M7:M85,DT158)</f>
        <v>0</v>
      </c>
      <c r="EF158" s="233">
        <f ca="1">COUNTIF('Knock Out Stages'!N7:N85,DT158)</f>
        <v>0</v>
      </c>
      <c r="EG158" s="233">
        <f ca="1">COUNTIF('Knock Out Stages'!O7:O85,DT158)</f>
        <v>0</v>
      </c>
      <c r="EH158" s="233">
        <f ca="1">COUNTIF('Knock Out Stages'!P7:P85,DT158)</f>
        <v>0</v>
      </c>
      <c r="EI158" s="233">
        <f ca="1">COUNTIF('Knock Out Stages'!Q7:Q85,DT158)</f>
        <v>0</v>
      </c>
      <c r="EJ158" s="233">
        <f ca="1">COUNTIF('Knock Out Stages'!R7:R85,DT158)</f>
        <v>0</v>
      </c>
      <c r="EK158" s="233">
        <f t="shared" ca="1" si="698"/>
        <v>0</v>
      </c>
      <c r="EL158" s="235">
        <f ca="1">RANK(EK158,EK3:EK1250)+COUNTIF(EK3:EK158,EK158)-1</f>
        <v>156</v>
      </c>
      <c r="EM158" s="233" t="str">
        <f t="shared" ca="1" si="699"/>
        <v>0 (Bosnia and Herzegovina)</v>
      </c>
    </row>
    <row r="159" spans="1:143" x14ac:dyDescent="0.2">
      <c r="A159" s="233">
        <f t="shared" si="717"/>
        <v>23</v>
      </c>
      <c r="B159" s="233" t="str">
        <f t="shared" si="718"/>
        <v>Tomás Soucek (og)</v>
      </c>
      <c r="C159" s="233" t="str">
        <f t="shared" si="719"/>
        <v>Tomás Soucek (og)</v>
      </c>
      <c r="D159" s="233" t="str">
        <f t="shared" si="720"/>
        <v>Tomás Soucek (og)</v>
      </c>
      <c r="E159" s="233" t="str">
        <f t="shared" si="721"/>
        <v>Seol Young-Woo (og)</v>
      </c>
      <c r="F159" s="233" t="str">
        <f t="shared" si="722"/>
        <v>Rubén Vargas (og)</v>
      </c>
      <c r="G159" s="233" t="str">
        <f t="shared" si="723"/>
        <v>Rubén Vargas (og)</v>
      </c>
      <c r="H159" s="233" t="str">
        <f t="shared" si="724"/>
        <v>Rubén Vargas (og)</v>
      </c>
      <c r="I159" s="233" t="str">
        <f t="shared" si="725"/>
        <v>Ró-Ró (og)</v>
      </c>
      <c r="J159" s="233" t="str">
        <f t="shared" si="726"/>
        <v>Scott Bain (og)</v>
      </c>
      <c r="K159" s="233" t="str">
        <f t="shared" si="727"/>
        <v>Scott Bain (og)</v>
      </c>
      <c r="L159" s="233" t="str">
        <f t="shared" si="728"/>
        <v>Scott Bain (og)</v>
      </c>
      <c r="M159" s="233" t="str">
        <f t="shared" si="729"/>
        <v>Woobens Pacius (og)</v>
      </c>
      <c r="N159" s="233" t="str">
        <f t="shared" si="730"/>
        <v>Ozan Kabak (og)</v>
      </c>
      <c r="O159" s="233" t="str">
        <f t="shared" si="731"/>
        <v>Ozan Kabak (og)</v>
      </c>
      <c r="P159" s="233" t="str">
        <f t="shared" si="732"/>
        <v>Ozan Kabak (og)</v>
      </c>
      <c r="Q159" s="233" t="str">
        <f t="shared" si="733"/>
        <v>Patrick Beach (og)</v>
      </c>
      <c r="R159" s="233" t="str">
        <f t="shared" si="734"/>
        <v>Moisés Caicedo (og)</v>
      </c>
      <c r="S159" s="233" t="str">
        <f t="shared" si="735"/>
        <v>Moisés Caicedo (og)</v>
      </c>
      <c r="T159" s="233" t="str">
        <f t="shared" si="736"/>
        <v>Moisés Caicedo (og)</v>
      </c>
      <c r="U159" s="233" t="str">
        <f t="shared" si="737"/>
        <v>Simon Adingra (og)</v>
      </c>
      <c r="V159" s="233" t="str">
        <f t="shared" si="738"/>
        <v>Raed Chikhaoui (og)</v>
      </c>
      <c r="W159" s="233" t="str">
        <f t="shared" si="739"/>
        <v>Raed Chikhaoui (og)</v>
      </c>
      <c r="X159" s="233" t="str">
        <f t="shared" si="740"/>
        <v>Raed Chikhaoui (og)</v>
      </c>
      <c r="Y159" s="233" t="str">
        <f t="shared" si="741"/>
        <v>Victor Lindelöf (og)</v>
      </c>
      <c r="Z159" s="233" t="str">
        <f t="shared" si="742"/>
        <v>Tyler Bindon (og)</v>
      </c>
      <c r="AA159" s="233" t="str">
        <f t="shared" si="743"/>
        <v>Tyler Bindon (og)</v>
      </c>
      <c r="AB159" s="233" t="str">
        <f t="shared" si="744"/>
        <v>Tyler Bindon (og)</v>
      </c>
      <c r="AC159" s="233" t="str">
        <f t="shared" si="745"/>
        <v>Ramin Rezaeian (og)</v>
      </c>
      <c r="AD159" s="233" t="str">
        <f t="shared" si="746"/>
        <v>Maxi Araújo (og)</v>
      </c>
      <c r="AE159" s="233" t="str">
        <f t="shared" si="747"/>
        <v>Maxi Araújo (og)</v>
      </c>
      <c r="AF159" s="233" t="str">
        <f t="shared" si="748"/>
        <v>Maxi Araújo (og)</v>
      </c>
      <c r="AG159" s="233" t="str">
        <f t="shared" si="749"/>
        <v>Salman Al-Faraj (og)</v>
      </c>
      <c r="AH159" s="233" t="str">
        <f t="shared" si="750"/>
        <v>Torbjorn Heggem (og)</v>
      </c>
      <c r="AI159" s="233" t="str">
        <f t="shared" si="751"/>
        <v>Torbjorn Heggem (og)</v>
      </c>
      <c r="AJ159" s="233" t="str">
        <f t="shared" ref="AJ159" si="850">AK25&amp;" (og)"</f>
        <v>Torbjorn Heggem (og)</v>
      </c>
      <c r="AK159" s="233" t="str">
        <f t="shared" si="753"/>
        <v>Peter Gwargis (og)</v>
      </c>
      <c r="AL159" s="233" t="str">
        <f t="shared" si="754"/>
        <v>Saleem Obaid (og)</v>
      </c>
      <c r="AM159" s="233" t="str">
        <f t="shared" si="755"/>
        <v>Saleem Obaid (og)</v>
      </c>
      <c r="AN159" s="233" t="str">
        <f t="shared" ref="AN159" si="851">AO25&amp;" (og)"</f>
        <v>Saleem Obaid (og)</v>
      </c>
      <c r="AO159" s="233" t="str">
        <f t="shared" si="757"/>
        <v>Phillipp Mwene (og)</v>
      </c>
      <c r="AP159" s="233" t="str">
        <f t="shared" si="758"/>
        <v>Rafael Borré (og)</v>
      </c>
      <c r="AQ159" s="233" t="str">
        <f t="shared" si="759"/>
        <v>Rafael Borré (og)</v>
      </c>
      <c r="AR159" s="233" t="str">
        <f t="shared" ref="AR159" si="852">AS25&amp;" (og)"</f>
        <v>Rafael Borré (og)</v>
      </c>
      <c r="AS159" s="233" t="str">
        <f t="shared" si="761"/>
        <v>Sherzod Temirov (og)</v>
      </c>
      <c r="AT159" s="233" t="str">
        <f t="shared" si="762"/>
        <v>Roderick Miller (og)</v>
      </c>
      <c r="AU159" s="233" t="str">
        <f t="shared" si="763"/>
        <v>Roderick Miller (og)</v>
      </c>
      <c r="AV159" s="233" t="str">
        <f t="shared" ref="AV159" si="853">AW25&amp;" (og)"</f>
        <v>Roderick Miller (og)</v>
      </c>
      <c r="AW159" s="233" t="str">
        <f t="shared" si="765"/>
        <v>Prince Adu (og)</v>
      </c>
      <c r="DQ159" s="233" t="str">
        <f ca="1">OFFSET(C2,DR159,DS159)</f>
        <v>Qatar</v>
      </c>
      <c r="DR159" s="233">
        <f t="shared" si="639"/>
        <v>0</v>
      </c>
      <c r="DS159" s="233">
        <f t="shared" si="640"/>
        <v>5</v>
      </c>
      <c r="DT159" s="233" t="str">
        <f ca="1">OFFSET(C3,DR159,DS159)</f>
        <v>Ahmed Al Ganehi</v>
      </c>
      <c r="DU159" s="233">
        <f ca="1">COUNTIF('Group Stages'!J7:J150,DT159)</f>
        <v>0</v>
      </c>
      <c r="DV159" s="233">
        <f ca="1">COUNTIF('Group Stages'!K7:K150,DT159)</f>
        <v>0</v>
      </c>
      <c r="DW159" s="233">
        <f ca="1">COUNTIF('Group Stages'!L7:L150,DT159)</f>
        <v>0</v>
      </c>
      <c r="DX159" s="233">
        <f ca="1">COUNTIF('Group Stages'!M7:M150,DT159)</f>
        <v>0</v>
      </c>
      <c r="DY159" s="233">
        <f ca="1">COUNTIF('Group Stages'!N7:N150,DT159)</f>
        <v>0</v>
      </c>
      <c r="DZ159" s="233">
        <f ca="1">COUNTIF('Group Stages'!O7:O150,DT159)</f>
        <v>0</v>
      </c>
      <c r="EA159" s="233">
        <f ca="1">COUNTIF('Group Stages'!P7:P150,DT159)</f>
        <v>0</v>
      </c>
      <c r="EB159" s="233">
        <f ca="1">COUNTIF('Group Stages'!Q7:Q150,DT159)</f>
        <v>0</v>
      </c>
      <c r="EC159" s="233">
        <f ca="1">COUNTIF('Knock Out Stages'!K7:K85,DT159)</f>
        <v>0</v>
      </c>
      <c r="ED159" s="233">
        <f ca="1">COUNTIF('Knock Out Stages'!L7:L85,DT159)</f>
        <v>0</v>
      </c>
      <c r="EE159" s="233">
        <f ca="1">COUNTIF('Knock Out Stages'!M7:M85,DT159)</f>
        <v>0</v>
      </c>
      <c r="EF159" s="233">
        <f ca="1">COUNTIF('Knock Out Stages'!N7:N85,DT159)</f>
        <v>0</v>
      </c>
      <c r="EG159" s="233">
        <f ca="1">COUNTIF('Knock Out Stages'!O7:O85,DT159)</f>
        <v>0</v>
      </c>
      <c r="EH159" s="233">
        <f ca="1">COUNTIF('Knock Out Stages'!P7:P85,DT159)</f>
        <v>0</v>
      </c>
      <c r="EI159" s="233">
        <f ca="1">COUNTIF('Knock Out Stages'!Q7:Q85,DT159)</f>
        <v>0</v>
      </c>
      <c r="EJ159" s="233">
        <f ca="1">COUNTIF('Knock Out Stages'!R7:R85,DT159)</f>
        <v>0</v>
      </c>
      <c r="EK159" s="233">
        <f t="shared" ca="1" si="698"/>
        <v>0</v>
      </c>
      <c r="EL159" s="235">
        <f ca="1">RANK(EK159,EK3:EK1250)+COUNTIF(EK3:EK159,EK159)-1</f>
        <v>157</v>
      </c>
      <c r="EM159" s="233" t="str">
        <f t="shared" ca="1" si="699"/>
        <v>Ahmed Al Ganehi (Qatar)</v>
      </c>
    </row>
    <row r="160" spans="1:143" x14ac:dyDescent="0.2">
      <c r="A160" s="233">
        <f t="shared" si="717"/>
        <v>24</v>
      </c>
      <c r="B160" s="233" t="str">
        <f t="shared" si="718"/>
        <v>Vladimír Coufal (og)</v>
      </c>
      <c r="C160" s="233" t="str">
        <f t="shared" si="719"/>
        <v>Vladimír Coufal (og)</v>
      </c>
      <c r="D160" s="233" t="str">
        <f t="shared" si="720"/>
        <v>Vladimír Coufal (og)</v>
      </c>
      <c r="E160" s="233" t="str">
        <f t="shared" si="721"/>
        <v>Son Heung-Min (og)</v>
      </c>
      <c r="F160" s="233" t="str">
        <f t="shared" si="722"/>
        <v>Silvan Widmer (og)</v>
      </c>
      <c r="G160" s="233" t="str">
        <f t="shared" si="723"/>
        <v>Silvan Widmer (og)</v>
      </c>
      <c r="H160" s="233" t="str">
        <f t="shared" si="724"/>
        <v>Silvan Widmer (og)</v>
      </c>
      <c r="I160" s="233" t="str">
        <f t="shared" si="725"/>
        <v>Salah Zakaria (og)</v>
      </c>
      <c r="J160" s="233" t="str">
        <f t="shared" si="726"/>
        <v>Scott McKenna (og)</v>
      </c>
      <c r="K160" s="233" t="str">
        <f t="shared" si="727"/>
        <v>Scott McKenna (og)</v>
      </c>
      <c r="L160" s="233" t="str">
        <f t="shared" si="728"/>
        <v>Scott McKenna (og)</v>
      </c>
      <c r="M160" s="233" t="str">
        <f t="shared" si="729"/>
        <v>Woodensky Pierre (og)</v>
      </c>
      <c r="N160" s="233" t="str">
        <f t="shared" si="730"/>
        <v>Salih Özcan (og)</v>
      </c>
      <c r="O160" s="233" t="str">
        <f t="shared" si="731"/>
        <v>Salih Özcan (og)</v>
      </c>
      <c r="P160" s="233" t="str">
        <f t="shared" si="732"/>
        <v>Salih Özcan (og)</v>
      </c>
      <c r="Q160" s="233" t="str">
        <f t="shared" si="733"/>
        <v>Patrick Yazbek (og)</v>
      </c>
      <c r="R160" s="233" t="str">
        <f t="shared" si="734"/>
        <v>Pedro Vite (og)</v>
      </c>
      <c r="S160" s="233" t="str">
        <f t="shared" si="735"/>
        <v>Pedro Vite (og)</v>
      </c>
      <c r="T160" s="233" t="str">
        <f t="shared" si="736"/>
        <v>Pedro Vite (og)</v>
      </c>
      <c r="U160" s="233" t="str">
        <f t="shared" si="737"/>
        <v>Wilfried Singo (og)</v>
      </c>
      <c r="V160" s="233" t="str">
        <f t="shared" si="738"/>
        <v>Rani Khedira (og)</v>
      </c>
      <c r="W160" s="233" t="str">
        <f t="shared" si="739"/>
        <v>Rani Khedira (og)</v>
      </c>
      <c r="X160" s="233" t="str">
        <f t="shared" si="740"/>
        <v>Rani Khedira (og)</v>
      </c>
      <c r="Y160" s="233" t="str">
        <f t="shared" si="741"/>
        <v>Viktor Gyökeres (og)</v>
      </c>
      <c r="Z160" s="233" t="str">
        <f t="shared" si="742"/>
        <v>0 (og)</v>
      </c>
      <c r="AA160" s="233" t="str">
        <f t="shared" si="743"/>
        <v>0 (og)</v>
      </c>
      <c r="AB160" s="233" t="str">
        <f t="shared" si="744"/>
        <v>0 (og)</v>
      </c>
      <c r="AC160" s="233" t="str">
        <f t="shared" si="745"/>
        <v>Saeid Ezatolahi (og)</v>
      </c>
      <c r="AD160" s="233" t="str">
        <f t="shared" si="746"/>
        <v>Nicolás de la Cruz (og)</v>
      </c>
      <c r="AE160" s="233" t="str">
        <f t="shared" si="747"/>
        <v>Nicolás de la Cruz (og)</v>
      </c>
      <c r="AF160" s="233" t="str">
        <f t="shared" si="748"/>
        <v>Nicolás de la Cruz (og)</v>
      </c>
      <c r="AG160" s="233" t="str">
        <f t="shared" si="749"/>
        <v>Saud Abdulhamid (og)</v>
      </c>
      <c r="AH160" s="233" t="str">
        <f t="shared" si="750"/>
        <v>Viljar Myhra (og)</v>
      </c>
      <c r="AI160" s="233" t="str">
        <f t="shared" si="751"/>
        <v>Viljar Myhra (og)</v>
      </c>
      <c r="AJ160" s="233" t="str">
        <f t="shared" ref="AJ160" si="854">AK26&amp;" (og)"</f>
        <v>Viljar Myhra (og)</v>
      </c>
      <c r="AK160" s="233" t="str">
        <f t="shared" si="753"/>
        <v>Rebin Solaka (og)</v>
      </c>
      <c r="AL160" s="233" t="str">
        <f t="shared" si="754"/>
        <v>Yazan Al-Arab (og)</v>
      </c>
      <c r="AM160" s="233" t="str">
        <f t="shared" si="755"/>
        <v>Yazan Al-Arab (og)</v>
      </c>
      <c r="AN160" s="233" t="str">
        <f t="shared" ref="AN160" si="855">AO26&amp;" (og)"</f>
        <v>Yazan Al-Arab (og)</v>
      </c>
      <c r="AO160" s="233" t="str">
        <f t="shared" si="757"/>
        <v>Romano Schmid (og)</v>
      </c>
      <c r="AP160" s="233" t="str">
        <f t="shared" si="758"/>
        <v>Richard Ríos (og)</v>
      </c>
      <c r="AQ160" s="233" t="str">
        <f t="shared" si="759"/>
        <v>Richard Ríos (og)</v>
      </c>
      <c r="AR160" s="233" t="str">
        <f t="shared" ref="AR160" si="856">AS26&amp;" (og)"</f>
        <v>Richard Ríos (og)</v>
      </c>
      <c r="AS160" s="233" t="str">
        <f t="shared" si="761"/>
        <v>Umarali Rakhmonaliev (og)</v>
      </c>
      <c r="AT160" s="233" t="str">
        <f t="shared" si="762"/>
        <v>0 (og)</v>
      </c>
      <c r="AU160" s="233" t="str">
        <f t="shared" si="763"/>
        <v>0 (og)</v>
      </c>
      <c r="AV160" s="233" t="str">
        <f t="shared" ref="AV160" si="857">AW26&amp;" (og)"</f>
        <v>0 (og)</v>
      </c>
      <c r="AW160" s="233" t="str">
        <f t="shared" si="765"/>
        <v>Ransford-Yeboah Königsdörffer (og)</v>
      </c>
      <c r="DQ160" s="233" t="str">
        <f t="shared" ref="DQ160" ca="1" si="858">DQ159</f>
        <v>Qatar</v>
      </c>
      <c r="DR160" s="233">
        <f t="shared" si="639"/>
        <v>1</v>
      </c>
      <c r="DS160" s="233">
        <f t="shared" si="640"/>
        <v>5</v>
      </c>
      <c r="DT160" s="233" t="str">
        <f ca="1">OFFSET(C3,DR160,DS160)</f>
        <v>Ahmed Fathi</v>
      </c>
      <c r="DU160" s="233">
        <f ca="1">COUNTIF('Group Stages'!J7:J150,DT160)</f>
        <v>0</v>
      </c>
      <c r="DV160" s="233">
        <f ca="1">COUNTIF('Group Stages'!K7:K150,DT160)</f>
        <v>0</v>
      </c>
      <c r="DW160" s="233">
        <f ca="1">COUNTIF('Group Stages'!L7:L150,DT160)</f>
        <v>0</v>
      </c>
      <c r="DX160" s="233">
        <f ca="1">COUNTIF('Group Stages'!M7:M150,DT160)</f>
        <v>0</v>
      </c>
      <c r="DY160" s="233">
        <f ca="1">COUNTIF('Group Stages'!N7:N150,DT160)</f>
        <v>0</v>
      </c>
      <c r="DZ160" s="233">
        <f ca="1">COUNTIF('Group Stages'!O7:O150,DT160)</f>
        <v>0</v>
      </c>
      <c r="EA160" s="233">
        <f ca="1">COUNTIF('Group Stages'!P7:P150,DT160)</f>
        <v>0</v>
      </c>
      <c r="EB160" s="233">
        <f ca="1">COUNTIF('Group Stages'!Q7:Q150,DT160)</f>
        <v>0</v>
      </c>
      <c r="EC160" s="233">
        <f ca="1">COUNTIF('Knock Out Stages'!K7:K85,DT160)</f>
        <v>0</v>
      </c>
      <c r="ED160" s="233">
        <f ca="1">COUNTIF('Knock Out Stages'!L7:L85,DT160)</f>
        <v>0</v>
      </c>
      <c r="EE160" s="233">
        <f ca="1">COUNTIF('Knock Out Stages'!M7:M85,DT160)</f>
        <v>0</v>
      </c>
      <c r="EF160" s="233">
        <f ca="1">COUNTIF('Knock Out Stages'!N7:N85,DT160)</f>
        <v>0</v>
      </c>
      <c r="EG160" s="233">
        <f ca="1">COUNTIF('Knock Out Stages'!O7:O85,DT160)</f>
        <v>0</v>
      </c>
      <c r="EH160" s="233">
        <f ca="1">COUNTIF('Knock Out Stages'!P7:P85,DT160)</f>
        <v>0</v>
      </c>
      <c r="EI160" s="233">
        <f ca="1">COUNTIF('Knock Out Stages'!Q7:Q85,DT160)</f>
        <v>0</v>
      </c>
      <c r="EJ160" s="233">
        <f ca="1">COUNTIF('Knock Out Stages'!R7:R85,DT160)</f>
        <v>0</v>
      </c>
      <c r="EK160" s="233">
        <f t="shared" ca="1" si="698"/>
        <v>0</v>
      </c>
      <c r="EL160" s="235">
        <f ca="1">RANK(EK160,EK3:EK1250)+COUNTIF(EK3:EK160,EK160)-1</f>
        <v>158</v>
      </c>
      <c r="EM160" s="233" t="str">
        <f t="shared" ca="1" si="699"/>
        <v>Ahmed Fathi (Qatar)</v>
      </c>
    </row>
    <row r="161" spans="1:143" x14ac:dyDescent="0.2">
      <c r="A161" s="233">
        <f t="shared" si="717"/>
        <v>25</v>
      </c>
      <c r="B161" s="233" t="str">
        <f t="shared" si="718"/>
        <v>Vladimír Darida (og)</v>
      </c>
      <c r="C161" s="233" t="str">
        <f t="shared" si="719"/>
        <v>Vladimír Darida (og)</v>
      </c>
      <c r="D161" s="233" t="str">
        <f t="shared" si="720"/>
        <v>Vladimír Darida (og)</v>
      </c>
      <c r="E161" s="233" t="str">
        <f t="shared" si="721"/>
        <v>Song Bum-Keun (og)</v>
      </c>
      <c r="F161" s="233" t="str">
        <f t="shared" si="722"/>
        <v>Vincent Sierro (og)</v>
      </c>
      <c r="G161" s="233" t="str">
        <f t="shared" si="723"/>
        <v>Vincent Sierro (og)</v>
      </c>
      <c r="H161" s="233" t="str">
        <f t="shared" si="724"/>
        <v>Vincent Sierro (og)</v>
      </c>
      <c r="I161" s="233" t="str">
        <f t="shared" si="725"/>
        <v>Shehab Ellethy (og)</v>
      </c>
      <c r="J161" s="233" t="str">
        <f t="shared" si="726"/>
        <v>Scott McTominay (og)</v>
      </c>
      <c r="K161" s="233" t="str">
        <f t="shared" si="727"/>
        <v>Scott McTominay (og)</v>
      </c>
      <c r="L161" s="233" t="str">
        <f t="shared" si="728"/>
        <v>Scott McTominay (og)</v>
      </c>
      <c r="M161" s="233" t="str">
        <f t="shared" si="729"/>
        <v>Yassine Fortune (og)</v>
      </c>
      <c r="N161" s="233" t="str">
        <f t="shared" si="730"/>
        <v>Samet Akaydin (og)</v>
      </c>
      <c r="O161" s="233" t="str">
        <f t="shared" si="731"/>
        <v>Samet Akaydin (og)</v>
      </c>
      <c r="P161" s="233" t="str">
        <f t="shared" si="732"/>
        <v>Samet Akaydin (og)</v>
      </c>
      <c r="Q161" s="233" t="str">
        <f t="shared" si="733"/>
        <v>Paul Izzo (og)</v>
      </c>
      <c r="R161" s="233" t="str">
        <f t="shared" si="734"/>
        <v>Pervis Estupiñán (og)</v>
      </c>
      <c r="S161" s="233" t="str">
        <f t="shared" si="735"/>
        <v>Pervis Estupiñán (og)</v>
      </c>
      <c r="T161" s="233" t="str">
        <f t="shared" si="736"/>
        <v>Pervis Estupiñán (og)</v>
      </c>
      <c r="U161" s="233" t="str">
        <f t="shared" si="737"/>
        <v>Yahia Fofana (og)</v>
      </c>
      <c r="V161" s="233" t="str">
        <f t="shared" si="738"/>
        <v>Rayan Elloumi (og)</v>
      </c>
      <c r="W161" s="233" t="str">
        <f t="shared" si="739"/>
        <v>Rayan Elloumi (og)</v>
      </c>
      <c r="X161" s="233" t="str">
        <f t="shared" si="740"/>
        <v>Rayan Elloumi (og)</v>
      </c>
      <c r="Y161" s="233" t="str">
        <f t="shared" si="741"/>
        <v>Williot Swedberg (og)</v>
      </c>
      <c r="Z161" s="233" t="str">
        <f t="shared" si="742"/>
        <v>0 (og)</v>
      </c>
      <c r="AA161" s="233" t="str">
        <f t="shared" si="743"/>
        <v>0 (og)</v>
      </c>
      <c r="AB161" s="233" t="str">
        <f t="shared" si="744"/>
        <v>0 (og)</v>
      </c>
      <c r="AC161" s="233" t="str">
        <f t="shared" si="745"/>
        <v>Saman Fallah (og)</v>
      </c>
      <c r="AD161" s="233" t="str">
        <f t="shared" si="746"/>
        <v>Nicolás Fonseca (og)</v>
      </c>
      <c r="AE161" s="233" t="str">
        <f t="shared" si="747"/>
        <v>Nicolás Fonseca (og)</v>
      </c>
      <c r="AF161" s="233" t="str">
        <f t="shared" si="748"/>
        <v>Nicolás Fonseca (og)</v>
      </c>
      <c r="AG161" s="233" t="str">
        <f t="shared" si="749"/>
        <v>Sultan Mandash (og)</v>
      </c>
      <c r="AH161" s="233" t="str">
        <f t="shared" si="750"/>
        <v>0 (og)</v>
      </c>
      <c r="AI161" s="233" t="str">
        <f t="shared" si="751"/>
        <v>0 (og)</v>
      </c>
      <c r="AJ161" s="233" t="str">
        <f t="shared" ref="AJ161" si="859">AK27&amp;" (og)"</f>
        <v>0 (og)</v>
      </c>
      <c r="AK161" s="233" t="str">
        <f t="shared" si="753"/>
        <v>Youssef Amyn (og)</v>
      </c>
      <c r="AL161" s="233" t="str">
        <f t="shared" si="754"/>
        <v>Yazeed Abu Laila (og)</v>
      </c>
      <c r="AM161" s="233" t="str">
        <f t="shared" si="755"/>
        <v>Yazeed Abu Laila (og)</v>
      </c>
      <c r="AN161" s="233" t="str">
        <f t="shared" ref="AN161" si="860">AO27&amp;" (og)"</f>
        <v>Yazeed Abu Laila (og)</v>
      </c>
      <c r="AO161" s="233" t="str">
        <f t="shared" si="757"/>
        <v>Sasa Kalajdzic (og)</v>
      </c>
      <c r="AP161" s="233" t="str">
        <f t="shared" si="758"/>
        <v>Santiago Arias (og)</v>
      </c>
      <c r="AQ161" s="233" t="str">
        <f t="shared" si="759"/>
        <v>Santiago Arias (og)</v>
      </c>
      <c r="AR161" s="233" t="str">
        <f t="shared" ref="AR161" si="861">AS27&amp;" (og)"</f>
        <v>Santiago Arias (og)</v>
      </c>
      <c r="AS161" s="233" t="str">
        <f t="shared" si="761"/>
        <v>Umarbek Eshmurodov (og)</v>
      </c>
      <c r="AT161" s="233" t="str">
        <f t="shared" si="762"/>
        <v>0 (og)</v>
      </c>
      <c r="AU161" s="233" t="str">
        <f t="shared" si="763"/>
        <v>0 (og)</v>
      </c>
      <c r="AV161" s="233" t="str">
        <f t="shared" ref="AV161" si="862">AW27&amp;" (og)"</f>
        <v>0 (og)</v>
      </c>
      <c r="AW161" s="233" t="str">
        <f t="shared" si="765"/>
        <v>Thomas Partey (og)</v>
      </c>
      <c r="DQ161" s="233" t="str">
        <f t="shared" ca="1" si="638"/>
        <v>Qatar</v>
      </c>
      <c r="DR161" s="233">
        <f t="shared" si="639"/>
        <v>2</v>
      </c>
      <c r="DS161" s="233">
        <f t="shared" si="640"/>
        <v>5</v>
      </c>
      <c r="DT161" s="233" t="str">
        <f ca="1">OFFSET(C3,DR161,DS161)</f>
        <v>Akram Afif</v>
      </c>
      <c r="DU161" s="233">
        <f ca="1">COUNTIF('Group Stages'!J7:J150,DT161)</f>
        <v>0</v>
      </c>
      <c r="DV161" s="233">
        <f ca="1">COUNTIF('Group Stages'!K7:K150,DT161)</f>
        <v>0</v>
      </c>
      <c r="DW161" s="233">
        <f ca="1">COUNTIF('Group Stages'!L7:L150,DT161)</f>
        <v>0</v>
      </c>
      <c r="DX161" s="233">
        <f ca="1">COUNTIF('Group Stages'!M7:M150,DT161)</f>
        <v>0</v>
      </c>
      <c r="DY161" s="233">
        <f ca="1">COUNTIF('Group Stages'!N7:N150,DT161)</f>
        <v>0</v>
      </c>
      <c r="DZ161" s="233">
        <f ca="1">COUNTIF('Group Stages'!O7:O150,DT161)</f>
        <v>0</v>
      </c>
      <c r="EA161" s="233">
        <f ca="1">COUNTIF('Group Stages'!P7:P150,DT161)</f>
        <v>0</v>
      </c>
      <c r="EB161" s="233">
        <f ca="1">COUNTIF('Group Stages'!Q7:Q150,DT161)</f>
        <v>0</v>
      </c>
      <c r="EC161" s="233">
        <f ca="1">COUNTIF('Knock Out Stages'!K7:K85,DT161)</f>
        <v>0</v>
      </c>
      <c r="ED161" s="233">
        <f ca="1">COUNTIF('Knock Out Stages'!L7:L85,DT161)</f>
        <v>0</v>
      </c>
      <c r="EE161" s="233">
        <f ca="1">COUNTIF('Knock Out Stages'!M7:M85,DT161)</f>
        <v>0</v>
      </c>
      <c r="EF161" s="233">
        <f ca="1">COUNTIF('Knock Out Stages'!N7:N85,DT161)</f>
        <v>0</v>
      </c>
      <c r="EG161" s="233">
        <f ca="1">COUNTIF('Knock Out Stages'!O7:O85,DT161)</f>
        <v>0</v>
      </c>
      <c r="EH161" s="233">
        <f ca="1">COUNTIF('Knock Out Stages'!P7:P85,DT161)</f>
        <v>0</v>
      </c>
      <c r="EI161" s="233">
        <f ca="1">COUNTIF('Knock Out Stages'!Q7:Q85,DT161)</f>
        <v>0</v>
      </c>
      <c r="EJ161" s="233">
        <f ca="1">COUNTIF('Knock Out Stages'!R7:R85,DT161)</f>
        <v>0</v>
      </c>
      <c r="EK161" s="233">
        <f t="shared" ca="1" si="698"/>
        <v>0</v>
      </c>
      <c r="EL161" s="235">
        <f ca="1">RANK(EK161,EK3:EK1250)+COUNTIF(EK3:EK161,EK161)-1</f>
        <v>159</v>
      </c>
      <c r="EM161" s="233" t="str">
        <f t="shared" ca="1" si="699"/>
        <v>Akram Afif (Qatar)</v>
      </c>
    </row>
    <row r="162" spans="1:143" x14ac:dyDescent="0.2">
      <c r="A162" s="233">
        <f t="shared" si="717"/>
        <v>26</v>
      </c>
      <c r="B162" s="233" t="str">
        <f t="shared" si="718"/>
        <v>0 (og)</v>
      </c>
      <c r="C162" s="233" t="str">
        <f t="shared" si="719"/>
        <v>0 (og)</v>
      </c>
      <c r="D162" s="233" t="str">
        <f t="shared" si="720"/>
        <v>0 (og)</v>
      </c>
      <c r="E162" s="233" t="str">
        <f t="shared" si="721"/>
        <v>Yang Hyun-Jun (og)</v>
      </c>
      <c r="F162" s="233" t="str">
        <f t="shared" si="722"/>
        <v>Yvon Mvogo (og)</v>
      </c>
      <c r="G162" s="233" t="str">
        <f t="shared" si="723"/>
        <v>Yvon Mvogo (og)</v>
      </c>
      <c r="H162" s="233" t="str">
        <f t="shared" si="724"/>
        <v>Yvon Mvogo (og)</v>
      </c>
      <c r="I162" s="233" t="str">
        <f t="shared" si="725"/>
        <v>Yusuf Abdurisag (og)</v>
      </c>
      <c r="J162" s="233" t="str">
        <f t="shared" si="726"/>
        <v>Tommy Conway (og)</v>
      </c>
      <c r="K162" s="233" t="str">
        <f t="shared" si="727"/>
        <v>Tommy Conway (og)</v>
      </c>
      <c r="L162" s="233" t="str">
        <f t="shared" si="728"/>
        <v>Tommy Conway (og)</v>
      </c>
      <c r="M162" s="233" t="str">
        <f t="shared" si="729"/>
        <v>0 (og)</v>
      </c>
      <c r="N162" s="233" t="str">
        <f t="shared" si="730"/>
        <v>Semih Kiliçsoy (og)</v>
      </c>
      <c r="O162" s="233" t="str">
        <f t="shared" si="731"/>
        <v>Semih Kiliçsoy (og)</v>
      </c>
      <c r="P162" s="233" t="str">
        <f t="shared" si="732"/>
        <v>Semih Kiliçsoy (og)</v>
      </c>
      <c r="Q162" s="233" t="str">
        <f t="shared" si="733"/>
        <v>Paul Okon (og)</v>
      </c>
      <c r="R162" s="233" t="str">
        <f t="shared" si="734"/>
        <v>Willian Pacho (og)</v>
      </c>
      <c r="S162" s="233" t="str">
        <f t="shared" si="735"/>
        <v>Willian Pacho (og)</v>
      </c>
      <c r="T162" s="233" t="str">
        <f t="shared" si="736"/>
        <v>Willian Pacho (og)</v>
      </c>
      <c r="U162" s="233" t="str">
        <f t="shared" si="737"/>
        <v>Yan Diomande (og)</v>
      </c>
      <c r="V162" s="233" t="str">
        <f t="shared" si="738"/>
        <v>Sabri Ben Hessen (og)</v>
      </c>
      <c r="W162" s="233" t="str">
        <f t="shared" si="739"/>
        <v>Sabri Ben Hessen (og)</v>
      </c>
      <c r="X162" s="233" t="str">
        <f t="shared" si="740"/>
        <v>Sabri Ben Hessen (og)</v>
      </c>
      <c r="Y162" s="233" t="str">
        <f t="shared" si="741"/>
        <v>Yasin Ayari (og)</v>
      </c>
      <c r="Z162" s="233" t="str">
        <f t="shared" si="742"/>
        <v>0 (og)</v>
      </c>
      <c r="AA162" s="233" t="str">
        <f t="shared" si="743"/>
        <v>0 (og)</v>
      </c>
      <c r="AB162" s="233" t="str">
        <f t="shared" si="744"/>
        <v>0 (og)</v>
      </c>
      <c r="AC162" s="233" t="str">
        <f t="shared" si="745"/>
        <v>Saman Ghoddos (og)</v>
      </c>
      <c r="AD162" s="233" t="str">
        <f t="shared" si="746"/>
        <v>Pablo Alcoba (og)</v>
      </c>
      <c r="AE162" s="233" t="str">
        <f t="shared" si="747"/>
        <v>Pablo Alcoba (og)</v>
      </c>
      <c r="AF162" s="233" t="str">
        <f t="shared" si="748"/>
        <v>Pablo Alcoba (og)</v>
      </c>
      <c r="AG162" s="233" t="str">
        <f t="shared" si="749"/>
        <v>Turki Al-Ammar (og)</v>
      </c>
      <c r="AH162" s="233" t="str">
        <f t="shared" si="750"/>
        <v>0 (og)</v>
      </c>
      <c r="AI162" s="233" t="str">
        <f t="shared" si="751"/>
        <v>0 (og)</v>
      </c>
      <c r="AJ162" s="233" t="str">
        <f t="shared" ref="AJ162" si="863">AK28&amp;" (og)"</f>
        <v>0 (og)</v>
      </c>
      <c r="AK162" s="233" t="str">
        <f t="shared" si="753"/>
        <v>Zaid Ismael Khaleel Al Dulaimi (og)</v>
      </c>
      <c r="AL162" s="233" t="str">
        <f t="shared" si="754"/>
        <v>Yousef Abualjazar (og)</v>
      </c>
      <c r="AM162" s="233" t="str">
        <f t="shared" si="755"/>
        <v>Yousef Abualjazar (og)</v>
      </c>
      <c r="AN162" s="233" t="str">
        <f t="shared" ref="AN162" si="864">AO28&amp;" (og)"</f>
        <v>Yousef Abualjazar (og)</v>
      </c>
      <c r="AO162" s="233" t="str">
        <f t="shared" si="757"/>
        <v>Stefan Posch (og)</v>
      </c>
      <c r="AP162" s="233" t="str">
        <f t="shared" si="758"/>
        <v>Yerson Mosquera (og)</v>
      </c>
      <c r="AQ162" s="233" t="str">
        <f t="shared" si="759"/>
        <v>Yerson Mosquera (og)</v>
      </c>
      <c r="AR162" s="233" t="str">
        <f t="shared" ref="AR162" si="865">AS28&amp;" (og)"</f>
        <v>Yerson Mosquera (og)</v>
      </c>
      <c r="AS162" s="233" t="str">
        <f t="shared" si="761"/>
        <v>Utkir Yusupov (og)</v>
      </c>
      <c r="AT162" s="233" t="str">
        <f t="shared" si="762"/>
        <v>0 (og)</v>
      </c>
      <c r="AU162" s="233" t="str">
        <f t="shared" si="763"/>
        <v>0 (og)</v>
      </c>
      <c r="AV162" s="233" t="str">
        <f t="shared" ref="AV162" si="866">AW28&amp;" (og)"</f>
        <v>0 (og)</v>
      </c>
      <c r="AW162" s="233" t="str">
        <f t="shared" si="765"/>
        <v>0 (og)</v>
      </c>
      <c r="DQ162" s="233" t="str">
        <f t="shared" ca="1" si="638"/>
        <v>Qatar</v>
      </c>
      <c r="DR162" s="233">
        <f t="shared" si="639"/>
        <v>3</v>
      </c>
      <c r="DS162" s="233">
        <f t="shared" si="640"/>
        <v>5</v>
      </c>
      <c r="DT162" s="233" t="str">
        <f ca="1">OFFSET(C3,DR162,DS162)</f>
        <v>Almoez Ali</v>
      </c>
      <c r="DU162" s="233">
        <f ca="1">COUNTIF('Group Stages'!J7:J150,DT162)</f>
        <v>0</v>
      </c>
      <c r="DV162" s="233">
        <f ca="1">COUNTIF('Group Stages'!K7:K150,DT162)</f>
        <v>0</v>
      </c>
      <c r="DW162" s="233">
        <f ca="1">COUNTIF('Group Stages'!L7:L150,DT162)</f>
        <v>0</v>
      </c>
      <c r="DX162" s="233">
        <f ca="1">COUNTIF('Group Stages'!M7:M150,DT162)</f>
        <v>0</v>
      </c>
      <c r="DY162" s="233">
        <f ca="1">COUNTIF('Group Stages'!N7:N150,DT162)</f>
        <v>0</v>
      </c>
      <c r="DZ162" s="233">
        <f ca="1">COUNTIF('Group Stages'!O7:O150,DT162)</f>
        <v>0</v>
      </c>
      <c r="EA162" s="233">
        <f ca="1">COUNTIF('Group Stages'!P7:P150,DT162)</f>
        <v>0</v>
      </c>
      <c r="EB162" s="233">
        <f ca="1">COUNTIF('Group Stages'!Q7:Q150,DT162)</f>
        <v>0</v>
      </c>
      <c r="EC162" s="233">
        <f ca="1">COUNTIF('Knock Out Stages'!K7:K85,DT162)</f>
        <v>0</v>
      </c>
      <c r="ED162" s="233">
        <f ca="1">COUNTIF('Knock Out Stages'!L7:L85,DT162)</f>
        <v>0</v>
      </c>
      <c r="EE162" s="233">
        <f ca="1">COUNTIF('Knock Out Stages'!M7:M85,DT162)</f>
        <v>0</v>
      </c>
      <c r="EF162" s="233">
        <f ca="1">COUNTIF('Knock Out Stages'!N7:N85,DT162)</f>
        <v>0</v>
      </c>
      <c r="EG162" s="233">
        <f ca="1">COUNTIF('Knock Out Stages'!O7:O85,DT162)</f>
        <v>0</v>
      </c>
      <c r="EH162" s="233">
        <f ca="1">COUNTIF('Knock Out Stages'!P7:P85,DT162)</f>
        <v>0</v>
      </c>
      <c r="EI162" s="233">
        <f ca="1">COUNTIF('Knock Out Stages'!Q7:Q85,DT162)</f>
        <v>0</v>
      </c>
      <c r="EJ162" s="233">
        <f ca="1">COUNTIF('Knock Out Stages'!R7:R85,DT162)</f>
        <v>0</v>
      </c>
      <c r="EK162" s="233">
        <f t="shared" ca="1" si="698"/>
        <v>0</v>
      </c>
      <c r="EL162" s="235">
        <f ca="1">RANK(EK162,EK3:EK1250)+COUNTIF(EK3:EK162,EK162)-1</f>
        <v>160</v>
      </c>
      <c r="EM162" s="233" t="str">
        <f t="shared" ca="1" si="699"/>
        <v>Almoez Ali (Qatar)</v>
      </c>
    </row>
    <row r="163" spans="1:143" x14ac:dyDescent="0.2">
      <c r="DQ163" s="233" t="str">
        <f t="shared" ca="1" si="638"/>
        <v>Qatar</v>
      </c>
      <c r="DR163" s="233">
        <f t="shared" si="639"/>
        <v>4</v>
      </c>
      <c r="DS163" s="233">
        <f t="shared" si="640"/>
        <v>5</v>
      </c>
      <c r="DT163" s="233" t="str">
        <f ca="1">OFFSET(C3,DR163,DS163)</f>
        <v>Anas Abdulsalam Abweny</v>
      </c>
      <c r="DU163" s="233">
        <f ca="1">COUNTIF('Group Stages'!J7:J150,DT163)</f>
        <v>0</v>
      </c>
      <c r="DV163" s="233">
        <f ca="1">COUNTIF('Group Stages'!K7:K150,DT163)</f>
        <v>0</v>
      </c>
      <c r="DW163" s="233">
        <f ca="1">COUNTIF('Group Stages'!L7:L150,DT163)</f>
        <v>0</v>
      </c>
      <c r="DX163" s="233">
        <f ca="1">COUNTIF('Group Stages'!M7:M150,DT163)</f>
        <v>0</v>
      </c>
      <c r="DY163" s="233">
        <f ca="1">COUNTIF('Group Stages'!N7:N150,DT163)</f>
        <v>0</v>
      </c>
      <c r="DZ163" s="233">
        <f ca="1">COUNTIF('Group Stages'!O7:O150,DT163)</f>
        <v>0</v>
      </c>
      <c r="EA163" s="233">
        <f ca="1">COUNTIF('Group Stages'!P7:P150,DT163)</f>
        <v>0</v>
      </c>
      <c r="EB163" s="233">
        <f ca="1">COUNTIF('Group Stages'!Q7:Q150,DT163)</f>
        <v>0</v>
      </c>
      <c r="EC163" s="233">
        <f ca="1">COUNTIF('Knock Out Stages'!K7:K85,DT163)</f>
        <v>0</v>
      </c>
      <c r="ED163" s="233">
        <f ca="1">COUNTIF('Knock Out Stages'!L7:L85,DT163)</f>
        <v>0</v>
      </c>
      <c r="EE163" s="233">
        <f ca="1">COUNTIF('Knock Out Stages'!M7:M85,DT163)</f>
        <v>0</v>
      </c>
      <c r="EF163" s="233">
        <f ca="1">COUNTIF('Knock Out Stages'!N7:N85,DT163)</f>
        <v>0</v>
      </c>
      <c r="EG163" s="233">
        <f ca="1">COUNTIF('Knock Out Stages'!O7:O85,DT163)</f>
        <v>0</v>
      </c>
      <c r="EH163" s="233">
        <f ca="1">COUNTIF('Knock Out Stages'!P7:P85,DT163)</f>
        <v>0</v>
      </c>
      <c r="EI163" s="233">
        <f ca="1">COUNTIF('Knock Out Stages'!Q7:Q85,DT163)</f>
        <v>0</v>
      </c>
      <c r="EJ163" s="233">
        <f ca="1">COUNTIF('Knock Out Stages'!R7:R85,DT163)</f>
        <v>0</v>
      </c>
      <c r="EK163" s="233">
        <f t="shared" ca="1" si="698"/>
        <v>0</v>
      </c>
      <c r="EL163" s="235">
        <f ca="1">RANK(EK163,EK3:EK1250)+COUNTIF(EK3:EK163,EK163)-1</f>
        <v>161</v>
      </c>
      <c r="EM163" s="233" t="str">
        <f t="shared" ca="1" si="699"/>
        <v>Anas Abdulsalam Abweny (Qatar)</v>
      </c>
    </row>
    <row r="164" spans="1:143" x14ac:dyDescent="0.2">
      <c r="DQ164" s="233" t="str">
        <f t="shared" ca="1" si="638"/>
        <v>Qatar</v>
      </c>
      <c r="DR164" s="233">
        <f t="shared" si="639"/>
        <v>5</v>
      </c>
      <c r="DS164" s="233">
        <f t="shared" si="640"/>
        <v>5</v>
      </c>
      <c r="DT164" s="233" t="str">
        <f ca="1">OFFSET(C3,DR164,DS164)</f>
        <v>Assim Madibo</v>
      </c>
      <c r="DU164" s="233">
        <f ca="1">COUNTIF('Group Stages'!J7:J150,DT164)</f>
        <v>0</v>
      </c>
      <c r="DV164" s="233">
        <f ca="1">COUNTIF('Group Stages'!K7:K150,DT164)</f>
        <v>0</v>
      </c>
      <c r="DW164" s="233">
        <f ca="1">COUNTIF('Group Stages'!L7:L150,DT164)</f>
        <v>0</v>
      </c>
      <c r="DX164" s="233">
        <f ca="1">COUNTIF('Group Stages'!M7:M150,DT164)</f>
        <v>0</v>
      </c>
      <c r="DY164" s="233">
        <f ca="1">COUNTIF('Group Stages'!N7:N150,DT164)</f>
        <v>0</v>
      </c>
      <c r="DZ164" s="233">
        <f ca="1">COUNTIF('Group Stages'!O7:O150,DT164)</f>
        <v>0</v>
      </c>
      <c r="EA164" s="233">
        <f ca="1">COUNTIF('Group Stages'!P7:P150,DT164)</f>
        <v>0</v>
      </c>
      <c r="EB164" s="233">
        <f ca="1">COUNTIF('Group Stages'!Q7:Q150,DT164)</f>
        <v>0</v>
      </c>
      <c r="EC164" s="233">
        <f ca="1">COUNTIF('Knock Out Stages'!K7:K85,DT164)</f>
        <v>0</v>
      </c>
      <c r="ED164" s="233">
        <f ca="1">COUNTIF('Knock Out Stages'!L7:L85,DT164)</f>
        <v>0</v>
      </c>
      <c r="EE164" s="233">
        <f ca="1">COUNTIF('Knock Out Stages'!M7:M85,DT164)</f>
        <v>0</v>
      </c>
      <c r="EF164" s="233">
        <f ca="1">COUNTIF('Knock Out Stages'!N7:N85,DT164)</f>
        <v>0</v>
      </c>
      <c r="EG164" s="233">
        <f ca="1">COUNTIF('Knock Out Stages'!O7:O85,DT164)</f>
        <v>0</v>
      </c>
      <c r="EH164" s="233">
        <f ca="1">COUNTIF('Knock Out Stages'!P7:P85,DT164)</f>
        <v>0</v>
      </c>
      <c r="EI164" s="233">
        <f ca="1">COUNTIF('Knock Out Stages'!Q7:Q85,DT164)</f>
        <v>0</v>
      </c>
      <c r="EJ164" s="233">
        <f ca="1">COUNTIF('Knock Out Stages'!R7:R85,DT164)</f>
        <v>0</v>
      </c>
      <c r="EK164" s="233">
        <f t="shared" ca="1" si="698"/>
        <v>0</v>
      </c>
      <c r="EL164" s="235">
        <f ca="1">RANK(EK164,EK3:EK1250)+COUNTIF(EK3:EK164,EK164)-1</f>
        <v>162</v>
      </c>
      <c r="EM164" s="233" t="str">
        <f t="shared" ca="1" si="699"/>
        <v>Assim Madibo (Qatar)</v>
      </c>
    </row>
    <row r="165" spans="1:143" x14ac:dyDescent="0.2">
      <c r="DQ165" s="233" t="str">
        <f t="shared" ca="1" si="638"/>
        <v>Qatar</v>
      </c>
      <c r="DR165" s="233">
        <f t="shared" si="639"/>
        <v>6</v>
      </c>
      <c r="DS165" s="233">
        <f t="shared" si="640"/>
        <v>5</v>
      </c>
      <c r="DT165" s="233" t="str">
        <f ca="1">OFFSET(C3,DR165,DS165)</f>
        <v>Ayoub Al Oui</v>
      </c>
      <c r="DU165" s="233">
        <f ca="1">COUNTIF('Group Stages'!J7:J150,DT165)</f>
        <v>0</v>
      </c>
      <c r="DV165" s="233">
        <f ca="1">COUNTIF('Group Stages'!K7:K150,DT165)</f>
        <v>0</v>
      </c>
      <c r="DW165" s="233">
        <f ca="1">COUNTIF('Group Stages'!L7:L150,DT165)</f>
        <v>0</v>
      </c>
      <c r="DX165" s="233">
        <f ca="1">COUNTIF('Group Stages'!M7:M150,DT165)</f>
        <v>0</v>
      </c>
      <c r="DY165" s="233">
        <f ca="1">COUNTIF('Group Stages'!N7:N150,DT165)</f>
        <v>0</v>
      </c>
      <c r="DZ165" s="233">
        <f ca="1">COUNTIF('Group Stages'!O7:O150,DT165)</f>
        <v>0</v>
      </c>
      <c r="EA165" s="233">
        <f ca="1">COUNTIF('Group Stages'!P7:P150,DT165)</f>
        <v>0</v>
      </c>
      <c r="EB165" s="233">
        <f ca="1">COUNTIF('Group Stages'!Q7:Q150,DT165)</f>
        <v>0</v>
      </c>
      <c r="EC165" s="233">
        <f ca="1">COUNTIF('Knock Out Stages'!K7:K85,DT165)</f>
        <v>0</v>
      </c>
      <c r="ED165" s="233">
        <f ca="1">COUNTIF('Knock Out Stages'!L7:L85,DT165)</f>
        <v>0</v>
      </c>
      <c r="EE165" s="233">
        <f ca="1">COUNTIF('Knock Out Stages'!M7:M85,DT165)</f>
        <v>0</v>
      </c>
      <c r="EF165" s="233">
        <f ca="1">COUNTIF('Knock Out Stages'!N7:N85,DT165)</f>
        <v>0</v>
      </c>
      <c r="EG165" s="233">
        <f ca="1">COUNTIF('Knock Out Stages'!O7:O85,DT165)</f>
        <v>0</v>
      </c>
      <c r="EH165" s="233">
        <f ca="1">COUNTIF('Knock Out Stages'!P7:P85,DT165)</f>
        <v>0</v>
      </c>
      <c r="EI165" s="233">
        <f ca="1">COUNTIF('Knock Out Stages'!Q7:Q85,DT165)</f>
        <v>0</v>
      </c>
      <c r="EJ165" s="233">
        <f ca="1">COUNTIF('Knock Out Stages'!R7:R85,DT165)</f>
        <v>0</v>
      </c>
      <c r="EK165" s="233">
        <f t="shared" ca="1" si="698"/>
        <v>0</v>
      </c>
      <c r="EL165" s="235">
        <f ca="1">RANK(EK165,EK3:EK1250)+COUNTIF(EK3:EK165,EK165)-1</f>
        <v>163</v>
      </c>
      <c r="EM165" s="233" t="str">
        <f t="shared" ca="1" si="699"/>
        <v>Ayoub Al Oui (Qatar)</v>
      </c>
    </row>
    <row r="166" spans="1:143" x14ac:dyDescent="0.2">
      <c r="DQ166" s="233" t="str">
        <f t="shared" ca="1" si="638"/>
        <v>Qatar</v>
      </c>
      <c r="DR166" s="233">
        <f t="shared" si="639"/>
        <v>7</v>
      </c>
      <c r="DS166" s="233">
        <f t="shared" si="640"/>
        <v>5</v>
      </c>
      <c r="DT166" s="233" t="str">
        <f ca="1">OFFSET(C3,DR166,DS166)</f>
        <v>Bassam Al-Rawi</v>
      </c>
      <c r="DU166" s="233">
        <f ca="1">COUNTIF('Group Stages'!J7:J150,DT166)</f>
        <v>0</v>
      </c>
      <c r="DV166" s="233">
        <f ca="1">COUNTIF('Group Stages'!K7:K150,DT166)</f>
        <v>0</v>
      </c>
      <c r="DW166" s="233">
        <f ca="1">COUNTIF('Group Stages'!L7:L150,DT166)</f>
        <v>0</v>
      </c>
      <c r="DX166" s="233">
        <f ca="1">COUNTIF('Group Stages'!M7:M150,DT166)</f>
        <v>0</v>
      </c>
      <c r="DY166" s="233">
        <f ca="1">COUNTIF('Group Stages'!N7:N150,DT166)</f>
        <v>0</v>
      </c>
      <c r="DZ166" s="233">
        <f ca="1">COUNTIF('Group Stages'!O7:O150,DT166)</f>
        <v>0</v>
      </c>
      <c r="EA166" s="233">
        <f ca="1">COUNTIF('Group Stages'!P7:P150,DT166)</f>
        <v>0</v>
      </c>
      <c r="EB166" s="233">
        <f ca="1">COUNTIF('Group Stages'!Q7:Q150,DT166)</f>
        <v>0</v>
      </c>
      <c r="EC166" s="233">
        <f ca="1">COUNTIF('Knock Out Stages'!K7:K85,DT166)</f>
        <v>0</v>
      </c>
      <c r="ED166" s="233">
        <f ca="1">COUNTIF('Knock Out Stages'!L7:L85,DT166)</f>
        <v>0</v>
      </c>
      <c r="EE166" s="233">
        <f ca="1">COUNTIF('Knock Out Stages'!M7:M85,DT166)</f>
        <v>0</v>
      </c>
      <c r="EF166" s="233">
        <f ca="1">COUNTIF('Knock Out Stages'!N7:N85,DT166)</f>
        <v>0</v>
      </c>
      <c r="EG166" s="233">
        <f ca="1">COUNTIF('Knock Out Stages'!O7:O85,DT166)</f>
        <v>0</v>
      </c>
      <c r="EH166" s="233">
        <f ca="1">COUNTIF('Knock Out Stages'!P7:P85,DT166)</f>
        <v>0</v>
      </c>
      <c r="EI166" s="233">
        <f ca="1">COUNTIF('Knock Out Stages'!Q7:Q85,DT166)</f>
        <v>0</v>
      </c>
      <c r="EJ166" s="233">
        <f ca="1">COUNTIF('Knock Out Stages'!R7:R85,DT166)</f>
        <v>0</v>
      </c>
      <c r="EK166" s="233">
        <f t="shared" ca="1" si="698"/>
        <v>0</v>
      </c>
      <c r="EL166" s="235">
        <f ca="1">RANK(EK166,EK3:EK1250)+COUNTIF(EK3:EK166,EK166)-1</f>
        <v>164</v>
      </c>
      <c r="EM166" s="233" t="str">
        <f t="shared" ca="1" si="699"/>
        <v>Bassam Al-Rawi (Qatar)</v>
      </c>
    </row>
    <row r="167" spans="1:143" x14ac:dyDescent="0.2">
      <c r="DQ167" s="233" t="str">
        <f t="shared" ca="1" si="638"/>
        <v>Qatar</v>
      </c>
      <c r="DR167" s="233">
        <f t="shared" si="639"/>
        <v>8</v>
      </c>
      <c r="DS167" s="233">
        <f t="shared" si="640"/>
        <v>5</v>
      </c>
      <c r="DT167" s="233" t="str">
        <f ca="1">OFFSET(C3,DR167,DS167)</f>
        <v>Boualem Khoukhi</v>
      </c>
      <c r="DU167" s="233">
        <f ca="1">COUNTIF('Group Stages'!J7:J150,DT167)</f>
        <v>0</v>
      </c>
      <c r="DV167" s="233">
        <f ca="1">COUNTIF('Group Stages'!K7:K150,DT167)</f>
        <v>0</v>
      </c>
      <c r="DW167" s="233">
        <f ca="1">COUNTIF('Group Stages'!L7:L150,DT167)</f>
        <v>0</v>
      </c>
      <c r="DX167" s="233">
        <f ca="1">COUNTIF('Group Stages'!M7:M150,DT167)</f>
        <v>0</v>
      </c>
      <c r="DY167" s="233">
        <f ca="1">COUNTIF('Group Stages'!N7:N150,DT167)</f>
        <v>0</v>
      </c>
      <c r="DZ167" s="233">
        <f ca="1">COUNTIF('Group Stages'!O7:O150,DT167)</f>
        <v>0</v>
      </c>
      <c r="EA167" s="233">
        <f ca="1">COUNTIF('Group Stages'!P7:P150,DT167)</f>
        <v>0</v>
      </c>
      <c r="EB167" s="233">
        <f ca="1">COUNTIF('Group Stages'!Q7:Q150,DT167)</f>
        <v>0</v>
      </c>
      <c r="EC167" s="233">
        <f ca="1">COUNTIF('Knock Out Stages'!K7:K85,DT167)</f>
        <v>0</v>
      </c>
      <c r="ED167" s="233">
        <f ca="1">COUNTIF('Knock Out Stages'!L7:L85,DT167)</f>
        <v>0</v>
      </c>
      <c r="EE167" s="233">
        <f ca="1">COUNTIF('Knock Out Stages'!M7:M85,DT167)</f>
        <v>0</v>
      </c>
      <c r="EF167" s="233">
        <f ca="1">COUNTIF('Knock Out Stages'!N7:N85,DT167)</f>
        <v>0</v>
      </c>
      <c r="EG167" s="233">
        <f ca="1">COUNTIF('Knock Out Stages'!O7:O85,DT167)</f>
        <v>0</v>
      </c>
      <c r="EH167" s="233">
        <f ca="1">COUNTIF('Knock Out Stages'!P7:P85,DT167)</f>
        <v>0</v>
      </c>
      <c r="EI167" s="233">
        <f ca="1">COUNTIF('Knock Out Stages'!Q7:Q85,DT167)</f>
        <v>0</v>
      </c>
      <c r="EJ167" s="233">
        <f ca="1">COUNTIF('Knock Out Stages'!R7:R85,DT167)</f>
        <v>0</v>
      </c>
      <c r="EK167" s="233">
        <f t="shared" ca="1" si="698"/>
        <v>0</v>
      </c>
      <c r="EL167" s="235">
        <f ca="1">RANK(EK167,EK3:EK1250)+COUNTIF(EK3:EK167,EK167)-1</f>
        <v>165</v>
      </c>
      <c r="EM167" s="233" t="str">
        <f t="shared" ca="1" si="699"/>
        <v>Boualem Khoukhi (Qatar)</v>
      </c>
    </row>
    <row r="168" spans="1:143" x14ac:dyDescent="0.2">
      <c r="DQ168" s="233" t="str">
        <f t="shared" ca="1" si="638"/>
        <v>Qatar</v>
      </c>
      <c r="DR168" s="233">
        <f t="shared" si="639"/>
        <v>9</v>
      </c>
      <c r="DS168" s="233">
        <f t="shared" si="640"/>
        <v>5</v>
      </c>
      <c r="DT168" s="233" t="str">
        <f ca="1">OFFSET(C3,DR168,DS168)</f>
        <v>Edmílson Junior</v>
      </c>
      <c r="DU168" s="233">
        <f ca="1">COUNTIF('Group Stages'!J7:J150,DT168)</f>
        <v>0</v>
      </c>
      <c r="DV168" s="233">
        <f ca="1">COUNTIF('Group Stages'!K7:K150,DT168)</f>
        <v>0</v>
      </c>
      <c r="DW168" s="233">
        <f ca="1">COUNTIF('Group Stages'!L7:L150,DT168)</f>
        <v>0</v>
      </c>
      <c r="DX168" s="233">
        <f ca="1">COUNTIF('Group Stages'!M7:M150,DT168)</f>
        <v>0</v>
      </c>
      <c r="DY168" s="233">
        <f ca="1">COUNTIF('Group Stages'!N7:N150,DT168)</f>
        <v>0</v>
      </c>
      <c r="DZ168" s="233">
        <f ca="1">COUNTIF('Group Stages'!O7:O150,DT168)</f>
        <v>0</v>
      </c>
      <c r="EA168" s="233">
        <f ca="1">COUNTIF('Group Stages'!P7:P150,DT168)</f>
        <v>0</v>
      </c>
      <c r="EB168" s="233">
        <f ca="1">COUNTIF('Group Stages'!Q7:Q150,DT168)</f>
        <v>0</v>
      </c>
      <c r="EC168" s="233">
        <f ca="1">COUNTIF('Knock Out Stages'!K7:K85,DT168)</f>
        <v>0</v>
      </c>
      <c r="ED168" s="233">
        <f ca="1">COUNTIF('Knock Out Stages'!L7:L85,DT168)</f>
        <v>0</v>
      </c>
      <c r="EE168" s="233">
        <f ca="1">COUNTIF('Knock Out Stages'!M7:M85,DT168)</f>
        <v>0</v>
      </c>
      <c r="EF168" s="233">
        <f ca="1">COUNTIF('Knock Out Stages'!N7:N85,DT168)</f>
        <v>0</v>
      </c>
      <c r="EG168" s="233">
        <f ca="1">COUNTIF('Knock Out Stages'!O7:O85,DT168)</f>
        <v>0</v>
      </c>
      <c r="EH168" s="233">
        <f ca="1">COUNTIF('Knock Out Stages'!P7:P85,DT168)</f>
        <v>0</v>
      </c>
      <c r="EI168" s="233">
        <f ca="1">COUNTIF('Knock Out Stages'!Q7:Q85,DT168)</f>
        <v>0</v>
      </c>
      <c r="EJ168" s="233">
        <f ca="1">COUNTIF('Knock Out Stages'!R7:R85,DT168)</f>
        <v>0</v>
      </c>
      <c r="EK168" s="233">
        <f t="shared" ca="1" si="698"/>
        <v>0</v>
      </c>
      <c r="EL168" s="235">
        <f ca="1">RANK(EK168,EK3:EK1250)+COUNTIF(EK3:EK168,EK168)-1</f>
        <v>166</v>
      </c>
      <c r="EM168" s="233" t="str">
        <f t="shared" ca="1" si="699"/>
        <v>Edmílson Junior (Qatar)</v>
      </c>
    </row>
    <row r="169" spans="1:143" x14ac:dyDescent="0.2">
      <c r="DQ169" s="233" t="str">
        <f t="shared" ca="1" si="638"/>
        <v>Qatar</v>
      </c>
      <c r="DR169" s="233">
        <f t="shared" si="639"/>
        <v>10</v>
      </c>
      <c r="DS169" s="233">
        <f t="shared" si="640"/>
        <v>5</v>
      </c>
      <c r="DT169" s="233" t="str">
        <f ca="1">OFFSET(C3,DR169,DS169)</f>
        <v>Eisa Palangi</v>
      </c>
      <c r="DU169" s="233">
        <f ca="1">COUNTIF('Group Stages'!J7:J150,DT169)</f>
        <v>0</v>
      </c>
      <c r="DV169" s="233">
        <f ca="1">COUNTIF('Group Stages'!K7:K150,DT169)</f>
        <v>0</v>
      </c>
      <c r="DW169" s="233">
        <f ca="1">COUNTIF('Group Stages'!L7:L150,DT169)</f>
        <v>0</v>
      </c>
      <c r="DX169" s="233">
        <f ca="1">COUNTIF('Group Stages'!M7:M150,DT169)</f>
        <v>0</v>
      </c>
      <c r="DY169" s="233">
        <f ca="1">COUNTIF('Group Stages'!N7:N150,DT169)</f>
        <v>0</v>
      </c>
      <c r="DZ169" s="233">
        <f ca="1">COUNTIF('Group Stages'!O7:O150,DT169)</f>
        <v>0</v>
      </c>
      <c r="EA169" s="233">
        <f ca="1">COUNTIF('Group Stages'!P7:P150,DT169)</f>
        <v>0</v>
      </c>
      <c r="EB169" s="233">
        <f ca="1">COUNTIF('Group Stages'!Q7:Q150,DT169)</f>
        <v>0</v>
      </c>
      <c r="EC169" s="233">
        <f ca="1">COUNTIF('Knock Out Stages'!K7:K85,DT169)</f>
        <v>0</v>
      </c>
      <c r="ED169" s="233">
        <f ca="1">COUNTIF('Knock Out Stages'!L7:L85,DT169)</f>
        <v>0</v>
      </c>
      <c r="EE169" s="233">
        <f ca="1">COUNTIF('Knock Out Stages'!M7:M85,DT169)</f>
        <v>0</v>
      </c>
      <c r="EF169" s="233">
        <f ca="1">COUNTIF('Knock Out Stages'!N7:N85,DT169)</f>
        <v>0</v>
      </c>
      <c r="EG169" s="233">
        <f ca="1">COUNTIF('Knock Out Stages'!O7:O85,DT169)</f>
        <v>0</v>
      </c>
      <c r="EH169" s="233">
        <f ca="1">COUNTIF('Knock Out Stages'!P7:P85,DT169)</f>
        <v>0</v>
      </c>
      <c r="EI169" s="233">
        <f ca="1">COUNTIF('Knock Out Stages'!Q7:Q85,DT169)</f>
        <v>0</v>
      </c>
      <c r="EJ169" s="233">
        <f ca="1">COUNTIF('Knock Out Stages'!R7:R85,DT169)</f>
        <v>0</v>
      </c>
      <c r="EK169" s="233">
        <f t="shared" ca="1" si="698"/>
        <v>0</v>
      </c>
      <c r="EL169" s="235">
        <f ca="1">RANK(EK169,EK3:EK1250)+COUNTIF(EK3:EK169,EK169)-1</f>
        <v>167</v>
      </c>
      <c r="EM169" s="233" t="str">
        <f t="shared" ca="1" si="699"/>
        <v>Eisa Palangi (Qatar)</v>
      </c>
    </row>
    <row r="170" spans="1:143" x14ac:dyDescent="0.2">
      <c r="DQ170" s="233" t="str">
        <f t="shared" ca="1" si="638"/>
        <v>Qatar</v>
      </c>
      <c r="DR170" s="233">
        <f t="shared" si="639"/>
        <v>11</v>
      </c>
      <c r="DS170" s="233">
        <f t="shared" si="640"/>
        <v>5</v>
      </c>
      <c r="DT170" s="233" t="str">
        <f ca="1">OFFSET(C3,DR170,DS170)</f>
        <v>Gueye Seydinaissa Laye</v>
      </c>
      <c r="DU170" s="233">
        <f ca="1">COUNTIF('Group Stages'!J7:J150,DT170)</f>
        <v>0</v>
      </c>
      <c r="DV170" s="233">
        <f ca="1">COUNTIF('Group Stages'!K7:K150,DT170)</f>
        <v>0</v>
      </c>
      <c r="DW170" s="233">
        <f ca="1">COUNTIF('Group Stages'!L7:L150,DT170)</f>
        <v>0</v>
      </c>
      <c r="DX170" s="233">
        <f ca="1">COUNTIF('Group Stages'!M7:M150,DT170)</f>
        <v>0</v>
      </c>
      <c r="DY170" s="233">
        <f ca="1">COUNTIF('Group Stages'!N7:N150,DT170)</f>
        <v>0</v>
      </c>
      <c r="DZ170" s="233">
        <f ca="1">COUNTIF('Group Stages'!O7:O150,DT170)</f>
        <v>0</v>
      </c>
      <c r="EA170" s="233">
        <f ca="1">COUNTIF('Group Stages'!P7:P150,DT170)</f>
        <v>0</v>
      </c>
      <c r="EB170" s="233">
        <f ca="1">COUNTIF('Group Stages'!Q7:Q150,DT170)</f>
        <v>0</v>
      </c>
      <c r="EC170" s="233">
        <f ca="1">COUNTIF('Knock Out Stages'!K7:K85,DT170)</f>
        <v>0</v>
      </c>
      <c r="ED170" s="233">
        <f ca="1">COUNTIF('Knock Out Stages'!L7:L85,DT170)</f>
        <v>0</v>
      </c>
      <c r="EE170" s="233">
        <f ca="1">COUNTIF('Knock Out Stages'!M7:M85,DT170)</f>
        <v>0</v>
      </c>
      <c r="EF170" s="233">
        <f ca="1">COUNTIF('Knock Out Stages'!N7:N85,DT170)</f>
        <v>0</v>
      </c>
      <c r="EG170" s="233">
        <f ca="1">COUNTIF('Knock Out Stages'!O7:O85,DT170)</f>
        <v>0</v>
      </c>
      <c r="EH170" s="233">
        <f ca="1">COUNTIF('Knock Out Stages'!P7:P85,DT170)</f>
        <v>0</v>
      </c>
      <c r="EI170" s="233">
        <f ca="1">COUNTIF('Knock Out Stages'!Q7:Q85,DT170)</f>
        <v>0</v>
      </c>
      <c r="EJ170" s="233">
        <f ca="1">COUNTIF('Knock Out Stages'!R7:R85,DT170)</f>
        <v>0</v>
      </c>
      <c r="EK170" s="233">
        <f t="shared" ca="1" si="698"/>
        <v>0</v>
      </c>
      <c r="EL170" s="235">
        <f ca="1">RANK(EK170,EK3:EK1250)+COUNTIF(EK3:EK170,EK170)-1</f>
        <v>168</v>
      </c>
      <c r="EM170" s="233" t="str">
        <f t="shared" ca="1" si="699"/>
        <v>Gueye Seydinaissa Laye (Qatar)</v>
      </c>
    </row>
    <row r="171" spans="1:143" x14ac:dyDescent="0.2">
      <c r="DQ171" s="233" t="str">
        <f t="shared" ca="1" si="638"/>
        <v>Qatar</v>
      </c>
      <c r="DR171" s="233">
        <f t="shared" si="639"/>
        <v>12</v>
      </c>
      <c r="DS171" s="233">
        <f t="shared" si="640"/>
        <v>5</v>
      </c>
      <c r="DT171" s="233" t="str">
        <f ca="1">OFFSET(C3,DR171,DS171)</f>
        <v>Hassan Al-Haydos</v>
      </c>
      <c r="DU171" s="233">
        <f ca="1">COUNTIF('Group Stages'!J7:J150,DT171)</f>
        <v>0</v>
      </c>
      <c r="DV171" s="233">
        <f ca="1">COUNTIF('Group Stages'!K7:K150,DT171)</f>
        <v>0</v>
      </c>
      <c r="DW171" s="233">
        <f ca="1">COUNTIF('Group Stages'!L7:L150,DT171)</f>
        <v>0</v>
      </c>
      <c r="DX171" s="233">
        <f ca="1">COUNTIF('Group Stages'!M7:M150,DT171)</f>
        <v>0</v>
      </c>
      <c r="DY171" s="233">
        <f ca="1">COUNTIF('Group Stages'!N7:N150,DT171)</f>
        <v>0</v>
      </c>
      <c r="DZ171" s="233">
        <f ca="1">COUNTIF('Group Stages'!O7:O150,DT171)</f>
        <v>0</v>
      </c>
      <c r="EA171" s="233">
        <f ca="1">COUNTIF('Group Stages'!P7:P150,DT171)</f>
        <v>0</v>
      </c>
      <c r="EB171" s="233">
        <f ca="1">COUNTIF('Group Stages'!Q7:Q150,DT171)</f>
        <v>0</v>
      </c>
      <c r="EC171" s="233">
        <f ca="1">COUNTIF('Knock Out Stages'!K7:K85,DT171)</f>
        <v>0</v>
      </c>
      <c r="ED171" s="233">
        <f ca="1">COUNTIF('Knock Out Stages'!L7:L85,DT171)</f>
        <v>0</v>
      </c>
      <c r="EE171" s="233">
        <f ca="1">COUNTIF('Knock Out Stages'!M7:M85,DT171)</f>
        <v>0</v>
      </c>
      <c r="EF171" s="233">
        <f ca="1">COUNTIF('Knock Out Stages'!N7:N85,DT171)</f>
        <v>0</v>
      </c>
      <c r="EG171" s="233">
        <f ca="1">COUNTIF('Knock Out Stages'!O7:O85,DT171)</f>
        <v>0</v>
      </c>
      <c r="EH171" s="233">
        <f ca="1">COUNTIF('Knock Out Stages'!P7:P85,DT171)</f>
        <v>0</v>
      </c>
      <c r="EI171" s="233">
        <f ca="1">COUNTIF('Knock Out Stages'!Q7:Q85,DT171)</f>
        <v>0</v>
      </c>
      <c r="EJ171" s="233">
        <f ca="1">COUNTIF('Knock Out Stages'!R7:R85,DT171)</f>
        <v>0</v>
      </c>
      <c r="EK171" s="233">
        <f t="shared" ca="1" si="698"/>
        <v>0</v>
      </c>
      <c r="EL171" s="235">
        <f ca="1">RANK(EK171,EK3:EK1250)+COUNTIF(EK3:EK171,EK171)-1</f>
        <v>169</v>
      </c>
      <c r="EM171" s="233" t="str">
        <f t="shared" ca="1" si="699"/>
        <v>Hassan Al-Haydos (Qatar)</v>
      </c>
    </row>
    <row r="172" spans="1:143" x14ac:dyDescent="0.2">
      <c r="DQ172" s="233" t="str">
        <f t="shared" ca="1" si="638"/>
        <v>Qatar</v>
      </c>
      <c r="DR172" s="233">
        <f t="shared" si="639"/>
        <v>13</v>
      </c>
      <c r="DS172" s="233">
        <f t="shared" si="640"/>
        <v>5</v>
      </c>
      <c r="DT172" s="233" t="str">
        <f ca="1">OFFSET(C3,DR172,DS172)</f>
        <v>Karim Boudiaf</v>
      </c>
      <c r="DU172" s="233">
        <f ca="1">COUNTIF('Group Stages'!J7:J150,DT172)</f>
        <v>0</v>
      </c>
      <c r="DV172" s="233">
        <f ca="1">COUNTIF('Group Stages'!K7:K150,DT172)</f>
        <v>0</v>
      </c>
      <c r="DW172" s="233">
        <f ca="1">COUNTIF('Group Stages'!L7:L150,DT172)</f>
        <v>0</v>
      </c>
      <c r="DX172" s="233">
        <f ca="1">COUNTIF('Group Stages'!M7:M150,DT172)</f>
        <v>0</v>
      </c>
      <c r="DY172" s="233">
        <f ca="1">COUNTIF('Group Stages'!N7:N150,DT172)</f>
        <v>0</v>
      </c>
      <c r="DZ172" s="233">
        <f ca="1">COUNTIF('Group Stages'!O7:O150,DT172)</f>
        <v>0</v>
      </c>
      <c r="EA172" s="233">
        <f ca="1">COUNTIF('Group Stages'!P7:P150,DT172)</f>
        <v>0</v>
      </c>
      <c r="EB172" s="233">
        <f ca="1">COUNTIF('Group Stages'!Q7:Q150,DT172)</f>
        <v>0</v>
      </c>
      <c r="EC172" s="233">
        <f ca="1">COUNTIF('Knock Out Stages'!K7:K85,DT172)</f>
        <v>0</v>
      </c>
      <c r="ED172" s="233">
        <f ca="1">COUNTIF('Knock Out Stages'!L7:L85,DT172)</f>
        <v>0</v>
      </c>
      <c r="EE172" s="233">
        <f ca="1">COUNTIF('Knock Out Stages'!M7:M85,DT172)</f>
        <v>0</v>
      </c>
      <c r="EF172" s="233">
        <f ca="1">COUNTIF('Knock Out Stages'!N7:N85,DT172)</f>
        <v>0</v>
      </c>
      <c r="EG172" s="233">
        <f ca="1">COUNTIF('Knock Out Stages'!O7:O85,DT172)</f>
        <v>0</v>
      </c>
      <c r="EH172" s="233">
        <f ca="1">COUNTIF('Knock Out Stages'!P7:P85,DT172)</f>
        <v>0</v>
      </c>
      <c r="EI172" s="233">
        <f ca="1">COUNTIF('Knock Out Stages'!Q7:Q85,DT172)</f>
        <v>0</v>
      </c>
      <c r="EJ172" s="233">
        <f ca="1">COUNTIF('Knock Out Stages'!R7:R85,DT172)</f>
        <v>0</v>
      </c>
      <c r="EK172" s="233">
        <f t="shared" ca="1" si="698"/>
        <v>0</v>
      </c>
      <c r="EL172" s="235">
        <f ca="1">RANK(EK172,EK3:EK1250)+COUNTIF(EK3:EK172,EK172)-1</f>
        <v>170</v>
      </c>
      <c r="EM172" s="233" t="str">
        <f t="shared" ca="1" si="699"/>
        <v>Karim Boudiaf (Qatar)</v>
      </c>
    </row>
    <row r="173" spans="1:143" x14ac:dyDescent="0.2">
      <c r="DQ173" s="233" t="str">
        <f t="shared" ca="1" si="638"/>
        <v>Qatar</v>
      </c>
      <c r="DR173" s="233">
        <f t="shared" si="639"/>
        <v>14</v>
      </c>
      <c r="DS173" s="233">
        <f t="shared" si="640"/>
        <v>5</v>
      </c>
      <c r="DT173" s="233" t="str">
        <f ca="1">OFFSET(C3,DR173,DS173)</f>
        <v>Khaled Ali Binsabaa</v>
      </c>
      <c r="DU173" s="233">
        <f ca="1">COUNTIF('Group Stages'!J7:J150,DT173)</f>
        <v>0</v>
      </c>
      <c r="DV173" s="233">
        <f ca="1">COUNTIF('Group Stages'!K7:K150,DT173)</f>
        <v>0</v>
      </c>
      <c r="DW173" s="233">
        <f ca="1">COUNTIF('Group Stages'!L7:L150,DT173)</f>
        <v>0</v>
      </c>
      <c r="DX173" s="233">
        <f ca="1">COUNTIF('Group Stages'!M7:M150,DT173)</f>
        <v>0</v>
      </c>
      <c r="DY173" s="233">
        <f ca="1">COUNTIF('Group Stages'!N7:N150,DT173)</f>
        <v>0</v>
      </c>
      <c r="DZ173" s="233">
        <f ca="1">COUNTIF('Group Stages'!O7:O150,DT173)</f>
        <v>0</v>
      </c>
      <c r="EA173" s="233">
        <f ca="1">COUNTIF('Group Stages'!P7:P150,DT173)</f>
        <v>0</v>
      </c>
      <c r="EB173" s="233">
        <f ca="1">COUNTIF('Group Stages'!Q7:Q150,DT173)</f>
        <v>0</v>
      </c>
      <c r="EC173" s="233">
        <f ca="1">COUNTIF('Knock Out Stages'!K7:K85,DT173)</f>
        <v>0</v>
      </c>
      <c r="ED173" s="233">
        <f ca="1">COUNTIF('Knock Out Stages'!L7:L85,DT173)</f>
        <v>0</v>
      </c>
      <c r="EE173" s="233">
        <f ca="1">COUNTIF('Knock Out Stages'!M7:M85,DT173)</f>
        <v>0</v>
      </c>
      <c r="EF173" s="233">
        <f ca="1">COUNTIF('Knock Out Stages'!N7:N85,DT173)</f>
        <v>0</v>
      </c>
      <c r="EG173" s="233">
        <f ca="1">COUNTIF('Knock Out Stages'!O7:O85,DT173)</f>
        <v>0</v>
      </c>
      <c r="EH173" s="233">
        <f ca="1">COUNTIF('Knock Out Stages'!P7:P85,DT173)</f>
        <v>0</v>
      </c>
      <c r="EI173" s="233">
        <f ca="1">COUNTIF('Knock Out Stages'!Q7:Q85,DT173)</f>
        <v>0</v>
      </c>
      <c r="EJ173" s="233">
        <f ca="1">COUNTIF('Knock Out Stages'!R7:R85,DT173)</f>
        <v>0</v>
      </c>
      <c r="EK173" s="233">
        <f t="shared" ca="1" si="698"/>
        <v>0</v>
      </c>
      <c r="EL173" s="235">
        <f ca="1">RANK(EK173,EK3:EK1250)+COUNTIF(EK3:EK173,EK173)-1</f>
        <v>171</v>
      </c>
      <c r="EM173" s="233" t="str">
        <f t="shared" ca="1" si="699"/>
        <v>Khaled Ali Binsabaa (Qatar)</v>
      </c>
    </row>
    <row r="174" spans="1:143" x14ac:dyDescent="0.2">
      <c r="DQ174" s="233" t="str">
        <f t="shared" ca="1" si="638"/>
        <v>Qatar</v>
      </c>
      <c r="DR174" s="233">
        <f t="shared" si="639"/>
        <v>15</v>
      </c>
      <c r="DS174" s="233">
        <f t="shared" si="640"/>
        <v>5</v>
      </c>
      <c r="DT174" s="233" t="str">
        <f ca="1">OFFSET(C3,DR174,DS174)</f>
        <v>Lucas Mendes</v>
      </c>
      <c r="DU174" s="233">
        <f ca="1">COUNTIF('Group Stages'!J7:J150,DT174)</f>
        <v>0</v>
      </c>
      <c r="DV174" s="233">
        <f ca="1">COUNTIF('Group Stages'!K7:K150,DT174)</f>
        <v>0</v>
      </c>
      <c r="DW174" s="233">
        <f ca="1">COUNTIF('Group Stages'!L7:L150,DT174)</f>
        <v>0</v>
      </c>
      <c r="DX174" s="233">
        <f ca="1">COUNTIF('Group Stages'!M7:M150,DT174)</f>
        <v>0</v>
      </c>
      <c r="DY174" s="233">
        <f ca="1">COUNTIF('Group Stages'!N7:N150,DT174)</f>
        <v>0</v>
      </c>
      <c r="DZ174" s="233">
        <f ca="1">COUNTIF('Group Stages'!O7:O150,DT174)</f>
        <v>0</v>
      </c>
      <c r="EA174" s="233">
        <f ca="1">COUNTIF('Group Stages'!P7:P150,DT174)</f>
        <v>0</v>
      </c>
      <c r="EB174" s="233">
        <f ca="1">COUNTIF('Group Stages'!Q7:Q150,DT174)</f>
        <v>0</v>
      </c>
      <c r="EC174" s="233">
        <f ca="1">COUNTIF('Knock Out Stages'!K7:K85,DT174)</f>
        <v>0</v>
      </c>
      <c r="ED174" s="233">
        <f ca="1">COUNTIF('Knock Out Stages'!L7:L85,DT174)</f>
        <v>0</v>
      </c>
      <c r="EE174" s="233">
        <f ca="1">COUNTIF('Knock Out Stages'!M7:M85,DT174)</f>
        <v>0</v>
      </c>
      <c r="EF174" s="233">
        <f ca="1">COUNTIF('Knock Out Stages'!N7:N85,DT174)</f>
        <v>0</v>
      </c>
      <c r="EG174" s="233">
        <f ca="1">COUNTIF('Knock Out Stages'!O7:O85,DT174)</f>
        <v>0</v>
      </c>
      <c r="EH174" s="233">
        <f ca="1">COUNTIF('Knock Out Stages'!P7:P85,DT174)</f>
        <v>0</v>
      </c>
      <c r="EI174" s="233">
        <f ca="1">COUNTIF('Knock Out Stages'!Q7:Q85,DT174)</f>
        <v>0</v>
      </c>
      <c r="EJ174" s="233">
        <f ca="1">COUNTIF('Knock Out Stages'!R7:R85,DT174)</f>
        <v>0</v>
      </c>
      <c r="EK174" s="233">
        <f t="shared" ca="1" si="698"/>
        <v>0</v>
      </c>
      <c r="EL174" s="235">
        <f ca="1">RANK(EK174,EK3:EK1250)+COUNTIF(EK3:EK174,EK174)-1</f>
        <v>172</v>
      </c>
      <c r="EM174" s="233" t="str">
        <f t="shared" ca="1" si="699"/>
        <v>Lucas Mendes (Qatar)</v>
      </c>
    </row>
    <row r="175" spans="1:143" x14ac:dyDescent="0.2">
      <c r="DQ175" s="233" t="str">
        <f t="shared" ca="1" si="638"/>
        <v>Qatar</v>
      </c>
      <c r="DR175" s="233">
        <f t="shared" si="639"/>
        <v>16</v>
      </c>
      <c r="DS175" s="233">
        <f t="shared" si="640"/>
        <v>5</v>
      </c>
      <c r="DT175" s="233" t="str">
        <f ca="1">OFFSET(C3,DR175,DS175)</f>
        <v>Meshaal Barsham</v>
      </c>
      <c r="DU175" s="233">
        <f ca="1">COUNTIF('Group Stages'!J7:J150,DT175)</f>
        <v>0</v>
      </c>
      <c r="DV175" s="233">
        <f ca="1">COUNTIF('Group Stages'!K7:K150,DT175)</f>
        <v>0</v>
      </c>
      <c r="DW175" s="233">
        <f ca="1">COUNTIF('Group Stages'!L7:L150,DT175)</f>
        <v>0</v>
      </c>
      <c r="DX175" s="233">
        <f ca="1">COUNTIF('Group Stages'!M7:M150,DT175)</f>
        <v>0</v>
      </c>
      <c r="DY175" s="233">
        <f ca="1">COUNTIF('Group Stages'!N7:N150,DT175)</f>
        <v>0</v>
      </c>
      <c r="DZ175" s="233">
        <f ca="1">COUNTIF('Group Stages'!O7:O150,DT175)</f>
        <v>0</v>
      </c>
      <c r="EA175" s="233">
        <f ca="1">COUNTIF('Group Stages'!P7:P150,DT175)</f>
        <v>0</v>
      </c>
      <c r="EB175" s="233">
        <f ca="1">COUNTIF('Group Stages'!Q7:Q150,DT175)</f>
        <v>0</v>
      </c>
      <c r="EC175" s="233">
        <f ca="1">COUNTIF('Knock Out Stages'!K7:K85,DT175)</f>
        <v>0</v>
      </c>
      <c r="ED175" s="233">
        <f ca="1">COUNTIF('Knock Out Stages'!L7:L85,DT175)</f>
        <v>0</v>
      </c>
      <c r="EE175" s="233">
        <f ca="1">COUNTIF('Knock Out Stages'!M7:M85,DT175)</f>
        <v>0</v>
      </c>
      <c r="EF175" s="233">
        <f ca="1">COUNTIF('Knock Out Stages'!N7:N85,DT175)</f>
        <v>0</v>
      </c>
      <c r="EG175" s="233">
        <f ca="1">COUNTIF('Knock Out Stages'!O7:O85,DT175)</f>
        <v>0</v>
      </c>
      <c r="EH175" s="233">
        <f ca="1">COUNTIF('Knock Out Stages'!P7:P85,DT175)</f>
        <v>0</v>
      </c>
      <c r="EI175" s="233">
        <f ca="1">COUNTIF('Knock Out Stages'!Q7:Q85,DT175)</f>
        <v>0</v>
      </c>
      <c r="EJ175" s="233">
        <f ca="1">COUNTIF('Knock Out Stages'!R7:R85,DT175)</f>
        <v>0</v>
      </c>
      <c r="EK175" s="233">
        <f t="shared" ca="1" si="698"/>
        <v>0</v>
      </c>
      <c r="EL175" s="235">
        <f ca="1">RANK(EK175,EK3:EK1250)+COUNTIF(EK3:EK175,EK175)-1</f>
        <v>173</v>
      </c>
      <c r="EM175" s="233" t="str">
        <f t="shared" ca="1" si="699"/>
        <v>Meshaal Barsham (Qatar)</v>
      </c>
    </row>
    <row r="176" spans="1:143" x14ac:dyDescent="0.2">
      <c r="DQ176" s="233" t="str">
        <f t="shared" ca="1" si="638"/>
        <v>Qatar</v>
      </c>
      <c r="DR176" s="233">
        <f t="shared" si="639"/>
        <v>17</v>
      </c>
      <c r="DS176" s="233">
        <f t="shared" si="640"/>
        <v>5</v>
      </c>
      <c r="DT176" s="233" t="str">
        <f ca="1">OFFSET(C3,DR176,DS176)</f>
        <v>Mohamed Naceur Almanai</v>
      </c>
      <c r="DU176" s="233">
        <f ca="1">COUNTIF('Group Stages'!J7:J150,DT176)</f>
        <v>0</v>
      </c>
      <c r="DV176" s="233">
        <f ca="1">COUNTIF('Group Stages'!K7:K150,DT176)</f>
        <v>0</v>
      </c>
      <c r="DW176" s="233">
        <f ca="1">COUNTIF('Group Stages'!L7:L150,DT176)</f>
        <v>0</v>
      </c>
      <c r="DX176" s="233">
        <f ca="1">COUNTIF('Group Stages'!M7:M150,DT176)</f>
        <v>0</v>
      </c>
      <c r="DY176" s="233">
        <f ca="1">COUNTIF('Group Stages'!N7:N150,DT176)</f>
        <v>0</v>
      </c>
      <c r="DZ176" s="233">
        <f ca="1">COUNTIF('Group Stages'!O7:O150,DT176)</f>
        <v>0</v>
      </c>
      <c r="EA176" s="233">
        <f ca="1">COUNTIF('Group Stages'!P7:P150,DT176)</f>
        <v>0</v>
      </c>
      <c r="EB176" s="233">
        <f ca="1">COUNTIF('Group Stages'!Q7:Q150,DT176)</f>
        <v>0</v>
      </c>
      <c r="EC176" s="233">
        <f ca="1">COUNTIF('Knock Out Stages'!K7:K85,DT176)</f>
        <v>0</v>
      </c>
      <c r="ED176" s="233">
        <f ca="1">COUNTIF('Knock Out Stages'!L7:L85,DT176)</f>
        <v>0</v>
      </c>
      <c r="EE176" s="233">
        <f ca="1">COUNTIF('Knock Out Stages'!M7:M85,DT176)</f>
        <v>0</v>
      </c>
      <c r="EF176" s="233">
        <f ca="1">COUNTIF('Knock Out Stages'!N7:N85,DT176)</f>
        <v>0</v>
      </c>
      <c r="EG176" s="233">
        <f ca="1">COUNTIF('Knock Out Stages'!O7:O85,DT176)</f>
        <v>0</v>
      </c>
      <c r="EH176" s="233">
        <f ca="1">COUNTIF('Knock Out Stages'!P7:P85,DT176)</f>
        <v>0</v>
      </c>
      <c r="EI176" s="233">
        <f ca="1">COUNTIF('Knock Out Stages'!Q7:Q85,DT176)</f>
        <v>0</v>
      </c>
      <c r="EJ176" s="233">
        <f ca="1">COUNTIF('Knock Out Stages'!R7:R85,DT176)</f>
        <v>0</v>
      </c>
      <c r="EK176" s="233">
        <f t="shared" ca="1" si="698"/>
        <v>0</v>
      </c>
      <c r="EL176" s="235">
        <f ca="1">RANK(EK176,EK3:EK1250)+COUNTIF(EK3:EK176,EK176)-1</f>
        <v>174</v>
      </c>
      <c r="EM176" s="233" t="str">
        <f t="shared" ca="1" si="699"/>
        <v>Mohamed Naceur Almanai (Qatar)</v>
      </c>
    </row>
    <row r="177" spans="121:143" x14ac:dyDescent="0.2">
      <c r="DQ177" s="233" t="str">
        <f t="shared" ca="1" si="638"/>
        <v>Qatar</v>
      </c>
      <c r="DR177" s="233">
        <f t="shared" si="639"/>
        <v>18</v>
      </c>
      <c r="DS177" s="233">
        <f t="shared" si="640"/>
        <v>5</v>
      </c>
      <c r="DT177" s="233" t="str">
        <f ca="1">OFFSET(C3,DR177,DS177)</f>
        <v>Mohammed Waad</v>
      </c>
      <c r="DU177" s="233">
        <f ca="1">COUNTIF('Group Stages'!J7:J150,DT177)</f>
        <v>0</v>
      </c>
      <c r="DV177" s="233">
        <f ca="1">COUNTIF('Group Stages'!K7:K150,DT177)</f>
        <v>0</v>
      </c>
      <c r="DW177" s="233">
        <f ca="1">COUNTIF('Group Stages'!L7:L150,DT177)</f>
        <v>0</v>
      </c>
      <c r="DX177" s="233">
        <f ca="1">COUNTIF('Group Stages'!M7:M150,DT177)</f>
        <v>0</v>
      </c>
      <c r="DY177" s="233">
        <f ca="1">COUNTIF('Group Stages'!N7:N150,DT177)</f>
        <v>0</v>
      </c>
      <c r="DZ177" s="233">
        <f ca="1">COUNTIF('Group Stages'!O7:O150,DT177)</f>
        <v>0</v>
      </c>
      <c r="EA177" s="233">
        <f ca="1">COUNTIF('Group Stages'!P7:P150,DT177)</f>
        <v>0</v>
      </c>
      <c r="EB177" s="233">
        <f ca="1">COUNTIF('Group Stages'!Q7:Q150,DT177)</f>
        <v>0</v>
      </c>
      <c r="EC177" s="233">
        <f ca="1">COUNTIF('Knock Out Stages'!K7:K85,DT177)</f>
        <v>0</v>
      </c>
      <c r="ED177" s="233">
        <f ca="1">COUNTIF('Knock Out Stages'!L7:L85,DT177)</f>
        <v>0</v>
      </c>
      <c r="EE177" s="233">
        <f ca="1">COUNTIF('Knock Out Stages'!M7:M85,DT177)</f>
        <v>0</v>
      </c>
      <c r="EF177" s="233">
        <f ca="1">COUNTIF('Knock Out Stages'!N7:N85,DT177)</f>
        <v>0</v>
      </c>
      <c r="EG177" s="233">
        <f ca="1">COUNTIF('Knock Out Stages'!O7:O85,DT177)</f>
        <v>0</v>
      </c>
      <c r="EH177" s="233">
        <f ca="1">COUNTIF('Knock Out Stages'!P7:P85,DT177)</f>
        <v>0</v>
      </c>
      <c r="EI177" s="233">
        <f ca="1">COUNTIF('Knock Out Stages'!Q7:Q85,DT177)</f>
        <v>0</v>
      </c>
      <c r="EJ177" s="233">
        <f ca="1">COUNTIF('Knock Out Stages'!R7:R85,DT177)</f>
        <v>0</v>
      </c>
      <c r="EK177" s="233">
        <f t="shared" ca="1" si="698"/>
        <v>0</v>
      </c>
      <c r="EL177" s="235">
        <f ca="1">RANK(EK177,EK3:EK1250)+COUNTIF(EK3:EK177,EK177)-1</f>
        <v>175</v>
      </c>
      <c r="EM177" s="233" t="str">
        <f t="shared" ca="1" si="699"/>
        <v>Mohammed Waad (Qatar)</v>
      </c>
    </row>
    <row r="178" spans="121:143" x14ac:dyDescent="0.2">
      <c r="DQ178" s="233" t="str">
        <f t="shared" ca="1" si="638"/>
        <v>Qatar</v>
      </c>
      <c r="DR178" s="233">
        <f t="shared" si="639"/>
        <v>19</v>
      </c>
      <c r="DS178" s="233">
        <f t="shared" si="640"/>
        <v>5</v>
      </c>
      <c r="DT178" s="233" t="str">
        <f ca="1">OFFSET(C3,DR178,DS178)</f>
        <v>Moustafa Tarek Mashal</v>
      </c>
      <c r="DU178" s="233">
        <f ca="1">COUNTIF('Group Stages'!J7:J150,DT178)</f>
        <v>0</v>
      </c>
      <c r="DV178" s="233">
        <f ca="1">COUNTIF('Group Stages'!K7:K150,DT178)</f>
        <v>0</v>
      </c>
      <c r="DW178" s="233">
        <f ca="1">COUNTIF('Group Stages'!L7:L150,DT178)</f>
        <v>0</v>
      </c>
      <c r="DX178" s="233">
        <f ca="1">COUNTIF('Group Stages'!M7:M150,DT178)</f>
        <v>0</v>
      </c>
      <c r="DY178" s="233">
        <f ca="1">COUNTIF('Group Stages'!N7:N150,DT178)</f>
        <v>0</v>
      </c>
      <c r="DZ178" s="233">
        <f ca="1">COUNTIF('Group Stages'!O7:O150,DT178)</f>
        <v>0</v>
      </c>
      <c r="EA178" s="233">
        <f ca="1">COUNTIF('Group Stages'!P7:P150,DT178)</f>
        <v>0</v>
      </c>
      <c r="EB178" s="233">
        <f ca="1">COUNTIF('Group Stages'!Q7:Q150,DT178)</f>
        <v>0</v>
      </c>
      <c r="EC178" s="233">
        <f ca="1">COUNTIF('Knock Out Stages'!K7:K85,DT178)</f>
        <v>0</v>
      </c>
      <c r="ED178" s="233">
        <f ca="1">COUNTIF('Knock Out Stages'!L7:L85,DT178)</f>
        <v>0</v>
      </c>
      <c r="EE178" s="233">
        <f ca="1">COUNTIF('Knock Out Stages'!M7:M85,DT178)</f>
        <v>0</v>
      </c>
      <c r="EF178" s="233">
        <f ca="1">COUNTIF('Knock Out Stages'!N7:N85,DT178)</f>
        <v>0</v>
      </c>
      <c r="EG178" s="233">
        <f ca="1">COUNTIF('Knock Out Stages'!O7:O85,DT178)</f>
        <v>0</v>
      </c>
      <c r="EH178" s="233">
        <f ca="1">COUNTIF('Knock Out Stages'!P7:P85,DT178)</f>
        <v>0</v>
      </c>
      <c r="EI178" s="233">
        <f ca="1">COUNTIF('Knock Out Stages'!Q7:Q85,DT178)</f>
        <v>0</v>
      </c>
      <c r="EJ178" s="233">
        <f ca="1">COUNTIF('Knock Out Stages'!R7:R85,DT178)</f>
        <v>0</v>
      </c>
      <c r="EK178" s="233">
        <f t="shared" ca="1" si="698"/>
        <v>0</v>
      </c>
      <c r="EL178" s="235">
        <f ca="1">RANK(EK178,EK3:EK1250)+COUNTIF(EK3:EK178,EK178)-1</f>
        <v>176</v>
      </c>
      <c r="EM178" s="233" t="str">
        <f t="shared" ca="1" si="699"/>
        <v>Moustafa Tarek Mashal (Qatar)</v>
      </c>
    </row>
    <row r="179" spans="121:143" x14ac:dyDescent="0.2">
      <c r="DQ179" s="233" t="str">
        <f t="shared" ca="1" si="638"/>
        <v>Qatar</v>
      </c>
      <c r="DR179" s="233">
        <f t="shared" si="639"/>
        <v>20</v>
      </c>
      <c r="DS179" s="233">
        <f t="shared" si="640"/>
        <v>5</v>
      </c>
      <c r="DT179" s="233" t="str">
        <f ca="1">OFFSET(C3,DR179,DS179)</f>
        <v>Mubark Shanan Hamza</v>
      </c>
      <c r="DU179" s="233">
        <f ca="1">COUNTIF('Group Stages'!J7:J150,DT179)</f>
        <v>0</v>
      </c>
      <c r="DV179" s="233">
        <f ca="1">COUNTIF('Group Stages'!K7:K150,DT179)</f>
        <v>0</v>
      </c>
      <c r="DW179" s="233">
        <f ca="1">COUNTIF('Group Stages'!L7:L150,DT179)</f>
        <v>0</v>
      </c>
      <c r="DX179" s="233">
        <f ca="1">COUNTIF('Group Stages'!M7:M150,DT179)</f>
        <v>0</v>
      </c>
      <c r="DY179" s="233">
        <f ca="1">COUNTIF('Group Stages'!N7:N150,DT179)</f>
        <v>0</v>
      </c>
      <c r="DZ179" s="233">
        <f ca="1">COUNTIF('Group Stages'!O7:O150,DT179)</f>
        <v>0</v>
      </c>
      <c r="EA179" s="233">
        <f ca="1">COUNTIF('Group Stages'!P7:P150,DT179)</f>
        <v>0</v>
      </c>
      <c r="EB179" s="233">
        <f ca="1">COUNTIF('Group Stages'!Q7:Q150,DT179)</f>
        <v>0</v>
      </c>
      <c r="EC179" s="233">
        <f ca="1">COUNTIF('Knock Out Stages'!K7:K85,DT179)</f>
        <v>0</v>
      </c>
      <c r="ED179" s="233">
        <f ca="1">COUNTIF('Knock Out Stages'!L7:L85,DT179)</f>
        <v>0</v>
      </c>
      <c r="EE179" s="233">
        <f ca="1">COUNTIF('Knock Out Stages'!M7:M85,DT179)</f>
        <v>0</v>
      </c>
      <c r="EF179" s="233">
        <f ca="1">COUNTIF('Knock Out Stages'!N7:N85,DT179)</f>
        <v>0</v>
      </c>
      <c r="EG179" s="233">
        <f ca="1">COUNTIF('Knock Out Stages'!O7:O85,DT179)</f>
        <v>0</v>
      </c>
      <c r="EH179" s="233">
        <f ca="1">COUNTIF('Knock Out Stages'!P7:P85,DT179)</f>
        <v>0</v>
      </c>
      <c r="EI179" s="233">
        <f ca="1">COUNTIF('Knock Out Stages'!Q7:Q85,DT179)</f>
        <v>0</v>
      </c>
      <c r="EJ179" s="233">
        <f ca="1">COUNTIF('Knock Out Stages'!R7:R85,DT179)</f>
        <v>0</v>
      </c>
      <c r="EK179" s="233">
        <f t="shared" ca="1" si="698"/>
        <v>0</v>
      </c>
      <c r="EL179" s="235">
        <f ca="1">RANK(EK179,EK3:EK1250)+COUNTIF(EK3:EK179,EK179)-1</f>
        <v>177</v>
      </c>
      <c r="EM179" s="233" t="str">
        <f t="shared" ca="1" si="699"/>
        <v>Mubark Shanan Hamza (Qatar)</v>
      </c>
    </row>
    <row r="180" spans="121:143" x14ac:dyDescent="0.2">
      <c r="DQ180" s="233" t="str">
        <f t="shared" ca="1" si="638"/>
        <v>Qatar</v>
      </c>
      <c r="DR180" s="233">
        <f t="shared" si="639"/>
        <v>21</v>
      </c>
      <c r="DS180" s="233">
        <f t="shared" si="640"/>
        <v>5</v>
      </c>
      <c r="DT180" s="233" t="str">
        <f ca="1">OFFSET(C3,DR180,DS180)</f>
        <v>Niall Mason</v>
      </c>
      <c r="DU180" s="233">
        <f ca="1">COUNTIF('Group Stages'!J7:J150,DT180)</f>
        <v>0</v>
      </c>
      <c r="DV180" s="233">
        <f ca="1">COUNTIF('Group Stages'!K7:K150,DT180)</f>
        <v>0</v>
      </c>
      <c r="DW180" s="233">
        <f ca="1">COUNTIF('Group Stages'!L7:L150,DT180)</f>
        <v>0</v>
      </c>
      <c r="DX180" s="233">
        <f ca="1">COUNTIF('Group Stages'!M7:M150,DT180)</f>
        <v>0</v>
      </c>
      <c r="DY180" s="233">
        <f ca="1">COUNTIF('Group Stages'!N7:N150,DT180)</f>
        <v>0</v>
      </c>
      <c r="DZ180" s="233">
        <f ca="1">COUNTIF('Group Stages'!O7:O150,DT180)</f>
        <v>0</v>
      </c>
      <c r="EA180" s="233">
        <f ca="1">COUNTIF('Group Stages'!P7:P150,DT180)</f>
        <v>0</v>
      </c>
      <c r="EB180" s="233">
        <f ca="1">COUNTIF('Group Stages'!Q7:Q150,DT180)</f>
        <v>0</v>
      </c>
      <c r="EC180" s="233">
        <f ca="1">COUNTIF('Knock Out Stages'!K7:K85,DT180)</f>
        <v>0</v>
      </c>
      <c r="ED180" s="233">
        <f ca="1">COUNTIF('Knock Out Stages'!L7:L85,DT180)</f>
        <v>0</v>
      </c>
      <c r="EE180" s="233">
        <f ca="1">COUNTIF('Knock Out Stages'!M7:M85,DT180)</f>
        <v>0</v>
      </c>
      <c r="EF180" s="233">
        <f ca="1">COUNTIF('Knock Out Stages'!N7:N85,DT180)</f>
        <v>0</v>
      </c>
      <c r="EG180" s="233">
        <f ca="1">COUNTIF('Knock Out Stages'!O7:O85,DT180)</f>
        <v>0</v>
      </c>
      <c r="EH180" s="233">
        <f ca="1">COUNTIF('Knock Out Stages'!P7:P85,DT180)</f>
        <v>0</v>
      </c>
      <c r="EI180" s="233">
        <f ca="1">COUNTIF('Knock Out Stages'!Q7:Q85,DT180)</f>
        <v>0</v>
      </c>
      <c r="EJ180" s="233">
        <f ca="1">COUNTIF('Knock Out Stages'!R7:R85,DT180)</f>
        <v>0</v>
      </c>
      <c r="EK180" s="233">
        <f t="shared" ca="1" si="698"/>
        <v>0</v>
      </c>
      <c r="EL180" s="235">
        <f ca="1">RANK(EK180,EK3:EK1250)+COUNTIF(EK3:EK180,EK180)-1</f>
        <v>178</v>
      </c>
      <c r="EM180" s="233" t="str">
        <f t="shared" ca="1" si="699"/>
        <v>Niall Mason (Qatar)</v>
      </c>
    </row>
    <row r="181" spans="121:143" x14ac:dyDescent="0.2">
      <c r="DQ181" s="233" t="str">
        <f t="shared" ca="1" si="638"/>
        <v>Qatar</v>
      </c>
      <c r="DR181" s="233">
        <f t="shared" si="639"/>
        <v>22</v>
      </c>
      <c r="DS181" s="233">
        <f t="shared" si="640"/>
        <v>5</v>
      </c>
      <c r="DT181" s="233" t="str">
        <f ca="1">OFFSET(C3,DR181,DS181)</f>
        <v>Ró-Ró</v>
      </c>
      <c r="DU181" s="233">
        <f ca="1">COUNTIF('Group Stages'!J7:J150,DT181)</f>
        <v>0</v>
      </c>
      <c r="DV181" s="233">
        <f ca="1">COUNTIF('Group Stages'!K7:K150,DT181)</f>
        <v>0</v>
      </c>
      <c r="DW181" s="233">
        <f ca="1">COUNTIF('Group Stages'!L7:L150,DT181)</f>
        <v>0</v>
      </c>
      <c r="DX181" s="233">
        <f ca="1">COUNTIF('Group Stages'!M7:M150,DT181)</f>
        <v>0</v>
      </c>
      <c r="DY181" s="233">
        <f ca="1">COUNTIF('Group Stages'!N7:N150,DT181)</f>
        <v>0</v>
      </c>
      <c r="DZ181" s="233">
        <f ca="1">COUNTIF('Group Stages'!O7:O150,DT181)</f>
        <v>0</v>
      </c>
      <c r="EA181" s="233">
        <f ca="1">COUNTIF('Group Stages'!P7:P150,DT181)</f>
        <v>0</v>
      </c>
      <c r="EB181" s="233">
        <f ca="1">COUNTIF('Group Stages'!Q7:Q150,DT181)</f>
        <v>0</v>
      </c>
      <c r="EC181" s="233">
        <f ca="1">COUNTIF('Knock Out Stages'!K7:K85,DT181)</f>
        <v>0</v>
      </c>
      <c r="ED181" s="233">
        <f ca="1">COUNTIF('Knock Out Stages'!L7:L85,DT181)</f>
        <v>0</v>
      </c>
      <c r="EE181" s="233">
        <f ca="1">COUNTIF('Knock Out Stages'!M7:M85,DT181)</f>
        <v>0</v>
      </c>
      <c r="EF181" s="233">
        <f ca="1">COUNTIF('Knock Out Stages'!N7:N85,DT181)</f>
        <v>0</v>
      </c>
      <c r="EG181" s="233">
        <f ca="1">COUNTIF('Knock Out Stages'!O7:O85,DT181)</f>
        <v>0</v>
      </c>
      <c r="EH181" s="233">
        <f ca="1">COUNTIF('Knock Out Stages'!P7:P85,DT181)</f>
        <v>0</v>
      </c>
      <c r="EI181" s="233">
        <f ca="1">COUNTIF('Knock Out Stages'!Q7:Q85,DT181)</f>
        <v>0</v>
      </c>
      <c r="EJ181" s="233">
        <f ca="1">COUNTIF('Knock Out Stages'!R7:R85,DT181)</f>
        <v>0</v>
      </c>
      <c r="EK181" s="233">
        <f t="shared" ca="1" si="698"/>
        <v>0</v>
      </c>
      <c r="EL181" s="235">
        <f ca="1">RANK(EK181,EK3:EK1250)+COUNTIF(EK3:EK181,EK181)-1</f>
        <v>179</v>
      </c>
      <c r="EM181" s="233" t="str">
        <f t="shared" ca="1" si="699"/>
        <v>Ró-Ró (Qatar)</v>
      </c>
    </row>
    <row r="182" spans="121:143" x14ac:dyDescent="0.2">
      <c r="DQ182" s="233" t="str">
        <f t="shared" ca="1" si="638"/>
        <v>Qatar</v>
      </c>
      <c r="DR182" s="233">
        <f t="shared" si="639"/>
        <v>23</v>
      </c>
      <c r="DS182" s="233">
        <f t="shared" si="640"/>
        <v>5</v>
      </c>
      <c r="DT182" s="233" t="str">
        <f ca="1">OFFSET(C3,DR182,DS182)</f>
        <v>Salah Zakaria</v>
      </c>
      <c r="DU182" s="233">
        <f ca="1">COUNTIF('Group Stages'!J7:J150,DT182)</f>
        <v>0</v>
      </c>
      <c r="DV182" s="233">
        <f ca="1">COUNTIF('Group Stages'!K7:K150,DT182)</f>
        <v>0</v>
      </c>
      <c r="DW182" s="233">
        <f ca="1">COUNTIF('Group Stages'!L7:L150,DT182)</f>
        <v>0</v>
      </c>
      <c r="DX182" s="233">
        <f ca="1">COUNTIF('Group Stages'!M7:M150,DT182)</f>
        <v>0</v>
      </c>
      <c r="DY182" s="233">
        <f ca="1">COUNTIF('Group Stages'!N7:N150,DT182)</f>
        <v>0</v>
      </c>
      <c r="DZ182" s="233">
        <f ca="1">COUNTIF('Group Stages'!O7:O150,DT182)</f>
        <v>0</v>
      </c>
      <c r="EA182" s="233">
        <f ca="1">COUNTIF('Group Stages'!P7:P150,DT182)</f>
        <v>0</v>
      </c>
      <c r="EB182" s="233">
        <f ca="1">COUNTIF('Group Stages'!Q7:Q150,DT182)</f>
        <v>0</v>
      </c>
      <c r="EC182" s="233">
        <f ca="1">COUNTIF('Knock Out Stages'!K7:K85,DT182)</f>
        <v>0</v>
      </c>
      <c r="ED182" s="233">
        <f ca="1">COUNTIF('Knock Out Stages'!L7:L85,DT182)</f>
        <v>0</v>
      </c>
      <c r="EE182" s="233">
        <f ca="1">COUNTIF('Knock Out Stages'!M7:M85,DT182)</f>
        <v>0</v>
      </c>
      <c r="EF182" s="233">
        <f ca="1">COUNTIF('Knock Out Stages'!N7:N85,DT182)</f>
        <v>0</v>
      </c>
      <c r="EG182" s="233">
        <f ca="1">COUNTIF('Knock Out Stages'!O7:O85,DT182)</f>
        <v>0</v>
      </c>
      <c r="EH182" s="233">
        <f ca="1">COUNTIF('Knock Out Stages'!P7:P85,DT182)</f>
        <v>0</v>
      </c>
      <c r="EI182" s="233">
        <f ca="1">COUNTIF('Knock Out Stages'!Q7:Q85,DT182)</f>
        <v>0</v>
      </c>
      <c r="EJ182" s="233">
        <f ca="1">COUNTIF('Knock Out Stages'!R7:R85,DT182)</f>
        <v>0</v>
      </c>
      <c r="EK182" s="233">
        <f t="shared" ca="1" si="698"/>
        <v>0</v>
      </c>
      <c r="EL182" s="235">
        <f ca="1">RANK(EK182,EK3:EK1250)+COUNTIF(EK3:EK182,EK182)-1</f>
        <v>180</v>
      </c>
      <c r="EM182" s="233" t="str">
        <f t="shared" ca="1" si="699"/>
        <v>Salah Zakaria (Qatar)</v>
      </c>
    </row>
    <row r="183" spans="121:143" x14ac:dyDescent="0.2">
      <c r="DQ183" s="233" t="str">
        <f t="shared" ca="1" si="638"/>
        <v>Qatar</v>
      </c>
      <c r="DR183" s="233">
        <f t="shared" si="639"/>
        <v>24</v>
      </c>
      <c r="DS183" s="233">
        <f t="shared" si="640"/>
        <v>5</v>
      </c>
      <c r="DT183" s="233" t="str">
        <f ca="1">OFFSET(C3,DR183,DS183)</f>
        <v>Shehab Ellethy</v>
      </c>
      <c r="DU183" s="233">
        <f ca="1">COUNTIF('Group Stages'!J7:J150,DT183)</f>
        <v>0</v>
      </c>
      <c r="DV183" s="233">
        <f ca="1">COUNTIF('Group Stages'!K7:K150,DT183)</f>
        <v>0</v>
      </c>
      <c r="DW183" s="233">
        <f ca="1">COUNTIF('Group Stages'!L7:L150,DT183)</f>
        <v>0</v>
      </c>
      <c r="DX183" s="233">
        <f ca="1">COUNTIF('Group Stages'!M7:M150,DT183)</f>
        <v>0</v>
      </c>
      <c r="DY183" s="233">
        <f ca="1">COUNTIF('Group Stages'!N7:N150,DT183)</f>
        <v>0</v>
      </c>
      <c r="DZ183" s="233">
        <f ca="1">COUNTIF('Group Stages'!O7:O150,DT183)</f>
        <v>0</v>
      </c>
      <c r="EA183" s="233">
        <f ca="1">COUNTIF('Group Stages'!P7:P150,DT183)</f>
        <v>0</v>
      </c>
      <c r="EB183" s="233">
        <f ca="1">COUNTIF('Group Stages'!Q7:Q150,DT183)</f>
        <v>0</v>
      </c>
      <c r="EC183" s="233">
        <f ca="1">COUNTIF('Knock Out Stages'!K7:K85,DT183)</f>
        <v>0</v>
      </c>
      <c r="ED183" s="233">
        <f ca="1">COUNTIF('Knock Out Stages'!L7:L85,DT183)</f>
        <v>0</v>
      </c>
      <c r="EE183" s="233">
        <f ca="1">COUNTIF('Knock Out Stages'!M7:M85,DT183)</f>
        <v>0</v>
      </c>
      <c r="EF183" s="233">
        <f ca="1">COUNTIF('Knock Out Stages'!N7:N85,DT183)</f>
        <v>0</v>
      </c>
      <c r="EG183" s="233">
        <f ca="1">COUNTIF('Knock Out Stages'!O7:O85,DT183)</f>
        <v>0</v>
      </c>
      <c r="EH183" s="233">
        <f ca="1">COUNTIF('Knock Out Stages'!P7:P85,DT183)</f>
        <v>0</v>
      </c>
      <c r="EI183" s="233">
        <f ca="1">COUNTIF('Knock Out Stages'!Q7:Q85,DT183)</f>
        <v>0</v>
      </c>
      <c r="EJ183" s="233">
        <f ca="1">COUNTIF('Knock Out Stages'!R7:R85,DT183)</f>
        <v>0</v>
      </c>
      <c r="EK183" s="233">
        <f t="shared" ca="1" si="698"/>
        <v>0</v>
      </c>
      <c r="EL183" s="235">
        <f ca="1">RANK(EK183,EK3:EK1250)+COUNTIF(EK3:EK183,EK183)-1</f>
        <v>181</v>
      </c>
      <c r="EM183" s="233" t="str">
        <f t="shared" ca="1" si="699"/>
        <v>Shehab Ellethy (Qatar)</v>
      </c>
    </row>
    <row r="184" spans="121:143" x14ac:dyDescent="0.2">
      <c r="DQ184" s="233" t="str">
        <f t="shared" ref="DQ184:DQ247" ca="1" si="867">DQ183</f>
        <v>Qatar</v>
      </c>
      <c r="DR184" s="233">
        <f t="shared" ref="DR184:DR247" si="868">DR158</f>
        <v>25</v>
      </c>
      <c r="DS184" s="233">
        <f t="shared" ref="DS184:DS247" si="869">DS158+1</f>
        <v>5</v>
      </c>
      <c r="DT184" s="233" t="str">
        <f ca="1">OFFSET(C3,DR184,DS184)</f>
        <v>Yusuf Abdurisag</v>
      </c>
      <c r="DU184" s="233">
        <f ca="1">COUNTIF('Group Stages'!J7:J150,DT184)</f>
        <v>0</v>
      </c>
      <c r="DV184" s="233">
        <f ca="1">COUNTIF('Group Stages'!K7:K150,DT184)</f>
        <v>0</v>
      </c>
      <c r="DW184" s="233">
        <f ca="1">COUNTIF('Group Stages'!L7:L150,DT184)</f>
        <v>0</v>
      </c>
      <c r="DX184" s="233">
        <f ca="1">COUNTIF('Group Stages'!M7:M150,DT184)</f>
        <v>0</v>
      </c>
      <c r="DY184" s="233">
        <f ca="1">COUNTIF('Group Stages'!N7:N150,DT184)</f>
        <v>0</v>
      </c>
      <c r="DZ184" s="233">
        <f ca="1">COUNTIF('Group Stages'!O7:O150,DT184)</f>
        <v>0</v>
      </c>
      <c r="EA184" s="233">
        <f ca="1">COUNTIF('Group Stages'!P7:P150,DT184)</f>
        <v>0</v>
      </c>
      <c r="EB184" s="233">
        <f ca="1">COUNTIF('Group Stages'!Q7:Q150,DT184)</f>
        <v>0</v>
      </c>
      <c r="EC184" s="233">
        <f ca="1">COUNTIF('Knock Out Stages'!K7:K85,DT184)</f>
        <v>0</v>
      </c>
      <c r="ED184" s="233">
        <f ca="1">COUNTIF('Knock Out Stages'!L7:L85,DT184)</f>
        <v>0</v>
      </c>
      <c r="EE184" s="233">
        <f ca="1">COUNTIF('Knock Out Stages'!M7:M85,DT184)</f>
        <v>0</v>
      </c>
      <c r="EF184" s="233">
        <f ca="1">COUNTIF('Knock Out Stages'!N7:N85,DT184)</f>
        <v>0</v>
      </c>
      <c r="EG184" s="233">
        <f ca="1">COUNTIF('Knock Out Stages'!O7:O85,DT184)</f>
        <v>0</v>
      </c>
      <c r="EH184" s="233">
        <f ca="1">COUNTIF('Knock Out Stages'!P7:P85,DT184)</f>
        <v>0</v>
      </c>
      <c r="EI184" s="233">
        <f ca="1">COUNTIF('Knock Out Stages'!Q7:Q85,DT184)</f>
        <v>0</v>
      </c>
      <c r="EJ184" s="233">
        <f ca="1">COUNTIF('Knock Out Stages'!R7:R85,DT184)</f>
        <v>0</v>
      </c>
      <c r="EK184" s="233">
        <f t="shared" ca="1" si="698"/>
        <v>0</v>
      </c>
      <c r="EL184" s="235">
        <f ca="1">RANK(EK184,EK3:EK1250)+COUNTIF(EK3:EK184,EK184)-1</f>
        <v>182</v>
      </c>
      <c r="EM184" s="233" t="str">
        <f t="shared" ca="1" si="699"/>
        <v>Yusuf Abdurisag (Qatar)</v>
      </c>
    </row>
    <row r="185" spans="121:143" x14ac:dyDescent="0.2">
      <c r="DQ185" s="233" t="str">
        <f ca="1">OFFSET(C2,DR185,DS185)</f>
        <v>Switzerland</v>
      </c>
      <c r="DR185" s="233">
        <f t="shared" si="868"/>
        <v>0</v>
      </c>
      <c r="DS185" s="233">
        <f t="shared" si="869"/>
        <v>6</v>
      </c>
      <c r="DT185" s="233" t="str">
        <f ca="1">OFFSET(C3,DR185,DS185)</f>
        <v>Alvyn Sanches</v>
      </c>
      <c r="DU185" s="233">
        <f ca="1">COUNTIF('Group Stages'!J7:J150,DT185)</f>
        <v>0</v>
      </c>
      <c r="DV185" s="233">
        <f ca="1">COUNTIF('Group Stages'!K7:K150,DT185)</f>
        <v>0</v>
      </c>
      <c r="DW185" s="233">
        <f ca="1">COUNTIF('Group Stages'!L7:L150,DT185)</f>
        <v>0</v>
      </c>
      <c r="DX185" s="233">
        <f ca="1">COUNTIF('Group Stages'!M7:M150,DT185)</f>
        <v>0</v>
      </c>
      <c r="DY185" s="233">
        <f ca="1">COUNTIF('Group Stages'!N7:N150,DT185)</f>
        <v>0</v>
      </c>
      <c r="DZ185" s="233">
        <f ca="1">COUNTIF('Group Stages'!O7:O150,DT185)</f>
        <v>0</v>
      </c>
      <c r="EA185" s="233">
        <f ca="1">COUNTIF('Group Stages'!P7:P150,DT185)</f>
        <v>0</v>
      </c>
      <c r="EB185" s="233">
        <f ca="1">COUNTIF('Group Stages'!Q7:Q150,DT185)</f>
        <v>0</v>
      </c>
      <c r="EC185" s="233">
        <f ca="1">COUNTIF('Knock Out Stages'!K7:K85,DT185)</f>
        <v>0</v>
      </c>
      <c r="ED185" s="233">
        <f ca="1">COUNTIF('Knock Out Stages'!L7:L85,DT185)</f>
        <v>0</v>
      </c>
      <c r="EE185" s="233">
        <f ca="1">COUNTIF('Knock Out Stages'!M7:M85,DT185)</f>
        <v>0</v>
      </c>
      <c r="EF185" s="233">
        <f ca="1">COUNTIF('Knock Out Stages'!N7:N85,DT185)</f>
        <v>0</v>
      </c>
      <c r="EG185" s="233">
        <f ca="1">COUNTIF('Knock Out Stages'!O7:O85,DT185)</f>
        <v>0</v>
      </c>
      <c r="EH185" s="233">
        <f ca="1">COUNTIF('Knock Out Stages'!P7:P85,DT185)</f>
        <v>0</v>
      </c>
      <c r="EI185" s="233">
        <f ca="1">COUNTIF('Knock Out Stages'!Q7:Q85,DT185)</f>
        <v>0</v>
      </c>
      <c r="EJ185" s="233">
        <f ca="1">COUNTIF('Knock Out Stages'!R7:R85,DT185)</f>
        <v>0</v>
      </c>
      <c r="EK185" s="233">
        <f t="shared" ca="1" si="698"/>
        <v>0</v>
      </c>
      <c r="EL185" s="235">
        <f ca="1">RANK(EK185,EK3:EK1250)+COUNTIF(EK3:EK185,EK185)-1</f>
        <v>183</v>
      </c>
      <c r="EM185" s="233" t="str">
        <f t="shared" ca="1" si="699"/>
        <v>Alvyn Sanches (Switzerland)</v>
      </c>
    </row>
    <row r="186" spans="121:143" x14ac:dyDescent="0.2">
      <c r="DQ186" s="233" t="str">
        <f t="shared" ref="DQ186" ca="1" si="870">DQ185</f>
        <v>Switzerland</v>
      </c>
      <c r="DR186" s="233">
        <f t="shared" si="868"/>
        <v>1</v>
      </c>
      <c r="DS186" s="233">
        <f t="shared" si="869"/>
        <v>6</v>
      </c>
      <c r="DT186" s="233" t="str">
        <f ca="1">OFFSET(C3,DR186,DS186)</f>
        <v>Ardon Jashari</v>
      </c>
      <c r="DU186" s="233">
        <f ca="1">COUNTIF('Group Stages'!J7:J150,DT186)</f>
        <v>0</v>
      </c>
      <c r="DV186" s="233">
        <f ca="1">COUNTIF('Group Stages'!K7:K150,DT186)</f>
        <v>0</v>
      </c>
      <c r="DW186" s="233">
        <f ca="1">COUNTIF('Group Stages'!L7:L150,DT186)</f>
        <v>0</v>
      </c>
      <c r="DX186" s="233">
        <f ca="1">COUNTIF('Group Stages'!M7:M150,DT186)</f>
        <v>0</v>
      </c>
      <c r="DY186" s="233">
        <f ca="1">COUNTIF('Group Stages'!N7:N150,DT186)</f>
        <v>0</v>
      </c>
      <c r="DZ186" s="233">
        <f ca="1">COUNTIF('Group Stages'!O7:O150,DT186)</f>
        <v>0</v>
      </c>
      <c r="EA186" s="233">
        <f ca="1">COUNTIF('Group Stages'!P7:P150,DT186)</f>
        <v>0</v>
      </c>
      <c r="EB186" s="233">
        <f ca="1">COUNTIF('Group Stages'!Q7:Q150,DT186)</f>
        <v>0</v>
      </c>
      <c r="EC186" s="233">
        <f ca="1">COUNTIF('Knock Out Stages'!K7:K85,DT186)</f>
        <v>0</v>
      </c>
      <c r="ED186" s="233">
        <f ca="1">COUNTIF('Knock Out Stages'!L7:L85,DT186)</f>
        <v>0</v>
      </c>
      <c r="EE186" s="233">
        <f ca="1">COUNTIF('Knock Out Stages'!M7:M85,DT186)</f>
        <v>0</v>
      </c>
      <c r="EF186" s="233">
        <f ca="1">COUNTIF('Knock Out Stages'!N7:N85,DT186)</f>
        <v>0</v>
      </c>
      <c r="EG186" s="233">
        <f ca="1">COUNTIF('Knock Out Stages'!O7:O85,DT186)</f>
        <v>0</v>
      </c>
      <c r="EH186" s="233">
        <f ca="1">COUNTIF('Knock Out Stages'!P7:P85,DT186)</f>
        <v>0</v>
      </c>
      <c r="EI186" s="233">
        <f ca="1">COUNTIF('Knock Out Stages'!Q7:Q85,DT186)</f>
        <v>0</v>
      </c>
      <c r="EJ186" s="233">
        <f ca="1">COUNTIF('Knock Out Stages'!R7:R85,DT186)</f>
        <v>0</v>
      </c>
      <c r="EK186" s="233">
        <f t="shared" ca="1" si="698"/>
        <v>0</v>
      </c>
      <c r="EL186" s="235">
        <f ca="1">RANK(EK186,EK3:EK1250)+COUNTIF(EK3:EK186,EK186)-1</f>
        <v>184</v>
      </c>
      <c r="EM186" s="233" t="str">
        <f t="shared" ca="1" si="699"/>
        <v>Ardon Jashari (Switzerland)</v>
      </c>
    </row>
    <row r="187" spans="121:143" x14ac:dyDescent="0.2">
      <c r="DQ187" s="233" t="str">
        <f t="shared" ca="1" si="867"/>
        <v>Switzerland</v>
      </c>
      <c r="DR187" s="233">
        <f t="shared" si="868"/>
        <v>2</v>
      </c>
      <c r="DS187" s="233">
        <f t="shared" si="869"/>
        <v>6</v>
      </c>
      <c r="DT187" s="233" t="str">
        <f ca="1">OFFSET(C3,DR187,DS187)</f>
        <v>Aurèle Amenda</v>
      </c>
      <c r="DU187" s="233">
        <f ca="1">COUNTIF('Group Stages'!J7:J150,DT187)</f>
        <v>0</v>
      </c>
      <c r="DV187" s="233">
        <f ca="1">COUNTIF('Group Stages'!K7:K150,DT187)</f>
        <v>0</v>
      </c>
      <c r="DW187" s="233">
        <f ca="1">COUNTIF('Group Stages'!L7:L150,DT187)</f>
        <v>0</v>
      </c>
      <c r="DX187" s="233">
        <f ca="1">COUNTIF('Group Stages'!M7:M150,DT187)</f>
        <v>0</v>
      </c>
      <c r="DY187" s="233">
        <f ca="1">COUNTIF('Group Stages'!N7:N150,DT187)</f>
        <v>0</v>
      </c>
      <c r="DZ187" s="233">
        <f ca="1">COUNTIF('Group Stages'!O7:O150,DT187)</f>
        <v>0</v>
      </c>
      <c r="EA187" s="233">
        <f ca="1">COUNTIF('Group Stages'!P7:P150,DT187)</f>
        <v>0</v>
      </c>
      <c r="EB187" s="233">
        <f ca="1">COUNTIF('Group Stages'!Q7:Q150,DT187)</f>
        <v>0</v>
      </c>
      <c r="EC187" s="233">
        <f ca="1">COUNTIF('Knock Out Stages'!K7:K85,DT187)</f>
        <v>0</v>
      </c>
      <c r="ED187" s="233">
        <f ca="1">COUNTIF('Knock Out Stages'!L7:L85,DT187)</f>
        <v>0</v>
      </c>
      <c r="EE187" s="233">
        <f ca="1">COUNTIF('Knock Out Stages'!M7:M85,DT187)</f>
        <v>0</v>
      </c>
      <c r="EF187" s="233">
        <f ca="1">COUNTIF('Knock Out Stages'!N7:N85,DT187)</f>
        <v>0</v>
      </c>
      <c r="EG187" s="233">
        <f ca="1">COUNTIF('Knock Out Stages'!O7:O85,DT187)</f>
        <v>0</v>
      </c>
      <c r="EH187" s="233">
        <f ca="1">COUNTIF('Knock Out Stages'!P7:P85,DT187)</f>
        <v>0</v>
      </c>
      <c r="EI187" s="233">
        <f ca="1">COUNTIF('Knock Out Stages'!Q7:Q85,DT187)</f>
        <v>0</v>
      </c>
      <c r="EJ187" s="233">
        <f ca="1">COUNTIF('Knock Out Stages'!R7:R85,DT187)</f>
        <v>0</v>
      </c>
      <c r="EK187" s="233">
        <f t="shared" ca="1" si="698"/>
        <v>0</v>
      </c>
      <c r="EL187" s="235">
        <f ca="1">RANK(EK187,EK3:EK1250)+COUNTIF(EK3:EK187,EK187)-1</f>
        <v>185</v>
      </c>
      <c r="EM187" s="233" t="str">
        <f t="shared" ca="1" si="699"/>
        <v>Aurèle Amenda (Switzerland)</v>
      </c>
    </row>
    <row r="188" spans="121:143" x14ac:dyDescent="0.2">
      <c r="DQ188" s="233" t="str">
        <f t="shared" ca="1" si="867"/>
        <v>Switzerland</v>
      </c>
      <c r="DR188" s="233">
        <f t="shared" si="868"/>
        <v>3</v>
      </c>
      <c r="DS188" s="233">
        <f t="shared" si="869"/>
        <v>6</v>
      </c>
      <c r="DT188" s="233" t="str">
        <f ca="1">OFFSET(C3,DR188,DS188)</f>
        <v>Breel Embolo</v>
      </c>
      <c r="DU188" s="233">
        <f ca="1">COUNTIF('Group Stages'!J7:J150,DT188)</f>
        <v>0</v>
      </c>
      <c r="DV188" s="233">
        <f ca="1">COUNTIF('Group Stages'!K7:K150,DT188)</f>
        <v>0</v>
      </c>
      <c r="DW188" s="233">
        <f ca="1">COUNTIF('Group Stages'!L7:L150,DT188)</f>
        <v>0</v>
      </c>
      <c r="DX188" s="233">
        <f ca="1">COUNTIF('Group Stages'!M7:M150,DT188)</f>
        <v>0</v>
      </c>
      <c r="DY188" s="233">
        <f ca="1">COUNTIF('Group Stages'!N7:N150,DT188)</f>
        <v>0</v>
      </c>
      <c r="DZ188" s="233">
        <f ca="1">COUNTIF('Group Stages'!O7:O150,DT188)</f>
        <v>0</v>
      </c>
      <c r="EA188" s="233">
        <f ca="1">COUNTIF('Group Stages'!P7:P150,DT188)</f>
        <v>0</v>
      </c>
      <c r="EB188" s="233">
        <f ca="1">COUNTIF('Group Stages'!Q7:Q150,DT188)</f>
        <v>0</v>
      </c>
      <c r="EC188" s="233">
        <f ca="1">COUNTIF('Knock Out Stages'!K7:K85,DT188)</f>
        <v>0</v>
      </c>
      <c r="ED188" s="233">
        <f ca="1">COUNTIF('Knock Out Stages'!L7:L85,DT188)</f>
        <v>0</v>
      </c>
      <c r="EE188" s="233">
        <f ca="1">COUNTIF('Knock Out Stages'!M7:M85,DT188)</f>
        <v>0</v>
      </c>
      <c r="EF188" s="233">
        <f ca="1">COUNTIF('Knock Out Stages'!N7:N85,DT188)</f>
        <v>0</v>
      </c>
      <c r="EG188" s="233">
        <f ca="1">COUNTIF('Knock Out Stages'!O7:O85,DT188)</f>
        <v>0</v>
      </c>
      <c r="EH188" s="233">
        <f ca="1">COUNTIF('Knock Out Stages'!P7:P85,DT188)</f>
        <v>0</v>
      </c>
      <c r="EI188" s="233">
        <f ca="1">COUNTIF('Knock Out Stages'!Q7:Q85,DT188)</f>
        <v>0</v>
      </c>
      <c r="EJ188" s="233">
        <f ca="1">COUNTIF('Knock Out Stages'!R7:R85,DT188)</f>
        <v>0</v>
      </c>
      <c r="EK188" s="233">
        <f t="shared" ca="1" si="698"/>
        <v>0</v>
      </c>
      <c r="EL188" s="235">
        <f ca="1">RANK(EK188,EK3:EK1250)+COUNTIF(EK3:EK188,EK188)-1</f>
        <v>186</v>
      </c>
      <c r="EM188" s="233" t="str">
        <f t="shared" ca="1" si="699"/>
        <v>Breel Embolo (Switzerland)</v>
      </c>
    </row>
    <row r="189" spans="121:143" x14ac:dyDescent="0.2">
      <c r="DQ189" s="233" t="str">
        <f t="shared" ca="1" si="867"/>
        <v>Switzerland</v>
      </c>
      <c r="DR189" s="233">
        <f t="shared" si="868"/>
        <v>4</v>
      </c>
      <c r="DS189" s="233">
        <f t="shared" si="869"/>
        <v>6</v>
      </c>
      <c r="DT189" s="233" t="str">
        <f ca="1">OFFSET(C3,DR189,DS189)</f>
        <v>Dan Ndoye</v>
      </c>
      <c r="DU189" s="233">
        <f ca="1">COUNTIF('Group Stages'!J7:J150,DT189)</f>
        <v>0</v>
      </c>
      <c r="DV189" s="233">
        <f ca="1">COUNTIF('Group Stages'!K7:K150,DT189)</f>
        <v>0</v>
      </c>
      <c r="DW189" s="233">
        <f ca="1">COUNTIF('Group Stages'!L7:L150,DT189)</f>
        <v>0</v>
      </c>
      <c r="DX189" s="233">
        <f ca="1">COUNTIF('Group Stages'!M7:M150,DT189)</f>
        <v>0</v>
      </c>
      <c r="DY189" s="233">
        <f ca="1">COUNTIF('Group Stages'!N7:N150,DT189)</f>
        <v>0</v>
      </c>
      <c r="DZ189" s="233">
        <f ca="1">COUNTIF('Group Stages'!O7:O150,DT189)</f>
        <v>0</v>
      </c>
      <c r="EA189" s="233">
        <f ca="1">COUNTIF('Group Stages'!P7:P150,DT189)</f>
        <v>0</v>
      </c>
      <c r="EB189" s="233">
        <f ca="1">COUNTIF('Group Stages'!Q7:Q150,DT189)</f>
        <v>0</v>
      </c>
      <c r="EC189" s="233">
        <f ca="1">COUNTIF('Knock Out Stages'!K7:K85,DT189)</f>
        <v>0</v>
      </c>
      <c r="ED189" s="233">
        <f ca="1">COUNTIF('Knock Out Stages'!L7:L85,DT189)</f>
        <v>0</v>
      </c>
      <c r="EE189" s="233">
        <f ca="1">COUNTIF('Knock Out Stages'!M7:M85,DT189)</f>
        <v>0</v>
      </c>
      <c r="EF189" s="233">
        <f ca="1">COUNTIF('Knock Out Stages'!N7:N85,DT189)</f>
        <v>0</v>
      </c>
      <c r="EG189" s="233">
        <f ca="1">COUNTIF('Knock Out Stages'!O7:O85,DT189)</f>
        <v>0</v>
      </c>
      <c r="EH189" s="233">
        <f ca="1">COUNTIF('Knock Out Stages'!P7:P85,DT189)</f>
        <v>0</v>
      </c>
      <c r="EI189" s="233">
        <f ca="1">COUNTIF('Knock Out Stages'!Q7:Q85,DT189)</f>
        <v>0</v>
      </c>
      <c r="EJ189" s="233">
        <f ca="1">COUNTIF('Knock Out Stages'!R7:R85,DT189)</f>
        <v>0</v>
      </c>
      <c r="EK189" s="233">
        <f t="shared" ca="1" si="698"/>
        <v>0</v>
      </c>
      <c r="EL189" s="235">
        <f ca="1">RANK(EK189,EK3:EK1250)+COUNTIF(EK3:EK189,EK189)-1</f>
        <v>187</v>
      </c>
      <c r="EM189" s="233" t="str">
        <f t="shared" ca="1" si="699"/>
        <v>Dan Ndoye (Switzerland)</v>
      </c>
    </row>
    <row r="190" spans="121:143" x14ac:dyDescent="0.2">
      <c r="DQ190" s="233" t="str">
        <f t="shared" ca="1" si="867"/>
        <v>Switzerland</v>
      </c>
      <c r="DR190" s="233">
        <f t="shared" si="868"/>
        <v>5</v>
      </c>
      <c r="DS190" s="233">
        <f t="shared" si="869"/>
        <v>6</v>
      </c>
      <c r="DT190" s="233" t="str">
        <f ca="1">OFFSET(C3,DR190,DS190)</f>
        <v>Denis Zakaria</v>
      </c>
      <c r="DU190" s="233">
        <f ca="1">COUNTIF('Group Stages'!J7:J150,DT190)</f>
        <v>0</v>
      </c>
      <c r="DV190" s="233">
        <f ca="1">COUNTIF('Group Stages'!K7:K150,DT190)</f>
        <v>0</v>
      </c>
      <c r="DW190" s="233">
        <f ca="1">COUNTIF('Group Stages'!L7:L150,DT190)</f>
        <v>0</v>
      </c>
      <c r="DX190" s="233">
        <f ca="1">COUNTIF('Group Stages'!M7:M150,DT190)</f>
        <v>0</v>
      </c>
      <c r="DY190" s="233">
        <f ca="1">COUNTIF('Group Stages'!N7:N150,DT190)</f>
        <v>0</v>
      </c>
      <c r="DZ190" s="233">
        <f ca="1">COUNTIF('Group Stages'!O7:O150,DT190)</f>
        <v>0</v>
      </c>
      <c r="EA190" s="233">
        <f ca="1">COUNTIF('Group Stages'!P7:P150,DT190)</f>
        <v>0</v>
      </c>
      <c r="EB190" s="233">
        <f ca="1">COUNTIF('Group Stages'!Q7:Q150,DT190)</f>
        <v>0</v>
      </c>
      <c r="EC190" s="233">
        <f ca="1">COUNTIF('Knock Out Stages'!K7:K85,DT190)</f>
        <v>0</v>
      </c>
      <c r="ED190" s="233">
        <f ca="1">COUNTIF('Knock Out Stages'!L7:L85,DT190)</f>
        <v>0</v>
      </c>
      <c r="EE190" s="233">
        <f ca="1">COUNTIF('Knock Out Stages'!M7:M85,DT190)</f>
        <v>0</v>
      </c>
      <c r="EF190" s="233">
        <f ca="1">COUNTIF('Knock Out Stages'!N7:N85,DT190)</f>
        <v>0</v>
      </c>
      <c r="EG190" s="233">
        <f ca="1">COUNTIF('Knock Out Stages'!O7:O85,DT190)</f>
        <v>0</v>
      </c>
      <c r="EH190" s="233">
        <f ca="1">COUNTIF('Knock Out Stages'!P7:P85,DT190)</f>
        <v>0</v>
      </c>
      <c r="EI190" s="233">
        <f ca="1">COUNTIF('Knock Out Stages'!Q7:Q85,DT190)</f>
        <v>0</v>
      </c>
      <c r="EJ190" s="233">
        <f ca="1">COUNTIF('Knock Out Stages'!R7:R85,DT190)</f>
        <v>0</v>
      </c>
      <c r="EK190" s="233">
        <f t="shared" ca="1" si="698"/>
        <v>0</v>
      </c>
      <c r="EL190" s="235">
        <f ca="1">RANK(EK190,EK3:EK1250)+COUNTIF(EK3:EK190,EK190)-1</f>
        <v>188</v>
      </c>
      <c r="EM190" s="233" t="str">
        <f t="shared" ca="1" si="699"/>
        <v>Denis Zakaria (Switzerland)</v>
      </c>
    </row>
    <row r="191" spans="121:143" x14ac:dyDescent="0.2">
      <c r="DQ191" s="233" t="str">
        <f t="shared" ca="1" si="867"/>
        <v>Switzerland</v>
      </c>
      <c r="DR191" s="233">
        <f t="shared" si="868"/>
        <v>6</v>
      </c>
      <c r="DS191" s="233">
        <f t="shared" si="869"/>
        <v>6</v>
      </c>
      <c r="DT191" s="233" t="str">
        <f ca="1">OFFSET(C3,DR191,DS191)</f>
        <v>Djibril Sow</v>
      </c>
      <c r="DU191" s="233">
        <f ca="1">COUNTIF('Group Stages'!J7:J150,DT191)</f>
        <v>0</v>
      </c>
      <c r="DV191" s="233">
        <f ca="1">COUNTIF('Group Stages'!K7:K150,DT191)</f>
        <v>0</v>
      </c>
      <c r="DW191" s="233">
        <f ca="1">COUNTIF('Group Stages'!L7:L150,DT191)</f>
        <v>0</v>
      </c>
      <c r="DX191" s="233">
        <f ca="1">COUNTIF('Group Stages'!M7:M150,DT191)</f>
        <v>0</v>
      </c>
      <c r="DY191" s="233">
        <f ca="1">COUNTIF('Group Stages'!N7:N150,DT191)</f>
        <v>0</v>
      </c>
      <c r="DZ191" s="233">
        <f ca="1">COUNTIF('Group Stages'!O7:O150,DT191)</f>
        <v>0</v>
      </c>
      <c r="EA191" s="233">
        <f ca="1">COUNTIF('Group Stages'!P7:P150,DT191)</f>
        <v>0</v>
      </c>
      <c r="EB191" s="233">
        <f ca="1">COUNTIF('Group Stages'!Q7:Q150,DT191)</f>
        <v>0</v>
      </c>
      <c r="EC191" s="233">
        <f ca="1">COUNTIF('Knock Out Stages'!K7:K85,DT191)</f>
        <v>0</v>
      </c>
      <c r="ED191" s="233">
        <f ca="1">COUNTIF('Knock Out Stages'!L7:L85,DT191)</f>
        <v>0</v>
      </c>
      <c r="EE191" s="233">
        <f ca="1">COUNTIF('Knock Out Stages'!M7:M85,DT191)</f>
        <v>0</v>
      </c>
      <c r="EF191" s="233">
        <f ca="1">COUNTIF('Knock Out Stages'!N7:N85,DT191)</f>
        <v>0</v>
      </c>
      <c r="EG191" s="233">
        <f ca="1">COUNTIF('Knock Out Stages'!O7:O85,DT191)</f>
        <v>0</v>
      </c>
      <c r="EH191" s="233">
        <f ca="1">COUNTIF('Knock Out Stages'!P7:P85,DT191)</f>
        <v>0</v>
      </c>
      <c r="EI191" s="233">
        <f ca="1">COUNTIF('Knock Out Stages'!Q7:Q85,DT191)</f>
        <v>0</v>
      </c>
      <c r="EJ191" s="233">
        <f ca="1">COUNTIF('Knock Out Stages'!R7:R85,DT191)</f>
        <v>0</v>
      </c>
      <c r="EK191" s="233">
        <f t="shared" ca="1" si="698"/>
        <v>0</v>
      </c>
      <c r="EL191" s="235">
        <f ca="1">RANK(EK191,EK3:EK1250)+COUNTIF(EK3:EK191,EK191)-1</f>
        <v>189</v>
      </c>
      <c r="EM191" s="233" t="str">
        <f t="shared" ca="1" si="699"/>
        <v>Djibril Sow (Switzerland)</v>
      </c>
    </row>
    <row r="192" spans="121:143" x14ac:dyDescent="0.2">
      <c r="DQ192" s="233" t="str">
        <f t="shared" ca="1" si="867"/>
        <v>Switzerland</v>
      </c>
      <c r="DR192" s="233">
        <f t="shared" si="868"/>
        <v>7</v>
      </c>
      <c r="DS192" s="233">
        <f t="shared" si="869"/>
        <v>6</v>
      </c>
      <c r="DT192" s="233" t="str">
        <f ca="1">OFFSET(C3,DR192,DS192)</f>
        <v>Eray Cömert</v>
      </c>
      <c r="DU192" s="233">
        <f ca="1">COUNTIF('Group Stages'!J7:J150,DT192)</f>
        <v>0</v>
      </c>
      <c r="DV192" s="233">
        <f ca="1">COUNTIF('Group Stages'!K7:K150,DT192)</f>
        <v>0</v>
      </c>
      <c r="DW192" s="233">
        <f ca="1">COUNTIF('Group Stages'!L7:L150,DT192)</f>
        <v>0</v>
      </c>
      <c r="DX192" s="233">
        <f ca="1">COUNTIF('Group Stages'!M7:M150,DT192)</f>
        <v>0</v>
      </c>
      <c r="DY192" s="233">
        <f ca="1">COUNTIF('Group Stages'!N7:N150,DT192)</f>
        <v>0</v>
      </c>
      <c r="DZ192" s="233">
        <f ca="1">COUNTIF('Group Stages'!O7:O150,DT192)</f>
        <v>0</v>
      </c>
      <c r="EA192" s="233">
        <f ca="1">COUNTIF('Group Stages'!P7:P150,DT192)</f>
        <v>0</v>
      </c>
      <c r="EB192" s="233">
        <f ca="1">COUNTIF('Group Stages'!Q7:Q150,DT192)</f>
        <v>0</v>
      </c>
      <c r="EC192" s="233">
        <f ca="1">COUNTIF('Knock Out Stages'!K7:K85,DT192)</f>
        <v>0</v>
      </c>
      <c r="ED192" s="233">
        <f ca="1">COUNTIF('Knock Out Stages'!L7:L85,DT192)</f>
        <v>0</v>
      </c>
      <c r="EE192" s="233">
        <f ca="1">COUNTIF('Knock Out Stages'!M7:M85,DT192)</f>
        <v>0</v>
      </c>
      <c r="EF192" s="233">
        <f ca="1">COUNTIF('Knock Out Stages'!N7:N85,DT192)</f>
        <v>0</v>
      </c>
      <c r="EG192" s="233">
        <f ca="1">COUNTIF('Knock Out Stages'!O7:O85,DT192)</f>
        <v>0</v>
      </c>
      <c r="EH192" s="233">
        <f ca="1">COUNTIF('Knock Out Stages'!P7:P85,DT192)</f>
        <v>0</v>
      </c>
      <c r="EI192" s="233">
        <f ca="1">COUNTIF('Knock Out Stages'!Q7:Q85,DT192)</f>
        <v>0</v>
      </c>
      <c r="EJ192" s="233">
        <f ca="1">COUNTIF('Knock Out Stages'!R7:R85,DT192)</f>
        <v>0</v>
      </c>
      <c r="EK192" s="233">
        <f t="shared" ca="1" si="698"/>
        <v>0</v>
      </c>
      <c r="EL192" s="235">
        <f ca="1">RANK(EK192,EK3:EK1250)+COUNTIF(EK3:EK192,EK192)-1</f>
        <v>190</v>
      </c>
      <c r="EM192" s="233" t="str">
        <f t="shared" ca="1" si="699"/>
        <v>Eray Cömert (Switzerland)</v>
      </c>
    </row>
    <row r="193" spans="121:143" x14ac:dyDescent="0.2">
      <c r="DQ193" s="233" t="str">
        <f t="shared" ca="1" si="867"/>
        <v>Switzerland</v>
      </c>
      <c r="DR193" s="233">
        <f t="shared" si="868"/>
        <v>8</v>
      </c>
      <c r="DS193" s="233">
        <f t="shared" si="869"/>
        <v>6</v>
      </c>
      <c r="DT193" s="233" t="str">
        <f ca="1">OFFSET(C3,DR193,DS193)</f>
        <v>Fabian Rieder</v>
      </c>
      <c r="DU193" s="233">
        <f ca="1">COUNTIF('Group Stages'!J7:J150,DT193)</f>
        <v>0</v>
      </c>
      <c r="DV193" s="233">
        <f ca="1">COUNTIF('Group Stages'!K7:K150,DT193)</f>
        <v>0</v>
      </c>
      <c r="DW193" s="233">
        <f ca="1">COUNTIF('Group Stages'!L7:L150,DT193)</f>
        <v>0</v>
      </c>
      <c r="DX193" s="233">
        <f ca="1">COUNTIF('Group Stages'!M7:M150,DT193)</f>
        <v>0</v>
      </c>
      <c r="DY193" s="233">
        <f ca="1">COUNTIF('Group Stages'!N7:N150,DT193)</f>
        <v>0</v>
      </c>
      <c r="DZ193" s="233">
        <f ca="1">COUNTIF('Group Stages'!O7:O150,DT193)</f>
        <v>0</v>
      </c>
      <c r="EA193" s="233">
        <f ca="1">COUNTIF('Group Stages'!P7:P150,DT193)</f>
        <v>0</v>
      </c>
      <c r="EB193" s="233">
        <f ca="1">COUNTIF('Group Stages'!Q7:Q150,DT193)</f>
        <v>0</v>
      </c>
      <c r="EC193" s="233">
        <f ca="1">COUNTIF('Knock Out Stages'!K7:K85,DT193)</f>
        <v>0</v>
      </c>
      <c r="ED193" s="233">
        <f ca="1">COUNTIF('Knock Out Stages'!L7:L85,DT193)</f>
        <v>0</v>
      </c>
      <c r="EE193" s="233">
        <f ca="1">COUNTIF('Knock Out Stages'!M7:M85,DT193)</f>
        <v>0</v>
      </c>
      <c r="EF193" s="233">
        <f ca="1">COUNTIF('Knock Out Stages'!N7:N85,DT193)</f>
        <v>0</v>
      </c>
      <c r="EG193" s="233">
        <f ca="1">COUNTIF('Knock Out Stages'!O7:O85,DT193)</f>
        <v>0</v>
      </c>
      <c r="EH193" s="233">
        <f ca="1">COUNTIF('Knock Out Stages'!P7:P85,DT193)</f>
        <v>0</v>
      </c>
      <c r="EI193" s="233">
        <f ca="1">COUNTIF('Knock Out Stages'!Q7:Q85,DT193)</f>
        <v>0</v>
      </c>
      <c r="EJ193" s="233">
        <f ca="1">COUNTIF('Knock Out Stages'!R7:R85,DT193)</f>
        <v>0</v>
      </c>
      <c r="EK193" s="233">
        <f t="shared" ca="1" si="698"/>
        <v>0</v>
      </c>
      <c r="EL193" s="235">
        <f ca="1">RANK(EK193,EK3:EK1250)+COUNTIF(EK3:EK193,EK193)-1</f>
        <v>191</v>
      </c>
      <c r="EM193" s="233" t="str">
        <f t="shared" ca="1" si="699"/>
        <v>Fabian Rieder (Switzerland)</v>
      </c>
    </row>
    <row r="194" spans="121:143" x14ac:dyDescent="0.2">
      <c r="DQ194" s="233" t="str">
        <f t="shared" ca="1" si="867"/>
        <v>Switzerland</v>
      </c>
      <c r="DR194" s="233">
        <f t="shared" si="868"/>
        <v>9</v>
      </c>
      <c r="DS194" s="233">
        <f t="shared" si="869"/>
        <v>6</v>
      </c>
      <c r="DT194" s="233" t="str">
        <f ca="1">OFFSET(C3,DR194,DS194)</f>
        <v>Granit Xhaka</v>
      </c>
      <c r="DU194" s="233">
        <f ca="1">COUNTIF('Group Stages'!J7:J150,DT194)</f>
        <v>0</v>
      </c>
      <c r="DV194" s="233">
        <f ca="1">COUNTIF('Group Stages'!K7:K150,DT194)</f>
        <v>0</v>
      </c>
      <c r="DW194" s="233">
        <f ca="1">COUNTIF('Group Stages'!L7:L150,DT194)</f>
        <v>0</v>
      </c>
      <c r="DX194" s="233">
        <f ca="1">COUNTIF('Group Stages'!M7:M150,DT194)</f>
        <v>0</v>
      </c>
      <c r="DY194" s="233">
        <f ca="1">COUNTIF('Group Stages'!N7:N150,DT194)</f>
        <v>0</v>
      </c>
      <c r="DZ194" s="233">
        <f ca="1">COUNTIF('Group Stages'!O7:O150,DT194)</f>
        <v>0</v>
      </c>
      <c r="EA194" s="233">
        <f ca="1">COUNTIF('Group Stages'!P7:P150,DT194)</f>
        <v>0</v>
      </c>
      <c r="EB194" s="233">
        <f ca="1">COUNTIF('Group Stages'!Q7:Q150,DT194)</f>
        <v>0</v>
      </c>
      <c r="EC194" s="233">
        <f ca="1">COUNTIF('Knock Out Stages'!K7:K85,DT194)</f>
        <v>0</v>
      </c>
      <c r="ED194" s="233">
        <f ca="1">COUNTIF('Knock Out Stages'!L7:L85,DT194)</f>
        <v>0</v>
      </c>
      <c r="EE194" s="233">
        <f ca="1">COUNTIF('Knock Out Stages'!M7:M85,DT194)</f>
        <v>0</v>
      </c>
      <c r="EF194" s="233">
        <f ca="1">COUNTIF('Knock Out Stages'!N7:N85,DT194)</f>
        <v>0</v>
      </c>
      <c r="EG194" s="233">
        <f ca="1">COUNTIF('Knock Out Stages'!O7:O85,DT194)</f>
        <v>0</v>
      </c>
      <c r="EH194" s="233">
        <f ca="1">COUNTIF('Knock Out Stages'!P7:P85,DT194)</f>
        <v>0</v>
      </c>
      <c r="EI194" s="233">
        <f ca="1">COUNTIF('Knock Out Stages'!Q7:Q85,DT194)</f>
        <v>0</v>
      </c>
      <c r="EJ194" s="233">
        <f ca="1">COUNTIF('Knock Out Stages'!R7:R85,DT194)</f>
        <v>0</v>
      </c>
      <c r="EK194" s="233">
        <f t="shared" ca="1" si="698"/>
        <v>0</v>
      </c>
      <c r="EL194" s="235">
        <f ca="1">RANK(EK194,EK3:EK1250)+COUNTIF(EK3:EK194,EK194)-1</f>
        <v>192</v>
      </c>
      <c r="EM194" s="233" t="str">
        <f t="shared" ca="1" si="699"/>
        <v>Granit Xhaka (Switzerland)</v>
      </c>
    </row>
    <row r="195" spans="121:143" x14ac:dyDescent="0.2">
      <c r="DQ195" s="233" t="str">
        <f t="shared" ca="1" si="867"/>
        <v>Switzerland</v>
      </c>
      <c r="DR195" s="233">
        <f t="shared" si="868"/>
        <v>10</v>
      </c>
      <c r="DS195" s="233">
        <f t="shared" si="869"/>
        <v>6</v>
      </c>
      <c r="DT195" s="233" t="str">
        <f ca="1">OFFSET(C3,DR195,DS195)</f>
        <v>Gregor Kobel</v>
      </c>
      <c r="DU195" s="233">
        <f ca="1">COUNTIF('Group Stages'!J7:J150,DT195)</f>
        <v>0</v>
      </c>
      <c r="DV195" s="233">
        <f ca="1">COUNTIF('Group Stages'!K7:K150,DT195)</f>
        <v>0</v>
      </c>
      <c r="DW195" s="233">
        <f ca="1">COUNTIF('Group Stages'!L7:L150,DT195)</f>
        <v>0</v>
      </c>
      <c r="DX195" s="233">
        <f ca="1">COUNTIF('Group Stages'!M7:M150,DT195)</f>
        <v>0</v>
      </c>
      <c r="DY195" s="233">
        <f ca="1">COUNTIF('Group Stages'!N7:N150,DT195)</f>
        <v>0</v>
      </c>
      <c r="DZ195" s="233">
        <f ca="1">COUNTIF('Group Stages'!O7:O150,DT195)</f>
        <v>0</v>
      </c>
      <c r="EA195" s="233">
        <f ca="1">COUNTIF('Group Stages'!P7:P150,DT195)</f>
        <v>0</v>
      </c>
      <c r="EB195" s="233">
        <f ca="1">COUNTIF('Group Stages'!Q7:Q150,DT195)</f>
        <v>0</v>
      </c>
      <c r="EC195" s="233">
        <f ca="1">COUNTIF('Knock Out Stages'!K7:K85,DT195)</f>
        <v>0</v>
      </c>
      <c r="ED195" s="233">
        <f ca="1">COUNTIF('Knock Out Stages'!L7:L85,DT195)</f>
        <v>0</v>
      </c>
      <c r="EE195" s="233">
        <f ca="1">COUNTIF('Knock Out Stages'!M7:M85,DT195)</f>
        <v>0</v>
      </c>
      <c r="EF195" s="233">
        <f ca="1">COUNTIF('Knock Out Stages'!N7:N85,DT195)</f>
        <v>0</v>
      </c>
      <c r="EG195" s="233">
        <f ca="1">COUNTIF('Knock Out Stages'!O7:O85,DT195)</f>
        <v>0</v>
      </c>
      <c r="EH195" s="233">
        <f ca="1">COUNTIF('Knock Out Stages'!P7:P85,DT195)</f>
        <v>0</v>
      </c>
      <c r="EI195" s="233">
        <f ca="1">COUNTIF('Knock Out Stages'!Q7:Q85,DT195)</f>
        <v>0</v>
      </c>
      <c r="EJ195" s="233">
        <f ca="1">COUNTIF('Knock Out Stages'!R7:R85,DT195)</f>
        <v>0</v>
      </c>
      <c r="EK195" s="233">
        <f t="shared" ca="1" si="698"/>
        <v>0</v>
      </c>
      <c r="EL195" s="235">
        <f ca="1">RANK(EK195,EK3:EK1250)+COUNTIF(EK3:EK195,EK195)-1</f>
        <v>193</v>
      </c>
      <c r="EM195" s="233" t="str">
        <f t="shared" ca="1" si="699"/>
        <v>Gregor Kobel (Switzerland)</v>
      </c>
    </row>
    <row r="196" spans="121:143" x14ac:dyDescent="0.2">
      <c r="DQ196" s="233" t="str">
        <f t="shared" ca="1" si="867"/>
        <v>Switzerland</v>
      </c>
      <c r="DR196" s="233">
        <f t="shared" si="868"/>
        <v>11</v>
      </c>
      <c r="DS196" s="233">
        <f t="shared" si="869"/>
        <v>6</v>
      </c>
      <c r="DT196" s="233" t="str">
        <f ca="1">OFFSET(C3,DR196,DS196)</f>
        <v>Joel Almada Monteiro</v>
      </c>
      <c r="DU196" s="233">
        <f ca="1">COUNTIF('Group Stages'!J7:J150,DT196)</f>
        <v>0</v>
      </c>
      <c r="DV196" s="233">
        <f ca="1">COUNTIF('Group Stages'!K7:K150,DT196)</f>
        <v>0</v>
      </c>
      <c r="DW196" s="233">
        <f ca="1">COUNTIF('Group Stages'!L7:L150,DT196)</f>
        <v>0</v>
      </c>
      <c r="DX196" s="233">
        <f ca="1">COUNTIF('Group Stages'!M7:M150,DT196)</f>
        <v>0</v>
      </c>
      <c r="DY196" s="233">
        <f ca="1">COUNTIF('Group Stages'!N7:N150,DT196)</f>
        <v>0</v>
      </c>
      <c r="DZ196" s="233">
        <f ca="1">COUNTIF('Group Stages'!O7:O150,DT196)</f>
        <v>0</v>
      </c>
      <c r="EA196" s="233">
        <f ca="1">COUNTIF('Group Stages'!P7:P150,DT196)</f>
        <v>0</v>
      </c>
      <c r="EB196" s="233">
        <f ca="1">COUNTIF('Group Stages'!Q7:Q150,DT196)</f>
        <v>0</v>
      </c>
      <c r="EC196" s="233">
        <f ca="1">COUNTIF('Knock Out Stages'!K7:K85,DT196)</f>
        <v>0</v>
      </c>
      <c r="ED196" s="233">
        <f ca="1">COUNTIF('Knock Out Stages'!L7:L85,DT196)</f>
        <v>0</v>
      </c>
      <c r="EE196" s="233">
        <f ca="1">COUNTIF('Knock Out Stages'!M7:M85,DT196)</f>
        <v>0</v>
      </c>
      <c r="EF196" s="233">
        <f ca="1">COUNTIF('Knock Out Stages'!N7:N85,DT196)</f>
        <v>0</v>
      </c>
      <c r="EG196" s="233">
        <f ca="1">COUNTIF('Knock Out Stages'!O7:O85,DT196)</f>
        <v>0</v>
      </c>
      <c r="EH196" s="233">
        <f ca="1">COUNTIF('Knock Out Stages'!P7:P85,DT196)</f>
        <v>0</v>
      </c>
      <c r="EI196" s="233">
        <f ca="1">COUNTIF('Knock Out Stages'!Q7:Q85,DT196)</f>
        <v>0</v>
      </c>
      <c r="EJ196" s="233">
        <f ca="1">COUNTIF('Knock Out Stages'!R7:R85,DT196)</f>
        <v>0</v>
      </c>
      <c r="EK196" s="233">
        <f t="shared" ref="EK196:EK259" ca="1" si="871">SUM(DU196:EJ196)</f>
        <v>0</v>
      </c>
      <c r="EL196" s="235">
        <f ca="1">RANK(EK196,EK3:EK1250)+COUNTIF(EK3:EK196,EK196)-1</f>
        <v>194</v>
      </c>
      <c r="EM196" s="233" t="str">
        <f t="shared" ref="EM196:EM259" ca="1" si="872">DT196&amp;" ("&amp;DQ196&amp;")"</f>
        <v>Joel Almada Monteiro (Switzerland)</v>
      </c>
    </row>
    <row r="197" spans="121:143" x14ac:dyDescent="0.2">
      <c r="DQ197" s="233" t="str">
        <f t="shared" ca="1" si="867"/>
        <v>Switzerland</v>
      </c>
      <c r="DR197" s="233">
        <f t="shared" si="868"/>
        <v>12</v>
      </c>
      <c r="DS197" s="233">
        <f t="shared" si="869"/>
        <v>6</v>
      </c>
      <c r="DT197" s="233" t="str">
        <f ca="1">OFFSET(C3,DR197,DS197)</f>
        <v>Johan Manzambi</v>
      </c>
      <c r="DU197" s="233">
        <f ca="1">COUNTIF('Group Stages'!J7:J150,DT197)</f>
        <v>0</v>
      </c>
      <c r="DV197" s="233">
        <f ca="1">COUNTIF('Group Stages'!K7:K150,DT197)</f>
        <v>0</v>
      </c>
      <c r="DW197" s="233">
        <f ca="1">COUNTIF('Group Stages'!L7:L150,DT197)</f>
        <v>0</v>
      </c>
      <c r="DX197" s="233">
        <f ca="1">COUNTIF('Group Stages'!M7:M150,DT197)</f>
        <v>0</v>
      </c>
      <c r="DY197" s="233">
        <f ca="1">COUNTIF('Group Stages'!N7:N150,DT197)</f>
        <v>0</v>
      </c>
      <c r="DZ197" s="233">
        <f ca="1">COUNTIF('Group Stages'!O7:O150,DT197)</f>
        <v>0</v>
      </c>
      <c r="EA197" s="233">
        <f ca="1">COUNTIF('Group Stages'!P7:P150,DT197)</f>
        <v>0</v>
      </c>
      <c r="EB197" s="233">
        <f ca="1">COUNTIF('Group Stages'!Q7:Q150,DT197)</f>
        <v>0</v>
      </c>
      <c r="EC197" s="233">
        <f ca="1">COUNTIF('Knock Out Stages'!K7:K85,DT197)</f>
        <v>0</v>
      </c>
      <c r="ED197" s="233">
        <f ca="1">COUNTIF('Knock Out Stages'!L7:L85,DT197)</f>
        <v>0</v>
      </c>
      <c r="EE197" s="233">
        <f ca="1">COUNTIF('Knock Out Stages'!M7:M85,DT197)</f>
        <v>0</v>
      </c>
      <c r="EF197" s="233">
        <f ca="1">COUNTIF('Knock Out Stages'!N7:N85,DT197)</f>
        <v>0</v>
      </c>
      <c r="EG197" s="233">
        <f ca="1">COUNTIF('Knock Out Stages'!O7:O85,DT197)</f>
        <v>0</v>
      </c>
      <c r="EH197" s="233">
        <f ca="1">COUNTIF('Knock Out Stages'!P7:P85,DT197)</f>
        <v>0</v>
      </c>
      <c r="EI197" s="233">
        <f ca="1">COUNTIF('Knock Out Stages'!Q7:Q85,DT197)</f>
        <v>0</v>
      </c>
      <c r="EJ197" s="233">
        <f ca="1">COUNTIF('Knock Out Stages'!R7:R85,DT197)</f>
        <v>0</v>
      </c>
      <c r="EK197" s="233">
        <f t="shared" ca="1" si="871"/>
        <v>0</v>
      </c>
      <c r="EL197" s="235">
        <f ca="1">RANK(EK197,EK3:EK1250)+COUNTIF(EK3:EK197,EK197)-1</f>
        <v>195</v>
      </c>
      <c r="EM197" s="233" t="str">
        <f t="shared" ca="1" si="872"/>
        <v>Johan Manzambi (Switzerland)</v>
      </c>
    </row>
    <row r="198" spans="121:143" x14ac:dyDescent="0.2">
      <c r="DQ198" s="233" t="str">
        <f t="shared" ca="1" si="867"/>
        <v>Switzerland</v>
      </c>
      <c r="DR198" s="233">
        <f t="shared" si="868"/>
        <v>13</v>
      </c>
      <c r="DS198" s="233">
        <f t="shared" si="869"/>
        <v>6</v>
      </c>
      <c r="DT198" s="233" t="str">
        <f ca="1">OFFSET(C3,DR198,DS198)</f>
        <v>Luca Jaquez</v>
      </c>
      <c r="DU198" s="233">
        <f ca="1">COUNTIF('Group Stages'!J7:J150,DT198)</f>
        <v>0</v>
      </c>
      <c r="DV198" s="233">
        <f ca="1">COUNTIF('Group Stages'!K7:K150,DT198)</f>
        <v>0</v>
      </c>
      <c r="DW198" s="233">
        <f ca="1">COUNTIF('Group Stages'!L7:L150,DT198)</f>
        <v>0</v>
      </c>
      <c r="DX198" s="233">
        <f ca="1">COUNTIF('Group Stages'!M7:M150,DT198)</f>
        <v>0</v>
      </c>
      <c r="DY198" s="233">
        <f ca="1">COUNTIF('Group Stages'!N7:N150,DT198)</f>
        <v>0</v>
      </c>
      <c r="DZ198" s="233">
        <f ca="1">COUNTIF('Group Stages'!O7:O150,DT198)</f>
        <v>0</v>
      </c>
      <c r="EA198" s="233">
        <f ca="1">COUNTIF('Group Stages'!P7:P150,DT198)</f>
        <v>0</v>
      </c>
      <c r="EB198" s="233">
        <f ca="1">COUNTIF('Group Stages'!Q7:Q150,DT198)</f>
        <v>0</v>
      </c>
      <c r="EC198" s="233">
        <f ca="1">COUNTIF('Knock Out Stages'!K7:K85,DT198)</f>
        <v>0</v>
      </c>
      <c r="ED198" s="233">
        <f ca="1">COUNTIF('Knock Out Stages'!L7:L85,DT198)</f>
        <v>0</v>
      </c>
      <c r="EE198" s="233">
        <f ca="1">COUNTIF('Knock Out Stages'!M7:M85,DT198)</f>
        <v>0</v>
      </c>
      <c r="EF198" s="233">
        <f ca="1">COUNTIF('Knock Out Stages'!N7:N85,DT198)</f>
        <v>0</v>
      </c>
      <c r="EG198" s="233">
        <f ca="1">COUNTIF('Knock Out Stages'!O7:O85,DT198)</f>
        <v>0</v>
      </c>
      <c r="EH198" s="233">
        <f ca="1">COUNTIF('Knock Out Stages'!P7:P85,DT198)</f>
        <v>0</v>
      </c>
      <c r="EI198" s="233">
        <f ca="1">COUNTIF('Knock Out Stages'!Q7:Q85,DT198)</f>
        <v>0</v>
      </c>
      <c r="EJ198" s="233">
        <f ca="1">COUNTIF('Knock Out Stages'!R7:R85,DT198)</f>
        <v>0</v>
      </c>
      <c r="EK198" s="233">
        <f t="shared" ca="1" si="871"/>
        <v>0</v>
      </c>
      <c r="EL198" s="235">
        <f ca="1">RANK(EK198,EK3:EK1250)+COUNTIF(EK3:EK198,EK198)-1</f>
        <v>196</v>
      </c>
      <c r="EM198" s="233" t="str">
        <f t="shared" ca="1" si="872"/>
        <v>Luca Jaquez (Switzerland)</v>
      </c>
    </row>
    <row r="199" spans="121:143" x14ac:dyDescent="0.2">
      <c r="DQ199" s="233" t="str">
        <f t="shared" ca="1" si="867"/>
        <v>Switzerland</v>
      </c>
      <c r="DR199" s="233">
        <f t="shared" si="868"/>
        <v>14</v>
      </c>
      <c r="DS199" s="233">
        <f t="shared" si="869"/>
        <v>6</v>
      </c>
      <c r="DT199" s="233" t="str">
        <f ca="1">OFFSET(C3,DR199,DS199)</f>
        <v>Manuel Akanji</v>
      </c>
      <c r="DU199" s="233">
        <f ca="1">COUNTIF('Group Stages'!J7:J150,DT199)</f>
        <v>0</v>
      </c>
      <c r="DV199" s="233">
        <f ca="1">COUNTIF('Group Stages'!K7:K150,DT199)</f>
        <v>0</v>
      </c>
      <c r="DW199" s="233">
        <f ca="1">COUNTIF('Group Stages'!L7:L150,DT199)</f>
        <v>0</v>
      </c>
      <c r="DX199" s="233">
        <f ca="1">COUNTIF('Group Stages'!M7:M150,DT199)</f>
        <v>0</v>
      </c>
      <c r="DY199" s="233">
        <f ca="1">COUNTIF('Group Stages'!N7:N150,DT199)</f>
        <v>0</v>
      </c>
      <c r="DZ199" s="233">
        <f ca="1">COUNTIF('Group Stages'!O7:O150,DT199)</f>
        <v>0</v>
      </c>
      <c r="EA199" s="233">
        <f ca="1">COUNTIF('Group Stages'!P7:P150,DT199)</f>
        <v>0</v>
      </c>
      <c r="EB199" s="233">
        <f ca="1">COUNTIF('Group Stages'!Q7:Q150,DT199)</f>
        <v>0</v>
      </c>
      <c r="EC199" s="233">
        <f ca="1">COUNTIF('Knock Out Stages'!K7:K85,DT199)</f>
        <v>0</v>
      </c>
      <c r="ED199" s="233">
        <f ca="1">COUNTIF('Knock Out Stages'!L7:L85,DT199)</f>
        <v>0</v>
      </c>
      <c r="EE199" s="233">
        <f ca="1">COUNTIF('Knock Out Stages'!M7:M85,DT199)</f>
        <v>0</v>
      </c>
      <c r="EF199" s="233">
        <f ca="1">COUNTIF('Knock Out Stages'!N7:N85,DT199)</f>
        <v>0</v>
      </c>
      <c r="EG199" s="233">
        <f ca="1">COUNTIF('Knock Out Stages'!O7:O85,DT199)</f>
        <v>0</v>
      </c>
      <c r="EH199" s="233">
        <f ca="1">COUNTIF('Knock Out Stages'!P7:P85,DT199)</f>
        <v>0</v>
      </c>
      <c r="EI199" s="233">
        <f ca="1">COUNTIF('Knock Out Stages'!Q7:Q85,DT199)</f>
        <v>0</v>
      </c>
      <c r="EJ199" s="233">
        <f ca="1">COUNTIF('Knock Out Stages'!R7:R85,DT199)</f>
        <v>0</v>
      </c>
      <c r="EK199" s="233">
        <f t="shared" ca="1" si="871"/>
        <v>0</v>
      </c>
      <c r="EL199" s="235">
        <f ca="1">RANK(EK199,EK3:EK1250)+COUNTIF(EK3:EK199,EK199)-1</f>
        <v>197</v>
      </c>
      <c r="EM199" s="233" t="str">
        <f t="shared" ca="1" si="872"/>
        <v>Manuel Akanji (Switzerland)</v>
      </c>
    </row>
    <row r="200" spans="121:143" x14ac:dyDescent="0.2">
      <c r="DQ200" s="233" t="str">
        <f t="shared" ca="1" si="867"/>
        <v>Switzerland</v>
      </c>
      <c r="DR200" s="233">
        <f t="shared" si="868"/>
        <v>15</v>
      </c>
      <c r="DS200" s="233">
        <f t="shared" si="869"/>
        <v>6</v>
      </c>
      <c r="DT200" s="233" t="str">
        <f ca="1">OFFSET(C3,DR200,DS200)</f>
        <v>Marvin Keller</v>
      </c>
      <c r="DU200" s="233">
        <f ca="1">COUNTIF('Group Stages'!J7:J150,DT200)</f>
        <v>0</v>
      </c>
      <c r="DV200" s="233">
        <f ca="1">COUNTIF('Group Stages'!K7:K150,DT200)</f>
        <v>0</v>
      </c>
      <c r="DW200" s="233">
        <f ca="1">COUNTIF('Group Stages'!L7:L150,DT200)</f>
        <v>0</v>
      </c>
      <c r="DX200" s="233">
        <f ca="1">COUNTIF('Group Stages'!M7:M150,DT200)</f>
        <v>0</v>
      </c>
      <c r="DY200" s="233">
        <f ca="1">COUNTIF('Group Stages'!N7:N150,DT200)</f>
        <v>0</v>
      </c>
      <c r="DZ200" s="233">
        <f ca="1">COUNTIF('Group Stages'!O7:O150,DT200)</f>
        <v>0</v>
      </c>
      <c r="EA200" s="233">
        <f ca="1">COUNTIF('Group Stages'!P7:P150,DT200)</f>
        <v>0</v>
      </c>
      <c r="EB200" s="233">
        <f ca="1">COUNTIF('Group Stages'!Q7:Q150,DT200)</f>
        <v>0</v>
      </c>
      <c r="EC200" s="233">
        <f ca="1">COUNTIF('Knock Out Stages'!K7:K85,DT200)</f>
        <v>0</v>
      </c>
      <c r="ED200" s="233">
        <f ca="1">COUNTIF('Knock Out Stages'!L7:L85,DT200)</f>
        <v>0</v>
      </c>
      <c r="EE200" s="233">
        <f ca="1">COUNTIF('Knock Out Stages'!M7:M85,DT200)</f>
        <v>0</v>
      </c>
      <c r="EF200" s="233">
        <f ca="1">COUNTIF('Knock Out Stages'!N7:N85,DT200)</f>
        <v>0</v>
      </c>
      <c r="EG200" s="233">
        <f ca="1">COUNTIF('Knock Out Stages'!O7:O85,DT200)</f>
        <v>0</v>
      </c>
      <c r="EH200" s="233">
        <f ca="1">COUNTIF('Knock Out Stages'!P7:P85,DT200)</f>
        <v>0</v>
      </c>
      <c r="EI200" s="233">
        <f ca="1">COUNTIF('Knock Out Stages'!Q7:Q85,DT200)</f>
        <v>0</v>
      </c>
      <c r="EJ200" s="233">
        <f ca="1">COUNTIF('Knock Out Stages'!R7:R85,DT200)</f>
        <v>0</v>
      </c>
      <c r="EK200" s="233">
        <f t="shared" ca="1" si="871"/>
        <v>0</v>
      </c>
      <c r="EL200" s="235">
        <f ca="1">RANK(EK200,EK3:EK1250)+COUNTIF(EK3:EK200,EK200)-1</f>
        <v>198</v>
      </c>
      <c r="EM200" s="233" t="str">
        <f t="shared" ca="1" si="872"/>
        <v>Marvin Keller (Switzerland)</v>
      </c>
    </row>
    <row r="201" spans="121:143" x14ac:dyDescent="0.2">
      <c r="DQ201" s="233" t="str">
        <f t="shared" ca="1" si="867"/>
        <v>Switzerland</v>
      </c>
      <c r="DR201" s="233">
        <f t="shared" si="868"/>
        <v>16</v>
      </c>
      <c r="DS201" s="233">
        <f t="shared" si="869"/>
        <v>6</v>
      </c>
      <c r="DT201" s="233" t="str">
        <f ca="1">OFFSET(C3,DR201,DS201)</f>
        <v>Michel Aebischer</v>
      </c>
      <c r="DU201" s="233">
        <f ca="1">COUNTIF('Group Stages'!J7:J150,DT201)</f>
        <v>0</v>
      </c>
      <c r="DV201" s="233">
        <f ca="1">COUNTIF('Group Stages'!K7:K150,DT201)</f>
        <v>0</v>
      </c>
      <c r="DW201" s="233">
        <f ca="1">COUNTIF('Group Stages'!L7:L150,DT201)</f>
        <v>0</v>
      </c>
      <c r="DX201" s="233">
        <f ca="1">COUNTIF('Group Stages'!M7:M150,DT201)</f>
        <v>0</v>
      </c>
      <c r="DY201" s="233">
        <f ca="1">COUNTIF('Group Stages'!N7:N150,DT201)</f>
        <v>0</v>
      </c>
      <c r="DZ201" s="233">
        <f ca="1">COUNTIF('Group Stages'!O7:O150,DT201)</f>
        <v>0</v>
      </c>
      <c r="EA201" s="233">
        <f ca="1">COUNTIF('Group Stages'!P7:P150,DT201)</f>
        <v>0</v>
      </c>
      <c r="EB201" s="233">
        <f ca="1">COUNTIF('Group Stages'!Q7:Q150,DT201)</f>
        <v>0</v>
      </c>
      <c r="EC201" s="233">
        <f ca="1">COUNTIF('Knock Out Stages'!K7:K85,DT201)</f>
        <v>0</v>
      </c>
      <c r="ED201" s="233">
        <f ca="1">COUNTIF('Knock Out Stages'!L7:L85,DT201)</f>
        <v>0</v>
      </c>
      <c r="EE201" s="233">
        <f ca="1">COUNTIF('Knock Out Stages'!M7:M85,DT201)</f>
        <v>0</v>
      </c>
      <c r="EF201" s="233">
        <f ca="1">COUNTIF('Knock Out Stages'!N7:N85,DT201)</f>
        <v>0</v>
      </c>
      <c r="EG201" s="233">
        <f ca="1">COUNTIF('Knock Out Stages'!O7:O85,DT201)</f>
        <v>0</v>
      </c>
      <c r="EH201" s="233">
        <f ca="1">COUNTIF('Knock Out Stages'!P7:P85,DT201)</f>
        <v>0</v>
      </c>
      <c r="EI201" s="233">
        <f ca="1">COUNTIF('Knock Out Stages'!Q7:Q85,DT201)</f>
        <v>0</v>
      </c>
      <c r="EJ201" s="233">
        <f ca="1">COUNTIF('Knock Out Stages'!R7:R85,DT201)</f>
        <v>0</v>
      </c>
      <c r="EK201" s="233">
        <f t="shared" ca="1" si="871"/>
        <v>0</v>
      </c>
      <c r="EL201" s="235">
        <f ca="1">RANK(EK201,EK3:EK1250)+COUNTIF(EK3:EK201,EK201)-1</f>
        <v>199</v>
      </c>
      <c r="EM201" s="233" t="str">
        <f t="shared" ca="1" si="872"/>
        <v>Michel Aebischer (Switzerland)</v>
      </c>
    </row>
    <row r="202" spans="121:143" x14ac:dyDescent="0.2">
      <c r="DQ202" s="233" t="str">
        <f t="shared" ca="1" si="867"/>
        <v>Switzerland</v>
      </c>
      <c r="DR202" s="233">
        <f t="shared" si="868"/>
        <v>17</v>
      </c>
      <c r="DS202" s="233">
        <f t="shared" si="869"/>
        <v>6</v>
      </c>
      <c r="DT202" s="233" t="str">
        <f ca="1">OFFSET(C3,DR202,DS202)</f>
        <v>Miro Muheim</v>
      </c>
      <c r="DU202" s="233">
        <f ca="1">COUNTIF('Group Stages'!J7:J150,DT202)</f>
        <v>0</v>
      </c>
      <c r="DV202" s="233">
        <f ca="1">COUNTIF('Group Stages'!K7:K150,DT202)</f>
        <v>0</v>
      </c>
      <c r="DW202" s="233">
        <f ca="1">COUNTIF('Group Stages'!L7:L150,DT202)</f>
        <v>0</v>
      </c>
      <c r="DX202" s="233">
        <f ca="1">COUNTIF('Group Stages'!M7:M150,DT202)</f>
        <v>0</v>
      </c>
      <c r="DY202" s="233">
        <f ca="1">COUNTIF('Group Stages'!N7:N150,DT202)</f>
        <v>0</v>
      </c>
      <c r="DZ202" s="233">
        <f ca="1">COUNTIF('Group Stages'!O7:O150,DT202)</f>
        <v>0</v>
      </c>
      <c r="EA202" s="233">
        <f ca="1">COUNTIF('Group Stages'!P7:P150,DT202)</f>
        <v>0</v>
      </c>
      <c r="EB202" s="233">
        <f ca="1">COUNTIF('Group Stages'!Q7:Q150,DT202)</f>
        <v>0</v>
      </c>
      <c r="EC202" s="233">
        <f ca="1">COUNTIF('Knock Out Stages'!K7:K85,DT202)</f>
        <v>0</v>
      </c>
      <c r="ED202" s="233">
        <f ca="1">COUNTIF('Knock Out Stages'!L7:L85,DT202)</f>
        <v>0</v>
      </c>
      <c r="EE202" s="233">
        <f ca="1">COUNTIF('Knock Out Stages'!M7:M85,DT202)</f>
        <v>0</v>
      </c>
      <c r="EF202" s="233">
        <f ca="1">COUNTIF('Knock Out Stages'!N7:N85,DT202)</f>
        <v>0</v>
      </c>
      <c r="EG202" s="233">
        <f ca="1">COUNTIF('Knock Out Stages'!O7:O85,DT202)</f>
        <v>0</v>
      </c>
      <c r="EH202" s="233">
        <f ca="1">COUNTIF('Knock Out Stages'!P7:P85,DT202)</f>
        <v>0</v>
      </c>
      <c r="EI202" s="233">
        <f ca="1">COUNTIF('Knock Out Stages'!Q7:Q85,DT202)</f>
        <v>0</v>
      </c>
      <c r="EJ202" s="233">
        <f ca="1">COUNTIF('Knock Out Stages'!R7:R85,DT202)</f>
        <v>0</v>
      </c>
      <c r="EK202" s="233">
        <f t="shared" ca="1" si="871"/>
        <v>0</v>
      </c>
      <c r="EL202" s="235">
        <f ca="1">RANK(EK202,EK3:EK1250)+COUNTIF(EK3:EK202,EK202)-1</f>
        <v>200</v>
      </c>
      <c r="EM202" s="233" t="str">
        <f t="shared" ca="1" si="872"/>
        <v>Miro Muheim (Switzerland)</v>
      </c>
    </row>
    <row r="203" spans="121:143" x14ac:dyDescent="0.2">
      <c r="DQ203" s="233" t="str">
        <f t="shared" ca="1" si="867"/>
        <v>Switzerland</v>
      </c>
      <c r="DR203" s="233">
        <f t="shared" si="868"/>
        <v>18</v>
      </c>
      <c r="DS203" s="233">
        <f t="shared" si="869"/>
        <v>6</v>
      </c>
      <c r="DT203" s="233" t="str">
        <f ca="1">OFFSET(C3,DR203,DS203)</f>
        <v>Nico Elvedi</v>
      </c>
      <c r="DU203" s="233">
        <f ca="1">COUNTIF('Group Stages'!J7:J150,DT203)</f>
        <v>0</v>
      </c>
      <c r="DV203" s="233">
        <f ca="1">COUNTIF('Group Stages'!K7:K150,DT203)</f>
        <v>0</v>
      </c>
      <c r="DW203" s="233">
        <f ca="1">COUNTIF('Group Stages'!L7:L150,DT203)</f>
        <v>0</v>
      </c>
      <c r="DX203" s="233">
        <f ca="1">COUNTIF('Group Stages'!M7:M150,DT203)</f>
        <v>0</v>
      </c>
      <c r="DY203" s="233">
        <f ca="1">COUNTIF('Group Stages'!N7:N150,DT203)</f>
        <v>0</v>
      </c>
      <c r="DZ203" s="233">
        <f ca="1">COUNTIF('Group Stages'!O7:O150,DT203)</f>
        <v>0</v>
      </c>
      <c r="EA203" s="233">
        <f ca="1">COUNTIF('Group Stages'!P7:P150,DT203)</f>
        <v>0</v>
      </c>
      <c r="EB203" s="233">
        <f ca="1">COUNTIF('Group Stages'!Q7:Q150,DT203)</f>
        <v>0</v>
      </c>
      <c r="EC203" s="233">
        <f ca="1">COUNTIF('Knock Out Stages'!K7:K85,DT203)</f>
        <v>0</v>
      </c>
      <c r="ED203" s="233">
        <f ca="1">COUNTIF('Knock Out Stages'!L7:L85,DT203)</f>
        <v>0</v>
      </c>
      <c r="EE203" s="233">
        <f ca="1">COUNTIF('Knock Out Stages'!M7:M85,DT203)</f>
        <v>0</v>
      </c>
      <c r="EF203" s="233">
        <f ca="1">COUNTIF('Knock Out Stages'!N7:N85,DT203)</f>
        <v>0</v>
      </c>
      <c r="EG203" s="233">
        <f ca="1">COUNTIF('Knock Out Stages'!O7:O85,DT203)</f>
        <v>0</v>
      </c>
      <c r="EH203" s="233">
        <f ca="1">COUNTIF('Knock Out Stages'!P7:P85,DT203)</f>
        <v>0</v>
      </c>
      <c r="EI203" s="233">
        <f ca="1">COUNTIF('Knock Out Stages'!Q7:Q85,DT203)</f>
        <v>0</v>
      </c>
      <c r="EJ203" s="233">
        <f ca="1">COUNTIF('Knock Out Stages'!R7:R85,DT203)</f>
        <v>0</v>
      </c>
      <c r="EK203" s="233">
        <f t="shared" ca="1" si="871"/>
        <v>0</v>
      </c>
      <c r="EL203" s="235">
        <f ca="1">RANK(EK203,EK3:EK1250)+COUNTIF(EK3:EK203,EK203)-1</f>
        <v>201</v>
      </c>
      <c r="EM203" s="233" t="str">
        <f t="shared" ca="1" si="872"/>
        <v>Nico Elvedi (Switzerland)</v>
      </c>
    </row>
    <row r="204" spans="121:143" x14ac:dyDescent="0.2">
      <c r="DQ204" s="233" t="str">
        <f t="shared" ca="1" si="867"/>
        <v>Switzerland</v>
      </c>
      <c r="DR204" s="233">
        <f t="shared" si="868"/>
        <v>19</v>
      </c>
      <c r="DS204" s="233">
        <f t="shared" si="869"/>
        <v>6</v>
      </c>
      <c r="DT204" s="233" t="str">
        <f ca="1">OFFSET(C3,DR204,DS204)</f>
        <v>Noah Okafor</v>
      </c>
      <c r="DU204" s="233">
        <f ca="1">COUNTIF('Group Stages'!J7:J150,DT204)</f>
        <v>0</v>
      </c>
      <c r="DV204" s="233">
        <f ca="1">COUNTIF('Group Stages'!K7:K150,DT204)</f>
        <v>0</v>
      </c>
      <c r="DW204" s="233">
        <f ca="1">COUNTIF('Group Stages'!L7:L150,DT204)</f>
        <v>0</v>
      </c>
      <c r="DX204" s="233">
        <f ca="1">COUNTIF('Group Stages'!M7:M150,DT204)</f>
        <v>0</v>
      </c>
      <c r="DY204" s="233">
        <f ca="1">COUNTIF('Group Stages'!N7:N150,DT204)</f>
        <v>0</v>
      </c>
      <c r="DZ204" s="233">
        <f ca="1">COUNTIF('Group Stages'!O7:O150,DT204)</f>
        <v>0</v>
      </c>
      <c r="EA204" s="233">
        <f ca="1">COUNTIF('Group Stages'!P7:P150,DT204)</f>
        <v>0</v>
      </c>
      <c r="EB204" s="233">
        <f ca="1">COUNTIF('Group Stages'!Q7:Q150,DT204)</f>
        <v>0</v>
      </c>
      <c r="EC204" s="233">
        <f ca="1">COUNTIF('Knock Out Stages'!K7:K85,DT204)</f>
        <v>0</v>
      </c>
      <c r="ED204" s="233">
        <f ca="1">COUNTIF('Knock Out Stages'!L7:L85,DT204)</f>
        <v>0</v>
      </c>
      <c r="EE204" s="233">
        <f ca="1">COUNTIF('Knock Out Stages'!M7:M85,DT204)</f>
        <v>0</v>
      </c>
      <c r="EF204" s="233">
        <f ca="1">COUNTIF('Knock Out Stages'!N7:N85,DT204)</f>
        <v>0</v>
      </c>
      <c r="EG204" s="233">
        <f ca="1">COUNTIF('Knock Out Stages'!O7:O85,DT204)</f>
        <v>0</v>
      </c>
      <c r="EH204" s="233">
        <f ca="1">COUNTIF('Knock Out Stages'!P7:P85,DT204)</f>
        <v>0</v>
      </c>
      <c r="EI204" s="233">
        <f ca="1">COUNTIF('Knock Out Stages'!Q7:Q85,DT204)</f>
        <v>0</v>
      </c>
      <c r="EJ204" s="233">
        <f ca="1">COUNTIF('Knock Out Stages'!R7:R85,DT204)</f>
        <v>0</v>
      </c>
      <c r="EK204" s="233">
        <f t="shared" ca="1" si="871"/>
        <v>0</v>
      </c>
      <c r="EL204" s="235">
        <f ca="1">RANK(EK204,EK3:EK1250)+COUNTIF(EK3:EK204,EK204)-1</f>
        <v>202</v>
      </c>
      <c r="EM204" s="233" t="str">
        <f t="shared" ca="1" si="872"/>
        <v>Noah Okafor (Switzerland)</v>
      </c>
    </row>
    <row r="205" spans="121:143" x14ac:dyDescent="0.2">
      <c r="DQ205" s="233" t="str">
        <f t="shared" ca="1" si="867"/>
        <v>Switzerland</v>
      </c>
      <c r="DR205" s="233">
        <f t="shared" si="868"/>
        <v>20</v>
      </c>
      <c r="DS205" s="233">
        <f t="shared" si="869"/>
        <v>6</v>
      </c>
      <c r="DT205" s="233" t="str">
        <f ca="1">OFFSET(C3,DR205,DS205)</f>
        <v>Remo Freuler</v>
      </c>
      <c r="DU205" s="233">
        <f ca="1">COUNTIF('Group Stages'!J7:J150,DT205)</f>
        <v>0</v>
      </c>
      <c r="DV205" s="233">
        <f ca="1">COUNTIF('Group Stages'!K7:K150,DT205)</f>
        <v>0</v>
      </c>
      <c r="DW205" s="233">
        <f ca="1">COUNTIF('Group Stages'!L7:L150,DT205)</f>
        <v>0</v>
      </c>
      <c r="DX205" s="233">
        <f ca="1">COUNTIF('Group Stages'!M7:M150,DT205)</f>
        <v>0</v>
      </c>
      <c r="DY205" s="233">
        <f ca="1">COUNTIF('Group Stages'!N7:N150,DT205)</f>
        <v>0</v>
      </c>
      <c r="DZ205" s="233">
        <f ca="1">COUNTIF('Group Stages'!O7:O150,DT205)</f>
        <v>0</v>
      </c>
      <c r="EA205" s="233">
        <f ca="1">COUNTIF('Group Stages'!P7:P150,DT205)</f>
        <v>0</v>
      </c>
      <c r="EB205" s="233">
        <f ca="1">COUNTIF('Group Stages'!Q7:Q150,DT205)</f>
        <v>0</v>
      </c>
      <c r="EC205" s="233">
        <f ca="1">COUNTIF('Knock Out Stages'!K7:K85,DT205)</f>
        <v>0</v>
      </c>
      <c r="ED205" s="233">
        <f ca="1">COUNTIF('Knock Out Stages'!L7:L85,DT205)</f>
        <v>0</v>
      </c>
      <c r="EE205" s="233">
        <f ca="1">COUNTIF('Knock Out Stages'!M7:M85,DT205)</f>
        <v>0</v>
      </c>
      <c r="EF205" s="233">
        <f ca="1">COUNTIF('Knock Out Stages'!N7:N85,DT205)</f>
        <v>0</v>
      </c>
      <c r="EG205" s="233">
        <f ca="1">COUNTIF('Knock Out Stages'!O7:O85,DT205)</f>
        <v>0</v>
      </c>
      <c r="EH205" s="233">
        <f ca="1">COUNTIF('Knock Out Stages'!P7:P85,DT205)</f>
        <v>0</v>
      </c>
      <c r="EI205" s="233">
        <f ca="1">COUNTIF('Knock Out Stages'!Q7:Q85,DT205)</f>
        <v>0</v>
      </c>
      <c r="EJ205" s="233">
        <f ca="1">COUNTIF('Knock Out Stages'!R7:R85,DT205)</f>
        <v>0</v>
      </c>
      <c r="EK205" s="233">
        <f t="shared" ca="1" si="871"/>
        <v>0</v>
      </c>
      <c r="EL205" s="235">
        <f ca="1">RANK(EK205,EK3:EK1250)+COUNTIF(EK3:EK205,EK205)-1</f>
        <v>203</v>
      </c>
      <c r="EM205" s="233" t="str">
        <f t="shared" ca="1" si="872"/>
        <v>Remo Freuler (Switzerland)</v>
      </c>
    </row>
    <row r="206" spans="121:143" x14ac:dyDescent="0.2">
      <c r="DQ206" s="233" t="str">
        <f t="shared" ca="1" si="867"/>
        <v>Switzerland</v>
      </c>
      <c r="DR206" s="233">
        <f t="shared" si="868"/>
        <v>21</v>
      </c>
      <c r="DS206" s="233">
        <f t="shared" si="869"/>
        <v>6</v>
      </c>
      <c r="DT206" s="233" t="str">
        <f ca="1">OFFSET(C3,DR206,DS206)</f>
        <v>Ricardo Rodríguez</v>
      </c>
      <c r="DU206" s="233">
        <f ca="1">COUNTIF('Group Stages'!J7:J150,DT206)</f>
        <v>0</v>
      </c>
      <c r="DV206" s="233">
        <f ca="1">COUNTIF('Group Stages'!K7:K150,DT206)</f>
        <v>0</v>
      </c>
      <c r="DW206" s="233">
        <f ca="1">COUNTIF('Group Stages'!L7:L150,DT206)</f>
        <v>0</v>
      </c>
      <c r="DX206" s="233">
        <f ca="1">COUNTIF('Group Stages'!M7:M150,DT206)</f>
        <v>0</v>
      </c>
      <c r="DY206" s="233">
        <f ca="1">COUNTIF('Group Stages'!N7:N150,DT206)</f>
        <v>0</v>
      </c>
      <c r="DZ206" s="233">
        <f ca="1">COUNTIF('Group Stages'!O7:O150,DT206)</f>
        <v>0</v>
      </c>
      <c r="EA206" s="233">
        <f ca="1">COUNTIF('Group Stages'!P7:P150,DT206)</f>
        <v>0</v>
      </c>
      <c r="EB206" s="233">
        <f ca="1">COUNTIF('Group Stages'!Q7:Q150,DT206)</f>
        <v>0</v>
      </c>
      <c r="EC206" s="233">
        <f ca="1">COUNTIF('Knock Out Stages'!K7:K85,DT206)</f>
        <v>0</v>
      </c>
      <c r="ED206" s="233">
        <f ca="1">COUNTIF('Knock Out Stages'!L7:L85,DT206)</f>
        <v>0</v>
      </c>
      <c r="EE206" s="233">
        <f ca="1">COUNTIF('Knock Out Stages'!M7:M85,DT206)</f>
        <v>0</v>
      </c>
      <c r="EF206" s="233">
        <f ca="1">COUNTIF('Knock Out Stages'!N7:N85,DT206)</f>
        <v>0</v>
      </c>
      <c r="EG206" s="233">
        <f ca="1">COUNTIF('Knock Out Stages'!O7:O85,DT206)</f>
        <v>0</v>
      </c>
      <c r="EH206" s="233">
        <f ca="1">COUNTIF('Knock Out Stages'!P7:P85,DT206)</f>
        <v>0</v>
      </c>
      <c r="EI206" s="233">
        <f ca="1">COUNTIF('Knock Out Stages'!Q7:Q85,DT206)</f>
        <v>0</v>
      </c>
      <c r="EJ206" s="233">
        <f ca="1">COUNTIF('Knock Out Stages'!R7:R85,DT206)</f>
        <v>0</v>
      </c>
      <c r="EK206" s="233">
        <f t="shared" ca="1" si="871"/>
        <v>0</v>
      </c>
      <c r="EL206" s="235">
        <f ca="1">RANK(EK206,EK3:EK1250)+COUNTIF(EK3:EK206,EK206)-1</f>
        <v>204</v>
      </c>
      <c r="EM206" s="233" t="str">
        <f t="shared" ca="1" si="872"/>
        <v>Ricardo Rodríguez (Switzerland)</v>
      </c>
    </row>
    <row r="207" spans="121:143" x14ac:dyDescent="0.2">
      <c r="DQ207" s="233" t="str">
        <f t="shared" ca="1" si="867"/>
        <v>Switzerland</v>
      </c>
      <c r="DR207" s="233">
        <f t="shared" si="868"/>
        <v>22</v>
      </c>
      <c r="DS207" s="233">
        <f t="shared" si="869"/>
        <v>6</v>
      </c>
      <c r="DT207" s="233" t="str">
        <f ca="1">OFFSET(C3,DR207,DS207)</f>
        <v>Rubén Vargas</v>
      </c>
      <c r="DU207" s="233">
        <f ca="1">COUNTIF('Group Stages'!J7:J150,DT207)</f>
        <v>0</v>
      </c>
      <c r="DV207" s="233">
        <f ca="1">COUNTIF('Group Stages'!K7:K150,DT207)</f>
        <v>0</v>
      </c>
      <c r="DW207" s="233">
        <f ca="1">COUNTIF('Group Stages'!L7:L150,DT207)</f>
        <v>0</v>
      </c>
      <c r="DX207" s="233">
        <f ca="1">COUNTIF('Group Stages'!M7:M150,DT207)</f>
        <v>0</v>
      </c>
      <c r="DY207" s="233">
        <f ca="1">COUNTIF('Group Stages'!N7:N150,DT207)</f>
        <v>0</v>
      </c>
      <c r="DZ207" s="233">
        <f ca="1">COUNTIF('Group Stages'!O7:O150,DT207)</f>
        <v>0</v>
      </c>
      <c r="EA207" s="233">
        <f ca="1">COUNTIF('Group Stages'!P7:P150,DT207)</f>
        <v>0</v>
      </c>
      <c r="EB207" s="233">
        <f ca="1">COUNTIF('Group Stages'!Q7:Q150,DT207)</f>
        <v>0</v>
      </c>
      <c r="EC207" s="233">
        <f ca="1">COUNTIF('Knock Out Stages'!K7:K85,DT207)</f>
        <v>0</v>
      </c>
      <c r="ED207" s="233">
        <f ca="1">COUNTIF('Knock Out Stages'!L7:L85,DT207)</f>
        <v>0</v>
      </c>
      <c r="EE207" s="233">
        <f ca="1">COUNTIF('Knock Out Stages'!M7:M85,DT207)</f>
        <v>0</v>
      </c>
      <c r="EF207" s="233">
        <f ca="1">COUNTIF('Knock Out Stages'!N7:N85,DT207)</f>
        <v>0</v>
      </c>
      <c r="EG207" s="233">
        <f ca="1">COUNTIF('Knock Out Stages'!O7:O85,DT207)</f>
        <v>0</v>
      </c>
      <c r="EH207" s="233">
        <f ca="1">COUNTIF('Knock Out Stages'!P7:P85,DT207)</f>
        <v>0</v>
      </c>
      <c r="EI207" s="233">
        <f ca="1">COUNTIF('Knock Out Stages'!Q7:Q85,DT207)</f>
        <v>0</v>
      </c>
      <c r="EJ207" s="233">
        <f ca="1">COUNTIF('Knock Out Stages'!R7:R85,DT207)</f>
        <v>0</v>
      </c>
      <c r="EK207" s="233">
        <f t="shared" ca="1" si="871"/>
        <v>0</v>
      </c>
      <c r="EL207" s="235">
        <f ca="1">RANK(EK207,EK3:EK1250)+COUNTIF(EK3:EK207,EK207)-1</f>
        <v>205</v>
      </c>
      <c r="EM207" s="233" t="str">
        <f t="shared" ca="1" si="872"/>
        <v>Rubén Vargas (Switzerland)</v>
      </c>
    </row>
    <row r="208" spans="121:143" x14ac:dyDescent="0.2">
      <c r="DQ208" s="233" t="str">
        <f t="shared" ca="1" si="867"/>
        <v>Switzerland</v>
      </c>
      <c r="DR208" s="233">
        <f t="shared" si="868"/>
        <v>23</v>
      </c>
      <c r="DS208" s="233">
        <f t="shared" si="869"/>
        <v>6</v>
      </c>
      <c r="DT208" s="233" t="str">
        <f ca="1">OFFSET(C3,DR208,DS208)</f>
        <v>Silvan Widmer</v>
      </c>
      <c r="DU208" s="233">
        <f ca="1">COUNTIF('Group Stages'!J7:J150,DT208)</f>
        <v>0</v>
      </c>
      <c r="DV208" s="233">
        <f ca="1">COUNTIF('Group Stages'!K7:K150,DT208)</f>
        <v>0</v>
      </c>
      <c r="DW208" s="233">
        <f ca="1">COUNTIF('Group Stages'!L7:L150,DT208)</f>
        <v>0</v>
      </c>
      <c r="DX208" s="233">
        <f ca="1">COUNTIF('Group Stages'!M7:M150,DT208)</f>
        <v>0</v>
      </c>
      <c r="DY208" s="233">
        <f ca="1">COUNTIF('Group Stages'!N7:N150,DT208)</f>
        <v>0</v>
      </c>
      <c r="DZ208" s="233">
        <f ca="1">COUNTIF('Group Stages'!O7:O150,DT208)</f>
        <v>0</v>
      </c>
      <c r="EA208" s="233">
        <f ca="1">COUNTIF('Group Stages'!P7:P150,DT208)</f>
        <v>0</v>
      </c>
      <c r="EB208" s="233">
        <f ca="1">COUNTIF('Group Stages'!Q7:Q150,DT208)</f>
        <v>0</v>
      </c>
      <c r="EC208" s="233">
        <f ca="1">COUNTIF('Knock Out Stages'!K7:K85,DT208)</f>
        <v>0</v>
      </c>
      <c r="ED208" s="233">
        <f ca="1">COUNTIF('Knock Out Stages'!L7:L85,DT208)</f>
        <v>0</v>
      </c>
      <c r="EE208" s="233">
        <f ca="1">COUNTIF('Knock Out Stages'!M7:M85,DT208)</f>
        <v>0</v>
      </c>
      <c r="EF208" s="233">
        <f ca="1">COUNTIF('Knock Out Stages'!N7:N85,DT208)</f>
        <v>0</v>
      </c>
      <c r="EG208" s="233">
        <f ca="1">COUNTIF('Knock Out Stages'!O7:O85,DT208)</f>
        <v>0</v>
      </c>
      <c r="EH208" s="233">
        <f ca="1">COUNTIF('Knock Out Stages'!P7:P85,DT208)</f>
        <v>0</v>
      </c>
      <c r="EI208" s="233">
        <f ca="1">COUNTIF('Knock Out Stages'!Q7:Q85,DT208)</f>
        <v>0</v>
      </c>
      <c r="EJ208" s="233">
        <f ca="1">COUNTIF('Knock Out Stages'!R7:R85,DT208)</f>
        <v>0</v>
      </c>
      <c r="EK208" s="233">
        <f t="shared" ca="1" si="871"/>
        <v>0</v>
      </c>
      <c r="EL208" s="235">
        <f ca="1">RANK(EK208,EK3:EK1250)+COUNTIF(EK3:EK208,EK208)-1</f>
        <v>206</v>
      </c>
      <c r="EM208" s="233" t="str">
        <f t="shared" ca="1" si="872"/>
        <v>Silvan Widmer (Switzerland)</v>
      </c>
    </row>
    <row r="209" spans="121:143" x14ac:dyDescent="0.2">
      <c r="DQ209" s="233" t="str">
        <f t="shared" ca="1" si="867"/>
        <v>Switzerland</v>
      </c>
      <c r="DR209" s="233">
        <f t="shared" si="868"/>
        <v>24</v>
      </c>
      <c r="DS209" s="233">
        <f t="shared" si="869"/>
        <v>6</v>
      </c>
      <c r="DT209" s="233" t="str">
        <f ca="1">OFFSET(C3,DR209,DS209)</f>
        <v>Vincent Sierro</v>
      </c>
      <c r="DU209" s="233">
        <f ca="1">COUNTIF('Group Stages'!J7:J150,DT209)</f>
        <v>0</v>
      </c>
      <c r="DV209" s="233">
        <f ca="1">COUNTIF('Group Stages'!K7:K150,DT209)</f>
        <v>0</v>
      </c>
      <c r="DW209" s="233">
        <f ca="1">COUNTIF('Group Stages'!L7:L150,DT209)</f>
        <v>0</v>
      </c>
      <c r="DX209" s="233">
        <f ca="1">COUNTIF('Group Stages'!M7:M150,DT209)</f>
        <v>0</v>
      </c>
      <c r="DY209" s="233">
        <f ca="1">COUNTIF('Group Stages'!N7:N150,DT209)</f>
        <v>0</v>
      </c>
      <c r="DZ209" s="233">
        <f ca="1">COUNTIF('Group Stages'!O7:O150,DT209)</f>
        <v>0</v>
      </c>
      <c r="EA209" s="233">
        <f ca="1">COUNTIF('Group Stages'!P7:P150,DT209)</f>
        <v>0</v>
      </c>
      <c r="EB209" s="233">
        <f ca="1">COUNTIF('Group Stages'!Q7:Q150,DT209)</f>
        <v>0</v>
      </c>
      <c r="EC209" s="233">
        <f ca="1">COUNTIF('Knock Out Stages'!K7:K85,DT209)</f>
        <v>0</v>
      </c>
      <c r="ED209" s="233">
        <f ca="1">COUNTIF('Knock Out Stages'!L7:L85,DT209)</f>
        <v>0</v>
      </c>
      <c r="EE209" s="233">
        <f ca="1">COUNTIF('Knock Out Stages'!M7:M85,DT209)</f>
        <v>0</v>
      </c>
      <c r="EF209" s="233">
        <f ca="1">COUNTIF('Knock Out Stages'!N7:N85,DT209)</f>
        <v>0</v>
      </c>
      <c r="EG209" s="233">
        <f ca="1">COUNTIF('Knock Out Stages'!O7:O85,DT209)</f>
        <v>0</v>
      </c>
      <c r="EH209" s="233">
        <f ca="1">COUNTIF('Knock Out Stages'!P7:P85,DT209)</f>
        <v>0</v>
      </c>
      <c r="EI209" s="233">
        <f ca="1">COUNTIF('Knock Out Stages'!Q7:Q85,DT209)</f>
        <v>0</v>
      </c>
      <c r="EJ209" s="233">
        <f ca="1">COUNTIF('Knock Out Stages'!R7:R85,DT209)</f>
        <v>0</v>
      </c>
      <c r="EK209" s="233">
        <f t="shared" ca="1" si="871"/>
        <v>0</v>
      </c>
      <c r="EL209" s="235">
        <f ca="1">RANK(EK209,EK3:EK1250)+COUNTIF(EK3:EK209,EK209)-1</f>
        <v>207</v>
      </c>
      <c r="EM209" s="233" t="str">
        <f t="shared" ca="1" si="872"/>
        <v>Vincent Sierro (Switzerland)</v>
      </c>
    </row>
    <row r="210" spans="121:143" x14ac:dyDescent="0.2">
      <c r="DQ210" s="233" t="str">
        <f t="shared" ca="1" si="867"/>
        <v>Switzerland</v>
      </c>
      <c r="DR210" s="233">
        <f t="shared" si="868"/>
        <v>25</v>
      </c>
      <c r="DS210" s="233">
        <f t="shared" si="869"/>
        <v>6</v>
      </c>
      <c r="DT210" s="233" t="str">
        <f ca="1">OFFSET(C3,DR210,DS210)</f>
        <v>Yvon Mvogo</v>
      </c>
      <c r="DU210" s="233">
        <f ca="1">COUNTIF('Group Stages'!J7:J150,DT210)</f>
        <v>0</v>
      </c>
      <c r="DV210" s="233">
        <f ca="1">COUNTIF('Group Stages'!K7:K150,DT210)</f>
        <v>0</v>
      </c>
      <c r="DW210" s="233">
        <f ca="1">COUNTIF('Group Stages'!L7:L150,DT210)</f>
        <v>0</v>
      </c>
      <c r="DX210" s="233">
        <f ca="1">COUNTIF('Group Stages'!M7:M150,DT210)</f>
        <v>0</v>
      </c>
      <c r="DY210" s="233">
        <f ca="1">COUNTIF('Group Stages'!N7:N150,DT210)</f>
        <v>0</v>
      </c>
      <c r="DZ210" s="233">
        <f ca="1">COUNTIF('Group Stages'!O7:O150,DT210)</f>
        <v>0</v>
      </c>
      <c r="EA210" s="233">
        <f ca="1">COUNTIF('Group Stages'!P7:P150,DT210)</f>
        <v>0</v>
      </c>
      <c r="EB210" s="233">
        <f ca="1">COUNTIF('Group Stages'!Q7:Q150,DT210)</f>
        <v>0</v>
      </c>
      <c r="EC210" s="233">
        <f ca="1">COUNTIF('Knock Out Stages'!K7:K85,DT210)</f>
        <v>0</v>
      </c>
      <c r="ED210" s="233">
        <f ca="1">COUNTIF('Knock Out Stages'!L7:L85,DT210)</f>
        <v>0</v>
      </c>
      <c r="EE210" s="233">
        <f ca="1">COUNTIF('Knock Out Stages'!M7:M85,DT210)</f>
        <v>0</v>
      </c>
      <c r="EF210" s="233">
        <f ca="1">COUNTIF('Knock Out Stages'!N7:N85,DT210)</f>
        <v>0</v>
      </c>
      <c r="EG210" s="233">
        <f ca="1">COUNTIF('Knock Out Stages'!O7:O85,DT210)</f>
        <v>0</v>
      </c>
      <c r="EH210" s="233">
        <f ca="1">COUNTIF('Knock Out Stages'!P7:P85,DT210)</f>
        <v>0</v>
      </c>
      <c r="EI210" s="233">
        <f ca="1">COUNTIF('Knock Out Stages'!Q7:Q85,DT210)</f>
        <v>0</v>
      </c>
      <c r="EJ210" s="233">
        <f ca="1">COUNTIF('Knock Out Stages'!R7:R85,DT210)</f>
        <v>0</v>
      </c>
      <c r="EK210" s="233">
        <f t="shared" ca="1" si="871"/>
        <v>0</v>
      </c>
      <c r="EL210" s="235">
        <f ca="1">RANK(EK210,EK3:EK1250)+COUNTIF(EK3:EK210,EK210)-1</f>
        <v>208</v>
      </c>
      <c r="EM210" s="233" t="str">
        <f t="shared" ca="1" si="872"/>
        <v>Yvon Mvogo (Switzerland)</v>
      </c>
    </row>
    <row r="211" spans="121:143" x14ac:dyDescent="0.2">
      <c r="DQ211" s="233" t="str">
        <f ca="1">OFFSET(C2,DR211,DS211)</f>
        <v>Brazil</v>
      </c>
      <c r="DR211" s="233">
        <f t="shared" si="868"/>
        <v>0</v>
      </c>
      <c r="DS211" s="233">
        <f t="shared" si="869"/>
        <v>7</v>
      </c>
      <c r="DT211" s="233" t="str">
        <f ca="1">OFFSET(C3,DR211,DS211)</f>
        <v>Andrey Santos</v>
      </c>
      <c r="DU211" s="233">
        <f ca="1">COUNTIF('Group Stages'!J7:J150,DT211)</f>
        <v>0</v>
      </c>
      <c r="DV211" s="233">
        <f ca="1">COUNTIF('Group Stages'!K7:K150,DT211)</f>
        <v>0</v>
      </c>
      <c r="DW211" s="233">
        <f ca="1">COUNTIF('Group Stages'!L7:L150,DT211)</f>
        <v>0</v>
      </c>
      <c r="DX211" s="233">
        <f ca="1">COUNTIF('Group Stages'!M7:M150,DT211)</f>
        <v>0</v>
      </c>
      <c r="DY211" s="233">
        <f ca="1">COUNTIF('Group Stages'!N7:N150,DT211)</f>
        <v>0</v>
      </c>
      <c r="DZ211" s="233">
        <f ca="1">COUNTIF('Group Stages'!O7:O150,DT211)</f>
        <v>0</v>
      </c>
      <c r="EA211" s="233">
        <f ca="1">COUNTIF('Group Stages'!P7:P150,DT211)</f>
        <v>0</v>
      </c>
      <c r="EB211" s="233">
        <f ca="1">COUNTIF('Group Stages'!Q7:Q150,DT211)</f>
        <v>0</v>
      </c>
      <c r="EC211" s="233">
        <f ca="1">COUNTIF('Knock Out Stages'!K7:K85,DT211)</f>
        <v>0</v>
      </c>
      <c r="ED211" s="233">
        <f ca="1">COUNTIF('Knock Out Stages'!L7:L85,DT211)</f>
        <v>0</v>
      </c>
      <c r="EE211" s="233">
        <f ca="1">COUNTIF('Knock Out Stages'!M7:M85,DT211)</f>
        <v>0</v>
      </c>
      <c r="EF211" s="233">
        <f ca="1">COUNTIF('Knock Out Stages'!N7:N85,DT211)</f>
        <v>0</v>
      </c>
      <c r="EG211" s="233">
        <f ca="1">COUNTIF('Knock Out Stages'!O7:O85,DT211)</f>
        <v>0</v>
      </c>
      <c r="EH211" s="233">
        <f ca="1">COUNTIF('Knock Out Stages'!P7:P85,DT211)</f>
        <v>0</v>
      </c>
      <c r="EI211" s="233">
        <f ca="1">COUNTIF('Knock Out Stages'!Q7:Q85,DT211)</f>
        <v>0</v>
      </c>
      <c r="EJ211" s="233">
        <f ca="1">COUNTIF('Knock Out Stages'!R7:R85,DT211)</f>
        <v>0</v>
      </c>
      <c r="EK211" s="233">
        <f t="shared" ca="1" si="871"/>
        <v>0</v>
      </c>
      <c r="EL211" s="235">
        <f ca="1">RANK(EK211,EK3:EK1250)+COUNTIF(EK3:EK211,EK211)-1</f>
        <v>209</v>
      </c>
      <c r="EM211" s="233" t="str">
        <f t="shared" ca="1" si="872"/>
        <v>Andrey Santos (Brazil)</v>
      </c>
    </row>
    <row r="212" spans="121:143" x14ac:dyDescent="0.2">
      <c r="DQ212" s="233" t="str">
        <f t="shared" ref="DQ212" ca="1" si="873">DQ211</f>
        <v>Brazil</v>
      </c>
      <c r="DR212" s="233">
        <f t="shared" si="868"/>
        <v>1</v>
      </c>
      <c r="DS212" s="233">
        <f t="shared" si="869"/>
        <v>7</v>
      </c>
      <c r="DT212" s="233" t="str">
        <f ca="1">OFFSET(C3,DR212,DS212)</f>
        <v>Bento</v>
      </c>
      <c r="DU212" s="233">
        <f ca="1">COUNTIF('Group Stages'!J7:J150,DT212)</f>
        <v>0</v>
      </c>
      <c r="DV212" s="233">
        <f ca="1">COUNTIF('Group Stages'!K7:K150,DT212)</f>
        <v>0</v>
      </c>
      <c r="DW212" s="233">
        <f ca="1">COUNTIF('Group Stages'!L7:L150,DT212)</f>
        <v>0</v>
      </c>
      <c r="DX212" s="233">
        <f ca="1">COUNTIF('Group Stages'!M7:M150,DT212)</f>
        <v>0</v>
      </c>
      <c r="DY212" s="233">
        <f ca="1">COUNTIF('Group Stages'!N7:N150,DT212)</f>
        <v>0</v>
      </c>
      <c r="DZ212" s="233">
        <f ca="1">COUNTIF('Group Stages'!O7:O150,DT212)</f>
        <v>0</v>
      </c>
      <c r="EA212" s="233">
        <f ca="1">COUNTIF('Group Stages'!P7:P150,DT212)</f>
        <v>0</v>
      </c>
      <c r="EB212" s="233">
        <f ca="1">COUNTIF('Group Stages'!Q7:Q150,DT212)</f>
        <v>0</v>
      </c>
      <c r="EC212" s="233">
        <f ca="1">COUNTIF('Knock Out Stages'!K7:K85,DT212)</f>
        <v>0</v>
      </c>
      <c r="ED212" s="233">
        <f ca="1">COUNTIF('Knock Out Stages'!L7:L85,DT212)</f>
        <v>0</v>
      </c>
      <c r="EE212" s="233">
        <f ca="1">COUNTIF('Knock Out Stages'!M7:M85,DT212)</f>
        <v>0</v>
      </c>
      <c r="EF212" s="233">
        <f ca="1">COUNTIF('Knock Out Stages'!N7:N85,DT212)</f>
        <v>0</v>
      </c>
      <c r="EG212" s="233">
        <f ca="1">COUNTIF('Knock Out Stages'!O7:O85,DT212)</f>
        <v>0</v>
      </c>
      <c r="EH212" s="233">
        <f ca="1">COUNTIF('Knock Out Stages'!P7:P85,DT212)</f>
        <v>0</v>
      </c>
      <c r="EI212" s="233">
        <f ca="1">COUNTIF('Knock Out Stages'!Q7:Q85,DT212)</f>
        <v>0</v>
      </c>
      <c r="EJ212" s="233">
        <f ca="1">COUNTIF('Knock Out Stages'!R7:R85,DT212)</f>
        <v>0</v>
      </c>
      <c r="EK212" s="233">
        <f t="shared" ca="1" si="871"/>
        <v>0</v>
      </c>
      <c r="EL212" s="235">
        <f ca="1">RANK(EK212,EK3:EK1250)+COUNTIF(EK3:EK212,EK212)-1</f>
        <v>210</v>
      </c>
      <c r="EM212" s="233" t="str">
        <f t="shared" ca="1" si="872"/>
        <v>Bento (Brazil)</v>
      </c>
    </row>
    <row r="213" spans="121:143" x14ac:dyDescent="0.2">
      <c r="DQ213" s="233" t="str">
        <f t="shared" ca="1" si="867"/>
        <v>Brazil</v>
      </c>
      <c r="DR213" s="233">
        <f t="shared" si="868"/>
        <v>2</v>
      </c>
      <c r="DS213" s="233">
        <f t="shared" si="869"/>
        <v>7</v>
      </c>
      <c r="DT213" s="233" t="str">
        <f ca="1">OFFSET(C3,DR213,DS213)</f>
        <v>Bremer</v>
      </c>
      <c r="DU213" s="233">
        <f ca="1">COUNTIF('Group Stages'!J7:J150,DT213)</f>
        <v>0</v>
      </c>
      <c r="DV213" s="233">
        <f ca="1">COUNTIF('Group Stages'!K7:K150,DT213)</f>
        <v>0</v>
      </c>
      <c r="DW213" s="233">
        <f ca="1">COUNTIF('Group Stages'!L7:L150,DT213)</f>
        <v>0</v>
      </c>
      <c r="DX213" s="233">
        <f ca="1">COUNTIF('Group Stages'!M7:M150,DT213)</f>
        <v>0</v>
      </c>
      <c r="DY213" s="233">
        <f ca="1">COUNTIF('Group Stages'!N7:N150,DT213)</f>
        <v>0</v>
      </c>
      <c r="DZ213" s="233">
        <f ca="1">COUNTIF('Group Stages'!O7:O150,DT213)</f>
        <v>0</v>
      </c>
      <c r="EA213" s="233">
        <f ca="1">COUNTIF('Group Stages'!P7:P150,DT213)</f>
        <v>0</v>
      </c>
      <c r="EB213" s="233">
        <f ca="1">COUNTIF('Group Stages'!Q7:Q150,DT213)</f>
        <v>0</v>
      </c>
      <c r="EC213" s="233">
        <f ca="1">COUNTIF('Knock Out Stages'!K7:K85,DT213)</f>
        <v>0</v>
      </c>
      <c r="ED213" s="233">
        <f ca="1">COUNTIF('Knock Out Stages'!L7:L85,DT213)</f>
        <v>0</v>
      </c>
      <c r="EE213" s="233">
        <f ca="1">COUNTIF('Knock Out Stages'!M7:M85,DT213)</f>
        <v>0</v>
      </c>
      <c r="EF213" s="233">
        <f ca="1">COUNTIF('Knock Out Stages'!N7:N85,DT213)</f>
        <v>0</v>
      </c>
      <c r="EG213" s="233">
        <f ca="1">COUNTIF('Knock Out Stages'!O7:O85,DT213)</f>
        <v>0</v>
      </c>
      <c r="EH213" s="233">
        <f ca="1">COUNTIF('Knock Out Stages'!P7:P85,DT213)</f>
        <v>0</v>
      </c>
      <c r="EI213" s="233">
        <f ca="1">COUNTIF('Knock Out Stages'!Q7:Q85,DT213)</f>
        <v>0</v>
      </c>
      <c r="EJ213" s="233">
        <f ca="1">COUNTIF('Knock Out Stages'!R7:R85,DT213)</f>
        <v>0</v>
      </c>
      <c r="EK213" s="233">
        <f t="shared" ca="1" si="871"/>
        <v>0</v>
      </c>
      <c r="EL213" s="235">
        <f ca="1">RANK(EK213,EK3:EK1250)+COUNTIF(EK3:EK213,EK213)-1</f>
        <v>211</v>
      </c>
      <c r="EM213" s="233" t="str">
        <f t="shared" ca="1" si="872"/>
        <v>Bremer (Brazil)</v>
      </c>
    </row>
    <row r="214" spans="121:143" x14ac:dyDescent="0.2">
      <c r="DQ214" s="233" t="str">
        <f t="shared" ca="1" si="867"/>
        <v>Brazil</v>
      </c>
      <c r="DR214" s="233">
        <f t="shared" si="868"/>
        <v>3</v>
      </c>
      <c r="DS214" s="233">
        <f t="shared" si="869"/>
        <v>7</v>
      </c>
      <c r="DT214" s="233" t="str">
        <f ca="1">OFFSET(C3,DR214,DS214)</f>
        <v>Casemiro</v>
      </c>
      <c r="DU214" s="233">
        <f ca="1">COUNTIF('Group Stages'!J7:J150,DT214)</f>
        <v>0</v>
      </c>
      <c r="DV214" s="233">
        <f ca="1">COUNTIF('Group Stages'!K7:K150,DT214)</f>
        <v>0</v>
      </c>
      <c r="DW214" s="233">
        <f ca="1">COUNTIF('Group Stages'!L7:L150,DT214)</f>
        <v>0</v>
      </c>
      <c r="DX214" s="233">
        <f ca="1">COUNTIF('Group Stages'!M7:M150,DT214)</f>
        <v>0</v>
      </c>
      <c r="DY214" s="233">
        <f ca="1">COUNTIF('Group Stages'!N7:N150,DT214)</f>
        <v>0</v>
      </c>
      <c r="DZ214" s="233">
        <f ca="1">COUNTIF('Group Stages'!O7:O150,DT214)</f>
        <v>0</v>
      </c>
      <c r="EA214" s="233">
        <f ca="1">COUNTIF('Group Stages'!P7:P150,DT214)</f>
        <v>0</v>
      </c>
      <c r="EB214" s="233">
        <f ca="1">COUNTIF('Group Stages'!Q7:Q150,DT214)</f>
        <v>0</v>
      </c>
      <c r="EC214" s="233">
        <f ca="1">COUNTIF('Knock Out Stages'!K7:K85,DT214)</f>
        <v>0</v>
      </c>
      <c r="ED214" s="233">
        <f ca="1">COUNTIF('Knock Out Stages'!L7:L85,DT214)</f>
        <v>0</v>
      </c>
      <c r="EE214" s="233">
        <f ca="1">COUNTIF('Knock Out Stages'!M7:M85,DT214)</f>
        <v>0</v>
      </c>
      <c r="EF214" s="233">
        <f ca="1">COUNTIF('Knock Out Stages'!N7:N85,DT214)</f>
        <v>0</v>
      </c>
      <c r="EG214" s="233">
        <f ca="1">COUNTIF('Knock Out Stages'!O7:O85,DT214)</f>
        <v>0</v>
      </c>
      <c r="EH214" s="233">
        <f ca="1">COUNTIF('Knock Out Stages'!P7:P85,DT214)</f>
        <v>0</v>
      </c>
      <c r="EI214" s="233">
        <f ca="1">COUNTIF('Knock Out Stages'!Q7:Q85,DT214)</f>
        <v>0</v>
      </c>
      <c r="EJ214" s="233">
        <f ca="1">COUNTIF('Knock Out Stages'!R7:R85,DT214)</f>
        <v>0</v>
      </c>
      <c r="EK214" s="233">
        <f t="shared" ca="1" si="871"/>
        <v>0</v>
      </c>
      <c r="EL214" s="235">
        <f ca="1">RANK(EK214,EK3:EK1250)+COUNTIF(EK3:EK214,EK214)-1</f>
        <v>212</v>
      </c>
      <c r="EM214" s="233" t="str">
        <f t="shared" ca="1" si="872"/>
        <v>Casemiro (Brazil)</v>
      </c>
    </row>
    <row r="215" spans="121:143" x14ac:dyDescent="0.2">
      <c r="DQ215" s="233" t="str">
        <f t="shared" ca="1" si="867"/>
        <v>Brazil</v>
      </c>
      <c r="DR215" s="233">
        <f t="shared" si="868"/>
        <v>4</v>
      </c>
      <c r="DS215" s="233">
        <f t="shared" si="869"/>
        <v>7</v>
      </c>
      <c r="DT215" s="233" t="str">
        <f ca="1">OFFSET(C3,DR215,DS215)</f>
        <v>Danilo A</v>
      </c>
      <c r="DU215" s="233">
        <f ca="1">COUNTIF('Group Stages'!J7:J150,DT215)</f>
        <v>0</v>
      </c>
      <c r="DV215" s="233">
        <f ca="1">COUNTIF('Group Stages'!K7:K150,DT215)</f>
        <v>0</v>
      </c>
      <c r="DW215" s="233">
        <f ca="1">COUNTIF('Group Stages'!L7:L150,DT215)</f>
        <v>0</v>
      </c>
      <c r="DX215" s="233">
        <f ca="1">COUNTIF('Group Stages'!M7:M150,DT215)</f>
        <v>0</v>
      </c>
      <c r="DY215" s="233">
        <f ca="1">COUNTIF('Group Stages'!N7:N150,DT215)</f>
        <v>0</v>
      </c>
      <c r="DZ215" s="233">
        <f ca="1">COUNTIF('Group Stages'!O7:O150,DT215)</f>
        <v>0</v>
      </c>
      <c r="EA215" s="233">
        <f ca="1">COUNTIF('Group Stages'!P7:P150,DT215)</f>
        <v>0</v>
      </c>
      <c r="EB215" s="233">
        <f ca="1">COUNTIF('Group Stages'!Q7:Q150,DT215)</f>
        <v>0</v>
      </c>
      <c r="EC215" s="233">
        <f ca="1">COUNTIF('Knock Out Stages'!K7:K85,DT215)</f>
        <v>0</v>
      </c>
      <c r="ED215" s="233">
        <f ca="1">COUNTIF('Knock Out Stages'!L7:L85,DT215)</f>
        <v>0</v>
      </c>
      <c r="EE215" s="233">
        <f ca="1">COUNTIF('Knock Out Stages'!M7:M85,DT215)</f>
        <v>0</v>
      </c>
      <c r="EF215" s="233">
        <f ca="1">COUNTIF('Knock Out Stages'!N7:N85,DT215)</f>
        <v>0</v>
      </c>
      <c r="EG215" s="233">
        <f ca="1">COUNTIF('Knock Out Stages'!O7:O85,DT215)</f>
        <v>0</v>
      </c>
      <c r="EH215" s="233">
        <f ca="1">COUNTIF('Knock Out Stages'!P7:P85,DT215)</f>
        <v>0</v>
      </c>
      <c r="EI215" s="233">
        <f ca="1">COUNTIF('Knock Out Stages'!Q7:Q85,DT215)</f>
        <v>0</v>
      </c>
      <c r="EJ215" s="233">
        <f ca="1">COUNTIF('Knock Out Stages'!R7:R85,DT215)</f>
        <v>0</v>
      </c>
      <c r="EK215" s="233">
        <f t="shared" ca="1" si="871"/>
        <v>0</v>
      </c>
      <c r="EL215" s="235">
        <f ca="1">RANK(EK215,EK3:EK1250)+COUNTIF(EK3:EK215,EK215)-1</f>
        <v>213</v>
      </c>
      <c r="EM215" s="233" t="str">
        <f t="shared" ca="1" si="872"/>
        <v>Danilo A (Brazil)</v>
      </c>
    </row>
    <row r="216" spans="121:143" x14ac:dyDescent="0.2">
      <c r="DQ216" s="233" t="str">
        <f t="shared" ca="1" si="867"/>
        <v>Brazil</v>
      </c>
      <c r="DR216" s="233">
        <f t="shared" si="868"/>
        <v>5</v>
      </c>
      <c r="DS216" s="233">
        <f t="shared" si="869"/>
        <v>7</v>
      </c>
      <c r="DT216" s="233" t="str">
        <f ca="1">OFFSET(C3,DR216,DS216)</f>
        <v>Danilo B</v>
      </c>
      <c r="DU216" s="233">
        <f ca="1">COUNTIF('Group Stages'!J7:J150,DT216)</f>
        <v>0</v>
      </c>
      <c r="DV216" s="233">
        <f ca="1">COUNTIF('Group Stages'!K7:K150,DT216)</f>
        <v>0</v>
      </c>
      <c r="DW216" s="233">
        <f ca="1">COUNTIF('Group Stages'!L7:L150,DT216)</f>
        <v>0</v>
      </c>
      <c r="DX216" s="233">
        <f ca="1">COUNTIF('Group Stages'!M7:M150,DT216)</f>
        <v>0</v>
      </c>
      <c r="DY216" s="233">
        <f ca="1">COUNTIF('Group Stages'!N7:N150,DT216)</f>
        <v>0</v>
      </c>
      <c r="DZ216" s="233">
        <f ca="1">COUNTIF('Group Stages'!O7:O150,DT216)</f>
        <v>0</v>
      </c>
      <c r="EA216" s="233">
        <f ca="1">COUNTIF('Group Stages'!P7:P150,DT216)</f>
        <v>0</v>
      </c>
      <c r="EB216" s="233">
        <f ca="1">COUNTIF('Group Stages'!Q7:Q150,DT216)</f>
        <v>0</v>
      </c>
      <c r="EC216" s="233">
        <f ca="1">COUNTIF('Knock Out Stages'!K7:K85,DT216)</f>
        <v>0</v>
      </c>
      <c r="ED216" s="233">
        <f ca="1">COUNTIF('Knock Out Stages'!L7:L85,DT216)</f>
        <v>0</v>
      </c>
      <c r="EE216" s="233">
        <f ca="1">COUNTIF('Knock Out Stages'!M7:M85,DT216)</f>
        <v>0</v>
      </c>
      <c r="EF216" s="233">
        <f ca="1">COUNTIF('Knock Out Stages'!N7:N85,DT216)</f>
        <v>0</v>
      </c>
      <c r="EG216" s="233">
        <f ca="1">COUNTIF('Knock Out Stages'!O7:O85,DT216)</f>
        <v>0</v>
      </c>
      <c r="EH216" s="233">
        <f ca="1">COUNTIF('Knock Out Stages'!P7:P85,DT216)</f>
        <v>0</v>
      </c>
      <c r="EI216" s="233">
        <f ca="1">COUNTIF('Knock Out Stages'!Q7:Q85,DT216)</f>
        <v>0</v>
      </c>
      <c r="EJ216" s="233">
        <f ca="1">COUNTIF('Knock Out Stages'!R7:R85,DT216)</f>
        <v>0</v>
      </c>
      <c r="EK216" s="233">
        <f t="shared" ca="1" si="871"/>
        <v>0</v>
      </c>
      <c r="EL216" s="235">
        <f ca="1">RANK(EK216,EK3:EK1250)+COUNTIF(EK3:EK216,EK216)-1</f>
        <v>214</v>
      </c>
      <c r="EM216" s="233" t="str">
        <f t="shared" ca="1" si="872"/>
        <v>Danilo B (Brazil)</v>
      </c>
    </row>
    <row r="217" spans="121:143" x14ac:dyDescent="0.2">
      <c r="DQ217" s="233" t="str">
        <f t="shared" ca="1" si="867"/>
        <v>Brazil</v>
      </c>
      <c r="DR217" s="233">
        <f t="shared" si="868"/>
        <v>6</v>
      </c>
      <c r="DS217" s="233">
        <f t="shared" si="869"/>
        <v>7</v>
      </c>
      <c r="DT217" s="233" t="str">
        <f ca="1">OFFSET(C3,DR217,DS217)</f>
        <v>Douglas Santos</v>
      </c>
      <c r="DU217" s="233">
        <f ca="1">COUNTIF('Group Stages'!J7:J150,DT217)</f>
        <v>0</v>
      </c>
      <c r="DV217" s="233">
        <f ca="1">COUNTIF('Group Stages'!K7:K150,DT217)</f>
        <v>0</v>
      </c>
      <c r="DW217" s="233">
        <f ca="1">COUNTIF('Group Stages'!L7:L150,DT217)</f>
        <v>0</v>
      </c>
      <c r="DX217" s="233">
        <f ca="1">COUNTIF('Group Stages'!M7:M150,DT217)</f>
        <v>0</v>
      </c>
      <c r="DY217" s="233">
        <f ca="1">COUNTIF('Group Stages'!N7:N150,DT217)</f>
        <v>0</v>
      </c>
      <c r="DZ217" s="233">
        <f ca="1">COUNTIF('Group Stages'!O7:O150,DT217)</f>
        <v>0</v>
      </c>
      <c r="EA217" s="233">
        <f ca="1">COUNTIF('Group Stages'!P7:P150,DT217)</f>
        <v>0</v>
      </c>
      <c r="EB217" s="233">
        <f ca="1">COUNTIF('Group Stages'!Q7:Q150,DT217)</f>
        <v>0</v>
      </c>
      <c r="EC217" s="233">
        <f ca="1">COUNTIF('Knock Out Stages'!K7:K85,DT217)</f>
        <v>0</v>
      </c>
      <c r="ED217" s="233">
        <f ca="1">COUNTIF('Knock Out Stages'!L7:L85,DT217)</f>
        <v>0</v>
      </c>
      <c r="EE217" s="233">
        <f ca="1">COUNTIF('Knock Out Stages'!M7:M85,DT217)</f>
        <v>0</v>
      </c>
      <c r="EF217" s="233">
        <f ca="1">COUNTIF('Knock Out Stages'!N7:N85,DT217)</f>
        <v>0</v>
      </c>
      <c r="EG217" s="233">
        <f ca="1">COUNTIF('Knock Out Stages'!O7:O85,DT217)</f>
        <v>0</v>
      </c>
      <c r="EH217" s="233">
        <f ca="1">COUNTIF('Knock Out Stages'!P7:P85,DT217)</f>
        <v>0</v>
      </c>
      <c r="EI217" s="233">
        <f ca="1">COUNTIF('Knock Out Stages'!Q7:Q85,DT217)</f>
        <v>0</v>
      </c>
      <c r="EJ217" s="233">
        <f ca="1">COUNTIF('Knock Out Stages'!R7:R85,DT217)</f>
        <v>0</v>
      </c>
      <c r="EK217" s="233">
        <f t="shared" ca="1" si="871"/>
        <v>0</v>
      </c>
      <c r="EL217" s="235">
        <f ca="1">RANK(EK217,EK3:EK1250)+COUNTIF(EK3:EK217,EK217)-1</f>
        <v>215</v>
      </c>
      <c r="EM217" s="233" t="str">
        <f t="shared" ca="1" si="872"/>
        <v>Douglas Santos (Brazil)</v>
      </c>
    </row>
    <row r="218" spans="121:143" x14ac:dyDescent="0.2">
      <c r="DQ218" s="233" t="str">
        <f t="shared" ca="1" si="867"/>
        <v>Brazil</v>
      </c>
      <c r="DR218" s="233">
        <f t="shared" si="868"/>
        <v>7</v>
      </c>
      <c r="DS218" s="233">
        <f t="shared" si="869"/>
        <v>7</v>
      </c>
      <c r="DT218" s="233" t="str">
        <f ca="1">OFFSET(C3,DR218,DS218)</f>
        <v>Ederson</v>
      </c>
      <c r="DU218" s="233">
        <f ca="1">COUNTIF('Group Stages'!J7:J150,DT218)</f>
        <v>0</v>
      </c>
      <c r="DV218" s="233">
        <f ca="1">COUNTIF('Group Stages'!K7:K150,DT218)</f>
        <v>0</v>
      </c>
      <c r="DW218" s="233">
        <f ca="1">COUNTIF('Group Stages'!L7:L150,DT218)</f>
        <v>0</v>
      </c>
      <c r="DX218" s="233">
        <f ca="1">COUNTIF('Group Stages'!M7:M150,DT218)</f>
        <v>0</v>
      </c>
      <c r="DY218" s="233">
        <f ca="1">COUNTIF('Group Stages'!N7:N150,DT218)</f>
        <v>0</v>
      </c>
      <c r="DZ218" s="233">
        <f ca="1">COUNTIF('Group Stages'!O7:O150,DT218)</f>
        <v>0</v>
      </c>
      <c r="EA218" s="233">
        <f ca="1">COUNTIF('Group Stages'!P7:P150,DT218)</f>
        <v>0</v>
      </c>
      <c r="EB218" s="233">
        <f ca="1">COUNTIF('Group Stages'!Q7:Q150,DT218)</f>
        <v>0</v>
      </c>
      <c r="EC218" s="233">
        <f ca="1">COUNTIF('Knock Out Stages'!K7:K85,DT218)</f>
        <v>0</v>
      </c>
      <c r="ED218" s="233">
        <f ca="1">COUNTIF('Knock Out Stages'!L7:L85,DT218)</f>
        <v>0</v>
      </c>
      <c r="EE218" s="233">
        <f ca="1">COUNTIF('Knock Out Stages'!M7:M85,DT218)</f>
        <v>0</v>
      </c>
      <c r="EF218" s="233">
        <f ca="1">COUNTIF('Knock Out Stages'!N7:N85,DT218)</f>
        <v>0</v>
      </c>
      <c r="EG218" s="233">
        <f ca="1">COUNTIF('Knock Out Stages'!O7:O85,DT218)</f>
        <v>0</v>
      </c>
      <c r="EH218" s="233">
        <f ca="1">COUNTIF('Knock Out Stages'!P7:P85,DT218)</f>
        <v>0</v>
      </c>
      <c r="EI218" s="233">
        <f ca="1">COUNTIF('Knock Out Stages'!Q7:Q85,DT218)</f>
        <v>0</v>
      </c>
      <c r="EJ218" s="233">
        <f ca="1">COUNTIF('Knock Out Stages'!R7:R85,DT218)</f>
        <v>0</v>
      </c>
      <c r="EK218" s="233">
        <f t="shared" ca="1" si="871"/>
        <v>0</v>
      </c>
      <c r="EL218" s="235">
        <f ca="1">RANK(EK218,EK3:EK1250)+COUNTIF(EK3:EK218,EK218)-1</f>
        <v>216</v>
      </c>
      <c r="EM218" s="233" t="str">
        <f t="shared" ca="1" si="872"/>
        <v>Ederson (Brazil)</v>
      </c>
    </row>
    <row r="219" spans="121:143" x14ac:dyDescent="0.2">
      <c r="DQ219" s="233" t="str">
        <f t="shared" ca="1" si="867"/>
        <v>Brazil</v>
      </c>
      <c r="DR219" s="233">
        <f t="shared" si="868"/>
        <v>8</v>
      </c>
      <c r="DS219" s="233">
        <f t="shared" si="869"/>
        <v>7</v>
      </c>
      <c r="DT219" s="233" t="str">
        <f ca="1">OFFSET(C3,DR219,DS219)</f>
        <v>Endrick</v>
      </c>
      <c r="DU219" s="233">
        <f ca="1">COUNTIF('Group Stages'!J7:J150,DT219)</f>
        <v>0</v>
      </c>
      <c r="DV219" s="233">
        <f ca="1">COUNTIF('Group Stages'!K7:K150,DT219)</f>
        <v>0</v>
      </c>
      <c r="DW219" s="233">
        <f ca="1">COUNTIF('Group Stages'!L7:L150,DT219)</f>
        <v>0</v>
      </c>
      <c r="DX219" s="233">
        <f ca="1">COUNTIF('Group Stages'!M7:M150,DT219)</f>
        <v>0</v>
      </c>
      <c r="DY219" s="233">
        <f ca="1">COUNTIF('Group Stages'!N7:N150,DT219)</f>
        <v>0</v>
      </c>
      <c r="DZ219" s="233">
        <f ca="1">COUNTIF('Group Stages'!O7:O150,DT219)</f>
        <v>0</v>
      </c>
      <c r="EA219" s="233">
        <f ca="1">COUNTIF('Group Stages'!P7:P150,DT219)</f>
        <v>0</v>
      </c>
      <c r="EB219" s="233">
        <f ca="1">COUNTIF('Group Stages'!Q7:Q150,DT219)</f>
        <v>0</v>
      </c>
      <c r="EC219" s="233">
        <f ca="1">COUNTIF('Knock Out Stages'!K7:K85,DT219)</f>
        <v>0</v>
      </c>
      <c r="ED219" s="233">
        <f ca="1">COUNTIF('Knock Out Stages'!L7:L85,DT219)</f>
        <v>0</v>
      </c>
      <c r="EE219" s="233">
        <f ca="1">COUNTIF('Knock Out Stages'!M7:M85,DT219)</f>
        <v>0</v>
      </c>
      <c r="EF219" s="233">
        <f ca="1">COUNTIF('Knock Out Stages'!N7:N85,DT219)</f>
        <v>0</v>
      </c>
      <c r="EG219" s="233">
        <f ca="1">COUNTIF('Knock Out Stages'!O7:O85,DT219)</f>
        <v>0</v>
      </c>
      <c r="EH219" s="233">
        <f ca="1">COUNTIF('Knock Out Stages'!P7:P85,DT219)</f>
        <v>0</v>
      </c>
      <c r="EI219" s="233">
        <f ca="1">COUNTIF('Knock Out Stages'!Q7:Q85,DT219)</f>
        <v>0</v>
      </c>
      <c r="EJ219" s="233">
        <f ca="1">COUNTIF('Knock Out Stages'!R7:R85,DT219)</f>
        <v>0</v>
      </c>
      <c r="EK219" s="233">
        <f t="shared" ca="1" si="871"/>
        <v>0</v>
      </c>
      <c r="EL219" s="235">
        <f ca="1">RANK(EK219,EK3:EK1250)+COUNTIF(EK3:EK219,EK219)-1</f>
        <v>217</v>
      </c>
      <c r="EM219" s="233" t="str">
        <f t="shared" ca="1" si="872"/>
        <v>Endrick (Brazil)</v>
      </c>
    </row>
    <row r="220" spans="121:143" x14ac:dyDescent="0.2">
      <c r="DQ220" s="233" t="str">
        <f t="shared" ca="1" si="867"/>
        <v>Brazil</v>
      </c>
      <c r="DR220" s="233">
        <f t="shared" si="868"/>
        <v>9</v>
      </c>
      <c r="DS220" s="233">
        <f t="shared" si="869"/>
        <v>7</v>
      </c>
      <c r="DT220" s="233" t="str">
        <f ca="1">OFFSET(C3,DR220,DS220)</f>
        <v>Fabinho</v>
      </c>
      <c r="DU220" s="233">
        <f ca="1">COUNTIF('Group Stages'!J7:J150,DT220)</f>
        <v>0</v>
      </c>
      <c r="DV220" s="233">
        <f ca="1">COUNTIF('Group Stages'!K7:K150,DT220)</f>
        <v>0</v>
      </c>
      <c r="DW220" s="233">
        <f ca="1">COUNTIF('Group Stages'!L7:L150,DT220)</f>
        <v>0</v>
      </c>
      <c r="DX220" s="233">
        <f ca="1">COUNTIF('Group Stages'!M7:M150,DT220)</f>
        <v>0</v>
      </c>
      <c r="DY220" s="233">
        <f ca="1">COUNTIF('Group Stages'!N7:N150,DT220)</f>
        <v>0</v>
      </c>
      <c r="DZ220" s="233">
        <f ca="1">COUNTIF('Group Stages'!O7:O150,DT220)</f>
        <v>0</v>
      </c>
      <c r="EA220" s="233">
        <f ca="1">COUNTIF('Group Stages'!P7:P150,DT220)</f>
        <v>0</v>
      </c>
      <c r="EB220" s="233">
        <f ca="1">COUNTIF('Group Stages'!Q7:Q150,DT220)</f>
        <v>0</v>
      </c>
      <c r="EC220" s="233">
        <f ca="1">COUNTIF('Knock Out Stages'!K7:K85,DT220)</f>
        <v>0</v>
      </c>
      <c r="ED220" s="233">
        <f ca="1">COUNTIF('Knock Out Stages'!L7:L85,DT220)</f>
        <v>0</v>
      </c>
      <c r="EE220" s="233">
        <f ca="1">COUNTIF('Knock Out Stages'!M7:M85,DT220)</f>
        <v>0</v>
      </c>
      <c r="EF220" s="233">
        <f ca="1">COUNTIF('Knock Out Stages'!N7:N85,DT220)</f>
        <v>0</v>
      </c>
      <c r="EG220" s="233">
        <f ca="1">COUNTIF('Knock Out Stages'!O7:O85,DT220)</f>
        <v>0</v>
      </c>
      <c r="EH220" s="233">
        <f ca="1">COUNTIF('Knock Out Stages'!P7:P85,DT220)</f>
        <v>0</v>
      </c>
      <c r="EI220" s="233">
        <f ca="1">COUNTIF('Knock Out Stages'!Q7:Q85,DT220)</f>
        <v>0</v>
      </c>
      <c r="EJ220" s="233">
        <f ca="1">COUNTIF('Knock Out Stages'!R7:R85,DT220)</f>
        <v>0</v>
      </c>
      <c r="EK220" s="233">
        <f t="shared" ca="1" si="871"/>
        <v>0</v>
      </c>
      <c r="EL220" s="235">
        <f ca="1">RANK(EK220,EK3:EK1250)+COUNTIF(EK3:EK220,EK220)-1</f>
        <v>218</v>
      </c>
      <c r="EM220" s="233" t="str">
        <f t="shared" ca="1" si="872"/>
        <v>Fabinho (Brazil)</v>
      </c>
    </row>
    <row r="221" spans="121:143" x14ac:dyDescent="0.2">
      <c r="DQ221" s="233" t="str">
        <f t="shared" ca="1" si="867"/>
        <v>Brazil</v>
      </c>
      <c r="DR221" s="233">
        <f t="shared" si="868"/>
        <v>10</v>
      </c>
      <c r="DS221" s="233">
        <f t="shared" si="869"/>
        <v>7</v>
      </c>
      <c r="DT221" s="233" t="str">
        <f ca="1">OFFSET(C3,DR221,DS221)</f>
        <v>Gabriel Martinelli</v>
      </c>
      <c r="DU221" s="233">
        <f ca="1">COUNTIF('Group Stages'!J7:J150,DT221)</f>
        <v>0</v>
      </c>
      <c r="DV221" s="233">
        <f ca="1">COUNTIF('Group Stages'!K7:K150,DT221)</f>
        <v>0</v>
      </c>
      <c r="DW221" s="233">
        <f ca="1">COUNTIF('Group Stages'!L7:L150,DT221)</f>
        <v>0</v>
      </c>
      <c r="DX221" s="233">
        <f ca="1">COUNTIF('Group Stages'!M7:M150,DT221)</f>
        <v>0</v>
      </c>
      <c r="DY221" s="233">
        <f ca="1">COUNTIF('Group Stages'!N7:N150,DT221)</f>
        <v>0</v>
      </c>
      <c r="DZ221" s="233">
        <f ca="1">COUNTIF('Group Stages'!O7:O150,DT221)</f>
        <v>0</v>
      </c>
      <c r="EA221" s="233">
        <f ca="1">COUNTIF('Group Stages'!P7:P150,DT221)</f>
        <v>0</v>
      </c>
      <c r="EB221" s="233">
        <f ca="1">COUNTIF('Group Stages'!Q7:Q150,DT221)</f>
        <v>0</v>
      </c>
      <c r="EC221" s="233">
        <f ca="1">COUNTIF('Knock Out Stages'!K7:K85,DT221)</f>
        <v>0</v>
      </c>
      <c r="ED221" s="233">
        <f ca="1">COUNTIF('Knock Out Stages'!L7:L85,DT221)</f>
        <v>0</v>
      </c>
      <c r="EE221" s="233">
        <f ca="1">COUNTIF('Knock Out Stages'!M7:M85,DT221)</f>
        <v>0</v>
      </c>
      <c r="EF221" s="233">
        <f ca="1">COUNTIF('Knock Out Stages'!N7:N85,DT221)</f>
        <v>0</v>
      </c>
      <c r="EG221" s="233">
        <f ca="1">COUNTIF('Knock Out Stages'!O7:O85,DT221)</f>
        <v>0</v>
      </c>
      <c r="EH221" s="233">
        <f ca="1">COUNTIF('Knock Out Stages'!P7:P85,DT221)</f>
        <v>0</v>
      </c>
      <c r="EI221" s="233">
        <f ca="1">COUNTIF('Knock Out Stages'!Q7:Q85,DT221)</f>
        <v>0</v>
      </c>
      <c r="EJ221" s="233">
        <f ca="1">COUNTIF('Knock Out Stages'!R7:R85,DT221)</f>
        <v>0</v>
      </c>
      <c r="EK221" s="233">
        <f t="shared" ca="1" si="871"/>
        <v>0</v>
      </c>
      <c r="EL221" s="235">
        <f ca="1">RANK(EK221,EK3:EK1250)+COUNTIF(EK3:EK221,EK221)-1</f>
        <v>219</v>
      </c>
      <c r="EM221" s="233" t="str">
        <f t="shared" ca="1" si="872"/>
        <v>Gabriel Martinelli (Brazil)</v>
      </c>
    </row>
    <row r="222" spans="121:143" x14ac:dyDescent="0.2">
      <c r="DQ222" s="233" t="str">
        <f t="shared" ca="1" si="867"/>
        <v>Brazil</v>
      </c>
      <c r="DR222" s="233">
        <f t="shared" si="868"/>
        <v>11</v>
      </c>
      <c r="DS222" s="233">
        <f t="shared" si="869"/>
        <v>7</v>
      </c>
      <c r="DT222" s="233" t="str">
        <f ca="1">OFFSET(C3,DR222,DS222)</f>
        <v>Gabriel Sara</v>
      </c>
      <c r="DU222" s="233">
        <f ca="1">COUNTIF('Group Stages'!J7:J150,DT222)</f>
        <v>0</v>
      </c>
      <c r="DV222" s="233">
        <f ca="1">COUNTIF('Group Stages'!K7:K150,DT222)</f>
        <v>0</v>
      </c>
      <c r="DW222" s="233">
        <f ca="1">COUNTIF('Group Stages'!L7:L150,DT222)</f>
        <v>0</v>
      </c>
      <c r="DX222" s="233">
        <f ca="1">COUNTIF('Group Stages'!M7:M150,DT222)</f>
        <v>0</v>
      </c>
      <c r="DY222" s="233">
        <f ca="1">COUNTIF('Group Stages'!N7:N150,DT222)</f>
        <v>0</v>
      </c>
      <c r="DZ222" s="233">
        <f ca="1">COUNTIF('Group Stages'!O7:O150,DT222)</f>
        <v>0</v>
      </c>
      <c r="EA222" s="233">
        <f ca="1">COUNTIF('Group Stages'!P7:P150,DT222)</f>
        <v>0</v>
      </c>
      <c r="EB222" s="233">
        <f ca="1">COUNTIF('Group Stages'!Q7:Q150,DT222)</f>
        <v>0</v>
      </c>
      <c r="EC222" s="233">
        <f ca="1">COUNTIF('Knock Out Stages'!K7:K85,DT222)</f>
        <v>0</v>
      </c>
      <c r="ED222" s="233">
        <f ca="1">COUNTIF('Knock Out Stages'!L7:L85,DT222)</f>
        <v>0</v>
      </c>
      <c r="EE222" s="233">
        <f ca="1">COUNTIF('Knock Out Stages'!M7:M85,DT222)</f>
        <v>0</v>
      </c>
      <c r="EF222" s="233">
        <f ca="1">COUNTIF('Knock Out Stages'!N7:N85,DT222)</f>
        <v>0</v>
      </c>
      <c r="EG222" s="233">
        <f ca="1">COUNTIF('Knock Out Stages'!O7:O85,DT222)</f>
        <v>0</v>
      </c>
      <c r="EH222" s="233">
        <f ca="1">COUNTIF('Knock Out Stages'!P7:P85,DT222)</f>
        <v>0</v>
      </c>
      <c r="EI222" s="233">
        <f ca="1">COUNTIF('Knock Out Stages'!Q7:Q85,DT222)</f>
        <v>0</v>
      </c>
      <c r="EJ222" s="233">
        <f ca="1">COUNTIF('Knock Out Stages'!R7:R85,DT222)</f>
        <v>0</v>
      </c>
      <c r="EK222" s="233">
        <f t="shared" ca="1" si="871"/>
        <v>0</v>
      </c>
      <c r="EL222" s="235">
        <f ca="1">RANK(EK222,EK3:EK1250)+COUNTIF(EK3:EK222,EK222)-1</f>
        <v>220</v>
      </c>
      <c r="EM222" s="233" t="str">
        <f t="shared" ca="1" si="872"/>
        <v>Gabriel Sara (Brazil)</v>
      </c>
    </row>
    <row r="223" spans="121:143" x14ac:dyDescent="0.2">
      <c r="DQ223" s="233" t="str">
        <f t="shared" ca="1" si="867"/>
        <v>Brazil</v>
      </c>
      <c r="DR223" s="233">
        <f t="shared" si="868"/>
        <v>12</v>
      </c>
      <c r="DS223" s="233">
        <f t="shared" si="869"/>
        <v>7</v>
      </c>
      <c r="DT223" s="233" t="str">
        <f ca="1">OFFSET(C3,DR223,DS223)</f>
        <v>Hugo Souza</v>
      </c>
      <c r="DU223" s="233">
        <f ca="1">COUNTIF('Group Stages'!J7:J150,DT223)</f>
        <v>0</v>
      </c>
      <c r="DV223" s="233">
        <f ca="1">COUNTIF('Group Stages'!K7:K150,DT223)</f>
        <v>0</v>
      </c>
      <c r="DW223" s="233">
        <f ca="1">COUNTIF('Group Stages'!L7:L150,DT223)</f>
        <v>0</v>
      </c>
      <c r="DX223" s="233">
        <f ca="1">COUNTIF('Group Stages'!M7:M150,DT223)</f>
        <v>0</v>
      </c>
      <c r="DY223" s="233">
        <f ca="1">COUNTIF('Group Stages'!N7:N150,DT223)</f>
        <v>0</v>
      </c>
      <c r="DZ223" s="233">
        <f ca="1">COUNTIF('Group Stages'!O7:O150,DT223)</f>
        <v>0</v>
      </c>
      <c r="EA223" s="233">
        <f ca="1">COUNTIF('Group Stages'!P7:P150,DT223)</f>
        <v>0</v>
      </c>
      <c r="EB223" s="233">
        <f ca="1">COUNTIF('Group Stages'!Q7:Q150,DT223)</f>
        <v>0</v>
      </c>
      <c r="EC223" s="233">
        <f ca="1">COUNTIF('Knock Out Stages'!K7:K85,DT223)</f>
        <v>0</v>
      </c>
      <c r="ED223" s="233">
        <f ca="1">COUNTIF('Knock Out Stages'!L7:L85,DT223)</f>
        <v>0</v>
      </c>
      <c r="EE223" s="233">
        <f ca="1">COUNTIF('Knock Out Stages'!M7:M85,DT223)</f>
        <v>0</v>
      </c>
      <c r="EF223" s="233">
        <f ca="1">COUNTIF('Knock Out Stages'!N7:N85,DT223)</f>
        <v>0</v>
      </c>
      <c r="EG223" s="233">
        <f ca="1">COUNTIF('Knock Out Stages'!O7:O85,DT223)</f>
        <v>0</v>
      </c>
      <c r="EH223" s="233">
        <f ca="1">COUNTIF('Knock Out Stages'!P7:P85,DT223)</f>
        <v>0</v>
      </c>
      <c r="EI223" s="233">
        <f ca="1">COUNTIF('Knock Out Stages'!Q7:Q85,DT223)</f>
        <v>0</v>
      </c>
      <c r="EJ223" s="233">
        <f ca="1">COUNTIF('Knock Out Stages'!R7:R85,DT223)</f>
        <v>0</v>
      </c>
      <c r="EK223" s="233">
        <f t="shared" ca="1" si="871"/>
        <v>0</v>
      </c>
      <c r="EL223" s="235">
        <f ca="1">RANK(EK223,EK3:EK1250)+COUNTIF(EK3:EK223,EK223)-1</f>
        <v>221</v>
      </c>
      <c r="EM223" s="233" t="str">
        <f t="shared" ca="1" si="872"/>
        <v>Hugo Souza (Brazil)</v>
      </c>
    </row>
    <row r="224" spans="121:143" x14ac:dyDescent="0.2">
      <c r="DQ224" s="233" t="str">
        <f t="shared" ca="1" si="867"/>
        <v>Brazil</v>
      </c>
      <c r="DR224" s="233">
        <f t="shared" si="868"/>
        <v>13</v>
      </c>
      <c r="DS224" s="233">
        <f t="shared" si="869"/>
        <v>7</v>
      </c>
      <c r="DT224" s="233" t="str">
        <f ca="1">OFFSET(C3,DR224,DS224)</f>
        <v>Ibañez</v>
      </c>
      <c r="DU224" s="233">
        <f ca="1">COUNTIF('Group Stages'!J7:J150,DT224)</f>
        <v>0</v>
      </c>
      <c r="DV224" s="233">
        <f ca="1">COUNTIF('Group Stages'!K7:K150,DT224)</f>
        <v>0</v>
      </c>
      <c r="DW224" s="233">
        <f ca="1">COUNTIF('Group Stages'!L7:L150,DT224)</f>
        <v>0</v>
      </c>
      <c r="DX224" s="233">
        <f ca="1">COUNTIF('Group Stages'!M7:M150,DT224)</f>
        <v>0</v>
      </c>
      <c r="DY224" s="233">
        <f ca="1">COUNTIF('Group Stages'!N7:N150,DT224)</f>
        <v>0</v>
      </c>
      <c r="DZ224" s="233">
        <f ca="1">COUNTIF('Group Stages'!O7:O150,DT224)</f>
        <v>0</v>
      </c>
      <c r="EA224" s="233">
        <f ca="1">COUNTIF('Group Stages'!P7:P150,DT224)</f>
        <v>0</v>
      </c>
      <c r="EB224" s="233">
        <f ca="1">COUNTIF('Group Stages'!Q7:Q150,DT224)</f>
        <v>0</v>
      </c>
      <c r="EC224" s="233">
        <f ca="1">COUNTIF('Knock Out Stages'!K7:K85,DT224)</f>
        <v>0</v>
      </c>
      <c r="ED224" s="233">
        <f ca="1">COUNTIF('Knock Out Stages'!L7:L85,DT224)</f>
        <v>0</v>
      </c>
      <c r="EE224" s="233">
        <f ca="1">COUNTIF('Knock Out Stages'!M7:M85,DT224)</f>
        <v>0</v>
      </c>
      <c r="EF224" s="233">
        <f ca="1">COUNTIF('Knock Out Stages'!N7:N85,DT224)</f>
        <v>0</v>
      </c>
      <c r="EG224" s="233">
        <f ca="1">COUNTIF('Knock Out Stages'!O7:O85,DT224)</f>
        <v>0</v>
      </c>
      <c r="EH224" s="233">
        <f ca="1">COUNTIF('Knock Out Stages'!P7:P85,DT224)</f>
        <v>0</v>
      </c>
      <c r="EI224" s="233">
        <f ca="1">COUNTIF('Knock Out Stages'!Q7:Q85,DT224)</f>
        <v>0</v>
      </c>
      <c r="EJ224" s="233">
        <f ca="1">COUNTIF('Knock Out Stages'!R7:R85,DT224)</f>
        <v>0</v>
      </c>
      <c r="EK224" s="233">
        <f t="shared" ca="1" si="871"/>
        <v>0</v>
      </c>
      <c r="EL224" s="235">
        <f ca="1">RANK(EK224,EK3:EK1250)+COUNTIF(EK3:EK224,EK224)-1</f>
        <v>222</v>
      </c>
      <c r="EM224" s="233" t="str">
        <f t="shared" ca="1" si="872"/>
        <v>Ibañez (Brazil)</v>
      </c>
    </row>
    <row r="225" spans="121:143" x14ac:dyDescent="0.2">
      <c r="DQ225" s="233" t="str">
        <f t="shared" ca="1" si="867"/>
        <v>Brazil</v>
      </c>
      <c r="DR225" s="233">
        <f t="shared" si="868"/>
        <v>14</v>
      </c>
      <c r="DS225" s="233">
        <f t="shared" si="869"/>
        <v>7</v>
      </c>
      <c r="DT225" s="233" t="str">
        <f ca="1">OFFSET(C3,DR225,DS225)</f>
        <v>Igor Thiago</v>
      </c>
      <c r="DU225" s="233">
        <f ca="1">COUNTIF('Group Stages'!J7:J150,DT225)</f>
        <v>0</v>
      </c>
      <c r="DV225" s="233">
        <f ca="1">COUNTIF('Group Stages'!K7:K150,DT225)</f>
        <v>0</v>
      </c>
      <c r="DW225" s="233">
        <f ca="1">COUNTIF('Group Stages'!L7:L150,DT225)</f>
        <v>0</v>
      </c>
      <c r="DX225" s="233">
        <f ca="1">COUNTIF('Group Stages'!M7:M150,DT225)</f>
        <v>0</v>
      </c>
      <c r="DY225" s="233">
        <f ca="1">COUNTIF('Group Stages'!N7:N150,DT225)</f>
        <v>0</v>
      </c>
      <c r="DZ225" s="233">
        <f ca="1">COUNTIF('Group Stages'!O7:O150,DT225)</f>
        <v>0</v>
      </c>
      <c r="EA225" s="233">
        <f ca="1">COUNTIF('Group Stages'!P7:P150,DT225)</f>
        <v>0</v>
      </c>
      <c r="EB225" s="233">
        <f ca="1">COUNTIF('Group Stages'!Q7:Q150,DT225)</f>
        <v>0</v>
      </c>
      <c r="EC225" s="233">
        <f ca="1">COUNTIF('Knock Out Stages'!K7:K85,DT225)</f>
        <v>0</v>
      </c>
      <c r="ED225" s="233">
        <f ca="1">COUNTIF('Knock Out Stages'!L7:L85,DT225)</f>
        <v>0</v>
      </c>
      <c r="EE225" s="233">
        <f ca="1">COUNTIF('Knock Out Stages'!M7:M85,DT225)</f>
        <v>0</v>
      </c>
      <c r="EF225" s="233">
        <f ca="1">COUNTIF('Knock Out Stages'!N7:N85,DT225)</f>
        <v>0</v>
      </c>
      <c r="EG225" s="233">
        <f ca="1">COUNTIF('Knock Out Stages'!O7:O85,DT225)</f>
        <v>0</v>
      </c>
      <c r="EH225" s="233">
        <f ca="1">COUNTIF('Knock Out Stages'!P7:P85,DT225)</f>
        <v>0</v>
      </c>
      <c r="EI225" s="233">
        <f ca="1">COUNTIF('Knock Out Stages'!Q7:Q85,DT225)</f>
        <v>0</v>
      </c>
      <c r="EJ225" s="233">
        <f ca="1">COUNTIF('Knock Out Stages'!R7:R85,DT225)</f>
        <v>0</v>
      </c>
      <c r="EK225" s="233">
        <f t="shared" ca="1" si="871"/>
        <v>0</v>
      </c>
      <c r="EL225" s="235">
        <f ca="1">RANK(EK225,EK3:EK1250)+COUNTIF(EK3:EK225,EK225)-1</f>
        <v>223</v>
      </c>
      <c r="EM225" s="233" t="str">
        <f t="shared" ca="1" si="872"/>
        <v>Igor Thiago (Brazil)</v>
      </c>
    </row>
    <row r="226" spans="121:143" x14ac:dyDescent="0.2">
      <c r="DQ226" s="233" t="str">
        <f t="shared" ca="1" si="867"/>
        <v>Brazil</v>
      </c>
      <c r="DR226" s="233">
        <f t="shared" si="868"/>
        <v>15</v>
      </c>
      <c r="DS226" s="233">
        <f t="shared" si="869"/>
        <v>7</v>
      </c>
      <c r="DT226" s="233" t="str">
        <f ca="1">OFFSET(C3,DR226,DS226)</f>
        <v>João Pedro</v>
      </c>
      <c r="DU226" s="233">
        <f ca="1">COUNTIF('Group Stages'!J7:J150,DT226)</f>
        <v>0</v>
      </c>
      <c r="DV226" s="233">
        <f ca="1">COUNTIF('Group Stages'!K7:K150,DT226)</f>
        <v>0</v>
      </c>
      <c r="DW226" s="233">
        <f ca="1">COUNTIF('Group Stages'!L7:L150,DT226)</f>
        <v>0</v>
      </c>
      <c r="DX226" s="233">
        <f ca="1">COUNTIF('Group Stages'!M7:M150,DT226)</f>
        <v>0</v>
      </c>
      <c r="DY226" s="233">
        <f ca="1">COUNTIF('Group Stages'!N7:N150,DT226)</f>
        <v>0</v>
      </c>
      <c r="DZ226" s="233">
        <f ca="1">COUNTIF('Group Stages'!O7:O150,DT226)</f>
        <v>0</v>
      </c>
      <c r="EA226" s="233">
        <f ca="1">COUNTIF('Group Stages'!P7:P150,DT226)</f>
        <v>0</v>
      </c>
      <c r="EB226" s="233">
        <f ca="1">COUNTIF('Group Stages'!Q7:Q150,DT226)</f>
        <v>0</v>
      </c>
      <c r="EC226" s="233">
        <f ca="1">COUNTIF('Knock Out Stages'!K7:K85,DT226)</f>
        <v>0</v>
      </c>
      <c r="ED226" s="233">
        <f ca="1">COUNTIF('Knock Out Stages'!L7:L85,DT226)</f>
        <v>0</v>
      </c>
      <c r="EE226" s="233">
        <f ca="1">COUNTIF('Knock Out Stages'!M7:M85,DT226)</f>
        <v>0</v>
      </c>
      <c r="EF226" s="233">
        <f ca="1">COUNTIF('Knock Out Stages'!N7:N85,DT226)</f>
        <v>0</v>
      </c>
      <c r="EG226" s="233">
        <f ca="1">COUNTIF('Knock Out Stages'!O7:O85,DT226)</f>
        <v>0</v>
      </c>
      <c r="EH226" s="233">
        <f ca="1">COUNTIF('Knock Out Stages'!P7:P85,DT226)</f>
        <v>0</v>
      </c>
      <c r="EI226" s="233">
        <f ca="1">COUNTIF('Knock Out Stages'!Q7:Q85,DT226)</f>
        <v>0</v>
      </c>
      <c r="EJ226" s="233">
        <f ca="1">COUNTIF('Knock Out Stages'!R7:R85,DT226)</f>
        <v>0</v>
      </c>
      <c r="EK226" s="233">
        <f t="shared" ca="1" si="871"/>
        <v>0</v>
      </c>
      <c r="EL226" s="235">
        <f ca="1">RANK(EK226,EK3:EK1250)+COUNTIF(EK3:EK226,EK226)-1</f>
        <v>224</v>
      </c>
      <c r="EM226" s="233" t="str">
        <f t="shared" ca="1" si="872"/>
        <v>João Pedro (Brazil)</v>
      </c>
    </row>
    <row r="227" spans="121:143" x14ac:dyDescent="0.2">
      <c r="DQ227" s="233" t="str">
        <f t="shared" ca="1" si="867"/>
        <v>Brazil</v>
      </c>
      <c r="DR227" s="233">
        <f t="shared" si="868"/>
        <v>16</v>
      </c>
      <c r="DS227" s="233">
        <f t="shared" si="869"/>
        <v>7</v>
      </c>
      <c r="DT227" s="233" t="str">
        <f ca="1">OFFSET(C3,DR227,DS227)</f>
        <v>Kaiki</v>
      </c>
      <c r="DU227" s="233">
        <f ca="1">COUNTIF('Group Stages'!J7:J150,DT227)</f>
        <v>0</v>
      </c>
      <c r="DV227" s="233">
        <f ca="1">COUNTIF('Group Stages'!K7:K150,DT227)</f>
        <v>0</v>
      </c>
      <c r="DW227" s="233">
        <f ca="1">COUNTIF('Group Stages'!L7:L150,DT227)</f>
        <v>0</v>
      </c>
      <c r="DX227" s="233">
        <f ca="1">COUNTIF('Group Stages'!M7:M150,DT227)</f>
        <v>0</v>
      </c>
      <c r="DY227" s="233">
        <f ca="1">COUNTIF('Group Stages'!N7:N150,DT227)</f>
        <v>0</v>
      </c>
      <c r="DZ227" s="233">
        <f ca="1">COUNTIF('Group Stages'!O7:O150,DT227)</f>
        <v>0</v>
      </c>
      <c r="EA227" s="233">
        <f ca="1">COUNTIF('Group Stages'!P7:P150,DT227)</f>
        <v>0</v>
      </c>
      <c r="EB227" s="233">
        <f ca="1">COUNTIF('Group Stages'!Q7:Q150,DT227)</f>
        <v>0</v>
      </c>
      <c r="EC227" s="233">
        <f ca="1">COUNTIF('Knock Out Stages'!K7:K85,DT227)</f>
        <v>0</v>
      </c>
      <c r="ED227" s="233">
        <f ca="1">COUNTIF('Knock Out Stages'!L7:L85,DT227)</f>
        <v>0</v>
      </c>
      <c r="EE227" s="233">
        <f ca="1">COUNTIF('Knock Out Stages'!M7:M85,DT227)</f>
        <v>0</v>
      </c>
      <c r="EF227" s="233">
        <f ca="1">COUNTIF('Knock Out Stages'!N7:N85,DT227)</f>
        <v>0</v>
      </c>
      <c r="EG227" s="233">
        <f ca="1">COUNTIF('Knock Out Stages'!O7:O85,DT227)</f>
        <v>0</v>
      </c>
      <c r="EH227" s="233">
        <f ca="1">COUNTIF('Knock Out Stages'!P7:P85,DT227)</f>
        <v>0</v>
      </c>
      <c r="EI227" s="233">
        <f ca="1">COUNTIF('Knock Out Stages'!Q7:Q85,DT227)</f>
        <v>0</v>
      </c>
      <c r="EJ227" s="233">
        <f ca="1">COUNTIF('Knock Out Stages'!R7:R85,DT227)</f>
        <v>0</v>
      </c>
      <c r="EK227" s="233">
        <f t="shared" ca="1" si="871"/>
        <v>0</v>
      </c>
      <c r="EL227" s="235">
        <f ca="1">RANK(EK227,EK3:EK1250)+COUNTIF(EK3:EK227,EK227)-1</f>
        <v>225</v>
      </c>
      <c r="EM227" s="233" t="str">
        <f t="shared" ca="1" si="872"/>
        <v>Kaiki (Brazil)</v>
      </c>
    </row>
    <row r="228" spans="121:143" x14ac:dyDescent="0.2">
      <c r="DQ228" s="233" t="str">
        <f t="shared" ca="1" si="867"/>
        <v>Brazil</v>
      </c>
      <c r="DR228" s="233">
        <f t="shared" si="868"/>
        <v>17</v>
      </c>
      <c r="DS228" s="233">
        <f t="shared" si="869"/>
        <v>7</v>
      </c>
      <c r="DT228" s="233" t="str">
        <f ca="1">OFFSET(C3,DR228,DS228)</f>
        <v>Léo Pereira</v>
      </c>
      <c r="DU228" s="233">
        <f ca="1">COUNTIF('Group Stages'!J7:J150,DT228)</f>
        <v>0</v>
      </c>
      <c r="DV228" s="233">
        <f ca="1">COUNTIF('Group Stages'!K7:K150,DT228)</f>
        <v>0</v>
      </c>
      <c r="DW228" s="233">
        <f ca="1">COUNTIF('Group Stages'!L7:L150,DT228)</f>
        <v>0</v>
      </c>
      <c r="DX228" s="233">
        <f ca="1">COUNTIF('Group Stages'!M7:M150,DT228)</f>
        <v>0</v>
      </c>
      <c r="DY228" s="233">
        <f ca="1">COUNTIF('Group Stages'!N7:N150,DT228)</f>
        <v>0</v>
      </c>
      <c r="DZ228" s="233">
        <f ca="1">COUNTIF('Group Stages'!O7:O150,DT228)</f>
        <v>0</v>
      </c>
      <c r="EA228" s="233">
        <f ca="1">COUNTIF('Group Stages'!P7:P150,DT228)</f>
        <v>0</v>
      </c>
      <c r="EB228" s="233">
        <f ca="1">COUNTIF('Group Stages'!Q7:Q150,DT228)</f>
        <v>0</v>
      </c>
      <c r="EC228" s="233">
        <f ca="1">COUNTIF('Knock Out Stages'!K7:K85,DT228)</f>
        <v>0</v>
      </c>
      <c r="ED228" s="233">
        <f ca="1">COUNTIF('Knock Out Stages'!L7:L85,DT228)</f>
        <v>0</v>
      </c>
      <c r="EE228" s="233">
        <f ca="1">COUNTIF('Knock Out Stages'!M7:M85,DT228)</f>
        <v>0</v>
      </c>
      <c r="EF228" s="233">
        <f ca="1">COUNTIF('Knock Out Stages'!N7:N85,DT228)</f>
        <v>0</v>
      </c>
      <c r="EG228" s="233">
        <f ca="1">COUNTIF('Knock Out Stages'!O7:O85,DT228)</f>
        <v>0</v>
      </c>
      <c r="EH228" s="233">
        <f ca="1">COUNTIF('Knock Out Stages'!P7:P85,DT228)</f>
        <v>0</v>
      </c>
      <c r="EI228" s="233">
        <f ca="1">COUNTIF('Knock Out Stages'!Q7:Q85,DT228)</f>
        <v>0</v>
      </c>
      <c r="EJ228" s="233">
        <f ca="1">COUNTIF('Knock Out Stages'!R7:R85,DT228)</f>
        <v>0</v>
      </c>
      <c r="EK228" s="233">
        <f t="shared" ca="1" si="871"/>
        <v>0</v>
      </c>
      <c r="EL228" s="235">
        <f ca="1">RANK(EK228,EK3:EK1250)+COUNTIF(EK3:EK228,EK228)-1</f>
        <v>226</v>
      </c>
      <c r="EM228" s="233" t="str">
        <f t="shared" ca="1" si="872"/>
        <v>Léo Pereira (Brazil)</v>
      </c>
    </row>
    <row r="229" spans="121:143" x14ac:dyDescent="0.2">
      <c r="DQ229" s="233" t="str">
        <f t="shared" ca="1" si="867"/>
        <v>Brazil</v>
      </c>
      <c r="DR229" s="233">
        <f t="shared" si="868"/>
        <v>18</v>
      </c>
      <c r="DS229" s="233">
        <f t="shared" si="869"/>
        <v>7</v>
      </c>
      <c r="DT229" s="233" t="str">
        <f ca="1">OFFSET(C3,DR229,DS229)</f>
        <v>Luiz Henrique</v>
      </c>
      <c r="DU229" s="233">
        <f ca="1">COUNTIF('Group Stages'!J7:J150,DT229)</f>
        <v>0</v>
      </c>
      <c r="DV229" s="233">
        <f ca="1">COUNTIF('Group Stages'!K7:K150,DT229)</f>
        <v>0</v>
      </c>
      <c r="DW229" s="233">
        <f ca="1">COUNTIF('Group Stages'!L7:L150,DT229)</f>
        <v>0</v>
      </c>
      <c r="DX229" s="233">
        <f ca="1">COUNTIF('Group Stages'!M7:M150,DT229)</f>
        <v>0</v>
      </c>
      <c r="DY229" s="233">
        <f ca="1">COUNTIF('Group Stages'!N7:N150,DT229)</f>
        <v>0</v>
      </c>
      <c r="DZ229" s="233">
        <f ca="1">COUNTIF('Group Stages'!O7:O150,DT229)</f>
        <v>0</v>
      </c>
      <c r="EA229" s="233">
        <f ca="1">COUNTIF('Group Stages'!P7:P150,DT229)</f>
        <v>0</v>
      </c>
      <c r="EB229" s="233">
        <f ca="1">COUNTIF('Group Stages'!Q7:Q150,DT229)</f>
        <v>0</v>
      </c>
      <c r="EC229" s="233">
        <f ca="1">COUNTIF('Knock Out Stages'!K7:K85,DT229)</f>
        <v>0</v>
      </c>
      <c r="ED229" s="233">
        <f ca="1">COUNTIF('Knock Out Stages'!L7:L85,DT229)</f>
        <v>0</v>
      </c>
      <c r="EE229" s="233">
        <f ca="1">COUNTIF('Knock Out Stages'!M7:M85,DT229)</f>
        <v>0</v>
      </c>
      <c r="EF229" s="233">
        <f ca="1">COUNTIF('Knock Out Stages'!N7:N85,DT229)</f>
        <v>0</v>
      </c>
      <c r="EG229" s="233">
        <f ca="1">COUNTIF('Knock Out Stages'!O7:O85,DT229)</f>
        <v>0</v>
      </c>
      <c r="EH229" s="233">
        <f ca="1">COUNTIF('Knock Out Stages'!P7:P85,DT229)</f>
        <v>0</v>
      </c>
      <c r="EI229" s="233">
        <f ca="1">COUNTIF('Knock Out Stages'!Q7:Q85,DT229)</f>
        <v>0</v>
      </c>
      <c r="EJ229" s="233">
        <f ca="1">COUNTIF('Knock Out Stages'!R7:R85,DT229)</f>
        <v>0</v>
      </c>
      <c r="EK229" s="233">
        <f t="shared" ca="1" si="871"/>
        <v>0</v>
      </c>
      <c r="EL229" s="235">
        <f ca="1">RANK(EK229,EK3:EK1250)+COUNTIF(EK3:EK229,EK229)-1</f>
        <v>227</v>
      </c>
      <c r="EM229" s="233" t="str">
        <f t="shared" ca="1" si="872"/>
        <v>Luiz Henrique (Brazil)</v>
      </c>
    </row>
    <row r="230" spans="121:143" x14ac:dyDescent="0.2">
      <c r="DQ230" s="233" t="str">
        <f t="shared" ca="1" si="867"/>
        <v>Brazil</v>
      </c>
      <c r="DR230" s="233">
        <f t="shared" si="868"/>
        <v>19</v>
      </c>
      <c r="DS230" s="233">
        <f t="shared" si="869"/>
        <v>7</v>
      </c>
      <c r="DT230" s="233" t="str">
        <f ca="1">OFFSET(C3,DR230,DS230)</f>
        <v>Marquinhos</v>
      </c>
      <c r="DU230" s="233">
        <f ca="1">COUNTIF('Group Stages'!J7:J150,DT230)</f>
        <v>0</v>
      </c>
      <c r="DV230" s="233">
        <f ca="1">COUNTIF('Group Stages'!K7:K150,DT230)</f>
        <v>0</v>
      </c>
      <c r="DW230" s="233">
        <f ca="1">COUNTIF('Group Stages'!L7:L150,DT230)</f>
        <v>0</v>
      </c>
      <c r="DX230" s="233">
        <f ca="1">COUNTIF('Group Stages'!M7:M150,DT230)</f>
        <v>0</v>
      </c>
      <c r="DY230" s="233">
        <f ca="1">COUNTIF('Group Stages'!N7:N150,DT230)</f>
        <v>0</v>
      </c>
      <c r="DZ230" s="233">
        <f ca="1">COUNTIF('Group Stages'!O7:O150,DT230)</f>
        <v>0</v>
      </c>
      <c r="EA230" s="233">
        <f ca="1">COUNTIF('Group Stages'!P7:P150,DT230)</f>
        <v>0</v>
      </c>
      <c r="EB230" s="233">
        <f ca="1">COUNTIF('Group Stages'!Q7:Q150,DT230)</f>
        <v>0</v>
      </c>
      <c r="EC230" s="233">
        <f ca="1">COUNTIF('Knock Out Stages'!K7:K85,DT230)</f>
        <v>0</v>
      </c>
      <c r="ED230" s="233">
        <f ca="1">COUNTIF('Knock Out Stages'!L7:L85,DT230)</f>
        <v>0</v>
      </c>
      <c r="EE230" s="233">
        <f ca="1">COUNTIF('Knock Out Stages'!M7:M85,DT230)</f>
        <v>0</v>
      </c>
      <c r="EF230" s="233">
        <f ca="1">COUNTIF('Knock Out Stages'!N7:N85,DT230)</f>
        <v>0</v>
      </c>
      <c r="EG230" s="233">
        <f ca="1">COUNTIF('Knock Out Stages'!O7:O85,DT230)</f>
        <v>0</v>
      </c>
      <c r="EH230" s="233">
        <f ca="1">COUNTIF('Knock Out Stages'!P7:P85,DT230)</f>
        <v>0</v>
      </c>
      <c r="EI230" s="233">
        <f ca="1">COUNTIF('Knock Out Stages'!Q7:Q85,DT230)</f>
        <v>0</v>
      </c>
      <c r="EJ230" s="233">
        <f ca="1">COUNTIF('Knock Out Stages'!R7:R85,DT230)</f>
        <v>0</v>
      </c>
      <c r="EK230" s="233">
        <f t="shared" ca="1" si="871"/>
        <v>0</v>
      </c>
      <c r="EL230" s="235">
        <f ca="1">RANK(EK230,EK3:EK1250)+COUNTIF(EK3:EK230,EK230)-1</f>
        <v>228</v>
      </c>
      <c r="EM230" s="233" t="str">
        <f t="shared" ca="1" si="872"/>
        <v>Marquinhos (Brazil)</v>
      </c>
    </row>
    <row r="231" spans="121:143" x14ac:dyDescent="0.2">
      <c r="DQ231" s="233" t="str">
        <f t="shared" ca="1" si="867"/>
        <v>Brazil</v>
      </c>
      <c r="DR231" s="233">
        <f t="shared" si="868"/>
        <v>20</v>
      </c>
      <c r="DS231" s="233">
        <f t="shared" si="869"/>
        <v>7</v>
      </c>
      <c r="DT231" s="233" t="str">
        <f ca="1">OFFSET(C3,DR231,DS231)</f>
        <v>Matheus Cunha</v>
      </c>
      <c r="DU231" s="233">
        <f ca="1">COUNTIF('Group Stages'!J7:J150,DT231)</f>
        <v>0</v>
      </c>
      <c r="DV231" s="233">
        <f ca="1">COUNTIF('Group Stages'!K7:K150,DT231)</f>
        <v>0</v>
      </c>
      <c r="DW231" s="233">
        <f ca="1">COUNTIF('Group Stages'!L7:L150,DT231)</f>
        <v>0</v>
      </c>
      <c r="DX231" s="233">
        <f ca="1">COUNTIF('Group Stages'!M7:M150,DT231)</f>
        <v>0</v>
      </c>
      <c r="DY231" s="233">
        <f ca="1">COUNTIF('Group Stages'!N7:N150,DT231)</f>
        <v>0</v>
      </c>
      <c r="DZ231" s="233">
        <f ca="1">COUNTIF('Group Stages'!O7:O150,DT231)</f>
        <v>0</v>
      </c>
      <c r="EA231" s="233">
        <f ca="1">COUNTIF('Group Stages'!P7:P150,DT231)</f>
        <v>0</v>
      </c>
      <c r="EB231" s="233">
        <f ca="1">COUNTIF('Group Stages'!Q7:Q150,DT231)</f>
        <v>0</v>
      </c>
      <c r="EC231" s="233">
        <f ca="1">COUNTIF('Knock Out Stages'!K7:K85,DT231)</f>
        <v>0</v>
      </c>
      <c r="ED231" s="233">
        <f ca="1">COUNTIF('Knock Out Stages'!L7:L85,DT231)</f>
        <v>0</v>
      </c>
      <c r="EE231" s="233">
        <f ca="1">COUNTIF('Knock Out Stages'!M7:M85,DT231)</f>
        <v>0</v>
      </c>
      <c r="EF231" s="233">
        <f ca="1">COUNTIF('Knock Out Stages'!N7:N85,DT231)</f>
        <v>0</v>
      </c>
      <c r="EG231" s="233">
        <f ca="1">COUNTIF('Knock Out Stages'!O7:O85,DT231)</f>
        <v>0</v>
      </c>
      <c r="EH231" s="233">
        <f ca="1">COUNTIF('Knock Out Stages'!P7:P85,DT231)</f>
        <v>0</v>
      </c>
      <c r="EI231" s="233">
        <f ca="1">COUNTIF('Knock Out Stages'!Q7:Q85,DT231)</f>
        <v>0</v>
      </c>
      <c r="EJ231" s="233">
        <f ca="1">COUNTIF('Knock Out Stages'!R7:R85,DT231)</f>
        <v>0</v>
      </c>
      <c r="EK231" s="233">
        <f t="shared" ca="1" si="871"/>
        <v>0</v>
      </c>
      <c r="EL231" s="235">
        <f ca="1">RANK(EK231,EK3:EK1250)+COUNTIF(EK3:EK231,EK231)-1</f>
        <v>229</v>
      </c>
      <c r="EM231" s="233" t="str">
        <f t="shared" ca="1" si="872"/>
        <v>Matheus Cunha (Brazil)</v>
      </c>
    </row>
    <row r="232" spans="121:143" x14ac:dyDescent="0.2">
      <c r="DQ232" s="233" t="str">
        <f t="shared" ca="1" si="867"/>
        <v>Brazil</v>
      </c>
      <c r="DR232" s="233">
        <f t="shared" si="868"/>
        <v>21</v>
      </c>
      <c r="DS232" s="233">
        <f t="shared" si="869"/>
        <v>7</v>
      </c>
      <c r="DT232" s="233" t="str">
        <f ca="1">OFFSET(C3,DR232,DS232)</f>
        <v>Neymar</v>
      </c>
      <c r="DU232" s="233">
        <f ca="1">COUNTIF('Group Stages'!J7:J150,DT232)</f>
        <v>0</v>
      </c>
      <c r="DV232" s="233">
        <f ca="1">COUNTIF('Group Stages'!K7:K150,DT232)</f>
        <v>0</v>
      </c>
      <c r="DW232" s="233">
        <f ca="1">COUNTIF('Group Stages'!L7:L150,DT232)</f>
        <v>0</v>
      </c>
      <c r="DX232" s="233">
        <f ca="1">COUNTIF('Group Stages'!M7:M150,DT232)</f>
        <v>0</v>
      </c>
      <c r="DY232" s="233">
        <f ca="1">COUNTIF('Group Stages'!N7:N150,DT232)</f>
        <v>0</v>
      </c>
      <c r="DZ232" s="233">
        <f ca="1">COUNTIF('Group Stages'!O7:O150,DT232)</f>
        <v>0</v>
      </c>
      <c r="EA232" s="233">
        <f ca="1">COUNTIF('Group Stages'!P7:P150,DT232)</f>
        <v>0</v>
      </c>
      <c r="EB232" s="233">
        <f ca="1">COUNTIF('Group Stages'!Q7:Q150,DT232)</f>
        <v>0</v>
      </c>
      <c r="EC232" s="233">
        <f ca="1">COUNTIF('Knock Out Stages'!K7:K85,DT232)</f>
        <v>0</v>
      </c>
      <c r="ED232" s="233">
        <f ca="1">COUNTIF('Knock Out Stages'!L7:L85,DT232)</f>
        <v>0</v>
      </c>
      <c r="EE232" s="233">
        <f ca="1">COUNTIF('Knock Out Stages'!M7:M85,DT232)</f>
        <v>0</v>
      </c>
      <c r="EF232" s="233">
        <f ca="1">COUNTIF('Knock Out Stages'!N7:N85,DT232)</f>
        <v>0</v>
      </c>
      <c r="EG232" s="233">
        <f ca="1">COUNTIF('Knock Out Stages'!O7:O85,DT232)</f>
        <v>0</v>
      </c>
      <c r="EH232" s="233">
        <f ca="1">COUNTIF('Knock Out Stages'!P7:P85,DT232)</f>
        <v>0</v>
      </c>
      <c r="EI232" s="233">
        <f ca="1">COUNTIF('Knock Out Stages'!Q7:Q85,DT232)</f>
        <v>0</v>
      </c>
      <c r="EJ232" s="233">
        <f ca="1">COUNTIF('Knock Out Stages'!R7:R85,DT232)</f>
        <v>0</v>
      </c>
      <c r="EK232" s="233">
        <f t="shared" ca="1" si="871"/>
        <v>0</v>
      </c>
      <c r="EL232" s="235">
        <f ca="1">RANK(EK232,EK3:EK1250)+COUNTIF(EK3:EK232,EK232)-1</f>
        <v>230</v>
      </c>
      <c r="EM232" s="233" t="str">
        <f t="shared" ca="1" si="872"/>
        <v>Neymar (Brazil)</v>
      </c>
    </row>
    <row r="233" spans="121:143" x14ac:dyDescent="0.2">
      <c r="DQ233" s="233" t="str">
        <f t="shared" ca="1" si="867"/>
        <v>Brazil</v>
      </c>
      <c r="DR233" s="233">
        <f t="shared" si="868"/>
        <v>22</v>
      </c>
      <c r="DS233" s="233">
        <f t="shared" si="869"/>
        <v>7</v>
      </c>
      <c r="DT233" s="233" t="str">
        <f ca="1">OFFSET(C3,DR233,DS233)</f>
        <v>Rayan</v>
      </c>
      <c r="DU233" s="233">
        <f ca="1">COUNTIF('Group Stages'!J7:J150,DT233)</f>
        <v>0</v>
      </c>
      <c r="DV233" s="233">
        <f ca="1">COUNTIF('Group Stages'!K7:K150,DT233)</f>
        <v>0</v>
      </c>
      <c r="DW233" s="233">
        <f ca="1">COUNTIF('Group Stages'!L7:L150,DT233)</f>
        <v>0</v>
      </c>
      <c r="DX233" s="233">
        <f ca="1">COUNTIF('Group Stages'!M7:M150,DT233)</f>
        <v>0</v>
      </c>
      <c r="DY233" s="233">
        <f ca="1">COUNTIF('Group Stages'!N7:N150,DT233)</f>
        <v>0</v>
      </c>
      <c r="DZ233" s="233">
        <f ca="1">COUNTIF('Group Stages'!O7:O150,DT233)</f>
        <v>0</v>
      </c>
      <c r="EA233" s="233">
        <f ca="1">COUNTIF('Group Stages'!P7:P150,DT233)</f>
        <v>0</v>
      </c>
      <c r="EB233" s="233">
        <f ca="1">COUNTIF('Group Stages'!Q7:Q150,DT233)</f>
        <v>0</v>
      </c>
      <c r="EC233" s="233">
        <f ca="1">COUNTIF('Knock Out Stages'!K7:K85,DT233)</f>
        <v>0</v>
      </c>
      <c r="ED233" s="233">
        <f ca="1">COUNTIF('Knock Out Stages'!L7:L85,DT233)</f>
        <v>0</v>
      </c>
      <c r="EE233" s="233">
        <f ca="1">COUNTIF('Knock Out Stages'!M7:M85,DT233)</f>
        <v>0</v>
      </c>
      <c r="EF233" s="233">
        <f ca="1">COUNTIF('Knock Out Stages'!N7:N85,DT233)</f>
        <v>0</v>
      </c>
      <c r="EG233" s="233">
        <f ca="1">COUNTIF('Knock Out Stages'!O7:O85,DT233)</f>
        <v>0</v>
      </c>
      <c r="EH233" s="233">
        <f ca="1">COUNTIF('Knock Out Stages'!P7:P85,DT233)</f>
        <v>0</v>
      </c>
      <c r="EI233" s="233">
        <f ca="1">COUNTIF('Knock Out Stages'!Q7:Q85,DT233)</f>
        <v>0</v>
      </c>
      <c r="EJ233" s="233">
        <f ca="1">COUNTIF('Knock Out Stages'!R7:R85,DT233)</f>
        <v>0</v>
      </c>
      <c r="EK233" s="233">
        <f t="shared" ca="1" si="871"/>
        <v>0</v>
      </c>
      <c r="EL233" s="235">
        <f ca="1">RANK(EK233,EK3:EK1250)+COUNTIF(EK3:EK233,EK233)-1</f>
        <v>231</v>
      </c>
      <c r="EM233" s="233" t="str">
        <f t="shared" ca="1" si="872"/>
        <v>Rayan (Brazil)</v>
      </c>
    </row>
    <row r="234" spans="121:143" x14ac:dyDescent="0.2">
      <c r="DQ234" s="233" t="str">
        <f t="shared" ca="1" si="867"/>
        <v>Brazil</v>
      </c>
      <c r="DR234" s="233">
        <f t="shared" si="868"/>
        <v>23</v>
      </c>
      <c r="DS234" s="233">
        <f t="shared" si="869"/>
        <v>7</v>
      </c>
      <c r="DT234" s="233" t="str">
        <f ca="1">OFFSET(C3,DR234,DS234)</f>
        <v>Vinícius Júnior</v>
      </c>
      <c r="DU234" s="233">
        <f ca="1">COUNTIF('Group Stages'!J7:J150,DT234)</f>
        <v>0</v>
      </c>
      <c r="DV234" s="233">
        <f ca="1">COUNTIF('Group Stages'!K7:K150,DT234)</f>
        <v>0</v>
      </c>
      <c r="DW234" s="233">
        <f ca="1">COUNTIF('Group Stages'!L7:L150,DT234)</f>
        <v>0</v>
      </c>
      <c r="DX234" s="233">
        <f ca="1">COUNTIF('Group Stages'!M7:M150,DT234)</f>
        <v>0</v>
      </c>
      <c r="DY234" s="233">
        <f ca="1">COUNTIF('Group Stages'!N7:N150,DT234)</f>
        <v>0</v>
      </c>
      <c r="DZ234" s="233">
        <f ca="1">COUNTIF('Group Stages'!O7:O150,DT234)</f>
        <v>0</v>
      </c>
      <c r="EA234" s="233">
        <f ca="1">COUNTIF('Group Stages'!P7:P150,DT234)</f>
        <v>0</v>
      </c>
      <c r="EB234" s="233">
        <f ca="1">COUNTIF('Group Stages'!Q7:Q150,DT234)</f>
        <v>0</v>
      </c>
      <c r="EC234" s="233">
        <f ca="1">COUNTIF('Knock Out Stages'!K7:K85,DT234)</f>
        <v>0</v>
      </c>
      <c r="ED234" s="233">
        <f ca="1">COUNTIF('Knock Out Stages'!L7:L85,DT234)</f>
        <v>0</v>
      </c>
      <c r="EE234" s="233">
        <f ca="1">COUNTIF('Knock Out Stages'!M7:M85,DT234)</f>
        <v>0</v>
      </c>
      <c r="EF234" s="233">
        <f ca="1">COUNTIF('Knock Out Stages'!N7:N85,DT234)</f>
        <v>0</v>
      </c>
      <c r="EG234" s="233">
        <f ca="1">COUNTIF('Knock Out Stages'!O7:O85,DT234)</f>
        <v>0</v>
      </c>
      <c r="EH234" s="233">
        <f ca="1">COUNTIF('Knock Out Stages'!P7:P85,DT234)</f>
        <v>0</v>
      </c>
      <c r="EI234" s="233">
        <f ca="1">COUNTIF('Knock Out Stages'!Q7:Q85,DT234)</f>
        <v>0</v>
      </c>
      <c r="EJ234" s="233">
        <f ca="1">COUNTIF('Knock Out Stages'!R7:R85,DT234)</f>
        <v>0</v>
      </c>
      <c r="EK234" s="233">
        <f t="shared" ca="1" si="871"/>
        <v>0</v>
      </c>
      <c r="EL234" s="235">
        <f ca="1">RANK(EK234,EK3:EK1250)+COUNTIF(EK3:EK234,EK234)-1</f>
        <v>232</v>
      </c>
      <c r="EM234" s="233" t="str">
        <f t="shared" ca="1" si="872"/>
        <v>Vinícius Júnior (Brazil)</v>
      </c>
    </row>
    <row r="235" spans="121:143" x14ac:dyDescent="0.2">
      <c r="DQ235" s="233" t="str">
        <f t="shared" ca="1" si="867"/>
        <v>Brazil</v>
      </c>
      <c r="DR235" s="233">
        <f t="shared" si="868"/>
        <v>24</v>
      </c>
      <c r="DS235" s="233">
        <f t="shared" si="869"/>
        <v>7</v>
      </c>
      <c r="DT235" s="233" t="str">
        <f ca="1">OFFSET(C3,DR235,DS235)</f>
        <v>Vitor Reis</v>
      </c>
      <c r="DU235" s="233">
        <f ca="1">COUNTIF('Group Stages'!J7:J150,DT235)</f>
        <v>0</v>
      </c>
      <c r="DV235" s="233">
        <f ca="1">COUNTIF('Group Stages'!K7:K150,DT235)</f>
        <v>0</v>
      </c>
      <c r="DW235" s="233">
        <f ca="1">COUNTIF('Group Stages'!L7:L150,DT235)</f>
        <v>0</v>
      </c>
      <c r="DX235" s="233">
        <f ca="1">COUNTIF('Group Stages'!M7:M150,DT235)</f>
        <v>0</v>
      </c>
      <c r="DY235" s="233">
        <f ca="1">COUNTIF('Group Stages'!N7:N150,DT235)</f>
        <v>0</v>
      </c>
      <c r="DZ235" s="233">
        <f ca="1">COUNTIF('Group Stages'!O7:O150,DT235)</f>
        <v>0</v>
      </c>
      <c r="EA235" s="233">
        <f ca="1">COUNTIF('Group Stages'!P7:P150,DT235)</f>
        <v>0</v>
      </c>
      <c r="EB235" s="233">
        <f ca="1">COUNTIF('Group Stages'!Q7:Q150,DT235)</f>
        <v>0</v>
      </c>
      <c r="EC235" s="233">
        <f ca="1">COUNTIF('Knock Out Stages'!K7:K85,DT235)</f>
        <v>0</v>
      </c>
      <c r="ED235" s="233">
        <f ca="1">COUNTIF('Knock Out Stages'!L7:L85,DT235)</f>
        <v>0</v>
      </c>
      <c r="EE235" s="233">
        <f ca="1">COUNTIF('Knock Out Stages'!M7:M85,DT235)</f>
        <v>0</v>
      </c>
      <c r="EF235" s="233">
        <f ca="1">COUNTIF('Knock Out Stages'!N7:N85,DT235)</f>
        <v>0</v>
      </c>
      <c r="EG235" s="233">
        <f ca="1">COUNTIF('Knock Out Stages'!O7:O85,DT235)</f>
        <v>0</v>
      </c>
      <c r="EH235" s="233">
        <f ca="1">COUNTIF('Knock Out Stages'!P7:P85,DT235)</f>
        <v>0</v>
      </c>
      <c r="EI235" s="233">
        <f ca="1">COUNTIF('Knock Out Stages'!Q7:Q85,DT235)</f>
        <v>0</v>
      </c>
      <c r="EJ235" s="233">
        <f ca="1">COUNTIF('Knock Out Stages'!R7:R85,DT235)</f>
        <v>0</v>
      </c>
      <c r="EK235" s="233">
        <f t="shared" ca="1" si="871"/>
        <v>0</v>
      </c>
      <c r="EL235" s="235">
        <f ca="1">RANK(EK235,EK3:EK1250)+COUNTIF(EK3:EK235,EK235)-1</f>
        <v>233</v>
      </c>
      <c r="EM235" s="233" t="str">
        <f t="shared" ca="1" si="872"/>
        <v>Vitor Reis (Brazil)</v>
      </c>
    </row>
    <row r="236" spans="121:143" x14ac:dyDescent="0.2">
      <c r="DQ236" s="233" t="str">
        <f t="shared" ca="1" si="867"/>
        <v>Brazil</v>
      </c>
      <c r="DR236" s="233">
        <f t="shared" si="868"/>
        <v>25</v>
      </c>
      <c r="DS236" s="233">
        <f t="shared" si="869"/>
        <v>7</v>
      </c>
      <c r="DT236" s="233">
        <f ca="1">OFFSET(C3,DR236,DS236)</f>
        <v>0</v>
      </c>
      <c r="DU236" s="233">
        <f ca="1">COUNTIF('Group Stages'!J7:J150,DT236)</f>
        <v>0</v>
      </c>
      <c r="DV236" s="233">
        <f ca="1">COUNTIF('Group Stages'!K7:K150,DT236)</f>
        <v>0</v>
      </c>
      <c r="DW236" s="233">
        <f ca="1">COUNTIF('Group Stages'!L7:L150,DT236)</f>
        <v>0</v>
      </c>
      <c r="DX236" s="233">
        <f ca="1">COUNTIF('Group Stages'!M7:M150,DT236)</f>
        <v>0</v>
      </c>
      <c r="DY236" s="233">
        <f ca="1">COUNTIF('Group Stages'!N7:N150,DT236)</f>
        <v>0</v>
      </c>
      <c r="DZ236" s="233">
        <f ca="1">COUNTIF('Group Stages'!O7:O150,DT236)</f>
        <v>0</v>
      </c>
      <c r="EA236" s="233">
        <f ca="1">COUNTIF('Group Stages'!P7:P150,DT236)</f>
        <v>0</v>
      </c>
      <c r="EB236" s="233">
        <f ca="1">COUNTIF('Group Stages'!Q7:Q150,DT236)</f>
        <v>0</v>
      </c>
      <c r="EC236" s="233">
        <f ca="1">COUNTIF('Knock Out Stages'!K7:K85,DT236)</f>
        <v>0</v>
      </c>
      <c r="ED236" s="233">
        <f ca="1">COUNTIF('Knock Out Stages'!L7:L85,DT236)</f>
        <v>0</v>
      </c>
      <c r="EE236" s="233">
        <f ca="1">COUNTIF('Knock Out Stages'!M7:M85,DT236)</f>
        <v>0</v>
      </c>
      <c r="EF236" s="233">
        <f ca="1">COUNTIF('Knock Out Stages'!N7:N85,DT236)</f>
        <v>0</v>
      </c>
      <c r="EG236" s="233">
        <f ca="1">COUNTIF('Knock Out Stages'!O7:O85,DT236)</f>
        <v>0</v>
      </c>
      <c r="EH236" s="233">
        <f ca="1">COUNTIF('Knock Out Stages'!P7:P85,DT236)</f>
        <v>0</v>
      </c>
      <c r="EI236" s="233">
        <f ca="1">COUNTIF('Knock Out Stages'!Q7:Q85,DT236)</f>
        <v>0</v>
      </c>
      <c r="EJ236" s="233">
        <f ca="1">COUNTIF('Knock Out Stages'!R7:R85,DT236)</f>
        <v>0</v>
      </c>
      <c r="EK236" s="233">
        <f t="shared" ca="1" si="871"/>
        <v>0</v>
      </c>
      <c r="EL236" s="235">
        <f ca="1">RANK(EK236,EK3:EK1250)+COUNTIF(EK3:EK236,EK236)-1</f>
        <v>234</v>
      </c>
      <c r="EM236" s="233" t="str">
        <f t="shared" ca="1" si="872"/>
        <v>0 (Brazil)</v>
      </c>
    </row>
    <row r="237" spans="121:143" x14ac:dyDescent="0.2">
      <c r="DQ237" s="233" t="str">
        <f ca="1">OFFSET(C2,DR237,DS237)</f>
        <v>Morocco</v>
      </c>
      <c r="DR237" s="233">
        <f t="shared" si="868"/>
        <v>0</v>
      </c>
      <c r="DS237" s="233">
        <f t="shared" si="869"/>
        <v>8</v>
      </c>
      <c r="DT237" s="233" t="str">
        <f ca="1">OFFSET(C3,DR237,DS237)</f>
        <v>Abde Ezzalzouli</v>
      </c>
      <c r="DU237" s="233">
        <f ca="1">COUNTIF('Group Stages'!J7:J150,DT237)</f>
        <v>0</v>
      </c>
      <c r="DV237" s="233">
        <f ca="1">COUNTIF('Group Stages'!K7:K150,DT237)</f>
        <v>0</v>
      </c>
      <c r="DW237" s="233">
        <f ca="1">COUNTIF('Group Stages'!L7:L150,DT237)</f>
        <v>0</v>
      </c>
      <c r="DX237" s="233">
        <f ca="1">COUNTIF('Group Stages'!M7:M150,DT237)</f>
        <v>0</v>
      </c>
      <c r="DY237" s="233">
        <f ca="1">COUNTIF('Group Stages'!N7:N150,DT237)</f>
        <v>0</v>
      </c>
      <c r="DZ237" s="233">
        <f ca="1">COUNTIF('Group Stages'!O7:O150,DT237)</f>
        <v>0</v>
      </c>
      <c r="EA237" s="233">
        <f ca="1">COUNTIF('Group Stages'!P7:P150,DT237)</f>
        <v>0</v>
      </c>
      <c r="EB237" s="233">
        <f ca="1">COUNTIF('Group Stages'!Q7:Q150,DT237)</f>
        <v>0</v>
      </c>
      <c r="EC237" s="233">
        <f ca="1">COUNTIF('Knock Out Stages'!K7:K85,DT237)</f>
        <v>0</v>
      </c>
      <c r="ED237" s="233">
        <f ca="1">COUNTIF('Knock Out Stages'!L7:L85,DT237)</f>
        <v>0</v>
      </c>
      <c r="EE237" s="233">
        <f ca="1">COUNTIF('Knock Out Stages'!M7:M85,DT237)</f>
        <v>0</v>
      </c>
      <c r="EF237" s="233">
        <f ca="1">COUNTIF('Knock Out Stages'!N7:N85,DT237)</f>
        <v>0</v>
      </c>
      <c r="EG237" s="233">
        <f ca="1">COUNTIF('Knock Out Stages'!O7:O85,DT237)</f>
        <v>0</v>
      </c>
      <c r="EH237" s="233">
        <f ca="1">COUNTIF('Knock Out Stages'!P7:P85,DT237)</f>
        <v>0</v>
      </c>
      <c r="EI237" s="233">
        <f ca="1">COUNTIF('Knock Out Stages'!Q7:Q85,DT237)</f>
        <v>0</v>
      </c>
      <c r="EJ237" s="233">
        <f ca="1">COUNTIF('Knock Out Stages'!R7:R85,DT237)</f>
        <v>0</v>
      </c>
      <c r="EK237" s="233">
        <f t="shared" ca="1" si="871"/>
        <v>0</v>
      </c>
      <c r="EL237" s="235">
        <f ca="1">RANK(EK237,EK3:EK1250)+COUNTIF(EK3:EK237,EK237)-1</f>
        <v>235</v>
      </c>
      <c r="EM237" s="233" t="str">
        <f t="shared" ca="1" si="872"/>
        <v>Abde Ezzalzouli (Morocco)</v>
      </c>
    </row>
    <row r="238" spans="121:143" x14ac:dyDescent="0.2">
      <c r="DQ238" s="233" t="str">
        <f t="shared" ref="DQ238" ca="1" si="874">DQ237</f>
        <v>Morocco</v>
      </c>
      <c r="DR238" s="233">
        <f t="shared" si="868"/>
        <v>1</v>
      </c>
      <c r="DS238" s="233">
        <f t="shared" si="869"/>
        <v>8</v>
      </c>
      <c r="DT238" s="233" t="str">
        <f ca="1">OFFSET(C3,DR238,DS238)</f>
        <v>Abdelhamid Aït Boudlal</v>
      </c>
      <c r="DU238" s="233">
        <f ca="1">COUNTIF('Group Stages'!J7:J150,DT238)</f>
        <v>0</v>
      </c>
      <c r="DV238" s="233">
        <f ca="1">COUNTIF('Group Stages'!K7:K150,DT238)</f>
        <v>0</v>
      </c>
      <c r="DW238" s="233">
        <f ca="1">COUNTIF('Group Stages'!L7:L150,DT238)</f>
        <v>0</v>
      </c>
      <c r="DX238" s="233">
        <f ca="1">COUNTIF('Group Stages'!M7:M150,DT238)</f>
        <v>0</v>
      </c>
      <c r="DY238" s="233">
        <f ca="1">COUNTIF('Group Stages'!N7:N150,DT238)</f>
        <v>0</v>
      </c>
      <c r="DZ238" s="233">
        <f ca="1">COUNTIF('Group Stages'!O7:O150,DT238)</f>
        <v>0</v>
      </c>
      <c r="EA238" s="233">
        <f ca="1">COUNTIF('Group Stages'!P7:P150,DT238)</f>
        <v>0</v>
      </c>
      <c r="EB238" s="233">
        <f ca="1">COUNTIF('Group Stages'!Q7:Q150,DT238)</f>
        <v>0</v>
      </c>
      <c r="EC238" s="233">
        <f ca="1">COUNTIF('Knock Out Stages'!K7:K85,DT238)</f>
        <v>0</v>
      </c>
      <c r="ED238" s="233">
        <f ca="1">COUNTIF('Knock Out Stages'!L7:L85,DT238)</f>
        <v>0</v>
      </c>
      <c r="EE238" s="233">
        <f ca="1">COUNTIF('Knock Out Stages'!M7:M85,DT238)</f>
        <v>0</v>
      </c>
      <c r="EF238" s="233">
        <f ca="1">COUNTIF('Knock Out Stages'!N7:N85,DT238)</f>
        <v>0</v>
      </c>
      <c r="EG238" s="233">
        <f ca="1">COUNTIF('Knock Out Stages'!O7:O85,DT238)</f>
        <v>0</v>
      </c>
      <c r="EH238" s="233">
        <f ca="1">COUNTIF('Knock Out Stages'!P7:P85,DT238)</f>
        <v>0</v>
      </c>
      <c r="EI238" s="233">
        <f ca="1">COUNTIF('Knock Out Stages'!Q7:Q85,DT238)</f>
        <v>0</v>
      </c>
      <c r="EJ238" s="233">
        <f ca="1">COUNTIF('Knock Out Stages'!R7:R85,DT238)</f>
        <v>0</v>
      </c>
      <c r="EK238" s="233">
        <f t="shared" ca="1" si="871"/>
        <v>0</v>
      </c>
      <c r="EL238" s="235">
        <f ca="1">RANK(EK238,EK3:EK1250)+COUNTIF(EK3:EK238,EK238)-1</f>
        <v>236</v>
      </c>
      <c r="EM238" s="233" t="str">
        <f t="shared" ca="1" si="872"/>
        <v>Abdelhamid Aït Boudlal (Morocco)</v>
      </c>
    </row>
    <row r="239" spans="121:143" x14ac:dyDescent="0.2">
      <c r="DQ239" s="233" t="str">
        <f t="shared" ca="1" si="867"/>
        <v>Morocco</v>
      </c>
      <c r="DR239" s="233">
        <f t="shared" si="868"/>
        <v>2</v>
      </c>
      <c r="DS239" s="233">
        <f t="shared" si="869"/>
        <v>8</v>
      </c>
      <c r="DT239" s="233" t="str">
        <f ca="1">OFFSET(C3,DR239,DS239)</f>
        <v>Achraf Hakimi</v>
      </c>
      <c r="DU239" s="233">
        <f ca="1">COUNTIF('Group Stages'!J7:J150,DT239)</f>
        <v>0</v>
      </c>
      <c r="DV239" s="233">
        <f ca="1">COUNTIF('Group Stages'!K7:K150,DT239)</f>
        <v>0</v>
      </c>
      <c r="DW239" s="233">
        <f ca="1">COUNTIF('Group Stages'!L7:L150,DT239)</f>
        <v>0</v>
      </c>
      <c r="DX239" s="233">
        <f ca="1">COUNTIF('Group Stages'!M7:M150,DT239)</f>
        <v>0</v>
      </c>
      <c r="DY239" s="233">
        <f ca="1">COUNTIF('Group Stages'!N7:N150,DT239)</f>
        <v>0</v>
      </c>
      <c r="DZ239" s="233">
        <f ca="1">COUNTIF('Group Stages'!O7:O150,DT239)</f>
        <v>0</v>
      </c>
      <c r="EA239" s="233">
        <f ca="1">COUNTIF('Group Stages'!P7:P150,DT239)</f>
        <v>0</v>
      </c>
      <c r="EB239" s="233">
        <f ca="1">COUNTIF('Group Stages'!Q7:Q150,DT239)</f>
        <v>0</v>
      </c>
      <c r="EC239" s="233">
        <f ca="1">COUNTIF('Knock Out Stages'!K7:K85,DT239)</f>
        <v>0</v>
      </c>
      <c r="ED239" s="233">
        <f ca="1">COUNTIF('Knock Out Stages'!L7:L85,DT239)</f>
        <v>0</v>
      </c>
      <c r="EE239" s="233">
        <f ca="1">COUNTIF('Knock Out Stages'!M7:M85,DT239)</f>
        <v>0</v>
      </c>
      <c r="EF239" s="233">
        <f ca="1">COUNTIF('Knock Out Stages'!N7:N85,DT239)</f>
        <v>0</v>
      </c>
      <c r="EG239" s="233">
        <f ca="1">COUNTIF('Knock Out Stages'!O7:O85,DT239)</f>
        <v>0</v>
      </c>
      <c r="EH239" s="233">
        <f ca="1">COUNTIF('Knock Out Stages'!P7:P85,DT239)</f>
        <v>0</v>
      </c>
      <c r="EI239" s="233">
        <f ca="1">COUNTIF('Knock Out Stages'!Q7:Q85,DT239)</f>
        <v>0</v>
      </c>
      <c r="EJ239" s="233">
        <f ca="1">COUNTIF('Knock Out Stages'!R7:R85,DT239)</f>
        <v>0</v>
      </c>
      <c r="EK239" s="233">
        <f t="shared" ca="1" si="871"/>
        <v>0</v>
      </c>
      <c r="EL239" s="235">
        <f ca="1">RANK(EK239,EK3:EK1250)+COUNTIF(EK3:EK239,EK239)-1</f>
        <v>237</v>
      </c>
      <c r="EM239" s="233" t="str">
        <f t="shared" ca="1" si="872"/>
        <v>Achraf Hakimi (Morocco)</v>
      </c>
    </row>
    <row r="240" spans="121:143" x14ac:dyDescent="0.2">
      <c r="DQ240" s="233" t="str">
        <f t="shared" ca="1" si="867"/>
        <v>Morocco</v>
      </c>
      <c r="DR240" s="233">
        <f t="shared" si="868"/>
        <v>3</v>
      </c>
      <c r="DS240" s="233">
        <f t="shared" si="869"/>
        <v>8</v>
      </c>
      <c r="DT240" s="233" t="str">
        <f ca="1">OFFSET(C3,DR240,DS240)</f>
        <v>Amine Adli</v>
      </c>
      <c r="DU240" s="233">
        <f ca="1">COUNTIF('Group Stages'!J7:J150,DT240)</f>
        <v>0</v>
      </c>
      <c r="DV240" s="233">
        <f ca="1">COUNTIF('Group Stages'!K7:K150,DT240)</f>
        <v>0</v>
      </c>
      <c r="DW240" s="233">
        <f ca="1">COUNTIF('Group Stages'!L7:L150,DT240)</f>
        <v>0</v>
      </c>
      <c r="DX240" s="233">
        <f ca="1">COUNTIF('Group Stages'!M7:M150,DT240)</f>
        <v>0</v>
      </c>
      <c r="DY240" s="233">
        <f ca="1">COUNTIF('Group Stages'!N7:N150,DT240)</f>
        <v>0</v>
      </c>
      <c r="DZ240" s="233">
        <f ca="1">COUNTIF('Group Stages'!O7:O150,DT240)</f>
        <v>0</v>
      </c>
      <c r="EA240" s="233">
        <f ca="1">COUNTIF('Group Stages'!P7:P150,DT240)</f>
        <v>0</v>
      </c>
      <c r="EB240" s="233">
        <f ca="1">COUNTIF('Group Stages'!Q7:Q150,DT240)</f>
        <v>0</v>
      </c>
      <c r="EC240" s="233">
        <f ca="1">COUNTIF('Knock Out Stages'!K7:K85,DT240)</f>
        <v>0</v>
      </c>
      <c r="ED240" s="233">
        <f ca="1">COUNTIF('Knock Out Stages'!L7:L85,DT240)</f>
        <v>0</v>
      </c>
      <c r="EE240" s="233">
        <f ca="1">COUNTIF('Knock Out Stages'!M7:M85,DT240)</f>
        <v>0</v>
      </c>
      <c r="EF240" s="233">
        <f ca="1">COUNTIF('Knock Out Stages'!N7:N85,DT240)</f>
        <v>0</v>
      </c>
      <c r="EG240" s="233">
        <f ca="1">COUNTIF('Knock Out Stages'!O7:O85,DT240)</f>
        <v>0</v>
      </c>
      <c r="EH240" s="233">
        <f ca="1">COUNTIF('Knock Out Stages'!P7:P85,DT240)</f>
        <v>0</v>
      </c>
      <c r="EI240" s="233">
        <f ca="1">COUNTIF('Knock Out Stages'!Q7:Q85,DT240)</f>
        <v>0</v>
      </c>
      <c r="EJ240" s="233">
        <f ca="1">COUNTIF('Knock Out Stages'!R7:R85,DT240)</f>
        <v>0</v>
      </c>
      <c r="EK240" s="233">
        <f t="shared" ca="1" si="871"/>
        <v>0</v>
      </c>
      <c r="EL240" s="235">
        <f ca="1">RANK(EK240,EK3:EK1250)+COUNTIF(EK3:EK240,EK240)-1</f>
        <v>238</v>
      </c>
      <c r="EM240" s="233" t="str">
        <f t="shared" ca="1" si="872"/>
        <v>Amine Adli (Morocco)</v>
      </c>
    </row>
    <row r="241" spans="121:143" x14ac:dyDescent="0.2">
      <c r="DQ241" s="233" t="str">
        <f t="shared" ca="1" si="867"/>
        <v>Morocco</v>
      </c>
      <c r="DR241" s="233">
        <f t="shared" si="868"/>
        <v>4</v>
      </c>
      <c r="DS241" s="233">
        <f t="shared" si="869"/>
        <v>8</v>
      </c>
      <c r="DT241" s="233" t="str">
        <f ca="1">OFFSET(C3,DR241,DS241)</f>
        <v>Anass Salah-Eddine</v>
      </c>
      <c r="DU241" s="233">
        <f ca="1">COUNTIF('Group Stages'!J7:J150,DT241)</f>
        <v>0</v>
      </c>
      <c r="DV241" s="233">
        <f ca="1">COUNTIF('Group Stages'!K7:K150,DT241)</f>
        <v>0</v>
      </c>
      <c r="DW241" s="233">
        <f ca="1">COUNTIF('Group Stages'!L7:L150,DT241)</f>
        <v>0</v>
      </c>
      <c r="DX241" s="233">
        <f ca="1">COUNTIF('Group Stages'!M7:M150,DT241)</f>
        <v>0</v>
      </c>
      <c r="DY241" s="233">
        <f ca="1">COUNTIF('Group Stages'!N7:N150,DT241)</f>
        <v>0</v>
      </c>
      <c r="DZ241" s="233">
        <f ca="1">COUNTIF('Group Stages'!O7:O150,DT241)</f>
        <v>0</v>
      </c>
      <c r="EA241" s="233">
        <f ca="1">COUNTIF('Group Stages'!P7:P150,DT241)</f>
        <v>0</v>
      </c>
      <c r="EB241" s="233">
        <f ca="1">COUNTIF('Group Stages'!Q7:Q150,DT241)</f>
        <v>0</v>
      </c>
      <c r="EC241" s="233">
        <f ca="1">COUNTIF('Knock Out Stages'!K7:K85,DT241)</f>
        <v>0</v>
      </c>
      <c r="ED241" s="233">
        <f ca="1">COUNTIF('Knock Out Stages'!L7:L85,DT241)</f>
        <v>0</v>
      </c>
      <c r="EE241" s="233">
        <f ca="1">COUNTIF('Knock Out Stages'!M7:M85,DT241)</f>
        <v>0</v>
      </c>
      <c r="EF241" s="233">
        <f ca="1">COUNTIF('Knock Out Stages'!N7:N85,DT241)</f>
        <v>0</v>
      </c>
      <c r="EG241" s="233">
        <f ca="1">COUNTIF('Knock Out Stages'!O7:O85,DT241)</f>
        <v>0</v>
      </c>
      <c r="EH241" s="233">
        <f ca="1">COUNTIF('Knock Out Stages'!P7:P85,DT241)</f>
        <v>0</v>
      </c>
      <c r="EI241" s="233">
        <f ca="1">COUNTIF('Knock Out Stages'!Q7:Q85,DT241)</f>
        <v>0</v>
      </c>
      <c r="EJ241" s="233">
        <f ca="1">COUNTIF('Knock Out Stages'!R7:R85,DT241)</f>
        <v>0</v>
      </c>
      <c r="EK241" s="233">
        <f t="shared" ca="1" si="871"/>
        <v>0</v>
      </c>
      <c r="EL241" s="235">
        <f ca="1">RANK(EK241,EK3:EK1250)+COUNTIF(EK3:EK241,EK241)-1</f>
        <v>239</v>
      </c>
      <c r="EM241" s="233" t="str">
        <f t="shared" ca="1" si="872"/>
        <v>Anass Salah-Eddine (Morocco)</v>
      </c>
    </row>
    <row r="242" spans="121:143" x14ac:dyDescent="0.2">
      <c r="DQ242" s="233" t="str">
        <f t="shared" ca="1" si="867"/>
        <v>Morocco</v>
      </c>
      <c r="DR242" s="233">
        <f t="shared" si="868"/>
        <v>5</v>
      </c>
      <c r="DS242" s="233">
        <f t="shared" si="869"/>
        <v>8</v>
      </c>
      <c r="DT242" s="233" t="str">
        <f ca="1">OFFSET(C3,DR242,DS242)</f>
        <v>Ayoub El Kaabi</v>
      </c>
      <c r="DU242" s="233">
        <f ca="1">COUNTIF('Group Stages'!J7:J150,DT242)</f>
        <v>0</v>
      </c>
      <c r="DV242" s="233">
        <f ca="1">COUNTIF('Group Stages'!K7:K150,DT242)</f>
        <v>0</v>
      </c>
      <c r="DW242" s="233">
        <f ca="1">COUNTIF('Group Stages'!L7:L150,DT242)</f>
        <v>0</v>
      </c>
      <c r="DX242" s="233">
        <f ca="1">COUNTIF('Group Stages'!M7:M150,DT242)</f>
        <v>0</v>
      </c>
      <c r="DY242" s="233">
        <f ca="1">COUNTIF('Group Stages'!N7:N150,DT242)</f>
        <v>0</v>
      </c>
      <c r="DZ242" s="233">
        <f ca="1">COUNTIF('Group Stages'!O7:O150,DT242)</f>
        <v>0</v>
      </c>
      <c r="EA242" s="233">
        <f ca="1">COUNTIF('Group Stages'!P7:P150,DT242)</f>
        <v>0</v>
      </c>
      <c r="EB242" s="233">
        <f ca="1">COUNTIF('Group Stages'!Q7:Q150,DT242)</f>
        <v>0</v>
      </c>
      <c r="EC242" s="233">
        <f ca="1">COUNTIF('Knock Out Stages'!K7:K85,DT242)</f>
        <v>0</v>
      </c>
      <c r="ED242" s="233">
        <f ca="1">COUNTIF('Knock Out Stages'!L7:L85,DT242)</f>
        <v>0</v>
      </c>
      <c r="EE242" s="233">
        <f ca="1">COUNTIF('Knock Out Stages'!M7:M85,DT242)</f>
        <v>0</v>
      </c>
      <c r="EF242" s="233">
        <f ca="1">COUNTIF('Knock Out Stages'!N7:N85,DT242)</f>
        <v>0</v>
      </c>
      <c r="EG242" s="233">
        <f ca="1">COUNTIF('Knock Out Stages'!O7:O85,DT242)</f>
        <v>0</v>
      </c>
      <c r="EH242" s="233">
        <f ca="1">COUNTIF('Knock Out Stages'!P7:P85,DT242)</f>
        <v>0</v>
      </c>
      <c r="EI242" s="233">
        <f ca="1">COUNTIF('Knock Out Stages'!Q7:Q85,DT242)</f>
        <v>0</v>
      </c>
      <c r="EJ242" s="233">
        <f ca="1">COUNTIF('Knock Out Stages'!R7:R85,DT242)</f>
        <v>0</v>
      </c>
      <c r="EK242" s="233">
        <f t="shared" ca="1" si="871"/>
        <v>0</v>
      </c>
      <c r="EL242" s="235">
        <f ca="1">RANK(EK242,EK3:EK1250)+COUNTIF(EK3:EK242,EK242)-1</f>
        <v>240</v>
      </c>
      <c r="EM242" s="233" t="str">
        <f t="shared" ca="1" si="872"/>
        <v>Ayoub El Kaabi (Morocco)</v>
      </c>
    </row>
    <row r="243" spans="121:143" x14ac:dyDescent="0.2">
      <c r="DQ243" s="233" t="str">
        <f t="shared" ca="1" si="867"/>
        <v>Morocco</v>
      </c>
      <c r="DR243" s="233">
        <f t="shared" si="868"/>
        <v>6</v>
      </c>
      <c r="DS243" s="233">
        <f t="shared" si="869"/>
        <v>8</v>
      </c>
      <c r="DT243" s="233" t="str">
        <f ca="1">OFFSET(C3,DR243,DS243)</f>
        <v>Azzedine Ounahi</v>
      </c>
      <c r="DU243" s="233">
        <f ca="1">COUNTIF('Group Stages'!J7:J150,DT243)</f>
        <v>0</v>
      </c>
      <c r="DV243" s="233">
        <f ca="1">COUNTIF('Group Stages'!K7:K150,DT243)</f>
        <v>0</v>
      </c>
      <c r="DW243" s="233">
        <f ca="1">COUNTIF('Group Stages'!L7:L150,DT243)</f>
        <v>0</v>
      </c>
      <c r="DX243" s="233">
        <f ca="1">COUNTIF('Group Stages'!M7:M150,DT243)</f>
        <v>0</v>
      </c>
      <c r="DY243" s="233">
        <f ca="1">COUNTIF('Group Stages'!N7:N150,DT243)</f>
        <v>0</v>
      </c>
      <c r="DZ243" s="233">
        <f ca="1">COUNTIF('Group Stages'!O7:O150,DT243)</f>
        <v>0</v>
      </c>
      <c r="EA243" s="233">
        <f ca="1">COUNTIF('Group Stages'!P7:P150,DT243)</f>
        <v>0</v>
      </c>
      <c r="EB243" s="233">
        <f ca="1">COUNTIF('Group Stages'!Q7:Q150,DT243)</f>
        <v>0</v>
      </c>
      <c r="EC243" s="233">
        <f ca="1">COUNTIF('Knock Out Stages'!K7:K85,DT243)</f>
        <v>0</v>
      </c>
      <c r="ED243" s="233">
        <f ca="1">COUNTIF('Knock Out Stages'!L7:L85,DT243)</f>
        <v>0</v>
      </c>
      <c r="EE243" s="233">
        <f ca="1">COUNTIF('Knock Out Stages'!M7:M85,DT243)</f>
        <v>0</v>
      </c>
      <c r="EF243" s="233">
        <f ca="1">COUNTIF('Knock Out Stages'!N7:N85,DT243)</f>
        <v>0</v>
      </c>
      <c r="EG243" s="233">
        <f ca="1">COUNTIF('Knock Out Stages'!O7:O85,DT243)</f>
        <v>0</v>
      </c>
      <c r="EH243" s="233">
        <f ca="1">COUNTIF('Knock Out Stages'!P7:P85,DT243)</f>
        <v>0</v>
      </c>
      <c r="EI243" s="233">
        <f ca="1">COUNTIF('Knock Out Stages'!Q7:Q85,DT243)</f>
        <v>0</v>
      </c>
      <c r="EJ243" s="233">
        <f ca="1">COUNTIF('Knock Out Stages'!R7:R85,DT243)</f>
        <v>0</v>
      </c>
      <c r="EK243" s="233">
        <f t="shared" ca="1" si="871"/>
        <v>0</v>
      </c>
      <c r="EL243" s="235">
        <f ca="1">RANK(EK243,EK3:EK1250)+COUNTIF(EK3:EK243,EK243)-1</f>
        <v>241</v>
      </c>
      <c r="EM243" s="233" t="str">
        <f t="shared" ca="1" si="872"/>
        <v>Azzedine Ounahi (Morocco)</v>
      </c>
    </row>
    <row r="244" spans="121:143" x14ac:dyDescent="0.2">
      <c r="DQ244" s="233" t="str">
        <f t="shared" ca="1" si="867"/>
        <v>Morocco</v>
      </c>
      <c r="DR244" s="233">
        <f t="shared" si="868"/>
        <v>7</v>
      </c>
      <c r="DS244" s="233">
        <f t="shared" si="869"/>
        <v>8</v>
      </c>
      <c r="DT244" s="233" t="str">
        <f ca="1">OFFSET(C3,DR244,DS244)</f>
        <v>Bilal El Khannouss</v>
      </c>
      <c r="DU244" s="233">
        <f ca="1">COUNTIF('Group Stages'!J7:J150,DT244)</f>
        <v>0</v>
      </c>
      <c r="DV244" s="233">
        <f ca="1">COUNTIF('Group Stages'!K7:K150,DT244)</f>
        <v>0</v>
      </c>
      <c r="DW244" s="233">
        <f ca="1">COUNTIF('Group Stages'!L7:L150,DT244)</f>
        <v>0</v>
      </c>
      <c r="DX244" s="233">
        <f ca="1">COUNTIF('Group Stages'!M7:M150,DT244)</f>
        <v>0</v>
      </c>
      <c r="DY244" s="233">
        <f ca="1">COUNTIF('Group Stages'!N7:N150,DT244)</f>
        <v>0</v>
      </c>
      <c r="DZ244" s="233">
        <f ca="1">COUNTIF('Group Stages'!O7:O150,DT244)</f>
        <v>0</v>
      </c>
      <c r="EA244" s="233">
        <f ca="1">COUNTIF('Group Stages'!P7:P150,DT244)</f>
        <v>0</v>
      </c>
      <c r="EB244" s="233">
        <f ca="1">COUNTIF('Group Stages'!Q7:Q150,DT244)</f>
        <v>0</v>
      </c>
      <c r="EC244" s="233">
        <f ca="1">COUNTIF('Knock Out Stages'!K7:K85,DT244)</f>
        <v>0</v>
      </c>
      <c r="ED244" s="233">
        <f ca="1">COUNTIF('Knock Out Stages'!L7:L85,DT244)</f>
        <v>0</v>
      </c>
      <c r="EE244" s="233">
        <f ca="1">COUNTIF('Knock Out Stages'!M7:M85,DT244)</f>
        <v>0</v>
      </c>
      <c r="EF244" s="233">
        <f ca="1">COUNTIF('Knock Out Stages'!N7:N85,DT244)</f>
        <v>0</v>
      </c>
      <c r="EG244" s="233">
        <f ca="1">COUNTIF('Knock Out Stages'!O7:O85,DT244)</f>
        <v>0</v>
      </c>
      <c r="EH244" s="233">
        <f ca="1">COUNTIF('Knock Out Stages'!P7:P85,DT244)</f>
        <v>0</v>
      </c>
      <c r="EI244" s="233">
        <f ca="1">COUNTIF('Knock Out Stages'!Q7:Q85,DT244)</f>
        <v>0</v>
      </c>
      <c r="EJ244" s="233">
        <f ca="1">COUNTIF('Knock Out Stages'!R7:R85,DT244)</f>
        <v>0</v>
      </c>
      <c r="EK244" s="233">
        <f t="shared" ca="1" si="871"/>
        <v>0</v>
      </c>
      <c r="EL244" s="235">
        <f ca="1">RANK(EK244,EK3:EK1250)+COUNTIF(EK3:EK244,EK244)-1</f>
        <v>242</v>
      </c>
      <c r="EM244" s="233" t="str">
        <f t="shared" ca="1" si="872"/>
        <v>Bilal El Khannouss (Morocco)</v>
      </c>
    </row>
    <row r="245" spans="121:143" x14ac:dyDescent="0.2">
      <c r="DQ245" s="233" t="str">
        <f t="shared" ca="1" si="867"/>
        <v>Morocco</v>
      </c>
      <c r="DR245" s="233">
        <f t="shared" si="868"/>
        <v>8</v>
      </c>
      <c r="DS245" s="233">
        <f t="shared" si="869"/>
        <v>8</v>
      </c>
      <c r="DT245" s="233" t="str">
        <f ca="1">OFFSET(C3,DR245,DS245)</f>
        <v>Brahim Díaz</v>
      </c>
      <c r="DU245" s="233">
        <f ca="1">COUNTIF('Group Stages'!J7:J150,DT245)</f>
        <v>0</v>
      </c>
      <c r="DV245" s="233">
        <f ca="1">COUNTIF('Group Stages'!K7:K150,DT245)</f>
        <v>0</v>
      </c>
      <c r="DW245" s="233">
        <f ca="1">COUNTIF('Group Stages'!L7:L150,DT245)</f>
        <v>0</v>
      </c>
      <c r="DX245" s="233">
        <f ca="1">COUNTIF('Group Stages'!M7:M150,DT245)</f>
        <v>0</v>
      </c>
      <c r="DY245" s="233">
        <f ca="1">COUNTIF('Group Stages'!N7:N150,DT245)</f>
        <v>0</v>
      </c>
      <c r="DZ245" s="233">
        <f ca="1">COUNTIF('Group Stages'!O7:O150,DT245)</f>
        <v>0</v>
      </c>
      <c r="EA245" s="233">
        <f ca="1">COUNTIF('Group Stages'!P7:P150,DT245)</f>
        <v>0</v>
      </c>
      <c r="EB245" s="233">
        <f ca="1">COUNTIF('Group Stages'!Q7:Q150,DT245)</f>
        <v>0</v>
      </c>
      <c r="EC245" s="233">
        <f ca="1">COUNTIF('Knock Out Stages'!K7:K85,DT245)</f>
        <v>0</v>
      </c>
      <c r="ED245" s="233">
        <f ca="1">COUNTIF('Knock Out Stages'!L7:L85,DT245)</f>
        <v>0</v>
      </c>
      <c r="EE245" s="233">
        <f ca="1">COUNTIF('Knock Out Stages'!M7:M85,DT245)</f>
        <v>0</v>
      </c>
      <c r="EF245" s="233">
        <f ca="1">COUNTIF('Knock Out Stages'!N7:N85,DT245)</f>
        <v>0</v>
      </c>
      <c r="EG245" s="233">
        <f ca="1">COUNTIF('Knock Out Stages'!O7:O85,DT245)</f>
        <v>0</v>
      </c>
      <c r="EH245" s="233">
        <f ca="1">COUNTIF('Knock Out Stages'!P7:P85,DT245)</f>
        <v>0</v>
      </c>
      <c r="EI245" s="233">
        <f ca="1">COUNTIF('Knock Out Stages'!Q7:Q85,DT245)</f>
        <v>0</v>
      </c>
      <c r="EJ245" s="233">
        <f ca="1">COUNTIF('Knock Out Stages'!R7:R85,DT245)</f>
        <v>0</v>
      </c>
      <c r="EK245" s="233">
        <f t="shared" ca="1" si="871"/>
        <v>0</v>
      </c>
      <c r="EL245" s="235">
        <f ca="1">RANK(EK245,EK3:EK1250)+COUNTIF(EK3:EK245,EK245)-1</f>
        <v>243</v>
      </c>
      <c r="EM245" s="233" t="str">
        <f t="shared" ca="1" si="872"/>
        <v>Brahim Díaz (Morocco)</v>
      </c>
    </row>
    <row r="246" spans="121:143" x14ac:dyDescent="0.2">
      <c r="DQ246" s="233" t="str">
        <f t="shared" ca="1" si="867"/>
        <v>Morocco</v>
      </c>
      <c r="DR246" s="233">
        <f t="shared" si="868"/>
        <v>9</v>
      </c>
      <c r="DS246" s="233">
        <f t="shared" si="869"/>
        <v>8</v>
      </c>
      <c r="DT246" s="233" t="str">
        <f ca="1">OFFSET(C3,DR246,DS246)</f>
        <v>Chadi Riad</v>
      </c>
      <c r="DU246" s="233">
        <f ca="1">COUNTIF('Group Stages'!J7:J150,DT246)</f>
        <v>0</v>
      </c>
      <c r="DV246" s="233">
        <f ca="1">COUNTIF('Group Stages'!K7:K150,DT246)</f>
        <v>0</v>
      </c>
      <c r="DW246" s="233">
        <f ca="1">COUNTIF('Group Stages'!L7:L150,DT246)</f>
        <v>0</v>
      </c>
      <c r="DX246" s="233">
        <f ca="1">COUNTIF('Group Stages'!M7:M150,DT246)</f>
        <v>0</v>
      </c>
      <c r="DY246" s="233">
        <f ca="1">COUNTIF('Group Stages'!N7:N150,DT246)</f>
        <v>0</v>
      </c>
      <c r="DZ246" s="233">
        <f ca="1">COUNTIF('Group Stages'!O7:O150,DT246)</f>
        <v>0</v>
      </c>
      <c r="EA246" s="233">
        <f ca="1">COUNTIF('Group Stages'!P7:P150,DT246)</f>
        <v>0</v>
      </c>
      <c r="EB246" s="233">
        <f ca="1">COUNTIF('Group Stages'!Q7:Q150,DT246)</f>
        <v>0</v>
      </c>
      <c r="EC246" s="233">
        <f ca="1">COUNTIF('Knock Out Stages'!K7:K85,DT246)</f>
        <v>0</v>
      </c>
      <c r="ED246" s="233">
        <f ca="1">COUNTIF('Knock Out Stages'!L7:L85,DT246)</f>
        <v>0</v>
      </c>
      <c r="EE246" s="233">
        <f ca="1">COUNTIF('Knock Out Stages'!M7:M85,DT246)</f>
        <v>0</v>
      </c>
      <c r="EF246" s="233">
        <f ca="1">COUNTIF('Knock Out Stages'!N7:N85,DT246)</f>
        <v>0</v>
      </c>
      <c r="EG246" s="233">
        <f ca="1">COUNTIF('Knock Out Stages'!O7:O85,DT246)</f>
        <v>0</v>
      </c>
      <c r="EH246" s="233">
        <f ca="1">COUNTIF('Knock Out Stages'!P7:P85,DT246)</f>
        <v>0</v>
      </c>
      <c r="EI246" s="233">
        <f ca="1">COUNTIF('Knock Out Stages'!Q7:Q85,DT246)</f>
        <v>0</v>
      </c>
      <c r="EJ246" s="233">
        <f ca="1">COUNTIF('Knock Out Stages'!R7:R85,DT246)</f>
        <v>0</v>
      </c>
      <c r="EK246" s="233">
        <f t="shared" ca="1" si="871"/>
        <v>0</v>
      </c>
      <c r="EL246" s="235">
        <f ca="1">RANK(EK246,EK3:EK1250)+COUNTIF(EK3:EK246,EK246)-1</f>
        <v>244</v>
      </c>
      <c r="EM246" s="233" t="str">
        <f t="shared" ca="1" si="872"/>
        <v>Chadi Riad (Morocco)</v>
      </c>
    </row>
    <row r="247" spans="121:143" x14ac:dyDescent="0.2">
      <c r="DQ247" s="233" t="str">
        <f t="shared" ca="1" si="867"/>
        <v>Morocco</v>
      </c>
      <c r="DR247" s="233">
        <f t="shared" si="868"/>
        <v>10</v>
      </c>
      <c r="DS247" s="233">
        <f t="shared" si="869"/>
        <v>8</v>
      </c>
      <c r="DT247" s="233" t="str">
        <f ca="1">OFFSET(C3,DR247,DS247)</f>
        <v>Chemsdine Talbi</v>
      </c>
      <c r="DU247" s="233">
        <f ca="1">COUNTIF('Group Stages'!J7:J150,DT247)</f>
        <v>0</v>
      </c>
      <c r="DV247" s="233">
        <f ca="1">COUNTIF('Group Stages'!K7:K150,DT247)</f>
        <v>0</v>
      </c>
      <c r="DW247" s="233">
        <f ca="1">COUNTIF('Group Stages'!L7:L150,DT247)</f>
        <v>0</v>
      </c>
      <c r="DX247" s="233">
        <f ca="1">COUNTIF('Group Stages'!M7:M150,DT247)</f>
        <v>0</v>
      </c>
      <c r="DY247" s="233">
        <f ca="1">COUNTIF('Group Stages'!N7:N150,DT247)</f>
        <v>0</v>
      </c>
      <c r="DZ247" s="233">
        <f ca="1">COUNTIF('Group Stages'!O7:O150,DT247)</f>
        <v>0</v>
      </c>
      <c r="EA247" s="233">
        <f ca="1">COUNTIF('Group Stages'!P7:P150,DT247)</f>
        <v>0</v>
      </c>
      <c r="EB247" s="233">
        <f ca="1">COUNTIF('Group Stages'!Q7:Q150,DT247)</f>
        <v>0</v>
      </c>
      <c r="EC247" s="233">
        <f ca="1">COUNTIF('Knock Out Stages'!K7:K85,DT247)</f>
        <v>0</v>
      </c>
      <c r="ED247" s="233">
        <f ca="1">COUNTIF('Knock Out Stages'!L7:L85,DT247)</f>
        <v>0</v>
      </c>
      <c r="EE247" s="233">
        <f ca="1">COUNTIF('Knock Out Stages'!M7:M85,DT247)</f>
        <v>0</v>
      </c>
      <c r="EF247" s="233">
        <f ca="1">COUNTIF('Knock Out Stages'!N7:N85,DT247)</f>
        <v>0</v>
      </c>
      <c r="EG247" s="233">
        <f ca="1">COUNTIF('Knock Out Stages'!O7:O85,DT247)</f>
        <v>0</v>
      </c>
      <c r="EH247" s="233">
        <f ca="1">COUNTIF('Knock Out Stages'!P7:P85,DT247)</f>
        <v>0</v>
      </c>
      <c r="EI247" s="233">
        <f ca="1">COUNTIF('Knock Out Stages'!Q7:Q85,DT247)</f>
        <v>0</v>
      </c>
      <c r="EJ247" s="233">
        <f ca="1">COUNTIF('Knock Out Stages'!R7:R85,DT247)</f>
        <v>0</v>
      </c>
      <c r="EK247" s="233">
        <f t="shared" ca="1" si="871"/>
        <v>0</v>
      </c>
      <c r="EL247" s="235">
        <f ca="1">RANK(EK247,EK3:EK1250)+COUNTIF(EK3:EK247,EK247)-1</f>
        <v>245</v>
      </c>
      <c r="EM247" s="233" t="str">
        <f t="shared" ca="1" si="872"/>
        <v>Chemsdine Talbi (Morocco)</v>
      </c>
    </row>
    <row r="248" spans="121:143" x14ac:dyDescent="0.2">
      <c r="DQ248" s="233" t="str">
        <f t="shared" ref="DQ248:DQ311" ca="1" si="875">DQ247</f>
        <v>Morocco</v>
      </c>
      <c r="DR248" s="233">
        <f t="shared" ref="DR248:DR311" si="876">DR222</f>
        <v>11</v>
      </c>
      <c r="DS248" s="233">
        <f t="shared" ref="DS248:DS311" si="877">DS222+1</f>
        <v>8</v>
      </c>
      <c r="DT248" s="233" t="str">
        <f ca="1">OFFSET(C3,DR248,DS248)</f>
        <v>El Mehdi Benabid</v>
      </c>
      <c r="DU248" s="233">
        <f ca="1">COUNTIF('Group Stages'!J7:J150,DT248)</f>
        <v>0</v>
      </c>
      <c r="DV248" s="233">
        <f ca="1">COUNTIF('Group Stages'!K7:K150,DT248)</f>
        <v>0</v>
      </c>
      <c r="DW248" s="233">
        <f ca="1">COUNTIF('Group Stages'!L7:L150,DT248)</f>
        <v>0</v>
      </c>
      <c r="DX248" s="233">
        <f ca="1">COUNTIF('Group Stages'!M7:M150,DT248)</f>
        <v>0</v>
      </c>
      <c r="DY248" s="233">
        <f ca="1">COUNTIF('Group Stages'!N7:N150,DT248)</f>
        <v>0</v>
      </c>
      <c r="DZ248" s="233">
        <f ca="1">COUNTIF('Group Stages'!O7:O150,DT248)</f>
        <v>0</v>
      </c>
      <c r="EA248" s="233">
        <f ca="1">COUNTIF('Group Stages'!P7:P150,DT248)</f>
        <v>0</v>
      </c>
      <c r="EB248" s="233">
        <f ca="1">COUNTIF('Group Stages'!Q7:Q150,DT248)</f>
        <v>0</v>
      </c>
      <c r="EC248" s="233">
        <f ca="1">COUNTIF('Knock Out Stages'!K7:K85,DT248)</f>
        <v>0</v>
      </c>
      <c r="ED248" s="233">
        <f ca="1">COUNTIF('Knock Out Stages'!L7:L85,DT248)</f>
        <v>0</v>
      </c>
      <c r="EE248" s="233">
        <f ca="1">COUNTIF('Knock Out Stages'!M7:M85,DT248)</f>
        <v>0</v>
      </c>
      <c r="EF248" s="233">
        <f ca="1">COUNTIF('Knock Out Stages'!N7:N85,DT248)</f>
        <v>0</v>
      </c>
      <c r="EG248" s="233">
        <f ca="1">COUNTIF('Knock Out Stages'!O7:O85,DT248)</f>
        <v>0</v>
      </c>
      <c r="EH248" s="233">
        <f ca="1">COUNTIF('Knock Out Stages'!P7:P85,DT248)</f>
        <v>0</v>
      </c>
      <c r="EI248" s="233">
        <f ca="1">COUNTIF('Knock Out Stages'!Q7:Q85,DT248)</f>
        <v>0</v>
      </c>
      <c r="EJ248" s="233">
        <f ca="1">COUNTIF('Knock Out Stages'!R7:R85,DT248)</f>
        <v>0</v>
      </c>
      <c r="EK248" s="233">
        <f t="shared" ca="1" si="871"/>
        <v>0</v>
      </c>
      <c r="EL248" s="235">
        <f ca="1">RANK(EK248,EK3:EK1250)+COUNTIF(EK3:EK248,EK248)-1</f>
        <v>246</v>
      </c>
      <c r="EM248" s="233" t="str">
        <f t="shared" ca="1" si="872"/>
        <v>El Mehdi Benabid (Morocco)</v>
      </c>
    </row>
    <row r="249" spans="121:143" x14ac:dyDescent="0.2">
      <c r="DQ249" s="233" t="str">
        <f t="shared" ca="1" si="875"/>
        <v>Morocco</v>
      </c>
      <c r="DR249" s="233">
        <f t="shared" si="876"/>
        <v>12</v>
      </c>
      <c r="DS249" s="233">
        <f t="shared" si="877"/>
        <v>8</v>
      </c>
      <c r="DT249" s="233" t="str">
        <f ca="1">OFFSET(C3,DR249,DS249)</f>
        <v>Gessime Yassine</v>
      </c>
      <c r="DU249" s="233">
        <f ca="1">COUNTIF('Group Stages'!J7:J150,DT249)</f>
        <v>0</v>
      </c>
      <c r="DV249" s="233">
        <f ca="1">COUNTIF('Group Stages'!K7:K150,DT249)</f>
        <v>0</v>
      </c>
      <c r="DW249" s="233">
        <f ca="1">COUNTIF('Group Stages'!L7:L150,DT249)</f>
        <v>0</v>
      </c>
      <c r="DX249" s="233">
        <f ca="1">COUNTIF('Group Stages'!M7:M150,DT249)</f>
        <v>0</v>
      </c>
      <c r="DY249" s="233">
        <f ca="1">COUNTIF('Group Stages'!N7:N150,DT249)</f>
        <v>0</v>
      </c>
      <c r="DZ249" s="233">
        <f ca="1">COUNTIF('Group Stages'!O7:O150,DT249)</f>
        <v>0</v>
      </c>
      <c r="EA249" s="233">
        <f ca="1">COUNTIF('Group Stages'!P7:P150,DT249)</f>
        <v>0</v>
      </c>
      <c r="EB249" s="233">
        <f ca="1">COUNTIF('Group Stages'!Q7:Q150,DT249)</f>
        <v>0</v>
      </c>
      <c r="EC249" s="233">
        <f ca="1">COUNTIF('Knock Out Stages'!K7:K85,DT249)</f>
        <v>0</v>
      </c>
      <c r="ED249" s="233">
        <f ca="1">COUNTIF('Knock Out Stages'!L7:L85,DT249)</f>
        <v>0</v>
      </c>
      <c r="EE249" s="233">
        <f ca="1">COUNTIF('Knock Out Stages'!M7:M85,DT249)</f>
        <v>0</v>
      </c>
      <c r="EF249" s="233">
        <f ca="1">COUNTIF('Knock Out Stages'!N7:N85,DT249)</f>
        <v>0</v>
      </c>
      <c r="EG249" s="233">
        <f ca="1">COUNTIF('Knock Out Stages'!O7:O85,DT249)</f>
        <v>0</v>
      </c>
      <c r="EH249" s="233">
        <f ca="1">COUNTIF('Knock Out Stages'!P7:P85,DT249)</f>
        <v>0</v>
      </c>
      <c r="EI249" s="233">
        <f ca="1">COUNTIF('Knock Out Stages'!Q7:Q85,DT249)</f>
        <v>0</v>
      </c>
      <c r="EJ249" s="233">
        <f ca="1">COUNTIF('Knock Out Stages'!R7:R85,DT249)</f>
        <v>0</v>
      </c>
      <c r="EK249" s="233">
        <f t="shared" ca="1" si="871"/>
        <v>0</v>
      </c>
      <c r="EL249" s="235">
        <f ca="1">RANK(EK249,EK3:EK1250)+COUNTIF(EK3:EK249,EK249)-1</f>
        <v>247</v>
      </c>
      <c r="EM249" s="233" t="str">
        <f t="shared" ca="1" si="872"/>
        <v>Gessime Yassine (Morocco)</v>
      </c>
    </row>
    <row r="250" spans="121:143" x14ac:dyDescent="0.2">
      <c r="DQ250" s="233" t="str">
        <f t="shared" ca="1" si="875"/>
        <v>Morocco</v>
      </c>
      <c r="DR250" s="233">
        <f t="shared" si="876"/>
        <v>13</v>
      </c>
      <c r="DS250" s="233">
        <f t="shared" si="877"/>
        <v>8</v>
      </c>
      <c r="DT250" s="233" t="str">
        <f ca="1">OFFSET(C3,DR250,DS250)</f>
        <v>Ismaël Baouf</v>
      </c>
      <c r="DU250" s="233">
        <f ca="1">COUNTIF('Group Stages'!J7:J150,DT250)</f>
        <v>0</v>
      </c>
      <c r="DV250" s="233">
        <f ca="1">COUNTIF('Group Stages'!K7:K150,DT250)</f>
        <v>0</v>
      </c>
      <c r="DW250" s="233">
        <f ca="1">COUNTIF('Group Stages'!L7:L150,DT250)</f>
        <v>0</v>
      </c>
      <c r="DX250" s="233">
        <f ca="1">COUNTIF('Group Stages'!M7:M150,DT250)</f>
        <v>0</v>
      </c>
      <c r="DY250" s="233">
        <f ca="1">COUNTIF('Group Stages'!N7:N150,DT250)</f>
        <v>0</v>
      </c>
      <c r="DZ250" s="233">
        <f ca="1">COUNTIF('Group Stages'!O7:O150,DT250)</f>
        <v>0</v>
      </c>
      <c r="EA250" s="233">
        <f ca="1">COUNTIF('Group Stages'!P7:P150,DT250)</f>
        <v>0</v>
      </c>
      <c r="EB250" s="233">
        <f ca="1">COUNTIF('Group Stages'!Q7:Q150,DT250)</f>
        <v>0</v>
      </c>
      <c r="EC250" s="233">
        <f ca="1">COUNTIF('Knock Out Stages'!K7:K85,DT250)</f>
        <v>0</v>
      </c>
      <c r="ED250" s="233">
        <f ca="1">COUNTIF('Knock Out Stages'!L7:L85,DT250)</f>
        <v>0</v>
      </c>
      <c r="EE250" s="233">
        <f ca="1">COUNTIF('Knock Out Stages'!M7:M85,DT250)</f>
        <v>0</v>
      </c>
      <c r="EF250" s="233">
        <f ca="1">COUNTIF('Knock Out Stages'!N7:N85,DT250)</f>
        <v>0</v>
      </c>
      <c r="EG250" s="233">
        <f ca="1">COUNTIF('Knock Out Stages'!O7:O85,DT250)</f>
        <v>0</v>
      </c>
      <c r="EH250" s="233">
        <f ca="1">COUNTIF('Knock Out Stages'!P7:P85,DT250)</f>
        <v>0</v>
      </c>
      <c r="EI250" s="233">
        <f ca="1">COUNTIF('Knock Out Stages'!Q7:Q85,DT250)</f>
        <v>0</v>
      </c>
      <c r="EJ250" s="233">
        <f ca="1">COUNTIF('Knock Out Stages'!R7:R85,DT250)</f>
        <v>0</v>
      </c>
      <c r="EK250" s="233">
        <f t="shared" ca="1" si="871"/>
        <v>0</v>
      </c>
      <c r="EL250" s="235">
        <f ca="1">RANK(EK250,EK3:EK1250)+COUNTIF(EK3:EK250,EK250)-1</f>
        <v>248</v>
      </c>
      <c r="EM250" s="233" t="str">
        <f t="shared" ca="1" si="872"/>
        <v>Ismaël Baouf (Morocco)</v>
      </c>
    </row>
    <row r="251" spans="121:143" x14ac:dyDescent="0.2">
      <c r="DQ251" s="233" t="str">
        <f t="shared" ca="1" si="875"/>
        <v>Morocco</v>
      </c>
      <c r="DR251" s="233">
        <f t="shared" si="876"/>
        <v>14</v>
      </c>
      <c r="DS251" s="233">
        <f t="shared" si="877"/>
        <v>8</v>
      </c>
      <c r="DT251" s="233" t="str">
        <f ca="1">OFFSET(C3,DR251,DS251)</f>
        <v>Ismael Saibari</v>
      </c>
      <c r="DU251" s="233">
        <f ca="1">COUNTIF('Group Stages'!J7:J150,DT251)</f>
        <v>0</v>
      </c>
      <c r="DV251" s="233">
        <f ca="1">COUNTIF('Group Stages'!K7:K150,DT251)</f>
        <v>0</v>
      </c>
      <c r="DW251" s="233">
        <f ca="1">COUNTIF('Group Stages'!L7:L150,DT251)</f>
        <v>0</v>
      </c>
      <c r="DX251" s="233">
        <f ca="1">COUNTIF('Group Stages'!M7:M150,DT251)</f>
        <v>0</v>
      </c>
      <c r="DY251" s="233">
        <f ca="1">COUNTIF('Group Stages'!N7:N150,DT251)</f>
        <v>0</v>
      </c>
      <c r="DZ251" s="233">
        <f ca="1">COUNTIF('Group Stages'!O7:O150,DT251)</f>
        <v>0</v>
      </c>
      <c r="EA251" s="233">
        <f ca="1">COUNTIF('Group Stages'!P7:P150,DT251)</f>
        <v>0</v>
      </c>
      <c r="EB251" s="233">
        <f ca="1">COUNTIF('Group Stages'!Q7:Q150,DT251)</f>
        <v>0</v>
      </c>
      <c r="EC251" s="233">
        <f ca="1">COUNTIF('Knock Out Stages'!K7:K85,DT251)</f>
        <v>0</v>
      </c>
      <c r="ED251" s="233">
        <f ca="1">COUNTIF('Knock Out Stages'!L7:L85,DT251)</f>
        <v>0</v>
      </c>
      <c r="EE251" s="233">
        <f ca="1">COUNTIF('Knock Out Stages'!M7:M85,DT251)</f>
        <v>0</v>
      </c>
      <c r="EF251" s="233">
        <f ca="1">COUNTIF('Knock Out Stages'!N7:N85,DT251)</f>
        <v>0</v>
      </c>
      <c r="EG251" s="233">
        <f ca="1">COUNTIF('Knock Out Stages'!O7:O85,DT251)</f>
        <v>0</v>
      </c>
      <c r="EH251" s="233">
        <f ca="1">COUNTIF('Knock Out Stages'!P7:P85,DT251)</f>
        <v>0</v>
      </c>
      <c r="EI251" s="233">
        <f ca="1">COUNTIF('Knock Out Stages'!Q7:Q85,DT251)</f>
        <v>0</v>
      </c>
      <c r="EJ251" s="233">
        <f ca="1">COUNTIF('Knock Out Stages'!R7:R85,DT251)</f>
        <v>0</v>
      </c>
      <c r="EK251" s="233">
        <f t="shared" ca="1" si="871"/>
        <v>0</v>
      </c>
      <c r="EL251" s="235">
        <f ca="1">RANK(EK251,EK3:EK1250)+COUNTIF(EK3:EK251,EK251)-1</f>
        <v>249</v>
      </c>
      <c r="EM251" s="233" t="str">
        <f t="shared" ca="1" si="872"/>
        <v>Ismael Saibari (Morocco)</v>
      </c>
    </row>
    <row r="252" spans="121:143" x14ac:dyDescent="0.2">
      <c r="DQ252" s="233" t="str">
        <f t="shared" ca="1" si="875"/>
        <v>Morocco</v>
      </c>
      <c r="DR252" s="233">
        <f t="shared" si="876"/>
        <v>15</v>
      </c>
      <c r="DS252" s="233">
        <f t="shared" si="877"/>
        <v>8</v>
      </c>
      <c r="DT252" s="233" t="str">
        <f ca="1">OFFSET(C3,DR252,DS252)</f>
        <v>Issa Diop</v>
      </c>
      <c r="DU252" s="233">
        <f ca="1">COUNTIF('Group Stages'!J7:J150,DT252)</f>
        <v>0</v>
      </c>
      <c r="DV252" s="233">
        <f ca="1">COUNTIF('Group Stages'!K7:K150,DT252)</f>
        <v>0</v>
      </c>
      <c r="DW252" s="233">
        <f ca="1">COUNTIF('Group Stages'!L7:L150,DT252)</f>
        <v>0</v>
      </c>
      <c r="DX252" s="233">
        <f ca="1">COUNTIF('Group Stages'!M7:M150,DT252)</f>
        <v>0</v>
      </c>
      <c r="DY252" s="233">
        <f ca="1">COUNTIF('Group Stages'!N7:N150,DT252)</f>
        <v>0</v>
      </c>
      <c r="DZ252" s="233">
        <f ca="1">COUNTIF('Group Stages'!O7:O150,DT252)</f>
        <v>0</v>
      </c>
      <c r="EA252" s="233">
        <f ca="1">COUNTIF('Group Stages'!P7:P150,DT252)</f>
        <v>0</v>
      </c>
      <c r="EB252" s="233">
        <f ca="1">COUNTIF('Group Stages'!Q7:Q150,DT252)</f>
        <v>0</v>
      </c>
      <c r="EC252" s="233">
        <f ca="1">COUNTIF('Knock Out Stages'!K7:K85,DT252)</f>
        <v>0</v>
      </c>
      <c r="ED252" s="233">
        <f ca="1">COUNTIF('Knock Out Stages'!L7:L85,DT252)</f>
        <v>0</v>
      </c>
      <c r="EE252" s="233">
        <f ca="1">COUNTIF('Knock Out Stages'!M7:M85,DT252)</f>
        <v>0</v>
      </c>
      <c r="EF252" s="233">
        <f ca="1">COUNTIF('Knock Out Stages'!N7:N85,DT252)</f>
        <v>0</v>
      </c>
      <c r="EG252" s="233">
        <f ca="1">COUNTIF('Knock Out Stages'!O7:O85,DT252)</f>
        <v>0</v>
      </c>
      <c r="EH252" s="233">
        <f ca="1">COUNTIF('Knock Out Stages'!P7:P85,DT252)</f>
        <v>0</v>
      </c>
      <c r="EI252" s="233">
        <f ca="1">COUNTIF('Knock Out Stages'!Q7:Q85,DT252)</f>
        <v>0</v>
      </c>
      <c r="EJ252" s="233">
        <f ca="1">COUNTIF('Knock Out Stages'!R7:R85,DT252)</f>
        <v>0</v>
      </c>
      <c r="EK252" s="233">
        <f t="shared" ca="1" si="871"/>
        <v>0</v>
      </c>
      <c r="EL252" s="235">
        <f ca="1">RANK(EK252,EK3:EK1250)+COUNTIF(EK3:EK252,EK252)-1</f>
        <v>250</v>
      </c>
      <c r="EM252" s="233" t="str">
        <f t="shared" ca="1" si="872"/>
        <v>Issa Diop (Morocco)</v>
      </c>
    </row>
    <row r="253" spans="121:143" x14ac:dyDescent="0.2">
      <c r="DQ253" s="233" t="str">
        <f t="shared" ca="1" si="875"/>
        <v>Morocco</v>
      </c>
      <c r="DR253" s="233">
        <f t="shared" si="876"/>
        <v>16</v>
      </c>
      <c r="DS253" s="233">
        <f t="shared" si="877"/>
        <v>8</v>
      </c>
      <c r="DT253" s="233" t="str">
        <f ca="1">OFFSET(C3,DR253,DS253)</f>
        <v>Mehdi Harrar</v>
      </c>
      <c r="DU253" s="233">
        <f ca="1">COUNTIF('Group Stages'!J7:J150,DT253)</f>
        <v>0</v>
      </c>
      <c r="DV253" s="233">
        <f ca="1">COUNTIF('Group Stages'!K7:K150,DT253)</f>
        <v>0</v>
      </c>
      <c r="DW253" s="233">
        <f ca="1">COUNTIF('Group Stages'!L7:L150,DT253)</f>
        <v>0</v>
      </c>
      <c r="DX253" s="233">
        <f ca="1">COUNTIF('Group Stages'!M7:M150,DT253)</f>
        <v>0</v>
      </c>
      <c r="DY253" s="233">
        <f ca="1">COUNTIF('Group Stages'!N7:N150,DT253)</f>
        <v>0</v>
      </c>
      <c r="DZ253" s="233">
        <f ca="1">COUNTIF('Group Stages'!O7:O150,DT253)</f>
        <v>0</v>
      </c>
      <c r="EA253" s="233">
        <f ca="1">COUNTIF('Group Stages'!P7:P150,DT253)</f>
        <v>0</v>
      </c>
      <c r="EB253" s="233">
        <f ca="1">COUNTIF('Group Stages'!Q7:Q150,DT253)</f>
        <v>0</v>
      </c>
      <c r="EC253" s="233">
        <f ca="1">COUNTIF('Knock Out Stages'!K7:K85,DT253)</f>
        <v>0</v>
      </c>
      <c r="ED253" s="233">
        <f ca="1">COUNTIF('Knock Out Stages'!L7:L85,DT253)</f>
        <v>0</v>
      </c>
      <c r="EE253" s="233">
        <f ca="1">COUNTIF('Knock Out Stages'!M7:M85,DT253)</f>
        <v>0</v>
      </c>
      <c r="EF253" s="233">
        <f ca="1">COUNTIF('Knock Out Stages'!N7:N85,DT253)</f>
        <v>0</v>
      </c>
      <c r="EG253" s="233">
        <f ca="1">COUNTIF('Knock Out Stages'!O7:O85,DT253)</f>
        <v>0</v>
      </c>
      <c r="EH253" s="233">
        <f ca="1">COUNTIF('Knock Out Stages'!P7:P85,DT253)</f>
        <v>0</v>
      </c>
      <c r="EI253" s="233">
        <f ca="1">COUNTIF('Knock Out Stages'!Q7:Q85,DT253)</f>
        <v>0</v>
      </c>
      <c r="EJ253" s="233">
        <f ca="1">COUNTIF('Knock Out Stages'!R7:R85,DT253)</f>
        <v>0</v>
      </c>
      <c r="EK253" s="233">
        <f t="shared" ca="1" si="871"/>
        <v>0</v>
      </c>
      <c r="EL253" s="235">
        <f ca="1">RANK(EK253,EK3:EK1250)+COUNTIF(EK3:EK253,EK253)-1</f>
        <v>251</v>
      </c>
      <c r="EM253" s="233" t="str">
        <f t="shared" ca="1" si="872"/>
        <v>Mehdi Harrar (Morocco)</v>
      </c>
    </row>
    <row r="254" spans="121:143" x14ac:dyDescent="0.2">
      <c r="DQ254" s="233" t="str">
        <f t="shared" ca="1" si="875"/>
        <v>Morocco</v>
      </c>
      <c r="DR254" s="233">
        <f t="shared" si="876"/>
        <v>17</v>
      </c>
      <c r="DS254" s="233">
        <f t="shared" si="877"/>
        <v>8</v>
      </c>
      <c r="DT254" s="233" t="str">
        <f ca="1">OFFSET(C3,DR254,DS254)</f>
        <v>Mohamed Hrimat</v>
      </c>
      <c r="DU254" s="233">
        <f ca="1">COUNTIF('Group Stages'!J7:J150,DT254)</f>
        <v>0</v>
      </c>
      <c r="DV254" s="233">
        <f ca="1">COUNTIF('Group Stages'!K7:K150,DT254)</f>
        <v>0</v>
      </c>
      <c r="DW254" s="233">
        <f ca="1">COUNTIF('Group Stages'!L7:L150,DT254)</f>
        <v>0</v>
      </c>
      <c r="DX254" s="233">
        <f ca="1">COUNTIF('Group Stages'!M7:M150,DT254)</f>
        <v>0</v>
      </c>
      <c r="DY254" s="233">
        <f ca="1">COUNTIF('Group Stages'!N7:N150,DT254)</f>
        <v>0</v>
      </c>
      <c r="DZ254" s="233">
        <f ca="1">COUNTIF('Group Stages'!O7:O150,DT254)</f>
        <v>0</v>
      </c>
      <c r="EA254" s="233">
        <f ca="1">COUNTIF('Group Stages'!P7:P150,DT254)</f>
        <v>0</v>
      </c>
      <c r="EB254" s="233">
        <f ca="1">COUNTIF('Group Stages'!Q7:Q150,DT254)</f>
        <v>0</v>
      </c>
      <c r="EC254" s="233">
        <f ca="1">COUNTIF('Knock Out Stages'!K7:K85,DT254)</f>
        <v>0</v>
      </c>
      <c r="ED254" s="233">
        <f ca="1">COUNTIF('Knock Out Stages'!L7:L85,DT254)</f>
        <v>0</v>
      </c>
      <c r="EE254" s="233">
        <f ca="1">COUNTIF('Knock Out Stages'!M7:M85,DT254)</f>
        <v>0</v>
      </c>
      <c r="EF254" s="233">
        <f ca="1">COUNTIF('Knock Out Stages'!N7:N85,DT254)</f>
        <v>0</v>
      </c>
      <c r="EG254" s="233">
        <f ca="1">COUNTIF('Knock Out Stages'!O7:O85,DT254)</f>
        <v>0</v>
      </c>
      <c r="EH254" s="233">
        <f ca="1">COUNTIF('Knock Out Stages'!P7:P85,DT254)</f>
        <v>0</v>
      </c>
      <c r="EI254" s="233">
        <f ca="1">COUNTIF('Knock Out Stages'!Q7:Q85,DT254)</f>
        <v>0</v>
      </c>
      <c r="EJ254" s="233">
        <f ca="1">COUNTIF('Knock Out Stages'!R7:R85,DT254)</f>
        <v>0</v>
      </c>
      <c r="EK254" s="233">
        <f t="shared" ca="1" si="871"/>
        <v>0</v>
      </c>
      <c r="EL254" s="235">
        <f ca="1">RANK(EK254,EK3:EK1250)+COUNTIF(EK3:EK254,EK254)-1</f>
        <v>252</v>
      </c>
      <c r="EM254" s="233" t="str">
        <f t="shared" ca="1" si="872"/>
        <v>Mohamed Hrimat (Morocco)</v>
      </c>
    </row>
    <row r="255" spans="121:143" x14ac:dyDescent="0.2">
      <c r="DQ255" s="233" t="str">
        <f t="shared" ca="1" si="875"/>
        <v>Morocco</v>
      </c>
      <c r="DR255" s="233">
        <f t="shared" si="876"/>
        <v>18</v>
      </c>
      <c r="DS255" s="233">
        <f t="shared" si="877"/>
        <v>8</v>
      </c>
      <c r="DT255" s="233" t="str">
        <f ca="1">OFFSET(C3,DR255,DS255)</f>
        <v>Neil El Aynaoui</v>
      </c>
      <c r="DU255" s="233">
        <f ca="1">COUNTIF('Group Stages'!J7:J150,DT255)</f>
        <v>0</v>
      </c>
      <c r="DV255" s="233">
        <f ca="1">COUNTIF('Group Stages'!K7:K150,DT255)</f>
        <v>0</v>
      </c>
      <c r="DW255" s="233">
        <f ca="1">COUNTIF('Group Stages'!L7:L150,DT255)</f>
        <v>0</v>
      </c>
      <c r="DX255" s="233">
        <f ca="1">COUNTIF('Group Stages'!M7:M150,DT255)</f>
        <v>0</v>
      </c>
      <c r="DY255" s="233">
        <f ca="1">COUNTIF('Group Stages'!N7:N150,DT255)</f>
        <v>0</v>
      </c>
      <c r="DZ255" s="233">
        <f ca="1">COUNTIF('Group Stages'!O7:O150,DT255)</f>
        <v>0</v>
      </c>
      <c r="EA255" s="233">
        <f ca="1">COUNTIF('Group Stages'!P7:P150,DT255)</f>
        <v>0</v>
      </c>
      <c r="EB255" s="233">
        <f ca="1">COUNTIF('Group Stages'!Q7:Q150,DT255)</f>
        <v>0</v>
      </c>
      <c r="EC255" s="233">
        <f ca="1">COUNTIF('Knock Out Stages'!K7:K85,DT255)</f>
        <v>0</v>
      </c>
      <c r="ED255" s="233">
        <f ca="1">COUNTIF('Knock Out Stages'!L7:L85,DT255)</f>
        <v>0</v>
      </c>
      <c r="EE255" s="233">
        <f ca="1">COUNTIF('Knock Out Stages'!M7:M85,DT255)</f>
        <v>0</v>
      </c>
      <c r="EF255" s="233">
        <f ca="1">COUNTIF('Knock Out Stages'!N7:N85,DT255)</f>
        <v>0</v>
      </c>
      <c r="EG255" s="233">
        <f ca="1">COUNTIF('Knock Out Stages'!O7:O85,DT255)</f>
        <v>0</v>
      </c>
      <c r="EH255" s="233">
        <f ca="1">COUNTIF('Knock Out Stages'!P7:P85,DT255)</f>
        <v>0</v>
      </c>
      <c r="EI255" s="233">
        <f ca="1">COUNTIF('Knock Out Stages'!Q7:Q85,DT255)</f>
        <v>0</v>
      </c>
      <c r="EJ255" s="233">
        <f ca="1">COUNTIF('Knock Out Stages'!R7:R85,DT255)</f>
        <v>0</v>
      </c>
      <c r="EK255" s="233">
        <f t="shared" ca="1" si="871"/>
        <v>0</v>
      </c>
      <c r="EL255" s="235">
        <f ca="1">RANK(EK255,EK3:EK1250)+COUNTIF(EK3:EK255,EK255)-1</f>
        <v>253</v>
      </c>
      <c r="EM255" s="233" t="str">
        <f t="shared" ca="1" si="872"/>
        <v>Neil El Aynaoui (Morocco)</v>
      </c>
    </row>
    <row r="256" spans="121:143" x14ac:dyDescent="0.2">
      <c r="DQ256" s="233" t="str">
        <f t="shared" ca="1" si="875"/>
        <v>Morocco</v>
      </c>
      <c r="DR256" s="233">
        <f t="shared" si="876"/>
        <v>19</v>
      </c>
      <c r="DS256" s="233">
        <f t="shared" si="877"/>
        <v>8</v>
      </c>
      <c r="DT256" s="233" t="str">
        <f ca="1">OFFSET(C3,DR256,DS256)</f>
        <v>Noussair Mazraoui</v>
      </c>
      <c r="DU256" s="233">
        <f ca="1">COUNTIF('Group Stages'!J7:J150,DT256)</f>
        <v>0</v>
      </c>
      <c r="DV256" s="233">
        <f ca="1">COUNTIF('Group Stages'!K7:K150,DT256)</f>
        <v>0</v>
      </c>
      <c r="DW256" s="233">
        <f ca="1">COUNTIF('Group Stages'!L7:L150,DT256)</f>
        <v>0</v>
      </c>
      <c r="DX256" s="233">
        <f ca="1">COUNTIF('Group Stages'!M7:M150,DT256)</f>
        <v>0</v>
      </c>
      <c r="DY256" s="233">
        <f ca="1">COUNTIF('Group Stages'!N7:N150,DT256)</f>
        <v>0</v>
      </c>
      <c r="DZ256" s="233">
        <f ca="1">COUNTIF('Group Stages'!O7:O150,DT256)</f>
        <v>0</v>
      </c>
      <c r="EA256" s="233">
        <f ca="1">COUNTIF('Group Stages'!P7:P150,DT256)</f>
        <v>0</v>
      </c>
      <c r="EB256" s="233">
        <f ca="1">COUNTIF('Group Stages'!Q7:Q150,DT256)</f>
        <v>0</v>
      </c>
      <c r="EC256" s="233">
        <f ca="1">COUNTIF('Knock Out Stages'!K7:K85,DT256)</f>
        <v>0</v>
      </c>
      <c r="ED256" s="233">
        <f ca="1">COUNTIF('Knock Out Stages'!L7:L85,DT256)</f>
        <v>0</v>
      </c>
      <c r="EE256" s="233">
        <f ca="1">COUNTIF('Knock Out Stages'!M7:M85,DT256)</f>
        <v>0</v>
      </c>
      <c r="EF256" s="233">
        <f ca="1">COUNTIF('Knock Out Stages'!N7:N85,DT256)</f>
        <v>0</v>
      </c>
      <c r="EG256" s="233">
        <f ca="1">COUNTIF('Knock Out Stages'!O7:O85,DT256)</f>
        <v>0</v>
      </c>
      <c r="EH256" s="233">
        <f ca="1">COUNTIF('Knock Out Stages'!P7:P85,DT256)</f>
        <v>0</v>
      </c>
      <c r="EI256" s="233">
        <f ca="1">COUNTIF('Knock Out Stages'!Q7:Q85,DT256)</f>
        <v>0</v>
      </c>
      <c r="EJ256" s="233">
        <f ca="1">COUNTIF('Knock Out Stages'!R7:R85,DT256)</f>
        <v>0</v>
      </c>
      <c r="EK256" s="233">
        <f t="shared" ca="1" si="871"/>
        <v>0</v>
      </c>
      <c r="EL256" s="235">
        <f ca="1">RANK(EK256,EK3:EK1250)+COUNTIF(EK3:EK256,EK256)-1</f>
        <v>254</v>
      </c>
      <c r="EM256" s="233" t="str">
        <f t="shared" ca="1" si="872"/>
        <v>Noussair Mazraoui (Morocco)</v>
      </c>
    </row>
    <row r="257" spans="121:143" x14ac:dyDescent="0.2">
      <c r="DQ257" s="233" t="str">
        <f t="shared" ca="1" si="875"/>
        <v>Morocco</v>
      </c>
      <c r="DR257" s="233">
        <f t="shared" si="876"/>
        <v>20</v>
      </c>
      <c r="DS257" s="233">
        <f t="shared" si="877"/>
        <v>8</v>
      </c>
      <c r="DT257" s="233" t="str">
        <f ca="1">OFFSET(C3,DR257,DS257)</f>
        <v>Oussama Targhaline</v>
      </c>
      <c r="DU257" s="233">
        <f ca="1">COUNTIF('Group Stages'!J7:J150,DT257)</f>
        <v>0</v>
      </c>
      <c r="DV257" s="233">
        <f ca="1">COUNTIF('Group Stages'!K7:K150,DT257)</f>
        <v>0</v>
      </c>
      <c r="DW257" s="233">
        <f ca="1">COUNTIF('Group Stages'!L7:L150,DT257)</f>
        <v>0</v>
      </c>
      <c r="DX257" s="233">
        <f ca="1">COUNTIF('Group Stages'!M7:M150,DT257)</f>
        <v>0</v>
      </c>
      <c r="DY257" s="233">
        <f ca="1">COUNTIF('Group Stages'!N7:N150,DT257)</f>
        <v>0</v>
      </c>
      <c r="DZ257" s="233">
        <f ca="1">COUNTIF('Group Stages'!O7:O150,DT257)</f>
        <v>0</v>
      </c>
      <c r="EA257" s="233">
        <f ca="1">COUNTIF('Group Stages'!P7:P150,DT257)</f>
        <v>0</v>
      </c>
      <c r="EB257" s="233">
        <f ca="1">COUNTIF('Group Stages'!Q7:Q150,DT257)</f>
        <v>0</v>
      </c>
      <c r="EC257" s="233">
        <f ca="1">COUNTIF('Knock Out Stages'!K7:K85,DT257)</f>
        <v>0</v>
      </c>
      <c r="ED257" s="233">
        <f ca="1">COUNTIF('Knock Out Stages'!L7:L85,DT257)</f>
        <v>0</v>
      </c>
      <c r="EE257" s="233">
        <f ca="1">COUNTIF('Knock Out Stages'!M7:M85,DT257)</f>
        <v>0</v>
      </c>
      <c r="EF257" s="233">
        <f ca="1">COUNTIF('Knock Out Stages'!N7:N85,DT257)</f>
        <v>0</v>
      </c>
      <c r="EG257" s="233">
        <f ca="1">COUNTIF('Knock Out Stages'!O7:O85,DT257)</f>
        <v>0</v>
      </c>
      <c r="EH257" s="233">
        <f ca="1">COUNTIF('Knock Out Stages'!P7:P85,DT257)</f>
        <v>0</v>
      </c>
      <c r="EI257" s="233">
        <f ca="1">COUNTIF('Knock Out Stages'!Q7:Q85,DT257)</f>
        <v>0</v>
      </c>
      <c r="EJ257" s="233">
        <f ca="1">COUNTIF('Knock Out Stages'!R7:R85,DT257)</f>
        <v>0</v>
      </c>
      <c r="EK257" s="233">
        <f t="shared" ca="1" si="871"/>
        <v>0</v>
      </c>
      <c r="EL257" s="235">
        <f ca="1">RANK(EK257,EK3:EK1250)+COUNTIF(EK3:EK257,EK257)-1</f>
        <v>255</v>
      </c>
      <c r="EM257" s="233" t="str">
        <f t="shared" ca="1" si="872"/>
        <v>Oussama Targhaline (Morocco)</v>
      </c>
    </row>
    <row r="258" spans="121:143" x14ac:dyDescent="0.2">
      <c r="DQ258" s="233" t="str">
        <f t="shared" ca="1" si="875"/>
        <v>Morocco</v>
      </c>
      <c r="DR258" s="233">
        <f t="shared" si="876"/>
        <v>21</v>
      </c>
      <c r="DS258" s="233">
        <f t="shared" si="877"/>
        <v>8</v>
      </c>
      <c r="DT258" s="233" t="str">
        <f ca="1">OFFSET(C3,DR258,DS258)</f>
        <v>Rayane Bounida</v>
      </c>
      <c r="DU258" s="233">
        <f ca="1">COUNTIF('Group Stages'!J7:J150,DT258)</f>
        <v>0</v>
      </c>
      <c r="DV258" s="233">
        <f ca="1">COUNTIF('Group Stages'!K7:K150,DT258)</f>
        <v>0</v>
      </c>
      <c r="DW258" s="233">
        <f ca="1">COUNTIF('Group Stages'!L7:L150,DT258)</f>
        <v>0</v>
      </c>
      <c r="DX258" s="233">
        <f ca="1">COUNTIF('Group Stages'!M7:M150,DT258)</f>
        <v>0</v>
      </c>
      <c r="DY258" s="233">
        <f ca="1">COUNTIF('Group Stages'!N7:N150,DT258)</f>
        <v>0</v>
      </c>
      <c r="DZ258" s="233">
        <f ca="1">COUNTIF('Group Stages'!O7:O150,DT258)</f>
        <v>0</v>
      </c>
      <c r="EA258" s="233">
        <f ca="1">COUNTIF('Group Stages'!P7:P150,DT258)</f>
        <v>0</v>
      </c>
      <c r="EB258" s="233">
        <f ca="1">COUNTIF('Group Stages'!Q7:Q150,DT258)</f>
        <v>0</v>
      </c>
      <c r="EC258" s="233">
        <f ca="1">COUNTIF('Knock Out Stages'!K7:K85,DT258)</f>
        <v>0</v>
      </c>
      <c r="ED258" s="233">
        <f ca="1">COUNTIF('Knock Out Stages'!L7:L85,DT258)</f>
        <v>0</v>
      </c>
      <c r="EE258" s="233">
        <f ca="1">COUNTIF('Knock Out Stages'!M7:M85,DT258)</f>
        <v>0</v>
      </c>
      <c r="EF258" s="233">
        <f ca="1">COUNTIF('Knock Out Stages'!N7:N85,DT258)</f>
        <v>0</v>
      </c>
      <c r="EG258" s="233">
        <f ca="1">COUNTIF('Knock Out Stages'!O7:O85,DT258)</f>
        <v>0</v>
      </c>
      <c r="EH258" s="233">
        <f ca="1">COUNTIF('Knock Out Stages'!P7:P85,DT258)</f>
        <v>0</v>
      </c>
      <c r="EI258" s="233">
        <f ca="1">COUNTIF('Knock Out Stages'!Q7:Q85,DT258)</f>
        <v>0</v>
      </c>
      <c r="EJ258" s="233">
        <f ca="1">COUNTIF('Knock Out Stages'!R7:R85,DT258)</f>
        <v>0</v>
      </c>
      <c r="EK258" s="233">
        <f t="shared" ca="1" si="871"/>
        <v>0</v>
      </c>
      <c r="EL258" s="235">
        <f ca="1">RANK(EK258,EK3:EK1250)+COUNTIF(EK3:EK258,EK258)-1</f>
        <v>256</v>
      </c>
      <c r="EM258" s="233" t="str">
        <f t="shared" ca="1" si="872"/>
        <v>Rayane Bounida (Morocco)</v>
      </c>
    </row>
    <row r="259" spans="121:143" x14ac:dyDescent="0.2">
      <c r="DQ259" s="233" t="str">
        <f t="shared" ca="1" si="875"/>
        <v>Morocco</v>
      </c>
      <c r="DR259" s="233">
        <f t="shared" si="876"/>
        <v>22</v>
      </c>
      <c r="DS259" s="233">
        <f t="shared" si="877"/>
        <v>8</v>
      </c>
      <c r="DT259" s="233" t="str">
        <f ca="1">OFFSET(C3,DR259,DS259)</f>
        <v>Redouane Halal</v>
      </c>
      <c r="DU259" s="233">
        <f ca="1">COUNTIF('Group Stages'!J7:J150,DT259)</f>
        <v>0</v>
      </c>
      <c r="DV259" s="233">
        <f ca="1">COUNTIF('Group Stages'!K7:K150,DT259)</f>
        <v>0</v>
      </c>
      <c r="DW259" s="233">
        <f ca="1">COUNTIF('Group Stages'!L7:L150,DT259)</f>
        <v>0</v>
      </c>
      <c r="DX259" s="233">
        <f ca="1">COUNTIF('Group Stages'!M7:M150,DT259)</f>
        <v>0</v>
      </c>
      <c r="DY259" s="233">
        <f ca="1">COUNTIF('Group Stages'!N7:N150,DT259)</f>
        <v>0</v>
      </c>
      <c r="DZ259" s="233">
        <f ca="1">COUNTIF('Group Stages'!O7:O150,DT259)</f>
        <v>0</v>
      </c>
      <c r="EA259" s="233">
        <f ca="1">COUNTIF('Group Stages'!P7:P150,DT259)</f>
        <v>0</v>
      </c>
      <c r="EB259" s="233">
        <f ca="1">COUNTIF('Group Stages'!Q7:Q150,DT259)</f>
        <v>0</v>
      </c>
      <c r="EC259" s="233">
        <f ca="1">COUNTIF('Knock Out Stages'!K7:K85,DT259)</f>
        <v>0</v>
      </c>
      <c r="ED259" s="233">
        <f ca="1">COUNTIF('Knock Out Stages'!L7:L85,DT259)</f>
        <v>0</v>
      </c>
      <c r="EE259" s="233">
        <f ca="1">COUNTIF('Knock Out Stages'!M7:M85,DT259)</f>
        <v>0</v>
      </c>
      <c r="EF259" s="233">
        <f ca="1">COUNTIF('Knock Out Stages'!N7:N85,DT259)</f>
        <v>0</v>
      </c>
      <c r="EG259" s="233">
        <f ca="1">COUNTIF('Knock Out Stages'!O7:O85,DT259)</f>
        <v>0</v>
      </c>
      <c r="EH259" s="233">
        <f ca="1">COUNTIF('Knock Out Stages'!P7:P85,DT259)</f>
        <v>0</v>
      </c>
      <c r="EI259" s="233">
        <f ca="1">COUNTIF('Knock Out Stages'!Q7:Q85,DT259)</f>
        <v>0</v>
      </c>
      <c r="EJ259" s="233">
        <f ca="1">COUNTIF('Knock Out Stages'!R7:R85,DT259)</f>
        <v>0</v>
      </c>
      <c r="EK259" s="233">
        <f t="shared" ca="1" si="871"/>
        <v>0</v>
      </c>
      <c r="EL259" s="235">
        <f ca="1">RANK(EK259,EK3:EK1250)+COUNTIF(EK3:EK259,EK259)-1</f>
        <v>257</v>
      </c>
      <c r="EM259" s="233" t="str">
        <f t="shared" ca="1" si="872"/>
        <v>Redouane Halal (Morocco)</v>
      </c>
    </row>
    <row r="260" spans="121:143" x14ac:dyDescent="0.2">
      <c r="DQ260" s="233" t="str">
        <f t="shared" ca="1" si="875"/>
        <v>Morocco</v>
      </c>
      <c r="DR260" s="233">
        <f t="shared" si="876"/>
        <v>23</v>
      </c>
      <c r="DS260" s="233">
        <f t="shared" si="877"/>
        <v>8</v>
      </c>
      <c r="DT260" s="233" t="str">
        <f ca="1">OFFSET(C3,DR260,DS260)</f>
        <v>Samir El Mourabet</v>
      </c>
      <c r="DU260" s="233">
        <f ca="1">COUNTIF('Group Stages'!J7:J150,DT260)</f>
        <v>0</v>
      </c>
      <c r="DV260" s="233">
        <f ca="1">COUNTIF('Group Stages'!K7:K150,DT260)</f>
        <v>0</v>
      </c>
      <c r="DW260" s="233">
        <f ca="1">COUNTIF('Group Stages'!L7:L150,DT260)</f>
        <v>0</v>
      </c>
      <c r="DX260" s="233">
        <f ca="1">COUNTIF('Group Stages'!M7:M150,DT260)</f>
        <v>0</v>
      </c>
      <c r="DY260" s="233">
        <f ca="1">COUNTIF('Group Stages'!N7:N150,DT260)</f>
        <v>0</v>
      </c>
      <c r="DZ260" s="233">
        <f ca="1">COUNTIF('Group Stages'!O7:O150,DT260)</f>
        <v>0</v>
      </c>
      <c r="EA260" s="233">
        <f ca="1">COUNTIF('Group Stages'!P7:P150,DT260)</f>
        <v>0</v>
      </c>
      <c r="EB260" s="233">
        <f ca="1">COUNTIF('Group Stages'!Q7:Q150,DT260)</f>
        <v>0</v>
      </c>
      <c r="EC260" s="233">
        <f ca="1">COUNTIF('Knock Out Stages'!K7:K85,DT260)</f>
        <v>0</v>
      </c>
      <c r="ED260" s="233">
        <f ca="1">COUNTIF('Knock Out Stages'!L7:L85,DT260)</f>
        <v>0</v>
      </c>
      <c r="EE260" s="233">
        <f ca="1">COUNTIF('Knock Out Stages'!M7:M85,DT260)</f>
        <v>0</v>
      </c>
      <c r="EF260" s="233">
        <f ca="1">COUNTIF('Knock Out Stages'!N7:N85,DT260)</f>
        <v>0</v>
      </c>
      <c r="EG260" s="233">
        <f ca="1">COUNTIF('Knock Out Stages'!O7:O85,DT260)</f>
        <v>0</v>
      </c>
      <c r="EH260" s="233">
        <f ca="1">COUNTIF('Knock Out Stages'!P7:P85,DT260)</f>
        <v>0</v>
      </c>
      <c r="EI260" s="233">
        <f ca="1">COUNTIF('Knock Out Stages'!Q7:Q85,DT260)</f>
        <v>0</v>
      </c>
      <c r="EJ260" s="233">
        <f ca="1">COUNTIF('Knock Out Stages'!R7:R85,DT260)</f>
        <v>0</v>
      </c>
      <c r="EK260" s="233">
        <f t="shared" ref="EK260:EK323" ca="1" si="878">SUM(DU260:EJ260)</f>
        <v>0</v>
      </c>
      <c r="EL260" s="235">
        <f ca="1">RANK(EK260,EK3:EK1250)+COUNTIF(EK3:EK260,EK260)-1</f>
        <v>258</v>
      </c>
      <c r="EM260" s="233" t="str">
        <f t="shared" ref="EM260:EM323" ca="1" si="879">DT260&amp;" ("&amp;DQ260&amp;")"</f>
        <v>Samir El Mourabet (Morocco)</v>
      </c>
    </row>
    <row r="261" spans="121:143" x14ac:dyDescent="0.2">
      <c r="DQ261" s="233" t="str">
        <f t="shared" ca="1" si="875"/>
        <v>Morocco</v>
      </c>
      <c r="DR261" s="233">
        <f t="shared" si="876"/>
        <v>24</v>
      </c>
      <c r="DS261" s="233">
        <f t="shared" si="877"/>
        <v>8</v>
      </c>
      <c r="DT261" s="233" t="str">
        <f ca="1">OFFSET(C3,DR261,DS261)</f>
        <v>Souffian El Karouani</v>
      </c>
      <c r="DU261" s="233">
        <f ca="1">COUNTIF('Group Stages'!J7:J150,DT261)</f>
        <v>0</v>
      </c>
      <c r="DV261" s="233">
        <f ca="1">COUNTIF('Group Stages'!K7:K150,DT261)</f>
        <v>0</v>
      </c>
      <c r="DW261" s="233">
        <f ca="1">COUNTIF('Group Stages'!L7:L150,DT261)</f>
        <v>0</v>
      </c>
      <c r="DX261" s="233">
        <f ca="1">COUNTIF('Group Stages'!M7:M150,DT261)</f>
        <v>0</v>
      </c>
      <c r="DY261" s="233">
        <f ca="1">COUNTIF('Group Stages'!N7:N150,DT261)</f>
        <v>0</v>
      </c>
      <c r="DZ261" s="233">
        <f ca="1">COUNTIF('Group Stages'!O7:O150,DT261)</f>
        <v>0</v>
      </c>
      <c r="EA261" s="233">
        <f ca="1">COUNTIF('Group Stages'!P7:P150,DT261)</f>
        <v>0</v>
      </c>
      <c r="EB261" s="233">
        <f ca="1">COUNTIF('Group Stages'!Q7:Q150,DT261)</f>
        <v>0</v>
      </c>
      <c r="EC261" s="233">
        <f ca="1">COUNTIF('Knock Out Stages'!K7:K85,DT261)</f>
        <v>0</v>
      </c>
      <c r="ED261" s="233">
        <f ca="1">COUNTIF('Knock Out Stages'!L7:L85,DT261)</f>
        <v>0</v>
      </c>
      <c r="EE261" s="233">
        <f ca="1">COUNTIF('Knock Out Stages'!M7:M85,DT261)</f>
        <v>0</v>
      </c>
      <c r="EF261" s="233">
        <f ca="1">COUNTIF('Knock Out Stages'!N7:N85,DT261)</f>
        <v>0</v>
      </c>
      <c r="EG261" s="233">
        <f ca="1">COUNTIF('Knock Out Stages'!O7:O85,DT261)</f>
        <v>0</v>
      </c>
      <c r="EH261" s="233">
        <f ca="1">COUNTIF('Knock Out Stages'!P7:P85,DT261)</f>
        <v>0</v>
      </c>
      <c r="EI261" s="233">
        <f ca="1">COUNTIF('Knock Out Stages'!Q7:Q85,DT261)</f>
        <v>0</v>
      </c>
      <c r="EJ261" s="233">
        <f ca="1">COUNTIF('Knock Out Stages'!R7:R85,DT261)</f>
        <v>0</v>
      </c>
      <c r="EK261" s="233">
        <f t="shared" ca="1" si="878"/>
        <v>0</v>
      </c>
      <c r="EL261" s="235">
        <f ca="1">RANK(EK261,EK3:EK1250)+COUNTIF(EK3:EK261,EK261)-1</f>
        <v>259</v>
      </c>
      <c r="EM261" s="233" t="str">
        <f t="shared" ca="1" si="879"/>
        <v>Souffian El Karouani (Morocco)</v>
      </c>
    </row>
    <row r="262" spans="121:143" x14ac:dyDescent="0.2">
      <c r="DQ262" s="233" t="str">
        <f t="shared" ca="1" si="875"/>
        <v>Morocco</v>
      </c>
      <c r="DR262" s="233">
        <f t="shared" si="876"/>
        <v>25</v>
      </c>
      <c r="DS262" s="233">
        <f t="shared" si="877"/>
        <v>8</v>
      </c>
      <c r="DT262" s="233" t="str">
        <f ca="1">OFFSET(C3,DR262,DS262)</f>
        <v>Soufiane Rahimi</v>
      </c>
      <c r="DU262" s="233">
        <f ca="1">COUNTIF('Group Stages'!J7:J150,DT262)</f>
        <v>0</v>
      </c>
      <c r="DV262" s="233">
        <f ca="1">COUNTIF('Group Stages'!K7:K150,DT262)</f>
        <v>0</v>
      </c>
      <c r="DW262" s="233">
        <f ca="1">COUNTIF('Group Stages'!L7:L150,DT262)</f>
        <v>0</v>
      </c>
      <c r="DX262" s="233">
        <f ca="1">COUNTIF('Group Stages'!M7:M150,DT262)</f>
        <v>0</v>
      </c>
      <c r="DY262" s="233">
        <f ca="1">COUNTIF('Group Stages'!N7:N150,DT262)</f>
        <v>0</v>
      </c>
      <c r="DZ262" s="233">
        <f ca="1">COUNTIF('Group Stages'!O7:O150,DT262)</f>
        <v>0</v>
      </c>
      <c r="EA262" s="233">
        <f ca="1">COUNTIF('Group Stages'!P7:P150,DT262)</f>
        <v>0</v>
      </c>
      <c r="EB262" s="233">
        <f ca="1">COUNTIF('Group Stages'!Q7:Q150,DT262)</f>
        <v>0</v>
      </c>
      <c r="EC262" s="233">
        <f ca="1">COUNTIF('Knock Out Stages'!K7:K85,DT262)</f>
        <v>0</v>
      </c>
      <c r="ED262" s="233">
        <f ca="1">COUNTIF('Knock Out Stages'!L7:L85,DT262)</f>
        <v>0</v>
      </c>
      <c r="EE262" s="233">
        <f ca="1">COUNTIF('Knock Out Stages'!M7:M85,DT262)</f>
        <v>0</v>
      </c>
      <c r="EF262" s="233">
        <f ca="1">COUNTIF('Knock Out Stages'!N7:N85,DT262)</f>
        <v>0</v>
      </c>
      <c r="EG262" s="233">
        <f ca="1">COUNTIF('Knock Out Stages'!O7:O85,DT262)</f>
        <v>0</v>
      </c>
      <c r="EH262" s="233">
        <f ca="1">COUNTIF('Knock Out Stages'!P7:P85,DT262)</f>
        <v>0</v>
      </c>
      <c r="EI262" s="233">
        <f ca="1">COUNTIF('Knock Out Stages'!Q7:Q85,DT262)</f>
        <v>0</v>
      </c>
      <c r="EJ262" s="233">
        <f ca="1">COUNTIF('Knock Out Stages'!R7:R85,DT262)</f>
        <v>0</v>
      </c>
      <c r="EK262" s="233">
        <f t="shared" ca="1" si="878"/>
        <v>0</v>
      </c>
      <c r="EL262" s="235">
        <f ca="1">RANK(EK262,EK3:EK1250)+COUNTIF(EK3:EK262,EK262)-1</f>
        <v>260</v>
      </c>
      <c r="EM262" s="233" t="str">
        <f t="shared" ca="1" si="879"/>
        <v>Soufiane Rahimi (Morocco)</v>
      </c>
    </row>
    <row r="263" spans="121:143" x14ac:dyDescent="0.2">
      <c r="DQ263" s="233" t="str">
        <f ca="1">OFFSET(C2,DR263,DS263)</f>
        <v>Haiti</v>
      </c>
      <c r="DR263" s="233">
        <f t="shared" si="876"/>
        <v>0</v>
      </c>
      <c r="DS263" s="233">
        <f t="shared" si="877"/>
        <v>9</v>
      </c>
      <c r="DT263" s="233" t="str">
        <f ca="1">OFFSET(C3,DR263,DS263)</f>
        <v>Alexandre Pierre</v>
      </c>
      <c r="DU263" s="233">
        <f ca="1">COUNTIF('Group Stages'!J7:J150,DT263)</f>
        <v>0</v>
      </c>
      <c r="DV263" s="233">
        <f ca="1">COUNTIF('Group Stages'!K7:K150,DT263)</f>
        <v>0</v>
      </c>
      <c r="DW263" s="233">
        <f ca="1">COUNTIF('Group Stages'!L7:L150,DT263)</f>
        <v>0</v>
      </c>
      <c r="DX263" s="233">
        <f ca="1">COUNTIF('Group Stages'!M7:M150,DT263)</f>
        <v>0</v>
      </c>
      <c r="DY263" s="233">
        <f ca="1">COUNTIF('Group Stages'!N7:N150,DT263)</f>
        <v>0</v>
      </c>
      <c r="DZ263" s="233">
        <f ca="1">COUNTIF('Group Stages'!O7:O150,DT263)</f>
        <v>0</v>
      </c>
      <c r="EA263" s="233">
        <f ca="1">COUNTIF('Group Stages'!P7:P150,DT263)</f>
        <v>0</v>
      </c>
      <c r="EB263" s="233">
        <f ca="1">COUNTIF('Group Stages'!Q7:Q150,DT263)</f>
        <v>0</v>
      </c>
      <c r="EC263" s="233">
        <f ca="1">COUNTIF('Knock Out Stages'!K7:K85,DT263)</f>
        <v>0</v>
      </c>
      <c r="ED263" s="233">
        <f ca="1">COUNTIF('Knock Out Stages'!L7:L85,DT263)</f>
        <v>0</v>
      </c>
      <c r="EE263" s="233">
        <f ca="1">COUNTIF('Knock Out Stages'!M7:M85,DT263)</f>
        <v>0</v>
      </c>
      <c r="EF263" s="233">
        <f ca="1">COUNTIF('Knock Out Stages'!N7:N85,DT263)</f>
        <v>0</v>
      </c>
      <c r="EG263" s="233">
        <f ca="1">COUNTIF('Knock Out Stages'!O7:O85,DT263)</f>
        <v>0</v>
      </c>
      <c r="EH263" s="233">
        <f ca="1">COUNTIF('Knock Out Stages'!P7:P85,DT263)</f>
        <v>0</v>
      </c>
      <c r="EI263" s="233">
        <f ca="1">COUNTIF('Knock Out Stages'!Q7:Q85,DT263)</f>
        <v>0</v>
      </c>
      <c r="EJ263" s="233">
        <f ca="1">COUNTIF('Knock Out Stages'!R7:R85,DT263)</f>
        <v>0</v>
      </c>
      <c r="EK263" s="233">
        <f t="shared" ca="1" si="878"/>
        <v>0</v>
      </c>
      <c r="EL263" s="235">
        <f ca="1">RANK(EK263,EK3:EK1250)+COUNTIF(EK3:EK263,EK263)-1</f>
        <v>261</v>
      </c>
      <c r="EM263" s="233" t="str">
        <f t="shared" ca="1" si="879"/>
        <v>Alexandre Pierre (Haiti)</v>
      </c>
    </row>
    <row r="264" spans="121:143" x14ac:dyDescent="0.2">
      <c r="DQ264" s="233" t="str">
        <f t="shared" ref="DQ264" ca="1" si="880">DQ263</f>
        <v>Haiti</v>
      </c>
      <c r="DR264" s="233">
        <f t="shared" si="876"/>
        <v>1</v>
      </c>
      <c r="DS264" s="233">
        <f t="shared" si="877"/>
        <v>9</v>
      </c>
      <c r="DT264" s="233" t="str">
        <f ca="1">OFFSET(C3,DR264,DS264)</f>
        <v>Carlens Arcus</v>
      </c>
      <c r="DU264" s="233">
        <f ca="1">COUNTIF('Group Stages'!J7:J150,DT264)</f>
        <v>0</v>
      </c>
      <c r="DV264" s="233">
        <f ca="1">COUNTIF('Group Stages'!K7:K150,DT264)</f>
        <v>0</v>
      </c>
      <c r="DW264" s="233">
        <f ca="1">COUNTIF('Group Stages'!L7:L150,DT264)</f>
        <v>0</v>
      </c>
      <c r="DX264" s="233">
        <f ca="1">COUNTIF('Group Stages'!M7:M150,DT264)</f>
        <v>0</v>
      </c>
      <c r="DY264" s="233">
        <f ca="1">COUNTIF('Group Stages'!N7:N150,DT264)</f>
        <v>0</v>
      </c>
      <c r="DZ264" s="233">
        <f ca="1">COUNTIF('Group Stages'!O7:O150,DT264)</f>
        <v>0</v>
      </c>
      <c r="EA264" s="233">
        <f ca="1">COUNTIF('Group Stages'!P7:P150,DT264)</f>
        <v>0</v>
      </c>
      <c r="EB264" s="233">
        <f ca="1">COUNTIF('Group Stages'!Q7:Q150,DT264)</f>
        <v>0</v>
      </c>
      <c r="EC264" s="233">
        <f ca="1">COUNTIF('Knock Out Stages'!K7:K85,DT264)</f>
        <v>0</v>
      </c>
      <c r="ED264" s="233">
        <f ca="1">COUNTIF('Knock Out Stages'!L7:L85,DT264)</f>
        <v>0</v>
      </c>
      <c r="EE264" s="233">
        <f ca="1">COUNTIF('Knock Out Stages'!M7:M85,DT264)</f>
        <v>0</v>
      </c>
      <c r="EF264" s="233">
        <f ca="1">COUNTIF('Knock Out Stages'!N7:N85,DT264)</f>
        <v>0</v>
      </c>
      <c r="EG264" s="233">
        <f ca="1">COUNTIF('Knock Out Stages'!O7:O85,DT264)</f>
        <v>0</v>
      </c>
      <c r="EH264" s="233">
        <f ca="1">COUNTIF('Knock Out Stages'!P7:P85,DT264)</f>
        <v>0</v>
      </c>
      <c r="EI264" s="233">
        <f ca="1">COUNTIF('Knock Out Stages'!Q7:Q85,DT264)</f>
        <v>0</v>
      </c>
      <c r="EJ264" s="233">
        <f ca="1">COUNTIF('Knock Out Stages'!R7:R85,DT264)</f>
        <v>0</v>
      </c>
      <c r="EK264" s="233">
        <f t="shared" ca="1" si="878"/>
        <v>0</v>
      </c>
      <c r="EL264" s="235">
        <f ca="1">RANK(EK264,EK3:EK1250)+COUNTIF(EK3:EK264,EK264)-1</f>
        <v>262</v>
      </c>
      <c r="EM264" s="233" t="str">
        <f t="shared" ca="1" si="879"/>
        <v>Carlens Arcus (Haiti)</v>
      </c>
    </row>
    <row r="265" spans="121:143" x14ac:dyDescent="0.2">
      <c r="DQ265" s="233" t="str">
        <f t="shared" ca="1" si="875"/>
        <v>Haiti</v>
      </c>
      <c r="DR265" s="233">
        <f t="shared" si="876"/>
        <v>2</v>
      </c>
      <c r="DS265" s="233">
        <f t="shared" si="877"/>
        <v>9</v>
      </c>
      <c r="DT265" s="233" t="str">
        <f ca="1">OFFSET(C3,DR265,DS265)</f>
        <v>Carl-Fred Sainte</v>
      </c>
      <c r="DU265" s="233">
        <f ca="1">COUNTIF('Group Stages'!J7:J150,DT265)</f>
        <v>0</v>
      </c>
      <c r="DV265" s="233">
        <f ca="1">COUNTIF('Group Stages'!K7:K150,DT265)</f>
        <v>0</v>
      </c>
      <c r="DW265" s="233">
        <f ca="1">COUNTIF('Group Stages'!L7:L150,DT265)</f>
        <v>0</v>
      </c>
      <c r="DX265" s="233">
        <f ca="1">COUNTIF('Group Stages'!M7:M150,DT265)</f>
        <v>0</v>
      </c>
      <c r="DY265" s="233">
        <f ca="1">COUNTIF('Group Stages'!N7:N150,DT265)</f>
        <v>0</v>
      </c>
      <c r="DZ265" s="233">
        <f ca="1">COUNTIF('Group Stages'!O7:O150,DT265)</f>
        <v>0</v>
      </c>
      <c r="EA265" s="233">
        <f ca="1">COUNTIF('Group Stages'!P7:P150,DT265)</f>
        <v>0</v>
      </c>
      <c r="EB265" s="233">
        <f ca="1">COUNTIF('Group Stages'!Q7:Q150,DT265)</f>
        <v>0</v>
      </c>
      <c r="EC265" s="233">
        <f ca="1">COUNTIF('Knock Out Stages'!K7:K85,DT265)</f>
        <v>0</v>
      </c>
      <c r="ED265" s="233">
        <f ca="1">COUNTIF('Knock Out Stages'!L7:L85,DT265)</f>
        <v>0</v>
      </c>
      <c r="EE265" s="233">
        <f ca="1">COUNTIF('Knock Out Stages'!M7:M85,DT265)</f>
        <v>0</v>
      </c>
      <c r="EF265" s="233">
        <f ca="1">COUNTIF('Knock Out Stages'!N7:N85,DT265)</f>
        <v>0</v>
      </c>
      <c r="EG265" s="233">
        <f ca="1">COUNTIF('Knock Out Stages'!O7:O85,DT265)</f>
        <v>0</v>
      </c>
      <c r="EH265" s="233">
        <f ca="1">COUNTIF('Knock Out Stages'!P7:P85,DT265)</f>
        <v>0</v>
      </c>
      <c r="EI265" s="233">
        <f ca="1">COUNTIF('Knock Out Stages'!Q7:Q85,DT265)</f>
        <v>0</v>
      </c>
      <c r="EJ265" s="233">
        <f ca="1">COUNTIF('Knock Out Stages'!R7:R85,DT265)</f>
        <v>0</v>
      </c>
      <c r="EK265" s="233">
        <f t="shared" ca="1" si="878"/>
        <v>0</v>
      </c>
      <c r="EL265" s="235">
        <f ca="1">RANK(EK265,EK3:EK1250)+COUNTIF(EK3:EK265,EK265)-1</f>
        <v>263</v>
      </c>
      <c r="EM265" s="233" t="str">
        <f t="shared" ca="1" si="879"/>
        <v>Carl-Fred Sainte (Haiti)</v>
      </c>
    </row>
    <row r="266" spans="121:143" x14ac:dyDescent="0.2">
      <c r="DQ266" s="233" t="str">
        <f t="shared" ca="1" si="875"/>
        <v>Haiti</v>
      </c>
      <c r="DR266" s="233">
        <f t="shared" si="876"/>
        <v>3</v>
      </c>
      <c r="DS266" s="233">
        <f t="shared" si="877"/>
        <v>9</v>
      </c>
      <c r="DT266" s="233" t="str">
        <f ca="1">OFFSET(C3,DR266,DS266)</f>
        <v>Danley Jean Jacques</v>
      </c>
      <c r="DU266" s="233">
        <f ca="1">COUNTIF('Group Stages'!J7:J150,DT266)</f>
        <v>0</v>
      </c>
      <c r="DV266" s="233">
        <f ca="1">COUNTIF('Group Stages'!K7:K150,DT266)</f>
        <v>0</v>
      </c>
      <c r="DW266" s="233">
        <f ca="1">COUNTIF('Group Stages'!L7:L150,DT266)</f>
        <v>0</v>
      </c>
      <c r="DX266" s="233">
        <f ca="1">COUNTIF('Group Stages'!M7:M150,DT266)</f>
        <v>0</v>
      </c>
      <c r="DY266" s="233">
        <f ca="1">COUNTIF('Group Stages'!N7:N150,DT266)</f>
        <v>0</v>
      </c>
      <c r="DZ266" s="233">
        <f ca="1">COUNTIF('Group Stages'!O7:O150,DT266)</f>
        <v>0</v>
      </c>
      <c r="EA266" s="233">
        <f ca="1">COUNTIF('Group Stages'!P7:P150,DT266)</f>
        <v>0</v>
      </c>
      <c r="EB266" s="233">
        <f ca="1">COUNTIF('Group Stages'!Q7:Q150,DT266)</f>
        <v>0</v>
      </c>
      <c r="EC266" s="233">
        <f ca="1">COUNTIF('Knock Out Stages'!K7:K85,DT266)</f>
        <v>0</v>
      </c>
      <c r="ED266" s="233">
        <f ca="1">COUNTIF('Knock Out Stages'!L7:L85,DT266)</f>
        <v>0</v>
      </c>
      <c r="EE266" s="233">
        <f ca="1">COUNTIF('Knock Out Stages'!M7:M85,DT266)</f>
        <v>0</v>
      </c>
      <c r="EF266" s="233">
        <f ca="1">COUNTIF('Knock Out Stages'!N7:N85,DT266)</f>
        <v>0</v>
      </c>
      <c r="EG266" s="233">
        <f ca="1">COUNTIF('Knock Out Stages'!O7:O85,DT266)</f>
        <v>0</v>
      </c>
      <c r="EH266" s="233">
        <f ca="1">COUNTIF('Knock Out Stages'!P7:P85,DT266)</f>
        <v>0</v>
      </c>
      <c r="EI266" s="233">
        <f ca="1">COUNTIF('Knock Out Stages'!Q7:Q85,DT266)</f>
        <v>0</v>
      </c>
      <c r="EJ266" s="233">
        <f ca="1">COUNTIF('Knock Out Stages'!R7:R85,DT266)</f>
        <v>0</v>
      </c>
      <c r="EK266" s="233">
        <f t="shared" ca="1" si="878"/>
        <v>0</v>
      </c>
      <c r="EL266" s="235">
        <f ca="1">RANK(EK266,EK3:EK1250)+COUNTIF(EK3:EK266,EK266)-1</f>
        <v>264</v>
      </c>
      <c r="EM266" s="233" t="str">
        <f t="shared" ca="1" si="879"/>
        <v>Danley Jean Jacques (Haiti)</v>
      </c>
    </row>
    <row r="267" spans="121:143" x14ac:dyDescent="0.2">
      <c r="DQ267" s="233" t="str">
        <f t="shared" ca="1" si="875"/>
        <v>Haiti</v>
      </c>
      <c r="DR267" s="233">
        <f t="shared" si="876"/>
        <v>4</v>
      </c>
      <c r="DS267" s="233">
        <f t="shared" si="877"/>
        <v>9</v>
      </c>
      <c r="DT267" s="233" t="str">
        <f ca="1">OFFSET(C3,DR267,DS267)</f>
        <v>Delentz Pierre</v>
      </c>
      <c r="DU267" s="233">
        <f ca="1">COUNTIF('Group Stages'!J7:J150,DT267)</f>
        <v>0</v>
      </c>
      <c r="DV267" s="233">
        <f ca="1">COUNTIF('Group Stages'!K7:K150,DT267)</f>
        <v>0</v>
      </c>
      <c r="DW267" s="233">
        <f ca="1">COUNTIF('Group Stages'!L7:L150,DT267)</f>
        <v>0</v>
      </c>
      <c r="DX267" s="233">
        <f ca="1">COUNTIF('Group Stages'!M7:M150,DT267)</f>
        <v>0</v>
      </c>
      <c r="DY267" s="233">
        <f ca="1">COUNTIF('Group Stages'!N7:N150,DT267)</f>
        <v>0</v>
      </c>
      <c r="DZ267" s="233">
        <f ca="1">COUNTIF('Group Stages'!O7:O150,DT267)</f>
        <v>0</v>
      </c>
      <c r="EA267" s="233">
        <f ca="1">COUNTIF('Group Stages'!P7:P150,DT267)</f>
        <v>0</v>
      </c>
      <c r="EB267" s="233">
        <f ca="1">COUNTIF('Group Stages'!Q7:Q150,DT267)</f>
        <v>0</v>
      </c>
      <c r="EC267" s="233">
        <f ca="1">COUNTIF('Knock Out Stages'!K7:K85,DT267)</f>
        <v>0</v>
      </c>
      <c r="ED267" s="233">
        <f ca="1">COUNTIF('Knock Out Stages'!L7:L85,DT267)</f>
        <v>0</v>
      </c>
      <c r="EE267" s="233">
        <f ca="1">COUNTIF('Knock Out Stages'!M7:M85,DT267)</f>
        <v>0</v>
      </c>
      <c r="EF267" s="233">
        <f ca="1">COUNTIF('Knock Out Stages'!N7:N85,DT267)</f>
        <v>0</v>
      </c>
      <c r="EG267" s="233">
        <f ca="1">COUNTIF('Knock Out Stages'!O7:O85,DT267)</f>
        <v>0</v>
      </c>
      <c r="EH267" s="233">
        <f ca="1">COUNTIF('Knock Out Stages'!P7:P85,DT267)</f>
        <v>0</v>
      </c>
      <c r="EI267" s="233">
        <f ca="1">COUNTIF('Knock Out Stages'!Q7:Q85,DT267)</f>
        <v>0</v>
      </c>
      <c r="EJ267" s="233">
        <f ca="1">COUNTIF('Knock Out Stages'!R7:R85,DT267)</f>
        <v>0</v>
      </c>
      <c r="EK267" s="233">
        <f t="shared" ca="1" si="878"/>
        <v>0</v>
      </c>
      <c r="EL267" s="235">
        <f ca="1">RANK(EK267,EK3:EK1250)+COUNTIF(EK3:EK267,EK267)-1</f>
        <v>265</v>
      </c>
      <c r="EM267" s="233" t="str">
        <f t="shared" ca="1" si="879"/>
        <v>Delentz Pierre (Haiti)</v>
      </c>
    </row>
    <row r="268" spans="121:143" x14ac:dyDescent="0.2">
      <c r="DQ268" s="233" t="str">
        <f t="shared" ca="1" si="875"/>
        <v>Haiti</v>
      </c>
      <c r="DR268" s="233">
        <f t="shared" si="876"/>
        <v>5</v>
      </c>
      <c r="DS268" s="233">
        <f t="shared" si="877"/>
        <v>9</v>
      </c>
      <c r="DT268" s="233" t="str">
        <f ca="1">OFFSET(C3,DR268,DS268)</f>
        <v>Derrick Etienne Jr.</v>
      </c>
      <c r="DU268" s="233">
        <f ca="1">COUNTIF('Group Stages'!J7:J150,DT268)</f>
        <v>0</v>
      </c>
      <c r="DV268" s="233">
        <f ca="1">COUNTIF('Group Stages'!K7:K150,DT268)</f>
        <v>0</v>
      </c>
      <c r="DW268" s="233">
        <f ca="1">COUNTIF('Group Stages'!L7:L150,DT268)</f>
        <v>0</v>
      </c>
      <c r="DX268" s="233">
        <f ca="1">COUNTIF('Group Stages'!M7:M150,DT268)</f>
        <v>0</v>
      </c>
      <c r="DY268" s="233">
        <f ca="1">COUNTIF('Group Stages'!N7:N150,DT268)</f>
        <v>0</v>
      </c>
      <c r="DZ268" s="233">
        <f ca="1">COUNTIF('Group Stages'!O7:O150,DT268)</f>
        <v>0</v>
      </c>
      <c r="EA268" s="233">
        <f ca="1">COUNTIF('Group Stages'!P7:P150,DT268)</f>
        <v>0</v>
      </c>
      <c r="EB268" s="233">
        <f ca="1">COUNTIF('Group Stages'!Q7:Q150,DT268)</f>
        <v>0</v>
      </c>
      <c r="EC268" s="233">
        <f ca="1">COUNTIF('Knock Out Stages'!K7:K85,DT268)</f>
        <v>0</v>
      </c>
      <c r="ED268" s="233">
        <f ca="1">COUNTIF('Knock Out Stages'!L7:L85,DT268)</f>
        <v>0</v>
      </c>
      <c r="EE268" s="233">
        <f ca="1">COUNTIF('Knock Out Stages'!M7:M85,DT268)</f>
        <v>0</v>
      </c>
      <c r="EF268" s="233">
        <f ca="1">COUNTIF('Knock Out Stages'!N7:N85,DT268)</f>
        <v>0</v>
      </c>
      <c r="EG268" s="233">
        <f ca="1">COUNTIF('Knock Out Stages'!O7:O85,DT268)</f>
        <v>0</v>
      </c>
      <c r="EH268" s="233">
        <f ca="1">COUNTIF('Knock Out Stages'!P7:P85,DT268)</f>
        <v>0</v>
      </c>
      <c r="EI268" s="233">
        <f ca="1">COUNTIF('Knock Out Stages'!Q7:Q85,DT268)</f>
        <v>0</v>
      </c>
      <c r="EJ268" s="233">
        <f ca="1">COUNTIF('Knock Out Stages'!R7:R85,DT268)</f>
        <v>0</v>
      </c>
      <c r="EK268" s="233">
        <f t="shared" ca="1" si="878"/>
        <v>0</v>
      </c>
      <c r="EL268" s="235">
        <f ca="1">RANK(EK268,EK3:EK1250)+COUNTIF(EK3:EK268,EK268)-1</f>
        <v>266</v>
      </c>
      <c r="EM268" s="233" t="str">
        <f t="shared" ca="1" si="879"/>
        <v>Derrick Etienne Jr. (Haiti)</v>
      </c>
    </row>
    <row r="269" spans="121:143" x14ac:dyDescent="0.2">
      <c r="DQ269" s="233" t="str">
        <f t="shared" ca="1" si="875"/>
        <v>Haiti</v>
      </c>
      <c r="DR269" s="233">
        <f t="shared" si="876"/>
        <v>6</v>
      </c>
      <c r="DS269" s="233">
        <f t="shared" si="877"/>
        <v>9</v>
      </c>
      <c r="DT269" s="233" t="str">
        <f ca="1">OFFSET(C3,DR269,DS269)</f>
        <v>Duckens Nazon</v>
      </c>
      <c r="DU269" s="233">
        <f ca="1">COUNTIF('Group Stages'!J7:J150,DT269)</f>
        <v>0</v>
      </c>
      <c r="DV269" s="233">
        <f ca="1">COUNTIF('Group Stages'!K7:K150,DT269)</f>
        <v>0</v>
      </c>
      <c r="DW269" s="233">
        <f ca="1">COUNTIF('Group Stages'!L7:L150,DT269)</f>
        <v>0</v>
      </c>
      <c r="DX269" s="233">
        <f ca="1">COUNTIF('Group Stages'!M7:M150,DT269)</f>
        <v>0</v>
      </c>
      <c r="DY269" s="233">
        <f ca="1">COUNTIF('Group Stages'!N7:N150,DT269)</f>
        <v>0</v>
      </c>
      <c r="DZ269" s="233">
        <f ca="1">COUNTIF('Group Stages'!O7:O150,DT269)</f>
        <v>0</v>
      </c>
      <c r="EA269" s="233">
        <f ca="1">COUNTIF('Group Stages'!P7:P150,DT269)</f>
        <v>0</v>
      </c>
      <c r="EB269" s="233">
        <f ca="1">COUNTIF('Group Stages'!Q7:Q150,DT269)</f>
        <v>0</v>
      </c>
      <c r="EC269" s="233">
        <f ca="1">COUNTIF('Knock Out Stages'!K7:K85,DT269)</f>
        <v>0</v>
      </c>
      <c r="ED269" s="233">
        <f ca="1">COUNTIF('Knock Out Stages'!L7:L85,DT269)</f>
        <v>0</v>
      </c>
      <c r="EE269" s="233">
        <f ca="1">COUNTIF('Knock Out Stages'!M7:M85,DT269)</f>
        <v>0</v>
      </c>
      <c r="EF269" s="233">
        <f ca="1">COUNTIF('Knock Out Stages'!N7:N85,DT269)</f>
        <v>0</v>
      </c>
      <c r="EG269" s="233">
        <f ca="1">COUNTIF('Knock Out Stages'!O7:O85,DT269)</f>
        <v>0</v>
      </c>
      <c r="EH269" s="233">
        <f ca="1">COUNTIF('Knock Out Stages'!P7:P85,DT269)</f>
        <v>0</v>
      </c>
      <c r="EI269" s="233">
        <f ca="1">COUNTIF('Knock Out Stages'!Q7:Q85,DT269)</f>
        <v>0</v>
      </c>
      <c r="EJ269" s="233">
        <f ca="1">COUNTIF('Knock Out Stages'!R7:R85,DT269)</f>
        <v>0</v>
      </c>
      <c r="EK269" s="233">
        <f t="shared" ca="1" si="878"/>
        <v>0</v>
      </c>
      <c r="EL269" s="235">
        <f ca="1">RANK(EK269,EK3:EK1250)+COUNTIF(EK3:EK269,EK269)-1</f>
        <v>267</v>
      </c>
      <c r="EM269" s="233" t="str">
        <f t="shared" ca="1" si="879"/>
        <v>Duckens Nazon (Haiti)</v>
      </c>
    </row>
    <row r="270" spans="121:143" x14ac:dyDescent="0.2">
      <c r="DQ270" s="233" t="str">
        <f t="shared" ca="1" si="875"/>
        <v>Haiti</v>
      </c>
      <c r="DR270" s="233">
        <f t="shared" si="876"/>
        <v>7</v>
      </c>
      <c r="DS270" s="233">
        <f t="shared" si="877"/>
        <v>9</v>
      </c>
      <c r="DT270" s="233" t="str">
        <f ca="1">OFFSET(C3,DR270,DS270)</f>
        <v>Duke Lacroix</v>
      </c>
      <c r="DU270" s="233">
        <f ca="1">COUNTIF('Group Stages'!J7:J150,DT270)</f>
        <v>0</v>
      </c>
      <c r="DV270" s="233">
        <f ca="1">COUNTIF('Group Stages'!K7:K150,DT270)</f>
        <v>0</v>
      </c>
      <c r="DW270" s="233">
        <f ca="1">COUNTIF('Group Stages'!L7:L150,DT270)</f>
        <v>0</v>
      </c>
      <c r="DX270" s="233">
        <f ca="1">COUNTIF('Group Stages'!M7:M150,DT270)</f>
        <v>0</v>
      </c>
      <c r="DY270" s="233">
        <f ca="1">COUNTIF('Group Stages'!N7:N150,DT270)</f>
        <v>0</v>
      </c>
      <c r="DZ270" s="233">
        <f ca="1">COUNTIF('Group Stages'!O7:O150,DT270)</f>
        <v>0</v>
      </c>
      <c r="EA270" s="233">
        <f ca="1">COUNTIF('Group Stages'!P7:P150,DT270)</f>
        <v>0</v>
      </c>
      <c r="EB270" s="233">
        <f ca="1">COUNTIF('Group Stages'!Q7:Q150,DT270)</f>
        <v>0</v>
      </c>
      <c r="EC270" s="233">
        <f ca="1">COUNTIF('Knock Out Stages'!K7:K85,DT270)</f>
        <v>0</v>
      </c>
      <c r="ED270" s="233">
        <f ca="1">COUNTIF('Knock Out Stages'!L7:L85,DT270)</f>
        <v>0</v>
      </c>
      <c r="EE270" s="233">
        <f ca="1">COUNTIF('Knock Out Stages'!M7:M85,DT270)</f>
        <v>0</v>
      </c>
      <c r="EF270" s="233">
        <f ca="1">COUNTIF('Knock Out Stages'!N7:N85,DT270)</f>
        <v>0</v>
      </c>
      <c r="EG270" s="233">
        <f ca="1">COUNTIF('Knock Out Stages'!O7:O85,DT270)</f>
        <v>0</v>
      </c>
      <c r="EH270" s="233">
        <f ca="1">COUNTIF('Knock Out Stages'!P7:P85,DT270)</f>
        <v>0</v>
      </c>
      <c r="EI270" s="233">
        <f ca="1">COUNTIF('Knock Out Stages'!Q7:Q85,DT270)</f>
        <v>0</v>
      </c>
      <c r="EJ270" s="233">
        <f ca="1">COUNTIF('Knock Out Stages'!R7:R85,DT270)</f>
        <v>0</v>
      </c>
      <c r="EK270" s="233">
        <f t="shared" ca="1" si="878"/>
        <v>0</v>
      </c>
      <c r="EL270" s="235">
        <f ca="1">RANK(EK270,EK3:EK1250)+COUNTIF(EK3:EK270,EK270)-1</f>
        <v>268</v>
      </c>
      <c r="EM270" s="233" t="str">
        <f t="shared" ca="1" si="879"/>
        <v>Duke Lacroix (Haiti)</v>
      </c>
    </row>
    <row r="271" spans="121:143" x14ac:dyDescent="0.2">
      <c r="DQ271" s="233" t="str">
        <f t="shared" ca="1" si="875"/>
        <v>Haiti</v>
      </c>
      <c r="DR271" s="233">
        <f t="shared" si="876"/>
        <v>8</v>
      </c>
      <c r="DS271" s="233">
        <f t="shared" si="877"/>
        <v>9</v>
      </c>
      <c r="DT271" s="233" t="str">
        <f ca="1">OFFSET(C3,DR271,DS271)</f>
        <v>Frantzdy Pierrot</v>
      </c>
      <c r="DU271" s="233">
        <f ca="1">COUNTIF('Group Stages'!J7:J150,DT271)</f>
        <v>0</v>
      </c>
      <c r="DV271" s="233">
        <f ca="1">COUNTIF('Group Stages'!K7:K150,DT271)</f>
        <v>0</v>
      </c>
      <c r="DW271" s="233">
        <f ca="1">COUNTIF('Group Stages'!L7:L150,DT271)</f>
        <v>0</v>
      </c>
      <c r="DX271" s="233">
        <f ca="1">COUNTIF('Group Stages'!M7:M150,DT271)</f>
        <v>0</v>
      </c>
      <c r="DY271" s="233">
        <f ca="1">COUNTIF('Group Stages'!N7:N150,DT271)</f>
        <v>0</v>
      </c>
      <c r="DZ271" s="233">
        <f ca="1">COUNTIF('Group Stages'!O7:O150,DT271)</f>
        <v>0</v>
      </c>
      <c r="EA271" s="233">
        <f ca="1">COUNTIF('Group Stages'!P7:P150,DT271)</f>
        <v>0</v>
      </c>
      <c r="EB271" s="233">
        <f ca="1">COUNTIF('Group Stages'!Q7:Q150,DT271)</f>
        <v>0</v>
      </c>
      <c r="EC271" s="233">
        <f ca="1">COUNTIF('Knock Out Stages'!K7:K85,DT271)</f>
        <v>0</v>
      </c>
      <c r="ED271" s="233">
        <f ca="1">COUNTIF('Knock Out Stages'!L7:L85,DT271)</f>
        <v>0</v>
      </c>
      <c r="EE271" s="233">
        <f ca="1">COUNTIF('Knock Out Stages'!M7:M85,DT271)</f>
        <v>0</v>
      </c>
      <c r="EF271" s="233">
        <f ca="1">COUNTIF('Knock Out Stages'!N7:N85,DT271)</f>
        <v>0</v>
      </c>
      <c r="EG271" s="233">
        <f ca="1">COUNTIF('Knock Out Stages'!O7:O85,DT271)</f>
        <v>0</v>
      </c>
      <c r="EH271" s="233">
        <f ca="1">COUNTIF('Knock Out Stages'!P7:P85,DT271)</f>
        <v>0</v>
      </c>
      <c r="EI271" s="233">
        <f ca="1">COUNTIF('Knock Out Stages'!Q7:Q85,DT271)</f>
        <v>0</v>
      </c>
      <c r="EJ271" s="233">
        <f ca="1">COUNTIF('Knock Out Stages'!R7:R85,DT271)</f>
        <v>0</v>
      </c>
      <c r="EK271" s="233">
        <f t="shared" ca="1" si="878"/>
        <v>0</v>
      </c>
      <c r="EL271" s="235">
        <f ca="1">RANK(EK271,EK3:EK1250)+COUNTIF(EK3:EK271,EK271)-1</f>
        <v>269</v>
      </c>
      <c r="EM271" s="233" t="str">
        <f t="shared" ca="1" si="879"/>
        <v>Frantzdy Pierrot (Haiti)</v>
      </c>
    </row>
    <row r="272" spans="121:143" x14ac:dyDescent="0.2">
      <c r="DQ272" s="233" t="str">
        <f t="shared" ca="1" si="875"/>
        <v>Haiti</v>
      </c>
      <c r="DR272" s="233">
        <f t="shared" si="876"/>
        <v>9</v>
      </c>
      <c r="DS272" s="233">
        <f t="shared" si="877"/>
        <v>9</v>
      </c>
      <c r="DT272" s="233" t="str">
        <f ca="1">OFFSET(C3,DR272,DS272)</f>
        <v>Hannes Delcroix</v>
      </c>
      <c r="DU272" s="233">
        <f ca="1">COUNTIF('Group Stages'!J7:J150,DT272)</f>
        <v>0</v>
      </c>
      <c r="DV272" s="233">
        <f ca="1">COUNTIF('Group Stages'!K7:K150,DT272)</f>
        <v>0</v>
      </c>
      <c r="DW272" s="233">
        <f ca="1">COUNTIF('Group Stages'!L7:L150,DT272)</f>
        <v>0</v>
      </c>
      <c r="DX272" s="233">
        <f ca="1">COUNTIF('Group Stages'!M7:M150,DT272)</f>
        <v>0</v>
      </c>
      <c r="DY272" s="233">
        <f ca="1">COUNTIF('Group Stages'!N7:N150,DT272)</f>
        <v>0</v>
      </c>
      <c r="DZ272" s="233">
        <f ca="1">COUNTIF('Group Stages'!O7:O150,DT272)</f>
        <v>0</v>
      </c>
      <c r="EA272" s="233">
        <f ca="1">COUNTIF('Group Stages'!P7:P150,DT272)</f>
        <v>0</v>
      </c>
      <c r="EB272" s="233">
        <f ca="1">COUNTIF('Group Stages'!Q7:Q150,DT272)</f>
        <v>0</v>
      </c>
      <c r="EC272" s="233">
        <f ca="1">COUNTIF('Knock Out Stages'!K7:K85,DT272)</f>
        <v>0</v>
      </c>
      <c r="ED272" s="233">
        <f ca="1">COUNTIF('Knock Out Stages'!L7:L85,DT272)</f>
        <v>0</v>
      </c>
      <c r="EE272" s="233">
        <f ca="1">COUNTIF('Knock Out Stages'!M7:M85,DT272)</f>
        <v>0</v>
      </c>
      <c r="EF272" s="233">
        <f ca="1">COUNTIF('Knock Out Stages'!N7:N85,DT272)</f>
        <v>0</v>
      </c>
      <c r="EG272" s="233">
        <f ca="1">COUNTIF('Knock Out Stages'!O7:O85,DT272)</f>
        <v>0</v>
      </c>
      <c r="EH272" s="233">
        <f ca="1">COUNTIF('Knock Out Stages'!P7:P85,DT272)</f>
        <v>0</v>
      </c>
      <c r="EI272" s="233">
        <f ca="1">COUNTIF('Knock Out Stages'!Q7:Q85,DT272)</f>
        <v>0</v>
      </c>
      <c r="EJ272" s="233">
        <f ca="1">COUNTIF('Knock Out Stages'!R7:R85,DT272)</f>
        <v>0</v>
      </c>
      <c r="EK272" s="233">
        <f t="shared" ca="1" si="878"/>
        <v>0</v>
      </c>
      <c r="EL272" s="235">
        <f ca="1">RANK(EK272,EK3:EK1250)+COUNTIF(EK3:EK272,EK272)-1</f>
        <v>270</v>
      </c>
      <c r="EM272" s="233" t="str">
        <f t="shared" ca="1" si="879"/>
        <v>Hannes Delcroix (Haiti)</v>
      </c>
    </row>
    <row r="273" spans="121:143" x14ac:dyDescent="0.2">
      <c r="DQ273" s="233" t="str">
        <f t="shared" ca="1" si="875"/>
        <v>Haiti</v>
      </c>
      <c r="DR273" s="233">
        <f t="shared" si="876"/>
        <v>10</v>
      </c>
      <c r="DS273" s="233">
        <f t="shared" si="877"/>
        <v>9</v>
      </c>
      <c r="DT273" s="233" t="str">
        <f ca="1">OFFSET(C3,DR273,DS273)</f>
        <v>Jean-Kévin Duverne</v>
      </c>
      <c r="DU273" s="233">
        <f ca="1">COUNTIF('Group Stages'!J7:J150,DT273)</f>
        <v>0</v>
      </c>
      <c r="DV273" s="233">
        <f ca="1">COUNTIF('Group Stages'!K7:K150,DT273)</f>
        <v>0</v>
      </c>
      <c r="DW273" s="233">
        <f ca="1">COUNTIF('Group Stages'!L7:L150,DT273)</f>
        <v>0</v>
      </c>
      <c r="DX273" s="233">
        <f ca="1">COUNTIF('Group Stages'!M7:M150,DT273)</f>
        <v>0</v>
      </c>
      <c r="DY273" s="233">
        <f ca="1">COUNTIF('Group Stages'!N7:N150,DT273)</f>
        <v>0</v>
      </c>
      <c r="DZ273" s="233">
        <f ca="1">COUNTIF('Group Stages'!O7:O150,DT273)</f>
        <v>0</v>
      </c>
      <c r="EA273" s="233">
        <f ca="1">COUNTIF('Group Stages'!P7:P150,DT273)</f>
        <v>0</v>
      </c>
      <c r="EB273" s="233">
        <f ca="1">COUNTIF('Group Stages'!Q7:Q150,DT273)</f>
        <v>0</v>
      </c>
      <c r="EC273" s="233">
        <f ca="1">COUNTIF('Knock Out Stages'!K7:K85,DT273)</f>
        <v>0</v>
      </c>
      <c r="ED273" s="233">
        <f ca="1">COUNTIF('Knock Out Stages'!L7:L85,DT273)</f>
        <v>0</v>
      </c>
      <c r="EE273" s="233">
        <f ca="1">COUNTIF('Knock Out Stages'!M7:M85,DT273)</f>
        <v>0</v>
      </c>
      <c r="EF273" s="233">
        <f ca="1">COUNTIF('Knock Out Stages'!N7:N85,DT273)</f>
        <v>0</v>
      </c>
      <c r="EG273" s="233">
        <f ca="1">COUNTIF('Knock Out Stages'!O7:O85,DT273)</f>
        <v>0</v>
      </c>
      <c r="EH273" s="233">
        <f ca="1">COUNTIF('Knock Out Stages'!P7:P85,DT273)</f>
        <v>0</v>
      </c>
      <c r="EI273" s="233">
        <f ca="1">COUNTIF('Knock Out Stages'!Q7:Q85,DT273)</f>
        <v>0</v>
      </c>
      <c r="EJ273" s="233">
        <f ca="1">COUNTIF('Knock Out Stages'!R7:R85,DT273)</f>
        <v>0</v>
      </c>
      <c r="EK273" s="233">
        <f t="shared" ca="1" si="878"/>
        <v>0</v>
      </c>
      <c r="EL273" s="235">
        <f ca="1">RANK(EK273,EK3:EK1250)+COUNTIF(EK3:EK273,EK273)-1</f>
        <v>271</v>
      </c>
      <c r="EM273" s="233" t="str">
        <f t="shared" ca="1" si="879"/>
        <v>Jean-Kévin Duverne (Haiti)</v>
      </c>
    </row>
    <row r="274" spans="121:143" x14ac:dyDescent="0.2">
      <c r="DQ274" s="233" t="str">
        <f t="shared" ca="1" si="875"/>
        <v>Haiti</v>
      </c>
      <c r="DR274" s="233">
        <f t="shared" si="876"/>
        <v>11</v>
      </c>
      <c r="DS274" s="233">
        <f t="shared" si="877"/>
        <v>9</v>
      </c>
      <c r="DT274" s="233" t="str">
        <f ca="1">OFFSET(C3,DR274,DS274)</f>
        <v>Jean-Ricner Bellegarde</v>
      </c>
      <c r="DU274" s="233">
        <f ca="1">COUNTIF('Group Stages'!J7:J150,DT274)</f>
        <v>0</v>
      </c>
      <c r="DV274" s="233">
        <f ca="1">COUNTIF('Group Stages'!K7:K150,DT274)</f>
        <v>0</v>
      </c>
      <c r="DW274" s="233">
        <f ca="1">COUNTIF('Group Stages'!L7:L150,DT274)</f>
        <v>0</v>
      </c>
      <c r="DX274" s="233">
        <f ca="1">COUNTIF('Group Stages'!M7:M150,DT274)</f>
        <v>0</v>
      </c>
      <c r="DY274" s="233">
        <f ca="1">COUNTIF('Group Stages'!N7:N150,DT274)</f>
        <v>0</v>
      </c>
      <c r="DZ274" s="233">
        <f ca="1">COUNTIF('Group Stages'!O7:O150,DT274)</f>
        <v>0</v>
      </c>
      <c r="EA274" s="233">
        <f ca="1">COUNTIF('Group Stages'!P7:P150,DT274)</f>
        <v>0</v>
      </c>
      <c r="EB274" s="233">
        <f ca="1">COUNTIF('Group Stages'!Q7:Q150,DT274)</f>
        <v>0</v>
      </c>
      <c r="EC274" s="233">
        <f ca="1">COUNTIF('Knock Out Stages'!K7:K85,DT274)</f>
        <v>0</v>
      </c>
      <c r="ED274" s="233">
        <f ca="1">COUNTIF('Knock Out Stages'!L7:L85,DT274)</f>
        <v>0</v>
      </c>
      <c r="EE274" s="233">
        <f ca="1">COUNTIF('Knock Out Stages'!M7:M85,DT274)</f>
        <v>0</v>
      </c>
      <c r="EF274" s="233">
        <f ca="1">COUNTIF('Knock Out Stages'!N7:N85,DT274)</f>
        <v>0</v>
      </c>
      <c r="EG274" s="233">
        <f ca="1">COUNTIF('Knock Out Stages'!O7:O85,DT274)</f>
        <v>0</v>
      </c>
      <c r="EH274" s="233">
        <f ca="1">COUNTIF('Knock Out Stages'!P7:P85,DT274)</f>
        <v>0</v>
      </c>
      <c r="EI274" s="233">
        <f ca="1">COUNTIF('Knock Out Stages'!Q7:Q85,DT274)</f>
        <v>0</v>
      </c>
      <c r="EJ274" s="233">
        <f ca="1">COUNTIF('Knock Out Stages'!R7:R85,DT274)</f>
        <v>0</v>
      </c>
      <c r="EK274" s="233">
        <f t="shared" ca="1" si="878"/>
        <v>0</v>
      </c>
      <c r="EL274" s="235">
        <f ca="1">RANK(EK274,EK3:EK1250)+COUNTIF(EK3:EK274,EK274)-1</f>
        <v>272</v>
      </c>
      <c r="EM274" s="233" t="str">
        <f t="shared" ca="1" si="879"/>
        <v>Jean-Ricner Bellegarde (Haiti)</v>
      </c>
    </row>
    <row r="275" spans="121:143" x14ac:dyDescent="0.2">
      <c r="DQ275" s="233" t="str">
        <f t="shared" ca="1" si="875"/>
        <v>Haiti</v>
      </c>
      <c r="DR275" s="233">
        <f t="shared" si="876"/>
        <v>12</v>
      </c>
      <c r="DS275" s="233">
        <f t="shared" si="877"/>
        <v>9</v>
      </c>
      <c r="DT275" s="233" t="str">
        <f ca="1">OFFSET(C3,DR275,DS275)</f>
        <v>Johny Placide</v>
      </c>
      <c r="DU275" s="233">
        <f ca="1">COUNTIF('Group Stages'!J7:J150,DT275)</f>
        <v>0</v>
      </c>
      <c r="DV275" s="233">
        <f ca="1">COUNTIF('Group Stages'!K7:K150,DT275)</f>
        <v>0</v>
      </c>
      <c r="DW275" s="233">
        <f ca="1">COUNTIF('Group Stages'!L7:L150,DT275)</f>
        <v>0</v>
      </c>
      <c r="DX275" s="233">
        <f ca="1">COUNTIF('Group Stages'!M7:M150,DT275)</f>
        <v>0</v>
      </c>
      <c r="DY275" s="233">
        <f ca="1">COUNTIF('Group Stages'!N7:N150,DT275)</f>
        <v>0</v>
      </c>
      <c r="DZ275" s="233">
        <f ca="1">COUNTIF('Group Stages'!O7:O150,DT275)</f>
        <v>0</v>
      </c>
      <c r="EA275" s="233">
        <f ca="1">COUNTIF('Group Stages'!P7:P150,DT275)</f>
        <v>0</v>
      </c>
      <c r="EB275" s="233">
        <f ca="1">COUNTIF('Group Stages'!Q7:Q150,DT275)</f>
        <v>0</v>
      </c>
      <c r="EC275" s="233">
        <f ca="1">COUNTIF('Knock Out Stages'!K7:K85,DT275)</f>
        <v>0</v>
      </c>
      <c r="ED275" s="233">
        <f ca="1">COUNTIF('Knock Out Stages'!L7:L85,DT275)</f>
        <v>0</v>
      </c>
      <c r="EE275" s="233">
        <f ca="1">COUNTIF('Knock Out Stages'!M7:M85,DT275)</f>
        <v>0</v>
      </c>
      <c r="EF275" s="233">
        <f ca="1">COUNTIF('Knock Out Stages'!N7:N85,DT275)</f>
        <v>0</v>
      </c>
      <c r="EG275" s="233">
        <f ca="1">COUNTIF('Knock Out Stages'!O7:O85,DT275)</f>
        <v>0</v>
      </c>
      <c r="EH275" s="233">
        <f ca="1">COUNTIF('Knock Out Stages'!P7:P85,DT275)</f>
        <v>0</v>
      </c>
      <c r="EI275" s="233">
        <f ca="1">COUNTIF('Knock Out Stages'!Q7:Q85,DT275)</f>
        <v>0</v>
      </c>
      <c r="EJ275" s="233">
        <f ca="1">COUNTIF('Knock Out Stages'!R7:R85,DT275)</f>
        <v>0</v>
      </c>
      <c r="EK275" s="233">
        <f t="shared" ca="1" si="878"/>
        <v>0</v>
      </c>
      <c r="EL275" s="235">
        <f ca="1">RANK(EK275,EK3:EK1250)+COUNTIF(EK3:EK275,EK275)-1</f>
        <v>273</v>
      </c>
      <c r="EM275" s="233" t="str">
        <f t="shared" ca="1" si="879"/>
        <v>Johny Placide (Haiti)</v>
      </c>
    </row>
    <row r="276" spans="121:143" x14ac:dyDescent="0.2">
      <c r="DQ276" s="233" t="str">
        <f t="shared" ca="1" si="875"/>
        <v>Haiti</v>
      </c>
      <c r="DR276" s="233">
        <f t="shared" si="876"/>
        <v>13</v>
      </c>
      <c r="DS276" s="233">
        <f t="shared" si="877"/>
        <v>9</v>
      </c>
      <c r="DT276" s="233" t="str">
        <f ca="1">OFFSET(C3,DR276,DS276)</f>
        <v>Josué Casimir</v>
      </c>
      <c r="DU276" s="233">
        <f ca="1">COUNTIF('Group Stages'!J7:J150,DT276)</f>
        <v>0</v>
      </c>
      <c r="DV276" s="233">
        <f ca="1">COUNTIF('Group Stages'!K7:K150,DT276)</f>
        <v>0</v>
      </c>
      <c r="DW276" s="233">
        <f ca="1">COUNTIF('Group Stages'!L7:L150,DT276)</f>
        <v>0</v>
      </c>
      <c r="DX276" s="233">
        <f ca="1">COUNTIF('Group Stages'!M7:M150,DT276)</f>
        <v>0</v>
      </c>
      <c r="DY276" s="233">
        <f ca="1">COUNTIF('Group Stages'!N7:N150,DT276)</f>
        <v>0</v>
      </c>
      <c r="DZ276" s="233">
        <f ca="1">COUNTIF('Group Stages'!O7:O150,DT276)</f>
        <v>0</v>
      </c>
      <c r="EA276" s="233">
        <f ca="1">COUNTIF('Group Stages'!P7:P150,DT276)</f>
        <v>0</v>
      </c>
      <c r="EB276" s="233">
        <f ca="1">COUNTIF('Group Stages'!Q7:Q150,DT276)</f>
        <v>0</v>
      </c>
      <c r="EC276" s="233">
        <f ca="1">COUNTIF('Knock Out Stages'!K7:K85,DT276)</f>
        <v>0</v>
      </c>
      <c r="ED276" s="233">
        <f ca="1">COUNTIF('Knock Out Stages'!L7:L85,DT276)</f>
        <v>0</v>
      </c>
      <c r="EE276" s="233">
        <f ca="1">COUNTIF('Knock Out Stages'!M7:M85,DT276)</f>
        <v>0</v>
      </c>
      <c r="EF276" s="233">
        <f ca="1">COUNTIF('Knock Out Stages'!N7:N85,DT276)</f>
        <v>0</v>
      </c>
      <c r="EG276" s="233">
        <f ca="1">COUNTIF('Knock Out Stages'!O7:O85,DT276)</f>
        <v>0</v>
      </c>
      <c r="EH276" s="233">
        <f ca="1">COUNTIF('Knock Out Stages'!P7:P85,DT276)</f>
        <v>0</v>
      </c>
      <c r="EI276" s="233">
        <f ca="1">COUNTIF('Knock Out Stages'!Q7:Q85,DT276)</f>
        <v>0</v>
      </c>
      <c r="EJ276" s="233">
        <f ca="1">COUNTIF('Knock Out Stages'!R7:R85,DT276)</f>
        <v>0</v>
      </c>
      <c r="EK276" s="233">
        <f t="shared" ca="1" si="878"/>
        <v>0</v>
      </c>
      <c r="EL276" s="235">
        <f ca="1">RANK(EK276,EK3:EK1250)+COUNTIF(EK3:EK276,EK276)-1</f>
        <v>274</v>
      </c>
      <c r="EM276" s="233" t="str">
        <f t="shared" ca="1" si="879"/>
        <v>Josué Casimir (Haiti)</v>
      </c>
    </row>
    <row r="277" spans="121:143" x14ac:dyDescent="0.2">
      <c r="DQ277" s="233" t="str">
        <f t="shared" ca="1" si="875"/>
        <v>Haiti</v>
      </c>
      <c r="DR277" s="233">
        <f t="shared" si="876"/>
        <v>14</v>
      </c>
      <c r="DS277" s="233">
        <f t="shared" si="877"/>
        <v>9</v>
      </c>
      <c r="DT277" s="233" t="str">
        <f ca="1">OFFSET(C3,DR277,DS277)</f>
        <v>Josue Duverger</v>
      </c>
      <c r="DU277" s="233">
        <f ca="1">COUNTIF('Group Stages'!J7:J150,DT277)</f>
        <v>0</v>
      </c>
      <c r="DV277" s="233">
        <f ca="1">COUNTIF('Group Stages'!K7:K150,DT277)</f>
        <v>0</v>
      </c>
      <c r="DW277" s="233">
        <f ca="1">COUNTIF('Group Stages'!L7:L150,DT277)</f>
        <v>0</v>
      </c>
      <c r="DX277" s="233">
        <f ca="1">COUNTIF('Group Stages'!M7:M150,DT277)</f>
        <v>0</v>
      </c>
      <c r="DY277" s="233">
        <f ca="1">COUNTIF('Group Stages'!N7:N150,DT277)</f>
        <v>0</v>
      </c>
      <c r="DZ277" s="233">
        <f ca="1">COUNTIF('Group Stages'!O7:O150,DT277)</f>
        <v>0</v>
      </c>
      <c r="EA277" s="233">
        <f ca="1">COUNTIF('Group Stages'!P7:P150,DT277)</f>
        <v>0</v>
      </c>
      <c r="EB277" s="233">
        <f ca="1">COUNTIF('Group Stages'!Q7:Q150,DT277)</f>
        <v>0</v>
      </c>
      <c r="EC277" s="233">
        <f ca="1">COUNTIF('Knock Out Stages'!K7:K85,DT277)</f>
        <v>0</v>
      </c>
      <c r="ED277" s="233">
        <f ca="1">COUNTIF('Knock Out Stages'!L7:L85,DT277)</f>
        <v>0</v>
      </c>
      <c r="EE277" s="233">
        <f ca="1">COUNTIF('Knock Out Stages'!M7:M85,DT277)</f>
        <v>0</v>
      </c>
      <c r="EF277" s="233">
        <f ca="1">COUNTIF('Knock Out Stages'!N7:N85,DT277)</f>
        <v>0</v>
      </c>
      <c r="EG277" s="233">
        <f ca="1">COUNTIF('Knock Out Stages'!O7:O85,DT277)</f>
        <v>0</v>
      </c>
      <c r="EH277" s="233">
        <f ca="1">COUNTIF('Knock Out Stages'!P7:P85,DT277)</f>
        <v>0</v>
      </c>
      <c r="EI277" s="233">
        <f ca="1">COUNTIF('Knock Out Stages'!Q7:Q85,DT277)</f>
        <v>0</v>
      </c>
      <c r="EJ277" s="233">
        <f ca="1">COUNTIF('Knock Out Stages'!R7:R85,DT277)</f>
        <v>0</v>
      </c>
      <c r="EK277" s="233">
        <f t="shared" ca="1" si="878"/>
        <v>0</v>
      </c>
      <c r="EL277" s="235">
        <f ca="1">RANK(EK277,EK3:EK1250)+COUNTIF(EK3:EK277,EK277)-1</f>
        <v>275</v>
      </c>
      <c r="EM277" s="233" t="str">
        <f t="shared" ca="1" si="879"/>
        <v>Josue Duverger (Haiti)</v>
      </c>
    </row>
    <row r="278" spans="121:143" x14ac:dyDescent="0.2">
      <c r="DQ278" s="233" t="str">
        <f t="shared" ca="1" si="875"/>
        <v>Haiti</v>
      </c>
      <c r="DR278" s="233">
        <f t="shared" si="876"/>
        <v>15</v>
      </c>
      <c r="DS278" s="233">
        <f t="shared" si="877"/>
        <v>9</v>
      </c>
      <c r="DT278" s="233" t="str">
        <f ca="1">OFFSET(C3,DR278,DS278)</f>
        <v>Leverton Pierre</v>
      </c>
      <c r="DU278" s="233">
        <f ca="1">COUNTIF('Group Stages'!J7:J150,DT278)</f>
        <v>0</v>
      </c>
      <c r="DV278" s="233">
        <f ca="1">COUNTIF('Group Stages'!K7:K150,DT278)</f>
        <v>0</v>
      </c>
      <c r="DW278" s="233">
        <f ca="1">COUNTIF('Group Stages'!L7:L150,DT278)</f>
        <v>0</v>
      </c>
      <c r="DX278" s="233">
        <f ca="1">COUNTIF('Group Stages'!M7:M150,DT278)</f>
        <v>0</v>
      </c>
      <c r="DY278" s="233">
        <f ca="1">COUNTIF('Group Stages'!N7:N150,DT278)</f>
        <v>0</v>
      </c>
      <c r="DZ278" s="233">
        <f ca="1">COUNTIF('Group Stages'!O7:O150,DT278)</f>
        <v>0</v>
      </c>
      <c r="EA278" s="233">
        <f ca="1">COUNTIF('Group Stages'!P7:P150,DT278)</f>
        <v>0</v>
      </c>
      <c r="EB278" s="233">
        <f ca="1">COUNTIF('Group Stages'!Q7:Q150,DT278)</f>
        <v>0</v>
      </c>
      <c r="EC278" s="233">
        <f ca="1">COUNTIF('Knock Out Stages'!K7:K85,DT278)</f>
        <v>0</v>
      </c>
      <c r="ED278" s="233">
        <f ca="1">COUNTIF('Knock Out Stages'!L7:L85,DT278)</f>
        <v>0</v>
      </c>
      <c r="EE278" s="233">
        <f ca="1">COUNTIF('Knock Out Stages'!M7:M85,DT278)</f>
        <v>0</v>
      </c>
      <c r="EF278" s="233">
        <f ca="1">COUNTIF('Knock Out Stages'!N7:N85,DT278)</f>
        <v>0</v>
      </c>
      <c r="EG278" s="233">
        <f ca="1">COUNTIF('Knock Out Stages'!O7:O85,DT278)</f>
        <v>0</v>
      </c>
      <c r="EH278" s="233">
        <f ca="1">COUNTIF('Knock Out Stages'!P7:P85,DT278)</f>
        <v>0</v>
      </c>
      <c r="EI278" s="233">
        <f ca="1">COUNTIF('Knock Out Stages'!Q7:Q85,DT278)</f>
        <v>0</v>
      </c>
      <c r="EJ278" s="233">
        <f ca="1">COUNTIF('Knock Out Stages'!R7:R85,DT278)</f>
        <v>0</v>
      </c>
      <c r="EK278" s="233">
        <f t="shared" ca="1" si="878"/>
        <v>0</v>
      </c>
      <c r="EL278" s="235">
        <f ca="1">RANK(EK278,EK3:EK1250)+COUNTIF(EK3:EK278,EK278)-1</f>
        <v>276</v>
      </c>
      <c r="EM278" s="233" t="str">
        <f t="shared" ca="1" si="879"/>
        <v>Leverton Pierre (Haiti)</v>
      </c>
    </row>
    <row r="279" spans="121:143" x14ac:dyDescent="0.2">
      <c r="DQ279" s="233" t="str">
        <f t="shared" ca="1" si="875"/>
        <v>Haiti</v>
      </c>
      <c r="DR279" s="233">
        <f t="shared" si="876"/>
        <v>16</v>
      </c>
      <c r="DS279" s="233">
        <f t="shared" si="877"/>
        <v>9</v>
      </c>
      <c r="DT279" s="233" t="str">
        <f ca="1">OFFSET(C3,DR279,DS279)</f>
        <v>Louicius Don Deedson</v>
      </c>
      <c r="DU279" s="233">
        <f ca="1">COUNTIF('Group Stages'!J7:J150,DT279)</f>
        <v>0</v>
      </c>
      <c r="DV279" s="233">
        <f ca="1">COUNTIF('Group Stages'!K7:K150,DT279)</f>
        <v>0</v>
      </c>
      <c r="DW279" s="233">
        <f ca="1">COUNTIF('Group Stages'!L7:L150,DT279)</f>
        <v>0</v>
      </c>
      <c r="DX279" s="233">
        <f ca="1">COUNTIF('Group Stages'!M7:M150,DT279)</f>
        <v>0</v>
      </c>
      <c r="DY279" s="233">
        <f ca="1">COUNTIF('Group Stages'!N7:N150,DT279)</f>
        <v>0</v>
      </c>
      <c r="DZ279" s="233">
        <f ca="1">COUNTIF('Group Stages'!O7:O150,DT279)</f>
        <v>0</v>
      </c>
      <c r="EA279" s="233">
        <f ca="1">COUNTIF('Group Stages'!P7:P150,DT279)</f>
        <v>0</v>
      </c>
      <c r="EB279" s="233">
        <f ca="1">COUNTIF('Group Stages'!Q7:Q150,DT279)</f>
        <v>0</v>
      </c>
      <c r="EC279" s="233">
        <f ca="1">COUNTIF('Knock Out Stages'!K7:K85,DT279)</f>
        <v>0</v>
      </c>
      <c r="ED279" s="233">
        <f ca="1">COUNTIF('Knock Out Stages'!L7:L85,DT279)</f>
        <v>0</v>
      </c>
      <c r="EE279" s="233">
        <f ca="1">COUNTIF('Knock Out Stages'!M7:M85,DT279)</f>
        <v>0</v>
      </c>
      <c r="EF279" s="233">
        <f ca="1">COUNTIF('Knock Out Stages'!N7:N85,DT279)</f>
        <v>0</v>
      </c>
      <c r="EG279" s="233">
        <f ca="1">COUNTIF('Knock Out Stages'!O7:O85,DT279)</f>
        <v>0</v>
      </c>
      <c r="EH279" s="233">
        <f ca="1">COUNTIF('Knock Out Stages'!P7:P85,DT279)</f>
        <v>0</v>
      </c>
      <c r="EI279" s="233">
        <f ca="1">COUNTIF('Knock Out Stages'!Q7:Q85,DT279)</f>
        <v>0</v>
      </c>
      <c r="EJ279" s="233">
        <f ca="1">COUNTIF('Knock Out Stages'!R7:R85,DT279)</f>
        <v>0</v>
      </c>
      <c r="EK279" s="233">
        <f t="shared" ca="1" si="878"/>
        <v>0</v>
      </c>
      <c r="EL279" s="235">
        <f ca="1">RANK(EK279,EK3:EK1250)+COUNTIF(EK3:EK279,EK279)-1</f>
        <v>277</v>
      </c>
      <c r="EM279" s="233" t="str">
        <f t="shared" ca="1" si="879"/>
        <v>Louicius Don Deedson (Haiti)</v>
      </c>
    </row>
    <row r="280" spans="121:143" x14ac:dyDescent="0.2">
      <c r="DQ280" s="233" t="str">
        <f t="shared" ca="1" si="875"/>
        <v>Haiti</v>
      </c>
      <c r="DR280" s="233">
        <f t="shared" si="876"/>
        <v>17</v>
      </c>
      <c r="DS280" s="233">
        <f t="shared" si="877"/>
        <v>9</v>
      </c>
      <c r="DT280" s="233" t="str">
        <f ca="1">OFFSET(C3,DR280,DS280)</f>
        <v>Martin Expérience</v>
      </c>
      <c r="DU280" s="233">
        <f ca="1">COUNTIF('Group Stages'!J7:J150,DT280)</f>
        <v>0</v>
      </c>
      <c r="DV280" s="233">
        <f ca="1">COUNTIF('Group Stages'!K7:K150,DT280)</f>
        <v>0</v>
      </c>
      <c r="DW280" s="233">
        <f ca="1">COUNTIF('Group Stages'!L7:L150,DT280)</f>
        <v>0</v>
      </c>
      <c r="DX280" s="233">
        <f ca="1">COUNTIF('Group Stages'!M7:M150,DT280)</f>
        <v>0</v>
      </c>
      <c r="DY280" s="233">
        <f ca="1">COUNTIF('Group Stages'!N7:N150,DT280)</f>
        <v>0</v>
      </c>
      <c r="DZ280" s="233">
        <f ca="1">COUNTIF('Group Stages'!O7:O150,DT280)</f>
        <v>0</v>
      </c>
      <c r="EA280" s="233">
        <f ca="1">COUNTIF('Group Stages'!P7:P150,DT280)</f>
        <v>0</v>
      </c>
      <c r="EB280" s="233">
        <f ca="1">COUNTIF('Group Stages'!Q7:Q150,DT280)</f>
        <v>0</v>
      </c>
      <c r="EC280" s="233">
        <f ca="1">COUNTIF('Knock Out Stages'!K7:K85,DT280)</f>
        <v>0</v>
      </c>
      <c r="ED280" s="233">
        <f ca="1">COUNTIF('Knock Out Stages'!L7:L85,DT280)</f>
        <v>0</v>
      </c>
      <c r="EE280" s="233">
        <f ca="1">COUNTIF('Knock Out Stages'!M7:M85,DT280)</f>
        <v>0</v>
      </c>
      <c r="EF280" s="233">
        <f ca="1">COUNTIF('Knock Out Stages'!N7:N85,DT280)</f>
        <v>0</v>
      </c>
      <c r="EG280" s="233">
        <f ca="1">COUNTIF('Knock Out Stages'!O7:O85,DT280)</f>
        <v>0</v>
      </c>
      <c r="EH280" s="233">
        <f ca="1">COUNTIF('Knock Out Stages'!P7:P85,DT280)</f>
        <v>0</v>
      </c>
      <c r="EI280" s="233">
        <f ca="1">COUNTIF('Knock Out Stages'!Q7:Q85,DT280)</f>
        <v>0</v>
      </c>
      <c r="EJ280" s="233">
        <f ca="1">COUNTIF('Knock Out Stages'!R7:R85,DT280)</f>
        <v>0</v>
      </c>
      <c r="EK280" s="233">
        <f t="shared" ca="1" si="878"/>
        <v>0</v>
      </c>
      <c r="EL280" s="235">
        <f ca="1">RANK(EK280,EK3:EK1250)+COUNTIF(EK3:EK280,EK280)-1</f>
        <v>278</v>
      </c>
      <c r="EM280" s="233" t="str">
        <f t="shared" ca="1" si="879"/>
        <v>Martin Expérience (Haiti)</v>
      </c>
    </row>
    <row r="281" spans="121:143" x14ac:dyDescent="0.2">
      <c r="DQ281" s="233" t="str">
        <f t="shared" ca="1" si="875"/>
        <v>Haiti</v>
      </c>
      <c r="DR281" s="233">
        <f t="shared" si="876"/>
        <v>18</v>
      </c>
      <c r="DS281" s="233">
        <f t="shared" si="877"/>
        <v>9</v>
      </c>
      <c r="DT281" s="233" t="str">
        <f ca="1">OFFSET(C3,DR281,DS281)</f>
        <v>Ricardo Adé</v>
      </c>
      <c r="DU281" s="233">
        <f ca="1">COUNTIF('Group Stages'!J7:J150,DT281)</f>
        <v>0</v>
      </c>
      <c r="DV281" s="233">
        <f ca="1">COUNTIF('Group Stages'!K7:K150,DT281)</f>
        <v>0</v>
      </c>
      <c r="DW281" s="233">
        <f ca="1">COUNTIF('Group Stages'!L7:L150,DT281)</f>
        <v>0</v>
      </c>
      <c r="DX281" s="233">
        <f ca="1">COUNTIF('Group Stages'!M7:M150,DT281)</f>
        <v>0</v>
      </c>
      <c r="DY281" s="233">
        <f ca="1">COUNTIF('Group Stages'!N7:N150,DT281)</f>
        <v>0</v>
      </c>
      <c r="DZ281" s="233">
        <f ca="1">COUNTIF('Group Stages'!O7:O150,DT281)</f>
        <v>0</v>
      </c>
      <c r="EA281" s="233">
        <f ca="1">COUNTIF('Group Stages'!P7:P150,DT281)</f>
        <v>0</v>
      </c>
      <c r="EB281" s="233">
        <f ca="1">COUNTIF('Group Stages'!Q7:Q150,DT281)</f>
        <v>0</v>
      </c>
      <c r="EC281" s="233">
        <f ca="1">COUNTIF('Knock Out Stages'!K7:K85,DT281)</f>
        <v>0</v>
      </c>
      <c r="ED281" s="233">
        <f ca="1">COUNTIF('Knock Out Stages'!L7:L85,DT281)</f>
        <v>0</v>
      </c>
      <c r="EE281" s="233">
        <f ca="1">COUNTIF('Knock Out Stages'!M7:M85,DT281)</f>
        <v>0</v>
      </c>
      <c r="EF281" s="233">
        <f ca="1">COUNTIF('Knock Out Stages'!N7:N85,DT281)</f>
        <v>0</v>
      </c>
      <c r="EG281" s="233">
        <f ca="1">COUNTIF('Knock Out Stages'!O7:O85,DT281)</f>
        <v>0</v>
      </c>
      <c r="EH281" s="233">
        <f ca="1">COUNTIF('Knock Out Stages'!P7:P85,DT281)</f>
        <v>0</v>
      </c>
      <c r="EI281" s="233">
        <f ca="1">COUNTIF('Knock Out Stages'!Q7:Q85,DT281)</f>
        <v>0</v>
      </c>
      <c r="EJ281" s="233">
        <f ca="1">COUNTIF('Knock Out Stages'!R7:R85,DT281)</f>
        <v>0</v>
      </c>
      <c r="EK281" s="233">
        <f t="shared" ca="1" si="878"/>
        <v>0</v>
      </c>
      <c r="EL281" s="235">
        <f ca="1">RANK(EK281,EK3:EK1250)+COUNTIF(EK3:EK281,EK281)-1</f>
        <v>279</v>
      </c>
      <c r="EM281" s="233" t="str">
        <f t="shared" ca="1" si="879"/>
        <v>Ricardo Adé (Haiti)</v>
      </c>
    </row>
    <row r="282" spans="121:143" x14ac:dyDescent="0.2">
      <c r="DQ282" s="233" t="str">
        <f t="shared" ca="1" si="875"/>
        <v>Haiti</v>
      </c>
      <c r="DR282" s="233">
        <f t="shared" si="876"/>
        <v>19</v>
      </c>
      <c r="DS282" s="233">
        <f t="shared" si="877"/>
        <v>9</v>
      </c>
      <c r="DT282" s="233" t="str">
        <f ca="1">OFFSET(C3,DR282,DS282)</f>
        <v>Ruben Providence</v>
      </c>
      <c r="DU282" s="233">
        <f ca="1">COUNTIF('Group Stages'!J7:J150,DT282)</f>
        <v>0</v>
      </c>
      <c r="DV282" s="233">
        <f ca="1">COUNTIF('Group Stages'!K7:K150,DT282)</f>
        <v>0</v>
      </c>
      <c r="DW282" s="233">
        <f ca="1">COUNTIF('Group Stages'!L7:L150,DT282)</f>
        <v>0</v>
      </c>
      <c r="DX282" s="233">
        <f ca="1">COUNTIF('Group Stages'!M7:M150,DT282)</f>
        <v>0</v>
      </c>
      <c r="DY282" s="233">
        <f ca="1">COUNTIF('Group Stages'!N7:N150,DT282)</f>
        <v>0</v>
      </c>
      <c r="DZ282" s="233">
        <f ca="1">COUNTIF('Group Stages'!O7:O150,DT282)</f>
        <v>0</v>
      </c>
      <c r="EA282" s="233">
        <f ca="1">COUNTIF('Group Stages'!P7:P150,DT282)</f>
        <v>0</v>
      </c>
      <c r="EB282" s="233">
        <f ca="1">COUNTIF('Group Stages'!Q7:Q150,DT282)</f>
        <v>0</v>
      </c>
      <c r="EC282" s="233">
        <f ca="1">COUNTIF('Knock Out Stages'!K7:K85,DT282)</f>
        <v>0</v>
      </c>
      <c r="ED282" s="233">
        <f ca="1">COUNTIF('Knock Out Stages'!L7:L85,DT282)</f>
        <v>0</v>
      </c>
      <c r="EE282" s="233">
        <f ca="1">COUNTIF('Knock Out Stages'!M7:M85,DT282)</f>
        <v>0</v>
      </c>
      <c r="EF282" s="233">
        <f ca="1">COUNTIF('Knock Out Stages'!N7:N85,DT282)</f>
        <v>0</v>
      </c>
      <c r="EG282" s="233">
        <f ca="1">COUNTIF('Knock Out Stages'!O7:O85,DT282)</f>
        <v>0</v>
      </c>
      <c r="EH282" s="233">
        <f ca="1">COUNTIF('Knock Out Stages'!P7:P85,DT282)</f>
        <v>0</v>
      </c>
      <c r="EI282" s="233">
        <f ca="1">COUNTIF('Knock Out Stages'!Q7:Q85,DT282)</f>
        <v>0</v>
      </c>
      <c r="EJ282" s="233">
        <f ca="1">COUNTIF('Knock Out Stages'!R7:R85,DT282)</f>
        <v>0</v>
      </c>
      <c r="EK282" s="233">
        <f t="shared" ca="1" si="878"/>
        <v>0</v>
      </c>
      <c r="EL282" s="235">
        <f ca="1">RANK(EK282,EK3:EK1250)+COUNTIF(EK3:EK282,EK282)-1</f>
        <v>280</v>
      </c>
      <c r="EM282" s="233" t="str">
        <f t="shared" ca="1" si="879"/>
        <v>Ruben Providence (Haiti)</v>
      </c>
    </row>
    <row r="283" spans="121:143" x14ac:dyDescent="0.2">
      <c r="DQ283" s="233" t="str">
        <f t="shared" ca="1" si="875"/>
        <v>Haiti</v>
      </c>
      <c r="DR283" s="233">
        <f t="shared" si="876"/>
        <v>20</v>
      </c>
      <c r="DS283" s="233">
        <f t="shared" si="877"/>
        <v>9</v>
      </c>
      <c r="DT283" s="233" t="str">
        <f ca="1">OFFSET(C3,DR283,DS283)</f>
        <v>Wilguens Paugain</v>
      </c>
      <c r="DU283" s="233">
        <f ca="1">COUNTIF('Group Stages'!J7:J150,DT283)</f>
        <v>0</v>
      </c>
      <c r="DV283" s="233">
        <f ca="1">COUNTIF('Group Stages'!K7:K150,DT283)</f>
        <v>0</v>
      </c>
      <c r="DW283" s="233">
        <f ca="1">COUNTIF('Group Stages'!L7:L150,DT283)</f>
        <v>0</v>
      </c>
      <c r="DX283" s="233">
        <f ca="1">COUNTIF('Group Stages'!M7:M150,DT283)</f>
        <v>0</v>
      </c>
      <c r="DY283" s="233">
        <f ca="1">COUNTIF('Group Stages'!N7:N150,DT283)</f>
        <v>0</v>
      </c>
      <c r="DZ283" s="233">
        <f ca="1">COUNTIF('Group Stages'!O7:O150,DT283)</f>
        <v>0</v>
      </c>
      <c r="EA283" s="233">
        <f ca="1">COUNTIF('Group Stages'!P7:P150,DT283)</f>
        <v>0</v>
      </c>
      <c r="EB283" s="233">
        <f ca="1">COUNTIF('Group Stages'!Q7:Q150,DT283)</f>
        <v>0</v>
      </c>
      <c r="EC283" s="233">
        <f ca="1">COUNTIF('Knock Out Stages'!K7:K85,DT283)</f>
        <v>0</v>
      </c>
      <c r="ED283" s="233">
        <f ca="1">COUNTIF('Knock Out Stages'!L7:L85,DT283)</f>
        <v>0</v>
      </c>
      <c r="EE283" s="233">
        <f ca="1">COUNTIF('Knock Out Stages'!M7:M85,DT283)</f>
        <v>0</v>
      </c>
      <c r="EF283" s="233">
        <f ca="1">COUNTIF('Knock Out Stages'!N7:N85,DT283)</f>
        <v>0</v>
      </c>
      <c r="EG283" s="233">
        <f ca="1">COUNTIF('Knock Out Stages'!O7:O85,DT283)</f>
        <v>0</v>
      </c>
      <c r="EH283" s="233">
        <f ca="1">COUNTIF('Knock Out Stages'!P7:P85,DT283)</f>
        <v>0</v>
      </c>
      <c r="EI283" s="233">
        <f ca="1">COUNTIF('Knock Out Stages'!Q7:Q85,DT283)</f>
        <v>0</v>
      </c>
      <c r="EJ283" s="233">
        <f ca="1">COUNTIF('Knock Out Stages'!R7:R85,DT283)</f>
        <v>0</v>
      </c>
      <c r="EK283" s="233">
        <f t="shared" ca="1" si="878"/>
        <v>0</v>
      </c>
      <c r="EL283" s="235">
        <f ca="1">RANK(EK283,EK3:EK1250)+COUNTIF(EK3:EK283,EK283)-1</f>
        <v>281</v>
      </c>
      <c r="EM283" s="233" t="str">
        <f t="shared" ca="1" si="879"/>
        <v>Wilguens Paugain (Haiti)</v>
      </c>
    </row>
    <row r="284" spans="121:143" x14ac:dyDescent="0.2">
      <c r="DQ284" s="233" t="str">
        <f t="shared" ca="1" si="875"/>
        <v>Haiti</v>
      </c>
      <c r="DR284" s="233">
        <f t="shared" si="876"/>
        <v>21</v>
      </c>
      <c r="DS284" s="233">
        <f t="shared" si="877"/>
        <v>9</v>
      </c>
      <c r="DT284" s="233" t="str">
        <f ca="1">OFFSET(C3,DR284,DS284)</f>
        <v>Wilson Isidor</v>
      </c>
      <c r="DU284" s="233">
        <f ca="1">COUNTIF('Group Stages'!J7:J150,DT284)</f>
        <v>0</v>
      </c>
      <c r="DV284" s="233">
        <f ca="1">COUNTIF('Group Stages'!K7:K150,DT284)</f>
        <v>0</v>
      </c>
      <c r="DW284" s="233">
        <f ca="1">COUNTIF('Group Stages'!L7:L150,DT284)</f>
        <v>0</v>
      </c>
      <c r="DX284" s="233">
        <f ca="1">COUNTIF('Group Stages'!M7:M150,DT284)</f>
        <v>0</v>
      </c>
      <c r="DY284" s="233">
        <f ca="1">COUNTIF('Group Stages'!N7:N150,DT284)</f>
        <v>0</v>
      </c>
      <c r="DZ284" s="233">
        <f ca="1">COUNTIF('Group Stages'!O7:O150,DT284)</f>
        <v>0</v>
      </c>
      <c r="EA284" s="233">
        <f ca="1">COUNTIF('Group Stages'!P7:P150,DT284)</f>
        <v>0</v>
      </c>
      <c r="EB284" s="233">
        <f ca="1">COUNTIF('Group Stages'!Q7:Q150,DT284)</f>
        <v>0</v>
      </c>
      <c r="EC284" s="233">
        <f ca="1">COUNTIF('Knock Out Stages'!K7:K85,DT284)</f>
        <v>0</v>
      </c>
      <c r="ED284" s="233">
        <f ca="1">COUNTIF('Knock Out Stages'!L7:L85,DT284)</f>
        <v>0</v>
      </c>
      <c r="EE284" s="233">
        <f ca="1">COUNTIF('Knock Out Stages'!M7:M85,DT284)</f>
        <v>0</v>
      </c>
      <c r="EF284" s="233">
        <f ca="1">COUNTIF('Knock Out Stages'!N7:N85,DT284)</f>
        <v>0</v>
      </c>
      <c r="EG284" s="233">
        <f ca="1">COUNTIF('Knock Out Stages'!O7:O85,DT284)</f>
        <v>0</v>
      </c>
      <c r="EH284" s="233">
        <f ca="1">COUNTIF('Knock Out Stages'!P7:P85,DT284)</f>
        <v>0</v>
      </c>
      <c r="EI284" s="233">
        <f ca="1">COUNTIF('Knock Out Stages'!Q7:Q85,DT284)</f>
        <v>0</v>
      </c>
      <c r="EJ284" s="233">
        <f ca="1">COUNTIF('Knock Out Stages'!R7:R85,DT284)</f>
        <v>0</v>
      </c>
      <c r="EK284" s="233">
        <f t="shared" ca="1" si="878"/>
        <v>0</v>
      </c>
      <c r="EL284" s="235">
        <f ca="1">RANK(EK284,EK3:EK1250)+COUNTIF(EK3:EK284,EK284)-1</f>
        <v>282</v>
      </c>
      <c r="EM284" s="233" t="str">
        <f t="shared" ca="1" si="879"/>
        <v>Wilson Isidor (Haiti)</v>
      </c>
    </row>
    <row r="285" spans="121:143" x14ac:dyDescent="0.2">
      <c r="DQ285" s="233" t="str">
        <f t="shared" ca="1" si="875"/>
        <v>Haiti</v>
      </c>
      <c r="DR285" s="233">
        <f t="shared" si="876"/>
        <v>22</v>
      </c>
      <c r="DS285" s="233">
        <f t="shared" si="877"/>
        <v>9</v>
      </c>
      <c r="DT285" s="233" t="str">
        <f ca="1">OFFSET(C3,DR285,DS285)</f>
        <v>Woobens Pacius</v>
      </c>
      <c r="DU285" s="233">
        <f ca="1">COUNTIF('Group Stages'!J7:J150,DT285)</f>
        <v>0</v>
      </c>
      <c r="DV285" s="233">
        <f ca="1">COUNTIF('Group Stages'!K7:K150,DT285)</f>
        <v>0</v>
      </c>
      <c r="DW285" s="233">
        <f ca="1">COUNTIF('Group Stages'!L7:L150,DT285)</f>
        <v>0</v>
      </c>
      <c r="DX285" s="233">
        <f ca="1">COUNTIF('Group Stages'!M7:M150,DT285)</f>
        <v>0</v>
      </c>
      <c r="DY285" s="233">
        <f ca="1">COUNTIF('Group Stages'!N7:N150,DT285)</f>
        <v>0</v>
      </c>
      <c r="DZ285" s="233">
        <f ca="1">COUNTIF('Group Stages'!O7:O150,DT285)</f>
        <v>0</v>
      </c>
      <c r="EA285" s="233">
        <f ca="1">COUNTIF('Group Stages'!P7:P150,DT285)</f>
        <v>0</v>
      </c>
      <c r="EB285" s="233">
        <f ca="1">COUNTIF('Group Stages'!Q7:Q150,DT285)</f>
        <v>0</v>
      </c>
      <c r="EC285" s="233">
        <f ca="1">COUNTIF('Knock Out Stages'!K7:K85,DT285)</f>
        <v>0</v>
      </c>
      <c r="ED285" s="233">
        <f ca="1">COUNTIF('Knock Out Stages'!L7:L85,DT285)</f>
        <v>0</v>
      </c>
      <c r="EE285" s="233">
        <f ca="1">COUNTIF('Knock Out Stages'!M7:M85,DT285)</f>
        <v>0</v>
      </c>
      <c r="EF285" s="233">
        <f ca="1">COUNTIF('Knock Out Stages'!N7:N85,DT285)</f>
        <v>0</v>
      </c>
      <c r="EG285" s="233">
        <f ca="1">COUNTIF('Knock Out Stages'!O7:O85,DT285)</f>
        <v>0</v>
      </c>
      <c r="EH285" s="233">
        <f ca="1">COUNTIF('Knock Out Stages'!P7:P85,DT285)</f>
        <v>0</v>
      </c>
      <c r="EI285" s="233">
        <f ca="1">COUNTIF('Knock Out Stages'!Q7:Q85,DT285)</f>
        <v>0</v>
      </c>
      <c r="EJ285" s="233">
        <f ca="1">COUNTIF('Knock Out Stages'!R7:R85,DT285)</f>
        <v>0</v>
      </c>
      <c r="EK285" s="233">
        <f t="shared" ca="1" si="878"/>
        <v>0</v>
      </c>
      <c r="EL285" s="235">
        <f ca="1">RANK(EK285,EK3:EK1250)+COUNTIF(EK3:EK285,EK285)-1</f>
        <v>283</v>
      </c>
      <c r="EM285" s="233" t="str">
        <f t="shared" ca="1" si="879"/>
        <v>Woobens Pacius (Haiti)</v>
      </c>
    </row>
    <row r="286" spans="121:143" x14ac:dyDescent="0.2">
      <c r="DQ286" s="233" t="str">
        <f t="shared" ca="1" si="875"/>
        <v>Haiti</v>
      </c>
      <c r="DR286" s="233">
        <f t="shared" si="876"/>
        <v>23</v>
      </c>
      <c r="DS286" s="233">
        <f t="shared" si="877"/>
        <v>9</v>
      </c>
      <c r="DT286" s="233" t="str">
        <f ca="1">OFFSET(C3,DR286,DS286)</f>
        <v>Woodensky Pierre</v>
      </c>
      <c r="DU286" s="233">
        <f ca="1">COUNTIF('Group Stages'!J7:J150,DT286)</f>
        <v>0</v>
      </c>
      <c r="DV286" s="233">
        <f ca="1">COUNTIF('Group Stages'!K7:K150,DT286)</f>
        <v>0</v>
      </c>
      <c r="DW286" s="233">
        <f ca="1">COUNTIF('Group Stages'!L7:L150,DT286)</f>
        <v>0</v>
      </c>
      <c r="DX286" s="233">
        <f ca="1">COUNTIF('Group Stages'!M7:M150,DT286)</f>
        <v>0</v>
      </c>
      <c r="DY286" s="233">
        <f ca="1">COUNTIF('Group Stages'!N7:N150,DT286)</f>
        <v>0</v>
      </c>
      <c r="DZ286" s="233">
        <f ca="1">COUNTIF('Group Stages'!O7:O150,DT286)</f>
        <v>0</v>
      </c>
      <c r="EA286" s="233">
        <f ca="1">COUNTIF('Group Stages'!P7:P150,DT286)</f>
        <v>0</v>
      </c>
      <c r="EB286" s="233">
        <f ca="1">COUNTIF('Group Stages'!Q7:Q150,DT286)</f>
        <v>0</v>
      </c>
      <c r="EC286" s="233">
        <f ca="1">COUNTIF('Knock Out Stages'!K7:K85,DT286)</f>
        <v>0</v>
      </c>
      <c r="ED286" s="233">
        <f ca="1">COUNTIF('Knock Out Stages'!L7:L85,DT286)</f>
        <v>0</v>
      </c>
      <c r="EE286" s="233">
        <f ca="1">COUNTIF('Knock Out Stages'!M7:M85,DT286)</f>
        <v>0</v>
      </c>
      <c r="EF286" s="233">
        <f ca="1">COUNTIF('Knock Out Stages'!N7:N85,DT286)</f>
        <v>0</v>
      </c>
      <c r="EG286" s="233">
        <f ca="1">COUNTIF('Knock Out Stages'!O7:O85,DT286)</f>
        <v>0</v>
      </c>
      <c r="EH286" s="233">
        <f ca="1">COUNTIF('Knock Out Stages'!P7:P85,DT286)</f>
        <v>0</v>
      </c>
      <c r="EI286" s="233">
        <f ca="1">COUNTIF('Knock Out Stages'!Q7:Q85,DT286)</f>
        <v>0</v>
      </c>
      <c r="EJ286" s="233">
        <f ca="1">COUNTIF('Knock Out Stages'!R7:R85,DT286)</f>
        <v>0</v>
      </c>
      <c r="EK286" s="233">
        <f t="shared" ca="1" si="878"/>
        <v>0</v>
      </c>
      <c r="EL286" s="235">
        <f ca="1">RANK(EK286,EK3:EK1250)+COUNTIF(EK3:EK286,EK286)-1</f>
        <v>284</v>
      </c>
      <c r="EM286" s="233" t="str">
        <f t="shared" ca="1" si="879"/>
        <v>Woodensky Pierre (Haiti)</v>
      </c>
    </row>
    <row r="287" spans="121:143" x14ac:dyDescent="0.2">
      <c r="DQ287" s="233" t="str">
        <f t="shared" ca="1" si="875"/>
        <v>Haiti</v>
      </c>
      <c r="DR287" s="233">
        <f t="shared" si="876"/>
        <v>24</v>
      </c>
      <c r="DS287" s="233">
        <f t="shared" si="877"/>
        <v>9</v>
      </c>
      <c r="DT287" s="233" t="str">
        <f ca="1">OFFSET(C3,DR287,DS287)</f>
        <v>Yassine Fortune</v>
      </c>
      <c r="DU287" s="233">
        <f ca="1">COUNTIF('Group Stages'!J7:J150,DT287)</f>
        <v>0</v>
      </c>
      <c r="DV287" s="233">
        <f ca="1">COUNTIF('Group Stages'!K7:K150,DT287)</f>
        <v>0</v>
      </c>
      <c r="DW287" s="233">
        <f ca="1">COUNTIF('Group Stages'!L7:L150,DT287)</f>
        <v>0</v>
      </c>
      <c r="DX287" s="233">
        <f ca="1">COUNTIF('Group Stages'!M7:M150,DT287)</f>
        <v>0</v>
      </c>
      <c r="DY287" s="233">
        <f ca="1">COUNTIF('Group Stages'!N7:N150,DT287)</f>
        <v>0</v>
      </c>
      <c r="DZ287" s="233">
        <f ca="1">COUNTIF('Group Stages'!O7:O150,DT287)</f>
        <v>0</v>
      </c>
      <c r="EA287" s="233">
        <f ca="1">COUNTIF('Group Stages'!P7:P150,DT287)</f>
        <v>0</v>
      </c>
      <c r="EB287" s="233">
        <f ca="1">COUNTIF('Group Stages'!Q7:Q150,DT287)</f>
        <v>0</v>
      </c>
      <c r="EC287" s="233">
        <f ca="1">COUNTIF('Knock Out Stages'!K7:K85,DT287)</f>
        <v>0</v>
      </c>
      <c r="ED287" s="233">
        <f ca="1">COUNTIF('Knock Out Stages'!L7:L85,DT287)</f>
        <v>0</v>
      </c>
      <c r="EE287" s="233">
        <f ca="1">COUNTIF('Knock Out Stages'!M7:M85,DT287)</f>
        <v>0</v>
      </c>
      <c r="EF287" s="233">
        <f ca="1">COUNTIF('Knock Out Stages'!N7:N85,DT287)</f>
        <v>0</v>
      </c>
      <c r="EG287" s="233">
        <f ca="1">COUNTIF('Knock Out Stages'!O7:O85,DT287)</f>
        <v>0</v>
      </c>
      <c r="EH287" s="233">
        <f ca="1">COUNTIF('Knock Out Stages'!P7:P85,DT287)</f>
        <v>0</v>
      </c>
      <c r="EI287" s="233">
        <f ca="1">COUNTIF('Knock Out Stages'!Q7:Q85,DT287)</f>
        <v>0</v>
      </c>
      <c r="EJ287" s="233">
        <f ca="1">COUNTIF('Knock Out Stages'!R7:R85,DT287)</f>
        <v>0</v>
      </c>
      <c r="EK287" s="233">
        <f t="shared" ca="1" si="878"/>
        <v>0</v>
      </c>
      <c r="EL287" s="235">
        <f ca="1">RANK(EK287,EK3:EK1250)+COUNTIF(EK3:EK287,EK287)-1</f>
        <v>285</v>
      </c>
      <c r="EM287" s="233" t="str">
        <f t="shared" ca="1" si="879"/>
        <v>Yassine Fortune (Haiti)</v>
      </c>
    </row>
    <row r="288" spans="121:143" x14ac:dyDescent="0.2">
      <c r="DQ288" s="233" t="str">
        <f t="shared" ca="1" si="875"/>
        <v>Haiti</v>
      </c>
      <c r="DR288" s="233">
        <f t="shared" si="876"/>
        <v>25</v>
      </c>
      <c r="DS288" s="233">
        <f t="shared" si="877"/>
        <v>9</v>
      </c>
      <c r="DT288" s="233">
        <f ca="1">OFFSET(C3,DR288,DS288)</f>
        <v>0</v>
      </c>
      <c r="DU288" s="233">
        <f ca="1">COUNTIF('Group Stages'!J7:J150,DT288)</f>
        <v>0</v>
      </c>
      <c r="DV288" s="233">
        <f ca="1">COUNTIF('Group Stages'!K7:K150,DT288)</f>
        <v>0</v>
      </c>
      <c r="DW288" s="233">
        <f ca="1">COUNTIF('Group Stages'!L7:L150,DT288)</f>
        <v>0</v>
      </c>
      <c r="DX288" s="233">
        <f ca="1">COUNTIF('Group Stages'!M7:M150,DT288)</f>
        <v>0</v>
      </c>
      <c r="DY288" s="233">
        <f ca="1">COUNTIF('Group Stages'!N7:N150,DT288)</f>
        <v>0</v>
      </c>
      <c r="DZ288" s="233">
        <f ca="1">COUNTIF('Group Stages'!O7:O150,DT288)</f>
        <v>0</v>
      </c>
      <c r="EA288" s="233">
        <f ca="1">COUNTIF('Group Stages'!P7:P150,DT288)</f>
        <v>0</v>
      </c>
      <c r="EB288" s="233">
        <f ca="1">COUNTIF('Group Stages'!Q7:Q150,DT288)</f>
        <v>0</v>
      </c>
      <c r="EC288" s="233">
        <f ca="1">COUNTIF('Knock Out Stages'!K7:K85,DT288)</f>
        <v>0</v>
      </c>
      <c r="ED288" s="233">
        <f ca="1">COUNTIF('Knock Out Stages'!L7:L85,DT288)</f>
        <v>0</v>
      </c>
      <c r="EE288" s="233">
        <f ca="1">COUNTIF('Knock Out Stages'!M7:M85,DT288)</f>
        <v>0</v>
      </c>
      <c r="EF288" s="233">
        <f ca="1">COUNTIF('Knock Out Stages'!N7:N85,DT288)</f>
        <v>0</v>
      </c>
      <c r="EG288" s="233">
        <f ca="1">COUNTIF('Knock Out Stages'!O7:O85,DT288)</f>
        <v>0</v>
      </c>
      <c r="EH288" s="233">
        <f ca="1">COUNTIF('Knock Out Stages'!P7:P85,DT288)</f>
        <v>0</v>
      </c>
      <c r="EI288" s="233">
        <f ca="1">COUNTIF('Knock Out Stages'!Q7:Q85,DT288)</f>
        <v>0</v>
      </c>
      <c r="EJ288" s="233">
        <f ca="1">COUNTIF('Knock Out Stages'!R7:R85,DT288)</f>
        <v>0</v>
      </c>
      <c r="EK288" s="233">
        <f t="shared" ca="1" si="878"/>
        <v>0</v>
      </c>
      <c r="EL288" s="235">
        <f ca="1">RANK(EK288,EK3:EK1250)+COUNTIF(EK3:EK288,EK288)-1</f>
        <v>286</v>
      </c>
      <c r="EM288" s="233" t="str">
        <f t="shared" ca="1" si="879"/>
        <v>0 (Haiti)</v>
      </c>
    </row>
    <row r="289" spans="121:143" x14ac:dyDescent="0.2">
      <c r="DQ289" s="233" t="str">
        <f ca="1">OFFSET(C2,DR289,DS289)</f>
        <v>Scotland</v>
      </c>
      <c r="DR289" s="233">
        <f t="shared" si="876"/>
        <v>0</v>
      </c>
      <c r="DS289" s="233">
        <f t="shared" si="877"/>
        <v>10</v>
      </c>
      <c r="DT289" s="233" t="str">
        <f ca="1">OFFSET(C3,DR289,DS289)</f>
        <v>Andrew Irving</v>
      </c>
      <c r="DU289" s="233">
        <f ca="1">COUNTIF('Group Stages'!J7:J150,DT289)</f>
        <v>0</v>
      </c>
      <c r="DV289" s="233">
        <f ca="1">COUNTIF('Group Stages'!K7:K150,DT289)</f>
        <v>0</v>
      </c>
      <c r="DW289" s="233">
        <f ca="1">COUNTIF('Group Stages'!L7:L150,DT289)</f>
        <v>0</v>
      </c>
      <c r="DX289" s="233">
        <f ca="1">COUNTIF('Group Stages'!M7:M150,DT289)</f>
        <v>0</v>
      </c>
      <c r="DY289" s="233">
        <f ca="1">COUNTIF('Group Stages'!N7:N150,DT289)</f>
        <v>0</v>
      </c>
      <c r="DZ289" s="233">
        <f ca="1">COUNTIF('Group Stages'!O7:O150,DT289)</f>
        <v>0</v>
      </c>
      <c r="EA289" s="233">
        <f ca="1">COUNTIF('Group Stages'!P7:P150,DT289)</f>
        <v>0</v>
      </c>
      <c r="EB289" s="233">
        <f ca="1">COUNTIF('Group Stages'!Q7:Q150,DT289)</f>
        <v>0</v>
      </c>
      <c r="EC289" s="233">
        <f ca="1">COUNTIF('Knock Out Stages'!K7:K85,DT289)</f>
        <v>0</v>
      </c>
      <c r="ED289" s="233">
        <f ca="1">COUNTIF('Knock Out Stages'!L7:L85,DT289)</f>
        <v>0</v>
      </c>
      <c r="EE289" s="233">
        <f ca="1">COUNTIF('Knock Out Stages'!M7:M85,DT289)</f>
        <v>0</v>
      </c>
      <c r="EF289" s="233">
        <f ca="1">COUNTIF('Knock Out Stages'!N7:N85,DT289)</f>
        <v>0</v>
      </c>
      <c r="EG289" s="233">
        <f ca="1">COUNTIF('Knock Out Stages'!O7:O85,DT289)</f>
        <v>0</v>
      </c>
      <c r="EH289" s="233">
        <f ca="1">COUNTIF('Knock Out Stages'!P7:P85,DT289)</f>
        <v>0</v>
      </c>
      <c r="EI289" s="233">
        <f ca="1">COUNTIF('Knock Out Stages'!Q7:Q85,DT289)</f>
        <v>0</v>
      </c>
      <c r="EJ289" s="233">
        <f ca="1">COUNTIF('Knock Out Stages'!R7:R85,DT289)</f>
        <v>0</v>
      </c>
      <c r="EK289" s="233">
        <f t="shared" ca="1" si="878"/>
        <v>0</v>
      </c>
      <c r="EL289" s="235">
        <f ca="1">RANK(EK289,EK3:EK1250)+COUNTIF(EK3:EK289,EK289)-1</f>
        <v>287</v>
      </c>
      <c r="EM289" s="233" t="str">
        <f t="shared" ca="1" si="879"/>
        <v>Andrew Irving (Scotland)</v>
      </c>
    </row>
    <row r="290" spans="121:143" x14ac:dyDescent="0.2">
      <c r="DQ290" s="233" t="str">
        <f t="shared" ref="DQ290" ca="1" si="881">DQ289</f>
        <v>Scotland</v>
      </c>
      <c r="DR290" s="233">
        <f t="shared" si="876"/>
        <v>1</v>
      </c>
      <c r="DS290" s="233">
        <f t="shared" si="877"/>
        <v>10</v>
      </c>
      <c r="DT290" s="233" t="str">
        <f ca="1">OFFSET(C3,DR290,DS290)</f>
        <v>Andrew Robertson</v>
      </c>
      <c r="DU290" s="233">
        <f ca="1">COUNTIF('Group Stages'!J7:J150,DT290)</f>
        <v>0</v>
      </c>
      <c r="DV290" s="233">
        <f ca="1">COUNTIF('Group Stages'!K7:K150,DT290)</f>
        <v>0</v>
      </c>
      <c r="DW290" s="233">
        <f ca="1">COUNTIF('Group Stages'!L7:L150,DT290)</f>
        <v>0</v>
      </c>
      <c r="DX290" s="233">
        <f ca="1">COUNTIF('Group Stages'!M7:M150,DT290)</f>
        <v>0</v>
      </c>
      <c r="DY290" s="233">
        <f ca="1">COUNTIF('Group Stages'!N7:N150,DT290)</f>
        <v>0</v>
      </c>
      <c r="DZ290" s="233">
        <f ca="1">COUNTIF('Group Stages'!O7:O150,DT290)</f>
        <v>0</v>
      </c>
      <c r="EA290" s="233">
        <f ca="1">COUNTIF('Group Stages'!P7:P150,DT290)</f>
        <v>0</v>
      </c>
      <c r="EB290" s="233">
        <f ca="1">COUNTIF('Group Stages'!Q7:Q150,DT290)</f>
        <v>0</v>
      </c>
      <c r="EC290" s="233">
        <f ca="1">COUNTIF('Knock Out Stages'!K7:K85,DT290)</f>
        <v>0</v>
      </c>
      <c r="ED290" s="233">
        <f ca="1">COUNTIF('Knock Out Stages'!L7:L85,DT290)</f>
        <v>0</v>
      </c>
      <c r="EE290" s="233">
        <f ca="1">COUNTIF('Knock Out Stages'!M7:M85,DT290)</f>
        <v>0</v>
      </c>
      <c r="EF290" s="233">
        <f ca="1">COUNTIF('Knock Out Stages'!N7:N85,DT290)</f>
        <v>0</v>
      </c>
      <c r="EG290" s="233">
        <f ca="1">COUNTIF('Knock Out Stages'!O7:O85,DT290)</f>
        <v>0</v>
      </c>
      <c r="EH290" s="233">
        <f ca="1">COUNTIF('Knock Out Stages'!P7:P85,DT290)</f>
        <v>0</v>
      </c>
      <c r="EI290" s="233">
        <f ca="1">COUNTIF('Knock Out Stages'!Q7:Q85,DT290)</f>
        <v>0</v>
      </c>
      <c r="EJ290" s="233">
        <f ca="1">COUNTIF('Knock Out Stages'!R7:R85,DT290)</f>
        <v>0</v>
      </c>
      <c r="EK290" s="233">
        <f t="shared" ca="1" si="878"/>
        <v>0</v>
      </c>
      <c r="EL290" s="235">
        <f ca="1">RANK(EK290,EK3:EK1250)+COUNTIF(EK3:EK290,EK290)-1</f>
        <v>288</v>
      </c>
      <c r="EM290" s="233" t="str">
        <f t="shared" ca="1" si="879"/>
        <v>Andrew Robertson (Scotland)</v>
      </c>
    </row>
    <row r="291" spans="121:143" x14ac:dyDescent="0.2">
      <c r="DQ291" s="233" t="str">
        <f t="shared" ca="1" si="875"/>
        <v>Scotland</v>
      </c>
      <c r="DR291" s="233">
        <f t="shared" si="876"/>
        <v>2</v>
      </c>
      <c r="DS291" s="233">
        <f t="shared" si="877"/>
        <v>10</v>
      </c>
      <c r="DT291" s="233" t="str">
        <f ca="1">OFFSET(C3,DR291,DS291)</f>
        <v>Angus Gunn</v>
      </c>
      <c r="DU291" s="233">
        <f ca="1">COUNTIF('Group Stages'!J7:J150,DT291)</f>
        <v>0</v>
      </c>
      <c r="DV291" s="233">
        <f ca="1">COUNTIF('Group Stages'!K7:K150,DT291)</f>
        <v>0</v>
      </c>
      <c r="DW291" s="233">
        <f ca="1">COUNTIF('Group Stages'!L7:L150,DT291)</f>
        <v>0</v>
      </c>
      <c r="DX291" s="233">
        <f ca="1">COUNTIF('Group Stages'!M7:M150,DT291)</f>
        <v>0</v>
      </c>
      <c r="DY291" s="233">
        <f ca="1">COUNTIF('Group Stages'!N7:N150,DT291)</f>
        <v>0</v>
      </c>
      <c r="DZ291" s="233">
        <f ca="1">COUNTIF('Group Stages'!O7:O150,DT291)</f>
        <v>0</v>
      </c>
      <c r="EA291" s="233">
        <f ca="1">COUNTIF('Group Stages'!P7:P150,DT291)</f>
        <v>0</v>
      </c>
      <c r="EB291" s="233">
        <f ca="1">COUNTIF('Group Stages'!Q7:Q150,DT291)</f>
        <v>0</v>
      </c>
      <c r="EC291" s="233">
        <f ca="1">COUNTIF('Knock Out Stages'!K7:K85,DT291)</f>
        <v>0</v>
      </c>
      <c r="ED291" s="233">
        <f ca="1">COUNTIF('Knock Out Stages'!L7:L85,DT291)</f>
        <v>0</v>
      </c>
      <c r="EE291" s="233">
        <f ca="1">COUNTIF('Knock Out Stages'!M7:M85,DT291)</f>
        <v>0</v>
      </c>
      <c r="EF291" s="233">
        <f ca="1">COUNTIF('Knock Out Stages'!N7:N85,DT291)</f>
        <v>0</v>
      </c>
      <c r="EG291" s="233">
        <f ca="1">COUNTIF('Knock Out Stages'!O7:O85,DT291)</f>
        <v>0</v>
      </c>
      <c r="EH291" s="233">
        <f ca="1">COUNTIF('Knock Out Stages'!P7:P85,DT291)</f>
        <v>0</v>
      </c>
      <c r="EI291" s="233">
        <f ca="1">COUNTIF('Knock Out Stages'!Q7:Q85,DT291)</f>
        <v>0</v>
      </c>
      <c r="EJ291" s="233">
        <f ca="1">COUNTIF('Knock Out Stages'!R7:R85,DT291)</f>
        <v>0</v>
      </c>
      <c r="EK291" s="233">
        <f t="shared" ca="1" si="878"/>
        <v>0</v>
      </c>
      <c r="EL291" s="235">
        <f ca="1">RANK(EK291,EK3:EK1250)+COUNTIF(EK3:EK291,EK291)-1</f>
        <v>289</v>
      </c>
      <c r="EM291" s="233" t="str">
        <f t="shared" ca="1" si="879"/>
        <v>Angus Gunn (Scotland)</v>
      </c>
    </row>
    <row r="292" spans="121:143" x14ac:dyDescent="0.2">
      <c r="DQ292" s="233" t="str">
        <f t="shared" ca="1" si="875"/>
        <v>Scotland</v>
      </c>
      <c r="DR292" s="233">
        <f t="shared" si="876"/>
        <v>3</v>
      </c>
      <c r="DS292" s="233">
        <f t="shared" si="877"/>
        <v>10</v>
      </c>
      <c r="DT292" s="233" t="str">
        <f ca="1">OFFSET(C3,DR292,DS292)</f>
        <v>Anthony Ralston</v>
      </c>
      <c r="DU292" s="233">
        <f ca="1">COUNTIF('Group Stages'!J7:J150,DT292)</f>
        <v>0</v>
      </c>
      <c r="DV292" s="233">
        <f ca="1">COUNTIF('Group Stages'!K7:K150,DT292)</f>
        <v>0</v>
      </c>
      <c r="DW292" s="233">
        <f ca="1">COUNTIF('Group Stages'!L7:L150,DT292)</f>
        <v>0</v>
      </c>
      <c r="DX292" s="233">
        <f ca="1">COUNTIF('Group Stages'!M7:M150,DT292)</f>
        <v>0</v>
      </c>
      <c r="DY292" s="233">
        <f ca="1">COUNTIF('Group Stages'!N7:N150,DT292)</f>
        <v>0</v>
      </c>
      <c r="DZ292" s="233">
        <f ca="1">COUNTIF('Group Stages'!O7:O150,DT292)</f>
        <v>0</v>
      </c>
      <c r="EA292" s="233">
        <f ca="1">COUNTIF('Group Stages'!P7:P150,DT292)</f>
        <v>0</v>
      </c>
      <c r="EB292" s="233">
        <f ca="1">COUNTIF('Group Stages'!Q7:Q150,DT292)</f>
        <v>0</v>
      </c>
      <c r="EC292" s="233">
        <f ca="1">COUNTIF('Knock Out Stages'!K7:K85,DT292)</f>
        <v>0</v>
      </c>
      <c r="ED292" s="233">
        <f ca="1">COUNTIF('Knock Out Stages'!L7:L85,DT292)</f>
        <v>0</v>
      </c>
      <c r="EE292" s="233">
        <f ca="1">COUNTIF('Knock Out Stages'!M7:M85,DT292)</f>
        <v>0</v>
      </c>
      <c r="EF292" s="233">
        <f ca="1">COUNTIF('Knock Out Stages'!N7:N85,DT292)</f>
        <v>0</v>
      </c>
      <c r="EG292" s="233">
        <f ca="1">COUNTIF('Knock Out Stages'!O7:O85,DT292)</f>
        <v>0</v>
      </c>
      <c r="EH292" s="233">
        <f ca="1">COUNTIF('Knock Out Stages'!P7:P85,DT292)</f>
        <v>0</v>
      </c>
      <c r="EI292" s="233">
        <f ca="1">COUNTIF('Knock Out Stages'!Q7:Q85,DT292)</f>
        <v>0</v>
      </c>
      <c r="EJ292" s="233">
        <f ca="1">COUNTIF('Knock Out Stages'!R7:R85,DT292)</f>
        <v>0</v>
      </c>
      <c r="EK292" s="233">
        <f t="shared" ca="1" si="878"/>
        <v>0</v>
      </c>
      <c r="EL292" s="235">
        <f ca="1">RANK(EK292,EK3:EK1250)+COUNTIF(EK3:EK292,EK292)-1</f>
        <v>290</v>
      </c>
      <c r="EM292" s="233" t="str">
        <f t="shared" ca="1" si="879"/>
        <v>Anthony Ralston (Scotland)</v>
      </c>
    </row>
    <row r="293" spans="121:143" x14ac:dyDescent="0.2">
      <c r="DQ293" s="233" t="str">
        <f t="shared" ca="1" si="875"/>
        <v>Scotland</v>
      </c>
      <c r="DR293" s="233">
        <f t="shared" si="876"/>
        <v>4</v>
      </c>
      <c r="DS293" s="233">
        <f t="shared" si="877"/>
        <v>10</v>
      </c>
      <c r="DT293" s="233" t="str">
        <f ca="1">OFFSET(C3,DR293,DS293)</f>
        <v>Billy Gilmour</v>
      </c>
      <c r="DU293" s="233">
        <f ca="1">COUNTIF('Group Stages'!J7:J150,DT293)</f>
        <v>0</v>
      </c>
      <c r="DV293" s="233">
        <f ca="1">COUNTIF('Group Stages'!K7:K150,DT293)</f>
        <v>0</v>
      </c>
      <c r="DW293" s="233">
        <f ca="1">COUNTIF('Group Stages'!L7:L150,DT293)</f>
        <v>0</v>
      </c>
      <c r="DX293" s="233">
        <f ca="1">COUNTIF('Group Stages'!M7:M150,DT293)</f>
        <v>0</v>
      </c>
      <c r="DY293" s="233">
        <f ca="1">COUNTIF('Group Stages'!N7:N150,DT293)</f>
        <v>0</v>
      </c>
      <c r="DZ293" s="233">
        <f ca="1">COUNTIF('Group Stages'!O7:O150,DT293)</f>
        <v>0</v>
      </c>
      <c r="EA293" s="233">
        <f ca="1">COUNTIF('Group Stages'!P7:P150,DT293)</f>
        <v>0</v>
      </c>
      <c r="EB293" s="233">
        <f ca="1">COUNTIF('Group Stages'!Q7:Q150,DT293)</f>
        <v>0</v>
      </c>
      <c r="EC293" s="233">
        <f ca="1">COUNTIF('Knock Out Stages'!K7:K85,DT293)</f>
        <v>0</v>
      </c>
      <c r="ED293" s="233">
        <f ca="1">COUNTIF('Knock Out Stages'!L7:L85,DT293)</f>
        <v>0</v>
      </c>
      <c r="EE293" s="233">
        <f ca="1">COUNTIF('Knock Out Stages'!M7:M85,DT293)</f>
        <v>0</v>
      </c>
      <c r="EF293" s="233">
        <f ca="1">COUNTIF('Knock Out Stages'!N7:N85,DT293)</f>
        <v>0</v>
      </c>
      <c r="EG293" s="233">
        <f ca="1">COUNTIF('Knock Out Stages'!O7:O85,DT293)</f>
        <v>0</v>
      </c>
      <c r="EH293" s="233">
        <f ca="1">COUNTIF('Knock Out Stages'!P7:P85,DT293)</f>
        <v>0</v>
      </c>
      <c r="EI293" s="233">
        <f ca="1">COUNTIF('Knock Out Stages'!Q7:Q85,DT293)</f>
        <v>0</v>
      </c>
      <c r="EJ293" s="233">
        <f ca="1">COUNTIF('Knock Out Stages'!R7:R85,DT293)</f>
        <v>0</v>
      </c>
      <c r="EK293" s="233">
        <f t="shared" ca="1" si="878"/>
        <v>0</v>
      </c>
      <c r="EL293" s="235">
        <f ca="1">RANK(EK293,EK3:EK1250)+COUNTIF(EK3:EK293,EK293)-1</f>
        <v>291</v>
      </c>
      <c r="EM293" s="233" t="str">
        <f t="shared" ca="1" si="879"/>
        <v>Billy Gilmour (Scotland)</v>
      </c>
    </row>
    <row r="294" spans="121:143" x14ac:dyDescent="0.2">
      <c r="DQ294" s="233" t="str">
        <f t="shared" ca="1" si="875"/>
        <v>Scotland</v>
      </c>
      <c r="DR294" s="233">
        <f t="shared" si="876"/>
        <v>5</v>
      </c>
      <c r="DS294" s="233">
        <f t="shared" si="877"/>
        <v>10</v>
      </c>
      <c r="DT294" s="233" t="str">
        <f ca="1">OFFSET(C3,DR294,DS294)</f>
        <v>Ché Adams</v>
      </c>
      <c r="DU294" s="233">
        <f ca="1">COUNTIF('Group Stages'!J7:J150,DT294)</f>
        <v>0</v>
      </c>
      <c r="DV294" s="233">
        <f ca="1">COUNTIF('Group Stages'!K7:K150,DT294)</f>
        <v>0</v>
      </c>
      <c r="DW294" s="233">
        <f ca="1">COUNTIF('Group Stages'!L7:L150,DT294)</f>
        <v>0</v>
      </c>
      <c r="DX294" s="233">
        <f ca="1">COUNTIF('Group Stages'!M7:M150,DT294)</f>
        <v>0</v>
      </c>
      <c r="DY294" s="233">
        <f ca="1">COUNTIF('Group Stages'!N7:N150,DT294)</f>
        <v>0</v>
      </c>
      <c r="DZ294" s="233">
        <f ca="1">COUNTIF('Group Stages'!O7:O150,DT294)</f>
        <v>0</v>
      </c>
      <c r="EA294" s="233">
        <f ca="1">COUNTIF('Group Stages'!P7:P150,DT294)</f>
        <v>0</v>
      </c>
      <c r="EB294" s="233">
        <f ca="1">COUNTIF('Group Stages'!Q7:Q150,DT294)</f>
        <v>0</v>
      </c>
      <c r="EC294" s="233">
        <f ca="1">COUNTIF('Knock Out Stages'!K7:K85,DT294)</f>
        <v>0</v>
      </c>
      <c r="ED294" s="233">
        <f ca="1">COUNTIF('Knock Out Stages'!L7:L85,DT294)</f>
        <v>0</v>
      </c>
      <c r="EE294" s="233">
        <f ca="1">COUNTIF('Knock Out Stages'!M7:M85,DT294)</f>
        <v>0</v>
      </c>
      <c r="EF294" s="233">
        <f ca="1">COUNTIF('Knock Out Stages'!N7:N85,DT294)</f>
        <v>0</v>
      </c>
      <c r="EG294" s="233">
        <f ca="1">COUNTIF('Knock Out Stages'!O7:O85,DT294)</f>
        <v>0</v>
      </c>
      <c r="EH294" s="233">
        <f ca="1">COUNTIF('Knock Out Stages'!P7:P85,DT294)</f>
        <v>0</v>
      </c>
      <c r="EI294" s="233">
        <f ca="1">COUNTIF('Knock Out Stages'!Q7:Q85,DT294)</f>
        <v>0</v>
      </c>
      <c r="EJ294" s="233">
        <f ca="1">COUNTIF('Knock Out Stages'!R7:R85,DT294)</f>
        <v>0</v>
      </c>
      <c r="EK294" s="233">
        <f t="shared" ca="1" si="878"/>
        <v>0</v>
      </c>
      <c r="EL294" s="235">
        <f ca="1">RANK(EK294,EK3:EK1250)+COUNTIF(EK3:EK294,EK294)-1</f>
        <v>292</v>
      </c>
      <c r="EM294" s="233" t="str">
        <f t="shared" ca="1" si="879"/>
        <v>Ché Adams (Scotland)</v>
      </c>
    </row>
    <row r="295" spans="121:143" x14ac:dyDescent="0.2">
      <c r="DQ295" s="233" t="str">
        <f t="shared" ca="1" si="875"/>
        <v>Scotland</v>
      </c>
      <c r="DR295" s="233">
        <f t="shared" si="876"/>
        <v>6</v>
      </c>
      <c r="DS295" s="233">
        <f t="shared" si="877"/>
        <v>10</v>
      </c>
      <c r="DT295" s="233" t="str">
        <f ca="1">OFFSET(C3,DR295,DS295)</f>
        <v>Dominic Hyam</v>
      </c>
      <c r="DU295" s="233">
        <f ca="1">COUNTIF('Group Stages'!J7:J150,DT295)</f>
        <v>0</v>
      </c>
      <c r="DV295" s="233">
        <f ca="1">COUNTIF('Group Stages'!K7:K150,DT295)</f>
        <v>0</v>
      </c>
      <c r="DW295" s="233">
        <f ca="1">COUNTIF('Group Stages'!L7:L150,DT295)</f>
        <v>0</v>
      </c>
      <c r="DX295" s="233">
        <f ca="1">COUNTIF('Group Stages'!M7:M150,DT295)</f>
        <v>0</v>
      </c>
      <c r="DY295" s="233">
        <f ca="1">COUNTIF('Group Stages'!N7:N150,DT295)</f>
        <v>0</v>
      </c>
      <c r="DZ295" s="233">
        <f ca="1">COUNTIF('Group Stages'!O7:O150,DT295)</f>
        <v>0</v>
      </c>
      <c r="EA295" s="233">
        <f ca="1">COUNTIF('Group Stages'!P7:P150,DT295)</f>
        <v>0</v>
      </c>
      <c r="EB295" s="233">
        <f ca="1">COUNTIF('Group Stages'!Q7:Q150,DT295)</f>
        <v>0</v>
      </c>
      <c r="EC295" s="233">
        <f ca="1">COUNTIF('Knock Out Stages'!K7:K85,DT295)</f>
        <v>0</v>
      </c>
      <c r="ED295" s="233">
        <f ca="1">COUNTIF('Knock Out Stages'!L7:L85,DT295)</f>
        <v>0</v>
      </c>
      <c r="EE295" s="233">
        <f ca="1">COUNTIF('Knock Out Stages'!M7:M85,DT295)</f>
        <v>0</v>
      </c>
      <c r="EF295" s="233">
        <f ca="1">COUNTIF('Knock Out Stages'!N7:N85,DT295)</f>
        <v>0</v>
      </c>
      <c r="EG295" s="233">
        <f ca="1">COUNTIF('Knock Out Stages'!O7:O85,DT295)</f>
        <v>0</v>
      </c>
      <c r="EH295" s="233">
        <f ca="1">COUNTIF('Knock Out Stages'!P7:P85,DT295)</f>
        <v>0</v>
      </c>
      <c r="EI295" s="233">
        <f ca="1">COUNTIF('Knock Out Stages'!Q7:Q85,DT295)</f>
        <v>0</v>
      </c>
      <c r="EJ295" s="233">
        <f ca="1">COUNTIF('Knock Out Stages'!R7:R85,DT295)</f>
        <v>0</v>
      </c>
      <c r="EK295" s="233">
        <f t="shared" ca="1" si="878"/>
        <v>0</v>
      </c>
      <c r="EL295" s="235">
        <f ca="1">RANK(EK295,EK3:EK1250)+COUNTIF(EK3:EK295,EK295)-1</f>
        <v>293</v>
      </c>
      <c r="EM295" s="233" t="str">
        <f t="shared" ca="1" si="879"/>
        <v>Dominic Hyam (Scotland)</v>
      </c>
    </row>
    <row r="296" spans="121:143" x14ac:dyDescent="0.2">
      <c r="DQ296" s="233" t="str">
        <f t="shared" ca="1" si="875"/>
        <v>Scotland</v>
      </c>
      <c r="DR296" s="233">
        <f t="shared" si="876"/>
        <v>7</v>
      </c>
      <c r="DS296" s="233">
        <f t="shared" si="877"/>
        <v>10</v>
      </c>
      <c r="DT296" s="233" t="str">
        <f ca="1">OFFSET(C3,DR296,DS296)</f>
        <v>Findlay Curtis</v>
      </c>
      <c r="DU296" s="233">
        <f ca="1">COUNTIF('Group Stages'!J7:J150,DT296)</f>
        <v>0</v>
      </c>
      <c r="DV296" s="233">
        <f ca="1">COUNTIF('Group Stages'!K7:K150,DT296)</f>
        <v>0</v>
      </c>
      <c r="DW296" s="233">
        <f ca="1">COUNTIF('Group Stages'!L7:L150,DT296)</f>
        <v>0</v>
      </c>
      <c r="DX296" s="233">
        <f ca="1">COUNTIF('Group Stages'!M7:M150,DT296)</f>
        <v>0</v>
      </c>
      <c r="DY296" s="233">
        <f ca="1">COUNTIF('Group Stages'!N7:N150,DT296)</f>
        <v>0</v>
      </c>
      <c r="DZ296" s="233">
        <f ca="1">COUNTIF('Group Stages'!O7:O150,DT296)</f>
        <v>0</v>
      </c>
      <c r="EA296" s="233">
        <f ca="1">COUNTIF('Group Stages'!P7:P150,DT296)</f>
        <v>0</v>
      </c>
      <c r="EB296" s="233">
        <f ca="1">COUNTIF('Group Stages'!Q7:Q150,DT296)</f>
        <v>0</v>
      </c>
      <c r="EC296" s="233">
        <f ca="1">COUNTIF('Knock Out Stages'!K7:K85,DT296)</f>
        <v>0</v>
      </c>
      <c r="ED296" s="233">
        <f ca="1">COUNTIF('Knock Out Stages'!L7:L85,DT296)</f>
        <v>0</v>
      </c>
      <c r="EE296" s="233">
        <f ca="1">COUNTIF('Knock Out Stages'!M7:M85,DT296)</f>
        <v>0</v>
      </c>
      <c r="EF296" s="233">
        <f ca="1">COUNTIF('Knock Out Stages'!N7:N85,DT296)</f>
        <v>0</v>
      </c>
      <c r="EG296" s="233">
        <f ca="1">COUNTIF('Knock Out Stages'!O7:O85,DT296)</f>
        <v>0</v>
      </c>
      <c r="EH296" s="233">
        <f ca="1">COUNTIF('Knock Out Stages'!P7:P85,DT296)</f>
        <v>0</v>
      </c>
      <c r="EI296" s="233">
        <f ca="1">COUNTIF('Knock Out Stages'!Q7:Q85,DT296)</f>
        <v>0</v>
      </c>
      <c r="EJ296" s="233">
        <f ca="1">COUNTIF('Knock Out Stages'!R7:R85,DT296)</f>
        <v>0</v>
      </c>
      <c r="EK296" s="233">
        <f t="shared" ca="1" si="878"/>
        <v>0</v>
      </c>
      <c r="EL296" s="235">
        <f ca="1">RANK(EK296,EK3:EK1250)+COUNTIF(EK3:EK296,EK296)-1</f>
        <v>294</v>
      </c>
      <c r="EM296" s="233" t="str">
        <f t="shared" ca="1" si="879"/>
        <v>Findlay Curtis (Scotland)</v>
      </c>
    </row>
    <row r="297" spans="121:143" x14ac:dyDescent="0.2">
      <c r="DQ297" s="233" t="str">
        <f t="shared" ca="1" si="875"/>
        <v>Scotland</v>
      </c>
      <c r="DR297" s="233">
        <f t="shared" si="876"/>
        <v>8</v>
      </c>
      <c r="DS297" s="233">
        <f t="shared" si="877"/>
        <v>10</v>
      </c>
      <c r="DT297" s="233" t="str">
        <f ca="1">OFFSET(C3,DR297,DS297)</f>
        <v>George Hirst</v>
      </c>
      <c r="DU297" s="233">
        <f ca="1">COUNTIF('Group Stages'!J7:J150,DT297)</f>
        <v>0</v>
      </c>
      <c r="DV297" s="233">
        <f ca="1">COUNTIF('Group Stages'!K7:K150,DT297)</f>
        <v>0</v>
      </c>
      <c r="DW297" s="233">
        <f ca="1">COUNTIF('Group Stages'!L7:L150,DT297)</f>
        <v>0</v>
      </c>
      <c r="DX297" s="233">
        <f ca="1">COUNTIF('Group Stages'!M7:M150,DT297)</f>
        <v>0</v>
      </c>
      <c r="DY297" s="233">
        <f ca="1">COUNTIF('Group Stages'!N7:N150,DT297)</f>
        <v>0</v>
      </c>
      <c r="DZ297" s="233">
        <f ca="1">COUNTIF('Group Stages'!O7:O150,DT297)</f>
        <v>0</v>
      </c>
      <c r="EA297" s="233">
        <f ca="1">COUNTIF('Group Stages'!P7:P150,DT297)</f>
        <v>0</v>
      </c>
      <c r="EB297" s="233">
        <f ca="1">COUNTIF('Group Stages'!Q7:Q150,DT297)</f>
        <v>0</v>
      </c>
      <c r="EC297" s="233">
        <f ca="1">COUNTIF('Knock Out Stages'!K7:K85,DT297)</f>
        <v>0</v>
      </c>
      <c r="ED297" s="233">
        <f ca="1">COUNTIF('Knock Out Stages'!L7:L85,DT297)</f>
        <v>0</v>
      </c>
      <c r="EE297" s="233">
        <f ca="1">COUNTIF('Knock Out Stages'!M7:M85,DT297)</f>
        <v>0</v>
      </c>
      <c r="EF297" s="233">
        <f ca="1">COUNTIF('Knock Out Stages'!N7:N85,DT297)</f>
        <v>0</v>
      </c>
      <c r="EG297" s="233">
        <f ca="1">COUNTIF('Knock Out Stages'!O7:O85,DT297)</f>
        <v>0</v>
      </c>
      <c r="EH297" s="233">
        <f ca="1">COUNTIF('Knock Out Stages'!P7:P85,DT297)</f>
        <v>0</v>
      </c>
      <c r="EI297" s="233">
        <f ca="1">COUNTIF('Knock Out Stages'!Q7:Q85,DT297)</f>
        <v>0</v>
      </c>
      <c r="EJ297" s="233">
        <f ca="1">COUNTIF('Knock Out Stages'!R7:R85,DT297)</f>
        <v>0</v>
      </c>
      <c r="EK297" s="233">
        <f t="shared" ca="1" si="878"/>
        <v>0</v>
      </c>
      <c r="EL297" s="235">
        <f ca="1">RANK(EK297,EK3:EK1250)+COUNTIF(EK3:EK297,EK297)-1</f>
        <v>295</v>
      </c>
      <c r="EM297" s="233" t="str">
        <f t="shared" ca="1" si="879"/>
        <v>George Hirst (Scotland)</v>
      </c>
    </row>
    <row r="298" spans="121:143" x14ac:dyDescent="0.2">
      <c r="DQ298" s="233" t="str">
        <f t="shared" ca="1" si="875"/>
        <v>Scotland</v>
      </c>
      <c r="DR298" s="233">
        <f t="shared" si="876"/>
        <v>9</v>
      </c>
      <c r="DS298" s="233">
        <f t="shared" si="877"/>
        <v>10</v>
      </c>
      <c r="DT298" s="233" t="str">
        <f ca="1">OFFSET(C3,DR298,DS298)</f>
        <v>Grant Hanley</v>
      </c>
      <c r="DU298" s="233">
        <f ca="1">COUNTIF('Group Stages'!J7:J150,DT298)</f>
        <v>0</v>
      </c>
      <c r="DV298" s="233">
        <f ca="1">COUNTIF('Group Stages'!K7:K150,DT298)</f>
        <v>0</v>
      </c>
      <c r="DW298" s="233">
        <f ca="1">COUNTIF('Group Stages'!L7:L150,DT298)</f>
        <v>0</v>
      </c>
      <c r="DX298" s="233">
        <f ca="1">COUNTIF('Group Stages'!M7:M150,DT298)</f>
        <v>0</v>
      </c>
      <c r="DY298" s="233">
        <f ca="1">COUNTIF('Group Stages'!N7:N150,DT298)</f>
        <v>0</v>
      </c>
      <c r="DZ298" s="233">
        <f ca="1">COUNTIF('Group Stages'!O7:O150,DT298)</f>
        <v>0</v>
      </c>
      <c r="EA298" s="233">
        <f ca="1">COUNTIF('Group Stages'!P7:P150,DT298)</f>
        <v>0</v>
      </c>
      <c r="EB298" s="233">
        <f ca="1">COUNTIF('Group Stages'!Q7:Q150,DT298)</f>
        <v>0</v>
      </c>
      <c r="EC298" s="233">
        <f ca="1">COUNTIF('Knock Out Stages'!K7:K85,DT298)</f>
        <v>0</v>
      </c>
      <c r="ED298" s="233">
        <f ca="1">COUNTIF('Knock Out Stages'!L7:L85,DT298)</f>
        <v>0</v>
      </c>
      <c r="EE298" s="233">
        <f ca="1">COUNTIF('Knock Out Stages'!M7:M85,DT298)</f>
        <v>0</v>
      </c>
      <c r="EF298" s="233">
        <f ca="1">COUNTIF('Knock Out Stages'!N7:N85,DT298)</f>
        <v>0</v>
      </c>
      <c r="EG298" s="233">
        <f ca="1">COUNTIF('Knock Out Stages'!O7:O85,DT298)</f>
        <v>0</v>
      </c>
      <c r="EH298" s="233">
        <f ca="1">COUNTIF('Knock Out Stages'!P7:P85,DT298)</f>
        <v>0</v>
      </c>
      <c r="EI298" s="233">
        <f ca="1">COUNTIF('Knock Out Stages'!Q7:Q85,DT298)</f>
        <v>0</v>
      </c>
      <c r="EJ298" s="233">
        <f ca="1">COUNTIF('Knock Out Stages'!R7:R85,DT298)</f>
        <v>0</v>
      </c>
      <c r="EK298" s="233">
        <f t="shared" ca="1" si="878"/>
        <v>0</v>
      </c>
      <c r="EL298" s="235">
        <f ca="1">RANK(EK298,EK3:EK1250)+COUNTIF(EK3:EK298,EK298)-1</f>
        <v>296</v>
      </c>
      <c r="EM298" s="233" t="str">
        <f t="shared" ca="1" si="879"/>
        <v>Grant Hanley (Scotland)</v>
      </c>
    </row>
    <row r="299" spans="121:143" x14ac:dyDescent="0.2">
      <c r="DQ299" s="233" t="str">
        <f t="shared" ca="1" si="875"/>
        <v>Scotland</v>
      </c>
      <c r="DR299" s="233">
        <f t="shared" si="876"/>
        <v>10</v>
      </c>
      <c r="DS299" s="233">
        <f t="shared" si="877"/>
        <v>10</v>
      </c>
      <c r="DT299" s="233" t="str">
        <f ca="1">OFFSET(C3,DR299,DS299)</f>
        <v>Jack Hendry</v>
      </c>
      <c r="DU299" s="233">
        <f ca="1">COUNTIF('Group Stages'!J7:J150,DT299)</f>
        <v>0</v>
      </c>
      <c r="DV299" s="233">
        <f ca="1">COUNTIF('Group Stages'!K7:K150,DT299)</f>
        <v>0</v>
      </c>
      <c r="DW299" s="233">
        <f ca="1">COUNTIF('Group Stages'!L7:L150,DT299)</f>
        <v>0</v>
      </c>
      <c r="DX299" s="233">
        <f ca="1">COUNTIF('Group Stages'!M7:M150,DT299)</f>
        <v>0</v>
      </c>
      <c r="DY299" s="233">
        <f ca="1">COUNTIF('Group Stages'!N7:N150,DT299)</f>
        <v>0</v>
      </c>
      <c r="DZ299" s="233">
        <f ca="1">COUNTIF('Group Stages'!O7:O150,DT299)</f>
        <v>0</v>
      </c>
      <c r="EA299" s="233">
        <f ca="1">COUNTIF('Group Stages'!P7:P150,DT299)</f>
        <v>0</v>
      </c>
      <c r="EB299" s="233">
        <f ca="1">COUNTIF('Group Stages'!Q7:Q150,DT299)</f>
        <v>0</v>
      </c>
      <c r="EC299" s="233">
        <f ca="1">COUNTIF('Knock Out Stages'!K7:K85,DT299)</f>
        <v>0</v>
      </c>
      <c r="ED299" s="233">
        <f ca="1">COUNTIF('Knock Out Stages'!L7:L85,DT299)</f>
        <v>0</v>
      </c>
      <c r="EE299" s="233">
        <f ca="1">COUNTIF('Knock Out Stages'!M7:M85,DT299)</f>
        <v>0</v>
      </c>
      <c r="EF299" s="233">
        <f ca="1">COUNTIF('Knock Out Stages'!N7:N85,DT299)</f>
        <v>0</v>
      </c>
      <c r="EG299" s="233">
        <f ca="1">COUNTIF('Knock Out Stages'!O7:O85,DT299)</f>
        <v>0</v>
      </c>
      <c r="EH299" s="233">
        <f ca="1">COUNTIF('Knock Out Stages'!P7:P85,DT299)</f>
        <v>0</v>
      </c>
      <c r="EI299" s="233">
        <f ca="1">COUNTIF('Knock Out Stages'!Q7:Q85,DT299)</f>
        <v>0</v>
      </c>
      <c r="EJ299" s="233">
        <f ca="1">COUNTIF('Knock Out Stages'!R7:R85,DT299)</f>
        <v>0</v>
      </c>
      <c r="EK299" s="233">
        <f t="shared" ca="1" si="878"/>
        <v>0</v>
      </c>
      <c r="EL299" s="235">
        <f ca="1">RANK(EK299,EK3:EK1250)+COUNTIF(EK3:EK299,EK299)-1</f>
        <v>297</v>
      </c>
      <c r="EM299" s="233" t="str">
        <f t="shared" ca="1" si="879"/>
        <v>Jack Hendry (Scotland)</v>
      </c>
    </row>
    <row r="300" spans="121:143" x14ac:dyDescent="0.2">
      <c r="DQ300" s="233" t="str">
        <f t="shared" ca="1" si="875"/>
        <v>Scotland</v>
      </c>
      <c r="DR300" s="233">
        <f t="shared" si="876"/>
        <v>11</v>
      </c>
      <c r="DS300" s="233">
        <f t="shared" si="877"/>
        <v>10</v>
      </c>
      <c r="DT300" s="233" t="str">
        <f ca="1">OFFSET(C3,DR300,DS300)</f>
        <v>John McGinn</v>
      </c>
      <c r="DU300" s="233">
        <f ca="1">COUNTIF('Group Stages'!J7:J150,DT300)</f>
        <v>0</v>
      </c>
      <c r="DV300" s="233">
        <f ca="1">COUNTIF('Group Stages'!K7:K150,DT300)</f>
        <v>0</v>
      </c>
      <c r="DW300" s="233">
        <f ca="1">COUNTIF('Group Stages'!L7:L150,DT300)</f>
        <v>0</v>
      </c>
      <c r="DX300" s="233">
        <f ca="1">COUNTIF('Group Stages'!M7:M150,DT300)</f>
        <v>0</v>
      </c>
      <c r="DY300" s="233">
        <f ca="1">COUNTIF('Group Stages'!N7:N150,DT300)</f>
        <v>0</v>
      </c>
      <c r="DZ300" s="233">
        <f ca="1">COUNTIF('Group Stages'!O7:O150,DT300)</f>
        <v>0</v>
      </c>
      <c r="EA300" s="233">
        <f ca="1">COUNTIF('Group Stages'!P7:P150,DT300)</f>
        <v>0</v>
      </c>
      <c r="EB300" s="233">
        <f ca="1">COUNTIF('Group Stages'!Q7:Q150,DT300)</f>
        <v>0</v>
      </c>
      <c r="EC300" s="233">
        <f ca="1">COUNTIF('Knock Out Stages'!K7:K85,DT300)</f>
        <v>0</v>
      </c>
      <c r="ED300" s="233">
        <f ca="1">COUNTIF('Knock Out Stages'!L7:L85,DT300)</f>
        <v>0</v>
      </c>
      <c r="EE300" s="233">
        <f ca="1">COUNTIF('Knock Out Stages'!M7:M85,DT300)</f>
        <v>0</v>
      </c>
      <c r="EF300" s="233">
        <f ca="1">COUNTIF('Knock Out Stages'!N7:N85,DT300)</f>
        <v>0</v>
      </c>
      <c r="EG300" s="233">
        <f ca="1">COUNTIF('Knock Out Stages'!O7:O85,DT300)</f>
        <v>0</v>
      </c>
      <c r="EH300" s="233">
        <f ca="1">COUNTIF('Knock Out Stages'!P7:P85,DT300)</f>
        <v>0</v>
      </c>
      <c r="EI300" s="233">
        <f ca="1">COUNTIF('Knock Out Stages'!Q7:Q85,DT300)</f>
        <v>0</v>
      </c>
      <c r="EJ300" s="233">
        <f ca="1">COUNTIF('Knock Out Stages'!R7:R85,DT300)</f>
        <v>0</v>
      </c>
      <c r="EK300" s="233">
        <f t="shared" ca="1" si="878"/>
        <v>0</v>
      </c>
      <c r="EL300" s="235">
        <f ca="1">RANK(EK300,EK3:EK1250)+COUNTIF(EK3:EK300,EK300)-1</f>
        <v>298</v>
      </c>
      <c r="EM300" s="233" t="str">
        <f t="shared" ca="1" si="879"/>
        <v>John McGinn (Scotland)</v>
      </c>
    </row>
    <row r="301" spans="121:143" x14ac:dyDescent="0.2">
      <c r="DQ301" s="233" t="str">
        <f t="shared" ca="1" si="875"/>
        <v>Scotland</v>
      </c>
      <c r="DR301" s="233">
        <f t="shared" si="876"/>
        <v>12</v>
      </c>
      <c r="DS301" s="233">
        <f t="shared" si="877"/>
        <v>10</v>
      </c>
      <c r="DT301" s="233" t="str">
        <f ca="1">OFFSET(C3,DR301,DS301)</f>
        <v>John Souttar</v>
      </c>
      <c r="DU301" s="233">
        <f ca="1">COUNTIF('Group Stages'!J7:J150,DT301)</f>
        <v>0</v>
      </c>
      <c r="DV301" s="233">
        <f ca="1">COUNTIF('Group Stages'!K7:K150,DT301)</f>
        <v>0</v>
      </c>
      <c r="DW301" s="233">
        <f ca="1">COUNTIF('Group Stages'!L7:L150,DT301)</f>
        <v>0</v>
      </c>
      <c r="DX301" s="233">
        <f ca="1">COUNTIF('Group Stages'!M7:M150,DT301)</f>
        <v>0</v>
      </c>
      <c r="DY301" s="233">
        <f ca="1">COUNTIF('Group Stages'!N7:N150,DT301)</f>
        <v>0</v>
      </c>
      <c r="DZ301" s="233">
        <f ca="1">COUNTIF('Group Stages'!O7:O150,DT301)</f>
        <v>0</v>
      </c>
      <c r="EA301" s="233">
        <f ca="1">COUNTIF('Group Stages'!P7:P150,DT301)</f>
        <v>0</v>
      </c>
      <c r="EB301" s="233">
        <f ca="1">COUNTIF('Group Stages'!Q7:Q150,DT301)</f>
        <v>0</v>
      </c>
      <c r="EC301" s="233">
        <f ca="1">COUNTIF('Knock Out Stages'!K7:K85,DT301)</f>
        <v>0</v>
      </c>
      <c r="ED301" s="233">
        <f ca="1">COUNTIF('Knock Out Stages'!L7:L85,DT301)</f>
        <v>0</v>
      </c>
      <c r="EE301" s="233">
        <f ca="1">COUNTIF('Knock Out Stages'!M7:M85,DT301)</f>
        <v>0</v>
      </c>
      <c r="EF301" s="233">
        <f ca="1">COUNTIF('Knock Out Stages'!N7:N85,DT301)</f>
        <v>0</v>
      </c>
      <c r="EG301" s="233">
        <f ca="1">COUNTIF('Knock Out Stages'!O7:O85,DT301)</f>
        <v>0</v>
      </c>
      <c r="EH301" s="233">
        <f ca="1">COUNTIF('Knock Out Stages'!P7:P85,DT301)</f>
        <v>0</v>
      </c>
      <c r="EI301" s="233">
        <f ca="1">COUNTIF('Knock Out Stages'!Q7:Q85,DT301)</f>
        <v>0</v>
      </c>
      <c r="EJ301" s="233">
        <f ca="1">COUNTIF('Knock Out Stages'!R7:R85,DT301)</f>
        <v>0</v>
      </c>
      <c r="EK301" s="233">
        <f t="shared" ca="1" si="878"/>
        <v>0</v>
      </c>
      <c r="EL301" s="235">
        <f ca="1">RANK(EK301,EK3:EK1250)+COUNTIF(EK3:EK301,EK301)-1</f>
        <v>299</v>
      </c>
      <c r="EM301" s="233" t="str">
        <f t="shared" ca="1" si="879"/>
        <v>John Souttar (Scotland)</v>
      </c>
    </row>
    <row r="302" spans="121:143" x14ac:dyDescent="0.2">
      <c r="DQ302" s="233" t="str">
        <f t="shared" ca="1" si="875"/>
        <v>Scotland</v>
      </c>
      <c r="DR302" s="233">
        <f t="shared" si="876"/>
        <v>13</v>
      </c>
      <c r="DS302" s="233">
        <f t="shared" si="877"/>
        <v>10</v>
      </c>
      <c r="DT302" s="233" t="str">
        <f ca="1">OFFSET(C3,DR302,DS302)</f>
        <v>Kenny McLean</v>
      </c>
      <c r="DU302" s="233">
        <f ca="1">COUNTIF('Group Stages'!J7:J150,DT302)</f>
        <v>0</v>
      </c>
      <c r="DV302" s="233">
        <f ca="1">COUNTIF('Group Stages'!K7:K150,DT302)</f>
        <v>0</v>
      </c>
      <c r="DW302" s="233">
        <f ca="1">COUNTIF('Group Stages'!L7:L150,DT302)</f>
        <v>0</v>
      </c>
      <c r="DX302" s="233">
        <f ca="1">COUNTIF('Group Stages'!M7:M150,DT302)</f>
        <v>0</v>
      </c>
      <c r="DY302" s="233">
        <f ca="1">COUNTIF('Group Stages'!N7:N150,DT302)</f>
        <v>0</v>
      </c>
      <c r="DZ302" s="233">
        <f ca="1">COUNTIF('Group Stages'!O7:O150,DT302)</f>
        <v>0</v>
      </c>
      <c r="EA302" s="233">
        <f ca="1">COUNTIF('Group Stages'!P7:P150,DT302)</f>
        <v>0</v>
      </c>
      <c r="EB302" s="233">
        <f ca="1">COUNTIF('Group Stages'!Q7:Q150,DT302)</f>
        <v>0</v>
      </c>
      <c r="EC302" s="233">
        <f ca="1">COUNTIF('Knock Out Stages'!K7:K85,DT302)</f>
        <v>0</v>
      </c>
      <c r="ED302" s="233">
        <f ca="1">COUNTIF('Knock Out Stages'!L7:L85,DT302)</f>
        <v>0</v>
      </c>
      <c r="EE302" s="233">
        <f ca="1">COUNTIF('Knock Out Stages'!M7:M85,DT302)</f>
        <v>0</v>
      </c>
      <c r="EF302" s="233">
        <f ca="1">COUNTIF('Knock Out Stages'!N7:N85,DT302)</f>
        <v>0</v>
      </c>
      <c r="EG302" s="233">
        <f ca="1">COUNTIF('Knock Out Stages'!O7:O85,DT302)</f>
        <v>0</v>
      </c>
      <c r="EH302" s="233">
        <f ca="1">COUNTIF('Knock Out Stages'!P7:P85,DT302)</f>
        <v>0</v>
      </c>
      <c r="EI302" s="233">
        <f ca="1">COUNTIF('Knock Out Stages'!Q7:Q85,DT302)</f>
        <v>0</v>
      </c>
      <c r="EJ302" s="233">
        <f ca="1">COUNTIF('Knock Out Stages'!R7:R85,DT302)</f>
        <v>0</v>
      </c>
      <c r="EK302" s="233">
        <f t="shared" ca="1" si="878"/>
        <v>0</v>
      </c>
      <c r="EL302" s="235">
        <f ca="1">RANK(EK302,EK3:EK1250)+COUNTIF(EK3:EK302,EK302)-1</f>
        <v>300</v>
      </c>
      <c r="EM302" s="233" t="str">
        <f t="shared" ca="1" si="879"/>
        <v>Kenny McLean (Scotland)</v>
      </c>
    </row>
    <row r="303" spans="121:143" x14ac:dyDescent="0.2">
      <c r="DQ303" s="233" t="str">
        <f t="shared" ca="1" si="875"/>
        <v>Scotland</v>
      </c>
      <c r="DR303" s="233">
        <f t="shared" si="876"/>
        <v>14</v>
      </c>
      <c r="DS303" s="233">
        <f t="shared" si="877"/>
        <v>10</v>
      </c>
      <c r="DT303" s="233" t="str">
        <f ca="1">OFFSET(C3,DR303,DS303)</f>
        <v>Kieran Tierney</v>
      </c>
      <c r="DU303" s="233">
        <f ca="1">COUNTIF('Group Stages'!J7:J150,DT303)</f>
        <v>0</v>
      </c>
      <c r="DV303" s="233">
        <f ca="1">COUNTIF('Group Stages'!K7:K150,DT303)</f>
        <v>0</v>
      </c>
      <c r="DW303" s="233">
        <f ca="1">COUNTIF('Group Stages'!L7:L150,DT303)</f>
        <v>0</v>
      </c>
      <c r="DX303" s="233">
        <f ca="1">COUNTIF('Group Stages'!M7:M150,DT303)</f>
        <v>0</v>
      </c>
      <c r="DY303" s="233">
        <f ca="1">COUNTIF('Group Stages'!N7:N150,DT303)</f>
        <v>0</v>
      </c>
      <c r="DZ303" s="233">
        <f ca="1">COUNTIF('Group Stages'!O7:O150,DT303)</f>
        <v>0</v>
      </c>
      <c r="EA303" s="233">
        <f ca="1">COUNTIF('Group Stages'!P7:P150,DT303)</f>
        <v>0</v>
      </c>
      <c r="EB303" s="233">
        <f ca="1">COUNTIF('Group Stages'!Q7:Q150,DT303)</f>
        <v>0</v>
      </c>
      <c r="EC303" s="233">
        <f ca="1">COUNTIF('Knock Out Stages'!K7:K85,DT303)</f>
        <v>0</v>
      </c>
      <c r="ED303" s="233">
        <f ca="1">COUNTIF('Knock Out Stages'!L7:L85,DT303)</f>
        <v>0</v>
      </c>
      <c r="EE303" s="233">
        <f ca="1">COUNTIF('Knock Out Stages'!M7:M85,DT303)</f>
        <v>0</v>
      </c>
      <c r="EF303" s="233">
        <f ca="1">COUNTIF('Knock Out Stages'!N7:N85,DT303)</f>
        <v>0</v>
      </c>
      <c r="EG303" s="233">
        <f ca="1">COUNTIF('Knock Out Stages'!O7:O85,DT303)</f>
        <v>0</v>
      </c>
      <c r="EH303" s="233">
        <f ca="1">COUNTIF('Knock Out Stages'!P7:P85,DT303)</f>
        <v>0</v>
      </c>
      <c r="EI303" s="233">
        <f ca="1">COUNTIF('Knock Out Stages'!Q7:Q85,DT303)</f>
        <v>0</v>
      </c>
      <c r="EJ303" s="233">
        <f ca="1">COUNTIF('Knock Out Stages'!R7:R85,DT303)</f>
        <v>0</v>
      </c>
      <c r="EK303" s="233">
        <f t="shared" ca="1" si="878"/>
        <v>0</v>
      </c>
      <c r="EL303" s="235">
        <f ca="1">RANK(EK303,EK3:EK1250)+COUNTIF(EK3:EK303,EK303)-1</f>
        <v>301</v>
      </c>
      <c r="EM303" s="233" t="str">
        <f t="shared" ca="1" si="879"/>
        <v>Kieran Tierney (Scotland)</v>
      </c>
    </row>
    <row r="304" spans="121:143" x14ac:dyDescent="0.2">
      <c r="DQ304" s="233" t="str">
        <f t="shared" ca="1" si="875"/>
        <v>Scotland</v>
      </c>
      <c r="DR304" s="233">
        <f t="shared" si="876"/>
        <v>15</v>
      </c>
      <c r="DS304" s="233">
        <f t="shared" si="877"/>
        <v>10</v>
      </c>
      <c r="DT304" s="233" t="str">
        <f ca="1">OFFSET(C3,DR304,DS304)</f>
        <v>Lennon Miller</v>
      </c>
      <c r="DU304" s="233">
        <f ca="1">COUNTIF('Group Stages'!J7:J150,DT304)</f>
        <v>0</v>
      </c>
      <c r="DV304" s="233">
        <f ca="1">COUNTIF('Group Stages'!K7:K150,DT304)</f>
        <v>0</v>
      </c>
      <c r="DW304" s="233">
        <f ca="1">COUNTIF('Group Stages'!L7:L150,DT304)</f>
        <v>0</v>
      </c>
      <c r="DX304" s="233">
        <f ca="1">COUNTIF('Group Stages'!M7:M150,DT304)</f>
        <v>0</v>
      </c>
      <c r="DY304" s="233">
        <f ca="1">COUNTIF('Group Stages'!N7:N150,DT304)</f>
        <v>0</v>
      </c>
      <c r="DZ304" s="233">
        <f ca="1">COUNTIF('Group Stages'!O7:O150,DT304)</f>
        <v>0</v>
      </c>
      <c r="EA304" s="233">
        <f ca="1">COUNTIF('Group Stages'!P7:P150,DT304)</f>
        <v>0</v>
      </c>
      <c r="EB304" s="233">
        <f ca="1">COUNTIF('Group Stages'!Q7:Q150,DT304)</f>
        <v>0</v>
      </c>
      <c r="EC304" s="233">
        <f ca="1">COUNTIF('Knock Out Stages'!K7:K85,DT304)</f>
        <v>0</v>
      </c>
      <c r="ED304" s="233">
        <f ca="1">COUNTIF('Knock Out Stages'!L7:L85,DT304)</f>
        <v>0</v>
      </c>
      <c r="EE304" s="233">
        <f ca="1">COUNTIF('Knock Out Stages'!M7:M85,DT304)</f>
        <v>0</v>
      </c>
      <c r="EF304" s="233">
        <f ca="1">COUNTIF('Knock Out Stages'!N7:N85,DT304)</f>
        <v>0</v>
      </c>
      <c r="EG304" s="233">
        <f ca="1">COUNTIF('Knock Out Stages'!O7:O85,DT304)</f>
        <v>0</v>
      </c>
      <c r="EH304" s="233">
        <f ca="1">COUNTIF('Knock Out Stages'!P7:P85,DT304)</f>
        <v>0</v>
      </c>
      <c r="EI304" s="233">
        <f ca="1">COUNTIF('Knock Out Stages'!Q7:Q85,DT304)</f>
        <v>0</v>
      </c>
      <c r="EJ304" s="233">
        <f ca="1">COUNTIF('Knock Out Stages'!R7:R85,DT304)</f>
        <v>0</v>
      </c>
      <c r="EK304" s="233">
        <f t="shared" ca="1" si="878"/>
        <v>0</v>
      </c>
      <c r="EL304" s="235">
        <f ca="1">RANK(EK304,EK3:EK1250)+COUNTIF(EK3:EK304,EK304)-1</f>
        <v>302</v>
      </c>
      <c r="EM304" s="233" t="str">
        <f t="shared" ca="1" si="879"/>
        <v>Lennon Miller (Scotland)</v>
      </c>
    </row>
    <row r="305" spans="121:143" x14ac:dyDescent="0.2">
      <c r="DQ305" s="233" t="str">
        <f t="shared" ca="1" si="875"/>
        <v>Scotland</v>
      </c>
      <c r="DR305" s="233">
        <f t="shared" si="876"/>
        <v>16</v>
      </c>
      <c r="DS305" s="233">
        <f t="shared" si="877"/>
        <v>10</v>
      </c>
      <c r="DT305" s="233" t="str">
        <f ca="1">OFFSET(C3,DR305,DS305)</f>
        <v>Lewis Ferguson</v>
      </c>
      <c r="DU305" s="233">
        <f ca="1">COUNTIF('Group Stages'!J7:J150,DT305)</f>
        <v>0</v>
      </c>
      <c r="DV305" s="233">
        <f ca="1">COUNTIF('Group Stages'!K7:K150,DT305)</f>
        <v>0</v>
      </c>
      <c r="DW305" s="233">
        <f ca="1">COUNTIF('Group Stages'!L7:L150,DT305)</f>
        <v>0</v>
      </c>
      <c r="DX305" s="233">
        <f ca="1">COUNTIF('Group Stages'!M7:M150,DT305)</f>
        <v>0</v>
      </c>
      <c r="DY305" s="233">
        <f ca="1">COUNTIF('Group Stages'!N7:N150,DT305)</f>
        <v>0</v>
      </c>
      <c r="DZ305" s="233">
        <f ca="1">COUNTIF('Group Stages'!O7:O150,DT305)</f>
        <v>0</v>
      </c>
      <c r="EA305" s="233">
        <f ca="1">COUNTIF('Group Stages'!P7:P150,DT305)</f>
        <v>0</v>
      </c>
      <c r="EB305" s="233">
        <f ca="1">COUNTIF('Group Stages'!Q7:Q150,DT305)</f>
        <v>0</v>
      </c>
      <c r="EC305" s="233">
        <f ca="1">COUNTIF('Knock Out Stages'!K7:K85,DT305)</f>
        <v>0</v>
      </c>
      <c r="ED305" s="233">
        <f ca="1">COUNTIF('Knock Out Stages'!L7:L85,DT305)</f>
        <v>0</v>
      </c>
      <c r="EE305" s="233">
        <f ca="1">COUNTIF('Knock Out Stages'!M7:M85,DT305)</f>
        <v>0</v>
      </c>
      <c r="EF305" s="233">
        <f ca="1">COUNTIF('Knock Out Stages'!N7:N85,DT305)</f>
        <v>0</v>
      </c>
      <c r="EG305" s="233">
        <f ca="1">COUNTIF('Knock Out Stages'!O7:O85,DT305)</f>
        <v>0</v>
      </c>
      <c r="EH305" s="233">
        <f ca="1">COUNTIF('Knock Out Stages'!P7:P85,DT305)</f>
        <v>0</v>
      </c>
      <c r="EI305" s="233">
        <f ca="1">COUNTIF('Knock Out Stages'!Q7:Q85,DT305)</f>
        <v>0</v>
      </c>
      <c r="EJ305" s="233">
        <f ca="1">COUNTIF('Knock Out Stages'!R7:R85,DT305)</f>
        <v>0</v>
      </c>
      <c r="EK305" s="233">
        <f t="shared" ca="1" si="878"/>
        <v>0</v>
      </c>
      <c r="EL305" s="235">
        <f ca="1">RANK(EK305,EK3:EK1250)+COUNTIF(EK3:EK305,EK305)-1</f>
        <v>303</v>
      </c>
      <c r="EM305" s="233" t="str">
        <f t="shared" ca="1" si="879"/>
        <v>Lewis Ferguson (Scotland)</v>
      </c>
    </row>
    <row r="306" spans="121:143" x14ac:dyDescent="0.2">
      <c r="DQ306" s="233" t="str">
        <f t="shared" ca="1" si="875"/>
        <v>Scotland</v>
      </c>
      <c r="DR306" s="233">
        <f t="shared" si="876"/>
        <v>17</v>
      </c>
      <c r="DS306" s="233">
        <f t="shared" si="877"/>
        <v>10</v>
      </c>
      <c r="DT306" s="233" t="str">
        <f ca="1">OFFSET(C3,DR306,DS306)</f>
        <v>Liam Kelly</v>
      </c>
      <c r="DU306" s="233">
        <f ca="1">COUNTIF('Group Stages'!J7:J150,DT306)</f>
        <v>0</v>
      </c>
      <c r="DV306" s="233">
        <f ca="1">COUNTIF('Group Stages'!K7:K150,DT306)</f>
        <v>0</v>
      </c>
      <c r="DW306" s="233">
        <f ca="1">COUNTIF('Group Stages'!L7:L150,DT306)</f>
        <v>0</v>
      </c>
      <c r="DX306" s="233">
        <f ca="1">COUNTIF('Group Stages'!M7:M150,DT306)</f>
        <v>0</v>
      </c>
      <c r="DY306" s="233">
        <f ca="1">COUNTIF('Group Stages'!N7:N150,DT306)</f>
        <v>0</v>
      </c>
      <c r="DZ306" s="233">
        <f ca="1">COUNTIF('Group Stages'!O7:O150,DT306)</f>
        <v>0</v>
      </c>
      <c r="EA306" s="233">
        <f ca="1">COUNTIF('Group Stages'!P7:P150,DT306)</f>
        <v>0</v>
      </c>
      <c r="EB306" s="233">
        <f ca="1">COUNTIF('Group Stages'!Q7:Q150,DT306)</f>
        <v>0</v>
      </c>
      <c r="EC306" s="233">
        <f ca="1">COUNTIF('Knock Out Stages'!K7:K85,DT306)</f>
        <v>0</v>
      </c>
      <c r="ED306" s="233">
        <f ca="1">COUNTIF('Knock Out Stages'!L7:L85,DT306)</f>
        <v>0</v>
      </c>
      <c r="EE306" s="233">
        <f ca="1">COUNTIF('Knock Out Stages'!M7:M85,DT306)</f>
        <v>0</v>
      </c>
      <c r="EF306" s="233">
        <f ca="1">COUNTIF('Knock Out Stages'!N7:N85,DT306)</f>
        <v>0</v>
      </c>
      <c r="EG306" s="233">
        <f ca="1">COUNTIF('Knock Out Stages'!O7:O85,DT306)</f>
        <v>0</v>
      </c>
      <c r="EH306" s="233">
        <f ca="1">COUNTIF('Knock Out Stages'!P7:P85,DT306)</f>
        <v>0</v>
      </c>
      <c r="EI306" s="233">
        <f ca="1">COUNTIF('Knock Out Stages'!Q7:Q85,DT306)</f>
        <v>0</v>
      </c>
      <c r="EJ306" s="233">
        <f ca="1">COUNTIF('Knock Out Stages'!R7:R85,DT306)</f>
        <v>0</v>
      </c>
      <c r="EK306" s="233">
        <f t="shared" ca="1" si="878"/>
        <v>0</v>
      </c>
      <c r="EL306" s="235">
        <f ca="1">RANK(EK306,EK3:EK1250)+COUNTIF(EK3:EK306,EK306)-1</f>
        <v>304</v>
      </c>
      <c r="EM306" s="233" t="str">
        <f t="shared" ca="1" si="879"/>
        <v>Liam Kelly (Scotland)</v>
      </c>
    </row>
    <row r="307" spans="121:143" x14ac:dyDescent="0.2">
      <c r="DQ307" s="233" t="str">
        <f t="shared" ca="1" si="875"/>
        <v>Scotland</v>
      </c>
      <c r="DR307" s="233">
        <f t="shared" si="876"/>
        <v>18</v>
      </c>
      <c r="DS307" s="233">
        <f t="shared" si="877"/>
        <v>10</v>
      </c>
      <c r="DT307" s="233" t="str">
        <f ca="1">OFFSET(C3,DR307,DS307)</f>
        <v>Lyndon Dykes</v>
      </c>
      <c r="DU307" s="233">
        <f ca="1">COUNTIF('Group Stages'!J7:J150,DT307)</f>
        <v>0</v>
      </c>
      <c r="DV307" s="233">
        <f ca="1">COUNTIF('Group Stages'!K7:K150,DT307)</f>
        <v>0</v>
      </c>
      <c r="DW307" s="233">
        <f ca="1">COUNTIF('Group Stages'!L7:L150,DT307)</f>
        <v>0</v>
      </c>
      <c r="DX307" s="233">
        <f ca="1">COUNTIF('Group Stages'!M7:M150,DT307)</f>
        <v>0</v>
      </c>
      <c r="DY307" s="233">
        <f ca="1">COUNTIF('Group Stages'!N7:N150,DT307)</f>
        <v>0</v>
      </c>
      <c r="DZ307" s="233">
        <f ca="1">COUNTIF('Group Stages'!O7:O150,DT307)</f>
        <v>0</v>
      </c>
      <c r="EA307" s="233">
        <f ca="1">COUNTIF('Group Stages'!P7:P150,DT307)</f>
        <v>0</v>
      </c>
      <c r="EB307" s="233">
        <f ca="1">COUNTIF('Group Stages'!Q7:Q150,DT307)</f>
        <v>0</v>
      </c>
      <c r="EC307" s="233">
        <f ca="1">COUNTIF('Knock Out Stages'!K7:K85,DT307)</f>
        <v>0</v>
      </c>
      <c r="ED307" s="233">
        <f ca="1">COUNTIF('Knock Out Stages'!L7:L85,DT307)</f>
        <v>0</v>
      </c>
      <c r="EE307" s="233">
        <f ca="1">COUNTIF('Knock Out Stages'!M7:M85,DT307)</f>
        <v>0</v>
      </c>
      <c r="EF307" s="233">
        <f ca="1">COUNTIF('Knock Out Stages'!N7:N85,DT307)</f>
        <v>0</v>
      </c>
      <c r="EG307" s="233">
        <f ca="1">COUNTIF('Knock Out Stages'!O7:O85,DT307)</f>
        <v>0</v>
      </c>
      <c r="EH307" s="233">
        <f ca="1">COUNTIF('Knock Out Stages'!P7:P85,DT307)</f>
        <v>0</v>
      </c>
      <c r="EI307" s="233">
        <f ca="1">COUNTIF('Knock Out Stages'!Q7:Q85,DT307)</f>
        <v>0</v>
      </c>
      <c r="EJ307" s="233">
        <f ca="1">COUNTIF('Knock Out Stages'!R7:R85,DT307)</f>
        <v>0</v>
      </c>
      <c r="EK307" s="233">
        <f t="shared" ca="1" si="878"/>
        <v>0</v>
      </c>
      <c r="EL307" s="235">
        <f ca="1">RANK(EK307,EK3:EK1250)+COUNTIF(EK3:EK307,EK307)-1</f>
        <v>305</v>
      </c>
      <c r="EM307" s="233" t="str">
        <f t="shared" ca="1" si="879"/>
        <v>Lyndon Dykes (Scotland)</v>
      </c>
    </row>
    <row r="308" spans="121:143" x14ac:dyDescent="0.2">
      <c r="DQ308" s="233" t="str">
        <f t="shared" ca="1" si="875"/>
        <v>Scotland</v>
      </c>
      <c r="DR308" s="233">
        <f t="shared" si="876"/>
        <v>19</v>
      </c>
      <c r="DS308" s="233">
        <f t="shared" si="877"/>
        <v>10</v>
      </c>
      <c r="DT308" s="233" t="str">
        <f ca="1">OFFSET(C3,DR308,DS308)</f>
        <v>Nathan Patterson</v>
      </c>
      <c r="DU308" s="233">
        <f ca="1">COUNTIF('Group Stages'!J7:J150,DT308)</f>
        <v>0</v>
      </c>
      <c r="DV308" s="233">
        <f ca="1">COUNTIF('Group Stages'!K7:K150,DT308)</f>
        <v>0</v>
      </c>
      <c r="DW308" s="233">
        <f ca="1">COUNTIF('Group Stages'!L7:L150,DT308)</f>
        <v>0</v>
      </c>
      <c r="DX308" s="233">
        <f ca="1">COUNTIF('Group Stages'!M7:M150,DT308)</f>
        <v>0</v>
      </c>
      <c r="DY308" s="233">
        <f ca="1">COUNTIF('Group Stages'!N7:N150,DT308)</f>
        <v>0</v>
      </c>
      <c r="DZ308" s="233">
        <f ca="1">COUNTIF('Group Stages'!O7:O150,DT308)</f>
        <v>0</v>
      </c>
      <c r="EA308" s="233">
        <f ca="1">COUNTIF('Group Stages'!P7:P150,DT308)</f>
        <v>0</v>
      </c>
      <c r="EB308" s="233">
        <f ca="1">COUNTIF('Group Stages'!Q7:Q150,DT308)</f>
        <v>0</v>
      </c>
      <c r="EC308" s="233">
        <f ca="1">COUNTIF('Knock Out Stages'!K7:K85,DT308)</f>
        <v>0</v>
      </c>
      <c r="ED308" s="233">
        <f ca="1">COUNTIF('Knock Out Stages'!L7:L85,DT308)</f>
        <v>0</v>
      </c>
      <c r="EE308" s="233">
        <f ca="1">COUNTIF('Knock Out Stages'!M7:M85,DT308)</f>
        <v>0</v>
      </c>
      <c r="EF308" s="233">
        <f ca="1">COUNTIF('Knock Out Stages'!N7:N85,DT308)</f>
        <v>0</v>
      </c>
      <c r="EG308" s="233">
        <f ca="1">COUNTIF('Knock Out Stages'!O7:O85,DT308)</f>
        <v>0</v>
      </c>
      <c r="EH308" s="233">
        <f ca="1">COUNTIF('Knock Out Stages'!P7:P85,DT308)</f>
        <v>0</v>
      </c>
      <c r="EI308" s="233">
        <f ca="1">COUNTIF('Knock Out Stages'!Q7:Q85,DT308)</f>
        <v>0</v>
      </c>
      <c r="EJ308" s="233">
        <f ca="1">COUNTIF('Knock Out Stages'!R7:R85,DT308)</f>
        <v>0</v>
      </c>
      <c r="EK308" s="233">
        <f t="shared" ca="1" si="878"/>
        <v>0</v>
      </c>
      <c r="EL308" s="235">
        <f ca="1">RANK(EK308,EK3:EK1250)+COUNTIF(EK3:EK308,EK308)-1</f>
        <v>306</v>
      </c>
      <c r="EM308" s="233" t="str">
        <f t="shared" ca="1" si="879"/>
        <v>Nathan Patterson (Scotland)</v>
      </c>
    </row>
    <row r="309" spans="121:143" x14ac:dyDescent="0.2">
      <c r="DQ309" s="233" t="str">
        <f t="shared" ca="1" si="875"/>
        <v>Scotland</v>
      </c>
      <c r="DR309" s="233">
        <f t="shared" si="876"/>
        <v>20</v>
      </c>
      <c r="DS309" s="233">
        <f t="shared" si="877"/>
        <v>10</v>
      </c>
      <c r="DT309" s="233" t="str">
        <f ca="1">OFFSET(C3,DR309,DS309)</f>
        <v>Ross McCrorie</v>
      </c>
      <c r="DU309" s="233">
        <f ca="1">COUNTIF('Group Stages'!J7:J150,DT309)</f>
        <v>0</v>
      </c>
      <c r="DV309" s="233">
        <f ca="1">COUNTIF('Group Stages'!K7:K150,DT309)</f>
        <v>0</v>
      </c>
      <c r="DW309" s="233">
        <f ca="1">COUNTIF('Group Stages'!L7:L150,DT309)</f>
        <v>0</v>
      </c>
      <c r="DX309" s="233">
        <f ca="1">COUNTIF('Group Stages'!M7:M150,DT309)</f>
        <v>0</v>
      </c>
      <c r="DY309" s="233">
        <f ca="1">COUNTIF('Group Stages'!N7:N150,DT309)</f>
        <v>0</v>
      </c>
      <c r="DZ309" s="233">
        <f ca="1">COUNTIF('Group Stages'!O7:O150,DT309)</f>
        <v>0</v>
      </c>
      <c r="EA309" s="233">
        <f ca="1">COUNTIF('Group Stages'!P7:P150,DT309)</f>
        <v>0</v>
      </c>
      <c r="EB309" s="233">
        <f ca="1">COUNTIF('Group Stages'!Q7:Q150,DT309)</f>
        <v>0</v>
      </c>
      <c r="EC309" s="233">
        <f ca="1">COUNTIF('Knock Out Stages'!K7:K85,DT309)</f>
        <v>0</v>
      </c>
      <c r="ED309" s="233">
        <f ca="1">COUNTIF('Knock Out Stages'!L7:L85,DT309)</f>
        <v>0</v>
      </c>
      <c r="EE309" s="233">
        <f ca="1">COUNTIF('Knock Out Stages'!M7:M85,DT309)</f>
        <v>0</v>
      </c>
      <c r="EF309" s="233">
        <f ca="1">COUNTIF('Knock Out Stages'!N7:N85,DT309)</f>
        <v>0</v>
      </c>
      <c r="EG309" s="233">
        <f ca="1">COUNTIF('Knock Out Stages'!O7:O85,DT309)</f>
        <v>0</v>
      </c>
      <c r="EH309" s="233">
        <f ca="1">COUNTIF('Knock Out Stages'!P7:P85,DT309)</f>
        <v>0</v>
      </c>
      <c r="EI309" s="233">
        <f ca="1">COUNTIF('Knock Out Stages'!Q7:Q85,DT309)</f>
        <v>0</v>
      </c>
      <c r="EJ309" s="233">
        <f ca="1">COUNTIF('Knock Out Stages'!R7:R85,DT309)</f>
        <v>0</v>
      </c>
      <c r="EK309" s="233">
        <f t="shared" ca="1" si="878"/>
        <v>0</v>
      </c>
      <c r="EL309" s="235">
        <f ca="1">RANK(EK309,EK3:EK1250)+COUNTIF(EK3:EK309,EK309)-1</f>
        <v>307</v>
      </c>
      <c r="EM309" s="233" t="str">
        <f t="shared" ca="1" si="879"/>
        <v>Ross McCrorie (Scotland)</v>
      </c>
    </row>
    <row r="310" spans="121:143" x14ac:dyDescent="0.2">
      <c r="DQ310" s="233" t="str">
        <f t="shared" ca="1" si="875"/>
        <v>Scotland</v>
      </c>
      <c r="DR310" s="233">
        <f t="shared" si="876"/>
        <v>21</v>
      </c>
      <c r="DS310" s="233">
        <f t="shared" si="877"/>
        <v>10</v>
      </c>
      <c r="DT310" s="233" t="str">
        <f ca="1">OFFSET(C3,DR310,DS310)</f>
        <v>Ryan Christie</v>
      </c>
      <c r="DU310" s="233">
        <f ca="1">COUNTIF('Group Stages'!J7:J150,DT310)</f>
        <v>0</v>
      </c>
      <c r="DV310" s="233">
        <f ca="1">COUNTIF('Group Stages'!K7:K150,DT310)</f>
        <v>0</v>
      </c>
      <c r="DW310" s="233">
        <f ca="1">COUNTIF('Group Stages'!L7:L150,DT310)</f>
        <v>0</v>
      </c>
      <c r="DX310" s="233">
        <f ca="1">COUNTIF('Group Stages'!M7:M150,DT310)</f>
        <v>0</v>
      </c>
      <c r="DY310" s="233">
        <f ca="1">COUNTIF('Group Stages'!N7:N150,DT310)</f>
        <v>0</v>
      </c>
      <c r="DZ310" s="233">
        <f ca="1">COUNTIF('Group Stages'!O7:O150,DT310)</f>
        <v>0</v>
      </c>
      <c r="EA310" s="233">
        <f ca="1">COUNTIF('Group Stages'!P7:P150,DT310)</f>
        <v>0</v>
      </c>
      <c r="EB310" s="233">
        <f ca="1">COUNTIF('Group Stages'!Q7:Q150,DT310)</f>
        <v>0</v>
      </c>
      <c r="EC310" s="233">
        <f ca="1">COUNTIF('Knock Out Stages'!K7:K85,DT310)</f>
        <v>0</v>
      </c>
      <c r="ED310" s="233">
        <f ca="1">COUNTIF('Knock Out Stages'!L7:L85,DT310)</f>
        <v>0</v>
      </c>
      <c r="EE310" s="233">
        <f ca="1">COUNTIF('Knock Out Stages'!M7:M85,DT310)</f>
        <v>0</v>
      </c>
      <c r="EF310" s="233">
        <f ca="1">COUNTIF('Knock Out Stages'!N7:N85,DT310)</f>
        <v>0</v>
      </c>
      <c r="EG310" s="233">
        <f ca="1">COUNTIF('Knock Out Stages'!O7:O85,DT310)</f>
        <v>0</v>
      </c>
      <c r="EH310" s="233">
        <f ca="1">COUNTIF('Knock Out Stages'!P7:P85,DT310)</f>
        <v>0</v>
      </c>
      <c r="EI310" s="233">
        <f ca="1">COUNTIF('Knock Out Stages'!Q7:Q85,DT310)</f>
        <v>0</v>
      </c>
      <c r="EJ310" s="233">
        <f ca="1">COUNTIF('Knock Out Stages'!R7:R85,DT310)</f>
        <v>0</v>
      </c>
      <c r="EK310" s="233">
        <f t="shared" ca="1" si="878"/>
        <v>0</v>
      </c>
      <c r="EL310" s="235">
        <f ca="1">RANK(EK310,EK3:EK1250)+COUNTIF(EK3:EK310,EK310)-1</f>
        <v>308</v>
      </c>
      <c r="EM310" s="233" t="str">
        <f t="shared" ca="1" si="879"/>
        <v>Ryan Christie (Scotland)</v>
      </c>
    </row>
    <row r="311" spans="121:143" x14ac:dyDescent="0.2">
      <c r="DQ311" s="233" t="str">
        <f t="shared" ca="1" si="875"/>
        <v>Scotland</v>
      </c>
      <c r="DR311" s="233">
        <f t="shared" si="876"/>
        <v>22</v>
      </c>
      <c r="DS311" s="233">
        <f t="shared" si="877"/>
        <v>10</v>
      </c>
      <c r="DT311" s="233" t="str">
        <f ca="1">OFFSET(C3,DR311,DS311)</f>
        <v>Scott Bain</v>
      </c>
      <c r="DU311" s="233">
        <f ca="1">COUNTIF('Group Stages'!J7:J150,DT311)</f>
        <v>0</v>
      </c>
      <c r="DV311" s="233">
        <f ca="1">COUNTIF('Group Stages'!K7:K150,DT311)</f>
        <v>0</v>
      </c>
      <c r="DW311" s="233">
        <f ca="1">COUNTIF('Group Stages'!L7:L150,DT311)</f>
        <v>0</v>
      </c>
      <c r="DX311" s="233">
        <f ca="1">COUNTIF('Group Stages'!M7:M150,DT311)</f>
        <v>0</v>
      </c>
      <c r="DY311" s="233">
        <f ca="1">COUNTIF('Group Stages'!N7:N150,DT311)</f>
        <v>0</v>
      </c>
      <c r="DZ311" s="233">
        <f ca="1">COUNTIF('Group Stages'!O7:O150,DT311)</f>
        <v>0</v>
      </c>
      <c r="EA311" s="233">
        <f ca="1">COUNTIF('Group Stages'!P7:P150,DT311)</f>
        <v>0</v>
      </c>
      <c r="EB311" s="233">
        <f ca="1">COUNTIF('Group Stages'!Q7:Q150,DT311)</f>
        <v>0</v>
      </c>
      <c r="EC311" s="233">
        <f ca="1">COUNTIF('Knock Out Stages'!K7:K85,DT311)</f>
        <v>0</v>
      </c>
      <c r="ED311" s="233">
        <f ca="1">COUNTIF('Knock Out Stages'!L7:L85,DT311)</f>
        <v>0</v>
      </c>
      <c r="EE311" s="233">
        <f ca="1">COUNTIF('Knock Out Stages'!M7:M85,DT311)</f>
        <v>0</v>
      </c>
      <c r="EF311" s="233">
        <f ca="1">COUNTIF('Knock Out Stages'!N7:N85,DT311)</f>
        <v>0</v>
      </c>
      <c r="EG311" s="233">
        <f ca="1">COUNTIF('Knock Out Stages'!O7:O85,DT311)</f>
        <v>0</v>
      </c>
      <c r="EH311" s="233">
        <f ca="1">COUNTIF('Knock Out Stages'!P7:P85,DT311)</f>
        <v>0</v>
      </c>
      <c r="EI311" s="233">
        <f ca="1">COUNTIF('Knock Out Stages'!Q7:Q85,DT311)</f>
        <v>0</v>
      </c>
      <c r="EJ311" s="233">
        <f ca="1">COUNTIF('Knock Out Stages'!R7:R85,DT311)</f>
        <v>0</v>
      </c>
      <c r="EK311" s="233">
        <f t="shared" ca="1" si="878"/>
        <v>0</v>
      </c>
      <c r="EL311" s="235">
        <f ca="1">RANK(EK311,EK3:EK1250)+COUNTIF(EK3:EK311,EK311)-1</f>
        <v>309</v>
      </c>
      <c r="EM311" s="233" t="str">
        <f t="shared" ca="1" si="879"/>
        <v>Scott Bain (Scotland)</v>
      </c>
    </row>
    <row r="312" spans="121:143" x14ac:dyDescent="0.2">
      <c r="DQ312" s="233" t="str">
        <f t="shared" ref="DQ312:DQ375" ca="1" si="882">DQ311</f>
        <v>Scotland</v>
      </c>
      <c r="DR312" s="233">
        <f t="shared" ref="DR312:DR375" si="883">DR286</f>
        <v>23</v>
      </c>
      <c r="DS312" s="233">
        <f t="shared" ref="DS312:DS375" si="884">DS286+1</f>
        <v>10</v>
      </c>
      <c r="DT312" s="233" t="str">
        <f ca="1">OFFSET(C3,DR312,DS312)</f>
        <v>Scott McKenna</v>
      </c>
      <c r="DU312" s="233">
        <f ca="1">COUNTIF('Group Stages'!J7:J150,DT312)</f>
        <v>0</v>
      </c>
      <c r="DV312" s="233">
        <f ca="1">COUNTIF('Group Stages'!K7:K150,DT312)</f>
        <v>0</v>
      </c>
      <c r="DW312" s="233">
        <f ca="1">COUNTIF('Group Stages'!L7:L150,DT312)</f>
        <v>0</v>
      </c>
      <c r="DX312" s="233">
        <f ca="1">COUNTIF('Group Stages'!M7:M150,DT312)</f>
        <v>0</v>
      </c>
      <c r="DY312" s="233">
        <f ca="1">COUNTIF('Group Stages'!N7:N150,DT312)</f>
        <v>0</v>
      </c>
      <c r="DZ312" s="233">
        <f ca="1">COUNTIF('Group Stages'!O7:O150,DT312)</f>
        <v>0</v>
      </c>
      <c r="EA312" s="233">
        <f ca="1">COUNTIF('Group Stages'!P7:P150,DT312)</f>
        <v>0</v>
      </c>
      <c r="EB312" s="233">
        <f ca="1">COUNTIF('Group Stages'!Q7:Q150,DT312)</f>
        <v>0</v>
      </c>
      <c r="EC312" s="233">
        <f ca="1">COUNTIF('Knock Out Stages'!K7:K85,DT312)</f>
        <v>0</v>
      </c>
      <c r="ED312" s="233">
        <f ca="1">COUNTIF('Knock Out Stages'!L7:L85,DT312)</f>
        <v>0</v>
      </c>
      <c r="EE312" s="233">
        <f ca="1">COUNTIF('Knock Out Stages'!M7:M85,DT312)</f>
        <v>0</v>
      </c>
      <c r="EF312" s="233">
        <f ca="1">COUNTIF('Knock Out Stages'!N7:N85,DT312)</f>
        <v>0</v>
      </c>
      <c r="EG312" s="233">
        <f ca="1">COUNTIF('Knock Out Stages'!O7:O85,DT312)</f>
        <v>0</v>
      </c>
      <c r="EH312" s="233">
        <f ca="1">COUNTIF('Knock Out Stages'!P7:P85,DT312)</f>
        <v>0</v>
      </c>
      <c r="EI312" s="233">
        <f ca="1">COUNTIF('Knock Out Stages'!Q7:Q85,DT312)</f>
        <v>0</v>
      </c>
      <c r="EJ312" s="233">
        <f ca="1">COUNTIF('Knock Out Stages'!R7:R85,DT312)</f>
        <v>0</v>
      </c>
      <c r="EK312" s="233">
        <f t="shared" ca="1" si="878"/>
        <v>0</v>
      </c>
      <c r="EL312" s="235">
        <f ca="1">RANK(EK312,EK3:EK1250)+COUNTIF(EK3:EK312,EK312)-1</f>
        <v>310</v>
      </c>
      <c r="EM312" s="233" t="str">
        <f t="shared" ca="1" si="879"/>
        <v>Scott McKenna (Scotland)</v>
      </c>
    </row>
    <row r="313" spans="121:143" x14ac:dyDescent="0.2">
      <c r="DQ313" s="233" t="str">
        <f t="shared" ca="1" si="882"/>
        <v>Scotland</v>
      </c>
      <c r="DR313" s="233">
        <f t="shared" si="883"/>
        <v>24</v>
      </c>
      <c r="DS313" s="233">
        <f t="shared" si="884"/>
        <v>10</v>
      </c>
      <c r="DT313" s="233" t="str">
        <f ca="1">OFFSET(C3,DR313,DS313)</f>
        <v>Scott McTominay</v>
      </c>
      <c r="DU313" s="233">
        <f ca="1">COUNTIF('Group Stages'!J7:J150,DT313)</f>
        <v>0</v>
      </c>
      <c r="DV313" s="233">
        <f ca="1">COUNTIF('Group Stages'!K7:K150,DT313)</f>
        <v>0</v>
      </c>
      <c r="DW313" s="233">
        <f ca="1">COUNTIF('Group Stages'!L7:L150,DT313)</f>
        <v>0</v>
      </c>
      <c r="DX313" s="233">
        <f ca="1">COUNTIF('Group Stages'!M7:M150,DT313)</f>
        <v>0</v>
      </c>
      <c r="DY313" s="233">
        <f ca="1">COUNTIF('Group Stages'!N7:N150,DT313)</f>
        <v>0</v>
      </c>
      <c r="DZ313" s="233">
        <f ca="1">COUNTIF('Group Stages'!O7:O150,DT313)</f>
        <v>0</v>
      </c>
      <c r="EA313" s="233">
        <f ca="1">COUNTIF('Group Stages'!P7:P150,DT313)</f>
        <v>0</v>
      </c>
      <c r="EB313" s="233">
        <f ca="1">COUNTIF('Group Stages'!Q7:Q150,DT313)</f>
        <v>0</v>
      </c>
      <c r="EC313" s="233">
        <f ca="1">COUNTIF('Knock Out Stages'!K7:K85,DT313)</f>
        <v>0</v>
      </c>
      <c r="ED313" s="233">
        <f ca="1">COUNTIF('Knock Out Stages'!L7:L85,DT313)</f>
        <v>0</v>
      </c>
      <c r="EE313" s="233">
        <f ca="1">COUNTIF('Knock Out Stages'!M7:M85,DT313)</f>
        <v>0</v>
      </c>
      <c r="EF313" s="233">
        <f ca="1">COUNTIF('Knock Out Stages'!N7:N85,DT313)</f>
        <v>0</v>
      </c>
      <c r="EG313" s="233">
        <f ca="1">COUNTIF('Knock Out Stages'!O7:O85,DT313)</f>
        <v>0</v>
      </c>
      <c r="EH313" s="233">
        <f ca="1">COUNTIF('Knock Out Stages'!P7:P85,DT313)</f>
        <v>0</v>
      </c>
      <c r="EI313" s="233">
        <f ca="1">COUNTIF('Knock Out Stages'!Q7:Q85,DT313)</f>
        <v>0</v>
      </c>
      <c r="EJ313" s="233">
        <f ca="1">COUNTIF('Knock Out Stages'!R7:R85,DT313)</f>
        <v>0</v>
      </c>
      <c r="EK313" s="233">
        <f t="shared" ca="1" si="878"/>
        <v>0</v>
      </c>
      <c r="EL313" s="235">
        <f ca="1">RANK(EK313,EK3:EK1250)+COUNTIF(EK3:EK313,EK313)-1</f>
        <v>311</v>
      </c>
      <c r="EM313" s="233" t="str">
        <f t="shared" ca="1" si="879"/>
        <v>Scott McTominay (Scotland)</v>
      </c>
    </row>
    <row r="314" spans="121:143" x14ac:dyDescent="0.2">
      <c r="DQ314" s="233" t="str">
        <f t="shared" ca="1" si="882"/>
        <v>Scotland</v>
      </c>
      <c r="DR314" s="233">
        <f t="shared" si="883"/>
        <v>25</v>
      </c>
      <c r="DS314" s="233">
        <f t="shared" si="884"/>
        <v>10</v>
      </c>
      <c r="DT314" s="233" t="str">
        <f ca="1">OFFSET(C3,DR314,DS314)</f>
        <v>Tommy Conway</v>
      </c>
      <c r="DU314" s="233">
        <f ca="1">COUNTIF('Group Stages'!J7:J150,DT314)</f>
        <v>0</v>
      </c>
      <c r="DV314" s="233">
        <f ca="1">COUNTIF('Group Stages'!K7:K150,DT314)</f>
        <v>0</v>
      </c>
      <c r="DW314" s="233">
        <f ca="1">COUNTIF('Group Stages'!L7:L150,DT314)</f>
        <v>0</v>
      </c>
      <c r="DX314" s="233">
        <f ca="1">COUNTIF('Group Stages'!M7:M150,DT314)</f>
        <v>0</v>
      </c>
      <c r="DY314" s="233">
        <f ca="1">COUNTIF('Group Stages'!N7:N150,DT314)</f>
        <v>0</v>
      </c>
      <c r="DZ314" s="233">
        <f ca="1">COUNTIF('Group Stages'!O7:O150,DT314)</f>
        <v>0</v>
      </c>
      <c r="EA314" s="233">
        <f ca="1">COUNTIF('Group Stages'!P7:P150,DT314)</f>
        <v>0</v>
      </c>
      <c r="EB314" s="233">
        <f ca="1">COUNTIF('Group Stages'!Q7:Q150,DT314)</f>
        <v>0</v>
      </c>
      <c r="EC314" s="233">
        <f ca="1">COUNTIF('Knock Out Stages'!K7:K85,DT314)</f>
        <v>0</v>
      </c>
      <c r="ED314" s="233">
        <f ca="1">COUNTIF('Knock Out Stages'!L7:L85,DT314)</f>
        <v>0</v>
      </c>
      <c r="EE314" s="233">
        <f ca="1">COUNTIF('Knock Out Stages'!M7:M85,DT314)</f>
        <v>0</v>
      </c>
      <c r="EF314" s="233">
        <f ca="1">COUNTIF('Knock Out Stages'!N7:N85,DT314)</f>
        <v>0</v>
      </c>
      <c r="EG314" s="233">
        <f ca="1">COUNTIF('Knock Out Stages'!O7:O85,DT314)</f>
        <v>0</v>
      </c>
      <c r="EH314" s="233">
        <f ca="1">COUNTIF('Knock Out Stages'!P7:P85,DT314)</f>
        <v>0</v>
      </c>
      <c r="EI314" s="233">
        <f ca="1">COUNTIF('Knock Out Stages'!Q7:Q85,DT314)</f>
        <v>0</v>
      </c>
      <c r="EJ314" s="233">
        <f ca="1">COUNTIF('Knock Out Stages'!R7:R85,DT314)</f>
        <v>0</v>
      </c>
      <c r="EK314" s="233">
        <f t="shared" ca="1" si="878"/>
        <v>0</v>
      </c>
      <c r="EL314" s="235">
        <f ca="1">RANK(EK314,EK3:EK1250)+COUNTIF(EK3:EK314,EK314)-1</f>
        <v>312</v>
      </c>
      <c r="EM314" s="233" t="str">
        <f t="shared" ca="1" si="879"/>
        <v>Tommy Conway (Scotland)</v>
      </c>
    </row>
    <row r="315" spans="121:143" x14ac:dyDescent="0.2">
      <c r="DQ315" s="233" t="str">
        <f ca="1">OFFSET(C2,DR315,DS315)</f>
        <v>USA</v>
      </c>
      <c r="DR315" s="233">
        <f t="shared" si="883"/>
        <v>0</v>
      </c>
      <c r="DS315" s="233">
        <f t="shared" si="884"/>
        <v>11</v>
      </c>
      <c r="DT315" s="233" t="str">
        <f ca="1">OFFSET(C3,DR315,DS315)</f>
        <v>Aidan Morris</v>
      </c>
      <c r="DU315" s="233">
        <f ca="1">COUNTIF('Group Stages'!J7:J150,DT315)</f>
        <v>0</v>
      </c>
      <c r="DV315" s="233">
        <f ca="1">COUNTIF('Group Stages'!K7:K150,DT315)</f>
        <v>0</v>
      </c>
      <c r="DW315" s="233">
        <f ca="1">COUNTIF('Group Stages'!L7:L150,DT315)</f>
        <v>0</v>
      </c>
      <c r="DX315" s="233">
        <f ca="1">COUNTIF('Group Stages'!M7:M150,DT315)</f>
        <v>0</v>
      </c>
      <c r="DY315" s="233">
        <f ca="1">COUNTIF('Group Stages'!N7:N150,DT315)</f>
        <v>0</v>
      </c>
      <c r="DZ315" s="233">
        <f ca="1">COUNTIF('Group Stages'!O7:O150,DT315)</f>
        <v>0</v>
      </c>
      <c r="EA315" s="233">
        <f ca="1">COUNTIF('Group Stages'!P7:P150,DT315)</f>
        <v>0</v>
      </c>
      <c r="EB315" s="233">
        <f ca="1">COUNTIF('Group Stages'!Q7:Q150,DT315)</f>
        <v>0</v>
      </c>
      <c r="EC315" s="233">
        <f ca="1">COUNTIF('Knock Out Stages'!K7:K85,DT315)</f>
        <v>0</v>
      </c>
      <c r="ED315" s="233">
        <f ca="1">COUNTIF('Knock Out Stages'!L7:L85,DT315)</f>
        <v>0</v>
      </c>
      <c r="EE315" s="233">
        <f ca="1">COUNTIF('Knock Out Stages'!M7:M85,DT315)</f>
        <v>0</v>
      </c>
      <c r="EF315" s="233">
        <f ca="1">COUNTIF('Knock Out Stages'!N7:N85,DT315)</f>
        <v>0</v>
      </c>
      <c r="EG315" s="233">
        <f ca="1">COUNTIF('Knock Out Stages'!O7:O85,DT315)</f>
        <v>0</v>
      </c>
      <c r="EH315" s="233">
        <f ca="1">COUNTIF('Knock Out Stages'!P7:P85,DT315)</f>
        <v>0</v>
      </c>
      <c r="EI315" s="233">
        <f ca="1">COUNTIF('Knock Out Stages'!Q7:Q85,DT315)</f>
        <v>0</v>
      </c>
      <c r="EJ315" s="233">
        <f ca="1">COUNTIF('Knock Out Stages'!R7:R85,DT315)</f>
        <v>0</v>
      </c>
      <c r="EK315" s="233">
        <f t="shared" ca="1" si="878"/>
        <v>0</v>
      </c>
      <c r="EL315" s="235">
        <f ca="1">RANK(EK315,EK3:EK1250)+COUNTIF(EK3:EK315,EK315)-1</f>
        <v>313</v>
      </c>
      <c r="EM315" s="233" t="str">
        <f t="shared" ca="1" si="879"/>
        <v>Aidan Morris (USA)</v>
      </c>
    </row>
    <row r="316" spans="121:143" x14ac:dyDescent="0.2">
      <c r="DQ316" s="233" t="str">
        <f t="shared" ref="DQ316" ca="1" si="885">DQ315</f>
        <v>USA</v>
      </c>
      <c r="DR316" s="233">
        <f t="shared" si="883"/>
        <v>1</v>
      </c>
      <c r="DS316" s="233">
        <f t="shared" si="884"/>
        <v>11</v>
      </c>
      <c r="DT316" s="233" t="str">
        <f ca="1">OFFSET(C3,DR316,DS316)</f>
        <v>Alex Freeman</v>
      </c>
      <c r="DU316" s="233">
        <f ca="1">COUNTIF('Group Stages'!J7:J150,DT316)</f>
        <v>0</v>
      </c>
      <c r="DV316" s="233">
        <f ca="1">COUNTIF('Group Stages'!K7:K150,DT316)</f>
        <v>0</v>
      </c>
      <c r="DW316" s="233">
        <f ca="1">COUNTIF('Group Stages'!L7:L150,DT316)</f>
        <v>0</v>
      </c>
      <c r="DX316" s="233">
        <f ca="1">COUNTIF('Group Stages'!M7:M150,DT316)</f>
        <v>0</v>
      </c>
      <c r="DY316" s="233">
        <f ca="1">COUNTIF('Group Stages'!N7:N150,DT316)</f>
        <v>0</v>
      </c>
      <c r="DZ316" s="233">
        <f ca="1">COUNTIF('Group Stages'!O7:O150,DT316)</f>
        <v>0</v>
      </c>
      <c r="EA316" s="233">
        <f ca="1">COUNTIF('Group Stages'!P7:P150,DT316)</f>
        <v>0</v>
      </c>
      <c r="EB316" s="233">
        <f ca="1">COUNTIF('Group Stages'!Q7:Q150,DT316)</f>
        <v>0</v>
      </c>
      <c r="EC316" s="233">
        <f ca="1">COUNTIF('Knock Out Stages'!K7:K85,DT316)</f>
        <v>0</v>
      </c>
      <c r="ED316" s="233">
        <f ca="1">COUNTIF('Knock Out Stages'!L7:L85,DT316)</f>
        <v>0</v>
      </c>
      <c r="EE316" s="233">
        <f ca="1">COUNTIF('Knock Out Stages'!M7:M85,DT316)</f>
        <v>0</v>
      </c>
      <c r="EF316" s="233">
        <f ca="1">COUNTIF('Knock Out Stages'!N7:N85,DT316)</f>
        <v>0</v>
      </c>
      <c r="EG316" s="233">
        <f ca="1">COUNTIF('Knock Out Stages'!O7:O85,DT316)</f>
        <v>0</v>
      </c>
      <c r="EH316" s="233">
        <f ca="1">COUNTIF('Knock Out Stages'!P7:P85,DT316)</f>
        <v>0</v>
      </c>
      <c r="EI316" s="233">
        <f ca="1">COUNTIF('Knock Out Stages'!Q7:Q85,DT316)</f>
        <v>0</v>
      </c>
      <c r="EJ316" s="233">
        <f ca="1">COUNTIF('Knock Out Stages'!R7:R85,DT316)</f>
        <v>0</v>
      </c>
      <c r="EK316" s="233">
        <f t="shared" ca="1" si="878"/>
        <v>0</v>
      </c>
      <c r="EL316" s="235">
        <f ca="1">RANK(EK316,EK3:EK1250)+COUNTIF(EK3:EK316,EK316)-1</f>
        <v>314</v>
      </c>
      <c r="EM316" s="233" t="str">
        <f t="shared" ca="1" si="879"/>
        <v>Alex Freeman (USA)</v>
      </c>
    </row>
    <row r="317" spans="121:143" x14ac:dyDescent="0.2">
      <c r="DQ317" s="233" t="str">
        <f t="shared" ca="1" si="882"/>
        <v>USA</v>
      </c>
      <c r="DR317" s="233">
        <f t="shared" si="883"/>
        <v>2</v>
      </c>
      <c r="DS317" s="233">
        <f t="shared" si="884"/>
        <v>11</v>
      </c>
      <c r="DT317" s="233" t="str">
        <f ca="1">OFFSET(C3,DR317,DS317)</f>
        <v>Antonee Robinson</v>
      </c>
      <c r="DU317" s="233">
        <f ca="1">COUNTIF('Group Stages'!J7:J150,DT317)</f>
        <v>0</v>
      </c>
      <c r="DV317" s="233">
        <f ca="1">COUNTIF('Group Stages'!K7:K150,DT317)</f>
        <v>0</v>
      </c>
      <c r="DW317" s="233">
        <f ca="1">COUNTIF('Group Stages'!L7:L150,DT317)</f>
        <v>0</v>
      </c>
      <c r="DX317" s="233">
        <f ca="1">COUNTIF('Group Stages'!M7:M150,DT317)</f>
        <v>0</v>
      </c>
      <c r="DY317" s="233">
        <f ca="1">COUNTIF('Group Stages'!N7:N150,DT317)</f>
        <v>0</v>
      </c>
      <c r="DZ317" s="233">
        <f ca="1">COUNTIF('Group Stages'!O7:O150,DT317)</f>
        <v>0</v>
      </c>
      <c r="EA317" s="233">
        <f ca="1">COUNTIF('Group Stages'!P7:P150,DT317)</f>
        <v>0</v>
      </c>
      <c r="EB317" s="233">
        <f ca="1">COUNTIF('Group Stages'!Q7:Q150,DT317)</f>
        <v>0</v>
      </c>
      <c r="EC317" s="233">
        <f ca="1">COUNTIF('Knock Out Stages'!K7:K85,DT317)</f>
        <v>0</v>
      </c>
      <c r="ED317" s="233">
        <f ca="1">COUNTIF('Knock Out Stages'!L7:L85,DT317)</f>
        <v>0</v>
      </c>
      <c r="EE317" s="233">
        <f ca="1">COUNTIF('Knock Out Stages'!M7:M85,DT317)</f>
        <v>0</v>
      </c>
      <c r="EF317" s="233">
        <f ca="1">COUNTIF('Knock Out Stages'!N7:N85,DT317)</f>
        <v>0</v>
      </c>
      <c r="EG317" s="233">
        <f ca="1">COUNTIF('Knock Out Stages'!O7:O85,DT317)</f>
        <v>0</v>
      </c>
      <c r="EH317" s="233">
        <f ca="1">COUNTIF('Knock Out Stages'!P7:P85,DT317)</f>
        <v>0</v>
      </c>
      <c r="EI317" s="233">
        <f ca="1">COUNTIF('Knock Out Stages'!Q7:Q85,DT317)</f>
        <v>0</v>
      </c>
      <c r="EJ317" s="233">
        <f ca="1">COUNTIF('Knock Out Stages'!R7:R85,DT317)</f>
        <v>0</v>
      </c>
      <c r="EK317" s="233">
        <f t="shared" ca="1" si="878"/>
        <v>0</v>
      </c>
      <c r="EL317" s="235">
        <f ca="1">RANK(EK317,EK3:EK1250)+COUNTIF(EK3:EK317,EK317)-1</f>
        <v>315</v>
      </c>
      <c r="EM317" s="233" t="str">
        <f t="shared" ca="1" si="879"/>
        <v>Antonee Robinson (USA)</v>
      </c>
    </row>
    <row r="318" spans="121:143" x14ac:dyDescent="0.2">
      <c r="DQ318" s="233" t="str">
        <f t="shared" ca="1" si="882"/>
        <v>USA</v>
      </c>
      <c r="DR318" s="233">
        <f t="shared" si="883"/>
        <v>3</v>
      </c>
      <c r="DS318" s="233">
        <f t="shared" si="884"/>
        <v>11</v>
      </c>
      <c r="DT318" s="233" t="str">
        <f ca="1">OFFSET(C3,DR318,DS318)</f>
        <v>Auston Trusty</v>
      </c>
      <c r="DU318" s="233">
        <f ca="1">COUNTIF('Group Stages'!J7:J150,DT318)</f>
        <v>0</v>
      </c>
      <c r="DV318" s="233">
        <f ca="1">COUNTIF('Group Stages'!K7:K150,DT318)</f>
        <v>0</v>
      </c>
      <c r="DW318" s="233">
        <f ca="1">COUNTIF('Group Stages'!L7:L150,DT318)</f>
        <v>0</v>
      </c>
      <c r="DX318" s="233">
        <f ca="1">COUNTIF('Group Stages'!M7:M150,DT318)</f>
        <v>0</v>
      </c>
      <c r="DY318" s="233">
        <f ca="1">COUNTIF('Group Stages'!N7:N150,DT318)</f>
        <v>0</v>
      </c>
      <c r="DZ318" s="233">
        <f ca="1">COUNTIF('Group Stages'!O7:O150,DT318)</f>
        <v>0</v>
      </c>
      <c r="EA318" s="233">
        <f ca="1">COUNTIF('Group Stages'!P7:P150,DT318)</f>
        <v>0</v>
      </c>
      <c r="EB318" s="233">
        <f ca="1">COUNTIF('Group Stages'!Q7:Q150,DT318)</f>
        <v>0</v>
      </c>
      <c r="EC318" s="233">
        <f ca="1">COUNTIF('Knock Out Stages'!K7:K85,DT318)</f>
        <v>0</v>
      </c>
      <c r="ED318" s="233">
        <f ca="1">COUNTIF('Knock Out Stages'!L7:L85,DT318)</f>
        <v>0</v>
      </c>
      <c r="EE318" s="233">
        <f ca="1">COUNTIF('Knock Out Stages'!M7:M85,DT318)</f>
        <v>0</v>
      </c>
      <c r="EF318" s="233">
        <f ca="1">COUNTIF('Knock Out Stages'!N7:N85,DT318)</f>
        <v>0</v>
      </c>
      <c r="EG318" s="233">
        <f ca="1">COUNTIF('Knock Out Stages'!O7:O85,DT318)</f>
        <v>0</v>
      </c>
      <c r="EH318" s="233">
        <f ca="1">COUNTIF('Knock Out Stages'!P7:P85,DT318)</f>
        <v>0</v>
      </c>
      <c r="EI318" s="233">
        <f ca="1">COUNTIF('Knock Out Stages'!Q7:Q85,DT318)</f>
        <v>0</v>
      </c>
      <c r="EJ318" s="233">
        <f ca="1">COUNTIF('Knock Out Stages'!R7:R85,DT318)</f>
        <v>0</v>
      </c>
      <c r="EK318" s="233">
        <f t="shared" ca="1" si="878"/>
        <v>0</v>
      </c>
      <c r="EL318" s="235">
        <f ca="1">RANK(EK318,EK3:EK1250)+COUNTIF(EK3:EK318,EK318)-1</f>
        <v>316</v>
      </c>
      <c r="EM318" s="233" t="str">
        <f t="shared" ca="1" si="879"/>
        <v>Auston Trusty (USA)</v>
      </c>
    </row>
    <row r="319" spans="121:143" x14ac:dyDescent="0.2">
      <c r="DQ319" s="233" t="str">
        <f t="shared" ca="1" si="882"/>
        <v>USA</v>
      </c>
      <c r="DR319" s="233">
        <f t="shared" si="883"/>
        <v>4</v>
      </c>
      <c r="DS319" s="233">
        <f t="shared" si="884"/>
        <v>11</v>
      </c>
      <c r="DT319" s="233" t="str">
        <f ca="1">OFFSET(C3,DR319,DS319)</f>
        <v>Brenden Aaronson</v>
      </c>
      <c r="DU319" s="233">
        <f ca="1">COUNTIF('Group Stages'!J7:J150,DT319)</f>
        <v>0</v>
      </c>
      <c r="DV319" s="233">
        <f ca="1">COUNTIF('Group Stages'!K7:K150,DT319)</f>
        <v>0</v>
      </c>
      <c r="DW319" s="233">
        <f ca="1">COUNTIF('Group Stages'!L7:L150,DT319)</f>
        <v>0</v>
      </c>
      <c r="DX319" s="233">
        <f ca="1">COUNTIF('Group Stages'!M7:M150,DT319)</f>
        <v>0</v>
      </c>
      <c r="DY319" s="233">
        <f ca="1">COUNTIF('Group Stages'!N7:N150,DT319)</f>
        <v>0</v>
      </c>
      <c r="DZ319" s="233">
        <f ca="1">COUNTIF('Group Stages'!O7:O150,DT319)</f>
        <v>0</v>
      </c>
      <c r="EA319" s="233">
        <f ca="1">COUNTIF('Group Stages'!P7:P150,DT319)</f>
        <v>0</v>
      </c>
      <c r="EB319" s="233">
        <f ca="1">COUNTIF('Group Stages'!Q7:Q150,DT319)</f>
        <v>0</v>
      </c>
      <c r="EC319" s="233">
        <f ca="1">COUNTIF('Knock Out Stages'!K7:K85,DT319)</f>
        <v>0</v>
      </c>
      <c r="ED319" s="233">
        <f ca="1">COUNTIF('Knock Out Stages'!L7:L85,DT319)</f>
        <v>0</v>
      </c>
      <c r="EE319" s="233">
        <f ca="1">COUNTIF('Knock Out Stages'!M7:M85,DT319)</f>
        <v>0</v>
      </c>
      <c r="EF319" s="233">
        <f ca="1">COUNTIF('Knock Out Stages'!N7:N85,DT319)</f>
        <v>0</v>
      </c>
      <c r="EG319" s="233">
        <f ca="1">COUNTIF('Knock Out Stages'!O7:O85,DT319)</f>
        <v>0</v>
      </c>
      <c r="EH319" s="233">
        <f ca="1">COUNTIF('Knock Out Stages'!P7:P85,DT319)</f>
        <v>0</v>
      </c>
      <c r="EI319" s="233">
        <f ca="1">COUNTIF('Knock Out Stages'!Q7:Q85,DT319)</f>
        <v>0</v>
      </c>
      <c r="EJ319" s="233">
        <f ca="1">COUNTIF('Knock Out Stages'!R7:R85,DT319)</f>
        <v>0</v>
      </c>
      <c r="EK319" s="233">
        <f t="shared" ca="1" si="878"/>
        <v>0</v>
      </c>
      <c r="EL319" s="235">
        <f ca="1">RANK(EK319,EK3:EK1250)+COUNTIF(EK3:EK319,EK319)-1</f>
        <v>317</v>
      </c>
      <c r="EM319" s="233" t="str">
        <f t="shared" ca="1" si="879"/>
        <v>Brenden Aaronson (USA)</v>
      </c>
    </row>
    <row r="320" spans="121:143" x14ac:dyDescent="0.2">
      <c r="DQ320" s="233" t="str">
        <f t="shared" ca="1" si="882"/>
        <v>USA</v>
      </c>
      <c r="DR320" s="233">
        <f t="shared" si="883"/>
        <v>5</v>
      </c>
      <c r="DS320" s="233">
        <f t="shared" si="884"/>
        <v>11</v>
      </c>
      <c r="DT320" s="233" t="str">
        <f ca="1">OFFSET(C3,DR320,DS320)</f>
        <v>Chris Brady</v>
      </c>
      <c r="DU320" s="233">
        <f ca="1">COUNTIF('Group Stages'!J7:J150,DT320)</f>
        <v>0</v>
      </c>
      <c r="DV320" s="233">
        <f ca="1">COUNTIF('Group Stages'!K7:K150,DT320)</f>
        <v>0</v>
      </c>
      <c r="DW320" s="233">
        <f ca="1">COUNTIF('Group Stages'!L7:L150,DT320)</f>
        <v>0</v>
      </c>
      <c r="DX320" s="233">
        <f ca="1">COUNTIF('Group Stages'!M7:M150,DT320)</f>
        <v>0</v>
      </c>
      <c r="DY320" s="233">
        <f ca="1">COUNTIF('Group Stages'!N7:N150,DT320)</f>
        <v>0</v>
      </c>
      <c r="DZ320" s="233">
        <f ca="1">COUNTIF('Group Stages'!O7:O150,DT320)</f>
        <v>0</v>
      </c>
      <c r="EA320" s="233">
        <f ca="1">COUNTIF('Group Stages'!P7:P150,DT320)</f>
        <v>0</v>
      </c>
      <c r="EB320" s="233">
        <f ca="1">COUNTIF('Group Stages'!Q7:Q150,DT320)</f>
        <v>0</v>
      </c>
      <c r="EC320" s="233">
        <f ca="1">COUNTIF('Knock Out Stages'!K7:K85,DT320)</f>
        <v>0</v>
      </c>
      <c r="ED320" s="233">
        <f ca="1">COUNTIF('Knock Out Stages'!L7:L85,DT320)</f>
        <v>0</v>
      </c>
      <c r="EE320" s="233">
        <f ca="1">COUNTIF('Knock Out Stages'!M7:M85,DT320)</f>
        <v>0</v>
      </c>
      <c r="EF320" s="233">
        <f ca="1">COUNTIF('Knock Out Stages'!N7:N85,DT320)</f>
        <v>0</v>
      </c>
      <c r="EG320" s="233">
        <f ca="1">COUNTIF('Knock Out Stages'!O7:O85,DT320)</f>
        <v>0</v>
      </c>
      <c r="EH320" s="233">
        <f ca="1">COUNTIF('Knock Out Stages'!P7:P85,DT320)</f>
        <v>0</v>
      </c>
      <c r="EI320" s="233">
        <f ca="1">COUNTIF('Knock Out Stages'!Q7:Q85,DT320)</f>
        <v>0</v>
      </c>
      <c r="EJ320" s="233">
        <f ca="1">COUNTIF('Knock Out Stages'!R7:R85,DT320)</f>
        <v>0</v>
      </c>
      <c r="EK320" s="233">
        <f t="shared" ca="1" si="878"/>
        <v>0</v>
      </c>
      <c r="EL320" s="235">
        <f ca="1">RANK(EK320,EK3:EK1250)+COUNTIF(EK3:EK320,EK320)-1</f>
        <v>318</v>
      </c>
      <c r="EM320" s="233" t="str">
        <f t="shared" ca="1" si="879"/>
        <v>Chris Brady (USA)</v>
      </c>
    </row>
    <row r="321" spans="121:143" x14ac:dyDescent="0.2">
      <c r="DQ321" s="233" t="str">
        <f t="shared" ca="1" si="882"/>
        <v>USA</v>
      </c>
      <c r="DR321" s="233">
        <f t="shared" si="883"/>
        <v>6</v>
      </c>
      <c r="DS321" s="233">
        <f t="shared" si="884"/>
        <v>11</v>
      </c>
      <c r="DT321" s="233" t="str">
        <f ca="1">OFFSET(C3,DR321,DS321)</f>
        <v>Chris Richards</v>
      </c>
      <c r="DU321" s="233">
        <f ca="1">COUNTIF('Group Stages'!J7:J150,DT321)</f>
        <v>0</v>
      </c>
      <c r="DV321" s="233">
        <f ca="1">COUNTIF('Group Stages'!K7:K150,DT321)</f>
        <v>0</v>
      </c>
      <c r="DW321" s="233">
        <f ca="1">COUNTIF('Group Stages'!L7:L150,DT321)</f>
        <v>0</v>
      </c>
      <c r="DX321" s="233">
        <f ca="1">COUNTIF('Group Stages'!M7:M150,DT321)</f>
        <v>0</v>
      </c>
      <c r="DY321" s="233">
        <f ca="1">COUNTIF('Group Stages'!N7:N150,DT321)</f>
        <v>0</v>
      </c>
      <c r="DZ321" s="233">
        <f ca="1">COUNTIF('Group Stages'!O7:O150,DT321)</f>
        <v>0</v>
      </c>
      <c r="EA321" s="233">
        <f ca="1">COUNTIF('Group Stages'!P7:P150,DT321)</f>
        <v>0</v>
      </c>
      <c r="EB321" s="233">
        <f ca="1">COUNTIF('Group Stages'!Q7:Q150,DT321)</f>
        <v>0</v>
      </c>
      <c r="EC321" s="233">
        <f ca="1">COUNTIF('Knock Out Stages'!K7:K85,DT321)</f>
        <v>0</v>
      </c>
      <c r="ED321" s="233">
        <f ca="1">COUNTIF('Knock Out Stages'!L7:L85,DT321)</f>
        <v>0</v>
      </c>
      <c r="EE321" s="233">
        <f ca="1">COUNTIF('Knock Out Stages'!M7:M85,DT321)</f>
        <v>0</v>
      </c>
      <c r="EF321" s="233">
        <f ca="1">COUNTIF('Knock Out Stages'!N7:N85,DT321)</f>
        <v>0</v>
      </c>
      <c r="EG321" s="233">
        <f ca="1">COUNTIF('Knock Out Stages'!O7:O85,DT321)</f>
        <v>0</v>
      </c>
      <c r="EH321" s="233">
        <f ca="1">COUNTIF('Knock Out Stages'!P7:P85,DT321)</f>
        <v>0</v>
      </c>
      <c r="EI321" s="233">
        <f ca="1">COUNTIF('Knock Out Stages'!Q7:Q85,DT321)</f>
        <v>0</v>
      </c>
      <c r="EJ321" s="233">
        <f ca="1">COUNTIF('Knock Out Stages'!R7:R85,DT321)</f>
        <v>0</v>
      </c>
      <c r="EK321" s="233">
        <f t="shared" ca="1" si="878"/>
        <v>0</v>
      </c>
      <c r="EL321" s="235">
        <f ca="1">RANK(EK321,EK3:EK1250)+COUNTIF(EK3:EK321,EK321)-1</f>
        <v>319</v>
      </c>
      <c r="EM321" s="233" t="str">
        <f t="shared" ca="1" si="879"/>
        <v>Chris Richards (USA)</v>
      </c>
    </row>
    <row r="322" spans="121:143" x14ac:dyDescent="0.2">
      <c r="DQ322" s="233" t="str">
        <f t="shared" ca="1" si="882"/>
        <v>USA</v>
      </c>
      <c r="DR322" s="233">
        <f t="shared" si="883"/>
        <v>7</v>
      </c>
      <c r="DS322" s="233">
        <f t="shared" si="884"/>
        <v>11</v>
      </c>
      <c r="DT322" s="233" t="str">
        <f ca="1">OFFSET(C3,DR322,DS322)</f>
        <v>Christian Pulisic</v>
      </c>
      <c r="DU322" s="233">
        <f ca="1">COUNTIF('Group Stages'!J7:J150,DT322)</f>
        <v>0</v>
      </c>
      <c r="DV322" s="233">
        <f ca="1">COUNTIF('Group Stages'!K7:K150,DT322)</f>
        <v>0</v>
      </c>
      <c r="DW322" s="233">
        <f ca="1">COUNTIF('Group Stages'!L7:L150,DT322)</f>
        <v>0</v>
      </c>
      <c r="DX322" s="233">
        <f ca="1">COUNTIF('Group Stages'!M7:M150,DT322)</f>
        <v>0</v>
      </c>
      <c r="DY322" s="233">
        <f ca="1">COUNTIF('Group Stages'!N7:N150,DT322)</f>
        <v>0</v>
      </c>
      <c r="DZ322" s="233">
        <f ca="1">COUNTIF('Group Stages'!O7:O150,DT322)</f>
        <v>0</v>
      </c>
      <c r="EA322" s="233">
        <f ca="1">COUNTIF('Group Stages'!P7:P150,DT322)</f>
        <v>0</v>
      </c>
      <c r="EB322" s="233">
        <f ca="1">COUNTIF('Group Stages'!Q7:Q150,DT322)</f>
        <v>0</v>
      </c>
      <c r="EC322" s="233">
        <f ca="1">COUNTIF('Knock Out Stages'!K7:K85,DT322)</f>
        <v>0</v>
      </c>
      <c r="ED322" s="233">
        <f ca="1">COUNTIF('Knock Out Stages'!L7:L85,DT322)</f>
        <v>0</v>
      </c>
      <c r="EE322" s="233">
        <f ca="1">COUNTIF('Knock Out Stages'!M7:M85,DT322)</f>
        <v>0</v>
      </c>
      <c r="EF322" s="233">
        <f ca="1">COUNTIF('Knock Out Stages'!N7:N85,DT322)</f>
        <v>0</v>
      </c>
      <c r="EG322" s="233">
        <f ca="1">COUNTIF('Knock Out Stages'!O7:O85,DT322)</f>
        <v>0</v>
      </c>
      <c r="EH322" s="233">
        <f ca="1">COUNTIF('Knock Out Stages'!P7:P85,DT322)</f>
        <v>0</v>
      </c>
      <c r="EI322" s="233">
        <f ca="1">COUNTIF('Knock Out Stages'!Q7:Q85,DT322)</f>
        <v>0</v>
      </c>
      <c r="EJ322" s="233">
        <f ca="1">COUNTIF('Knock Out Stages'!R7:R85,DT322)</f>
        <v>0</v>
      </c>
      <c r="EK322" s="233">
        <f t="shared" ca="1" si="878"/>
        <v>0</v>
      </c>
      <c r="EL322" s="235">
        <f ca="1">RANK(EK322,EK3:EK1250)+COUNTIF(EK3:EK322,EK322)-1</f>
        <v>320</v>
      </c>
      <c r="EM322" s="233" t="str">
        <f t="shared" ca="1" si="879"/>
        <v>Christian Pulisic (USA)</v>
      </c>
    </row>
    <row r="323" spans="121:143" x14ac:dyDescent="0.2">
      <c r="DQ323" s="233" t="str">
        <f t="shared" ca="1" si="882"/>
        <v>USA</v>
      </c>
      <c r="DR323" s="233">
        <f t="shared" si="883"/>
        <v>8</v>
      </c>
      <c r="DS323" s="233">
        <f t="shared" si="884"/>
        <v>11</v>
      </c>
      <c r="DT323" s="233" t="str">
        <f ca="1">OFFSET(C3,DR323,DS323)</f>
        <v>Cristian Roldan</v>
      </c>
      <c r="DU323" s="233">
        <f ca="1">COUNTIF('Group Stages'!J7:J150,DT323)</f>
        <v>0</v>
      </c>
      <c r="DV323" s="233">
        <f ca="1">COUNTIF('Group Stages'!K7:K150,DT323)</f>
        <v>0</v>
      </c>
      <c r="DW323" s="233">
        <f ca="1">COUNTIF('Group Stages'!L7:L150,DT323)</f>
        <v>0</v>
      </c>
      <c r="DX323" s="233">
        <f ca="1">COUNTIF('Group Stages'!M7:M150,DT323)</f>
        <v>0</v>
      </c>
      <c r="DY323" s="233">
        <f ca="1">COUNTIF('Group Stages'!N7:N150,DT323)</f>
        <v>0</v>
      </c>
      <c r="DZ323" s="233">
        <f ca="1">COUNTIF('Group Stages'!O7:O150,DT323)</f>
        <v>0</v>
      </c>
      <c r="EA323" s="233">
        <f ca="1">COUNTIF('Group Stages'!P7:P150,DT323)</f>
        <v>0</v>
      </c>
      <c r="EB323" s="233">
        <f ca="1">COUNTIF('Group Stages'!Q7:Q150,DT323)</f>
        <v>0</v>
      </c>
      <c r="EC323" s="233">
        <f ca="1">COUNTIF('Knock Out Stages'!K7:K85,DT323)</f>
        <v>0</v>
      </c>
      <c r="ED323" s="233">
        <f ca="1">COUNTIF('Knock Out Stages'!L7:L85,DT323)</f>
        <v>0</v>
      </c>
      <c r="EE323" s="233">
        <f ca="1">COUNTIF('Knock Out Stages'!M7:M85,DT323)</f>
        <v>0</v>
      </c>
      <c r="EF323" s="233">
        <f ca="1">COUNTIF('Knock Out Stages'!N7:N85,DT323)</f>
        <v>0</v>
      </c>
      <c r="EG323" s="233">
        <f ca="1">COUNTIF('Knock Out Stages'!O7:O85,DT323)</f>
        <v>0</v>
      </c>
      <c r="EH323" s="233">
        <f ca="1">COUNTIF('Knock Out Stages'!P7:P85,DT323)</f>
        <v>0</v>
      </c>
      <c r="EI323" s="233">
        <f ca="1">COUNTIF('Knock Out Stages'!Q7:Q85,DT323)</f>
        <v>0</v>
      </c>
      <c r="EJ323" s="233">
        <f ca="1">COUNTIF('Knock Out Stages'!R7:R85,DT323)</f>
        <v>0</v>
      </c>
      <c r="EK323" s="233">
        <f t="shared" ca="1" si="878"/>
        <v>0</v>
      </c>
      <c r="EL323" s="235">
        <f ca="1">RANK(EK323,EK3:EK1250)+COUNTIF(EK3:EK323,EK323)-1</f>
        <v>321</v>
      </c>
      <c r="EM323" s="233" t="str">
        <f t="shared" ca="1" si="879"/>
        <v>Cristian Roldan (USA)</v>
      </c>
    </row>
    <row r="324" spans="121:143" x14ac:dyDescent="0.2">
      <c r="DQ324" s="233" t="str">
        <f t="shared" ca="1" si="882"/>
        <v>USA</v>
      </c>
      <c r="DR324" s="233">
        <f t="shared" si="883"/>
        <v>9</v>
      </c>
      <c r="DS324" s="233">
        <f t="shared" si="884"/>
        <v>11</v>
      </c>
      <c r="DT324" s="233" t="str">
        <f ca="1">OFFSET(C3,DR324,DS324)</f>
        <v>Folarin Balogun</v>
      </c>
      <c r="DU324" s="233">
        <f ca="1">COUNTIF('Group Stages'!J7:J150,DT324)</f>
        <v>0</v>
      </c>
      <c r="DV324" s="233">
        <f ca="1">COUNTIF('Group Stages'!K7:K150,DT324)</f>
        <v>0</v>
      </c>
      <c r="DW324" s="233">
        <f ca="1">COUNTIF('Group Stages'!L7:L150,DT324)</f>
        <v>0</v>
      </c>
      <c r="DX324" s="233">
        <f ca="1">COUNTIF('Group Stages'!M7:M150,DT324)</f>
        <v>0</v>
      </c>
      <c r="DY324" s="233">
        <f ca="1">COUNTIF('Group Stages'!N7:N150,DT324)</f>
        <v>0</v>
      </c>
      <c r="DZ324" s="233">
        <f ca="1">COUNTIF('Group Stages'!O7:O150,DT324)</f>
        <v>0</v>
      </c>
      <c r="EA324" s="233">
        <f ca="1">COUNTIF('Group Stages'!P7:P150,DT324)</f>
        <v>0</v>
      </c>
      <c r="EB324" s="233">
        <f ca="1">COUNTIF('Group Stages'!Q7:Q150,DT324)</f>
        <v>0</v>
      </c>
      <c r="EC324" s="233">
        <f ca="1">COUNTIF('Knock Out Stages'!K7:K85,DT324)</f>
        <v>0</v>
      </c>
      <c r="ED324" s="233">
        <f ca="1">COUNTIF('Knock Out Stages'!L7:L85,DT324)</f>
        <v>0</v>
      </c>
      <c r="EE324" s="233">
        <f ca="1">COUNTIF('Knock Out Stages'!M7:M85,DT324)</f>
        <v>0</v>
      </c>
      <c r="EF324" s="233">
        <f ca="1">COUNTIF('Knock Out Stages'!N7:N85,DT324)</f>
        <v>0</v>
      </c>
      <c r="EG324" s="233">
        <f ca="1">COUNTIF('Knock Out Stages'!O7:O85,DT324)</f>
        <v>0</v>
      </c>
      <c r="EH324" s="233">
        <f ca="1">COUNTIF('Knock Out Stages'!P7:P85,DT324)</f>
        <v>0</v>
      </c>
      <c r="EI324" s="233">
        <f ca="1">COUNTIF('Knock Out Stages'!Q7:Q85,DT324)</f>
        <v>0</v>
      </c>
      <c r="EJ324" s="233">
        <f ca="1">COUNTIF('Knock Out Stages'!R7:R85,DT324)</f>
        <v>0</v>
      </c>
      <c r="EK324" s="233">
        <f t="shared" ref="EK324:EK387" ca="1" si="886">SUM(DU324:EJ324)</f>
        <v>0</v>
      </c>
      <c r="EL324" s="235">
        <f ca="1">RANK(EK324,EK3:EK1250)+COUNTIF(EK3:EK324,EK324)-1</f>
        <v>322</v>
      </c>
      <c r="EM324" s="233" t="str">
        <f t="shared" ref="EM324:EM387" ca="1" si="887">DT324&amp;" ("&amp;DQ324&amp;")"</f>
        <v>Folarin Balogun (USA)</v>
      </c>
    </row>
    <row r="325" spans="121:143" x14ac:dyDescent="0.2">
      <c r="DQ325" s="233" t="str">
        <f t="shared" ca="1" si="882"/>
        <v>USA</v>
      </c>
      <c r="DR325" s="233">
        <f t="shared" si="883"/>
        <v>10</v>
      </c>
      <c r="DS325" s="233">
        <f t="shared" si="884"/>
        <v>11</v>
      </c>
      <c r="DT325" s="233" t="str">
        <f ca="1">OFFSET(C3,DR325,DS325)</f>
        <v>Giovanni Reyna</v>
      </c>
      <c r="DU325" s="233">
        <f ca="1">COUNTIF('Group Stages'!J7:J150,DT325)</f>
        <v>0</v>
      </c>
      <c r="DV325" s="233">
        <f ca="1">COUNTIF('Group Stages'!K7:K150,DT325)</f>
        <v>0</v>
      </c>
      <c r="DW325" s="233">
        <f ca="1">COUNTIF('Group Stages'!L7:L150,DT325)</f>
        <v>0</v>
      </c>
      <c r="DX325" s="233">
        <f ca="1">COUNTIF('Group Stages'!M7:M150,DT325)</f>
        <v>0</v>
      </c>
      <c r="DY325" s="233">
        <f ca="1">COUNTIF('Group Stages'!N7:N150,DT325)</f>
        <v>0</v>
      </c>
      <c r="DZ325" s="233">
        <f ca="1">COUNTIF('Group Stages'!O7:O150,DT325)</f>
        <v>0</v>
      </c>
      <c r="EA325" s="233">
        <f ca="1">COUNTIF('Group Stages'!P7:P150,DT325)</f>
        <v>0</v>
      </c>
      <c r="EB325" s="233">
        <f ca="1">COUNTIF('Group Stages'!Q7:Q150,DT325)</f>
        <v>0</v>
      </c>
      <c r="EC325" s="233">
        <f ca="1">COUNTIF('Knock Out Stages'!K7:K85,DT325)</f>
        <v>0</v>
      </c>
      <c r="ED325" s="233">
        <f ca="1">COUNTIF('Knock Out Stages'!L7:L85,DT325)</f>
        <v>0</v>
      </c>
      <c r="EE325" s="233">
        <f ca="1">COUNTIF('Knock Out Stages'!M7:M85,DT325)</f>
        <v>0</v>
      </c>
      <c r="EF325" s="233">
        <f ca="1">COUNTIF('Knock Out Stages'!N7:N85,DT325)</f>
        <v>0</v>
      </c>
      <c r="EG325" s="233">
        <f ca="1">COUNTIF('Knock Out Stages'!O7:O85,DT325)</f>
        <v>0</v>
      </c>
      <c r="EH325" s="233">
        <f ca="1">COUNTIF('Knock Out Stages'!P7:P85,DT325)</f>
        <v>0</v>
      </c>
      <c r="EI325" s="233">
        <f ca="1">COUNTIF('Knock Out Stages'!Q7:Q85,DT325)</f>
        <v>0</v>
      </c>
      <c r="EJ325" s="233">
        <f ca="1">COUNTIF('Knock Out Stages'!R7:R85,DT325)</f>
        <v>0</v>
      </c>
      <c r="EK325" s="233">
        <f t="shared" ca="1" si="886"/>
        <v>0</v>
      </c>
      <c r="EL325" s="235">
        <f ca="1">RANK(EK325,EK3:EK1250)+COUNTIF(EK3:EK325,EK325)-1</f>
        <v>323</v>
      </c>
      <c r="EM325" s="233" t="str">
        <f t="shared" ca="1" si="887"/>
        <v>Giovanni Reyna (USA)</v>
      </c>
    </row>
    <row r="326" spans="121:143" x14ac:dyDescent="0.2">
      <c r="DQ326" s="233" t="str">
        <f t="shared" ca="1" si="882"/>
        <v>USA</v>
      </c>
      <c r="DR326" s="233">
        <f t="shared" si="883"/>
        <v>11</v>
      </c>
      <c r="DS326" s="233">
        <f t="shared" si="884"/>
        <v>11</v>
      </c>
      <c r="DT326" s="233" t="str">
        <f ca="1">OFFSET(C3,DR326,DS326)</f>
        <v>Joe Scally</v>
      </c>
      <c r="DU326" s="233">
        <f ca="1">COUNTIF('Group Stages'!J7:J150,DT326)</f>
        <v>0</v>
      </c>
      <c r="DV326" s="233">
        <f ca="1">COUNTIF('Group Stages'!K7:K150,DT326)</f>
        <v>0</v>
      </c>
      <c r="DW326" s="233">
        <f ca="1">COUNTIF('Group Stages'!L7:L150,DT326)</f>
        <v>0</v>
      </c>
      <c r="DX326" s="233">
        <f ca="1">COUNTIF('Group Stages'!M7:M150,DT326)</f>
        <v>0</v>
      </c>
      <c r="DY326" s="233">
        <f ca="1">COUNTIF('Group Stages'!N7:N150,DT326)</f>
        <v>0</v>
      </c>
      <c r="DZ326" s="233">
        <f ca="1">COUNTIF('Group Stages'!O7:O150,DT326)</f>
        <v>0</v>
      </c>
      <c r="EA326" s="233">
        <f ca="1">COUNTIF('Group Stages'!P7:P150,DT326)</f>
        <v>0</v>
      </c>
      <c r="EB326" s="233">
        <f ca="1">COUNTIF('Group Stages'!Q7:Q150,DT326)</f>
        <v>0</v>
      </c>
      <c r="EC326" s="233">
        <f ca="1">COUNTIF('Knock Out Stages'!K7:K85,DT326)</f>
        <v>0</v>
      </c>
      <c r="ED326" s="233">
        <f ca="1">COUNTIF('Knock Out Stages'!L7:L85,DT326)</f>
        <v>0</v>
      </c>
      <c r="EE326" s="233">
        <f ca="1">COUNTIF('Knock Out Stages'!M7:M85,DT326)</f>
        <v>0</v>
      </c>
      <c r="EF326" s="233">
        <f ca="1">COUNTIF('Knock Out Stages'!N7:N85,DT326)</f>
        <v>0</v>
      </c>
      <c r="EG326" s="233">
        <f ca="1">COUNTIF('Knock Out Stages'!O7:O85,DT326)</f>
        <v>0</v>
      </c>
      <c r="EH326" s="233">
        <f ca="1">COUNTIF('Knock Out Stages'!P7:P85,DT326)</f>
        <v>0</v>
      </c>
      <c r="EI326" s="233">
        <f ca="1">COUNTIF('Knock Out Stages'!Q7:Q85,DT326)</f>
        <v>0</v>
      </c>
      <c r="EJ326" s="233">
        <f ca="1">COUNTIF('Knock Out Stages'!R7:R85,DT326)</f>
        <v>0</v>
      </c>
      <c r="EK326" s="233">
        <f t="shared" ca="1" si="886"/>
        <v>0</v>
      </c>
      <c r="EL326" s="235">
        <f ca="1">RANK(EK326,EK3:EK1250)+COUNTIF(EK3:EK326,EK326)-1</f>
        <v>324</v>
      </c>
      <c r="EM326" s="233" t="str">
        <f t="shared" ca="1" si="887"/>
        <v>Joe Scally (USA)</v>
      </c>
    </row>
    <row r="327" spans="121:143" x14ac:dyDescent="0.2">
      <c r="DQ327" s="233" t="str">
        <f t="shared" ca="1" si="882"/>
        <v>USA</v>
      </c>
      <c r="DR327" s="233">
        <f t="shared" si="883"/>
        <v>12</v>
      </c>
      <c r="DS327" s="233">
        <f t="shared" si="884"/>
        <v>11</v>
      </c>
      <c r="DT327" s="233" t="str">
        <f ca="1">OFFSET(C3,DR327,DS327)</f>
        <v>Johnny Cardoso</v>
      </c>
      <c r="DU327" s="233">
        <f ca="1">COUNTIF('Group Stages'!J7:J150,DT327)</f>
        <v>0</v>
      </c>
      <c r="DV327" s="233">
        <f ca="1">COUNTIF('Group Stages'!K7:K150,DT327)</f>
        <v>0</v>
      </c>
      <c r="DW327" s="233">
        <f ca="1">COUNTIF('Group Stages'!L7:L150,DT327)</f>
        <v>0</v>
      </c>
      <c r="DX327" s="233">
        <f ca="1">COUNTIF('Group Stages'!M7:M150,DT327)</f>
        <v>0</v>
      </c>
      <c r="DY327" s="233">
        <f ca="1">COUNTIF('Group Stages'!N7:N150,DT327)</f>
        <v>0</v>
      </c>
      <c r="DZ327" s="233">
        <f ca="1">COUNTIF('Group Stages'!O7:O150,DT327)</f>
        <v>0</v>
      </c>
      <c r="EA327" s="233">
        <f ca="1">COUNTIF('Group Stages'!P7:P150,DT327)</f>
        <v>0</v>
      </c>
      <c r="EB327" s="233">
        <f ca="1">COUNTIF('Group Stages'!Q7:Q150,DT327)</f>
        <v>0</v>
      </c>
      <c r="EC327" s="233">
        <f ca="1">COUNTIF('Knock Out Stages'!K7:K85,DT327)</f>
        <v>0</v>
      </c>
      <c r="ED327" s="233">
        <f ca="1">COUNTIF('Knock Out Stages'!L7:L85,DT327)</f>
        <v>0</v>
      </c>
      <c r="EE327" s="233">
        <f ca="1">COUNTIF('Knock Out Stages'!M7:M85,DT327)</f>
        <v>0</v>
      </c>
      <c r="EF327" s="233">
        <f ca="1">COUNTIF('Knock Out Stages'!N7:N85,DT327)</f>
        <v>0</v>
      </c>
      <c r="EG327" s="233">
        <f ca="1">COUNTIF('Knock Out Stages'!O7:O85,DT327)</f>
        <v>0</v>
      </c>
      <c r="EH327" s="233">
        <f ca="1">COUNTIF('Knock Out Stages'!P7:P85,DT327)</f>
        <v>0</v>
      </c>
      <c r="EI327" s="233">
        <f ca="1">COUNTIF('Knock Out Stages'!Q7:Q85,DT327)</f>
        <v>0</v>
      </c>
      <c r="EJ327" s="233">
        <f ca="1">COUNTIF('Knock Out Stages'!R7:R85,DT327)</f>
        <v>0</v>
      </c>
      <c r="EK327" s="233">
        <f t="shared" ca="1" si="886"/>
        <v>0</v>
      </c>
      <c r="EL327" s="235">
        <f ca="1">RANK(EK327,EK3:EK1250)+COUNTIF(EK3:EK327,EK327)-1</f>
        <v>325</v>
      </c>
      <c r="EM327" s="233" t="str">
        <f t="shared" ca="1" si="887"/>
        <v>Johnny Cardoso (USA)</v>
      </c>
    </row>
    <row r="328" spans="121:143" x14ac:dyDescent="0.2">
      <c r="DQ328" s="233" t="str">
        <f t="shared" ca="1" si="882"/>
        <v>USA</v>
      </c>
      <c r="DR328" s="233">
        <f t="shared" si="883"/>
        <v>13</v>
      </c>
      <c r="DS328" s="233">
        <f t="shared" si="884"/>
        <v>11</v>
      </c>
      <c r="DT328" s="233" t="str">
        <f ca="1">OFFSET(C3,DR328,DS328)</f>
        <v>Malik Tillman</v>
      </c>
      <c r="DU328" s="233">
        <f ca="1">COUNTIF('Group Stages'!J7:J150,DT328)</f>
        <v>0</v>
      </c>
      <c r="DV328" s="233">
        <f ca="1">COUNTIF('Group Stages'!K7:K150,DT328)</f>
        <v>0</v>
      </c>
      <c r="DW328" s="233">
        <f ca="1">COUNTIF('Group Stages'!L7:L150,DT328)</f>
        <v>0</v>
      </c>
      <c r="DX328" s="233">
        <f ca="1">COUNTIF('Group Stages'!M7:M150,DT328)</f>
        <v>0</v>
      </c>
      <c r="DY328" s="233">
        <f ca="1">COUNTIF('Group Stages'!N7:N150,DT328)</f>
        <v>0</v>
      </c>
      <c r="DZ328" s="233">
        <f ca="1">COUNTIF('Group Stages'!O7:O150,DT328)</f>
        <v>0</v>
      </c>
      <c r="EA328" s="233">
        <f ca="1">COUNTIF('Group Stages'!P7:P150,DT328)</f>
        <v>0</v>
      </c>
      <c r="EB328" s="233">
        <f ca="1">COUNTIF('Group Stages'!Q7:Q150,DT328)</f>
        <v>0</v>
      </c>
      <c r="EC328" s="233">
        <f ca="1">COUNTIF('Knock Out Stages'!K7:K85,DT328)</f>
        <v>0</v>
      </c>
      <c r="ED328" s="233">
        <f ca="1">COUNTIF('Knock Out Stages'!L7:L85,DT328)</f>
        <v>0</v>
      </c>
      <c r="EE328" s="233">
        <f ca="1">COUNTIF('Knock Out Stages'!M7:M85,DT328)</f>
        <v>0</v>
      </c>
      <c r="EF328" s="233">
        <f ca="1">COUNTIF('Knock Out Stages'!N7:N85,DT328)</f>
        <v>0</v>
      </c>
      <c r="EG328" s="233">
        <f ca="1">COUNTIF('Knock Out Stages'!O7:O85,DT328)</f>
        <v>0</v>
      </c>
      <c r="EH328" s="233">
        <f ca="1">COUNTIF('Knock Out Stages'!P7:P85,DT328)</f>
        <v>0</v>
      </c>
      <c r="EI328" s="233">
        <f ca="1">COUNTIF('Knock Out Stages'!Q7:Q85,DT328)</f>
        <v>0</v>
      </c>
      <c r="EJ328" s="233">
        <f ca="1">COUNTIF('Knock Out Stages'!R7:R85,DT328)</f>
        <v>0</v>
      </c>
      <c r="EK328" s="233">
        <f t="shared" ca="1" si="886"/>
        <v>0</v>
      </c>
      <c r="EL328" s="235">
        <f ca="1">RANK(EK328,EK3:EK1250)+COUNTIF(EK3:EK328,EK328)-1</f>
        <v>326</v>
      </c>
      <c r="EM328" s="233" t="str">
        <f t="shared" ca="1" si="887"/>
        <v>Malik Tillman (USA)</v>
      </c>
    </row>
    <row r="329" spans="121:143" x14ac:dyDescent="0.2">
      <c r="DQ329" s="233" t="str">
        <f t="shared" ca="1" si="882"/>
        <v>USA</v>
      </c>
      <c r="DR329" s="233">
        <f t="shared" si="883"/>
        <v>14</v>
      </c>
      <c r="DS329" s="233">
        <f t="shared" si="884"/>
        <v>11</v>
      </c>
      <c r="DT329" s="233" t="str">
        <f ca="1">OFFSET(C3,DR329,DS329)</f>
        <v>Mark McKenzie</v>
      </c>
      <c r="DU329" s="233">
        <f ca="1">COUNTIF('Group Stages'!J7:J150,DT329)</f>
        <v>0</v>
      </c>
      <c r="DV329" s="233">
        <f ca="1">COUNTIF('Group Stages'!K7:K150,DT329)</f>
        <v>0</v>
      </c>
      <c r="DW329" s="233">
        <f ca="1">COUNTIF('Group Stages'!L7:L150,DT329)</f>
        <v>0</v>
      </c>
      <c r="DX329" s="233">
        <f ca="1">COUNTIF('Group Stages'!M7:M150,DT329)</f>
        <v>0</v>
      </c>
      <c r="DY329" s="233">
        <f ca="1">COUNTIF('Group Stages'!N7:N150,DT329)</f>
        <v>0</v>
      </c>
      <c r="DZ329" s="233">
        <f ca="1">COUNTIF('Group Stages'!O7:O150,DT329)</f>
        <v>0</v>
      </c>
      <c r="EA329" s="233">
        <f ca="1">COUNTIF('Group Stages'!P7:P150,DT329)</f>
        <v>0</v>
      </c>
      <c r="EB329" s="233">
        <f ca="1">COUNTIF('Group Stages'!Q7:Q150,DT329)</f>
        <v>0</v>
      </c>
      <c r="EC329" s="233">
        <f ca="1">COUNTIF('Knock Out Stages'!K7:K85,DT329)</f>
        <v>0</v>
      </c>
      <c r="ED329" s="233">
        <f ca="1">COUNTIF('Knock Out Stages'!L7:L85,DT329)</f>
        <v>0</v>
      </c>
      <c r="EE329" s="233">
        <f ca="1">COUNTIF('Knock Out Stages'!M7:M85,DT329)</f>
        <v>0</v>
      </c>
      <c r="EF329" s="233">
        <f ca="1">COUNTIF('Knock Out Stages'!N7:N85,DT329)</f>
        <v>0</v>
      </c>
      <c r="EG329" s="233">
        <f ca="1">COUNTIF('Knock Out Stages'!O7:O85,DT329)</f>
        <v>0</v>
      </c>
      <c r="EH329" s="233">
        <f ca="1">COUNTIF('Knock Out Stages'!P7:P85,DT329)</f>
        <v>0</v>
      </c>
      <c r="EI329" s="233">
        <f ca="1">COUNTIF('Knock Out Stages'!Q7:Q85,DT329)</f>
        <v>0</v>
      </c>
      <c r="EJ329" s="233">
        <f ca="1">COUNTIF('Knock Out Stages'!R7:R85,DT329)</f>
        <v>0</v>
      </c>
      <c r="EK329" s="233">
        <f t="shared" ca="1" si="886"/>
        <v>0</v>
      </c>
      <c r="EL329" s="235">
        <f ca="1">RANK(EK329,EK3:EK1250)+COUNTIF(EK3:EK329,EK329)-1</f>
        <v>327</v>
      </c>
      <c r="EM329" s="233" t="str">
        <f t="shared" ca="1" si="887"/>
        <v>Mark McKenzie (USA)</v>
      </c>
    </row>
    <row r="330" spans="121:143" x14ac:dyDescent="0.2">
      <c r="DQ330" s="233" t="str">
        <f t="shared" ca="1" si="882"/>
        <v>USA</v>
      </c>
      <c r="DR330" s="233">
        <f t="shared" si="883"/>
        <v>15</v>
      </c>
      <c r="DS330" s="233">
        <f t="shared" si="884"/>
        <v>11</v>
      </c>
      <c r="DT330" s="233" t="str">
        <f ca="1">OFFSET(C3,DR330,DS330)</f>
        <v>Matt Turner</v>
      </c>
      <c r="DU330" s="233">
        <f ca="1">COUNTIF('Group Stages'!J7:J150,DT330)</f>
        <v>0</v>
      </c>
      <c r="DV330" s="233">
        <f ca="1">COUNTIF('Group Stages'!K7:K150,DT330)</f>
        <v>0</v>
      </c>
      <c r="DW330" s="233">
        <f ca="1">COUNTIF('Group Stages'!L7:L150,DT330)</f>
        <v>0</v>
      </c>
      <c r="DX330" s="233">
        <f ca="1">COUNTIF('Group Stages'!M7:M150,DT330)</f>
        <v>0</v>
      </c>
      <c r="DY330" s="233">
        <f ca="1">COUNTIF('Group Stages'!N7:N150,DT330)</f>
        <v>0</v>
      </c>
      <c r="DZ330" s="233">
        <f ca="1">COUNTIF('Group Stages'!O7:O150,DT330)</f>
        <v>0</v>
      </c>
      <c r="EA330" s="233">
        <f ca="1">COUNTIF('Group Stages'!P7:P150,DT330)</f>
        <v>0</v>
      </c>
      <c r="EB330" s="233">
        <f ca="1">COUNTIF('Group Stages'!Q7:Q150,DT330)</f>
        <v>0</v>
      </c>
      <c r="EC330" s="233">
        <f ca="1">COUNTIF('Knock Out Stages'!K7:K85,DT330)</f>
        <v>0</v>
      </c>
      <c r="ED330" s="233">
        <f ca="1">COUNTIF('Knock Out Stages'!L7:L85,DT330)</f>
        <v>0</v>
      </c>
      <c r="EE330" s="233">
        <f ca="1">COUNTIF('Knock Out Stages'!M7:M85,DT330)</f>
        <v>0</v>
      </c>
      <c r="EF330" s="233">
        <f ca="1">COUNTIF('Knock Out Stages'!N7:N85,DT330)</f>
        <v>0</v>
      </c>
      <c r="EG330" s="233">
        <f ca="1">COUNTIF('Knock Out Stages'!O7:O85,DT330)</f>
        <v>0</v>
      </c>
      <c r="EH330" s="233">
        <f ca="1">COUNTIF('Knock Out Stages'!P7:P85,DT330)</f>
        <v>0</v>
      </c>
      <c r="EI330" s="233">
        <f ca="1">COUNTIF('Knock Out Stages'!Q7:Q85,DT330)</f>
        <v>0</v>
      </c>
      <c r="EJ330" s="233">
        <f ca="1">COUNTIF('Knock Out Stages'!R7:R85,DT330)</f>
        <v>0</v>
      </c>
      <c r="EK330" s="233">
        <f t="shared" ca="1" si="886"/>
        <v>0</v>
      </c>
      <c r="EL330" s="235">
        <f ca="1">RANK(EK330,EK3:EK1250)+COUNTIF(EK3:EK330,EK330)-1</f>
        <v>328</v>
      </c>
      <c r="EM330" s="233" t="str">
        <f t="shared" ca="1" si="887"/>
        <v>Matt Turner (USA)</v>
      </c>
    </row>
    <row r="331" spans="121:143" x14ac:dyDescent="0.2">
      <c r="DQ331" s="233" t="str">
        <f t="shared" ca="1" si="882"/>
        <v>USA</v>
      </c>
      <c r="DR331" s="233">
        <f t="shared" si="883"/>
        <v>16</v>
      </c>
      <c r="DS331" s="233">
        <f t="shared" si="884"/>
        <v>11</v>
      </c>
      <c r="DT331" s="233" t="str">
        <f ca="1">OFFSET(C3,DR331,DS331)</f>
        <v>Matthew Freese</v>
      </c>
      <c r="DU331" s="233">
        <f ca="1">COUNTIF('Group Stages'!J7:J150,DT331)</f>
        <v>0</v>
      </c>
      <c r="DV331" s="233">
        <f ca="1">COUNTIF('Group Stages'!K7:K150,DT331)</f>
        <v>0</v>
      </c>
      <c r="DW331" s="233">
        <f ca="1">COUNTIF('Group Stages'!L7:L150,DT331)</f>
        <v>0</v>
      </c>
      <c r="DX331" s="233">
        <f ca="1">COUNTIF('Group Stages'!M7:M150,DT331)</f>
        <v>0</v>
      </c>
      <c r="DY331" s="233">
        <f ca="1">COUNTIF('Group Stages'!N7:N150,DT331)</f>
        <v>0</v>
      </c>
      <c r="DZ331" s="233">
        <f ca="1">COUNTIF('Group Stages'!O7:O150,DT331)</f>
        <v>0</v>
      </c>
      <c r="EA331" s="233">
        <f ca="1">COUNTIF('Group Stages'!P7:P150,DT331)</f>
        <v>0</v>
      </c>
      <c r="EB331" s="233">
        <f ca="1">COUNTIF('Group Stages'!Q7:Q150,DT331)</f>
        <v>0</v>
      </c>
      <c r="EC331" s="233">
        <f ca="1">COUNTIF('Knock Out Stages'!K7:K85,DT331)</f>
        <v>0</v>
      </c>
      <c r="ED331" s="233">
        <f ca="1">COUNTIF('Knock Out Stages'!L7:L85,DT331)</f>
        <v>0</v>
      </c>
      <c r="EE331" s="233">
        <f ca="1">COUNTIF('Knock Out Stages'!M7:M85,DT331)</f>
        <v>0</v>
      </c>
      <c r="EF331" s="233">
        <f ca="1">COUNTIF('Knock Out Stages'!N7:N85,DT331)</f>
        <v>0</v>
      </c>
      <c r="EG331" s="233">
        <f ca="1">COUNTIF('Knock Out Stages'!O7:O85,DT331)</f>
        <v>0</v>
      </c>
      <c r="EH331" s="233">
        <f ca="1">COUNTIF('Knock Out Stages'!P7:P85,DT331)</f>
        <v>0</v>
      </c>
      <c r="EI331" s="233">
        <f ca="1">COUNTIF('Knock Out Stages'!Q7:Q85,DT331)</f>
        <v>0</v>
      </c>
      <c r="EJ331" s="233">
        <f ca="1">COUNTIF('Knock Out Stages'!R7:R85,DT331)</f>
        <v>0</v>
      </c>
      <c r="EK331" s="233">
        <f t="shared" ca="1" si="886"/>
        <v>0</v>
      </c>
      <c r="EL331" s="235">
        <f ca="1">RANK(EK331,EK3:EK1250)+COUNTIF(EK3:EK331,EK331)-1</f>
        <v>329</v>
      </c>
      <c r="EM331" s="233" t="str">
        <f t="shared" ca="1" si="887"/>
        <v>Matthew Freese (USA)</v>
      </c>
    </row>
    <row r="332" spans="121:143" x14ac:dyDescent="0.2">
      <c r="DQ332" s="233" t="str">
        <f t="shared" ca="1" si="882"/>
        <v>USA</v>
      </c>
      <c r="DR332" s="233">
        <f t="shared" si="883"/>
        <v>17</v>
      </c>
      <c r="DS332" s="233">
        <f t="shared" si="884"/>
        <v>11</v>
      </c>
      <c r="DT332" s="233" t="str">
        <f ca="1">OFFSET(C3,DR332,DS332)</f>
        <v>Max Arfsten</v>
      </c>
      <c r="DU332" s="233">
        <f ca="1">COUNTIF('Group Stages'!J7:J150,DT332)</f>
        <v>0</v>
      </c>
      <c r="DV332" s="233">
        <f ca="1">COUNTIF('Group Stages'!K7:K150,DT332)</f>
        <v>0</v>
      </c>
      <c r="DW332" s="233">
        <f ca="1">COUNTIF('Group Stages'!L7:L150,DT332)</f>
        <v>0</v>
      </c>
      <c r="DX332" s="233">
        <f ca="1">COUNTIF('Group Stages'!M7:M150,DT332)</f>
        <v>0</v>
      </c>
      <c r="DY332" s="233">
        <f ca="1">COUNTIF('Group Stages'!N7:N150,DT332)</f>
        <v>0</v>
      </c>
      <c r="DZ332" s="233">
        <f ca="1">COUNTIF('Group Stages'!O7:O150,DT332)</f>
        <v>0</v>
      </c>
      <c r="EA332" s="233">
        <f ca="1">COUNTIF('Group Stages'!P7:P150,DT332)</f>
        <v>0</v>
      </c>
      <c r="EB332" s="233">
        <f ca="1">COUNTIF('Group Stages'!Q7:Q150,DT332)</f>
        <v>0</v>
      </c>
      <c r="EC332" s="233">
        <f ca="1">COUNTIF('Knock Out Stages'!K7:K85,DT332)</f>
        <v>0</v>
      </c>
      <c r="ED332" s="233">
        <f ca="1">COUNTIF('Knock Out Stages'!L7:L85,DT332)</f>
        <v>0</v>
      </c>
      <c r="EE332" s="233">
        <f ca="1">COUNTIF('Knock Out Stages'!M7:M85,DT332)</f>
        <v>0</v>
      </c>
      <c r="EF332" s="233">
        <f ca="1">COUNTIF('Knock Out Stages'!N7:N85,DT332)</f>
        <v>0</v>
      </c>
      <c r="EG332" s="233">
        <f ca="1">COUNTIF('Knock Out Stages'!O7:O85,DT332)</f>
        <v>0</v>
      </c>
      <c r="EH332" s="233">
        <f ca="1">COUNTIF('Knock Out Stages'!P7:P85,DT332)</f>
        <v>0</v>
      </c>
      <c r="EI332" s="233">
        <f ca="1">COUNTIF('Knock Out Stages'!Q7:Q85,DT332)</f>
        <v>0</v>
      </c>
      <c r="EJ332" s="233">
        <f ca="1">COUNTIF('Knock Out Stages'!R7:R85,DT332)</f>
        <v>0</v>
      </c>
      <c r="EK332" s="233">
        <f t="shared" ca="1" si="886"/>
        <v>0</v>
      </c>
      <c r="EL332" s="235">
        <f ca="1">RANK(EK332,EK3:EK1250)+COUNTIF(EK3:EK332,EK332)-1</f>
        <v>330</v>
      </c>
      <c r="EM332" s="233" t="str">
        <f t="shared" ca="1" si="887"/>
        <v>Max Arfsten (USA)</v>
      </c>
    </row>
    <row r="333" spans="121:143" x14ac:dyDescent="0.2">
      <c r="DQ333" s="233" t="str">
        <f t="shared" ca="1" si="882"/>
        <v>USA</v>
      </c>
      <c r="DR333" s="233">
        <f t="shared" si="883"/>
        <v>18</v>
      </c>
      <c r="DS333" s="233">
        <f t="shared" si="884"/>
        <v>11</v>
      </c>
      <c r="DT333" s="233" t="str">
        <f ca="1">OFFSET(C3,DR333,DS333)</f>
        <v>Patrick Agyemang</v>
      </c>
      <c r="DU333" s="233">
        <f ca="1">COUNTIF('Group Stages'!J7:J150,DT333)</f>
        <v>0</v>
      </c>
      <c r="DV333" s="233">
        <f ca="1">COUNTIF('Group Stages'!K7:K150,DT333)</f>
        <v>0</v>
      </c>
      <c r="DW333" s="233">
        <f ca="1">COUNTIF('Group Stages'!L7:L150,DT333)</f>
        <v>0</v>
      </c>
      <c r="DX333" s="233">
        <f ca="1">COUNTIF('Group Stages'!M7:M150,DT333)</f>
        <v>0</v>
      </c>
      <c r="DY333" s="233">
        <f ca="1">COUNTIF('Group Stages'!N7:N150,DT333)</f>
        <v>0</v>
      </c>
      <c r="DZ333" s="233">
        <f ca="1">COUNTIF('Group Stages'!O7:O150,DT333)</f>
        <v>0</v>
      </c>
      <c r="EA333" s="233">
        <f ca="1">COUNTIF('Group Stages'!P7:P150,DT333)</f>
        <v>0</v>
      </c>
      <c r="EB333" s="233">
        <f ca="1">COUNTIF('Group Stages'!Q7:Q150,DT333)</f>
        <v>0</v>
      </c>
      <c r="EC333" s="233">
        <f ca="1">COUNTIF('Knock Out Stages'!K7:K85,DT333)</f>
        <v>0</v>
      </c>
      <c r="ED333" s="233">
        <f ca="1">COUNTIF('Knock Out Stages'!L7:L85,DT333)</f>
        <v>0</v>
      </c>
      <c r="EE333" s="233">
        <f ca="1">COUNTIF('Knock Out Stages'!M7:M85,DT333)</f>
        <v>0</v>
      </c>
      <c r="EF333" s="233">
        <f ca="1">COUNTIF('Knock Out Stages'!N7:N85,DT333)</f>
        <v>0</v>
      </c>
      <c r="EG333" s="233">
        <f ca="1">COUNTIF('Knock Out Stages'!O7:O85,DT333)</f>
        <v>0</v>
      </c>
      <c r="EH333" s="233">
        <f ca="1">COUNTIF('Knock Out Stages'!P7:P85,DT333)</f>
        <v>0</v>
      </c>
      <c r="EI333" s="233">
        <f ca="1">COUNTIF('Knock Out Stages'!Q7:Q85,DT333)</f>
        <v>0</v>
      </c>
      <c r="EJ333" s="233">
        <f ca="1">COUNTIF('Knock Out Stages'!R7:R85,DT333)</f>
        <v>0</v>
      </c>
      <c r="EK333" s="233">
        <f t="shared" ca="1" si="886"/>
        <v>0</v>
      </c>
      <c r="EL333" s="235">
        <f ca="1">RANK(EK333,EK3:EK1250)+COUNTIF(EK3:EK333,EK333)-1</f>
        <v>331</v>
      </c>
      <c r="EM333" s="233" t="str">
        <f t="shared" ca="1" si="887"/>
        <v>Patrick Agyemang (USA)</v>
      </c>
    </row>
    <row r="334" spans="121:143" x14ac:dyDescent="0.2">
      <c r="DQ334" s="233" t="str">
        <f t="shared" ca="1" si="882"/>
        <v>USA</v>
      </c>
      <c r="DR334" s="233">
        <f t="shared" si="883"/>
        <v>19</v>
      </c>
      <c r="DS334" s="233">
        <f t="shared" si="884"/>
        <v>11</v>
      </c>
      <c r="DT334" s="233" t="str">
        <f ca="1">OFFSET(C3,DR334,DS334)</f>
        <v>Patrick Schulte</v>
      </c>
      <c r="DU334" s="233">
        <f ca="1">COUNTIF('Group Stages'!J7:J150,DT334)</f>
        <v>0</v>
      </c>
      <c r="DV334" s="233">
        <f ca="1">COUNTIF('Group Stages'!K7:K150,DT334)</f>
        <v>0</v>
      </c>
      <c r="DW334" s="233">
        <f ca="1">COUNTIF('Group Stages'!L7:L150,DT334)</f>
        <v>0</v>
      </c>
      <c r="DX334" s="233">
        <f ca="1">COUNTIF('Group Stages'!M7:M150,DT334)</f>
        <v>0</v>
      </c>
      <c r="DY334" s="233">
        <f ca="1">COUNTIF('Group Stages'!N7:N150,DT334)</f>
        <v>0</v>
      </c>
      <c r="DZ334" s="233">
        <f ca="1">COUNTIF('Group Stages'!O7:O150,DT334)</f>
        <v>0</v>
      </c>
      <c r="EA334" s="233">
        <f ca="1">COUNTIF('Group Stages'!P7:P150,DT334)</f>
        <v>0</v>
      </c>
      <c r="EB334" s="233">
        <f ca="1">COUNTIF('Group Stages'!Q7:Q150,DT334)</f>
        <v>0</v>
      </c>
      <c r="EC334" s="233">
        <f ca="1">COUNTIF('Knock Out Stages'!K7:K85,DT334)</f>
        <v>0</v>
      </c>
      <c r="ED334" s="233">
        <f ca="1">COUNTIF('Knock Out Stages'!L7:L85,DT334)</f>
        <v>0</v>
      </c>
      <c r="EE334" s="233">
        <f ca="1">COUNTIF('Knock Out Stages'!M7:M85,DT334)</f>
        <v>0</v>
      </c>
      <c r="EF334" s="233">
        <f ca="1">COUNTIF('Knock Out Stages'!N7:N85,DT334)</f>
        <v>0</v>
      </c>
      <c r="EG334" s="233">
        <f ca="1">COUNTIF('Knock Out Stages'!O7:O85,DT334)</f>
        <v>0</v>
      </c>
      <c r="EH334" s="233">
        <f ca="1">COUNTIF('Knock Out Stages'!P7:P85,DT334)</f>
        <v>0</v>
      </c>
      <c r="EI334" s="233">
        <f ca="1">COUNTIF('Knock Out Stages'!Q7:Q85,DT334)</f>
        <v>0</v>
      </c>
      <c r="EJ334" s="233">
        <f ca="1">COUNTIF('Knock Out Stages'!R7:R85,DT334)</f>
        <v>0</v>
      </c>
      <c r="EK334" s="233">
        <f t="shared" ca="1" si="886"/>
        <v>0</v>
      </c>
      <c r="EL334" s="235">
        <f ca="1">RANK(EK334,EK3:EK1250)+COUNTIF(EK3:EK334,EK334)-1</f>
        <v>332</v>
      </c>
      <c r="EM334" s="233" t="str">
        <f t="shared" ca="1" si="887"/>
        <v>Patrick Schulte (USA)</v>
      </c>
    </row>
    <row r="335" spans="121:143" x14ac:dyDescent="0.2">
      <c r="DQ335" s="233" t="str">
        <f t="shared" ca="1" si="882"/>
        <v>USA</v>
      </c>
      <c r="DR335" s="233">
        <f t="shared" si="883"/>
        <v>20</v>
      </c>
      <c r="DS335" s="233">
        <f t="shared" si="884"/>
        <v>11</v>
      </c>
      <c r="DT335" s="233" t="str">
        <f ca="1">OFFSET(C3,DR335,DS335)</f>
        <v>Ricardo Pepi</v>
      </c>
      <c r="DU335" s="233">
        <f ca="1">COUNTIF('Group Stages'!J7:J150,DT335)</f>
        <v>0</v>
      </c>
      <c r="DV335" s="233">
        <f ca="1">COUNTIF('Group Stages'!K7:K150,DT335)</f>
        <v>0</v>
      </c>
      <c r="DW335" s="233">
        <f ca="1">COUNTIF('Group Stages'!L7:L150,DT335)</f>
        <v>0</v>
      </c>
      <c r="DX335" s="233">
        <f ca="1">COUNTIF('Group Stages'!M7:M150,DT335)</f>
        <v>0</v>
      </c>
      <c r="DY335" s="233">
        <f ca="1">COUNTIF('Group Stages'!N7:N150,DT335)</f>
        <v>0</v>
      </c>
      <c r="DZ335" s="233">
        <f ca="1">COUNTIF('Group Stages'!O7:O150,DT335)</f>
        <v>0</v>
      </c>
      <c r="EA335" s="233">
        <f ca="1">COUNTIF('Group Stages'!P7:P150,DT335)</f>
        <v>0</v>
      </c>
      <c r="EB335" s="233">
        <f ca="1">COUNTIF('Group Stages'!Q7:Q150,DT335)</f>
        <v>0</v>
      </c>
      <c r="EC335" s="233">
        <f ca="1">COUNTIF('Knock Out Stages'!K7:K85,DT335)</f>
        <v>0</v>
      </c>
      <c r="ED335" s="233">
        <f ca="1">COUNTIF('Knock Out Stages'!L7:L85,DT335)</f>
        <v>0</v>
      </c>
      <c r="EE335" s="233">
        <f ca="1">COUNTIF('Knock Out Stages'!M7:M85,DT335)</f>
        <v>0</v>
      </c>
      <c r="EF335" s="233">
        <f ca="1">COUNTIF('Knock Out Stages'!N7:N85,DT335)</f>
        <v>0</v>
      </c>
      <c r="EG335" s="233">
        <f ca="1">COUNTIF('Knock Out Stages'!O7:O85,DT335)</f>
        <v>0</v>
      </c>
      <c r="EH335" s="233">
        <f ca="1">COUNTIF('Knock Out Stages'!P7:P85,DT335)</f>
        <v>0</v>
      </c>
      <c r="EI335" s="233">
        <f ca="1">COUNTIF('Knock Out Stages'!Q7:Q85,DT335)</f>
        <v>0</v>
      </c>
      <c r="EJ335" s="233">
        <f ca="1">COUNTIF('Knock Out Stages'!R7:R85,DT335)</f>
        <v>0</v>
      </c>
      <c r="EK335" s="233">
        <f t="shared" ca="1" si="886"/>
        <v>0</v>
      </c>
      <c r="EL335" s="235">
        <f ca="1">RANK(EK335,EK3:EK1250)+COUNTIF(EK3:EK335,EK335)-1</f>
        <v>333</v>
      </c>
      <c r="EM335" s="233" t="str">
        <f t="shared" ca="1" si="887"/>
        <v>Ricardo Pepi (USA)</v>
      </c>
    </row>
    <row r="336" spans="121:143" x14ac:dyDescent="0.2">
      <c r="DQ336" s="233" t="str">
        <f t="shared" ca="1" si="882"/>
        <v>USA</v>
      </c>
      <c r="DR336" s="233">
        <f t="shared" si="883"/>
        <v>21</v>
      </c>
      <c r="DS336" s="233">
        <f t="shared" si="884"/>
        <v>11</v>
      </c>
      <c r="DT336" s="233" t="str">
        <f ca="1">OFFSET(C3,DR336,DS336)</f>
        <v>Sebastian Berhalter</v>
      </c>
      <c r="DU336" s="233">
        <f ca="1">COUNTIF('Group Stages'!J7:J150,DT336)</f>
        <v>0</v>
      </c>
      <c r="DV336" s="233">
        <f ca="1">COUNTIF('Group Stages'!K7:K150,DT336)</f>
        <v>0</v>
      </c>
      <c r="DW336" s="233">
        <f ca="1">COUNTIF('Group Stages'!L7:L150,DT336)</f>
        <v>0</v>
      </c>
      <c r="DX336" s="233">
        <f ca="1">COUNTIF('Group Stages'!M7:M150,DT336)</f>
        <v>0</v>
      </c>
      <c r="DY336" s="233">
        <f ca="1">COUNTIF('Group Stages'!N7:N150,DT336)</f>
        <v>0</v>
      </c>
      <c r="DZ336" s="233">
        <f ca="1">COUNTIF('Group Stages'!O7:O150,DT336)</f>
        <v>0</v>
      </c>
      <c r="EA336" s="233">
        <f ca="1">COUNTIF('Group Stages'!P7:P150,DT336)</f>
        <v>0</v>
      </c>
      <c r="EB336" s="233">
        <f ca="1">COUNTIF('Group Stages'!Q7:Q150,DT336)</f>
        <v>0</v>
      </c>
      <c r="EC336" s="233">
        <f ca="1">COUNTIF('Knock Out Stages'!K7:K85,DT336)</f>
        <v>0</v>
      </c>
      <c r="ED336" s="233">
        <f ca="1">COUNTIF('Knock Out Stages'!L7:L85,DT336)</f>
        <v>0</v>
      </c>
      <c r="EE336" s="233">
        <f ca="1">COUNTIF('Knock Out Stages'!M7:M85,DT336)</f>
        <v>0</v>
      </c>
      <c r="EF336" s="233">
        <f ca="1">COUNTIF('Knock Out Stages'!N7:N85,DT336)</f>
        <v>0</v>
      </c>
      <c r="EG336" s="233">
        <f ca="1">COUNTIF('Knock Out Stages'!O7:O85,DT336)</f>
        <v>0</v>
      </c>
      <c r="EH336" s="233">
        <f ca="1">COUNTIF('Knock Out Stages'!P7:P85,DT336)</f>
        <v>0</v>
      </c>
      <c r="EI336" s="233">
        <f ca="1">COUNTIF('Knock Out Stages'!Q7:Q85,DT336)</f>
        <v>0</v>
      </c>
      <c r="EJ336" s="233">
        <f ca="1">COUNTIF('Knock Out Stages'!R7:R85,DT336)</f>
        <v>0</v>
      </c>
      <c r="EK336" s="233">
        <f t="shared" ca="1" si="886"/>
        <v>0</v>
      </c>
      <c r="EL336" s="235">
        <f ca="1">RANK(EK336,EK3:EK1250)+COUNTIF(EK3:EK336,EK336)-1</f>
        <v>334</v>
      </c>
      <c r="EM336" s="233" t="str">
        <f t="shared" ca="1" si="887"/>
        <v>Sebastian Berhalter (USA)</v>
      </c>
    </row>
    <row r="337" spans="121:143" x14ac:dyDescent="0.2">
      <c r="DQ337" s="233" t="str">
        <f t="shared" ca="1" si="882"/>
        <v>USA</v>
      </c>
      <c r="DR337" s="233">
        <f t="shared" si="883"/>
        <v>22</v>
      </c>
      <c r="DS337" s="233">
        <f t="shared" si="884"/>
        <v>11</v>
      </c>
      <c r="DT337" s="233" t="str">
        <f ca="1">OFFSET(C3,DR337,DS337)</f>
        <v>Tanner Tessmann</v>
      </c>
      <c r="DU337" s="233">
        <f ca="1">COUNTIF('Group Stages'!J7:J150,DT337)</f>
        <v>0</v>
      </c>
      <c r="DV337" s="233">
        <f ca="1">COUNTIF('Group Stages'!K7:K150,DT337)</f>
        <v>0</v>
      </c>
      <c r="DW337" s="233">
        <f ca="1">COUNTIF('Group Stages'!L7:L150,DT337)</f>
        <v>0</v>
      </c>
      <c r="DX337" s="233">
        <f ca="1">COUNTIF('Group Stages'!M7:M150,DT337)</f>
        <v>0</v>
      </c>
      <c r="DY337" s="233">
        <f ca="1">COUNTIF('Group Stages'!N7:N150,DT337)</f>
        <v>0</v>
      </c>
      <c r="DZ337" s="233">
        <f ca="1">COUNTIF('Group Stages'!O7:O150,DT337)</f>
        <v>0</v>
      </c>
      <c r="EA337" s="233">
        <f ca="1">COUNTIF('Group Stages'!P7:P150,DT337)</f>
        <v>0</v>
      </c>
      <c r="EB337" s="233">
        <f ca="1">COUNTIF('Group Stages'!Q7:Q150,DT337)</f>
        <v>0</v>
      </c>
      <c r="EC337" s="233">
        <f ca="1">COUNTIF('Knock Out Stages'!K7:K85,DT337)</f>
        <v>0</v>
      </c>
      <c r="ED337" s="233">
        <f ca="1">COUNTIF('Knock Out Stages'!L7:L85,DT337)</f>
        <v>0</v>
      </c>
      <c r="EE337" s="233">
        <f ca="1">COUNTIF('Knock Out Stages'!M7:M85,DT337)</f>
        <v>0</v>
      </c>
      <c r="EF337" s="233">
        <f ca="1">COUNTIF('Knock Out Stages'!N7:N85,DT337)</f>
        <v>0</v>
      </c>
      <c r="EG337" s="233">
        <f ca="1">COUNTIF('Knock Out Stages'!O7:O85,DT337)</f>
        <v>0</v>
      </c>
      <c r="EH337" s="233">
        <f ca="1">COUNTIF('Knock Out Stages'!P7:P85,DT337)</f>
        <v>0</v>
      </c>
      <c r="EI337" s="233">
        <f ca="1">COUNTIF('Knock Out Stages'!Q7:Q85,DT337)</f>
        <v>0</v>
      </c>
      <c r="EJ337" s="233">
        <f ca="1">COUNTIF('Knock Out Stages'!R7:R85,DT337)</f>
        <v>0</v>
      </c>
      <c r="EK337" s="233">
        <f t="shared" ca="1" si="886"/>
        <v>0</v>
      </c>
      <c r="EL337" s="235">
        <f ca="1">RANK(EK337,EK3:EK1250)+COUNTIF(EK3:EK337,EK337)-1</f>
        <v>335</v>
      </c>
      <c r="EM337" s="233" t="str">
        <f t="shared" ca="1" si="887"/>
        <v>Tanner Tessmann (USA)</v>
      </c>
    </row>
    <row r="338" spans="121:143" x14ac:dyDescent="0.2">
      <c r="DQ338" s="233" t="str">
        <f t="shared" ca="1" si="882"/>
        <v>USA</v>
      </c>
      <c r="DR338" s="233">
        <f t="shared" si="883"/>
        <v>23</v>
      </c>
      <c r="DS338" s="233">
        <f t="shared" si="884"/>
        <v>11</v>
      </c>
      <c r="DT338" s="233" t="str">
        <f ca="1">OFFSET(C3,DR338,DS338)</f>
        <v>Tim Ream</v>
      </c>
      <c r="DU338" s="233">
        <f ca="1">COUNTIF('Group Stages'!J7:J150,DT338)</f>
        <v>0</v>
      </c>
      <c r="DV338" s="233">
        <f ca="1">COUNTIF('Group Stages'!K7:K150,DT338)</f>
        <v>0</v>
      </c>
      <c r="DW338" s="233">
        <f ca="1">COUNTIF('Group Stages'!L7:L150,DT338)</f>
        <v>0</v>
      </c>
      <c r="DX338" s="233">
        <f ca="1">COUNTIF('Group Stages'!M7:M150,DT338)</f>
        <v>0</v>
      </c>
      <c r="DY338" s="233">
        <f ca="1">COUNTIF('Group Stages'!N7:N150,DT338)</f>
        <v>0</v>
      </c>
      <c r="DZ338" s="233">
        <f ca="1">COUNTIF('Group Stages'!O7:O150,DT338)</f>
        <v>0</v>
      </c>
      <c r="EA338" s="233">
        <f ca="1">COUNTIF('Group Stages'!P7:P150,DT338)</f>
        <v>0</v>
      </c>
      <c r="EB338" s="233">
        <f ca="1">COUNTIF('Group Stages'!Q7:Q150,DT338)</f>
        <v>0</v>
      </c>
      <c r="EC338" s="233">
        <f ca="1">COUNTIF('Knock Out Stages'!K7:K85,DT338)</f>
        <v>0</v>
      </c>
      <c r="ED338" s="233">
        <f ca="1">COUNTIF('Knock Out Stages'!L7:L85,DT338)</f>
        <v>0</v>
      </c>
      <c r="EE338" s="233">
        <f ca="1">COUNTIF('Knock Out Stages'!M7:M85,DT338)</f>
        <v>0</v>
      </c>
      <c r="EF338" s="233">
        <f ca="1">COUNTIF('Knock Out Stages'!N7:N85,DT338)</f>
        <v>0</v>
      </c>
      <c r="EG338" s="233">
        <f ca="1">COUNTIF('Knock Out Stages'!O7:O85,DT338)</f>
        <v>0</v>
      </c>
      <c r="EH338" s="233">
        <f ca="1">COUNTIF('Knock Out Stages'!P7:P85,DT338)</f>
        <v>0</v>
      </c>
      <c r="EI338" s="233">
        <f ca="1">COUNTIF('Knock Out Stages'!Q7:Q85,DT338)</f>
        <v>0</v>
      </c>
      <c r="EJ338" s="233">
        <f ca="1">COUNTIF('Knock Out Stages'!R7:R85,DT338)</f>
        <v>0</v>
      </c>
      <c r="EK338" s="233">
        <f t="shared" ca="1" si="886"/>
        <v>0</v>
      </c>
      <c r="EL338" s="235">
        <f ca="1">RANK(EK338,EK3:EK1250)+COUNTIF(EK3:EK338,EK338)-1</f>
        <v>336</v>
      </c>
      <c r="EM338" s="233" t="str">
        <f t="shared" ca="1" si="887"/>
        <v>Tim Ream (USA)</v>
      </c>
    </row>
    <row r="339" spans="121:143" x14ac:dyDescent="0.2">
      <c r="DQ339" s="233" t="str">
        <f t="shared" ca="1" si="882"/>
        <v>USA</v>
      </c>
      <c r="DR339" s="233">
        <f t="shared" si="883"/>
        <v>24</v>
      </c>
      <c r="DS339" s="233">
        <f t="shared" si="884"/>
        <v>11</v>
      </c>
      <c r="DT339" s="233" t="str">
        <f ca="1">OFFSET(C3,DR339,DS339)</f>
        <v>Timothy Weah</v>
      </c>
      <c r="DU339" s="233">
        <f ca="1">COUNTIF('Group Stages'!J7:J150,DT339)</f>
        <v>0</v>
      </c>
      <c r="DV339" s="233">
        <f ca="1">COUNTIF('Group Stages'!K7:K150,DT339)</f>
        <v>0</v>
      </c>
      <c r="DW339" s="233">
        <f ca="1">COUNTIF('Group Stages'!L7:L150,DT339)</f>
        <v>0</v>
      </c>
      <c r="DX339" s="233">
        <f ca="1">COUNTIF('Group Stages'!M7:M150,DT339)</f>
        <v>0</v>
      </c>
      <c r="DY339" s="233">
        <f ca="1">COUNTIF('Group Stages'!N7:N150,DT339)</f>
        <v>0</v>
      </c>
      <c r="DZ339" s="233">
        <f ca="1">COUNTIF('Group Stages'!O7:O150,DT339)</f>
        <v>0</v>
      </c>
      <c r="EA339" s="233">
        <f ca="1">COUNTIF('Group Stages'!P7:P150,DT339)</f>
        <v>0</v>
      </c>
      <c r="EB339" s="233">
        <f ca="1">COUNTIF('Group Stages'!Q7:Q150,DT339)</f>
        <v>0</v>
      </c>
      <c r="EC339" s="233">
        <f ca="1">COUNTIF('Knock Out Stages'!K7:K85,DT339)</f>
        <v>0</v>
      </c>
      <c r="ED339" s="233">
        <f ca="1">COUNTIF('Knock Out Stages'!L7:L85,DT339)</f>
        <v>0</v>
      </c>
      <c r="EE339" s="233">
        <f ca="1">COUNTIF('Knock Out Stages'!M7:M85,DT339)</f>
        <v>0</v>
      </c>
      <c r="EF339" s="233">
        <f ca="1">COUNTIF('Knock Out Stages'!N7:N85,DT339)</f>
        <v>0</v>
      </c>
      <c r="EG339" s="233">
        <f ca="1">COUNTIF('Knock Out Stages'!O7:O85,DT339)</f>
        <v>0</v>
      </c>
      <c r="EH339" s="233">
        <f ca="1">COUNTIF('Knock Out Stages'!P7:P85,DT339)</f>
        <v>0</v>
      </c>
      <c r="EI339" s="233">
        <f ca="1">COUNTIF('Knock Out Stages'!Q7:Q85,DT339)</f>
        <v>0</v>
      </c>
      <c r="EJ339" s="233">
        <f ca="1">COUNTIF('Knock Out Stages'!R7:R85,DT339)</f>
        <v>0</v>
      </c>
      <c r="EK339" s="233">
        <f t="shared" ca="1" si="886"/>
        <v>0</v>
      </c>
      <c r="EL339" s="235">
        <f ca="1">RANK(EK339,EK3:EK1250)+COUNTIF(EK3:EK339,EK339)-1</f>
        <v>337</v>
      </c>
      <c r="EM339" s="233" t="str">
        <f t="shared" ca="1" si="887"/>
        <v>Timothy Weah (USA)</v>
      </c>
    </row>
    <row r="340" spans="121:143" x14ac:dyDescent="0.2">
      <c r="DQ340" s="233" t="str">
        <f t="shared" ca="1" si="882"/>
        <v>USA</v>
      </c>
      <c r="DR340" s="233">
        <f t="shared" si="883"/>
        <v>25</v>
      </c>
      <c r="DS340" s="233">
        <f t="shared" si="884"/>
        <v>11</v>
      </c>
      <c r="DT340" s="233" t="str">
        <f ca="1">OFFSET(C3,DR340,DS340)</f>
        <v>Weston McKennie</v>
      </c>
      <c r="DU340" s="233">
        <f ca="1">COUNTIF('Group Stages'!J7:J150,DT340)</f>
        <v>0</v>
      </c>
      <c r="DV340" s="233">
        <f ca="1">COUNTIF('Group Stages'!K7:K150,DT340)</f>
        <v>0</v>
      </c>
      <c r="DW340" s="233">
        <f ca="1">COUNTIF('Group Stages'!L7:L150,DT340)</f>
        <v>0</v>
      </c>
      <c r="DX340" s="233">
        <f ca="1">COUNTIF('Group Stages'!M7:M150,DT340)</f>
        <v>0</v>
      </c>
      <c r="DY340" s="233">
        <f ca="1">COUNTIF('Group Stages'!N7:N150,DT340)</f>
        <v>0</v>
      </c>
      <c r="DZ340" s="233">
        <f ca="1">COUNTIF('Group Stages'!O7:O150,DT340)</f>
        <v>0</v>
      </c>
      <c r="EA340" s="233">
        <f ca="1">COUNTIF('Group Stages'!P7:P150,DT340)</f>
        <v>0</v>
      </c>
      <c r="EB340" s="233">
        <f ca="1">COUNTIF('Group Stages'!Q7:Q150,DT340)</f>
        <v>0</v>
      </c>
      <c r="EC340" s="233">
        <f ca="1">COUNTIF('Knock Out Stages'!K7:K85,DT340)</f>
        <v>0</v>
      </c>
      <c r="ED340" s="233">
        <f ca="1">COUNTIF('Knock Out Stages'!L7:L85,DT340)</f>
        <v>0</v>
      </c>
      <c r="EE340" s="233">
        <f ca="1">COUNTIF('Knock Out Stages'!M7:M85,DT340)</f>
        <v>0</v>
      </c>
      <c r="EF340" s="233">
        <f ca="1">COUNTIF('Knock Out Stages'!N7:N85,DT340)</f>
        <v>0</v>
      </c>
      <c r="EG340" s="233">
        <f ca="1">COUNTIF('Knock Out Stages'!O7:O85,DT340)</f>
        <v>0</v>
      </c>
      <c r="EH340" s="233">
        <f ca="1">COUNTIF('Knock Out Stages'!P7:P85,DT340)</f>
        <v>0</v>
      </c>
      <c r="EI340" s="233">
        <f ca="1">COUNTIF('Knock Out Stages'!Q7:Q85,DT340)</f>
        <v>0</v>
      </c>
      <c r="EJ340" s="233">
        <f ca="1">COUNTIF('Knock Out Stages'!R7:R85,DT340)</f>
        <v>0</v>
      </c>
      <c r="EK340" s="233">
        <f t="shared" ca="1" si="886"/>
        <v>0</v>
      </c>
      <c r="EL340" s="235">
        <f ca="1">RANK(EK340,EK3:EK1250)+COUNTIF(EK3:EK340,EK340)-1</f>
        <v>338</v>
      </c>
      <c r="EM340" s="233" t="str">
        <f t="shared" ca="1" si="887"/>
        <v>Weston McKennie (USA)</v>
      </c>
    </row>
    <row r="341" spans="121:143" x14ac:dyDescent="0.2">
      <c r="DQ341" s="233" t="str">
        <f ca="1">OFFSET(C2,DR341,DS341)</f>
        <v>Paraguay</v>
      </c>
      <c r="DR341" s="233">
        <f t="shared" si="883"/>
        <v>0</v>
      </c>
      <c r="DS341" s="233">
        <f t="shared" si="884"/>
        <v>12</v>
      </c>
      <c r="DT341" s="233" t="str">
        <f ca="1">OFFSET(C3,DR341,DS341)</f>
        <v>Alan Benítez</v>
      </c>
      <c r="DU341" s="233">
        <f ca="1">COUNTIF('Group Stages'!J7:J150,DT341)</f>
        <v>0</v>
      </c>
      <c r="DV341" s="233">
        <f ca="1">COUNTIF('Group Stages'!K7:K150,DT341)</f>
        <v>0</v>
      </c>
      <c r="DW341" s="233">
        <f ca="1">COUNTIF('Group Stages'!L7:L150,DT341)</f>
        <v>0</v>
      </c>
      <c r="DX341" s="233">
        <f ca="1">COUNTIF('Group Stages'!M7:M150,DT341)</f>
        <v>0</v>
      </c>
      <c r="DY341" s="233">
        <f ca="1">COUNTIF('Group Stages'!N7:N150,DT341)</f>
        <v>0</v>
      </c>
      <c r="DZ341" s="233">
        <f ca="1">COUNTIF('Group Stages'!O7:O150,DT341)</f>
        <v>0</v>
      </c>
      <c r="EA341" s="233">
        <f ca="1">COUNTIF('Group Stages'!P7:P150,DT341)</f>
        <v>0</v>
      </c>
      <c r="EB341" s="233">
        <f ca="1">COUNTIF('Group Stages'!Q7:Q150,DT341)</f>
        <v>0</v>
      </c>
      <c r="EC341" s="233">
        <f ca="1">COUNTIF('Knock Out Stages'!K7:K85,DT341)</f>
        <v>0</v>
      </c>
      <c r="ED341" s="233">
        <f ca="1">COUNTIF('Knock Out Stages'!L7:L85,DT341)</f>
        <v>0</v>
      </c>
      <c r="EE341" s="233">
        <f ca="1">COUNTIF('Knock Out Stages'!M7:M85,DT341)</f>
        <v>0</v>
      </c>
      <c r="EF341" s="233">
        <f ca="1">COUNTIF('Knock Out Stages'!N7:N85,DT341)</f>
        <v>0</v>
      </c>
      <c r="EG341" s="233">
        <f ca="1">COUNTIF('Knock Out Stages'!O7:O85,DT341)</f>
        <v>0</v>
      </c>
      <c r="EH341" s="233">
        <f ca="1">COUNTIF('Knock Out Stages'!P7:P85,DT341)</f>
        <v>0</v>
      </c>
      <c r="EI341" s="233">
        <f ca="1">COUNTIF('Knock Out Stages'!Q7:Q85,DT341)</f>
        <v>0</v>
      </c>
      <c r="EJ341" s="233">
        <f ca="1">COUNTIF('Knock Out Stages'!R7:R85,DT341)</f>
        <v>0</v>
      </c>
      <c r="EK341" s="233">
        <f t="shared" ca="1" si="886"/>
        <v>0</v>
      </c>
      <c r="EL341" s="235">
        <f ca="1">RANK(EK341,EK3:EK1250)+COUNTIF(EK3:EK341,EK341)-1</f>
        <v>339</v>
      </c>
      <c r="EM341" s="233" t="str">
        <f t="shared" ca="1" si="887"/>
        <v>Alan Benítez (Paraguay)</v>
      </c>
    </row>
    <row r="342" spans="121:143" x14ac:dyDescent="0.2">
      <c r="DQ342" s="233" t="str">
        <f t="shared" ref="DQ342" ca="1" si="888">DQ341</f>
        <v>Paraguay</v>
      </c>
      <c r="DR342" s="233">
        <f t="shared" si="883"/>
        <v>1</v>
      </c>
      <c r="DS342" s="233">
        <f t="shared" si="884"/>
        <v>12</v>
      </c>
      <c r="DT342" s="233" t="str">
        <f ca="1">OFFSET(C3,DR342,DS342)</f>
        <v>Alex Arce</v>
      </c>
      <c r="DU342" s="233">
        <f ca="1">COUNTIF('Group Stages'!J7:J150,DT342)</f>
        <v>0</v>
      </c>
      <c r="DV342" s="233">
        <f ca="1">COUNTIF('Group Stages'!K7:K150,DT342)</f>
        <v>0</v>
      </c>
      <c r="DW342" s="233">
        <f ca="1">COUNTIF('Group Stages'!L7:L150,DT342)</f>
        <v>0</v>
      </c>
      <c r="DX342" s="233">
        <f ca="1">COUNTIF('Group Stages'!M7:M150,DT342)</f>
        <v>0</v>
      </c>
      <c r="DY342" s="233">
        <f ca="1">COUNTIF('Group Stages'!N7:N150,DT342)</f>
        <v>0</v>
      </c>
      <c r="DZ342" s="233">
        <f ca="1">COUNTIF('Group Stages'!O7:O150,DT342)</f>
        <v>0</v>
      </c>
      <c r="EA342" s="233">
        <f ca="1">COUNTIF('Group Stages'!P7:P150,DT342)</f>
        <v>0</v>
      </c>
      <c r="EB342" s="233">
        <f ca="1">COUNTIF('Group Stages'!Q7:Q150,DT342)</f>
        <v>0</v>
      </c>
      <c r="EC342" s="233">
        <f ca="1">COUNTIF('Knock Out Stages'!K7:K85,DT342)</f>
        <v>0</v>
      </c>
      <c r="ED342" s="233">
        <f ca="1">COUNTIF('Knock Out Stages'!L7:L85,DT342)</f>
        <v>0</v>
      </c>
      <c r="EE342" s="233">
        <f ca="1">COUNTIF('Knock Out Stages'!M7:M85,DT342)</f>
        <v>0</v>
      </c>
      <c r="EF342" s="233">
        <f ca="1">COUNTIF('Knock Out Stages'!N7:N85,DT342)</f>
        <v>0</v>
      </c>
      <c r="EG342" s="233">
        <f ca="1">COUNTIF('Knock Out Stages'!O7:O85,DT342)</f>
        <v>0</v>
      </c>
      <c r="EH342" s="233">
        <f ca="1">COUNTIF('Knock Out Stages'!P7:P85,DT342)</f>
        <v>0</v>
      </c>
      <c r="EI342" s="233">
        <f ca="1">COUNTIF('Knock Out Stages'!Q7:Q85,DT342)</f>
        <v>0</v>
      </c>
      <c r="EJ342" s="233">
        <f ca="1">COUNTIF('Knock Out Stages'!R7:R85,DT342)</f>
        <v>0</v>
      </c>
      <c r="EK342" s="233">
        <f t="shared" ca="1" si="886"/>
        <v>0</v>
      </c>
      <c r="EL342" s="235">
        <f ca="1">RANK(EK342,EK3:EK1250)+COUNTIF(EK3:EK342,EK342)-1</f>
        <v>340</v>
      </c>
      <c r="EM342" s="233" t="str">
        <f t="shared" ca="1" si="887"/>
        <v>Alex Arce (Paraguay)</v>
      </c>
    </row>
    <row r="343" spans="121:143" x14ac:dyDescent="0.2">
      <c r="DQ343" s="233" t="str">
        <f t="shared" ca="1" si="882"/>
        <v>Paraguay</v>
      </c>
      <c r="DR343" s="233">
        <f t="shared" si="883"/>
        <v>2</v>
      </c>
      <c r="DS343" s="233">
        <f t="shared" si="884"/>
        <v>12</v>
      </c>
      <c r="DT343" s="233" t="str">
        <f ca="1">OFFSET(C3,DR343,DS343)</f>
        <v>Alexandro Maidana</v>
      </c>
      <c r="DU343" s="233">
        <f ca="1">COUNTIF('Group Stages'!J7:J150,DT343)</f>
        <v>0</v>
      </c>
      <c r="DV343" s="233">
        <f ca="1">COUNTIF('Group Stages'!K7:K150,DT343)</f>
        <v>0</v>
      </c>
      <c r="DW343" s="233">
        <f ca="1">COUNTIF('Group Stages'!L7:L150,DT343)</f>
        <v>0</v>
      </c>
      <c r="DX343" s="233">
        <f ca="1">COUNTIF('Group Stages'!M7:M150,DT343)</f>
        <v>0</v>
      </c>
      <c r="DY343" s="233">
        <f ca="1">COUNTIF('Group Stages'!N7:N150,DT343)</f>
        <v>0</v>
      </c>
      <c r="DZ343" s="233">
        <f ca="1">COUNTIF('Group Stages'!O7:O150,DT343)</f>
        <v>0</v>
      </c>
      <c r="EA343" s="233">
        <f ca="1">COUNTIF('Group Stages'!P7:P150,DT343)</f>
        <v>0</v>
      </c>
      <c r="EB343" s="233">
        <f ca="1">COUNTIF('Group Stages'!Q7:Q150,DT343)</f>
        <v>0</v>
      </c>
      <c r="EC343" s="233">
        <f ca="1">COUNTIF('Knock Out Stages'!K7:K85,DT343)</f>
        <v>0</v>
      </c>
      <c r="ED343" s="233">
        <f ca="1">COUNTIF('Knock Out Stages'!L7:L85,DT343)</f>
        <v>0</v>
      </c>
      <c r="EE343" s="233">
        <f ca="1">COUNTIF('Knock Out Stages'!M7:M85,DT343)</f>
        <v>0</v>
      </c>
      <c r="EF343" s="233">
        <f ca="1">COUNTIF('Knock Out Stages'!N7:N85,DT343)</f>
        <v>0</v>
      </c>
      <c r="EG343" s="233">
        <f ca="1">COUNTIF('Knock Out Stages'!O7:O85,DT343)</f>
        <v>0</v>
      </c>
      <c r="EH343" s="233">
        <f ca="1">COUNTIF('Knock Out Stages'!P7:P85,DT343)</f>
        <v>0</v>
      </c>
      <c r="EI343" s="233">
        <f ca="1">COUNTIF('Knock Out Stages'!Q7:Q85,DT343)</f>
        <v>0</v>
      </c>
      <c r="EJ343" s="233">
        <f ca="1">COUNTIF('Knock Out Stages'!R7:R85,DT343)</f>
        <v>0</v>
      </c>
      <c r="EK343" s="233">
        <f t="shared" ca="1" si="886"/>
        <v>0</v>
      </c>
      <c r="EL343" s="235">
        <f ca="1">RANK(EK343,EK3:EK1250)+COUNTIF(EK3:EK343,EK343)-1</f>
        <v>341</v>
      </c>
      <c r="EM343" s="233" t="str">
        <f t="shared" ca="1" si="887"/>
        <v>Alexandro Maidana (Paraguay)</v>
      </c>
    </row>
    <row r="344" spans="121:143" x14ac:dyDescent="0.2">
      <c r="DQ344" s="233" t="str">
        <f t="shared" ca="1" si="882"/>
        <v>Paraguay</v>
      </c>
      <c r="DR344" s="233">
        <f t="shared" si="883"/>
        <v>3</v>
      </c>
      <c r="DS344" s="233">
        <f t="shared" si="884"/>
        <v>12</v>
      </c>
      <c r="DT344" s="233" t="str">
        <f ca="1">OFFSET(C3,DR344,DS344)</f>
        <v>Antonio Sanabria</v>
      </c>
      <c r="DU344" s="233">
        <f ca="1">COUNTIF('Group Stages'!J7:J150,DT344)</f>
        <v>0</v>
      </c>
      <c r="DV344" s="233">
        <f ca="1">COUNTIF('Group Stages'!K7:K150,DT344)</f>
        <v>0</v>
      </c>
      <c r="DW344" s="233">
        <f ca="1">COUNTIF('Group Stages'!L7:L150,DT344)</f>
        <v>0</v>
      </c>
      <c r="DX344" s="233">
        <f ca="1">COUNTIF('Group Stages'!M7:M150,DT344)</f>
        <v>0</v>
      </c>
      <c r="DY344" s="233">
        <f ca="1">COUNTIF('Group Stages'!N7:N150,DT344)</f>
        <v>0</v>
      </c>
      <c r="DZ344" s="233">
        <f ca="1">COUNTIF('Group Stages'!O7:O150,DT344)</f>
        <v>0</v>
      </c>
      <c r="EA344" s="233">
        <f ca="1">COUNTIF('Group Stages'!P7:P150,DT344)</f>
        <v>0</v>
      </c>
      <c r="EB344" s="233">
        <f ca="1">COUNTIF('Group Stages'!Q7:Q150,DT344)</f>
        <v>0</v>
      </c>
      <c r="EC344" s="233">
        <f ca="1">COUNTIF('Knock Out Stages'!K7:K85,DT344)</f>
        <v>0</v>
      </c>
      <c r="ED344" s="233">
        <f ca="1">COUNTIF('Knock Out Stages'!L7:L85,DT344)</f>
        <v>0</v>
      </c>
      <c r="EE344" s="233">
        <f ca="1">COUNTIF('Knock Out Stages'!M7:M85,DT344)</f>
        <v>0</v>
      </c>
      <c r="EF344" s="233">
        <f ca="1">COUNTIF('Knock Out Stages'!N7:N85,DT344)</f>
        <v>0</v>
      </c>
      <c r="EG344" s="233">
        <f ca="1">COUNTIF('Knock Out Stages'!O7:O85,DT344)</f>
        <v>0</v>
      </c>
      <c r="EH344" s="233">
        <f ca="1">COUNTIF('Knock Out Stages'!P7:P85,DT344)</f>
        <v>0</v>
      </c>
      <c r="EI344" s="233">
        <f ca="1">COUNTIF('Knock Out Stages'!Q7:Q85,DT344)</f>
        <v>0</v>
      </c>
      <c r="EJ344" s="233">
        <f ca="1">COUNTIF('Knock Out Stages'!R7:R85,DT344)</f>
        <v>0</v>
      </c>
      <c r="EK344" s="233">
        <f t="shared" ca="1" si="886"/>
        <v>0</v>
      </c>
      <c r="EL344" s="235">
        <f ca="1">RANK(EK344,EK3:EK1250)+COUNTIF(EK3:EK344,EK344)-1</f>
        <v>342</v>
      </c>
      <c r="EM344" s="233" t="str">
        <f t="shared" ca="1" si="887"/>
        <v>Antonio Sanabria (Paraguay)</v>
      </c>
    </row>
    <row r="345" spans="121:143" x14ac:dyDescent="0.2">
      <c r="DQ345" s="233" t="str">
        <f t="shared" ca="1" si="882"/>
        <v>Paraguay</v>
      </c>
      <c r="DR345" s="233">
        <f t="shared" si="883"/>
        <v>4</v>
      </c>
      <c r="DS345" s="233">
        <f t="shared" si="884"/>
        <v>12</v>
      </c>
      <c r="DT345" s="233" t="str">
        <f ca="1">OFFSET(C3,DR345,DS345)</f>
        <v>Braian Ojeda</v>
      </c>
      <c r="DU345" s="233">
        <f ca="1">COUNTIF('Group Stages'!J7:J150,DT345)</f>
        <v>0</v>
      </c>
      <c r="DV345" s="233">
        <f ca="1">COUNTIF('Group Stages'!K7:K150,DT345)</f>
        <v>0</v>
      </c>
      <c r="DW345" s="233">
        <f ca="1">COUNTIF('Group Stages'!L7:L150,DT345)</f>
        <v>0</v>
      </c>
      <c r="DX345" s="233">
        <f ca="1">COUNTIF('Group Stages'!M7:M150,DT345)</f>
        <v>0</v>
      </c>
      <c r="DY345" s="233">
        <f ca="1">COUNTIF('Group Stages'!N7:N150,DT345)</f>
        <v>0</v>
      </c>
      <c r="DZ345" s="233">
        <f ca="1">COUNTIF('Group Stages'!O7:O150,DT345)</f>
        <v>0</v>
      </c>
      <c r="EA345" s="233">
        <f ca="1">COUNTIF('Group Stages'!P7:P150,DT345)</f>
        <v>0</v>
      </c>
      <c r="EB345" s="233">
        <f ca="1">COUNTIF('Group Stages'!Q7:Q150,DT345)</f>
        <v>0</v>
      </c>
      <c r="EC345" s="233">
        <f ca="1">COUNTIF('Knock Out Stages'!K7:K85,DT345)</f>
        <v>0</v>
      </c>
      <c r="ED345" s="233">
        <f ca="1">COUNTIF('Knock Out Stages'!L7:L85,DT345)</f>
        <v>0</v>
      </c>
      <c r="EE345" s="233">
        <f ca="1">COUNTIF('Knock Out Stages'!M7:M85,DT345)</f>
        <v>0</v>
      </c>
      <c r="EF345" s="233">
        <f ca="1">COUNTIF('Knock Out Stages'!N7:N85,DT345)</f>
        <v>0</v>
      </c>
      <c r="EG345" s="233">
        <f ca="1">COUNTIF('Knock Out Stages'!O7:O85,DT345)</f>
        <v>0</v>
      </c>
      <c r="EH345" s="233">
        <f ca="1">COUNTIF('Knock Out Stages'!P7:P85,DT345)</f>
        <v>0</v>
      </c>
      <c r="EI345" s="233">
        <f ca="1">COUNTIF('Knock Out Stages'!Q7:Q85,DT345)</f>
        <v>0</v>
      </c>
      <c r="EJ345" s="233">
        <f ca="1">COUNTIF('Knock Out Stages'!R7:R85,DT345)</f>
        <v>0</v>
      </c>
      <c r="EK345" s="233">
        <f t="shared" ca="1" si="886"/>
        <v>0</v>
      </c>
      <c r="EL345" s="235">
        <f ca="1">RANK(EK345,EK3:EK1250)+COUNTIF(EK3:EK345,EK345)-1</f>
        <v>343</v>
      </c>
      <c r="EM345" s="233" t="str">
        <f t="shared" ca="1" si="887"/>
        <v>Braian Ojeda (Paraguay)</v>
      </c>
    </row>
    <row r="346" spans="121:143" x14ac:dyDescent="0.2">
      <c r="DQ346" s="233" t="str">
        <f t="shared" ca="1" si="882"/>
        <v>Paraguay</v>
      </c>
      <c r="DR346" s="233">
        <f t="shared" si="883"/>
        <v>5</v>
      </c>
      <c r="DS346" s="233">
        <f t="shared" si="884"/>
        <v>12</v>
      </c>
      <c r="DT346" s="233" t="str">
        <f ca="1">OFFSET(C3,DR346,DS346)</f>
        <v>Damián Bobadilla</v>
      </c>
      <c r="DU346" s="233">
        <f ca="1">COUNTIF('Group Stages'!J7:J150,DT346)</f>
        <v>0</v>
      </c>
      <c r="DV346" s="233">
        <f ca="1">COUNTIF('Group Stages'!K7:K150,DT346)</f>
        <v>0</v>
      </c>
      <c r="DW346" s="233">
        <f ca="1">COUNTIF('Group Stages'!L7:L150,DT346)</f>
        <v>0</v>
      </c>
      <c r="DX346" s="233">
        <f ca="1">COUNTIF('Group Stages'!M7:M150,DT346)</f>
        <v>0</v>
      </c>
      <c r="DY346" s="233">
        <f ca="1">COUNTIF('Group Stages'!N7:N150,DT346)</f>
        <v>0</v>
      </c>
      <c r="DZ346" s="233">
        <f ca="1">COUNTIF('Group Stages'!O7:O150,DT346)</f>
        <v>0</v>
      </c>
      <c r="EA346" s="233">
        <f ca="1">COUNTIF('Group Stages'!P7:P150,DT346)</f>
        <v>0</v>
      </c>
      <c r="EB346" s="233">
        <f ca="1">COUNTIF('Group Stages'!Q7:Q150,DT346)</f>
        <v>0</v>
      </c>
      <c r="EC346" s="233">
        <f ca="1">COUNTIF('Knock Out Stages'!K7:K85,DT346)</f>
        <v>0</v>
      </c>
      <c r="ED346" s="233">
        <f ca="1">COUNTIF('Knock Out Stages'!L7:L85,DT346)</f>
        <v>0</v>
      </c>
      <c r="EE346" s="233">
        <f ca="1">COUNTIF('Knock Out Stages'!M7:M85,DT346)</f>
        <v>0</v>
      </c>
      <c r="EF346" s="233">
        <f ca="1">COUNTIF('Knock Out Stages'!N7:N85,DT346)</f>
        <v>0</v>
      </c>
      <c r="EG346" s="233">
        <f ca="1">COUNTIF('Knock Out Stages'!O7:O85,DT346)</f>
        <v>0</v>
      </c>
      <c r="EH346" s="233">
        <f ca="1">COUNTIF('Knock Out Stages'!P7:P85,DT346)</f>
        <v>0</v>
      </c>
      <c r="EI346" s="233">
        <f ca="1">COUNTIF('Knock Out Stages'!Q7:Q85,DT346)</f>
        <v>0</v>
      </c>
      <c r="EJ346" s="233">
        <f ca="1">COUNTIF('Knock Out Stages'!R7:R85,DT346)</f>
        <v>0</v>
      </c>
      <c r="EK346" s="233">
        <f t="shared" ca="1" si="886"/>
        <v>0</v>
      </c>
      <c r="EL346" s="235">
        <f ca="1">RANK(EK346,EK3:EK1250)+COUNTIF(EK3:EK346,EK346)-1</f>
        <v>344</v>
      </c>
      <c r="EM346" s="233" t="str">
        <f t="shared" ca="1" si="887"/>
        <v>Damián Bobadilla (Paraguay)</v>
      </c>
    </row>
    <row r="347" spans="121:143" x14ac:dyDescent="0.2">
      <c r="DQ347" s="233" t="str">
        <f t="shared" ca="1" si="882"/>
        <v>Paraguay</v>
      </c>
      <c r="DR347" s="233">
        <f t="shared" si="883"/>
        <v>6</v>
      </c>
      <c r="DS347" s="233">
        <f t="shared" si="884"/>
        <v>12</v>
      </c>
      <c r="DT347" s="233" t="str">
        <f ca="1">OFFSET(C3,DR347,DS347)</f>
        <v>Diego Gómez</v>
      </c>
      <c r="DU347" s="233">
        <f ca="1">COUNTIF('Group Stages'!J7:J150,DT347)</f>
        <v>0</v>
      </c>
      <c r="DV347" s="233">
        <f ca="1">COUNTIF('Group Stages'!K7:K150,DT347)</f>
        <v>0</v>
      </c>
      <c r="DW347" s="233">
        <f ca="1">COUNTIF('Group Stages'!L7:L150,DT347)</f>
        <v>0</v>
      </c>
      <c r="DX347" s="233">
        <f ca="1">COUNTIF('Group Stages'!M7:M150,DT347)</f>
        <v>0</v>
      </c>
      <c r="DY347" s="233">
        <f ca="1">COUNTIF('Group Stages'!N7:N150,DT347)</f>
        <v>0</v>
      </c>
      <c r="DZ347" s="233">
        <f ca="1">COUNTIF('Group Stages'!O7:O150,DT347)</f>
        <v>0</v>
      </c>
      <c r="EA347" s="233">
        <f ca="1">COUNTIF('Group Stages'!P7:P150,DT347)</f>
        <v>0</v>
      </c>
      <c r="EB347" s="233">
        <f ca="1">COUNTIF('Group Stages'!Q7:Q150,DT347)</f>
        <v>0</v>
      </c>
      <c r="EC347" s="233">
        <f ca="1">COUNTIF('Knock Out Stages'!K7:K85,DT347)</f>
        <v>0</v>
      </c>
      <c r="ED347" s="233">
        <f ca="1">COUNTIF('Knock Out Stages'!L7:L85,DT347)</f>
        <v>0</v>
      </c>
      <c r="EE347" s="233">
        <f ca="1">COUNTIF('Knock Out Stages'!M7:M85,DT347)</f>
        <v>0</v>
      </c>
      <c r="EF347" s="233">
        <f ca="1">COUNTIF('Knock Out Stages'!N7:N85,DT347)</f>
        <v>0</v>
      </c>
      <c r="EG347" s="233">
        <f ca="1">COUNTIF('Knock Out Stages'!O7:O85,DT347)</f>
        <v>0</v>
      </c>
      <c r="EH347" s="233">
        <f ca="1">COUNTIF('Knock Out Stages'!P7:P85,DT347)</f>
        <v>0</v>
      </c>
      <c r="EI347" s="233">
        <f ca="1">COUNTIF('Knock Out Stages'!Q7:Q85,DT347)</f>
        <v>0</v>
      </c>
      <c r="EJ347" s="233">
        <f ca="1">COUNTIF('Knock Out Stages'!R7:R85,DT347)</f>
        <v>0</v>
      </c>
      <c r="EK347" s="233">
        <f t="shared" ca="1" si="886"/>
        <v>0</v>
      </c>
      <c r="EL347" s="235">
        <f ca="1">RANK(EK347,EK3:EK1250)+COUNTIF(EK3:EK347,EK347)-1</f>
        <v>345</v>
      </c>
      <c r="EM347" s="233" t="str">
        <f t="shared" ca="1" si="887"/>
        <v>Diego Gómez (Paraguay)</v>
      </c>
    </row>
    <row r="348" spans="121:143" x14ac:dyDescent="0.2">
      <c r="DQ348" s="233" t="str">
        <f t="shared" ca="1" si="882"/>
        <v>Paraguay</v>
      </c>
      <c r="DR348" s="233">
        <f t="shared" si="883"/>
        <v>7</v>
      </c>
      <c r="DS348" s="233">
        <f t="shared" si="884"/>
        <v>12</v>
      </c>
      <c r="DT348" s="233" t="str">
        <f ca="1">OFFSET(C3,DR348,DS348)</f>
        <v>Fabián Balbuena</v>
      </c>
      <c r="DU348" s="233">
        <f ca="1">COUNTIF('Group Stages'!J7:J150,DT348)</f>
        <v>0</v>
      </c>
      <c r="DV348" s="233">
        <f ca="1">COUNTIF('Group Stages'!K7:K150,DT348)</f>
        <v>0</v>
      </c>
      <c r="DW348" s="233">
        <f ca="1">COUNTIF('Group Stages'!L7:L150,DT348)</f>
        <v>0</v>
      </c>
      <c r="DX348" s="233">
        <f ca="1">COUNTIF('Group Stages'!M7:M150,DT348)</f>
        <v>0</v>
      </c>
      <c r="DY348" s="233">
        <f ca="1">COUNTIF('Group Stages'!N7:N150,DT348)</f>
        <v>0</v>
      </c>
      <c r="DZ348" s="233">
        <f ca="1">COUNTIF('Group Stages'!O7:O150,DT348)</f>
        <v>0</v>
      </c>
      <c r="EA348" s="233">
        <f ca="1">COUNTIF('Group Stages'!P7:P150,DT348)</f>
        <v>0</v>
      </c>
      <c r="EB348" s="233">
        <f ca="1">COUNTIF('Group Stages'!Q7:Q150,DT348)</f>
        <v>0</v>
      </c>
      <c r="EC348" s="233">
        <f ca="1">COUNTIF('Knock Out Stages'!K7:K85,DT348)</f>
        <v>0</v>
      </c>
      <c r="ED348" s="233">
        <f ca="1">COUNTIF('Knock Out Stages'!L7:L85,DT348)</f>
        <v>0</v>
      </c>
      <c r="EE348" s="233">
        <f ca="1">COUNTIF('Knock Out Stages'!M7:M85,DT348)</f>
        <v>0</v>
      </c>
      <c r="EF348" s="233">
        <f ca="1">COUNTIF('Knock Out Stages'!N7:N85,DT348)</f>
        <v>0</v>
      </c>
      <c r="EG348" s="233">
        <f ca="1">COUNTIF('Knock Out Stages'!O7:O85,DT348)</f>
        <v>0</v>
      </c>
      <c r="EH348" s="233">
        <f ca="1">COUNTIF('Knock Out Stages'!P7:P85,DT348)</f>
        <v>0</v>
      </c>
      <c r="EI348" s="233">
        <f ca="1">COUNTIF('Knock Out Stages'!Q7:Q85,DT348)</f>
        <v>0</v>
      </c>
      <c r="EJ348" s="233">
        <f ca="1">COUNTIF('Knock Out Stages'!R7:R85,DT348)</f>
        <v>0</v>
      </c>
      <c r="EK348" s="233">
        <f t="shared" ca="1" si="886"/>
        <v>0</v>
      </c>
      <c r="EL348" s="235">
        <f ca="1">RANK(EK348,EK3:EK1250)+COUNTIF(EK3:EK348,EK348)-1</f>
        <v>346</v>
      </c>
      <c r="EM348" s="233" t="str">
        <f t="shared" ca="1" si="887"/>
        <v>Fabián Balbuena (Paraguay)</v>
      </c>
    </row>
    <row r="349" spans="121:143" x14ac:dyDescent="0.2">
      <c r="DQ349" s="233" t="str">
        <f t="shared" ca="1" si="882"/>
        <v>Paraguay</v>
      </c>
      <c r="DR349" s="233">
        <f t="shared" si="883"/>
        <v>8</v>
      </c>
      <c r="DS349" s="233">
        <f t="shared" si="884"/>
        <v>12</v>
      </c>
      <c r="DT349" s="233" t="str">
        <f ca="1">OFFSET(C3,DR349,DS349)</f>
        <v>Gabriel Ávalos</v>
      </c>
      <c r="DU349" s="233">
        <f ca="1">COUNTIF('Group Stages'!J7:J150,DT349)</f>
        <v>0</v>
      </c>
      <c r="DV349" s="233">
        <f ca="1">COUNTIF('Group Stages'!K7:K150,DT349)</f>
        <v>0</v>
      </c>
      <c r="DW349" s="233">
        <f ca="1">COUNTIF('Group Stages'!L7:L150,DT349)</f>
        <v>0</v>
      </c>
      <c r="DX349" s="233">
        <f ca="1">COUNTIF('Group Stages'!M7:M150,DT349)</f>
        <v>0</v>
      </c>
      <c r="DY349" s="233">
        <f ca="1">COUNTIF('Group Stages'!N7:N150,DT349)</f>
        <v>0</v>
      </c>
      <c r="DZ349" s="233">
        <f ca="1">COUNTIF('Group Stages'!O7:O150,DT349)</f>
        <v>0</v>
      </c>
      <c r="EA349" s="233">
        <f ca="1">COUNTIF('Group Stages'!P7:P150,DT349)</f>
        <v>0</v>
      </c>
      <c r="EB349" s="233">
        <f ca="1">COUNTIF('Group Stages'!Q7:Q150,DT349)</f>
        <v>0</v>
      </c>
      <c r="EC349" s="233">
        <f ca="1">COUNTIF('Knock Out Stages'!K7:K85,DT349)</f>
        <v>0</v>
      </c>
      <c r="ED349" s="233">
        <f ca="1">COUNTIF('Knock Out Stages'!L7:L85,DT349)</f>
        <v>0</v>
      </c>
      <c r="EE349" s="233">
        <f ca="1">COUNTIF('Knock Out Stages'!M7:M85,DT349)</f>
        <v>0</v>
      </c>
      <c r="EF349" s="233">
        <f ca="1">COUNTIF('Knock Out Stages'!N7:N85,DT349)</f>
        <v>0</v>
      </c>
      <c r="EG349" s="233">
        <f ca="1">COUNTIF('Knock Out Stages'!O7:O85,DT349)</f>
        <v>0</v>
      </c>
      <c r="EH349" s="233">
        <f ca="1">COUNTIF('Knock Out Stages'!P7:P85,DT349)</f>
        <v>0</v>
      </c>
      <c r="EI349" s="233">
        <f ca="1">COUNTIF('Knock Out Stages'!Q7:Q85,DT349)</f>
        <v>0</v>
      </c>
      <c r="EJ349" s="233">
        <f ca="1">COUNTIF('Knock Out Stages'!R7:R85,DT349)</f>
        <v>0</v>
      </c>
      <c r="EK349" s="233">
        <f t="shared" ca="1" si="886"/>
        <v>0</v>
      </c>
      <c r="EL349" s="235">
        <f ca="1">RANK(EK349,EK3:EK1250)+COUNTIF(EK3:EK349,EK349)-1</f>
        <v>347</v>
      </c>
      <c r="EM349" s="233" t="str">
        <f t="shared" ca="1" si="887"/>
        <v>Gabriel Ávalos (Paraguay)</v>
      </c>
    </row>
    <row r="350" spans="121:143" x14ac:dyDescent="0.2">
      <c r="DQ350" s="233" t="str">
        <f t="shared" ca="1" si="882"/>
        <v>Paraguay</v>
      </c>
      <c r="DR350" s="233">
        <f t="shared" si="883"/>
        <v>9</v>
      </c>
      <c r="DS350" s="233">
        <f t="shared" si="884"/>
        <v>12</v>
      </c>
      <c r="DT350" s="233" t="str">
        <f ca="1">OFFSET(C3,DR350,DS350)</f>
        <v>Gastón Olveira</v>
      </c>
      <c r="DU350" s="233">
        <f ca="1">COUNTIF('Group Stages'!J7:J150,DT350)</f>
        <v>0</v>
      </c>
      <c r="DV350" s="233">
        <f ca="1">COUNTIF('Group Stages'!K7:K150,DT350)</f>
        <v>0</v>
      </c>
      <c r="DW350" s="233">
        <f ca="1">COUNTIF('Group Stages'!L7:L150,DT350)</f>
        <v>0</v>
      </c>
      <c r="DX350" s="233">
        <f ca="1">COUNTIF('Group Stages'!M7:M150,DT350)</f>
        <v>0</v>
      </c>
      <c r="DY350" s="233">
        <f ca="1">COUNTIF('Group Stages'!N7:N150,DT350)</f>
        <v>0</v>
      </c>
      <c r="DZ350" s="233">
        <f ca="1">COUNTIF('Group Stages'!O7:O150,DT350)</f>
        <v>0</v>
      </c>
      <c r="EA350" s="233">
        <f ca="1">COUNTIF('Group Stages'!P7:P150,DT350)</f>
        <v>0</v>
      </c>
      <c r="EB350" s="233">
        <f ca="1">COUNTIF('Group Stages'!Q7:Q150,DT350)</f>
        <v>0</v>
      </c>
      <c r="EC350" s="233">
        <f ca="1">COUNTIF('Knock Out Stages'!K7:K85,DT350)</f>
        <v>0</v>
      </c>
      <c r="ED350" s="233">
        <f ca="1">COUNTIF('Knock Out Stages'!L7:L85,DT350)</f>
        <v>0</v>
      </c>
      <c r="EE350" s="233">
        <f ca="1">COUNTIF('Knock Out Stages'!M7:M85,DT350)</f>
        <v>0</v>
      </c>
      <c r="EF350" s="233">
        <f ca="1">COUNTIF('Knock Out Stages'!N7:N85,DT350)</f>
        <v>0</v>
      </c>
      <c r="EG350" s="233">
        <f ca="1">COUNTIF('Knock Out Stages'!O7:O85,DT350)</f>
        <v>0</v>
      </c>
      <c r="EH350" s="233">
        <f ca="1">COUNTIF('Knock Out Stages'!P7:P85,DT350)</f>
        <v>0</v>
      </c>
      <c r="EI350" s="233">
        <f ca="1">COUNTIF('Knock Out Stages'!Q7:Q85,DT350)</f>
        <v>0</v>
      </c>
      <c r="EJ350" s="233">
        <f ca="1">COUNTIF('Knock Out Stages'!R7:R85,DT350)</f>
        <v>0</v>
      </c>
      <c r="EK350" s="233">
        <f t="shared" ca="1" si="886"/>
        <v>0</v>
      </c>
      <c r="EL350" s="235">
        <f ca="1">RANK(EK350,EK3:EK1250)+COUNTIF(EK3:EK350,EK350)-1</f>
        <v>348</v>
      </c>
      <c r="EM350" s="233" t="str">
        <f t="shared" ca="1" si="887"/>
        <v>Gastón Olveira (Paraguay)</v>
      </c>
    </row>
    <row r="351" spans="121:143" x14ac:dyDescent="0.2">
      <c r="DQ351" s="233" t="str">
        <f t="shared" ca="1" si="882"/>
        <v>Paraguay</v>
      </c>
      <c r="DR351" s="233">
        <f t="shared" si="883"/>
        <v>10</v>
      </c>
      <c r="DS351" s="233">
        <f t="shared" si="884"/>
        <v>12</v>
      </c>
      <c r="DT351" s="233" t="str">
        <f ca="1">OFFSET(C3,DR351,DS351)</f>
        <v>Gatito Fernández</v>
      </c>
      <c r="DU351" s="233">
        <f ca="1">COUNTIF('Group Stages'!J7:J150,DT351)</f>
        <v>0</v>
      </c>
      <c r="DV351" s="233">
        <f ca="1">COUNTIF('Group Stages'!K7:K150,DT351)</f>
        <v>0</v>
      </c>
      <c r="DW351" s="233">
        <f ca="1">COUNTIF('Group Stages'!L7:L150,DT351)</f>
        <v>0</v>
      </c>
      <c r="DX351" s="233">
        <f ca="1">COUNTIF('Group Stages'!M7:M150,DT351)</f>
        <v>0</v>
      </c>
      <c r="DY351" s="233">
        <f ca="1">COUNTIF('Group Stages'!N7:N150,DT351)</f>
        <v>0</v>
      </c>
      <c r="DZ351" s="233">
        <f ca="1">COUNTIF('Group Stages'!O7:O150,DT351)</f>
        <v>0</v>
      </c>
      <c r="EA351" s="233">
        <f ca="1">COUNTIF('Group Stages'!P7:P150,DT351)</f>
        <v>0</v>
      </c>
      <c r="EB351" s="233">
        <f ca="1">COUNTIF('Group Stages'!Q7:Q150,DT351)</f>
        <v>0</v>
      </c>
      <c r="EC351" s="233">
        <f ca="1">COUNTIF('Knock Out Stages'!K7:K85,DT351)</f>
        <v>0</v>
      </c>
      <c r="ED351" s="233">
        <f ca="1">COUNTIF('Knock Out Stages'!L7:L85,DT351)</f>
        <v>0</v>
      </c>
      <c r="EE351" s="233">
        <f ca="1">COUNTIF('Knock Out Stages'!M7:M85,DT351)</f>
        <v>0</v>
      </c>
      <c r="EF351" s="233">
        <f ca="1">COUNTIF('Knock Out Stages'!N7:N85,DT351)</f>
        <v>0</v>
      </c>
      <c r="EG351" s="233">
        <f ca="1">COUNTIF('Knock Out Stages'!O7:O85,DT351)</f>
        <v>0</v>
      </c>
      <c r="EH351" s="233">
        <f ca="1">COUNTIF('Knock Out Stages'!P7:P85,DT351)</f>
        <v>0</v>
      </c>
      <c r="EI351" s="233">
        <f ca="1">COUNTIF('Knock Out Stages'!Q7:Q85,DT351)</f>
        <v>0</v>
      </c>
      <c r="EJ351" s="233">
        <f ca="1">COUNTIF('Knock Out Stages'!R7:R85,DT351)</f>
        <v>0</v>
      </c>
      <c r="EK351" s="233">
        <f t="shared" ca="1" si="886"/>
        <v>0</v>
      </c>
      <c r="EL351" s="235">
        <f ca="1">RANK(EK351,EK3:EK1250)+COUNTIF(EK3:EK351,EK351)-1</f>
        <v>349</v>
      </c>
      <c r="EM351" s="233" t="str">
        <f t="shared" ca="1" si="887"/>
        <v>Gatito Fernández (Paraguay)</v>
      </c>
    </row>
    <row r="352" spans="121:143" x14ac:dyDescent="0.2">
      <c r="DQ352" s="233" t="str">
        <f t="shared" ca="1" si="882"/>
        <v>Paraguay</v>
      </c>
      <c r="DR352" s="233">
        <f t="shared" si="883"/>
        <v>11</v>
      </c>
      <c r="DS352" s="233">
        <f t="shared" si="884"/>
        <v>12</v>
      </c>
      <c r="DT352" s="233" t="str">
        <f ca="1">OFFSET(C3,DR352,DS352)</f>
        <v>Gustavo Caballero</v>
      </c>
      <c r="DU352" s="233">
        <f ca="1">COUNTIF('Group Stages'!J7:J150,DT352)</f>
        <v>0</v>
      </c>
      <c r="DV352" s="233">
        <f ca="1">COUNTIF('Group Stages'!K7:K150,DT352)</f>
        <v>0</v>
      </c>
      <c r="DW352" s="233">
        <f ca="1">COUNTIF('Group Stages'!L7:L150,DT352)</f>
        <v>0</v>
      </c>
      <c r="DX352" s="233">
        <f ca="1">COUNTIF('Group Stages'!M7:M150,DT352)</f>
        <v>0</v>
      </c>
      <c r="DY352" s="233">
        <f ca="1">COUNTIF('Group Stages'!N7:N150,DT352)</f>
        <v>0</v>
      </c>
      <c r="DZ352" s="233">
        <f ca="1">COUNTIF('Group Stages'!O7:O150,DT352)</f>
        <v>0</v>
      </c>
      <c r="EA352" s="233">
        <f ca="1">COUNTIF('Group Stages'!P7:P150,DT352)</f>
        <v>0</v>
      </c>
      <c r="EB352" s="233">
        <f ca="1">COUNTIF('Group Stages'!Q7:Q150,DT352)</f>
        <v>0</v>
      </c>
      <c r="EC352" s="233">
        <f ca="1">COUNTIF('Knock Out Stages'!K7:K85,DT352)</f>
        <v>0</v>
      </c>
      <c r="ED352" s="233">
        <f ca="1">COUNTIF('Knock Out Stages'!L7:L85,DT352)</f>
        <v>0</v>
      </c>
      <c r="EE352" s="233">
        <f ca="1">COUNTIF('Knock Out Stages'!M7:M85,DT352)</f>
        <v>0</v>
      </c>
      <c r="EF352" s="233">
        <f ca="1">COUNTIF('Knock Out Stages'!N7:N85,DT352)</f>
        <v>0</v>
      </c>
      <c r="EG352" s="233">
        <f ca="1">COUNTIF('Knock Out Stages'!O7:O85,DT352)</f>
        <v>0</v>
      </c>
      <c r="EH352" s="233">
        <f ca="1">COUNTIF('Knock Out Stages'!P7:P85,DT352)</f>
        <v>0</v>
      </c>
      <c r="EI352" s="233">
        <f ca="1">COUNTIF('Knock Out Stages'!Q7:Q85,DT352)</f>
        <v>0</v>
      </c>
      <c r="EJ352" s="233">
        <f ca="1">COUNTIF('Knock Out Stages'!R7:R85,DT352)</f>
        <v>0</v>
      </c>
      <c r="EK352" s="233">
        <f t="shared" ca="1" si="886"/>
        <v>0</v>
      </c>
      <c r="EL352" s="235">
        <f ca="1">RANK(EK352,EK3:EK1250)+COUNTIF(EK3:EK352,EK352)-1</f>
        <v>350</v>
      </c>
      <c r="EM352" s="233" t="str">
        <f t="shared" ca="1" si="887"/>
        <v>Gustavo Caballero (Paraguay)</v>
      </c>
    </row>
    <row r="353" spans="121:143" x14ac:dyDescent="0.2">
      <c r="DQ353" s="233" t="str">
        <f t="shared" ca="1" si="882"/>
        <v>Paraguay</v>
      </c>
      <c r="DR353" s="233">
        <f t="shared" si="883"/>
        <v>12</v>
      </c>
      <c r="DS353" s="233">
        <f t="shared" si="884"/>
        <v>12</v>
      </c>
      <c r="DT353" s="233" t="str">
        <f ca="1">OFFSET(C3,DR353,DS353)</f>
        <v>Gustavo Gómez</v>
      </c>
      <c r="DU353" s="233">
        <f ca="1">COUNTIF('Group Stages'!J7:J150,DT353)</f>
        <v>0</v>
      </c>
      <c r="DV353" s="233">
        <f ca="1">COUNTIF('Group Stages'!K7:K150,DT353)</f>
        <v>0</v>
      </c>
      <c r="DW353" s="233">
        <f ca="1">COUNTIF('Group Stages'!L7:L150,DT353)</f>
        <v>0</v>
      </c>
      <c r="DX353" s="233">
        <f ca="1">COUNTIF('Group Stages'!M7:M150,DT353)</f>
        <v>0</v>
      </c>
      <c r="DY353" s="233">
        <f ca="1">COUNTIF('Group Stages'!N7:N150,DT353)</f>
        <v>0</v>
      </c>
      <c r="DZ353" s="233">
        <f ca="1">COUNTIF('Group Stages'!O7:O150,DT353)</f>
        <v>0</v>
      </c>
      <c r="EA353" s="233">
        <f ca="1">COUNTIF('Group Stages'!P7:P150,DT353)</f>
        <v>0</v>
      </c>
      <c r="EB353" s="233">
        <f ca="1">COUNTIF('Group Stages'!Q7:Q150,DT353)</f>
        <v>0</v>
      </c>
      <c r="EC353" s="233">
        <f ca="1">COUNTIF('Knock Out Stages'!K7:K85,DT353)</f>
        <v>0</v>
      </c>
      <c r="ED353" s="233">
        <f ca="1">COUNTIF('Knock Out Stages'!L7:L85,DT353)</f>
        <v>0</v>
      </c>
      <c r="EE353" s="233">
        <f ca="1">COUNTIF('Knock Out Stages'!M7:M85,DT353)</f>
        <v>0</v>
      </c>
      <c r="EF353" s="233">
        <f ca="1">COUNTIF('Knock Out Stages'!N7:N85,DT353)</f>
        <v>0</v>
      </c>
      <c r="EG353" s="233">
        <f ca="1">COUNTIF('Knock Out Stages'!O7:O85,DT353)</f>
        <v>0</v>
      </c>
      <c r="EH353" s="233">
        <f ca="1">COUNTIF('Knock Out Stages'!P7:P85,DT353)</f>
        <v>0</v>
      </c>
      <c r="EI353" s="233">
        <f ca="1">COUNTIF('Knock Out Stages'!Q7:Q85,DT353)</f>
        <v>0</v>
      </c>
      <c r="EJ353" s="233">
        <f ca="1">COUNTIF('Knock Out Stages'!R7:R85,DT353)</f>
        <v>0</v>
      </c>
      <c r="EK353" s="233">
        <f t="shared" ca="1" si="886"/>
        <v>0</v>
      </c>
      <c r="EL353" s="235">
        <f ca="1">RANK(EK353,EK3:EK1250)+COUNTIF(EK3:EK353,EK353)-1</f>
        <v>351</v>
      </c>
      <c r="EM353" s="233" t="str">
        <f t="shared" ca="1" si="887"/>
        <v>Gustavo Gómez (Paraguay)</v>
      </c>
    </row>
    <row r="354" spans="121:143" x14ac:dyDescent="0.2">
      <c r="DQ354" s="233" t="str">
        <f t="shared" ca="1" si="882"/>
        <v>Paraguay</v>
      </c>
      <c r="DR354" s="233">
        <f t="shared" si="883"/>
        <v>13</v>
      </c>
      <c r="DS354" s="233">
        <f t="shared" si="884"/>
        <v>12</v>
      </c>
      <c r="DT354" s="233" t="str">
        <f ca="1">OFFSET(C3,DR354,DS354)</f>
        <v>Gustavo Velázquez</v>
      </c>
      <c r="DU354" s="233">
        <f ca="1">COUNTIF('Group Stages'!J7:J150,DT354)</f>
        <v>0</v>
      </c>
      <c r="DV354" s="233">
        <f ca="1">COUNTIF('Group Stages'!K7:K150,DT354)</f>
        <v>0</v>
      </c>
      <c r="DW354" s="233">
        <f ca="1">COUNTIF('Group Stages'!L7:L150,DT354)</f>
        <v>0</v>
      </c>
      <c r="DX354" s="233">
        <f ca="1">COUNTIF('Group Stages'!M7:M150,DT354)</f>
        <v>0</v>
      </c>
      <c r="DY354" s="233">
        <f ca="1">COUNTIF('Group Stages'!N7:N150,DT354)</f>
        <v>0</v>
      </c>
      <c r="DZ354" s="233">
        <f ca="1">COUNTIF('Group Stages'!O7:O150,DT354)</f>
        <v>0</v>
      </c>
      <c r="EA354" s="233">
        <f ca="1">COUNTIF('Group Stages'!P7:P150,DT354)</f>
        <v>0</v>
      </c>
      <c r="EB354" s="233">
        <f ca="1">COUNTIF('Group Stages'!Q7:Q150,DT354)</f>
        <v>0</v>
      </c>
      <c r="EC354" s="233">
        <f ca="1">COUNTIF('Knock Out Stages'!K7:K85,DT354)</f>
        <v>0</v>
      </c>
      <c r="ED354" s="233">
        <f ca="1">COUNTIF('Knock Out Stages'!L7:L85,DT354)</f>
        <v>0</v>
      </c>
      <c r="EE354" s="233">
        <f ca="1">COUNTIF('Knock Out Stages'!M7:M85,DT354)</f>
        <v>0</v>
      </c>
      <c r="EF354" s="233">
        <f ca="1">COUNTIF('Knock Out Stages'!N7:N85,DT354)</f>
        <v>0</v>
      </c>
      <c r="EG354" s="233">
        <f ca="1">COUNTIF('Knock Out Stages'!O7:O85,DT354)</f>
        <v>0</v>
      </c>
      <c r="EH354" s="233">
        <f ca="1">COUNTIF('Knock Out Stages'!P7:P85,DT354)</f>
        <v>0</v>
      </c>
      <c r="EI354" s="233">
        <f ca="1">COUNTIF('Knock Out Stages'!Q7:Q85,DT354)</f>
        <v>0</v>
      </c>
      <c r="EJ354" s="233">
        <f ca="1">COUNTIF('Knock Out Stages'!R7:R85,DT354)</f>
        <v>0</v>
      </c>
      <c r="EK354" s="233">
        <f t="shared" ca="1" si="886"/>
        <v>0</v>
      </c>
      <c r="EL354" s="235">
        <f ca="1">RANK(EK354,EK3:EK1250)+COUNTIF(EK3:EK354,EK354)-1</f>
        <v>352</v>
      </c>
      <c r="EM354" s="233" t="str">
        <f t="shared" ca="1" si="887"/>
        <v>Gustavo Velázquez (Paraguay)</v>
      </c>
    </row>
    <row r="355" spans="121:143" x14ac:dyDescent="0.2">
      <c r="DQ355" s="233" t="str">
        <f t="shared" ca="1" si="882"/>
        <v>Paraguay</v>
      </c>
      <c r="DR355" s="233">
        <f t="shared" si="883"/>
        <v>14</v>
      </c>
      <c r="DS355" s="233">
        <f t="shared" si="884"/>
        <v>12</v>
      </c>
      <c r="DT355" s="233" t="str">
        <f ca="1">OFFSET(C3,DR355,DS355)</f>
        <v>José Canale</v>
      </c>
      <c r="DU355" s="233">
        <f ca="1">COUNTIF('Group Stages'!J7:J150,DT355)</f>
        <v>0</v>
      </c>
      <c r="DV355" s="233">
        <f ca="1">COUNTIF('Group Stages'!K7:K150,DT355)</f>
        <v>0</v>
      </c>
      <c r="DW355" s="233">
        <f ca="1">COUNTIF('Group Stages'!L7:L150,DT355)</f>
        <v>0</v>
      </c>
      <c r="DX355" s="233">
        <f ca="1">COUNTIF('Group Stages'!M7:M150,DT355)</f>
        <v>0</v>
      </c>
      <c r="DY355" s="233">
        <f ca="1">COUNTIF('Group Stages'!N7:N150,DT355)</f>
        <v>0</v>
      </c>
      <c r="DZ355" s="233">
        <f ca="1">COUNTIF('Group Stages'!O7:O150,DT355)</f>
        <v>0</v>
      </c>
      <c r="EA355" s="233">
        <f ca="1">COUNTIF('Group Stages'!P7:P150,DT355)</f>
        <v>0</v>
      </c>
      <c r="EB355" s="233">
        <f ca="1">COUNTIF('Group Stages'!Q7:Q150,DT355)</f>
        <v>0</v>
      </c>
      <c r="EC355" s="233">
        <f ca="1">COUNTIF('Knock Out Stages'!K7:K85,DT355)</f>
        <v>0</v>
      </c>
      <c r="ED355" s="233">
        <f ca="1">COUNTIF('Knock Out Stages'!L7:L85,DT355)</f>
        <v>0</v>
      </c>
      <c r="EE355" s="233">
        <f ca="1">COUNTIF('Knock Out Stages'!M7:M85,DT355)</f>
        <v>0</v>
      </c>
      <c r="EF355" s="233">
        <f ca="1">COUNTIF('Knock Out Stages'!N7:N85,DT355)</f>
        <v>0</v>
      </c>
      <c r="EG355" s="233">
        <f ca="1">COUNTIF('Knock Out Stages'!O7:O85,DT355)</f>
        <v>0</v>
      </c>
      <c r="EH355" s="233">
        <f ca="1">COUNTIF('Knock Out Stages'!P7:P85,DT355)</f>
        <v>0</v>
      </c>
      <c r="EI355" s="233">
        <f ca="1">COUNTIF('Knock Out Stages'!Q7:Q85,DT355)</f>
        <v>0</v>
      </c>
      <c r="EJ355" s="233">
        <f ca="1">COUNTIF('Knock Out Stages'!R7:R85,DT355)</f>
        <v>0</v>
      </c>
      <c r="EK355" s="233">
        <f t="shared" ca="1" si="886"/>
        <v>0</v>
      </c>
      <c r="EL355" s="235">
        <f ca="1">RANK(EK355,EK3:EK1250)+COUNTIF(EK3:EK355,EK355)-1</f>
        <v>353</v>
      </c>
      <c r="EM355" s="233" t="str">
        <f t="shared" ca="1" si="887"/>
        <v>José Canale (Paraguay)</v>
      </c>
    </row>
    <row r="356" spans="121:143" x14ac:dyDescent="0.2">
      <c r="DQ356" s="233" t="str">
        <f t="shared" ca="1" si="882"/>
        <v>Paraguay</v>
      </c>
      <c r="DR356" s="233">
        <f t="shared" si="883"/>
        <v>15</v>
      </c>
      <c r="DS356" s="233">
        <f t="shared" si="884"/>
        <v>12</v>
      </c>
      <c r="DT356" s="233" t="str">
        <f ca="1">OFFSET(C3,DR356,DS356)</f>
        <v>Juan Cáceres</v>
      </c>
      <c r="DU356" s="233">
        <f ca="1">COUNTIF('Group Stages'!J7:J150,DT356)</f>
        <v>0</v>
      </c>
      <c r="DV356" s="233">
        <f ca="1">COUNTIF('Group Stages'!K7:K150,DT356)</f>
        <v>0</v>
      </c>
      <c r="DW356" s="233">
        <f ca="1">COUNTIF('Group Stages'!L7:L150,DT356)</f>
        <v>0</v>
      </c>
      <c r="DX356" s="233">
        <f ca="1">COUNTIF('Group Stages'!M7:M150,DT356)</f>
        <v>0</v>
      </c>
      <c r="DY356" s="233">
        <f ca="1">COUNTIF('Group Stages'!N7:N150,DT356)</f>
        <v>0</v>
      </c>
      <c r="DZ356" s="233">
        <f ca="1">COUNTIF('Group Stages'!O7:O150,DT356)</f>
        <v>0</v>
      </c>
      <c r="EA356" s="233">
        <f ca="1">COUNTIF('Group Stages'!P7:P150,DT356)</f>
        <v>0</v>
      </c>
      <c r="EB356" s="233">
        <f ca="1">COUNTIF('Group Stages'!Q7:Q150,DT356)</f>
        <v>0</v>
      </c>
      <c r="EC356" s="233">
        <f ca="1">COUNTIF('Knock Out Stages'!K7:K85,DT356)</f>
        <v>0</v>
      </c>
      <c r="ED356" s="233">
        <f ca="1">COUNTIF('Knock Out Stages'!L7:L85,DT356)</f>
        <v>0</v>
      </c>
      <c r="EE356" s="233">
        <f ca="1">COUNTIF('Knock Out Stages'!M7:M85,DT356)</f>
        <v>0</v>
      </c>
      <c r="EF356" s="233">
        <f ca="1">COUNTIF('Knock Out Stages'!N7:N85,DT356)</f>
        <v>0</v>
      </c>
      <c r="EG356" s="233">
        <f ca="1">COUNTIF('Knock Out Stages'!O7:O85,DT356)</f>
        <v>0</v>
      </c>
      <c r="EH356" s="233">
        <f ca="1">COUNTIF('Knock Out Stages'!P7:P85,DT356)</f>
        <v>0</v>
      </c>
      <c r="EI356" s="233">
        <f ca="1">COUNTIF('Knock Out Stages'!Q7:Q85,DT356)</f>
        <v>0</v>
      </c>
      <c r="EJ356" s="233">
        <f ca="1">COUNTIF('Knock Out Stages'!R7:R85,DT356)</f>
        <v>0</v>
      </c>
      <c r="EK356" s="233">
        <f t="shared" ca="1" si="886"/>
        <v>0</v>
      </c>
      <c r="EL356" s="235">
        <f ca="1">RANK(EK356,EK3:EK1250)+COUNTIF(EK3:EK356,EK356)-1</f>
        <v>354</v>
      </c>
      <c r="EM356" s="233" t="str">
        <f t="shared" ca="1" si="887"/>
        <v>Juan Cáceres (Paraguay)</v>
      </c>
    </row>
    <row r="357" spans="121:143" x14ac:dyDescent="0.2">
      <c r="DQ357" s="233" t="str">
        <f t="shared" ca="1" si="882"/>
        <v>Paraguay</v>
      </c>
      <c r="DR357" s="233">
        <f t="shared" si="883"/>
        <v>16</v>
      </c>
      <c r="DS357" s="233">
        <f t="shared" si="884"/>
        <v>12</v>
      </c>
      <c r="DT357" s="233" t="str">
        <f ca="1">OFFSET(C3,DR357,DS357)</f>
        <v>Julio Enciso</v>
      </c>
      <c r="DU357" s="233">
        <f ca="1">COUNTIF('Group Stages'!J7:J150,DT357)</f>
        <v>0</v>
      </c>
      <c r="DV357" s="233">
        <f ca="1">COUNTIF('Group Stages'!K7:K150,DT357)</f>
        <v>0</v>
      </c>
      <c r="DW357" s="233">
        <f ca="1">COUNTIF('Group Stages'!L7:L150,DT357)</f>
        <v>0</v>
      </c>
      <c r="DX357" s="233">
        <f ca="1">COUNTIF('Group Stages'!M7:M150,DT357)</f>
        <v>0</v>
      </c>
      <c r="DY357" s="233">
        <f ca="1">COUNTIF('Group Stages'!N7:N150,DT357)</f>
        <v>0</v>
      </c>
      <c r="DZ357" s="233">
        <f ca="1">COUNTIF('Group Stages'!O7:O150,DT357)</f>
        <v>0</v>
      </c>
      <c r="EA357" s="233">
        <f ca="1">COUNTIF('Group Stages'!P7:P150,DT357)</f>
        <v>0</v>
      </c>
      <c r="EB357" s="233">
        <f ca="1">COUNTIF('Group Stages'!Q7:Q150,DT357)</f>
        <v>0</v>
      </c>
      <c r="EC357" s="233">
        <f ca="1">COUNTIF('Knock Out Stages'!K7:K85,DT357)</f>
        <v>0</v>
      </c>
      <c r="ED357" s="233">
        <f ca="1">COUNTIF('Knock Out Stages'!L7:L85,DT357)</f>
        <v>0</v>
      </c>
      <c r="EE357" s="233">
        <f ca="1">COUNTIF('Knock Out Stages'!M7:M85,DT357)</f>
        <v>0</v>
      </c>
      <c r="EF357" s="233">
        <f ca="1">COUNTIF('Knock Out Stages'!N7:N85,DT357)</f>
        <v>0</v>
      </c>
      <c r="EG357" s="233">
        <f ca="1">COUNTIF('Knock Out Stages'!O7:O85,DT357)</f>
        <v>0</v>
      </c>
      <c r="EH357" s="233">
        <f ca="1">COUNTIF('Knock Out Stages'!P7:P85,DT357)</f>
        <v>0</v>
      </c>
      <c r="EI357" s="233">
        <f ca="1">COUNTIF('Knock Out Stages'!Q7:Q85,DT357)</f>
        <v>0</v>
      </c>
      <c r="EJ357" s="233">
        <f ca="1">COUNTIF('Knock Out Stages'!R7:R85,DT357)</f>
        <v>0</v>
      </c>
      <c r="EK357" s="233">
        <f t="shared" ca="1" si="886"/>
        <v>0</v>
      </c>
      <c r="EL357" s="235">
        <f ca="1">RANK(EK357,EK3:EK1250)+COUNTIF(EK3:EK357,EK357)-1</f>
        <v>355</v>
      </c>
      <c r="EM357" s="233" t="str">
        <f t="shared" ca="1" si="887"/>
        <v>Julio Enciso (Paraguay)</v>
      </c>
    </row>
    <row r="358" spans="121:143" x14ac:dyDescent="0.2">
      <c r="DQ358" s="233" t="str">
        <f t="shared" ca="1" si="882"/>
        <v>Paraguay</v>
      </c>
      <c r="DR358" s="233">
        <f t="shared" si="883"/>
        <v>17</v>
      </c>
      <c r="DS358" s="233">
        <f t="shared" si="884"/>
        <v>12</v>
      </c>
      <c r="DT358" s="233" t="str">
        <f ca="1">OFFSET(C3,DR358,DS358)</f>
        <v>Júnior Alonso</v>
      </c>
      <c r="DU358" s="233">
        <f ca="1">COUNTIF('Group Stages'!J7:J150,DT358)</f>
        <v>0</v>
      </c>
      <c r="DV358" s="233">
        <f ca="1">COUNTIF('Group Stages'!K7:K150,DT358)</f>
        <v>0</v>
      </c>
      <c r="DW358" s="233">
        <f ca="1">COUNTIF('Group Stages'!L7:L150,DT358)</f>
        <v>0</v>
      </c>
      <c r="DX358" s="233">
        <f ca="1">COUNTIF('Group Stages'!M7:M150,DT358)</f>
        <v>0</v>
      </c>
      <c r="DY358" s="233">
        <f ca="1">COUNTIF('Group Stages'!N7:N150,DT358)</f>
        <v>0</v>
      </c>
      <c r="DZ358" s="233">
        <f ca="1">COUNTIF('Group Stages'!O7:O150,DT358)</f>
        <v>0</v>
      </c>
      <c r="EA358" s="233">
        <f ca="1">COUNTIF('Group Stages'!P7:P150,DT358)</f>
        <v>0</v>
      </c>
      <c r="EB358" s="233">
        <f ca="1">COUNTIF('Group Stages'!Q7:Q150,DT358)</f>
        <v>0</v>
      </c>
      <c r="EC358" s="233">
        <f ca="1">COUNTIF('Knock Out Stages'!K7:K85,DT358)</f>
        <v>0</v>
      </c>
      <c r="ED358" s="233">
        <f ca="1">COUNTIF('Knock Out Stages'!L7:L85,DT358)</f>
        <v>0</v>
      </c>
      <c r="EE358" s="233">
        <f ca="1">COUNTIF('Knock Out Stages'!M7:M85,DT358)</f>
        <v>0</v>
      </c>
      <c r="EF358" s="233">
        <f ca="1">COUNTIF('Knock Out Stages'!N7:N85,DT358)</f>
        <v>0</v>
      </c>
      <c r="EG358" s="233">
        <f ca="1">COUNTIF('Knock Out Stages'!O7:O85,DT358)</f>
        <v>0</v>
      </c>
      <c r="EH358" s="233">
        <f ca="1">COUNTIF('Knock Out Stages'!P7:P85,DT358)</f>
        <v>0</v>
      </c>
      <c r="EI358" s="233">
        <f ca="1">COUNTIF('Knock Out Stages'!Q7:Q85,DT358)</f>
        <v>0</v>
      </c>
      <c r="EJ358" s="233">
        <f ca="1">COUNTIF('Knock Out Stages'!R7:R85,DT358)</f>
        <v>0</v>
      </c>
      <c r="EK358" s="233">
        <f t="shared" ca="1" si="886"/>
        <v>0</v>
      </c>
      <c r="EL358" s="235">
        <f ca="1">RANK(EK358,EK3:EK1250)+COUNTIF(EK3:EK358,EK358)-1</f>
        <v>356</v>
      </c>
      <c r="EM358" s="233" t="str">
        <f t="shared" ca="1" si="887"/>
        <v>Júnior Alonso (Paraguay)</v>
      </c>
    </row>
    <row r="359" spans="121:143" x14ac:dyDescent="0.2">
      <c r="DQ359" s="233" t="str">
        <f t="shared" ca="1" si="882"/>
        <v>Paraguay</v>
      </c>
      <c r="DR359" s="233">
        <f t="shared" si="883"/>
        <v>18</v>
      </c>
      <c r="DS359" s="233">
        <f t="shared" si="884"/>
        <v>12</v>
      </c>
      <c r="DT359" s="233" t="str">
        <f ca="1">OFFSET(C3,DR359,DS359)</f>
        <v>Kaku</v>
      </c>
      <c r="DU359" s="233">
        <f ca="1">COUNTIF('Group Stages'!J7:J150,DT359)</f>
        <v>0</v>
      </c>
      <c r="DV359" s="233">
        <f ca="1">COUNTIF('Group Stages'!K7:K150,DT359)</f>
        <v>0</v>
      </c>
      <c r="DW359" s="233">
        <f ca="1">COUNTIF('Group Stages'!L7:L150,DT359)</f>
        <v>0</v>
      </c>
      <c r="DX359" s="233">
        <f ca="1">COUNTIF('Group Stages'!M7:M150,DT359)</f>
        <v>0</v>
      </c>
      <c r="DY359" s="233">
        <f ca="1">COUNTIF('Group Stages'!N7:N150,DT359)</f>
        <v>0</v>
      </c>
      <c r="DZ359" s="233">
        <f ca="1">COUNTIF('Group Stages'!O7:O150,DT359)</f>
        <v>0</v>
      </c>
      <c r="EA359" s="233">
        <f ca="1">COUNTIF('Group Stages'!P7:P150,DT359)</f>
        <v>0</v>
      </c>
      <c r="EB359" s="233">
        <f ca="1">COUNTIF('Group Stages'!Q7:Q150,DT359)</f>
        <v>0</v>
      </c>
      <c r="EC359" s="233">
        <f ca="1">COUNTIF('Knock Out Stages'!K7:K85,DT359)</f>
        <v>0</v>
      </c>
      <c r="ED359" s="233">
        <f ca="1">COUNTIF('Knock Out Stages'!L7:L85,DT359)</f>
        <v>0</v>
      </c>
      <c r="EE359" s="233">
        <f ca="1">COUNTIF('Knock Out Stages'!M7:M85,DT359)</f>
        <v>0</v>
      </c>
      <c r="EF359" s="233">
        <f ca="1">COUNTIF('Knock Out Stages'!N7:N85,DT359)</f>
        <v>0</v>
      </c>
      <c r="EG359" s="233">
        <f ca="1">COUNTIF('Knock Out Stages'!O7:O85,DT359)</f>
        <v>0</v>
      </c>
      <c r="EH359" s="233">
        <f ca="1">COUNTIF('Knock Out Stages'!P7:P85,DT359)</f>
        <v>0</v>
      </c>
      <c r="EI359" s="233">
        <f ca="1">COUNTIF('Knock Out Stages'!Q7:Q85,DT359)</f>
        <v>0</v>
      </c>
      <c r="EJ359" s="233">
        <f ca="1">COUNTIF('Knock Out Stages'!R7:R85,DT359)</f>
        <v>0</v>
      </c>
      <c r="EK359" s="233">
        <f t="shared" ca="1" si="886"/>
        <v>0</v>
      </c>
      <c r="EL359" s="235">
        <f ca="1">RANK(EK359,EK3:EK1250)+COUNTIF(EK3:EK359,EK359)-1</f>
        <v>357</v>
      </c>
      <c r="EM359" s="233" t="str">
        <f t="shared" ca="1" si="887"/>
        <v>Kaku (Paraguay)</v>
      </c>
    </row>
    <row r="360" spans="121:143" x14ac:dyDescent="0.2">
      <c r="DQ360" s="233" t="str">
        <f t="shared" ca="1" si="882"/>
        <v>Paraguay</v>
      </c>
      <c r="DR360" s="233">
        <f t="shared" si="883"/>
        <v>19</v>
      </c>
      <c r="DS360" s="233">
        <f t="shared" si="884"/>
        <v>12</v>
      </c>
      <c r="DT360" s="233" t="str">
        <f ca="1">OFFSET(C3,DR360,DS360)</f>
        <v>Lucas Romero</v>
      </c>
      <c r="DU360" s="233">
        <f ca="1">COUNTIF('Group Stages'!J7:J150,DT360)</f>
        <v>0</v>
      </c>
      <c r="DV360" s="233">
        <f ca="1">COUNTIF('Group Stages'!K7:K150,DT360)</f>
        <v>0</v>
      </c>
      <c r="DW360" s="233">
        <f ca="1">COUNTIF('Group Stages'!L7:L150,DT360)</f>
        <v>0</v>
      </c>
      <c r="DX360" s="233">
        <f ca="1">COUNTIF('Group Stages'!M7:M150,DT360)</f>
        <v>0</v>
      </c>
      <c r="DY360" s="233">
        <f ca="1">COUNTIF('Group Stages'!N7:N150,DT360)</f>
        <v>0</v>
      </c>
      <c r="DZ360" s="233">
        <f ca="1">COUNTIF('Group Stages'!O7:O150,DT360)</f>
        <v>0</v>
      </c>
      <c r="EA360" s="233">
        <f ca="1">COUNTIF('Group Stages'!P7:P150,DT360)</f>
        <v>0</v>
      </c>
      <c r="EB360" s="233">
        <f ca="1">COUNTIF('Group Stages'!Q7:Q150,DT360)</f>
        <v>0</v>
      </c>
      <c r="EC360" s="233">
        <f ca="1">COUNTIF('Knock Out Stages'!K7:K85,DT360)</f>
        <v>0</v>
      </c>
      <c r="ED360" s="233">
        <f ca="1">COUNTIF('Knock Out Stages'!L7:L85,DT360)</f>
        <v>0</v>
      </c>
      <c r="EE360" s="233">
        <f ca="1">COUNTIF('Knock Out Stages'!M7:M85,DT360)</f>
        <v>0</v>
      </c>
      <c r="EF360" s="233">
        <f ca="1">COUNTIF('Knock Out Stages'!N7:N85,DT360)</f>
        <v>0</v>
      </c>
      <c r="EG360" s="233">
        <f ca="1">COUNTIF('Knock Out Stages'!O7:O85,DT360)</f>
        <v>0</v>
      </c>
      <c r="EH360" s="233">
        <f ca="1">COUNTIF('Knock Out Stages'!P7:P85,DT360)</f>
        <v>0</v>
      </c>
      <c r="EI360" s="233">
        <f ca="1">COUNTIF('Knock Out Stages'!Q7:Q85,DT360)</f>
        <v>0</v>
      </c>
      <c r="EJ360" s="233">
        <f ca="1">COUNTIF('Knock Out Stages'!R7:R85,DT360)</f>
        <v>0</v>
      </c>
      <c r="EK360" s="233">
        <f t="shared" ca="1" si="886"/>
        <v>0</v>
      </c>
      <c r="EL360" s="235">
        <f ca="1">RANK(EK360,EK3:EK1250)+COUNTIF(EK3:EK360,EK360)-1</f>
        <v>358</v>
      </c>
      <c r="EM360" s="233" t="str">
        <f t="shared" ca="1" si="887"/>
        <v>Lucas Romero (Paraguay)</v>
      </c>
    </row>
    <row r="361" spans="121:143" x14ac:dyDescent="0.2">
      <c r="DQ361" s="233" t="str">
        <f t="shared" ca="1" si="882"/>
        <v>Paraguay</v>
      </c>
      <c r="DR361" s="233">
        <f t="shared" si="883"/>
        <v>20</v>
      </c>
      <c r="DS361" s="233">
        <f t="shared" si="884"/>
        <v>12</v>
      </c>
      <c r="DT361" s="233" t="str">
        <f ca="1">OFFSET(C3,DR361,DS361)</f>
        <v>Matías Galarza</v>
      </c>
      <c r="DU361" s="233">
        <f ca="1">COUNTIF('Group Stages'!J7:J150,DT361)</f>
        <v>0</v>
      </c>
      <c r="DV361" s="233">
        <f ca="1">COUNTIF('Group Stages'!K7:K150,DT361)</f>
        <v>0</v>
      </c>
      <c r="DW361" s="233">
        <f ca="1">COUNTIF('Group Stages'!L7:L150,DT361)</f>
        <v>0</v>
      </c>
      <c r="DX361" s="233">
        <f ca="1">COUNTIF('Group Stages'!M7:M150,DT361)</f>
        <v>0</v>
      </c>
      <c r="DY361" s="233">
        <f ca="1">COUNTIF('Group Stages'!N7:N150,DT361)</f>
        <v>0</v>
      </c>
      <c r="DZ361" s="233">
        <f ca="1">COUNTIF('Group Stages'!O7:O150,DT361)</f>
        <v>0</v>
      </c>
      <c r="EA361" s="233">
        <f ca="1">COUNTIF('Group Stages'!P7:P150,DT361)</f>
        <v>0</v>
      </c>
      <c r="EB361" s="233">
        <f ca="1">COUNTIF('Group Stages'!Q7:Q150,DT361)</f>
        <v>0</v>
      </c>
      <c r="EC361" s="233">
        <f ca="1">COUNTIF('Knock Out Stages'!K7:K85,DT361)</f>
        <v>0</v>
      </c>
      <c r="ED361" s="233">
        <f ca="1">COUNTIF('Knock Out Stages'!L7:L85,DT361)</f>
        <v>0</v>
      </c>
      <c r="EE361" s="233">
        <f ca="1">COUNTIF('Knock Out Stages'!M7:M85,DT361)</f>
        <v>0</v>
      </c>
      <c r="EF361" s="233">
        <f ca="1">COUNTIF('Knock Out Stages'!N7:N85,DT361)</f>
        <v>0</v>
      </c>
      <c r="EG361" s="233">
        <f ca="1">COUNTIF('Knock Out Stages'!O7:O85,DT361)</f>
        <v>0</v>
      </c>
      <c r="EH361" s="233">
        <f ca="1">COUNTIF('Knock Out Stages'!P7:P85,DT361)</f>
        <v>0</v>
      </c>
      <c r="EI361" s="233">
        <f ca="1">COUNTIF('Knock Out Stages'!Q7:Q85,DT361)</f>
        <v>0</v>
      </c>
      <c r="EJ361" s="233">
        <f ca="1">COUNTIF('Knock Out Stages'!R7:R85,DT361)</f>
        <v>0</v>
      </c>
      <c r="EK361" s="233">
        <f t="shared" ca="1" si="886"/>
        <v>0</v>
      </c>
      <c r="EL361" s="235">
        <f ca="1">RANK(EK361,EK3:EK1250)+COUNTIF(EK3:EK361,EK361)-1</f>
        <v>359</v>
      </c>
      <c r="EM361" s="233" t="str">
        <f t="shared" ca="1" si="887"/>
        <v>Matías Galarza (Paraguay)</v>
      </c>
    </row>
    <row r="362" spans="121:143" x14ac:dyDescent="0.2">
      <c r="DQ362" s="233" t="str">
        <f t="shared" ca="1" si="882"/>
        <v>Paraguay</v>
      </c>
      <c r="DR362" s="233">
        <f t="shared" si="883"/>
        <v>21</v>
      </c>
      <c r="DS362" s="233">
        <f t="shared" si="884"/>
        <v>12</v>
      </c>
      <c r="DT362" s="233" t="str">
        <f ca="1">OFFSET(C3,DR362,DS362)</f>
        <v>Mauricio</v>
      </c>
      <c r="DU362" s="233">
        <f ca="1">COUNTIF('Group Stages'!J7:J150,DT362)</f>
        <v>0</v>
      </c>
      <c r="DV362" s="233">
        <f ca="1">COUNTIF('Group Stages'!K7:K150,DT362)</f>
        <v>0</v>
      </c>
      <c r="DW362" s="233">
        <f ca="1">COUNTIF('Group Stages'!L7:L150,DT362)</f>
        <v>0</v>
      </c>
      <c r="DX362" s="233">
        <f ca="1">COUNTIF('Group Stages'!M7:M150,DT362)</f>
        <v>0</v>
      </c>
      <c r="DY362" s="233">
        <f ca="1">COUNTIF('Group Stages'!N7:N150,DT362)</f>
        <v>0</v>
      </c>
      <c r="DZ362" s="233">
        <f ca="1">COUNTIF('Group Stages'!O7:O150,DT362)</f>
        <v>0</v>
      </c>
      <c r="EA362" s="233">
        <f ca="1">COUNTIF('Group Stages'!P7:P150,DT362)</f>
        <v>0</v>
      </c>
      <c r="EB362" s="233">
        <f ca="1">COUNTIF('Group Stages'!Q7:Q150,DT362)</f>
        <v>0</v>
      </c>
      <c r="EC362" s="233">
        <f ca="1">COUNTIF('Knock Out Stages'!K7:K85,DT362)</f>
        <v>0</v>
      </c>
      <c r="ED362" s="233">
        <f ca="1">COUNTIF('Knock Out Stages'!L7:L85,DT362)</f>
        <v>0</v>
      </c>
      <c r="EE362" s="233">
        <f ca="1">COUNTIF('Knock Out Stages'!M7:M85,DT362)</f>
        <v>0</v>
      </c>
      <c r="EF362" s="233">
        <f ca="1">COUNTIF('Knock Out Stages'!N7:N85,DT362)</f>
        <v>0</v>
      </c>
      <c r="EG362" s="233">
        <f ca="1">COUNTIF('Knock Out Stages'!O7:O85,DT362)</f>
        <v>0</v>
      </c>
      <c r="EH362" s="233">
        <f ca="1">COUNTIF('Knock Out Stages'!P7:P85,DT362)</f>
        <v>0</v>
      </c>
      <c r="EI362" s="233">
        <f ca="1">COUNTIF('Knock Out Stages'!Q7:Q85,DT362)</f>
        <v>0</v>
      </c>
      <c r="EJ362" s="233">
        <f ca="1">COUNTIF('Knock Out Stages'!R7:R85,DT362)</f>
        <v>0</v>
      </c>
      <c r="EK362" s="233">
        <f t="shared" ca="1" si="886"/>
        <v>0</v>
      </c>
      <c r="EL362" s="235">
        <f ca="1">RANK(EK362,EK3:EK1250)+COUNTIF(EK3:EK362,EK362)-1</f>
        <v>360</v>
      </c>
      <c r="EM362" s="233" t="str">
        <f t="shared" ca="1" si="887"/>
        <v>Mauricio (Paraguay)</v>
      </c>
    </row>
    <row r="363" spans="121:143" x14ac:dyDescent="0.2">
      <c r="DQ363" s="233" t="str">
        <f t="shared" ca="1" si="882"/>
        <v>Paraguay</v>
      </c>
      <c r="DR363" s="233">
        <f t="shared" si="883"/>
        <v>22</v>
      </c>
      <c r="DS363" s="233">
        <f t="shared" si="884"/>
        <v>12</v>
      </c>
      <c r="DT363" s="233" t="str">
        <f ca="1">OFFSET(C3,DR363,DS363)</f>
        <v>Miguel Almirón</v>
      </c>
      <c r="DU363" s="233">
        <f ca="1">COUNTIF('Group Stages'!J7:J150,DT363)</f>
        <v>0</v>
      </c>
      <c r="DV363" s="233">
        <f ca="1">COUNTIF('Group Stages'!K7:K150,DT363)</f>
        <v>0</v>
      </c>
      <c r="DW363" s="233">
        <f ca="1">COUNTIF('Group Stages'!L7:L150,DT363)</f>
        <v>0</v>
      </c>
      <c r="DX363" s="233">
        <f ca="1">COUNTIF('Group Stages'!M7:M150,DT363)</f>
        <v>0</v>
      </c>
      <c r="DY363" s="233">
        <f ca="1">COUNTIF('Group Stages'!N7:N150,DT363)</f>
        <v>0</v>
      </c>
      <c r="DZ363" s="233">
        <f ca="1">COUNTIF('Group Stages'!O7:O150,DT363)</f>
        <v>0</v>
      </c>
      <c r="EA363" s="233">
        <f ca="1">COUNTIF('Group Stages'!P7:P150,DT363)</f>
        <v>0</v>
      </c>
      <c r="EB363" s="233">
        <f ca="1">COUNTIF('Group Stages'!Q7:Q150,DT363)</f>
        <v>0</v>
      </c>
      <c r="EC363" s="233">
        <f ca="1">COUNTIF('Knock Out Stages'!K7:K85,DT363)</f>
        <v>0</v>
      </c>
      <c r="ED363" s="233">
        <f ca="1">COUNTIF('Knock Out Stages'!L7:L85,DT363)</f>
        <v>0</v>
      </c>
      <c r="EE363" s="233">
        <f ca="1">COUNTIF('Knock Out Stages'!M7:M85,DT363)</f>
        <v>0</v>
      </c>
      <c r="EF363" s="233">
        <f ca="1">COUNTIF('Knock Out Stages'!N7:N85,DT363)</f>
        <v>0</v>
      </c>
      <c r="EG363" s="233">
        <f ca="1">COUNTIF('Knock Out Stages'!O7:O85,DT363)</f>
        <v>0</v>
      </c>
      <c r="EH363" s="233">
        <f ca="1">COUNTIF('Knock Out Stages'!P7:P85,DT363)</f>
        <v>0</v>
      </c>
      <c r="EI363" s="233">
        <f ca="1">COUNTIF('Knock Out Stages'!Q7:Q85,DT363)</f>
        <v>0</v>
      </c>
      <c r="EJ363" s="233">
        <f ca="1">COUNTIF('Knock Out Stages'!R7:R85,DT363)</f>
        <v>0</v>
      </c>
      <c r="EK363" s="233">
        <f t="shared" ca="1" si="886"/>
        <v>0</v>
      </c>
      <c r="EL363" s="235">
        <f ca="1">RANK(EK363,EK3:EK1250)+COUNTIF(EK3:EK363,EK363)-1</f>
        <v>361</v>
      </c>
      <c r="EM363" s="233" t="str">
        <f t="shared" ca="1" si="887"/>
        <v>Miguel Almirón (Paraguay)</v>
      </c>
    </row>
    <row r="364" spans="121:143" x14ac:dyDescent="0.2">
      <c r="DQ364" s="233" t="str">
        <f t="shared" ca="1" si="882"/>
        <v>Paraguay</v>
      </c>
      <c r="DR364" s="233">
        <f t="shared" si="883"/>
        <v>23</v>
      </c>
      <c r="DS364" s="233">
        <f t="shared" si="884"/>
        <v>12</v>
      </c>
      <c r="DT364" s="233" t="str">
        <f ca="1">OFFSET(C3,DR364,DS364)</f>
        <v>Omar Alderete</v>
      </c>
      <c r="DU364" s="233">
        <f ca="1">COUNTIF('Group Stages'!J7:J150,DT364)</f>
        <v>0</v>
      </c>
      <c r="DV364" s="233">
        <f ca="1">COUNTIF('Group Stages'!K7:K150,DT364)</f>
        <v>0</v>
      </c>
      <c r="DW364" s="233">
        <f ca="1">COUNTIF('Group Stages'!L7:L150,DT364)</f>
        <v>0</v>
      </c>
      <c r="DX364" s="233">
        <f ca="1">COUNTIF('Group Stages'!M7:M150,DT364)</f>
        <v>0</v>
      </c>
      <c r="DY364" s="233">
        <f ca="1">COUNTIF('Group Stages'!N7:N150,DT364)</f>
        <v>0</v>
      </c>
      <c r="DZ364" s="233">
        <f ca="1">COUNTIF('Group Stages'!O7:O150,DT364)</f>
        <v>0</v>
      </c>
      <c r="EA364" s="233">
        <f ca="1">COUNTIF('Group Stages'!P7:P150,DT364)</f>
        <v>0</v>
      </c>
      <c r="EB364" s="233">
        <f ca="1">COUNTIF('Group Stages'!Q7:Q150,DT364)</f>
        <v>0</v>
      </c>
      <c r="EC364" s="233">
        <f ca="1">COUNTIF('Knock Out Stages'!K7:K85,DT364)</f>
        <v>0</v>
      </c>
      <c r="ED364" s="233">
        <f ca="1">COUNTIF('Knock Out Stages'!L7:L85,DT364)</f>
        <v>0</v>
      </c>
      <c r="EE364" s="233">
        <f ca="1">COUNTIF('Knock Out Stages'!M7:M85,DT364)</f>
        <v>0</v>
      </c>
      <c r="EF364" s="233">
        <f ca="1">COUNTIF('Knock Out Stages'!N7:N85,DT364)</f>
        <v>0</v>
      </c>
      <c r="EG364" s="233">
        <f ca="1">COUNTIF('Knock Out Stages'!O7:O85,DT364)</f>
        <v>0</v>
      </c>
      <c r="EH364" s="233">
        <f ca="1">COUNTIF('Knock Out Stages'!P7:P85,DT364)</f>
        <v>0</v>
      </c>
      <c r="EI364" s="233">
        <f ca="1">COUNTIF('Knock Out Stages'!Q7:Q85,DT364)</f>
        <v>0</v>
      </c>
      <c r="EJ364" s="233">
        <f ca="1">COUNTIF('Knock Out Stages'!R7:R85,DT364)</f>
        <v>0</v>
      </c>
      <c r="EK364" s="233">
        <f t="shared" ca="1" si="886"/>
        <v>0</v>
      </c>
      <c r="EL364" s="235">
        <f ca="1">RANK(EK364,EK3:EK1250)+COUNTIF(EK3:EK364,EK364)-1</f>
        <v>362</v>
      </c>
      <c r="EM364" s="233" t="str">
        <f t="shared" ca="1" si="887"/>
        <v>Omar Alderete (Paraguay)</v>
      </c>
    </row>
    <row r="365" spans="121:143" x14ac:dyDescent="0.2">
      <c r="DQ365" s="233" t="str">
        <f t="shared" ca="1" si="882"/>
        <v>Paraguay</v>
      </c>
      <c r="DR365" s="233">
        <f t="shared" si="883"/>
        <v>24</v>
      </c>
      <c r="DS365" s="233">
        <f t="shared" si="884"/>
        <v>12</v>
      </c>
      <c r="DT365" s="233" t="str">
        <f ca="1">OFFSET(C3,DR365,DS365)</f>
        <v>Orlando Gil</v>
      </c>
      <c r="DU365" s="233">
        <f ca="1">COUNTIF('Group Stages'!J7:J150,DT365)</f>
        <v>0</v>
      </c>
      <c r="DV365" s="233">
        <f ca="1">COUNTIF('Group Stages'!K7:K150,DT365)</f>
        <v>0</v>
      </c>
      <c r="DW365" s="233">
        <f ca="1">COUNTIF('Group Stages'!L7:L150,DT365)</f>
        <v>0</v>
      </c>
      <c r="DX365" s="233">
        <f ca="1">COUNTIF('Group Stages'!M7:M150,DT365)</f>
        <v>0</v>
      </c>
      <c r="DY365" s="233">
        <f ca="1">COUNTIF('Group Stages'!N7:N150,DT365)</f>
        <v>0</v>
      </c>
      <c r="DZ365" s="233">
        <f ca="1">COUNTIF('Group Stages'!O7:O150,DT365)</f>
        <v>0</v>
      </c>
      <c r="EA365" s="233">
        <f ca="1">COUNTIF('Group Stages'!P7:P150,DT365)</f>
        <v>0</v>
      </c>
      <c r="EB365" s="233">
        <f ca="1">COUNTIF('Group Stages'!Q7:Q150,DT365)</f>
        <v>0</v>
      </c>
      <c r="EC365" s="233">
        <f ca="1">COUNTIF('Knock Out Stages'!K7:K85,DT365)</f>
        <v>0</v>
      </c>
      <c r="ED365" s="233">
        <f ca="1">COUNTIF('Knock Out Stages'!L7:L85,DT365)</f>
        <v>0</v>
      </c>
      <c r="EE365" s="233">
        <f ca="1">COUNTIF('Knock Out Stages'!M7:M85,DT365)</f>
        <v>0</v>
      </c>
      <c r="EF365" s="233">
        <f ca="1">COUNTIF('Knock Out Stages'!N7:N85,DT365)</f>
        <v>0</v>
      </c>
      <c r="EG365" s="233">
        <f ca="1">COUNTIF('Knock Out Stages'!O7:O85,DT365)</f>
        <v>0</v>
      </c>
      <c r="EH365" s="233">
        <f ca="1">COUNTIF('Knock Out Stages'!P7:P85,DT365)</f>
        <v>0</v>
      </c>
      <c r="EI365" s="233">
        <f ca="1">COUNTIF('Knock Out Stages'!Q7:Q85,DT365)</f>
        <v>0</v>
      </c>
      <c r="EJ365" s="233">
        <f ca="1">COUNTIF('Knock Out Stages'!R7:R85,DT365)</f>
        <v>0</v>
      </c>
      <c r="EK365" s="233">
        <f t="shared" ca="1" si="886"/>
        <v>0</v>
      </c>
      <c r="EL365" s="235">
        <f ca="1">RANK(EK365,EK3:EK1250)+COUNTIF(EK3:EK365,EK365)-1</f>
        <v>363</v>
      </c>
      <c r="EM365" s="233" t="str">
        <f t="shared" ca="1" si="887"/>
        <v>Orlando Gil (Paraguay)</v>
      </c>
    </row>
    <row r="366" spans="121:143" x14ac:dyDescent="0.2">
      <c r="DQ366" s="233" t="str">
        <f t="shared" ca="1" si="882"/>
        <v>Paraguay</v>
      </c>
      <c r="DR366" s="233">
        <f t="shared" si="883"/>
        <v>25</v>
      </c>
      <c r="DS366" s="233">
        <f t="shared" si="884"/>
        <v>12</v>
      </c>
      <c r="DT366" s="233" t="str">
        <f ca="1">OFFSET(C3,DR366,DS366)</f>
        <v>Ramón Sosa</v>
      </c>
      <c r="DU366" s="233">
        <f ca="1">COUNTIF('Group Stages'!J7:J150,DT366)</f>
        <v>0</v>
      </c>
      <c r="DV366" s="233">
        <f ca="1">COUNTIF('Group Stages'!K7:K150,DT366)</f>
        <v>0</v>
      </c>
      <c r="DW366" s="233">
        <f ca="1">COUNTIF('Group Stages'!L7:L150,DT366)</f>
        <v>0</v>
      </c>
      <c r="DX366" s="233">
        <f ca="1">COUNTIF('Group Stages'!M7:M150,DT366)</f>
        <v>0</v>
      </c>
      <c r="DY366" s="233">
        <f ca="1">COUNTIF('Group Stages'!N7:N150,DT366)</f>
        <v>0</v>
      </c>
      <c r="DZ366" s="233">
        <f ca="1">COUNTIF('Group Stages'!O7:O150,DT366)</f>
        <v>0</v>
      </c>
      <c r="EA366" s="233">
        <f ca="1">COUNTIF('Group Stages'!P7:P150,DT366)</f>
        <v>0</v>
      </c>
      <c r="EB366" s="233">
        <f ca="1">COUNTIF('Group Stages'!Q7:Q150,DT366)</f>
        <v>0</v>
      </c>
      <c r="EC366" s="233">
        <f ca="1">COUNTIF('Knock Out Stages'!K7:K85,DT366)</f>
        <v>0</v>
      </c>
      <c r="ED366" s="233">
        <f ca="1">COUNTIF('Knock Out Stages'!L7:L85,DT366)</f>
        <v>0</v>
      </c>
      <c r="EE366" s="233">
        <f ca="1">COUNTIF('Knock Out Stages'!M7:M85,DT366)</f>
        <v>0</v>
      </c>
      <c r="EF366" s="233">
        <f ca="1">COUNTIF('Knock Out Stages'!N7:N85,DT366)</f>
        <v>0</v>
      </c>
      <c r="EG366" s="233">
        <f ca="1">COUNTIF('Knock Out Stages'!O7:O85,DT366)</f>
        <v>0</v>
      </c>
      <c r="EH366" s="233">
        <f ca="1">COUNTIF('Knock Out Stages'!P7:P85,DT366)</f>
        <v>0</v>
      </c>
      <c r="EI366" s="233">
        <f ca="1">COUNTIF('Knock Out Stages'!Q7:Q85,DT366)</f>
        <v>0</v>
      </c>
      <c r="EJ366" s="233">
        <f ca="1">COUNTIF('Knock Out Stages'!R7:R85,DT366)</f>
        <v>0</v>
      </c>
      <c r="EK366" s="233">
        <f t="shared" ca="1" si="886"/>
        <v>0</v>
      </c>
      <c r="EL366" s="235">
        <f ca="1">RANK(EK366,EK3:EK1250)+COUNTIF(EK3:EK366,EK366)-1</f>
        <v>364</v>
      </c>
      <c r="EM366" s="233" t="str">
        <f t="shared" ca="1" si="887"/>
        <v>Ramón Sosa (Paraguay)</v>
      </c>
    </row>
    <row r="367" spans="121:143" x14ac:dyDescent="0.2">
      <c r="DQ367" s="233" t="str">
        <f ca="1">OFFSET(C2,DR367,DS367)</f>
        <v>Australia</v>
      </c>
      <c r="DR367" s="233">
        <f t="shared" si="883"/>
        <v>0</v>
      </c>
      <c r="DS367" s="233">
        <f t="shared" si="884"/>
        <v>13</v>
      </c>
      <c r="DT367" s="233" t="str">
        <f ca="1">OFFSET(C3,DR367,DS367)</f>
        <v>Aiden O'Neill</v>
      </c>
      <c r="DU367" s="233">
        <f ca="1">COUNTIF('Group Stages'!J7:J150,DT367)</f>
        <v>0</v>
      </c>
      <c r="DV367" s="233">
        <f ca="1">COUNTIF('Group Stages'!K7:K150,DT367)</f>
        <v>0</v>
      </c>
      <c r="DW367" s="233">
        <f ca="1">COUNTIF('Group Stages'!L7:L150,DT367)</f>
        <v>0</v>
      </c>
      <c r="DX367" s="233">
        <f ca="1">COUNTIF('Group Stages'!M7:M150,DT367)</f>
        <v>0</v>
      </c>
      <c r="DY367" s="233">
        <f ca="1">COUNTIF('Group Stages'!N7:N150,DT367)</f>
        <v>0</v>
      </c>
      <c r="DZ367" s="233">
        <f ca="1">COUNTIF('Group Stages'!O7:O150,DT367)</f>
        <v>0</v>
      </c>
      <c r="EA367" s="233">
        <f ca="1">COUNTIF('Group Stages'!P7:P150,DT367)</f>
        <v>0</v>
      </c>
      <c r="EB367" s="233">
        <f ca="1">COUNTIF('Group Stages'!Q7:Q150,DT367)</f>
        <v>0</v>
      </c>
      <c r="EC367" s="233">
        <f ca="1">COUNTIF('Knock Out Stages'!K7:K85,DT367)</f>
        <v>0</v>
      </c>
      <c r="ED367" s="233">
        <f ca="1">COUNTIF('Knock Out Stages'!L7:L85,DT367)</f>
        <v>0</v>
      </c>
      <c r="EE367" s="233">
        <f ca="1">COUNTIF('Knock Out Stages'!M7:M85,DT367)</f>
        <v>0</v>
      </c>
      <c r="EF367" s="233">
        <f ca="1">COUNTIF('Knock Out Stages'!N7:N85,DT367)</f>
        <v>0</v>
      </c>
      <c r="EG367" s="233">
        <f ca="1">COUNTIF('Knock Out Stages'!O7:O85,DT367)</f>
        <v>0</v>
      </c>
      <c r="EH367" s="233">
        <f ca="1">COUNTIF('Knock Out Stages'!P7:P85,DT367)</f>
        <v>0</v>
      </c>
      <c r="EI367" s="233">
        <f ca="1">COUNTIF('Knock Out Stages'!Q7:Q85,DT367)</f>
        <v>0</v>
      </c>
      <c r="EJ367" s="233">
        <f ca="1">COUNTIF('Knock Out Stages'!R7:R85,DT367)</f>
        <v>0</v>
      </c>
      <c r="EK367" s="233">
        <f t="shared" ca="1" si="886"/>
        <v>0</v>
      </c>
      <c r="EL367" s="235">
        <f ca="1">RANK(EK367,EK3:EK1250)+COUNTIF(EK3:EK367,EK367)-1</f>
        <v>365</v>
      </c>
      <c r="EM367" s="233" t="str">
        <f t="shared" ca="1" si="887"/>
        <v>Aiden O'Neill (Australia)</v>
      </c>
    </row>
    <row r="368" spans="121:143" x14ac:dyDescent="0.2">
      <c r="DQ368" s="233" t="str">
        <f t="shared" ref="DQ368" ca="1" si="889">DQ367</f>
        <v>Australia</v>
      </c>
      <c r="DR368" s="233">
        <f t="shared" si="883"/>
        <v>1</v>
      </c>
      <c r="DS368" s="233">
        <f t="shared" si="884"/>
        <v>13</v>
      </c>
      <c r="DT368" s="233" t="str">
        <f ca="1">OFFSET(C3,DR368,DS368)</f>
        <v>Ajdin Hrustic</v>
      </c>
      <c r="DU368" s="233">
        <f ca="1">COUNTIF('Group Stages'!J7:J150,DT368)</f>
        <v>0</v>
      </c>
      <c r="DV368" s="233">
        <f ca="1">COUNTIF('Group Stages'!K7:K150,DT368)</f>
        <v>0</v>
      </c>
      <c r="DW368" s="233">
        <f ca="1">COUNTIF('Group Stages'!L7:L150,DT368)</f>
        <v>0</v>
      </c>
      <c r="DX368" s="233">
        <f ca="1">COUNTIF('Group Stages'!M7:M150,DT368)</f>
        <v>0</v>
      </c>
      <c r="DY368" s="233">
        <f ca="1">COUNTIF('Group Stages'!N7:N150,DT368)</f>
        <v>0</v>
      </c>
      <c r="DZ368" s="233">
        <f ca="1">COUNTIF('Group Stages'!O7:O150,DT368)</f>
        <v>0</v>
      </c>
      <c r="EA368" s="233">
        <f ca="1">COUNTIF('Group Stages'!P7:P150,DT368)</f>
        <v>0</v>
      </c>
      <c r="EB368" s="233">
        <f ca="1">COUNTIF('Group Stages'!Q7:Q150,DT368)</f>
        <v>0</v>
      </c>
      <c r="EC368" s="233">
        <f ca="1">COUNTIF('Knock Out Stages'!K7:K85,DT368)</f>
        <v>0</v>
      </c>
      <c r="ED368" s="233">
        <f ca="1">COUNTIF('Knock Out Stages'!L7:L85,DT368)</f>
        <v>0</v>
      </c>
      <c r="EE368" s="233">
        <f ca="1">COUNTIF('Knock Out Stages'!M7:M85,DT368)</f>
        <v>0</v>
      </c>
      <c r="EF368" s="233">
        <f ca="1">COUNTIF('Knock Out Stages'!N7:N85,DT368)</f>
        <v>0</v>
      </c>
      <c r="EG368" s="233">
        <f ca="1">COUNTIF('Knock Out Stages'!O7:O85,DT368)</f>
        <v>0</v>
      </c>
      <c r="EH368" s="233">
        <f ca="1">COUNTIF('Knock Out Stages'!P7:P85,DT368)</f>
        <v>0</v>
      </c>
      <c r="EI368" s="233">
        <f ca="1">COUNTIF('Knock Out Stages'!Q7:Q85,DT368)</f>
        <v>0</v>
      </c>
      <c r="EJ368" s="233">
        <f ca="1">COUNTIF('Knock Out Stages'!R7:R85,DT368)</f>
        <v>0</v>
      </c>
      <c r="EK368" s="233">
        <f t="shared" ca="1" si="886"/>
        <v>0</v>
      </c>
      <c r="EL368" s="235">
        <f ca="1">RANK(EK368,EK3:EK1250)+COUNTIF(EK3:EK368,EK368)-1</f>
        <v>366</v>
      </c>
      <c r="EM368" s="233" t="str">
        <f t="shared" ca="1" si="887"/>
        <v>Ajdin Hrustic (Australia)</v>
      </c>
    </row>
    <row r="369" spans="121:143" x14ac:dyDescent="0.2">
      <c r="DQ369" s="233" t="str">
        <f t="shared" ca="1" si="882"/>
        <v>Australia</v>
      </c>
      <c r="DR369" s="233">
        <f t="shared" si="883"/>
        <v>2</v>
      </c>
      <c r="DS369" s="233">
        <f t="shared" si="884"/>
        <v>13</v>
      </c>
      <c r="DT369" s="233" t="str">
        <f ca="1">OFFSET(C3,DR369,DS369)</f>
        <v>Alessandro Circati</v>
      </c>
      <c r="DU369" s="233">
        <f ca="1">COUNTIF('Group Stages'!J7:J150,DT369)</f>
        <v>0</v>
      </c>
      <c r="DV369" s="233">
        <f ca="1">COUNTIF('Group Stages'!K7:K150,DT369)</f>
        <v>0</v>
      </c>
      <c r="DW369" s="233">
        <f ca="1">COUNTIF('Group Stages'!L7:L150,DT369)</f>
        <v>0</v>
      </c>
      <c r="DX369" s="233">
        <f ca="1">COUNTIF('Group Stages'!M7:M150,DT369)</f>
        <v>0</v>
      </c>
      <c r="DY369" s="233">
        <f ca="1">COUNTIF('Group Stages'!N7:N150,DT369)</f>
        <v>0</v>
      </c>
      <c r="DZ369" s="233">
        <f ca="1">COUNTIF('Group Stages'!O7:O150,DT369)</f>
        <v>0</v>
      </c>
      <c r="EA369" s="233">
        <f ca="1">COUNTIF('Group Stages'!P7:P150,DT369)</f>
        <v>0</v>
      </c>
      <c r="EB369" s="233">
        <f ca="1">COUNTIF('Group Stages'!Q7:Q150,DT369)</f>
        <v>0</v>
      </c>
      <c r="EC369" s="233">
        <f ca="1">COUNTIF('Knock Out Stages'!K7:K85,DT369)</f>
        <v>0</v>
      </c>
      <c r="ED369" s="233">
        <f ca="1">COUNTIF('Knock Out Stages'!L7:L85,DT369)</f>
        <v>0</v>
      </c>
      <c r="EE369" s="233">
        <f ca="1">COUNTIF('Knock Out Stages'!M7:M85,DT369)</f>
        <v>0</v>
      </c>
      <c r="EF369" s="233">
        <f ca="1">COUNTIF('Knock Out Stages'!N7:N85,DT369)</f>
        <v>0</v>
      </c>
      <c r="EG369" s="233">
        <f ca="1">COUNTIF('Knock Out Stages'!O7:O85,DT369)</f>
        <v>0</v>
      </c>
      <c r="EH369" s="233">
        <f ca="1">COUNTIF('Knock Out Stages'!P7:P85,DT369)</f>
        <v>0</v>
      </c>
      <c r="EI369" s="233">
        <f ca="1">COUNTIF('Knock Out Stages'!Q7:Q85,DT369)</f>
        <v>0</v>
      </c>
      <c r="EJ369" s="233">
        <f ca="1">COUNTIF('Knock Out Stages'!R7:R85,DT369)</f>
        <v>0</v>
      </c>
      <c r="EK369" s="233">
        <f t="shared" ca="1" si="886"/>
        <v>0</v>
      </c>
      <c r="EL369" s="235">
        <f ca="1">RANK(EK369,EK3:EK1250)+COUNTIF(EK3:EK369,EK369)-1</f>
        <v>367</v>
      </c>
      <c r="EM369" s="233" t="str">
        <f t="shared" ca="1" si="887"/>
        <v>Alessandro Circati (Australia)</v>
      </c>
    </row>
    <row r="370" spans="121:143" x14ac:dyDescent="0.2">
      <c r="DQ370" s="233" t="str">
        <f t="shared" ca="1" si="882"/>
        <v>Australia</v>
      </c>
      <c r="DR370" s="233">
        <f t="shared" si="883"/>
        <v>3</v>
      </c>
      <c r="DS370" s="233">
        <f t="shared" si="884"/>
        <v>13</v>
      </c>
      <c r="DT370" s="233" t="str">
        <f ca="1">OFFSET(C3,DR370,DS370)</f>
        <v>Alex Robertson</v>
      </c>
      <c r="DU370" s="233">
        <f ca="1">COUNTIF('Group Stages'!J7:J150,DT370)</f>
        <v>0</v>
      </c>
      <c r="DV370" s="233">
        <f ca="1">COUNTIF('Group Stages'!K7:K150,DT370)</f>
        <v>0</v>
      </c>
      <c r="DW370" s="233">
        <f ca="1">COUNTIF('Group Stages'!L7:L150,DT370)</f>
        <v>0</v>
      </c>
      <c r="DX370" s="233">
        <f ca="1">COUNTIF('Group Stages'!M7:M150,DT370)</f>
        <v>0</v>
      </c>
      <c r="DY370" s="233">
        <f ca="1">COUNTIF('Group Stages'!N7:N150,DT370)</f>
        <v>0</v>
      </c>
      <c r="DZ370" s="233">
        <f ca="1">COUNTIF('Group Stages'!O7:O150,DT370)</f>
        <v>0</v>
      </c>
      <c r="EA370" s="233">
        <f ca="1">COUNTIF('Group Stages'!P7:P150,DT370)</f>
        <v>0</v>
      </c>
      <c r="EB370" s="233">
        <f ca="1">COUNTIF('Group Stages'!Q7:Q150,DT370)</f>
        <v>0</v>
      </c>
      <c r="EC370" s="233">
        <f ca="1">COUNTIF('Knock Out Stages'!K7:K85,DT370)</f>
        <v>0</v>
      </c>
      <c r="ED370" s="233">
        <f ca="1">COUNTIF('Knock Out Stages'!L7:L85,DT370)</f>
        <v>0</v>
      </c>
      <c r="EE370" s="233">
        <f ca="1">COUNTIF('Knock Out Stages'!M7:M85,DT370)</f>
        <v>0</v>
      </c>
      <c r="EF370" s="233">
        <f ca="1">COUNTIF('Knock Out Stages'!N7:N85,DT370)</f>
        <v>0</v>
      </c>
      <c r="EG370" s="233">
        <f ca="1">COUNTIF('Knock Out Stages'!O7:O85,DT370)</f>
        <v>0</v>
      </c>
      <c r="EH370" s="233">
        <f ca="1">COUNTIF('Knock Out Stages'!P7:P85,DT370)</f>
        <v>0</v>
      </c>
      <c r="EI370" s="233">
        <f ca="1">COUNTIF('Knock Out Stages'!Q7:Q85,DT370)</f>
        <v>0</v>
      </c>
      <c r="EJ370" s="233">
        <f ca="1">COUNTIF('Knock Out Stages'!R7:R85,DT370)</f>
        <v>0</v>
      </c>
      <c r="EK370" s="233">
        <f t="shared" ca="1" si="886"/>
        <v>0</v>
      </c>
      <c r="EL370" s="235">
        <f ca="1">RANK(EK370,EK3:EK1250)+COUNTIF(EK3:EK370,EK370)-1</f>
        <v>368</v>
      </c>
      <c r="EM370" s="233" t="str">
        <f t="shared" ca="1" si="887"/>
        <v>Alex Robertson (Australia)</v>
      </c>
    </row>
    <row r="371" spans="121:143" x14ac:dyDescent="0.2">
      <c r="DQ371" s="233" t="str">
        <f t="shared" ca="1" si="882"/>
        <v>Australia</v>
      </c>
      <c r="DR371" s="233">
        <f t="shared" si="883"/>
        <v>4</v>
      </c>
      <c r="DS371" s="233">
        <f t="shared" si="884"/>
        <v>13</v>
      </c>
      <c r="DT371" s="233" t="str">
        <f ca="1">OFFSET(C3,DR371,DS371)</f>
        <v>Ante Suto</v>
      </c>
      <c r="DU371" s="233">
        <f ca="1">COUNTIF('Group Stages'!J7:J150,DT371)</f>
        <v>0</v>
      </c>
      <c r="DV371" s="233">
        <f ca="1">COUNTIF('Group Stages'!K7:K150,DT371)</f>
        <v>0</v>
      </c>
      <c r="DW371" s="233">
        <f ca="1">COUNTIF('Group Stages'!L7:L150,DT371)</f>
        <v>0</v>
      </c>
      <c r="DX371" s="233">
        <f ca="1">COUNTIF('Group Stages'!M7:M150,DT371)</f>
        <v>0</v>
      </c>
      <c r="DY371" s="233">
        <f ca="1">COUNTIF('Group Stages'!N7:N150,DT371)</f>
        <v>0</v>
      </c>
      <c r="DZ371" s="233">
        <f ca="1">COUNTIF('Group Stages'!O7:O150,DT371)</f>
        <v>0</v>
      </c>
      <c r="EA371" s="233">
        <f ca="1">COUNTIF('Group Stages'!P7:P150,DT371)</f>
        <v>0</v>
      </c>
      <c r="EB371" s="233">
        <f ca="1">COUNTIF('Group Stages'!Q7:Q150,DT371)</f>
        <v>0</v>
      </c>
      <c r="EC371" s="233">
        <f ca="1">COUNTIF('Knock Out Stages'!K7:K85,DT371)</f>
        <v>0</v>
      </c>
      <c r="ED371" s="233">
        <f ca="1">COUNTIF('Knock Out Stages'!L7:L85,DT371)</f>
        <v>0</v>
      </c>
      <c r="EE371" s="233">
        <f ca="1">COUNTIF('Knock Out Stages'!M7:M85,DT371)</f>
        <v>0</v>
      </c>
      <c r="EF371" s="233">
        <f ca="1">COUNTIF('Knock Out Stages'!N7:N85,DT371)</f>
        <v>0</v>
      </c>
      <c r="EG371" s="233">
        <f ca="1">COUNTIF('Knock Out Stages'!O7:O85,DT371)</f>
        <v>0</v>
      </c>
      <c r="EH371" s="233">
        <f ca="1">COUNTIF('Knock Out Stages'!P7:P85,DT371)</f>
        <v>0</v>
      </c>
      <c r="EI371" s="233">
        <f ca="1">COUNTIF('Knock Out Stages'!Q7:Q85,DT371)</f>
        <v>0</v>
      </c>
      <c r="EJ371" s="233">
        <f ca="1">COUNTIF('Knock Out Stages'!R7:R85,DT371)</f>
        <v>0</v>
      </c>
      <c r="EK371" s="233">
        <f t="shared" ca="1" si="886"/>
        <v>0</v>
      </c>
      <c r="EL371" s="235">
        <f ca="1">RANK(EK371,EK3:EK1250)+COUNTIF(EK3:EK371,EK371)-1</f>
        <v>369</v>
      </c>
      <c r="EM371" s="233" t="str">
        <f t="shared" ca="1" si="887"/>
        <v>Ante Suto (Australia)</v>
      </c>
    </row>
    <row r="372" spans="121:143" x14ac:dyDescent="0.2">
      <c r="DQ372" s="233" t="str">
        <f t="shared" ca="1" si="882"/>
        <v>Australia</v>
      </c>
      <c r="DR372" s="233">
        <f t="shared" si="883"/>
        <v>5</v>
      </c>
      <c r="DS372" s="233">
        <f t="shared" si="884"/>
        <v>13</v>
      </c>
      <c r="DT372" s="233" t="str">
        <f ca="1">OFFSET(C3,DR372,DS372)</f>
        <v>Awer Mabil</v>
      </c>
      <c r="DU372" s="233">
        <f ca="1">COUNTIF('Group Stages'!J7:J150,DT372)</f>
        <v>0</v>
      </c>
      <c r="DV372" s="233">
        <f ca="1">COUNTIF('Group Stages'!K7:K150,DT372)</f>
        <v>0</v>
      </c>
      <c r="DW372" s="233">
        <f ca="1">COUNTIF('Group Stages'!L7:L150,DT372)</f>
        <v>0</v>
      </c>
      <c r="DX372" s="233">
        <f ca="1">COUNTIF('Group Stages'!M7:M150,DT372)</f>
        <v>0</v>
      </c>
      <c r="DY372" s="233">
        <f ca="1">COUNTIF('Group Stages'!N7:N150,DT372)</f>
        <v>0</v>
      </c>
      <c r="DZ372" s="233">
        <f ca="1">COUNTIF('Group Stages'!O7:O150,DT372)</f>
        <v>0</v>
      </c>
      <c r="EA372" s="233">
        <f ca="1">COUNTIF('Group Stages'!P7:P150,DT372)</f>
        <v>0</v>
      </c>
      <c r="EB372" s="233">
        <f ca="1">COUNTIF('Group Stages'!Q7:Q150,DT372)</f>
        <v>0</v>
      </c>
      <c r="EC372" s="233">
        <f ca="1">COUNTIF('Knock Out Stages'!K7:K85,DT372)</f>
        <v>0</v>
      </c>
      <c r="ED372" s="233">
        <f ca="1">COUNTIF('Knock Out Stages'!L7:L85,DT372)</f>
        <v>0</v>
      </c>
      <c r="EE372" s="233">
        <f ca="1">COUNTIF('Knock Out Stages'!M7:M85,DT372)</f>
        <v>0</v>
      </c>
      <c r="EF372" s="233">
        <f ca="1">COUNTIF('Knock Out Stages'!N7:N85,DT372)</f>
        <v>0</v>
      </c>
      <c r="EG372" s="233">
        <f ca="1">COUNTIF('Knock Out Stages'!O7:O85,DT372)</f>
        <v>0</v>
      </c>
      <c r="EH372" s="233">
        <f ca="1">COUNTIF('Knock Out Stages'!P7:P85,DT372)</f>
        <v>0</v>
      </c>
      <c r="EI372" s="233">
        <f ca="1">COUNTIF('Knock Out Stages'!Q7:Q85,DT372)</f>
        <v>0</v>
      </c>
      <c r="EJ372" s="233">
        <f ca="1">COUNTIF('Knock Out Stages'!R7:R85,DT372)</f>
        <v>0</v>
      </c>
      <c r="EK372" s="233">
        <f t="shared" ca="1" si="886"/>
        <v>0</v>
      </c>
      <c r="EL372" s="235">
        <f ca="1">RANK(EK372,EK3:EK1250)+COUNTIF(EK3:EK372,EK372)-1</f>
        <v>370</v>
      </c>
      <c r="EM372" s="233" t="str">
        <f t="shared" ca="1" si="887"/>
        <v>Awer Mabil (Australia)</v>
      </c>
    </row>
    <row r="373" spans="121:143" x14ac:dyDescent="0.2">
      <c r="DQ373" s="233" t="str">
        <f t="shared" ca="1" si="882"/>
        <v>Australia</v>
      </c>
      <c r="DR373" s="233">
        <f t="shared" si="883"/>
        <v>6</v>
      </c>
      <c r="DS373" s="233">
        <f t="shared" si="884"/>
        <v>13</v>
      </c>
      <c r="DT373" s="233" t="str">
        <f ca="1">OFFSET(C3,DR373,DS373)</f>
        <v>Aziz Behich</v>
      </c>
      <c r="DU373" s="233">
        <f ca="1">COUNTIF('Group Stages'!J7:J150,DT373)</f>
        <v>0</v>
      </c>
      <c r="DV373" s="233">
        <f ca="1">COUNTIF('Group Stages'!K7:K150,DT373)</f>
        <v>0</v>
      </c>
      <c r="DW373" s="233">
        <f ca="1">COUNTIF('Group Stages'!L7:L150,DT373)</f>
        <v>0</v>
      </c>
      <c r="DX373" s="233">
        <f ca="1">COUNTIF('Group Stages'!M7:M150,DT373)</f>
        <v>0</v>
      </c>
      <c r="DY373" s="233">
        <f ca="1">COUNTIF('Group Stages'!N7:N150,DT373)</f>
        <v>0</v>
      </c>
      <c r="DZ373" s="233">
        <f ca="1">COUNTIF('Group Stages'!O7:O150,DT373)</f>
        <v>0</v>
      </c>
      <c r="EA373" s="233">
        <f ca="1">COUNTIF('Group Stages'!P7:P150,DT373)</f>
        <v>0</v>
      </c>
      <c r="EB373" s="233">
        <f ca="1">COUNTIF('Group Stages'!Q7:Q150,DT373)</f>
        <v>0</v>
      </c>
      <c r="EC373" s="233">
        <f ca="1">COUNTIF('Knock Out Stages'!K7:K85,DT373)</f>
        <v>0</v>
      </c>
      <c r="ED373" s="233">
        <f ca="1">COUNTIF('Knock Out Stages'!L7:L85,DT373)</f>
        <v>0</v>
      </c>
      <c r="EE373" s="233">
        <f ca="1">COUNTIF('Knock Out Stages'!M7:M85,DT373)</f>
        <v>0</v>
      </c>
      <c r="EF373" s="233">
        <f ca="1">COUNTIF('Knock Out Stages'!N7:N85,DT373)</f>
        <v>0</v>
      </c>
      <c r="EG373" s="233">
        <f ca="1">COUNTIF('Knock Out Stages'!O7:O85,DT373)</f>
        <v>0</v>
      </c>
      <c r="EH373" s="233">
        <f ca="1">COUNTIF('Knock Out Stages'!P7:P85,DT373)</f>
        <v>0</v>
      </c>
      <c r="EI373" s="233">
        <f ca="1">COUNTIF('Knock Out Stages'!Q7:Q85,DT373)</f>
        <v>0</v>
      </c>
      <c r="EJ373" s="233">
        <f ca="1">COUNTIF('Knock Out Stages'!R7:R85,DT373)</f>
        <v>0</v>
      </c>
      <c r="EK373" s="233">
        <f t="shared" ca="1" si="886"/>
        <v>0</v>
      </c>
      <c r="EL373" s="235">
        <f ca="1">RANK(EK373,EK3:EK1250)+COUNTIF(EK3:EK373,EK373)-1</f>
        <v>371</v>
      </c>
      <c r="EM373" s="233" t="str">
        <f t="shared" ca="1" si="887"/>
        <v>Aziz Behich (Australia)</v>
      </c>
    </row>
    <row r="374" spans="121:143" x14ac:dyDescent="0.2">
      <c r="DQ374" s="233" t="str">
        <f t="shared" ca="1" si="882"/>
        <v>Australia</v>
      </c>
      <c r="DR374" s="233">
        <f t="shared" si="883"/>
        <v>7</v>
      </c>
      <c r="DS374" s="233">
        <f t="shared" si="884"/>
        <v>13</v>
      </c>
      <c r="DT374" s="233" t="str">
        <f ca="1">OFFSET(C3,DR374,DS374)</f>
        <v>Cameron Burgess</v>
      </c>
      <c r="DU374" s="233">
        <f ca="1">COUNTIF('Group Stages'!J7:J150,DT374)</f>
        <v>0</v>
      </c>
      <c r="DV374" s="233">
        <f ca="1">COUNTIF('Group Stages'!K7:K150,DT374)</f>
        <v>0</v>
      </c>
      <c r="DW374" s="233">
        <f ca="1">COUNTIF('Group Stages'!L7:L150,DT374)</f>
        <v>0</v>
      </c>
      <c r="DX374" s="233">
        <f ca="1">COUNTIF('Group Stages'!M7:M150,DT374)</f>
        <v>0</v>
      </c>
      <c r="DY374" s="233">
        <f ca="1">COUNTIF('Group Stages'!N7:N150,DT374)</f>
        <v>0</v>
      </c>
      <c r="DZ374" s="233">
        <f ca="1">COUNTIF('Group Stages'!O7:O150,DT374)</f>
        <v>0</v>
      </c>
      <c r="EA374" s="233">
        <f ca="1">COUNTIF('Group Stages'!P7:P150,DT374)</f>
        <v>0</v>
      </c>
      <c r="EB374" s="233">
        <f ca="1">COUNTIF('Group Stages'!Q7:Q150,DT374)</f>
        <v>0</v>
      </c>
      <c r="EC374" s="233">
        <f ca="1">COUNTIF('Knock Out Stages'!K7:K85,DT374)</f>
        <v>0</v>
      </c>
      <c r="ED374" s="233">
        <f ca="1">COUNTIF('Knock Out Stages'!L7:L85,DT374)</f>
        <v>0</v>
      </c>
      <c r="EE374" s="233">
        <f ca="1">COUNTIF('Knock Out Stages'!M7:M85,DT374)</f>
        <v>0</v>
      </c>
      <c r="EF374" s="233">
        <f ca="1">COUNTIF('Knock Out Stages'!N7:N85,DT374)</f>
        <v>0</v>
      </c>
      <c r="EG374" s="233">
        <f ca="1">COUNTIF('Knock Out Stages'!O7:O85,DT374)</f>
        <v>0</v>
      </c>
      <c r="EH374" s="233">
        <f ca="1">COUNTIF('Knock Out Stages'!P7:P85,DT374)</f>
        <v>0</v>
      </c>
      <c r="EI374" s="233">
        <f ca="1">COUNTIF('Knock Out Stages'!Q7:Q85,DT374)</f>
        <v>0</v>
      </c>
      <c r="EJ374" s="233">
        <f ca="1">COUNTIF('Knock Out Stages'!R7:R85,DT374)</f>
        <v>0</v>
      </c>
      <c r="EK374" s="233">
        <f t="shared" ca="1" si="886"/>
        <v>0</v>
      </c>
      <c r="EL374" s="235">
        <f ca="1">RANK(EK374,EK3:EK1250)+COUNTIF(EK3:EK374,EK374)-1</f>
        <v>372</v>
      </c>
      <c r="EM374" s="233" t="str">
        <f t="shared" ca="1" si="887"/>
        <v>Cameron Burgess (Australia)</v>
      </c>
    </row>
    <row r="375" spans="121:143" x14ac:dyDescent="0.2">
      <c r="DQ375" s="233" t="str">
        <f t="shared" ca="1" si="882"/>
        <v>Australia</v>
      </c>
      <c r="DR375" s="233">
        <f t="shared" si="883"/>
        <v>8</v>
      </c>
      <c r="DS375" s="233">
        <f t="shared" si="884"/>
        <v>13</v>
      </c>
      <c r="DT375" s="233" t="str">
        <f ca="1">OFFSET(C3,DR375,DS375)</f>
        <v>Connor Metcalfe</v>
      </c>
      <c r="DU375" s="233">
        <f ca="1">COUNTIF('Group Stages'!J7:J150,DT375)</f>
        <v>0</v>
      </c>
      <c r="DV375" s="233">
        <f ca="1">COUNTIF('Group Stages'!K7:K150,DT375)</f>
        <v>0</v>
      </c>
      <c r="DW375" s="233">
        <f ca="1">COUNTIF('Group Stages'!L7:L150,DT375)</f>
        <v>0</v>
      </c>
      <c r="DX375" s="233">
        <f ca="1">COUNTIF('Group Stages'!M7:M150,DT375)</f>
        <v>0</v>
      </c>
      <c r="DY375" s="233">
        <f ca="1">COUNTIF('Group Stages'!N7:N150,DT375)</f>
        <v>0</v>
      </c>
      <c r="DZ375" s="233">
        <f ca="1">COUNTIF('Group Stages'!O7:O150,DT375)</f>
        <v>0</v>
      </c>
      <c r="EA375" s="233">
        <f ca="1">COUNTIF('Group Stages'!P7:P150,DT375)</f>
        <v>0</v>
      </c>
      <c r="EB375" s="233">
        <f ca="1">COUNTIF('Group Stages'!Q7:Q150,DT375)</f>
        <v>0</v>
      </c>
      <c r="EC375" s="233">
        <f ca="1">COUNTIF('Knock Out Stages'!K7:K85,DT375)</f>
        <v>0</v>
      </c>
      <c r="ED375" s="233">
        <f ca="1">COUNTIF('Knock Out Stages'!L7:L85,DT375)</f>
        <v>0</v>
      </c>
      <c r="EE375" s="233">
        <f ca="1">COUNTIF('Knock Out Stages'!M7:M85,DT375)</f>
        <v>0</v>
      </c>
      <c r="EF375" s="233">
        <f ca="1">COUNTIF('Knock Out Stages'!N7:N85,DT375)</f>
        <v>0</v>
      </c>
      <c r="EG375" s="233">
        <f ca="1">COUNTIF('Knock Out Stages'!O7:O85,DT375)</f>
        <v>0</v>
      </c>
      <c r="EH375" s="233">
        <f ca="1">COUNTIF('Knock Out Stages'!P7:P85,DT375)</f>
        <v>0</v>
      </c>
      <c r="EI375" s="233">
        <f ca="1">COUNTIF('Knock Out Stages'!Q7:Q85,DT375)</f>
        <v>0</v>
      </c>
      <c r="EJ375" s="233">
        <f ca="1">COUNTIF('Knock Out Stages'!R7:R85,DT375)</f>
        <v>0</v>
      </c>
      <c r="EK375" s="233">
        <f t="shared" ca="1" si="886"/>
        <v>0</v>
      </c>
      <c r="EL375" s="235">
        <f ca="1">RANK(EK375,EK3:EK1250)+COUNTIF(EK3:EK375,EK375)-1</f>
        <v>373</v>
      </c>
      <c r="EM375" s="233" t="str">
        <f t="shared" ca="1" si="887"/>
        <v>Connor Metcalfe (Australia)</v>
      </c>
    </row>
    <row r="376" spans="121:143" x14ac:dyDescent="0.2">
      <c r="DQ376" s="233" t="str">
        <f t="shared" ref="DQ376:DQ439" ca="1" si="890">DQ375</f>
        <v>Australia</v>
      </c>
      <c r="DR376" s="233">
        <f t="shared" ref="DR376:DR439" si="891">DR350</f>
        <v>9</v>
      </c>
      <c r="DS376" s="233">
        <f t="shared" ref="DS376:DS439" si="892">DS350+1</f>
        <v>13</v>
      </c>
      <c r="DT376" s="233" t="str">
        <f ca="1">OFFSET(C3,DR376,DS376)</f>
        <v>Deni Juric</v>
      </c>
      <c r="DU376" s="233">
        <f ca="1">COUNTIF('Group Stages'!J7:J150,DT376)</f>
        <v>0</v>
      </c>
      <c r="DV376" s="233">
        <f ca="1">COUNTIF('Group Stages'!K7:K150,DT376)</f>
        <v>0</v>
      </c>
      <c r="DW376" s="233">
        <f ca="1">COUNTIF('Group Stages'!L7:L150,DT376)</f>
        <v>0</v>
      </c>
      <c r="DX376" s="233">
        <f ca="1">COUNTIF('Group Stages'!M7:M150,DT376)</f>
        <v>0</v>
      </c>
      <c r="DY376" s="233">
        <f ca="1">COUNTIF('Group Stages'!N7:N150,DT376)</f>
        <v>0</v>
      </c>
      <c r="DZ376" s="233">
        <f ca="1">COUNTIF('Group Stages'!O7:O150,DT376)</f>
        <v>0</v>
      </c>
      <c r="EA376" s="233">
        <f ca="1">COUNTIF('Group Stages'!P7:P150,DT376)</f>
        <v>0</v>
      </c>
      <c r="EB376" s="233">
        <f ca="1">COUNTIF('Group Stages'!Q7:Q150,DT376)</f>
        <v>0</v>
      </c>
      <c r="EC376" s="233">
        <f ca="1">COUNTIF('Knock Out Stages'!K7:K85,DT376)</f>
        <v>0</v>
      </c>
      <c r="ED376" s="233">
        <f ca="1">COUNTIF('Knock Out Stages'!L7:L85,DT376)</f>
        <v>0</v>
      </c>
      <c r="EE376" s="233">
        <f ca="1">COUNTIF('Knock Out Stages'!M7:M85,DT376)</f>
        <v>0</v>
      </c>
      <c r="EF376" s="233">
        <f ca="1">COUNTIF('Knock Out Stages'!N7:N85,DT376)</f>
        <v>0</v>
      </c>
      <c r="EG376" s="233">
        <f ca="1">COUNTIF('Knock Out Stages'!O7:O85,DT376)</f>
        <v>0</v>
      </c>
      <c r="EH376" s="233">
        <f ca="1">COUNTIF('Knock Out Stages'!P7:P85,DT376)</f>
        <v>0</v>
      </c>
      <c r="EI376" s="233">
        <f ca="1">COUNTIF('Knock Out Stages'!Q7:Q85,DT376)</f>
        <v>0</v>
      </c>
      <c r="EJ376" s="233">
        <f ca="1">COUNTIF('Knock Out Stages'!R7:R85,DT376)</f>
        <v>0</v>
      </c>
      <c r="EK376" s="233">
        <f t="shared" ca="1" si="886"/>
        <v>0</v>
      </c>
      <c r="EL376" s="235">
        <f ca="1">RANK(EK376,EK3:EK1250)+COUNTIF(EK3:EK376,EK376)-1</f>
        <v>374</v>
      </c>
      <c r="EM376" s="233" t="str">
        <f t="shared" ca="1" si="887"/>
        <v>Deni Juric (Australia)</v>
      </c>
    </row>
    <row r="377" spans="121:143" x14ac:dyDescent="0.2">
      <c r="DQ377" s="233" t="str">
        <f t="shared" ca="1" si="890"/>
        <v>Australia</v>
      </c>
      <c r="DR377" s="233">
        <f t="shared" si="891"/>
        <v>10</v>
      </c>
      <c r="DS377" s="233">
        <f t="shared" si="892"/>
        <v>13</v>
      </c>
      <c r="DT377" s="233" t="str">
        <f ca="1">OFFSET(C3,DR377,DS377)</f>
        <v>Fran Karacic</v>
      </c>
      <c r="DU377" s="233">
        <f ca="1">COUNTIF('Group Stages'!J7:J150,DT377)</f>
        <v>0</v>
      </c>
      <c r="DV377" s="233">
        <f ca="1">COUNTIF('Group Stages'!K7:K150,DT377)</f>
        <v>0</v>
      </c>
      <c r="DW377" s="233">
        <f ca="1">COUNTIF('Group Stages'!L7:L150,DT377)</f>
        <v>0</v>
      </c>
      <c r="DX377" s="233">
        <f ca="1">COUNTIF('Group Stages'!M7:M150,DT377)</f>
        <v>0</v>
      </c>
      <c r="DY377" s="233">
        <f ca="1">COUNTIF('Group Stages'!N7:N150,DT377)</f>
        <v>0</v>
      </c>
      <c r="DZ377" s="233">
        <f ca="1">COUNTIF('Group Stages'!O7:O150,DT377)</f>
        <v>0</v>
      </c>
      <c r="EA377" s="233">
        <f ca="1">COUNTIF('Group Stages'!P7:P150,DT377)</f>
        <v>0</v>
      </c>
      <c r="EB377" s="233">
        <f ca="1">COUNTIF('Group Stages'!Q7:Q150,DT377)</f>
        <v>0</v>
      </c>
      <c r="EC377" s="233">
        <f ca="1">COUNTIF('Knock Out Stages'!K7:K85,DT377)</f>
        <v>0</v>
      </c>
      <c r="ED377" s="233">
        <f ca="1">COUNTIF('Knock Out Stages'!L7:L85,DT377)</f>
        <v>0</v>
      </c>
      <c r="EE377" s="233">
        <f ca="1">COUNTIF('Knock Out Stages'!M7:M85,DT377)</f>
        <v>0</v>
      </c>
      <c r="EF377" s="233">
        <f ca="1">COUNTIF('Knock Out Stages'!N7:N85,DT377)</f>
        <v>0</v>
      </c>
      <c r="EG377" s="233">
        <f ca="1">COUNTIF('Knock Out Stages'!O7:O85,DT377)</f>
        <v>0</v>
      </c>
      <c r="EH377" s="233">
        <f ca="1">COUNTIF('Knock Out Stages'!P7:P85,DT377)</f>
        <v>0</v>
      </c>
      <c r="EI377" s="233">
        <f ca="1">COUNTIF('Knock Out Stages'!Q7:Q85,DT377)</f>
        <v>0</v>
      </c>
      <c r="EJ377" s="233">
        <f ca="1">COUNTIF('Knock Out Stages'!R7:R85,DT377)</f>
        <v>0</v>
      </c>
      <c r="EK377" s="233">
        <f t="shared" ca="1" si="886"/>
        <v>0</v>
      </c>
      <c r="EL377" s="235">
        <f ca="1">RANK(EK377,EK3:EK1250)+COUNTIF(EK3:EK377,EK377)-1</f>
        <v>375</v>
      </c>
      <c r="EM377" s="233" t="str">
        <f t="shared" ca="1" si="887"/>
        <v>Fran Karacic (Australia)</v>
      </c>
    </row>
    <row r="378" spans="121:143" x14ac:dyDescent="0.2">
      <c r="DQ378" s="233" t="str">
        <f t="shared" ca="1" si="890"/>
        <v>Australia</v>
      </c>
      <c r="DR378" s="233">
        <f t="shared" si="891"/>
        <v>11</v>
      </c>
      <c r="DS378" s="233">
        <f t="shared" si="892"/>
        <v>13</v>
      </c>
      <c r="DT378" s="233" t="str">
        <f ca="1">OFFSET(C3,DR378,DS378)</f>
        <v>Jacob Italiano</v>
      </c>
      <c r="DU378" s="233">
        <f ca="1">COUNTIF('Group Stages'!J7:J150,DT378)</f>
        <v>0</v>
      </c>
      <c r="DV378" s="233">
        <f ca="1">COUNTIF('Group Stages'!K7:K150,DT378)</f>
        <v>0</v>
      </c>
      <c r="DW378" s="233">
        <f ca="1">COUNTIF('Group Stages'!L7:L150,DT378)</f>
        <v>0</v>
      </c>
      <c r="DX378" s="233">
        <f ca="1">COUNTIF('Group Stages'!M7:M150,DT378)</f>
        <v>0</v>
      </c>
      <c r="DY378" s="233">
        <f ca="1">COUNTIF('Group Stages'!N7:N150,DT378)</f>
        <v>0</v>
      </c>
      <c r="DZ378" s="233">
        <f ca="1">COUNTIF('Group Stages'!O7:O150,DT378)</f>
        <v>0</v>
      </c>
      <c r="EA378" s="233">
        <f ca="1">COUNTIF('Group Stages'!P7:P150,DT378)</f>
        <v>0</v>
      </c>
      <c r="EB378" s="233">
        <f ca="1">COUNTIF('Group Stages'!Q7:Q150,DT378)</f>
        <v>0</v>
      </c>
      <c r="EC378" s="233">
        <f ca="1">COUNTIF('Knock Out Stages'!K7:K85,DT378)</f>
        <v>0</v>
      </c>
      <c r="ED378" s="233">
        <f ca="1">COUNTIF('Knock Out Stages'!L7:L85,DT378)</f>
        <v>0</v>
      </c>
      <c r="EE378" s="233">
        <f ca="1">COUNTIF('Knock Out Stages'!M7:M85,DT378)</f>
        <v>0</v>
      </c>
      <c r="EF378" s="233">
        <f ca="1">COUNTIF('Knock Out Stages'!N7:N85,DT378)</f>
        <v>0</v>
      </c>
      <c r="EG378" s="233">
        <f ca="1">COUNTIF('Knock Out Stages'!O7:O85,DT378)</f>
        <v>0</v>
      </c>
      <c r="EH378" s="233">
        <f ca="1">COUNTIF('Knock Out Stages'!P7:P85,DT378)</f>
        <v>0</v>
      </c>
      <c r="EI378" s="233">
        <f ca="1">COUNTIF('Knock Out Stages'!Q7:Q85,DT378)</f>
        <v>0</v>
      </c>
      <c r="EJ378" s="233">
        <f ca="1">COUNTIF('Knock Out Stages'!R7:R85,DT378)</f>
        <v>0</v>
      </c>
      <c r="EK378" s="233">
        <f t="shared" ca="1" si="886"/>
        <v>0</v>
      </c>
      <c r="EL378" s="235">
        <f ca="1">RANK(EK378,EK3:EK1250)+COUNTIF(EK3:EK378,EK378)-1</f>
        <v>376</v>
      </c>
      <c r="EM378" s="233" t="str">
        <f t="shared" ca="1" si="887"/>
        <v>Jacob Italiano (Australia)</v>
      </c>
    </row>
    <row r="379" spans="121:143" x14ac:dyDescent="0.2">
      <c r="DQ379" s="233" t="str">
        <f t="shared" ca="1" si="890"/>
        <v>Australia</v>
      </c>
      <c r="DR379" s="233">
        <f t="shared" si="891"/>
        <v>12</v>
      </c>
      <c r="DS379" s="233">
        <f t="shared" si="892"/>
        <v>13</v>
      </c>
      <c r="DT379" s="233" t="str">
        <f ca="1">OFFSET(C3,DR379,DS379)</f>
        <v>Jason Geria</v>
      </c>
      <c r="DU379" s="233">
        <f ca="1">COUNTIF('Group Stages'!J7:J150,DT379)</f>
        <v>0</v>
      </c>
      <c r="DV379" s="233">
        <f ca="1">COUNTIF('Group Stages'!K7:K150,DT379)</f>
        <v>0</v>
      </c>
      <c r="DW379" s="233">
        <f ca="1">COUNTIF('Group Stages'!L7:L150,DT379)</f>
        <v>0</v>
      </c>
      <c r="DX379" s="233">
        <f ca="1">COUNTIF('Group Stages'!M7:M150,DT379)</f>
        <v>0</v>
      </c>
      <c r="DY379" s="233">
        <f ca="1">COUNTIF('Group Stages'!N7:N150,DT379)</f>
        <v>0</v>
      </c>
      <c r="DZ379" s="233">
        <f ca="1">COUNTIF('Group Stages'!O7:O150,DT379)</f>
        <v>0</v>
      </c>
      <c r="EA379" s="233">
        <f ca="1">COUNTIF('Group Stages'!P7:P150,DT379)</f>
        <v>0</v>
      </c>
      <c r="EB379" s="233">
        <f ca="1">COUNTIF('Group Stages'!Q7:Q150,DT379)</f>
        <v>0</v>
      </c>
      <c r="EC379" s="233">
        <f ca="1">COUNTIF('Knock Out Stages'!K7:K85,DT379)</f>
        <v>0</v>
      </c>
      <c r="ED379" s="233">
        <f ca="1">COUNTIF('Knock Out Stages'!L7:L85,DT379)</f>
        <v>0</v>
      </c>
      <c r="EE379" s="233">
        <f ca="1">COUNTIF('Knock Out Stages'!M7:M85,DT379)</f>
        <v>0</v>
      </c>
      <c r="EF379" s="233">
        <f ca="1">COUNTIF('Knock Out Stages'!N7:N85,DT379)</f>
        <v>0</v>
      </c>
      <c r="EG379" s="233">
        <f ca="1">COUNTIF('Knock Out Stages'!O7:O85,DT379)</f>
        <v>0</v>
      </c>
      <c r="EH379" s="233">
        <f ca="1">COUNTIF('Knock Out Stages'!P7:P85,DT379)</f>
        <v>0</v>
      </c>
      <c r="EI379" s="233">
        <f ca="1">COUNTIF('Knock Out Stages'!Q7:Q85,DT379)</f>
        <v>0</v>
      </c>
      <c r="EJ379" s="233">
        <f ca="1">COUNTIF('Knock Out Stages'!R7:R85,DT379)</f>
        <v>0</v>
      </c>
      <c r="EK379" s="233">
        <f t="shared" ca="1" si="886"/>
        <v>0</v>
      </c>
      <c r="EL379" s="235">
        <f ca="1">RANK(EK379,EK3:EK1250)+COUNTIF(EK3:EK379,EK379)-1</f>
        <v>377</v>
      </c>
      <c r="EM379" s="233" t="str">
        <f t="shared" ca="1" si="887"/>
        <v>Jason Geria (Australia)</v>
      </c>
    </row>
    <row r="380" spans="121:143" x14ac:dyDescent="0.2">
      <c r="DQ380" s="233" t="str">
        <f t="shared" ca="1" si="890"/>
        <v>Australia</v>
      </c>
      <c r="DR380" s="233">
        <f t="shared" si="891"/>
        <v>13</v>
      </c>
      <c r="DS380" s="233">
        <f t="shared" si="892"/>
        <v>13</v>
      </c>
      <c r="DT380" s="233" t="str">
        <f ca="1">OFFSET(C3,DR380,DS380)</f>
        <v>Jordan Bos</v>
      </c>
      <c r="DU380" s="233">
        <f ca="1">COUNTIF('Group Stages'!J7:J150,DT380)</f>
        <v>0</v>
      </c>
      <c r="DV380" s="233">
        <f ca="1">COUNTIF('Group Stages'!K7:K150,DT380)</f>
        <v>0</v>
      </c>
      <c r="DW380" s="233">
        <f ca="1">COUNTIF('Group Stages'!L7:L150,DT380)</f>
        <v>0</v>
      </c>
      <c r="DX380" s="233">
        <f ca="1">COUNTIF('Group Stages'!M7:M150,DT380)</f>
        <v>0</v>
      </c>
      <c r="DY380" s="233">
        <f ca="1">COUNTIF('Group Stages'!N7:N150,DT380)</f>
        <v>0</v>
      </c>
      <c r="DZ380" s="233">
        <f ca="1">COUNTIF('Group Stages'!O7:O150,DT380)</f>
        <v>0</v>
      </c>
      <c r="EA380" s="233">
        <f ca="1">COUNTIF('Group Stages'!P7:P150,DT380)</f>
        <v>0</v>
      </c>
      <c r="EB380" s="233">
        <f ca="1">COUNTIF('Group Stages'!Q7:Q150,DT380)</f>
        <v>0</v>
      </c>
      <c r="EC380" s="233">
        <f ca="1">COUNTIF('Knock Out Stages'!K7:K85,DT380)</f>
        <v>0</v>
      </c>
      <c r="ED380" s="233">
        <f ca="1">COUNTIF('Knock Out Stages'!L7:L85,DT380)</f>
        <v>0</v>
      </c>
      <c r="EE380" s="233">
        <f ca="1">COUNTIF('Knock Out Stages'!M7:M85,DT380)</f>
        <v>0</v>
      </c>
      <c r="EF380" s="233">
        <f ca="1">COUNTIF('Knock Out Stages'!N7:N85,DT380)</f>
        <v>0</v>
      </c>
      <c r="EG380" s="233">
        <f ca="1">COUNTIF('Knock Out Stages'!O7:O85,DT380)</f>
        <v>0</v>
      </c>
      <c r="EH380" s="233">
        <f ca="1">COUNTIF('Knock Out Stages'!P7:P85,DT380)</f>
        <v>0</v>
      </c>
      <c r="EI380" s="233">
        <f ca="1">COUNTIF('Knock Out Stages'!Q7:Q85,DT380)</f>
        <v>0</v>
      </c>
      <c r="EJ380" s="233">
        <f ca="1">COUNTIF('Knock Out Stages'!R7:R85,DT380)</f>
        <v>0</v>
      </c>
      <c r="EK380" s="233">
        <f t="shared" ca="1" si="886"/>
        <v>0</v>
      </c>
      <c r="EL380" s="235">
        <f ca="1">RANK(EK380,EK3:EK1250)+COUNTIF(EK3:EK380,EK380)-1</f>
        <v>378</v>
      </c>
      <c r="EM380" s="233" t="str">
        <f t="shared" ca="1" si="887"/>
        <v>Jordan Bos (Australia)</v>
      </c>
    </row>
    <row r="381" spans="121:143" x14ac:dyDescent="0.2">
      <c r="DQ381" s="233" t="str">
        <f t="shared" ca="1" si="890"/>
        <v>Australia</v>
      </c>
      <c r="DR381" s="233">
        <f t="shared" si="891"/>
        <v>14</v>
      </c>
      <c r="DS381" s="233">
        <f t="shared" si="892"/>
        <v>13</v>
      </c>
      <c r="DT381" s="233" t="str">
        <f ca="1">OFFSET(C3,DR381,DS381)</f>
        <v>Kai Trewin</v>
      </c>
      <c r="DU381" s="233">
        <f ca="1">COUNTIF('Group Stages'!J7:J150,DT381)</f>
        <v>0</v>
      </c>
      <c r="DV381" s="233">
        <f ca="1">COUNTIF('Group Stages'!K7:K150,DT381)</f>
        <v>0</v>
      </c>
      <c r="DW381" s="233">
        <f ca="1">COUNTIF('Group Stages'!L7:L150,DT381)</f>
        <v>0</v>
      </c>
      <c r="DX381" s="233">
        <f ca="1">COUNTIF('Group Stages'!M7:M150,DT381)</f>
        <v>0</v>
      </c>
      <c r="DY381" s="233">
        <f ca="1">COUNTIF('Group Stages'!N7:N150,DT381)</f>
        <v>0</v>
      </c>
      <c r="DZ381" s="233">
        <f ca="1">COUNTIF('Group Stages'!O7:O150,DT381)</f>
        <v>0</v>
      </c>
      <c r="EA381" s="233">
        <f ca="1">COUNTIF('Group Stages'!P7:P150,DT381)</f>
        <v>0</v>
      </c>
      <c r="EB381" s="233">
        <f ca="1">COUNTIF('Group Stages'!Q7:Q150,DT381)</f>
        <v>0</v>
      </c>
      <c r="EC381" s="233">
        <f ca="1">COUNTIF('Knock Out Stages'!K7:K85,DT381)</f>
        <v>0</v>
      </c>
      <c r="ED381" s="233">
        <f ca="1">COUNTIF('Knock Out Stages'!L7:L85,DT381)</f>
        <v>0</v>
      </c>
      <c r="EE381" s="233">
        <f ca="1">COUNTIF('Knock Out Stages'!M7:M85,DT381)</f>
        <v>0</v>
      </c>
      <c r="EF381" s="233">
        <f ca="1">COUNTIF('Knock Out Stages'!N7:N85,DT381)</f>
        <v>0</v>
      </c>
      <c r="EG381" s="233">
        <f ca="1">COUNTIF('Knock Out Stages'!O7:O85,DT381)</f>
        <v>0</v>
      </c>
      <c r="EH381" s="233">
        <f ca="1">COUNTIF('Knock Out Stages'!P7:P85,DT381)</f>
        <v>0</v>
      </c>
      <c r="EI381" s="233">
        <f ca="1">COUNTIF('Knock Out Stages'!Q7:Q85,DT381)</f>
        <v>0</v>
      </c>
      <c r="EJ381" s="233">
        <f ca="1">COUNTIF('Knock Out Stages'!R7:R85,DT381)</f>
        <v>0</v>
      </c>
      <c r="EK381" s="233">
        <f t="shared" ca="1" si="886"/>
        <v>0</v>
      </c>
      <c r="EL381" s="235">
        <f ca="1">RANK(EK381,EK3:EK1250)+COUNTIF(EK3:EK381,EK381)-1</f>
        <v>379</v>
      </c>
      <c r="EM381" s="233" t="str">
        <f t="shared" ca="1" si="887"/>
        <v>Kai Trewin (Australia)</v>
      </c>
    </row>
    <row r="382" spans="121:143" x14ac:dyDescent="0.2">
      <c r="DQ382" s="233" t="str">
        <f t="shared" ca="1" si="890"/>
        <v>Australia</v>
      </c>
      <c r="DR382" s="233">
        <f t="shared" si="891"/>
        <v>15</v>
      </c>
      <c r="DS382" s="233">
        <f t="shared" si="892"/>
        <v>13</v>
      </c>
      <c r="DT382" s="233" t="str">
        <f ca="1">OFFSET(C3,DR382,DS382)</f>
        <v>Kye Rowles</v>
      </c>
      <c r="DU382" s="233">
        <f ca="1">COUNTIF('Group Stages'!J7:J150,DT382)</f>
        <v>0</v>
      </c>
      <c r="DV382" s="233">
        <f ca="1">COUNTIF('Group Stages'!K7:K150,DT382)</f>
        <v>0</v>
      </c>
      <c r="DW382" s="233">
        <f ca="1">COUNTIF('Group Stages'!L7:L150,DT382)</f>
        <v>0</v>
      </c>
      <c r="DX382" s="233">
        <f ca="1">COUNTIF('Group Stages'!M7:M150,DT382)</f>
        <v>0</v>
      </c>
      <c r="DY382" s="233">
        <f ca="1">COUNTIF('Group Stages'!N7:N150,DT382)</f>
        <v>0</v>
      </c>
      <c r="DZ382" s="233">
        <f ca="1">COUNTIF('Group Stages'!O7:O150,DT382)</f>
        <v>0</v>
      </c>
      <c r="EA382" s="233">
        <f ca="1">COUNTIF('Group Stages'!P7:P150,DT382)</f>
        <v>0</v>
      </c>
      <c r="EB382" s="233">
        <f ca="1">COUNTIF('Group Stages'!Q7:Q150,DT382)</f>
        <v>0</v>
      </c>
      <c r="EC382" s="233">
        <f ca="1">COUNTIF('Knock Out Stages'!K7:K85,DT382)</f>
        <v>0</v>
      </c>
      <c r="ED382" s="233">
        <f ca="1">COUNTIF('Knock Out Stages'!L7:L85,DT382)</f>
        <v>0</v>
      </c>
      <c r="EE382" s="233">
        <f ca="1">COUNTIF('Knock Out Stages'!M7:M85,DT382)</f>
        <v>0</v>
      </c>
      <c r="EF382" s="233">
        <f ca="1">COUNTIF('Knock Out Stages'!N7:N85,DT382)</f>
        <v>0</v>
      </c>
      <c r="EG382" s="233">
        <f ca="1">COUNTIF('Knock Out Stages'!O7:O85,DT382)</f>
        <v>0</v>
      </c>
      <c r="EH382" s="233">
        <f ca="1">COUNTIF('Knock Out Stages'!P7:P85,DT382)</f>
        <v>0</v>
      </c>
      <c r="EI382" s="233">
        <f ca="1">COUNTIF('Knock Out Stages'!Q7:Q85,DT382)</f>
        <v>0</v>
      </c>
      <c r="EJ382" s="233">
        <f ca="1">COUNTIF('Knock Out Stages'!R7:R85,DT382)</f>
        <v>0</v>
      </c>
      <c r="EK382" s="233">
        <f t="shared" ca="1" si="886"/>
        <v>0</v>
      </c>
      <c r="EL382" s="235">
        <f ca="1">RANK(EK382,EK3:EK1250)+COUNTIF(EK3:EK382,EK382)-1</f>
        <v>380</v>
      </c>
      <c r="EM382" s="233" t="str">
        <f t="shared" ca="1" si="887"/>
        <v>Kye Rowles (Australia)</v>
      </c>
    </row>
    <row r="383" spans="121:143" x14ac:dyDescent="0.2">
      <c r="DQ383" s="233" t="str">
        <f t="shared" ca="1" si="890"/>
        <v>Australia</v>
      </c>
      <c r="DR383" s="233">
        <f t="shared" si="891"/>
        <v>16</v>
      </c>
      <c r="DS383" s="233">
        <f t="shared" si="892"/>
        <v>13</v>
      </c>
      <c r="DT383" s="233" t="str">
        <f ca="1">OFFSET(C3,DR383,DS383)</f>
        <v>Lucas Herrington</v>
      </c>
      <c r="DU383" s="233">
        <f ca="1">COUNTIF('Group Stages'!J7:J150,DT383)</f>
        <v>0</v>
      </c>
      <c r="DV383" s="233">
        <f ca="1">COUNTIF('Group Stages'!K7:K150,DT383)</f>
        <v>0</v>
      </c>
      <c r="DW383" s="233">
        <f ca="1">COUNTIF('Group Stages'!L7:L150,DT383)</f>
        <v>0</v>
      </c>
      <c r="DX383" s="233">
        <f ca="1">COUNTIF('Group Stages'!M7:M150,DT383)</f>
        <v>0</v>
      </c>
      <c r="DY383" s="233">
        <f ca="1">COUNTIF('Group Stages'!N7:N150,DT383)</f>
        <v>0</v>
      </c>
      <c r="DZ383" s="233">
        <f ca="1">COUNTIF('Group Stages'!O7:O150,DT383)</f>
        <v>0</v>
      </c>
      <c r="EA383" s="233">
        <f ca="1">COUNTIF('Group Stages'!P7:P150,DT383)</f>
        <v>0</v>
      </c>
      <c r="EB383" s="233">
        <f ca="1">COUNTIF('Group Stages'!Q7:Q150,DT383)</f>
        <v>0</v>
      </c>
      <c r="EC383" s="233">
        <f ca="1">COUNTIF('Knock Out Stages'!K7:K85,DT383)</f>
        <v>0</v>
      </c>
      <c r="ED383" s="233">
        <f ca="1">COUNTIF('Knock Out Stages'!L7:L85,DT383)</f>
        <v>0</v>
      </c>
      <c r="EE383" s="233">
        <f ca="1">COUNTIF('Knock Out Stages'!M7:M85,DT383)</f>
        <v>0</v>
      </c>
      <c r="EF383" s="233">
        <f ca="1">COUNTIF('Knock Out Stages'!N7:N85,DT383)</f>
        <v>0</v>
      </c>
      <c r="EG383" s="233">
        <f ca="1">COUNTIF('Knock Out Stages'!O7:O85,DT383)</f>
        <v>0</v>
      </c>
      <c r="EH383" s="233">
        <f ca="1">COUNTIF('Knock Out Stages'!P7:P85,DT383)</f>
        <v>0</v>
      </c>
      <c r="EI383" s="233">
        <f ca="1">COUNTIF('Knock Out Stages'!Q7:Q85,DT383)</f>
        <v>0</v>
      </c>
      <c r="EJ383" s="233">
        <f ca="1">COUNTIF('Knock Out Stages'!R7:R85,DT383)</f>
        <v>0</v>
      </c>
      <c r="EK383" s="233">
        <f t="shared" ca="1" si="886"/>
        <v>0</v>
      </c>
      <c r="EL383" s="235">
        <f ca="1">RANK(EK383,EK3:EK1250)+COUNTIF(EK3:EK383,EK383)-1</f>
        <v>381</v>
      </c>
      <c r="EM383" s="233" t="str">
        <f t="shared" ca="1" si="887"/>
        <v>Lucas Herrington (Australia)</v>
      </c>
    </row>
    <row r="384" spans="121:143" x14ac:dyDescent="0.2">
      <c r="DQ384" s="233" t="str">
        <f t="shared" ca="1" si="890"/>
        <v>Australia</v>
      </c>
      <c r="DR384" s="233">
        <f t="shared" si="891"/>
        <v>17</v>
      </c>
      <c r="DS384" s="233">
        <f t="shared" si="892"/>
        <v>13</v>
      </c>
      <c r="DT384" s="233" t="str">
        <f ca="1">OFFSET(C3,DR384,DS384)</f>
        <v>Martin Boyle</v>
      </c>
      <c r="DU384" s="233">
        <f ca="1">COUNTIF('Group Stages'!J7:J150,DT384)</f>
        <v>0</v>
      </c>
      <c r="DV384" s="233">
        <f ca="1">COUNTIF('Group Stages'!K7:K150,DT384)</f>
        <v>0</v>
      </c>
      <c r="DW384" s="233">
        <f ca="1">COUNTIF('Group Stages'!L7:L150,DT384)</f>
        <v>0</v>
      </c>
      <c r="DX384" s="233">
        <f ca="1">COUNTIF('Group Stages'!M7:M150,DT384)</f>
        <v>0</v>
      </c>
      <c r="DY384" s="233">
        <f ca="1">COUNTIF('Group Stages'!N7:N150,DT384)</f>
        <v>0</v>
      </c>
      <c r="DZ384" s="233">
        <f ca="1">COUNTIF('Group Stages'!O7:O150,DT384)</f>
        <v>0</v>
      </c>
      <c r="EA384" s="233">
        <f ca="1">COUNTIF('Group Stages'!P7:P150,DT384)</f>
        <v>0</v>
      </c>
      <c r="EB384" s="233">
        <f ca="1">COUNTIF('Group Stages'!Q7:Q150,DT384)</f>
        <v>0</v>
      </c>
      <c r="EC384" s="233">
        <f ca="1">COUNTIF('Knock Out Stages'!K7:K85,DT384)</f>
        <v>0</v>
      </c>
      <c r="ED384" s="233">
        <f ca="1">COUNTIF('Knock Out Stages'!L7:L85,DT384)</f>
        <v>0</v>
      </c>
      <c r="EE384" s="233">
        <f ca="1">COUNTIF('Knock Out Stages'!M7:M85,DT384)</f>
        <v>0</v>
      </c>
      <c r="EF384" s="233">
        <f ca="1">COUNTIF('Knock Out Stages'!N7:N85,DT384)</f>
        <v>0</v>
      </c>
      <c r="EG384" s="233">
        <f ca="1">COUNTIF('Knock Out Stages'!O7:O85,DT384)</f>
        <v>0</v>
      </c>
      <c r="EH384" s="233">
        <f ca="1">COUNTIF('Knock Out Stages'!P7:P85,DT384)</f>
        <v>0</v>
      </c>
      <c r="EI384" s="233">
        <f ca="1">COUNTIF('Knock Out Stages'!Q7:Q85,DT384)</f>
        <v>0</v>
      </c>
      <c r="EJ384" s="233">
        <f ca="1">COUNTIF('Knock Out Stages'!R7:R85,DT384)</f>
        <v>0</v>
      </c>
      <c r="EK384" s="233">
        <f t="shared" ca="1" si="886"/>
        <v>0</v>
      </c>
      <c r="EL384" s="235">
        <f ca="1">RANK(EK384,EK3:EK1250)+COUNTIF(EK3:EK384,EK384)-1</f>
        <v>382</v>
      </c>
      <c r="EM384" s="233" t="str">
        <f t="shared" ca="1" si="887"/>
        <v>Martin Boyle (Australia)</v>
      </c>
    </row>
    <row r="385" spans="121:143" x14ac:dyDescent="0.2">
      <c r="DQ385" s="233" t="str">
        <f t="shared" ca="1" si="890"/>
        <v>Australia</v>
      </c>
      <c r="DR385" s="233">
        <f t="shared" si="891"/>
        <v>18</v>
      </c>
      <c r="DS385" s="233">
        <f t="shared" si="892"/>
        <v>13</v>
      </c>
      <c r="DT385" s="233" t="str">
        <f ca="1">OFFSET(C3,DR385,DS385)</f>
        <v>Mathew Ryan</v>
      </c>
      <c r="DU385" s="233">
        <f ca="1">COUNTIF('Group Stages'!J7:J150,DT385)</f>
        <v>0</v>
      </c>
      <c r="DV385" s="233">
        <f ca="1">COUNTIF('Group Stages'!K7:K150,DT385)</f>
        <v>0</v>
      </c>
      <c r="DW385" s="233">
        <f ca="1">COUNTIF('Group Stages'!L7:L150,DT385)</f>
        <v>0</v>
      </c>
      <c r="DX385" s="233">
        <f ca="1">COUNTIF('Group Stages'!M7:M150,DT385)</f>
        <v>0</v>
      </c>
      <c r="DY385" s="233">
        <f ca="1">COUNTIF('Group Stages'!N7:N150,DT385)</f>
        <v>0</v>
      </c>
      <c r="DZ385" s="233">
        <f ca="1">COUNTIF('Group Stages'!O7:O150,DT385)</f>
        <v>0</v>
      </c>
      <c r="EA385" s="233">
        <f ca="1">COUNTIF('Group Stages'!P7:P150,DT385)</f>
        <v>0</v>
      </c>
      <c r="EB385" s="233">
        <f ca="1">COUNTIF('Group Stages'!Q7:Q150,DT385)</f>
        <v>0</v>
      </c>
      <c r="EC385" s="233">
        <f ca="1">COUNTIF('Knock Out Stages'!K7:K85,DT385)</f>
        <v>0</v>
      </c>
      <c r="ED385" s="233">
        <f ca="1">COUNTIF('Knock Out Stages'!L7:L85,DT385)</f>
        <v>0</v>
      </c>
      <c r="EE385" s="233">
        <f ca="1">COUNTIF('Knock Out Stages'!M7:M85,DT385)</f>
        <v>0</v>
      </c>
      <c r="EF385" s="233">
        <f ca="1">COUNTIF('Knock Out Stages'!N7:N85,DT385)</f>
        <v>0</v>
      </c>
      <c r="EG385" s="233">
        <f ca="1">COUNTIF('Knock Out Stages'!O7:O85,DT385)</f>
        <v>0</v>
      </c>
      <c r="EH385" s="233">
        <f ca="1">COUNTIF('Knock Out Stages'!P7:P85,DT385)</f>
        <v>0</v>
      </c>
      <c r="EI385" s="233">
        <f ca="1">COUNTIF('Knock Out Stages'!Q7:Q85,DT385)</f>
        <v>0</v>
      </c>
      <c r="EJ385" s="233">
        <f ca="1">COUNTIF('Knock Out Stages'!R7:R85,DT385)</f>
        <v>0</v>
      </c>
      <c r="EK385" s="233">
        <f t="shared" ca="1" si="886"/>
        <v>0</v>
      </c>
      <c r="EL385" s="235">
        <f ca="1">RANK(EK385,EK3:EK1250)+COUNTIF(EK3:EK385,EK385)-1</f>
        <v>383</v>
      </c>
      <c r="EM385" s="233" t="str">
        <f t="shared" ca="1" si="887"/>
        <v>Mathew Ryan (Australia)</v>
      </c>
    </row>
    <row r="386" spans="121:143" x14ac:dyDescent="0.2">
      <c r="DQ386" s="233" t="str">
        <f t="shared" ca="1" si="890"/>
        <v>Australia</v>
      </c>
      <c r="DR386" s="233">
        <f t="shared" si="891"/>
        <v>19</v>
      </c>
      <c r="DS386" s="233">
        <f t="shared" si="892"/>
        <v>13</v>
      </c>
      <c r="DT386" s="233" t="str">
        <f ca="1">OFFSET(C3,DR386,DS386)</f>
        <v>Milos Degenek</v>
      </c>
      <c r="DU386" s="233">
        <f ca="1">COUNTIF('Group Stages'!J7:J150,DT386)</f>
        <v>0</v>
      </c>
      <c r="DV386" s="233">
        <f ca="1">COUNTIF('Group Stages'!K7:K150,DT386)</f>
        <v>0</v>
      </c>
      <c r="DW386" s="233">
        <f ca="1">COUNTIF('Group Stages'!L7:L150,DT386)</f>
        <v>0</v>
      </c>
      <c r="DX386" s="233">
        <f ca="1">COUNTIF('Group Stages'!M7:M150,DT386)</f>
        <v>0</v>
      </c>
      <c r="DY386" s="233">
        <f ca="1">COUNTIF('Group Stages'!N7:N150,DT386)</f>
        <v>0</v>
      </c>
      <c r="DZ386" s="233">
        <f ca="1">COUNTIF('Group Stages'!O7:O150,DT386)</f>
        <v>0</v>
      </c>
      <c r="EA386" s="233">
        <f ca="1">COUNTIF('Group Stages'!P7:P150,DT386)</f>
        <v>0</v>
      </c>
      <c r="EB386" s="233">
        <f ca="1">COUNTIF('Group Stages'!Q7:Q150,DT386)</f>
        <v>0</v>
      </c>
      <c r="EC386" s="233">
        <f ca="1">COUNTIF('Knock Out Stages'!K7:K85,DT386)</f>
        <v>0</v>
      </c>
      <c r="ED386" s="233">
        <f ca="1">COUNTIF('Knock Out Stages'!L7:L85,DT386)</f>
        <v>0</v>
      </c>
      <c r="EE386" s="233">
        <f ca="1">COUNTIF('Knock Out Stages'!M7:M85,DT386)</f>
        <v>0</v>
      </c>
      <c r="EF386" s="233">
        <f ca="1">COUNTIF('Knock Out Stages'!N7:N85,DT386)</f>
        <v>0</v>
      </c>
      <c r="EG386" s="233">
        <f ca="1">COUNTIF('Knock Out Stages'!O7:O85,DT386)</f>
        <v>0</v>
      </c>
      <c r="EH386" s="233">
        <f ca="1">COUNTIF('Knock Out Stages'!P7:P85,DT386)</f>
        <v>0</v>
      </c>
      <c r="EI386" s="233">
        <f ca="1">COUNTIF('Knock Out Stages'!Q7:Q85,DT386)</f>
        <v>0</v>
      </c>
      <c r="EJ386" s="233">
        <f ca="1">COUNTIF('Knock Out Stages'!R7:R85,DT386)</f>
        <v>0</v>
      </c>
      <c r="EK386" s="233">
        <f t="shared" ca="1" si="886"/>
        <v>0</v>
      </c>
      <c r="EL386" s="235">
        <f ca="1">RANK(EK386,EK3:EK1250)+COUNTIF(EK3:EK386,EK386)-1</f>
        <v>384</v>
      </c>
      <c r="EM386" s="233" t="str">
        <f t="shared" ca="1" si="887"/>
        <v>Milos Degenek (Australia)</v>
      </c>
    </row>
    <row r="387" spans="121:143" x14ac:dyDescent="0.2">
      <c r="DQ387" s="233" t="str">
        <f t="shared" ca="1" si="890"/>
        <v>Australia</v>
      </c>
      <c r="DR387" s="233">
        <f t="shared" si="891"/>
        <v>20</v>
      </c>
      <c r="DS387" s="233">
        <f t="shared" si="892"/>
        <v>13</v>
      </c>
      <c r="DT387" s="233" t="str">
        <f ca="1">OFFSET(C3,DR387,DS387)</f>
        <v>Nestory Irankunda</v>
      </c>
      <c r="DU387" s="233">
        <f ca="1">COUNTIF('Group Stages'!J7:J150,DT387)</f>
        <v>0</v>
      </c>
      <c r="DV387" s="233">
        <f ca="1">COUNTIF('Group Stages'!K7:K150,DT387)</f>
        <v>0</v>
      </c>
      <c r="DW387" s="233">
        <f ca="1">COUNTIF('Group Stages'!L7:L150,DT387)</f>
        <v>0</v>
      </c>
      <c r="DX387" s="233">
        <f ca="1">COUNTIF('Group Stages'!M7:M150,DT387)</f>
        <v>0</v>
      </c>
      <c r="DY387" s="233">
        <f ca="1">COUNTIF('Group Stages'!N7:N150,DT387)</f>
        <v>0</v>
      </c>
      <c r="DZ387" s="233">
        <f ca="1">COUNTIF('Group Stages'!O7:O150,DT387)</f>
        <v>0</v>
      </c>
      <c r="EA387" s="233">
        <f ca="1">COUNTIF('Group Stages'!P7:P150,DT387)</f>
        <v>0</v>
      </c>
      <c r="EB387" s="233">
        <f ca="1">COUNTIF('Group Stages'!Q7:Q150,DT387)</f>
        <v>0</v>
      </c>
      <c r="EC387" s="233">
        <f ca="1">COUNTIF('Knock Out Stages'!K7:K85,DT387)</f>
        <v>0</v>
      </c>
      <c r="ED387" s="233">
        <f ca="1">COUNTIF('Knock Out Stages'!L7:L85,DT387)</f>
        <v>0</v>
      </c>
      <c r="EE387" s="233">
        <f ca="1">COUNTIF('Knock Out Stages'!M7:M85,DT387)</f>
        <v>0</v>
      </c>
      <c r="EF387" s="233">
        <f ca="1">COUNTIF('Knock Out Stages'!N7:N85,DT387)</f>
        <v>0</v>
      </c>
      <c r="EG387" s="233">
        <f ca="1">COUNTIF('Knock Out Stages'!O7:O85,DT387)</f>
        <v>0</v>
      </c>
      <c r="EH387" s="233">
        <f ca="1">COUNTIF('Knock Out Stages'!P7:P85,DT387)</f>
        <v>0</v>
      </c>
      <c r="EI387" s="233">
        <f ca="1">COUNTIF('Knock Out Stages'!Q7:Q85,DT387)</f>
        <v>0</v>
      </c>
      <c r="EJ387" s="233">
        <f ca="1">COUNTIF('Knock Out Stages'!R7:R85,DT387)</f>
        <v>0</v>
      </c>
      <c r="EK387" s="233">
        <f t="shared" ca="1" si="886"/>
        <v>0</v>
      </c>
      <c r="EL387" s="235">
        <f ca="1">RANK(EK387,EK3:EK1250)+COUNTIF(EK3:EK387,EK387)-1</f>
        <v>385</v>
      </c>
      <c r="EM387" s="233" t="str">
        <f t="shared" ca="1" si="887"/>
        <v>Nestory Irankunda (Australia)</v>
      </c>
    </row>
    <row r="388" spans="121:143" x14ac:dyDescent="0.2">
      <c r="DQ388" s="233" t="str">
        <f t="shared" ca="1" si="890"/>
        <v>Australia</v>
      </c>
      <c r="DR388" s="233">
        <f t="shared" si="891"/>
        <v>21</v>
      </c>
      <c r="DS388" s="233">
        <f t="shared" si="892"/>
        <v>13</v>
      </c>
      <c r="DT388" s="233" t="str">
        <f ca="1">OFFSET(C3,DR388,DS388)</f>
        <v>Nishan Velupillay</v>
      </c>
      <c r="DU388" s="233">
        <f ca="1">COUNTIF('Group Stages'!J7:J150,DT388)</f>
        <v>0</v>
      </c>
      <c r="DV388" s="233">
        <f ca="1">COUNTIF('Group Stages'!K7:K150,DT388)</f>
        <v>0</v>
      </c>
      <c r="DW388" s="233">
        <f ca="1">COUNTIF('Group Stages'!L7:L150,DT388)</f>
        <v>0</v>
      </c>
      <c r="DX388" s="233">
        <f ca="1">COUNTIF('Group Stages'!M7:M150,DT388)</f>
        <v>0</v>
      </c>
      <c r="DY388" s="233">
        <f ca="1">COUNTIF('Group Stages'!N7:N150,DT388)</f>
        <v>0</v>
      </c>
      <c r="DZ388" s="233">
        <f ca="1">COUNTIF('Group Stages'!O7:O150,DT388)</f>
        <v>0</v>
      </c>
      <c r="EA388" s="233">
        <f ca="1">COUNTIF('Group Stages'!P7:P150,DT388)</f>
        <v>0</v>
      </c>
      <c r="EB388" s="233">
        <f ca="1">COUNTIF('Group Stages'!Q7:Q150,DT388)</f>
        <v>0</v>
      </c>
      <c r="EC388" s="233">
        <f ca="1">COUNTIF('Knock Out Stages'!K7:K85,DT388)</f>
        <v>0</v>
      </c>
      <c r="ED388" s="233">
        <f ca="1">COUNTIF('Knock Out Stages'!L7:L85,DT388)</f>
        <v>0</v>
      </c>
      <c r="EE388" s="233">
        <f ca="1">COUNTIF('Knock Out Stages'!M7:M85,DT388)</f>
        <v>0</v>
      </c>
      <c r="EF388" s="233">
        <f ca="1">COUNTIF('Knock Out Stages'!N7:N85,DT388)</f>
        <v>0</v>
      </c>
      <c r="EG388" s="233">
        <f ca="1">COUNTIF('Knock Out Stages'!O7:O85,DT388)</f>
        <v>0</v>
      </c>
      <c r="EH388" s="233">
        <f ca="1">COUNTIF('Knock Out Stages'!P7:P85,DT388)</f>
        <v>0</v>
      </c>
      <c r="EI388" s="233">
        <f ca="1">COUNTIF('Knock Out Stages'!Q7:Q85,DT388)</f>
        <v>0</v>
      </c>
      <c r="EJ388" s="233">
        <f ca="1">COUNTIF('Knock Out Stages'!R7:R85,DT388)</f>
        <v>0</v>
      </c>
      <c r="EK388" s="233">
        <f t="shared" ref="EK388:EK451" ca="1" si="893">SUM(DU388:EJ388)</f>
        <v>0</v>
      </c>
      <c r="EL388" s="235">
        <f ca="1">RANK(EK388,EK3:EK1250)+COUNTIF(EK3:EK388,EK388)-1</f>
        <v>386</v>
      </c>
      <c r="EM388" s="233" t="str">
        <f t="shared" ref="EM388:EM451" ca="1" si="894">DT388&amp;" ("&amp;DQ388&amp;")"</f>
        <v>Nishan Velupillay (Australia)</v>
      </c>
    </row>
    <row r="389" spans="121:143" x14ac:dyDescent="0.2">
      <c r="DQ389" s="233" t="str">
        <f t="shared" ca="1" si="890"/>
        <v>Australia</v>
      </c>
      <c r="DR389" s="233">
        <f t="shared" si="891"/>
        <v>22</v>
      </c>
      <c r="DS389" s="233">
        <f t="shared" si="892"/>
        <v>13</v>
      </c>
      <c r="DT389" s="233" t="str">
        <f ca="1">OFFSET(C3,DR389,DS389)</f>
        <v>Patrick Beach</v>
      </c>
      <c r="DU389" s="233">
        <f ca="1">COUNTIF('Group Stages'!J7:J150,DT389)</f>
        <v>0</v>
      </c>
      <c r="DV389" s="233">
        <f ca="1">COUNTIF('Group Stages'!K7:K150,DT389)</f>
        <v>0</v>
      </c>
      <c r="DW389" s="233">
        <f ca="1">COUNTIF('Group Stages'!L7:L150,DT389)</f>
        <v>0</v>
      </c>
      <c r="DX389" s="233">
        <f ca="1">COUNTIF('Group Stages'!M7:M150,DT389)</f>
        <v>0</v>
      </c>
      <c r="DY389" s="233">
        <f ca="1">COUNTIF('Group Stages'!N7:N150,DT389)</f>
        <v>0</v>
      </c>
      <c r="DZ389" s="233">
        <f ca="1">COUNTIF('Group Stages'!O7:O150,DT389)</f>
        <v>0</v>
      </c>
      <c r="EA389" s="233">
        <f ca="1">COUNTIF('Group Stages'!P7:P150,DT389)</f>
        <v>0</v>
      </c>
      <c r="EB389" s="233">
        <f ca="1">COUNTIF('Group Stages'!Q7:Q150,DT389)</f>
        <v>0</v>
      </c>
      <c r="EC389" s="233">
        <f ca="1">COUNTIF('Knock Out Stages'!K7:K85,DT389)</f>
        <v>0</v>
      </c>
      <c r="ED389" s="233">
        <f ca="1">COUNTIF('Knock Out Stages'!L7:L85,DT389)</f>
        <v>0</v>
      </c>
      <c r="EE389" s="233">
        <f ca="1">COUNTIF('Knock Out Stages'!M7:M85,DT389)</f>
        <v>0</v>
      </c>
      <c r="EF389" s="233">
        <f ca="1">COUNTIF('Knock Out Stages'!N7:N85,DT389)</f>
        <v>0</v>
      </c>
      <c r="EG389" s="233">
        <f ca="1">COUNTIF('Knock Out Stages'!O7:O85,DT389)</f>
        <v>0</v>
      </c>
      <c r="EH389" s="233">
        <f ca="1">COUNTIF('Knock Out Stages'!P7:P85,DT389)</f>
        <v>0</v>
      </c>
      <c r="EI389" s="233">
        <f ca="1">COUNTIF('Knock Out Stages'!Q7:Q85,DT389)</f>
        <v>0</v>
      </c>
      <c r="EJ389" s="233">
        <f ca="1">COUNTIF('Knock Out Stages'!R7:R85,DT389)</f>
        <v>0</v>
      </c>
      <c r="EK389" s="233">
        <f t="shared" ca="1" si="893"/>
        <v>0</v>
      </c>
      <c r="EL389" s="235">
        <f ca="1">RANK(EK389,EK3:EK1250)+COUNTIF(EK3:EK389,EK389)-1</f>
        <v>387</v>
      </c>
      <c r="EM389" s="233" t="str">
        <f t="shared" ca="1" si="894"/>
        <v>Patrick Beach (Australia)</v>
      </c>
    </row>
    <row r="390" spans="121:143" x14ac:dyDescent="0.2">
      <c r="DQ390" s="233" t="str">
        <f t="shared" ca="1" si="890"/>
        <v>Australia</v>
      </c>
      <c r="DR390" s="233">
        <f t="shared" si="891"/>
        <v>23</v>
      </c>
      <c r="DS390" s="233">
        <f t="shared" si="892"/>
        <v>13</v>
      </c>
      <c r="DT390" s="233" t="str">
        <f ca="1">OFFSET(C3,DR390,DS390)</f>
        <v>Patrick Yazbek</v>
      </c>
      <c r="DU390" s="233">
        <f ca="1">COUNTIF('Group Stages'!J7:J150,DT390)</f>
        <v>0</v>
      </c>
      <c r="DV390" s="233">
        <f ca="1">COUNTIF('Group Stages'!K7:K150,DT390)</f>
        <v>0</v>
      </c>
      <c r="DW390" s="233">
        <f ca="1">COUNTIF('Group Stages'!L7:L150,DT390)</f>
        <v>0</v>
      </c>
      <c r="DX390" s="233">
        <f ca="1">COUNTIF('Group Stages'!M7:M150,DT390)</f>
        <v>0</v>
      </c>
      <c r="DY390" s="233">
        <f ca="1">COUNTIF('Group Stages'!N7:N150,DT390)</f>
        <v>0</v>
      </c>
      <c r="DZ390" s="233">
        <f ca="1">COUNTIF('Group Stages'!O7:O150,DT390)</f>
        <v>0</v>
      </c>
      <c r="EA390" s="233">
        <f ca="1">COUNTIF('Group Stages'!P7:P150,DT390)</f>
        <v>0</v>
      </c>
      <c r="EB390" s="233">
        <f ca="1">COUNTIF('Group Stages'!Q7:Q150,DT390)</f>
        <v>0</v>
      </c>
      <c r="EC390" s="233">
        <f ca="1">COUNTIF('Knock Out Stages'!K7:K85,DT390)</f>
        <v>0</v>
      </c>
      <c r="ED390" s="233">
        <f ca="1">COUNTIF('Knock Out Stages'!L7:L85,DT390)</f>
        <v>0</v>
      </c>
      <c r="EE390" s="233">
        <f ca="1">COUNTIF('Knock Out Stages'!M7:M85,DT390)</f>
        <v>0</v>
      </c>
      <c r="EF390" s="233">
        <f ca="1">COUNTIF('Knock Out Stages'!N7:N85,DT390)</f>
        <v>0</v>
      </c>
      <c r="EG390" s="233">
        <f ca="1">COUNTIF('Knock Out Stages'!O7:O85,DT390)</f>
        <v>0</v>
      </c>
      <c r="EH390" s="233">
        <f ca="1">COUNTIF('Knock Out Stages'!P7:P85,DT390)</f>
        <v>0</v>
      </c>
      <c r="EI390" s="233">
        <f ca="1">COUNTIF('Knock Out Stages'!Q7:Q85,DT390)</f>
        <v>0</v>
      </c>
      <c r="EJ390" s="233">
        <f ca="1">COUNTIF('Knock Out Stages'!R7:R85,DT390)</f>
        <v>0</v>
      </c>
      <c r="EK390" s="233">
        <f t="shared" ca="1" si="893"/>
        <v>0</v>
      </c>
      <c r="EL390" s="235">
        <f ca="1">RANK(EK390,EK3:EK1250)+COUNTIF(EK3:EK390,EK390)-1</f>
        <v>388</v>
      </c>
      <c r="EM390" s="233" t="str">
        <f t="shared" ca="1" si="894"/>
        <v>Patrick Yazbek (Australia)</v>
      </c>
    </row>
    <row r="391" spans="121:143" x14ac:dyDescent="0.2">
      <c r="DQ391" s="233" t="str">
        <f t="shared" ca="1" si="890"/>
        <v>Australia</v>
      </c>
      <c r="DR391" s="233">
        <f t="shared" si="891"/>
        <v>24</v>
      </c>
      <c r="DS391" s="233">
        <f t="shared" si="892"/>
        <v>13</v>
      </c>
      <c r="DT391" s="233" t="str">
        <f ca="1">OFFSET(C3,DR391,DS391)</f>
        <v>Paul Izzo</v>
      </c>
      <c r="DU391" s="233">
        <f ca="1">COUNTIF('Group Stages'!J7:J150,DT391)</f>
        <v>0</v>
      </c>
      <c r="DV391" s="233">
        <f ca="1">COUNTIF('Group Stages'!K7:K150,DT391)</f>
        <v>0</v>
      </c>
      <c r="DW391" s="233">
        <f ca="1">COUNTIF('Group Stages'!L7:L150,DT391)</f>
        <v>0</v>
      </c>
      <c r="DX391" s="233">
        <f ca="1">COUNTIF('Group Stages'!M7:M150,DT391)</f>
        <v>0</v>
      </c>
      <c r="DY391" s="233">
        <f ca="1">COUNTIF('Group Stages'!N7:N150,DT391)</f>
        <v>0</v>
      </c>
      <c r="DZ391" s="233">
        <f ca="1">COUNTIF('Group Stages'!O7:O150,DT391)</f>
        <v>0</v>
      </c>
      <c r="EA391" s="233">
        <f ca="1">COUNTIF('Group Stages'!P7:P150,DT391)</f>
        <v>0</v>
      </c>
      <c r="EB391" s="233">
        <f ca="1">COUNTIF('Group Stages'!Q7:Q150,DT391)</f>
        <v>0</v>
      </c>
      <c r="EC391" s="233">
        <f ca="1">COUNTIF('Knock Out Stages'!K7:K85,DT391)</f>
        <v>0</v>
      </c>
      <c r="ED391" s="233">
        <f ca="1">COUNTIF('Knock Out Stages'!L7:L85,DT391)</f>
        <v>0</v>
      </c>
      <c r="EE391" s="233">
        <f ca="1">COUNTIF('Knock Out Stages'!M7:M85,DT391)</f>
        <v>0</v>
      </c>
      <c r="EF391" s="233">
        <f ca="1">COUNTIF('Knock Out Stages'!N7:N85,DT391)</f>
        <v>0</v>
      </c>
      <c r="EG391" s="233">
        <f ca="1">COUNTIF('Knock Out Stages'!O7:O85,DT391)</f>
        <v>0</v>
      </c>
      <c r="EH391" s="233">
        <f ca="1">COUNTIF('Knock Out Stages'!P7:P85,DT391)</f>
        <v>0</v>
      </c>
      <c r="EI391" s="233">
        <f ca="1">COUNTIF('Knock Out Stages'!Q7:Q85,DT391)</f>
        <v>0</v>
      </c>
      <c r="EJ391" s="233">
        <f ca="1">COUNTIF('Knock Out Stages'!R7:R85,DT391)</f>
        <v>0</v>
      </c>
      <c r="EK391" s="233">
        <f t="shared" ca="1" si="893"/>
        <v>0</v>
      </c>
      <c r="EL391" s="235">
        <f ca="1">RANK(EK391,EK3:EK1250)+COUNTIF(EK3:EK391,EK391)-1</f>
        <v>389</v>
      </c>
      <c r="EM391" s="233" t="str">
        <f t="shared" ca="1" si="894"/>
        <v>Paul Izzo (Australia)</v>
      </c>
    </row>
    <row r="392" spans="121:143" x14ac:dyDescent="0.2">
      <c r="DQ392" s="233" t="str">
        <f t="shared" ca="1" si="890"/>
        <v>Australia</v>
      </c>
      <c r="DR392" s="233">
        <f t="shared" si="891"/>
        <v>25</v>
      </c>
      <c r="DS392" s="233">
        <f t="shared" si="892"/>
        <v>13</v>
      </c>
      <c r="DT392" s="233" t="str">
        <f ca="1">OFFSET(C3,DR392,DS392)</f>
        <v>Paul Okon</v>
      </c>
      <c r="DU392" s="233">
        <f ca="1">COUNTIF('Group Stages'!J7:J150,DT392)</f>
        <v>0</v>
      </c>
      <c r="DV392" s="233">
        <f ca="1">COUNTIF('Group Stages'!K7:K150,DT392)</f>
        <v>0</v>
      </c>
      <c r="DW392" s="233">
        <f ca="1">COUNTIF('Group Stages'!L7:L150,DT392)</f>
        <v>0</v>
      </c>
      <c r="DX392" s="233">
        <f ca="1">COUNTIF('Group Stages'!M7:M150,DT392)</f>
        <v>0</v>
      </c>
      <c r="DY392" s="233">
        <f ca="1">COUNTIF('Group Stages'!N7:N150,DT392)</f>
        <v>0</v>
      </c>
      <c r="DZ392" s="233">
        <f ca="1">COUNTIF('Group Stages'!O7:O150,DT392)</f>
        <v>0</v>
      </c>
      <c r="EA392" s="233">
        <f ca="1">COUNTIF('Group Stages'!P7:P150,DT392)</f>
        <v>0</v>
      </c>
      <c r="EB392" s="233">
        <f ca="1">COUNTIF('Group Stages'!Q7:Q150,DT392)</f>
        <v>0</v>
      </c>
      <c r="EC392" s="233">
        <f ca="1">COUNTIF('Knock Out Stages'!K7:K85,DT392)</f>
        <v>0</v>
      </c>
      <c r="ED392" s="233">
        <f ca="1">COUNTIF('Knock Out Stages'!L7:L85,DT392)</f>
        <v>0</v>
      </c>
      <c r="EE392" s="233">
        <f ca="1">COUNTIF('Knock Out Stages'!M7:M85,DT392)</f>
        <v>0</v>
      </c>
      <c r="EF392" s="233">
        <f ca="1">COUNTIF('Knock Out Stages'!N7:N85,DT392)</f>
        <v>0</v>
      </c>
      <c r="EG392" s="233">
        <f ca="1">COUNTIF('Knock Out Stages'!O7:O85,DT392)</f>
        <v>0</v>
      </c>
      <c r="EH392" s="233">
        <f ca="1">COUNTIF('Knock Out Stages'!P7:P85,DT392)</f>
        <v>0</v>
      </c>
      <c r="EI392" s="233">
        <f ca="1">COUNTIF('Knock Out Stages'!Q7:Q85,DT392)</f>
        <v>0</v>
      </c>
      <c r="EJ392" s="233">
        <f ca="1">COUNTIF('Knock Out Stages'!R7:R85,DT392)</f>
        <v>0</v>
      </c>
      <c r="EK392" s="233">
        <f t="shared" ca="1" si="893"/>
        <v>0</v>
      </c>
      <c r="EL392" s="235">
        <f ca="1">RANK(EK392,EK3:EK1250)+COUNTIF(EK3:EK392,EK392)-1</f>
        <v>390</v>
      </c>
      <c r="EM392" s="233" t="str">
        <f t="shared" ca="1" si="894"/>
        <v>Paul Okon (Australia)</v>
      </c>
    </row>
    <row r="393" spans="121:143" x14ac:dyDescent="0.2">
      <c r="DQ393" s="233" t="str">
        <f ca="1">OFFSET(C2,DR393,DS393)</f>
        <v>Türkiye</v>
      </c>
      <c r="DR393" s="233">
        <f t="shared" si="891"/>
        <v>0</v>
      </c>
      <c r="DS393" s="233">
        <f t="shared" si="892"/>
        <v>14</v>
      </c>
      <c r="DT393" s="233" t="str">
        <f ca="1">OFFSET(C3,DR393,DS393)</f>
        <v>Abdülkerim Bardakci</v>
      </c>
      <c r="DU393" s="233">
        <f ca="1">COUNTIF('Group Stages'!J7:J150,DT393)</f>
        <v>0</v>
      </c>
      <c r="DV393" s="233">
        <f ca="1">COUNTIF('Group Stages'!K7:K150,DT393)</f>
        <v>0</v>
      </c>
      <c r="DW393" s="233">
        <f ca="1">COUNTIF('Group Stages'!L7:L150,DT393)</f>
        <v>0</v>
      </c>
      <c r="DX393" s="233">
        <f ca="1">COUNTIF('Group Stages'!M7:M150,DT393)</f>
        <v>0</v>
      </c>
      <c r="DY393" s="233">
        <f ca="1">COUNTIF('Group Stages'!N7:N150,DT393)</f>
        <v>0</v>
      </c>
      <c r="DZ393" s="233">
        <f ca="1">COUNTIF('Group Stages'!O7:O150,DT393)</f>
        <v>0</v>
      </c>
      <c r="EA393" s="233">
        <f ca="1">COUNTIF('Group Stages'!P7:P150,DT393)</f>
        <v>0</v>
      </c>
      <c r="EB393" s="233">
        <f ca="1">COUNTIF('Group Stages'!Q7:Q150,DT393)</f>
        <v>0</v>
      </c>
      <c r="EC393" s="233">
        <f ca="1">COUNTIF('Knock Out Stages'!K7:K85,DT393)</f>
        <v>0</v>
      </c>
      <c r="ED393" s="233">
        <f ca="1">COUNTIF('Knock Out Stages'!L7:L85,DT393)</f>
        <v>0</v>
      </c>
      <c r="EE393" s="233">
        <f ca="1">COUNTIF('Knock Out Stages'!M7:M85,DT393)</f>
        <v>0</v>
      </c>
      <c r="EF393" s="233">
        <f ca="1">COUNTIF('Knock Out Stages'!N7:N85,DT393)</f>
        <v>0</v>
      </c>
      <c r="EG393" s="233">
        <f ca="1">COUNTIF('Knock Out Stages'!O7:O85,DT393)</f>
        <v>0</v>
      </c>
      <c r="EH393" s="233">
        <f ca="1">COUNTIF('Knock Out Stages'!P7:P85,DT393)</f>
        <v>0</v>
      </c>
      <c r="EI393" s="233">
        <f ca="1">COUNTIF('Knock Out Stages'!Q7:Q85,DT393)</f>
        <v>0</v>
      </c>
      <c r="EJ393" s="233">
        <f ca="1">COUNTIF('Knock Out Stages'!R7:R85,DT393)</f>
        <v>0</v>
      </c>
      <c r="EK393" s="233">
        <f t="shared" ca="1" si="893"/>
        <v>0</v>
      </c>
      <c r="EL393" s="235">
        <f ca="1">RANK(EK393,EK3:EK1250)+COUNTIF(EK3:EK393,EK393)-1</f>
        <v>391</v>
      </c>
      <c r="EM393" s="233" t="str">
        <f t="shared" ca="1" si="894"/>
        <v>Abdülkerim Bardakci (Türkiye)</v>
      </c>
    </row>
    <row r="394" spans="121:143" x14ac:dyDescent="0.2">
      <c r="DQ394" s="233" t="str">
        <f t="shared" ref="DQ394" ca="1" si="895">DQ393</f>
        <v>Türkiye</v>
      </c>
      <c r="DR394" s="233">
        <f t="shared" si="891"/>
        <v>1</v>
      </c>
      <c r="DS394" s="233">
        <f t="shared" si="892"/>
        <v>14</v>
      </c>
      <c r="DT394" s="233" t="str">
        <f ca="1">OFFSET(C3,DR394,DS394)</f>
        <v>Ahmetcan Kaplan</v>
      </c>
      <c r="DU394" s="233">
        <f ca="1">COUNTIF('Group Stages'!J7:J150,DT394)</f>
        <v>0</v>
      </c>
      <c r="DV394" s="233">
        <f ca="1">COUNTIF('Group Stages'!K7:K150,DT394)</f>
        <v>0</v>
      </c>
      <c r="DW394" s="233">
        <f ca="1">COUNTIF('Group Stages'!L7:L150,DT394)</f>
        <v>0</v>
      </c>
      <c r="DX394" s="233">
        <f ca="1">COUNTIF('Group Stages'!M7:M150,DT394)</f>
        <v>0</v>
      </c>
      <c r="DY394" s="233">
        <f ca="1">COUNTIF('Group Stages'!N7:N150,DT394)</f>
        <v>0</v>
      </c>
      <c r="DZ394" s="233">
        <f ca="1">COUNTIF('Group Stages'!O7:O150,DT394)</f>
        <v>0</v>
      </c>
      <c r="EA394" s="233">
        <f ca="1">COUNTIF('Group Stages'!P7:P150,DT394)</f>
        <v>0</v>
      </c>
      <c r="EB394" s="233">
        <f ca="1">COUNTIF('Group Stages'!Q7:Q150,DT394)</f>
        <v>0</v>
      </c>
      <c r="EC394" s="233">
        <f ca="1">COUNTIF('Knock Out Stages'!K7:K85,DT394)</f>
        <v>0</v>
      </c>
      <c r="ED394" s="233">
        <f ca="1">COUNTIF('Knock Out Stages'!L7:L85,DT394)</f>
        <v>0</v>
      </c>
      <c r="EE394" s="233">
        <f ca="1">COUNTIF('Knock Out Stages'!M7:M85,DT394)</f>
        <v>0</v>
      </c>
      <c r="EF394" s="233">
        <f ca="1">COUNTIF('Knock Out Stages'!N7:N85,DT394)</f>
        <v>0</v>
      </c>
      <c r="EG394" s="233">
        <f ca="1">COUNTIF('Knock Out Stages'!O7:O85,DT394)</f>
        <v>0</v>
      </c>
      <c r="EH394" s="233">
        <f ca="1">COUNTIF('Knock Out Stages'!P7:P85,DT394)</f>
        <v>0</v>
      </c>
      <c r="EI394" s="233">
        <f ca="1">COUNTIF('Knock Out Stages'!Q7:Q85,DT394)</f>
        <v>0</v>
      </c>
      <c r="EJ394" s="233">
        <f ca="1">COUNTIF('Knock Out Stages'!R7:R85,DT394)</f>
        <v>0</v>
      </c>
      <c r="EK394" s="233">
        <f t="shared" ca="1" si="893"/>
        <v>0</v>
      </c>
      <c r="EL394" s="235">
        <f ca="1">RANK(EK394,EK3:EK1250)+COUNTIF(EK3:EK394,EK394)-1</f>
        <v>392</v>
      </c>
      <c r="EM394" s="233" t="str">
        <f t="shared" ca="1" si="894"/>
        <v>Ahmetcan Kaplan (Türkiye)</v>
      </c>
    </row>
    <row r="395" spans="121:143" x14ac:dyDescent="0.2">
      <c r="DQ395" s="233" t="str">
        <f t="shared" ca="1" si="890"/>
        <v>Türkiye</v>
      </c>
      <c r="DR395" s="233">
        <f t="shared" si="891"/>
        <v>2</v>
      </c>
      <c r="DS395" s="233">
        <f t="shared" si="892"/>
        <v>14</v>
      </c>
      <c r="DT395" s="233" t="str">
        <f ca="1">OFFSET(C3,DR395,DS395)</f>
        <v>Altay Bayindir</v>
      </c>
      <c r="DU395" s="233">
        <f ca="1">COUNTIF('Group Stages'!J7:J150,DT395)</f>
        <v>0</v>
      </c>
      <c r="DV395" s="233">
        <f ca="1">COUNTIF('Group Stages'!K7:K150,DT395)</f>
        <v>0</v>
      </c>
      <c r="DW395" s="233">
        <f ca="1">COUNTIF('Group Stages'!L7:L150,DT395)</f>
        <v>0</v>
      </c>
      <c r="DX395" s="233">
        <f ca="1">COUNTIF('Group Stages'!M7:M150,DT395)</f>
        <v>0</v>
      </c>
      <c r="DY395" s="233">
        <f ca="1">COUNTIF('Group Stages'!N7:N150,DT395)</f>
        <v>0</v>
      </c>
      <c r="DZ395" s="233">
        <f ca="1">COUNTIF('Group Stages'!O7:O150,DT395)</f>
        <v>0</v>
      </c>
      <c r="EA395" s="233">
        <f ca="1">COUNTIF('Group Stages'!P7:P150,DT395)</f>
        <v>0</v>
      </c>
      <c r="EB395" s="233">
        <f ca="1">COUNTIF('Group Stages'!Q7:Q150,DT395)</f>
        <v>0</v>
      </c>
      <c r="EC395" s="233">
        <f ca="1">COUNTIF('Knock Out Stages'!K7:K85,DT395)</f>
        <v>0</v>
      </c>
      <c r="ED395" s="233">
        <f ca="1">COUNTIF('Knock Out Stages'!L7:L85,DT395)</f>
        <v>0</v>
      </c>
      <c r="EE395" s="233">
        <f ca="1">COUNTIF('Knock Out Stages'!M7:M85,DT395)</f>
        <v>0</v>
      </c>
      <c r="EF395" s="233">
        <f ca="1">COUNTIF('Knock Out Stages'!N7:N85,DT395)</f>
        <v>0</v>
      </c>
      <c r="EG395" s="233">
        <f ca="1">COUNTIF('Knock Out Stages'!O7:O85,DT395)</f>
        <v>0</v>
      </c>
      <c r="EH395" s="233">
        <f ca="1">COUNTIF('Knock Out Stages'!P7:P85,DT395)</f>
        <v>0</v>
      </c>
      <c r="EI395" s="233">
        <f ca="1">COUNTIF('Knock Out Stages'!Q7:Q85,DT395)</f>
        <v>0</v>
      </c>
      <c r="EJ395" s="233">
        <f ca="1">COUNTIF('Knock Out Stages'!R7:R85,DT395)</f>
        <v>0</v>
      </c>
      <c r="EK395" s="233">
        <f t="shared" ca="1" si="893"/>
        <v>0</v>
      </c>
      <c r="EL395" s="235">
        <f ca="1">RANK(EK395,EK3:EK1250)+COUNTIF(EK3:EK395,EK395)-1</f>
        <v>393</v>
      </c>
      <c r="EM395" s="233" t="str">
        <f t="shared" ca="1" si="894"/>
        <v>Altay Bayindir (Türkiye)</v>
      </c>
    </row>
    <row r="396" spans="121:143" x14ac:dyDescent="0.2">
      <c r="DQ396" s="233" t="str">
        <f t="shared" ca="1" si="890"/>
        <v>Türkiye</v>
      </c>
      <c r="DR396" s="233">
        <f t="shared" si="891"/>
        <v>3</v>
      </c>
      <c r="DS396" s="233">
        <f t="shared" si="892"/>
        <v>14</v>
      </c>
      <c r="DT396" s="233" t="str">
        <f ca="1">OFFSET(C3,DR396,DS396)</f>
        <v>Arda Güler</v>
      </c>
      <c r="DU396" s="233">
        <f ca="1">COUNTIF('Group Stages'!J7:J150,DT396)</f>
        <v>0</v>
      </c>
      <c r="DV396" s="233">
        <f ca="1">COUNTIF('Group Stages'!K7:K150,DT396)</f>
        <v>0</v>
      </c>
      <c r="DW396" s="233">
        <f ca="1">COUNTIF('Group Stages'!L7:L150,DT396)</f>
        <v>0</v>
      </c>
      <c r="DX396" s="233">
        <f ca="1">COUNTIF('Group Stages'!M7:M150,DT396)</f>
        <v>0</v>
      </c>
      <c r="DY396" s="233">
        <f ca="1">COUNTIF('Group Stages'!N7:N150,DT396)</f>
        <v>0</v>
      </c>
      <c r="DZ396" s="233">
        <f ca="1">COUNTIF('Group Stages'!O7:O150,DT396)</f>
        <v>0</v>
      </c>
      <c r="EA396" s="233">
        <f ca="1">COUNTIF('Group Stages'!P7:P150,DT396)</f>
        <v>0</v>
      </c>
      <c r="EB396" s="233">
        <f ca="1">COUNTIF('Group Stages'!Q7:Q150,DT396)</f>
        <v>0</v>
      </c>
      <c r="EC396" s="233">
        <f ca="1">COUNTIF('Knock Out Stages'!K7:K85,DT396)</f>
        <v>0</v>
      </c>
      <c r="ED396" s="233">
        <f ca="1">COUNTIF('Knock Out Stages'!L7:L85,DT396)</f>
        <v>0</v>
      </c>
      <c r="EE396" s="233">
        <f ca="1">COUNTIF('Knock Out Stages'!M7:M85,DT396)</f>
        <v>0</v>
      </c>
      <c r="EF396" s="233">
        <f ca="1">COUNTIF('Knock Out Stages'!N7:N85,DT396)</f>
        <v>0</v>
      </c>
      <c r="EG396" s="233">
        <f ca="1">COUNTIF('Knock Out Stages'!O7:O85,DT396)</f>
        <v>0</v>
      </c>
      <c r="EH396" s="233">
        <f ca="1">COUNTIF('Knock Out Stages'!P7:P85,DT396)</f>
        <v>0</v>
      </c>
      <c r="EI396" s="233">
        <f ca="1">COUNTIF('Knock Out Stages'!Q7:Q85,DT396)</f>
        <v>0</v>
      </c>
      <c r="EJ396" s="233">
        <f ca="1">COUNTIF('Knock Out Stages'!R7:R85,DT396)</f>
        <v>0</v>
      </c>
      <c r="EK396" s="233">
        <f t="shared" ca="1" si="893"/>
        <v>0</v>
      </c>
      <c r="EL396" s="235">
        <f ca="1">RANK(EK396,EK3:EK1250)+COUNTIF(EK3:EK396,EK396)-1</f>
        <v>394</v>
      </c>
      <c r="EM396" s="233" t="str">
        <f t="shared" ca="1" si="894"/>
        <v>Arda Güler (Türkiye)</v>
      </c>
    </row>
    <row r="397" spans="121:143" x14ac:dyDescent="0.2">
      <c r="DQ397" s="233" t="str">
        <f t="shared" ca="1" si="890"/>
        <v>Türkiye</v>
      </c>
      <c r="DR397" s="233">
        <f t="shared" si="891"/>
        <v>4</v>
      </c>
      <c r="DS397" s="233">
        <f t="shared" si="892"/>
        <v>14</v>
      </c>
      <c r="DT397" s="233" t="str">
        <f ca="1">OFFSET(C3,DR397,DS397)</f>
        <v>Atakan Karazor</v>
      </c>
      <c r="DU397" s="233">
        <f ca="1">COUNTIF('Group Stages'!J7:J150,DT397)</f>
        <v>0</v>
      </c>
      <c r="DV397" s="233">
        <f ca="1">COUNTIF('Group Stages'!K7:K150,DT397)</f>
        <v>0</v>
      </c>
      <c r="DW397" s="233">
        <f ca="1">COUNTIF('Group Stages'!L7:L150,DT397)</f>
        <v>0</v>
      </c>
      <c r="DX397" s="233">
        <f ca="1">COUNTIF('Group Stages'!M7:M150,DT397)</f>
        <v>0</v>
      </c>
      <c r="DY397" s="233">
        <f ca="1">COUNTIF('Group Stages'!N7:N150,DT397)</f>
        <v>0</v>
      </c>
      <c r="DZ397" s="233">
        <f ca="1">COUNTIF('Group Stages'!O7:O150,DT397)</f>
        <v>0</v>
      </c>
      <c r="EA397" s="233">
        <f ca="1">COUNTIF('Group Stages'!P7:P150,DT397)</f>
        <v>0</v>
      </c>
      <c r="EB397" s="233">
        <f ca="1">COUNTIF('Group Stages'!Q7:Q150,DT397)</f>
        <v>0</v>
      </c>
      <c r="EC397" s="233">
        <f ca="1">COUNTIF('Knock Out Stages'!K7:K85,DT397)</f>
        <v>0</v>
      </c>
      <c r="ED397" s="233">
        <f ca="1">COUNTIF('Knock Out Stages'!L7:L85,DT397)</f>
        <v>0</v>
      </c>
      <c r="EE397" s="233">
        <f ca="1">COUNTIF('Knock Out Stages'!M7:M85,DT397)</f>
        <v>0</v>
      </c>
      <c r="EF397" s="233">
        <f ca="1">COUNTIF('Knock Out Stages'!N7:N85,DT397)</f>
        <v>0</v>
      </c>
      <c r="EG397" s="233">
        <f ca="1">COUNTIF('Knock Out Stages'!O7:O85,DT397)</f>
        <v>0</v>
      </c>
      <c r="EH397" s="233">
        <f ca="1">COUNTIF('Knock Out Stages'!P7:P85,DT397)</f>
        <v>0</v>
      </c>
      <c r="EI397" s="233">
        <f ca="1">COUNTIF('Knock Out Stages'!Q7:Q85,DT397)</f>
        <v>0</v>
      </c>
      <c r="EJ397" s="233">
        <f ca="1">COUNTIF('Knock Out Stages'!R7:R85,DT397)</f>
        <v>0</v>
      </c>
      <c r="EK397" s="233">
        <f t="shared" ca="1" si="893"/>
        <v>0</v>
      </c>
      <c r="EL397" s="235">
        <f ca="1">RANK(EK397,EK3:EK1250)+COUNTIF(EK3:EK397,EK397)-1</f>
        <v>395</v>
      </c>
      <c r="EM397" s="233" t="str">
        <f t="shared" ca="1" si="894"/>
        <v>Atakan Karazor (Türkiye)</v>
      </c>
    </row>
    <row r="398" spans="121:143" x14ac:dyDescent="0.2">
      <c r="DQ398" s="233" t="str">
        <f t="shared" ca="1" si="890"/>
        <v>Türkiye</v>
      </c>
      <c r="DR398" s="233">
        <f t="shared" si="891"/>
        <v>5</v>
      </c>
      <c r="DS398" s="233">
        <f t="shared" si="892"/>
        <v>14</v>
      </c>
      <c r="DT398" s="233" t="str">
        <f ca="1">OFFSET(C3,DR398,DS398)</f>
        <v>Baris Alper Yilmaz</v>
      </c>
      <c r="DU398" s="233">
        <f ca="1">COUNTIF('Group Stages'!J7:J150,DT398)</f>
        <v>0</v>
      </c>
      <c r="DV398" s="233">
        <f ca="1">COUNTIF('Group Stages'!K7:K150,DT398)</f>
        <v>0</v>
      </c>
      <c r="DW398" s="233">
        <f ca="1">COUNTIF('Group Stages'!L7:L150,DT398)</f>
        <v>0</v>
      </c>
      <c r="DX398" s="233">
        <f ca="1">COUNTIF('Group Stages'!M7:M150,DT398)</f>
        <v>0</v>
      </c>
      <c r="DY398" s="233">
        <f ca="1">COUNTIF('Group Stages'!N7:N150,DT398)</f>
        <v>0</v>
      </c>
      <c r="DZ398" s="233">
        <f ca="1">COUNTIF('Group Stages'!O7:O150,DT398)</f>
        <v>0</v>
      </c>
      <c r="EA398" s="233">
        <f ca="1">COUNTIF('Group Stages'!P7:P150,DT398)</f>
        <v>0</v>
      </c>
      <c r="EB398" s="233">
        <f ca="1">COUNTIF('Group Stages'!Q7:Q150,DT398)</f>
        <v>0</v>
      </c>
      <c r="EC398" s="233">
        <f ca="1">COUNTIF('Knock Out Stages'!K7:K85,DT398)</f>
        <v>0</v>
      </c>
      <c r="ED398" s="233">
        <f ca="1">COUNTIF('Knock Out Stages'!L7:L85,DT398)</f>
        <v>0</v>
      </c>
      <c r="EE398" s="233">
        <f ca="1">COUNTIF('Knock Out Stages'!M7:M85,DT398)</f>
        <v>0</v>
      </c>
      <c r="EF398" s="233">
        <f ca="1">COUNTIF('Knock Out Stages'!N7:N85,DT398)</f>
        <v>0</v>
      </c>
      <c r="EG398" s="233">
        <f ca="1">COUNTIF('Knock Out Stages'!O7:O85,DT398)</f>
        <v>0</v>
      </c>
      <c r="EH398" s="233">
        <f ca="1">COUNTIF('Knock Out Stages'!P7:P85,DT398)</f>
        <v>0</v>
      </c>
      <c r="EI398" s="233">
        <f ca="1">COUNTIF('Knock Out Stages'!Q7:Q85,DT398)</f>
        <v>0</v>
      </c>
      <c r="EJ398" s="233">
        <f ca="1">COUNTIF('Knock Out Stages'!R7:R85,DT398)</f>
        <v>0</v>
      </c>
      <c r="EK398" s="233">
        <f t="shared" ca="1" si="893"/>
        <v>0</v>
      </c>
      <c r="EL398" s="235">
        <f ca="1">RANK(EK398,EK3:EK1250)+COUNTIF(EK3:EK398,EK398)-1</f>
        <v>396</v>
      </c>
      <c r="EM398" s="233" t="str">
        <f t="shared" ca="1" si="894"/>
        <v>Baris Alper Yilmaz (Türkiye)</v>
      </c>
    </row>
    <row r="399" spans="121:143" x14ac:dyDescent="0.2">
      <c r="DQ399" s="233" t="str">
        <f t="shared" ca="1" si="890"/>
        <v>Türkiye</v>
      </c>
      <c r="DR399" s="233">
        <f t="shared" si="891"/>
        <v>6</v>
      </c>
      <c r="DS399" s="233">
        <f t="shared" si="892"/>
        <v>14</v>
      </c>
      <c r="DT399" s="233" t="str">
        <f ca="1">OFFSET(C3,DR399,DS399)</f>
        <v>Deniz Gül</v>
      </c>
      <c r="DU399" s="233">
        <f ca="1">COUNTIF('Group Stages'!J7:J150,DT399)</f>
        <v>0</v>
      </c>
      <c r="DV399" s="233">
        <f ca="1">COUNTIF('Group Stages'!K7:K150,DT399)</f>
        <v>0</v>
      </c>
      <c r="DW399" s="233">
        <f ca="1">COUNTIF('Group Stages'!L7:L150,DT399)</f>
        <v>0</v>
      </c>
      <c r="DX399" s="233">
        <f ca="1">COUNTIF('Group Stages'!M7:M150,DT399)</f>
        <v>0</v>
      </c>
      <c r="DY399" s="233">
        <f ca="1">COUNTIF('Group Stages'!N7:N150,DT399)</f>
        <v>0</v>
      </c>
      <c r="DZ399" s="233">
        <f ca="1">COUNTIF('Group Stages'!O7:O150,DT399)</f>
        <v>0</v>
      </c>
      <c r="EA399" s="233">
        <f ca="1">COUNTIF('Group Stages'!P7:P150,DT399)</f>
        <v>0</v>
      </c>
      <c r="EB399" s="233">
        <f ca="1">COUNTIF('Group Stages'!Q7:Q150,DT399)</f>
        <v>0</v>
      </c>
      <c r="EC399" s="233">
        <f ca="1">COUNTIF('Knock Out Stages'!K7:K85,DT399)</f>
        <v>0</v>
      </c>
      <c r="ED399" s="233">
        <f ca="1">COUNTIF('Knock Out Stages'!L7:L85,DT399)</f>
        <v>0</v>
      </c>
      <c r="EE399" s="233">
        <f ca="1">COUNTIF('Knock Out Stages'!M7:M85,DT399)</f>
        <v>0</v>
      </c>
      <c r="EF399" s="233">
        <f ca="1">COUNTIF('Knock Out Stages'!N7:N85,DT399)</f>
        <v>0</v>
      </c>
      <c r="EG399" s="233">
        <f ca="1">COUNTIF('Knock Out Stages'!O7:O85,DT399)</f>
        <v>0</v>
      </c>
      <c r="EH399" s="233">
        <f ca="1">COUNTIF('Knock Out Stages'!P7:P85,DT399)</f>
        <v>0</v>
      </c>
      <c r="EI399" s="233">
        <f ca="1">COUNTIF('Knock Out Stages'!Q7:Q85,DT399)</f>
        <v>0</v>
      </c>
      <c r="EJ399" s="233">
        <f ca="1">COUNTIF('Knock Out Stages'!R7:R85,DT399)</f>
        <v>0</v>
      </c>
      <c r="EK399" s="233">
        <f t="shared" ca="1" si="893"/>
        <v>0</v>
      </c>
      <c r="EL399" s="235">
        <f ca="1">RANK(EK399,EK3:EK1250)+COUNTIF(EK3:EK399,EK399)-1</f>
        <v>397</v>
      </c>
      <c r="EM399" s="233" t="str">
        <f t="shared" ca="1" si="894"/>
        <v>Deniz Gül (Türkiye)</v>
      </c>
    </row>
    <row r="400" spans="121:143" x14ac:dyDescent="0.2">
      <c r="DQ400" s="233" t="str">
        <f t="shared" ca="1" si="890"/>
        <v>Türkiye</v>
      </c>
      <c r="DR400" s="233">
        <f t="shared" si="891"/>
        <v>7</v>
      </c>
      <c r="DS400" s="233">
        <f t="shared" si="892"/>
        <v>14</v>
      </c>
      <c r="DT400" s="233" t="str">
        <f ca="1">OFFSET(C3,DR400,DS400)</f>
        <v>Eren Elmali</v>
      </c>
      <c r="DU400" s="233">
        <f ca="1">COUNTIF('Group Stages'!J7:J150,DT400)</f>
        <v>0</v>
      </c>
      <c r="DV400" s="233">
        <f ca="1">COUNTIF('Group Stages'!K7:K150,DT400)</f>
        <v>0</v>
      </c>
      <c r="DW400" s="233">
        <f ca="1">COUNTIF('Group Stages'!L7:L150,DT400)</f>
        <v>0</v>
      </c>
      <c r="DX400" s="233">
        <f ca="1">COUNTIF('Group Stages'!M7:M150,DT400)</f>
        <v>0</v>
      </c>
      <c r="DY400" s="233">
        <f ca="1">COUNTIF('Group Stages'!N7:N150,DT400)</f>
        <v>0</v>
      </c>
      <c r="DZ400" s="233">
        <f ca="1">COUNTIF('Group Stages'!O7:O150,DT400)</f>
        <v>0</v>
      </c>
      <c r="EA400" s="233">
        <f ca="1">COUNTIF('Group Stages'!P7:P150,DT400)</f>
        <v>0</v>
      </c>
      <c r="EB400" s="233">
        <f ca="1">COUNTIF('Group Stages'!Q7:Q150,DT400)</f>
        <v>0</v>
      </c>
      <c r="EC400" s="233">
        <f ca="1">COUNTIF('Knock Out Stages'!K7:K85,DT400)</f>
        <v>0</v>
      </c>
      <c r="ED400" s="233">
        <f ca="1">COUNTIF('Knock Out Stages'!L7:L85,DT400)</f>
        <v>0</v>
      </c>
      <c r="EE400" s="233">
        <f ca="1">COUNTIF('Knock Out Stages'!M7:M85,DT400)</f>
        <v>0</v>
      </c>
      <c r="EF400" s="233">
        <f ca="1">COUNTIF('Knock Out Stages'!N7:N85,DT400)</f>
        <v>0</v>
      </c>
      <c r="EG400" s="233">
        <f ca="1">COUNTIF('Knock Out Stages'!O7:O85,DT400)</f>
        <v>0</v>
      </c>
      <c r="EH400" s="233">
        <f ca="1">COUNTIF('Knock Out Stages'!P7:P85,DT400)</f>
        <v>0</v>
      </c>
      <c r="EI400" s="233">
        <f ca="1">COUNTIF('Knock Out Stages'!Q7:Q85,DT400)</f>
        <v>0</v>
      </c>
      <c r="EJ400" s="233">
        <f ca="1">COUNTIF('Knock Out Stages'!R7:R85,DT400)</f>
        <v>0</v>
      </c>
      <c r="EK400" s="233">
        <f t="shared" ca="1" si="893"/>
        <v>0</v>
      </c>
      <c r="EL400" s="235">
        <f ca="1">RANK(EK400,EK3:EK1250)+COUNTIF(EK3:EK400,EK400)-1</f>
        <v>398</v>
      </c>
      <c r="EM400" s="233" t="str">
        <f t="shared" ca="1" si="894"/>
        <v>Eren Elmali (Türkiye)</v>
      </c>
    </row>
    <row r="401" spans="121:143" x14ac:dyDescent="0.2">
      <c r="DQ401" s="233" t="str">
        <f t="shared" ca="1" si="890"/>
        <v>Türkiye</v>
      </c>
      <c r="DR401" s="233">
        <f t="shared" si="891"/>
        <v>8</v>
      </c>
      <c r="DS401" s="233">
        <f t="shared" si="892"/>
        <v>14</v>
      </c>
      <c r="DT401" s="233" t="str">
        <f ca="1">OFFSET(C3,DR401,DS401)</f>
        <v>Ferdi Kadioglu</v>
      </c>
      <c r="DU401" s="233">
        <f ca="1">COUNTIF('Group Stages'!J7:J150,DT401)</f>
        <v>0</v>
      </c>
      <c r="DV401" s="233">
        <f ca="1">COUNTIF('Group Stages'!K7:K150,DT401)</f>
        <v>0</v>
      </c>
      <c r="DW401" s="233">
        <f ca="1">COUNTIF('Group Stages'!L7:L150,DT401)</f>
        <v>0</v>
      </c>
      <c r="DX401" s="233">
        <f ca="1">COUNTIF('Group Stages'!M7:M150,DT401)</f>
        <v>0</v>
      </c>
      <c r="DY401" s="233">
        <f ca="1">COUNTIF('Group Stages'!N7:N150,DT401)</f>
        <v>0</v>
      </c>
      <c r="DZ401" s="233">
        <f ca="1">COUNTIF('Group Stages'!O7:O150,DT401)</f>
        <v>0</v>
      </c>
      <c r="EA401" s="233">
        <f ca="1">COUNTIF('Group Stages'!P7:P150,DT401)</f>
        <v>0</v>
      </c>
      <c r="EB401" s="233">
        <f ca="1">COUNTIF('Group Stages'!Q7:Q150,DT401)</f>
        <v>0</v>
      </c>
      <c r="EC401" s="233">
        <f ca="1">COUNTIF('Knock Out Stages'!K7:K85,DT401)</f>
        <v>0</v>
      </c>
      <c r="ED401" s="233">
        <f ca="1">COUNTIF('Knock Out Stages'!L7:L85,DT401)</f>
        <v>0</v>
      </c>
      <c r="EE401" s="233">
        <f ca="1">COUNTIF('Knock Out Stages'!M7:M85,DT401)</f>
        <v>0</v>
      </c>
      <c r="EF401" s="233">
        <f ca="1">COUNTIF('Knock Out Stages'!N7:N85,DT401)</f>
        <v>0</v>
      </c>
      <c r="EG401" s="233">
        <f ca="1">COUNTIF('Knock Out Stages'!O7:O85,DT401)</f>
        <v>0</v>
      </c>
      <c r="EH401" s="233">
        <f ca="1">COUNTIF('Knock Out Stages'!P7:P85,DT401)</f>
        <v>0</v>
      </c>
      <c r="EI401" s="233">
        <f ca="1">COUNTIF('Knock Out Stages'!Q7:Q85,DT401)</f>
        <v>0</v>
      </c>
      <c r="EJ401" s="233">
        <f ca="1">COUNTIF('Knock Out Stages'!R7:R85,DT401)</f>
        <v>0</v>
      </c>
      <c r="EK401" s="233">
        <f t="shared" ca="1" si="893"/>
        <v>0</v>
      </c>
      <c r="EL401" s="235">
        <f ca="1">RANK(EK401,EK3:EK1250)+COUNTIF(EK3:EK401,EK401)-1</f>
        <v>399</v>
      </c>
      <c r="EM401" s="233" t="str">
        <f t="shared" ca="1" si="894"/>
        <v>Ferdi Kadioglu (Türkiye)</v>
      </c>
    </row>
    <row r="402" spans="121:143" x14ac:dyDescent="0.2">
      <c r="DQ402" s="233" t="str">
        <f t="shared" ca="1" si="890"/>
        <v>Türkiye</v>
      </c>
      <c r="DR402" s="233">
        <f t="shared" si="891"/>
        <v>9</v>
      </c>
      <c r="DS402" s="233">
        <f t="shared" si="892"/>
        <v>14</v>
      </c>
      <c r="DT402" s="233" t="str">
        <f ca="1">OFFSET(C3,DR402,DS402)</f>
        <v>Hakan Çalhanoglu</v>
      </c>
      <c r="DU402" s="233">
        <f ca="1">COUNTIF('Group Stages'!J7:J150,DT402)</f>
        <v>0</v>
      </c>
      <c r="DV402" s="233">
        <f ca="1">COUNTIF('Group Stages'!K7:K150,DT402)</f>
        <v>0</v>
      </c>
      <c r="DW402" s="233">
        <f ca="1">COUNTIF('Group Stages'!L7:L150,DT402)</f>
        <v>0</v>
      </c>
      <c r="DX402" s="233">
        <f ca="1">COUNTIF('Group Stages'!M7:M150,DT402)</f>
        <v>0</v>
      </c>
      <c r="DY402" s="233">
        <f ca="1">COUNTIF('Group Stages'!N7:N150,DT402)</f>
        <v>0</v>
      </c>
      <c r="DZ402" s="233">
        <f ca="1">COUNTIF('Group Stages'!O7:O150,DT402)</f>
        <v>0</v>
      </c>
      <c r="EA402" s="233">
        <f ca="1">COUNTIF('Group Stages'!P7:P150,DT402)</f>
        <v>0</v>
      </c>
      <c r="EB402" s="233">
        <f ca="1">COUNTIF('Group Stages'!Q7:Q150,DT402)</f>
        <v>0</v>
      </c>
      <c r="EC402" s="233">
        <f ca="1">COUNTIF('Knock Out Stages'!K7:K85,DT402)</f>
        <v>0</v>
      </c>
      <c r="ED402" s="233">
        <f ca="1">COUNTIF('Knock Out Stages'!L7:L85,DT402)</f>
        <v>0</v>
      </c>
      <c r="EE402" s="233">
        <f ca="1">COUNTIF('Knock Out Stages'!M7:M85,DT402)</f>
        <v>0</v>
      </c>
      <c r="EF402" s="233">
        <f ca="1">COUNTIF('Knock Out Stages'!N7:N85,DT402)</f>
        <v>0</v>
      </c>
      <c r="EG402" s="233">
        <f ca="1">COUNTIF('Knock Out Stages'!O7:O85,DT402)</f>
        <v>0</v>
      </c>
      <c r="EH402" s="233">
        <f ca="1">COUNTIF('Knock Out Stages'!P7:P85,DT402)</f>
        <v>0</v>
      </c>
      <c r="EI402" s="233">
        <f ca="1">COUNTIF('Knock Out Stages'!Q7:Q85,DT402)</f>
        <v>0</v>
      </c>
      <c r="EJ402" s="233">
        <f ca="1">COUNTIF('Knock Out Stages'!R7:R85,DT402)</f>
        <v>0</v>
      </c>
      <c r="EK402" s="233">
        <f t="shared" ca="1" si="893"/>
        <v>0</v>
      </c>
      <c r="EL402" s="235">
        <f ca="1">RANK(EK402,EK3:EK1250)+COUNTIF(EK3:EK402,EK402)-1</f>
        <v>400</v>
      </c>
      <c r="EM402" s="233" t="str">
        <f t="shared" ca="1" si="894"/>
        <v>Hakan Çalhanoglu (Türkiye)</v>
      </c>
    </row>
    <row r="403" spans="121:143" x14ac:dyDescent="0.2">
      <c r="DQ403" s="233" t="str">
        <f t="shared" ca="1" si="890"/>
        <v>Türkiye</v>
      </c>
      <c r="DR403" s="233">
        <f t="shared" si="891"/>
        <v>10</v>
      </c>
      <c r="DS403" s="233">
        <f t="shared" si="892"/>
        <v>14</v>
      </c>
      <c r="DT403" s="233" t="str">
        <f ca="1">OFFSET(C3,DR403,DS403)</f>
        <v>Irfan Can Kahveci</v>
      </c>
      <c r="DU403" s="233">
        <f ca="1">COUNTIF('Group Stages'!J7:J150,DT403)</f>
        <v>0</v>
      </c>
      <c r="DV403" s="233">
        <f ca="1">COUNTIF('Group Stages'!K7:K150,DT403)</f>
        <v>0</v>
      </c>
      <c r="DW403" s="233">
        <f ca="1">COUNTIF('Group Stages'!L7:L150,DT403)</f>
        <v>0</v>
      </c>
      <c r="DX403" s="233">
        <f ca="1">COUNTIF('Group Stages'!M7:M150,DT403)</f>
        <v>0</v>
      </c>
      <c r="DY403" s="233">
        <f ca="1">COUNTIF('Group Stages'!N7:N150,DT403)</f>
        <v>0</v>
      </c>
      <c r="DZ403" s="233">
        <f ca="1">COUNTIF('Group Stages'!O7:O150,DT403)</f>
        <v>0</v>
      </c>
      <c r="EA403" s="233">
        <f ca="1">COUNTIF('Group Stages'!P7:P150,DT403)</f>
        <v>0</v>
      </c>
      <c r="EB403" s="233">
        <f ca="1">COUNTIF('Group Stages'!Q7:Q150,DT403)</f>
        <v>0</v>
      </c>
      <c r="EC403" s="233">
        <f ca="1">COUNTIF('Knock Out Stages'!K7:K85,DT403)</f>
        <v>0</v>
      </c>
      <c r="ED403" s="233">
        <f ca="1">COUNTIF('Knock Out Stages'!L7:L85,DT403)</f>
        <v>0</v>
      </c>
      <c r="EE403" s="233">
        <f ca="1">COUNTIF('Knock Out Stages'!M7:M85,DT403)</f>
        <v>0</v>
      </c>
      <c r="EF403" s="233">
        <f ca="1">COUNTIF('Knock Out Stages'!N7:N85,DT403)</f>
        <v>0</v>
      </c>
      <c r="EG403" s="233">
        <f ca="1">COUNTIF('Knock Out Stages'!O7:O85,DT403)</f>
        <v>0</v>
      </c>
      <c r="EH403" s="233">
        <f ca="1">COUNTIF('Knock Out Stages'!P7:P85,DT403)</f>
        <v>0</v>
      </c>
      <c r="EI403" s="233">
        <f ca="1">COUNTIF('Knock Out Stages'!Q7:Q85,DT403)</f>
        <v>0</v>
      </c>
      <c r="EJ403" s="233">
        <f ca="1">COUNTIF('Knock Out Stages'!R7:R85,DT403)</f>
        <v>0</v>
      </c>
      <c r="EK403" s="233">
        <f t="shared" ca="1" si="893"/>
        <v>0</v>
      </c>
      <c r="EL403" s="235">
        <f ca="1">RANK(EK403,EK3:EK1250)+COUNTIF(EK3:EK403,EK403)-1</f>
        <v>401</v>
      </c>
      <c r="EM403" s="233" t="str">
        <f t="shared" ca="1" si="894"/>
        <v>Irfan Can Kahveci (Türkiye)</v>
      </c>
    </row>
    <row r="404" spans="121:143" x14ac:dyDescent="0.2">
      <c r="DQ404" s="233" t="str">
        <f t="shared" ca="1" si="890"/>
        <v>Türkiye</v>
      </c>
      <c r="DR404" s="233">
        <f t="shared" si="891"/>
        <v>11</v>
      </c>
      <c r="DS404" s="233">
        <f t="shared" si="892"/>
        <v>14</v>
      </c>
      <c r="DT404" s="233" t="str">
        <f ca="1">OFFSET(C3,DR404,DS404)</f>
        <v>Ismail Yüksek</v>
      </c>
      <c r="DU404" s="233">
        <f ca="1">COUNTIF('Group Stages'!J7:J150,DT404)</f>
        <v>0</v>
      </c>
      <c r="DV404" s="233">
        <f ca="1">COUNTIF('Group Stages'!K7:K150,DT404)</f>
        <v>0</v>
      </c>
      <c r="DW404" s="233">
        <f ca="1">COUNTIF('Group Stages'!L7:L150,DT404)</f>
        <v>0</v>
      </c>
      <c r="DX404" s="233">
        <f ca="1">COUNTIF('Group Stages'!M7:M150,DT404)</f>
        <v>0</v>
      </c>
      <c r="DY404" s="233">
        <f ca="1">COUNTIF('Group Stages'!N7:N150,DT404)</f>
        <v>0</v>
      </c>
      <c r="DZ404" s="233">
        <f ca="1">COUNTIF('Group Stages'!O7:O150,DT404)</f>
        <v>0</v>
      </c>
      <c r="EA404" s="233">
        <f ca="1">COUNTIF('Group Stages'!P7:P150,DT404)</f>
        <v>0</v>
      </c>
      <c r="EB404" s="233">
        <f ca="1">COUNTIF('Group Stages'!Q7:Q150,DT404)</f>
        <v>0</v>
      </c>
      <c r="EC404" s="233">
        <f ca="1">COUNTIF('Knock Out Stages'!K7:K85,DT404)</f>
        <v>0</v>
      </c>
      <c r="ED404" s="233">
        <f ca="1">COUNTIF('Knock Out Stages'!L7:L85,DT404)</f>
        <v>0</v>
      </c>
      <c r="EE404" s="233">
        <f ca="1">COUNTIF('Knock Out Stages'!M7:M85,DT404)</f>
        <v>0</v>
      </c>
      <c r="EF404" s="233">
        <f ca="1">COUNTIF('Knock Out Stages'!N7:N85,DT404)</f>
        <v>0</v>
      </c>
      <c r="EG404" s="233">
        <f ca="1">COUNTIF('Knock Out Stages'!O7:O85,DT404)</f>
        <v>0</v>
      </c>
      <c r="EH404" s="233">
        <f ca="1">COUNTIF('Knock Out Stages'!P7:P85,DT404)</f>
        <v>0</v>
      </c>
      <c r="EI404" s="233">
        <f ca="1">COUNTIF('Knock Out Stages'!Q7:Q85,DT404)</f>
        <v>0</v>
      </c>
      <c r="EJ404" s="233">
        <f ca="1">COUNTIF('Knock Out Stages'!R7:R85,DT404)</f>
        <v>0</v>
      </c>
      <c r="EK404" s="233">
        <f t="shared" ca="1" si="893"/>
        <v>0</v>
      </c>
      <c r="EL404" s="235">
        <f ca="1">RANK(EK404,EK3:EK1250)+COUNTIF(EK3:EK404,EK404)-1</f>
        <v>402</v>
      </c>
      <c r="EM404" s="233" t="str">
        <f t="shared" ca="1" si="894"/>
        <v>Ismail Yüksek (Türkiye)</v>
      </c>
    </row>
    <row r="405" spans="121:143" x14ac:dyDescent="0.2">
      <c r="DQ405" s="233" t="str">
        <f t="shared" ca="1" si="890"/>
        <v>Türkiye</v>
      </c>
      <c r="DR405" s="233">
        <f t="shared" si="891"/>
        <v>12</v>
      </c>
      <c r="DS405" s="233">
        <f t="shared" si="892"/>
        <v>14</v>
      </c>
      <c r="DT405" s="233" t="str">
        <f ca="1">OFFSET(C3,DR405,DS405)</f>
        <v>Kaan Ayhan</v>
      </c>
      <c r="DU405" s="233">
        <f ca="1">COUNTIF('Group Stages'!J7:J150,DT405)</f>
        <v>0</v>
      </c>
      <c r="DV405" s="233">
        <f ca="1">COUNTIF('Group Stages'!K7:K150,DT405)</f>
        <v>0</v>
      </c>
      <c r="DW405" s="233">
        <f ca="1">COUNTIF('Group Stages'!L7:L150,DT405)</f>
        <v>0</v>
      </c>
      <c r="DX405" s="233">
        <f ca="1">COUNTIF('Group Stages'!M7:M150,DT405)</f>
        <v>0</v>
      </c>
      <c r="DY405" s="233">
        <f ca="1">COUNTIF('Group Stages'!N7:N150,DT405)</f>
        <v>0</v>
      </c>
      <c r="DZ405" s="233">
        <f ca="1">COUNTIF('Group Stages'!O7:O150,DT405)</f>
        <v>0</v>
      </c>
      <c r="EA405" s="233">
        <f ca="1">COUNTIF('Group Stages'!P7:P150,DT405)</f>
        <v>0</v>
      </c>
      <c r="EB405" s="233">
        <f ca="1">COUNTIF('Group Stages'!Q7:Q150,DT405)</f>
        <v>0</v>
      </c>
      <c r="EC405" s="233">
        <f ca="1">COUNTIF('Knock Out Stages'!K7:K85,DT405)</f>
        <v>0</v>
      </c>
      <c r="ED405" s="233">
        <f ca="1">COUNTIF('Knock Out Stages'!L7:L85,DT405)</f>
        <v>0</v>
      </c>
      <c r="EE405" s="233">
        <f ca="1">COUNTIF('Knock Out Stages'!M7:M85,DT405)</f>
        <v>0</v>
      </c>
      <c r="EF405" s="233">
        <f ca="1">COUNTIF('Knock Out Stages'!N7:N85,DT405)</f>
        <v>0</v>
      </c>
      <c r="EG405" s="233">
        <f ca="1">COUNTIF('Knock Out Stages'!O7:O85,DT405)</f>
        <v>0</v>
      </c>
      <c r="EH405" s="233">
        <f ca="1">COUNTIF('Knock Out Stages'!P7:P85,DT405)</f>
        <v>0</v>
      </c>
      <c r="EI405" s="233">
        <f ca="1">COUNTIF('Knock Out Stages'!Q7:Q85,DT405)</f>
        <v>0</v>
      </c>
      <c r="EJ405" s="233">
        <f ca="1">COUNTIF('Knock Out Stages'!R7:R85,DT405)</f>
        <v>0</v>
      </c>
      <c r="EK405" s="233">
        <f t="shared" ca="1" si="893"/>
        <v>0</v>
      </c>
      <c r="EL405" s="235">
        <f ca="1">RANK(EK405,EK3:EK1250)+COUNTIF(EK3:EK405,EK405)-1</f>
        <v>403</v>
      </c>
      <c r="EM405" s="233" t="str">
        <f t="shared" ca="1" si="894"/>
        <v>Kaan Ayhan (Türkiye)</v>
      </c>
    </row>
    <row r="406" spans="121:143" x14ac:dyDescent="0.2">
      <c r="DQ406" s="233" t="str">
        <f t="shared" ca="1" si="890"/>
        <v>Türkiye</v>
      </c>
      <c r="DR406" s="233">
        <f t="shared" si="891"/>
        <v>13</v>
      </c>
      <c r="DS406" s="233">
        <f t="shared" si="892"/>
        <v>14</v>
      </c>
      <c r="DT406" s="233" t="str">
        <f ca="1">OFFSET(C3,DR406,DS406)</f>
        <v>Kenan Yildiz</v>
      </c>
      <c r="DU406" s="233">
        <f ca="1">COUNTIF('Group Stages'!J7:J150,DT406)</f>
        <v>0</v>
      </c>
      <c r="DV406" s="233">
        <f ca="1">COUNTIF('Group Stages'!K7:K150,DT406)</f>
        <v>0</v>
      </c>
      <c r="DW406" s="233">
        <f ca="1">COUNTIF('Group Stages'!L7:L150,DT406)</f>
        <v>0</v>
      </c>
      <c r="DX406" s="233">
        <f ca="1">COUNTIF('Group Stages'!M7:M150,DT406)</f>
        <v>0</v>
      </c>
      <c r="DY406" s="233">
        <f ca="1">COUNTIF('Group Stages'!N7:N150,DT406)</f>
        <v>0</v>
      </c>
      <c r="DZ406" s="233">
        <f ca="1">COUNTIF('Group Stages'!O7:O150,DT406)</f>
        <v>0</v>
      </c>
      <c r="EA406" s="233">
        <f ca="1">COUNTIF('Group Stages'!P7:P150,DT406)</f>
        <v>0</v>
      </c>
      <c r="EB406" s="233">
        <f ca="1">COUNTIF('Group Stages'!Q7:Q150,DT406)</f>
        <v>0</v>
      </c>
      <c r="EC406" s="233">
        <f ca="1">COUNTIF('Knock Out Stages'!K7:K85,DT406)</f>
        <v>0</v>
      </c>
      <c r="ED406" s="233">
        <f ca="1">COUNTIF('Knock Out Stages'!L7:L85,DT406)</f>
        <v>0</v>
      </c>
      <c r="EE406" s="233">
        <f ca="1">COUNTIF('Knock Out Stages'!M7:M85,DT406)</f>
        <v>0</v>
      </c>
      <c r="EF406" s="233">
        <f ca="1">COUNTIF('Knock Out Stages'!N7:N85,DT406)</f>
        <v>0</v>
      </c>
      <c r="EG406" s="233">
        <f ca="1">COUNTIF('Knock Out Stages'!O7:O85,DT406)</f>
        <v>0</v>
      </c>
      <c r="EH406" s="233">
        <f ca="1">COUNTIF('Knock Out Stages'!P7:P85,DT406)</f>
        <v>0</v>
      </c>
      <c r="EI406" s="233">
        <f ca="1">COUNTIF('Knock Out Stages'!Q7:Q85,DT406)</f>
        <v>0</v>
      </c>
      <c r="EJ406" s="233">
        <f ca="1">COUNTIF('Knock Out Stages'!R7:R85,DT406)</f>
        <v>0</v>
      </c>
      <c r="EK406" s="233">
        <f t="shared" ca="1" si="893"/>
        <v>0</v>
      </c>
      <c r="EL406" s="235">
        <f ca="1">RANK(EK406,EK3:EK1250)+COUNTIF(EK3:EK406,EK406)-1</f>
        <v>404</v>
      </c>
      <c r="EM406" s="233" t="str">
        <f t="shared" ca="1" si="894"/>
        <v>Kenan Yildiz (Türkiye)</v>
      </c>
    </row>
    <row r="407" spans="121:143" x14ac:dyDescent="0.2">
      <c r="DQ407" s="233" t="str">
        <f t="shared" ca="1" si="890"/>
        <v>Türkiye</v>
      </c>
      <c r="DR407" s="233">
        <f t="shared" si="891"/>
        <v>14</v>
      </c>
      <c r="DS407" s="233">
        <f t="shared" si="892"/>
        <v>14</v>
      </c>
      <c r="DT407" s="233" t="str">
        <f ca="1">OFFSET(C3,DR407,DS407)</f>
        <v>Kerem Aktürkoglu</v>
      </c>
      <c r="DU407" s="233">
        <f ca="1">COUNTIF('Group Stages'!J7:J150,DT407)</f>
        <v>0</v>
      </c>
      <c r="DV407" s="233">
        <f ca="1">COUNTIF('Group Stages'!K7:K150,DT407)</f>
        <v>0</v>
      </c>
      <c r="DW407" s="233">
        <f ca="1">COUNTIF('Group Stages'!L7:L150,DT407)</f>
        <v>0</v>
      </c>
      <c r="DX407" s="233">
        <f ca="1">COUNTIF('Group Stages'!M7:M150,DT407)</f>
        <v>0</v>
      </c>
      <c r="DY407" s="233">
        <f ca="1">COUNTIF('Group Stages'!N7:N150,DT407)</f>
        <v>0</v>
      </c>
      <c r="DZ407" s="233">
        <f ca="1">COUNTIF('Group Stages'!O7:O150,DT407)</f>
        <v>0</v>
      </c>
      <c r="EA407" s="233">
        <f ca="1">COUNTIF('Group Stages'!P7:P150,DT407)</f>
        <v>0</v>
      </c>
      <c r="EB407" s="233">
        <f ca="1">COUNTIF('Group Stages'!Q7:Q150,DT407)</f>
        <v>0</v>
      </c>
      <c r="EC407" s="233">
        <f ca="1">COUNTIF('Knock Out Stages'!K7:K85,DT407)</f>
        <v>0</v>
      </c>
      <c r="ED407" s="233">
        <f ca="1">COUNTIF('Knock Out Stages'!L7:L85,DT407)</f>
        <v>0</v>
      </c>
      <c r="EE407" s="233">
        <f ca="1">COUNTIF('Knock Out Stages'!M7:M85,DT407)</f>
        <v>0</v>
      </c>
      <c r="EF407" s="233">
        <f ca="1">COUNTIF('Knock Out Stages'!N7:N85,DT407)</f>
        <v>0</v>
      </c>
      <c r="EG407" s="233">
        <f ca="1">COUNTIF('Knock Out Stages'!O7:O85,DT407)</f>
        <v>0</v>
      </c>
      <c r="EH407" s="233">
        <f ca="1">COUNTIF('Knock Out Stages'!P7:P85,DT407)</f>
        <v>0</v>
      </c>
      <c r="EI407" s="233">
        <f ca="1">COUNTIF('Knock Out Stages'!Q7:Q85,DT407)</f>
        <v>0</v>
      </c>
      <c r="EJ407" s="233">
        <f ca="1">COUNTIF('Knock Out Stages'!R7:R85,DT407)</f>
        <v>0</v>
      </c>
      <c r="EK407" s="233">
        <f t="shared" ca="1" si="893"/>
        <v>0</v>
      </c>
      <c r="EL407" s="235">
        <f ca="1">RANK(EK407,EK3:EK1250)+COUNTIF(EK3:EK407,EK407)-1</f>
        <v>405</v>
      </c>
      <c r="EM407" s="233" t="str">
        <f t="shared" ca="1" si="894"/>
        <v>Kerem Aktürkoglu (Türkiye)</v>
      </c>
    </row>
    <row r="408" spans="121:143" x14ac:dyDescent="0.2">
      <c r="DQ408" s="233" t="str">
        <f t="shared" ca="1" si="890"/>
        <v>Türkiye</v>
      </c>
      <c r="DR408" s="233">
        <f t="shared" si="891"/>
        <v>15</v>
      </c>
      <c r="DS408" s="233">
        <f t="shared" si="892"/>
        <v>14</v>
      </c>
      <c r="DT408" s="233" t="str">
        <f ca="1">OFFSET(C3,DR408,DS408)</f>
        <v>Merih Demiral</v>
      </c>
      <c r="DU408" s="233">
        <f ca="1">COUNTIF('Group Stages'!J7:J150,DT408)</f>
        <v>0</v>
      </c>
      <c r="DV408" s="233">
        <f ca="1">COUNTIF('Group Stages'!K7:K150,DT408)</f>
        <v>0</v>
      </c>
      <c r="DW408" s="233">
        <f ca="1">COUNTIF('Group Stages'!L7:L150,DT408)</f>
        <v>0</v>
      </c>
      <c r="DX408" s="233">
        <f ca="1">COUNTIF('Group Stages'!M7:M150,DT408)</f>
        <v>0</v>
      </c>
      <c r="DY408" s="233">
        <f ca="1">COUNTIF('Group Stages'!N7:N150,DT408)</f>
        <v>0</v>
      </c>
      <c r="DZ408" s="233">
        <f ca="1">COUNTIF('Group Stages'!O7:O150,DT408)</f>
        <v>0</v>
      </c>
      <c r="EA408" s="233">
        <f ca="1">COUNTIF('Group Stages'!P7:P150,DT408)</f>
        <v>0</v>
      </c>
      <c r="EB408" s="233">
        <f ca="1">COUNTIF('Group Stages'!Q7:Q150,DT408)</f>
        <v>0</v>
      </c>
      <c r="EC408" s="233">
        <f ca="1">COUNTIF('Knock Out Stages'!K7:K85,DT408)</f>
        <v>0</v>
      </c>
      <c r="ED408" s="233">
        <f ca="1">COUNTIF('Knock Out Stages'!L7:L85,DT408)</f>
        <v>0</v>
      </c>
      <c r="EE408" s="233">
        <f ca="1">COUNTIF('Knock Out Stages'!M7:M85,DT408)</f>
        <v>0</v>
      </c>
      <c r="EF408" s="233">
        <f ca="1">COUNTIF('Knock Out Stages'!N7:N85,DT408)</f>
        <v>0</v>
      </c>
      <c r="EG408" s="233">
        <f ca="1">COUNTIF('Knock Out Stages'!O7:O85,DT408)</f>
        <v>0</v>
      </c>
      <c r="EH408" s="233">
        <f ca="1">COUNTIF('Knock Out Stages'!P7:P85,DT408)</f>
        <v>0</v>
      </c>
      <c r="EI408" s="233">
        <f ca="1">COUNTIF('Knock Out Stages'!Q7:Q85,DT408)</f>
        <v>0</v>
      </c>
      <c r="EJ408" s="233">
        <f ca="1">COUNTIF('Knock Out Stages'!R7:R85,DT408)</f>
        <v>0</v>
      </c>
      <c r="EK408" s="233">
        <f t="shared" ca="1" si="893"/>
        <v>0</v>
      </c>
      <c r="EL408" s="235">
        <f ca="1">RANK(EK408,EK3:EK1250)+COUNTIF(EK3:EK408,EK408)-1</f>
        <v>406</v>
      </c>
      <c r="EM408" s="233" t="str">
        <f t="shared" ca="1" si="894"/>
        <v>Merih Demiral (Türkiye)</v>
      </c>
    </row>
    <row r="409" spans="121:143" x14ac:dyDescent="0.2">
      <c r="DQ409" s="233" t="str">
        <f t="shared" ca="1" si="890"/>
        <v>Türkiye</v>
      </c>
      <c r="DR409" s="233">
        <f t="shared" si="891"/>
        <v>16</v>
      </c>
      <c r="DS409" s="233">
        <f t="shared" si="892"/>
        <v>14</v>
      </c>
      <c r="DT409" s="233" t="str">
        <f ca="1">OFFSET(C3,DR409,DS409)</f>
        <v>Mert Günok</v>
      </c>
      <c r="DU409" s="233">
        <f ca="1">COUNTIF('Group Stages'!J7:J150,DT409)</f>
        <v>0</v>
      </c>
      <c r="DV409" s="233">
        <f ca="1">COUNTIF('Group Stages'!K7:K150,DT409)</f>
        <v>0</v>
      </c>
      <c r="DW409" s="233">
        <f ca="1">COUNTIF('Group Stages'!L7:L150,DT409)</f>
        <v>0</v>
      </c>
      <c r="DX409" s="233">
        <f ca="1">COUNTIF('Group Stages'!M7:M150,DT409)</f>
        <v>0</v>
      </c>
      <c r="DY409" s="233">
        <f ca="1">COUNTIF('Group Stages'!N7:N150,DT409)</f>
        <v>0</v>
      </c>
      <c r="DZ409" s="233">
        <f ca="1">COUNTIF('Group Stages'!O7:O150,DT409)</f>
        <v>0</v>
      </c>
      <c r="EA409" s="233">
        <f ca="1">COUNTIF('Group Stages'!P7:P150,DT409)</f>
        <v>0</v>
      </c>
      <c r="EB409" s="233">
        <f ca="1">COUNTIF('Group Stages'!Q7:Q150,DT409)</f>
        <v>0</v>
      </c>
      <c r="EC409" s="233">
        <f ca="1">COUNTIF('Knock Out Stages'!K7:K85,DT409)</f>
        <v>0</v>
      </c>
      <c r="ED409" s="233">
        <f ca="1">COUNTIF('Knock Out Stages'!L7:L85,DT409)</f>
        <v>0</v>
      </c>
      <c r="EE409" s="233">
        <f ca="1">COUNTIF('Knock Out Stages'!M7:M85,DT409)</f>
        <v>0</v>
      </c>
      <c r="EF409" s="233">
        <f ca="1">COUNTIF('Knock Out Stages'!N7:N85,DT409)</f>
        <v>0</v>
      </c>
      <c r="EG409" s="233">
        <f ca="1">COUNTIF('Knock Out Stages'!O7:O85,DT409)</f>
        <v>0</v>
      </c>
      <c r="EH409" s="233">
        <f ca="1">COUNTIF('Knock Out Stages'!P7:P85,DT409)</f>
        <v>0</v>
      </c>
      <c r="EI409" s="233">
        <f ca="1">COUNTIF('Knock Out Stages'!Q7:Q85,DT409)</f>
        <v>0</v>
      </c>
      <c r="EJ409" s="233">
        <f ca="1">COUNTIF('Knock Out Stages'!R7:R85,DT409)</f>
        <v>0</v>
      </c>
      <c r="EK409" s="233">
        <f t="shared" ca="1" si="893"/>
        <v>0</v>
      </c>
      <c r="EL409" s="235">
        <f ca="1">RANK(EK409,EK3:EK1250)+COUNTIF(EK3:EK409,EK409)-1</f>
        <v>407</v>
      </c>
      <c r="EM409" s="233" t="str">
        <f t="shared" ca="1" si="894"/>
        <v>Mert Günok (Türkiye)</v>
      </c>
    </row>
    <row r="410" spans="121:143" x14ac:dyDescent="0.2">
      <c r="DQ410" s="233" t="str">
        <f t="shared" ca="1" si="890"/>
        <v>Türkiye</v>
      </c>
      <c r="DR410" s="233">
        <f t="shared" si="891"/>
        <v>17</v>
      </c>
      <c r="DS410" s="233">
        <f t="shared" si="892"/>
        <v>14</v>
      </c>
      <c r="DT410" s="233" t="str">
        <f ca="1">OFFSET(C3,DR410,DS410)</f>
        <v>Mert Müldür</v>
      </c>
      <c r="DU410" s="233">
        <f ca="1">COUNTIF('Group Stages'!J7:J150,DT410)</f>
        <v>0</v>
      </c>
      <c r="DV410" s="233">
        <f ca="1">COUNTIF('Group Stages'!K7:K150,DT410)</f>
        <v>0</v>
      </c>
      <c r="DW410" s="233">
        <f ca="1">COUNTIF('Group Stages'!L7:L150,DT410)</f>
        <v>0</v>
      </c>
      <c r="DX410" s="233">
        <f ca="1">COUNTIF('Group Stages'!M7:M150,DT410)</f>
        <v>0</v>
      </c>
      <c r="DY410" s="233">
        <f ca="1">COUNTIF('Group Stages'!N7:N150,DT410)</f>
        <v>0</v>
      </c>
      <c r="DZ410" s="233">
        <f ca="1">COUNTIF('Group Stages'!O7:O150,DT410)</f>
        <v>0</v>
      </c>
      <c r="EA410" s="233">
        <f ca="1">COUNTIF('Group Stages'!P7:P150,DT410)</f>
        <v>0</v>
      </c>
      <c r="EB410" s="233">
        <f ca="1">COUNTIF('Group Stages'!Q7:Q150,DT410)</f>
        <v>0</v>
      </c>
      <c r="EC410" s="233">
        <f ca="1">COUNTIF('Knock Out Stages'!K7:K85,DT410)</f>
        <v>0</v>
      </c>
      <c r="ED410" s="233">
        <f ca="1">COUNTIF('Knock Out Stages'!L7:L85,DT410)</f>
        <v>0</v>
      </c>
      <c r="EE410" s="233">
        <f ca="1">COUNTIF('Knock Out Stages'!M7:M85,DT410)</f>
        <v>0</v>
      </c>
      <c r="EF410" s="233">
        <f ca="1">COUNTIF('Knock Out Stages'!N7:N85,DT410)</f>
        <v>0</v>
      </c>
      <c r="EG410" s="233">
        <f ca="1">COUNTIF('Knock Out Stages'!O7:O85,DT410)</f>
        <v>0</v>
      </c>
      <c r="EH410" s="233">
        <f ca="1">COUNTIF('Knock Out Stages'!P7:P85,DT410)</f>
        <v>0</v>
      </c>
      <c r="EI410" s="233">
        <f ca="1">COUNTIF('Knock Out Stages'!Q7:Q85,DT410)</f>
        <v>0</v>
      </c>
      <c r="EJ410" s="233">
        <f ca="1">COUNTIF('Knock Out Stages'!R7:R85,DT410)</f>
        <v>0</v>
      </c>
      <c r="EK410" s="233">
        <f t="shared" ca="1" si="893"/>
        <v>0</v>
      </c>
      <c r="EL410" s="235">
        <f ca="1">RANK(EK410,EK3:EK1250)+COUNTIF(EK3:EK410,EK410)-1</f>
        <v>408</v>
      </c>
      <c r="EM410" s="233" t="str">
        <f t="shared" ca="1" si="894"/>
        <v>Mert Müldür (Türkiye)</v>
      </c>
    </row>
    <row r="411" spans="121:143" x14ac:dyDescent="0.2">
      <c r="DQ411" s="233" t="str">
        <f t="shared" ca="1" si="890"/>
        <v>Türkiye</v>
      </c>
      <c r="DR411" s="233">
        <f t="shared" si="891"/>
        <v>18</v>
      </c>
      <c r="DS411" s="233">
        <f t="shared" si="892"/>
        <v>14</v>
      </c>
      <c r="DT411" s="233" t="str">
        <f ca="1">OFFSET(C3,DR411,DS411)</f>
        <v>Muhammed Sengezer</v>
      </c>
      <c r="DU411" s="233">
        <f ca="1">COUNTIF('Group Stages'!J7:J150,DT411)</f>
        <v>0</v>
      </c>
      <c r="DV411" s="233">
        <f ca="1">COUNTIF('Group Stages'!K7:K150,DT411)</f>
        <v>0</v>
      </c>
      <c r="DW411" s="233">
        <f ca="1">COUNTIF('Group Stages'!L7:L150,DT411)</f>
        <v>0</v>
      </c>
      <c r="DX411" s="233">
        <f ca="1">COUNTIF('Group Stages'!M7:M150,DT411)</f>
        <v>0</v>
      </c>
      <c r="DY411" s="233">
        <f ca="1">COUNTIF('Group Stages'!N7:N150,DT411)</f>
        <v>0</v>
      </c>
      <c r="DZ411" s="233">
        <f ca="1">COUNTIF('Group Stages'!O7:O150,DT411)</f>
        <v>0</v>
      </c>
      <c r="EA411" s="233">
        <f ca="1">COUNTIF('Group Stages'!P7:P150,DT411)</f>
        <v>0</v>
      </c>
      <c r="EB411" s="233">
        <f ca="1">COUNTIF('Group Stages'!Q7:Q150,DT411)</f>
        <v>0</v>
      </c>
      <c r="EC411" s="233">
        <f ca="1">COUNTIF('Knock Out Stages'!K7:K85,DT411)</f>
        <v>0</v>
      </c>
      <c r="ED411" s="233">
        <f ca="1">COUNTIF('Knock Out Stages'!L7:L85,DT411)</f>
        <v>0</v>
      </c>
      <c r="EE411" s="233">
        <f ca="1">COUNTIF('Knock Out Stages'!M7:M85,DT411)</f>
        <v>0</v>
      </c>
      <c r="EF411" s="233">
        <f ca="1">COUNTIF('Knock Out Stages'!N7:N85,DT411)</f>
        <v>0</v>
      </c>
      <c r="EG411" s="233">
        <f ca="1">COUNTIF('Knock Out Stages'!O7:O85,DT411)</f>
        <v>0</v>
      </c>
      <c r="EH411" s="233">
        <f ca="1">COUNTIF('Knock Out Stages'!P7:P85,DT411)</f>
        <v>0</v>
      </c>
      <c r="EI411" s="233">
        <f ca="1">COUNTIF('Knock Out Stages'!Q7:Q85,DT411)</f>
        <v>0</v>
      </c>
      <c r="EJ411" s="233">
        <f ca="1">COUNTIF('Knock Out Stages'!R7:R85,DT411)</f>
        <v>0</v>
      </c>
      <c r="EK411" s="233">
        <f t="shared" ca="1" si="893"/>
        <v>0</v>
      </c>
      <c r="EL411" s="235">
        <f ca="1">RANK(EK411,EK3:EK1250)+COUNTIF(EK3:EK411,EK411)-1</f>
        <v>409</v>
      </c>
      <c r="EM411" s="233" t="str">
        <f t="shared" ca="1" si="894"/>
        <v>Muhammed Sengezer (Türkiye)</v>
      </c>
    </row>
    <row r="412" spans="121:143" x14ac:dyDescent="0.2">
      <c r="DQ412" s="233" t="str">
        <f t="shared" ca="1" si="890"/>
        <v>Türkiye</v>
      </c>
      <c r="DR412" s="233">
        <f t="shared" si="891"/>
        <v>19</v>
      </c>
      <c r="DS412" s="233">
        <f t="shared" si="892"/>
        <v>14</v>
      </c>
      <c r="DT412" s="233" t="str">
        <f ca="1">OFFSET(C3,DR412,DS412)</f>
        <v>Mustafa Eskihellac</v>
      </c>
      <c r="DU412" s="233">
        <f ca="1">COUNTIF('Group Stages'!J7:J150,DT412)</f>
        <v>0</v>
      </c>
      <c r="DV412" s="233">
        <f ca="1">COUNTIF('Group Stages'!K7:K150,DT412)</f>
        <v>0</v>
      </c>
      <c r="DW412" s="233">
        <f ca="1">COUNTIF('Group Stages'!L7:L150,DT412)</f>
        <v>0</v>
      </c>
      <c r="DX412" s="233">
        <f ca="1">COUNTIF('Group Stages'!M7:M150,DT412)</f>
        <v>0</v>
      </c>
      <c r="DY412" s="233">
        <f ca="1">COUNTIF('Group Stages'!N7:N150,DT412)</f>
        <v>0</v>
      </c>
      <c r="DZ412" s="233">
        <f ca="1">COUNTIF('Group Stages'!O7:O150,DT412)</f>
        <v>0</v>
      </c>
      <c r="EA412" s="233">
        <f ca="1">COUNTIF('Group Stages'!P7:P150,DT412)</f>
        <v>0</v>
      </c>
      <c r="EB412" s="233">
        <f ca="1">COUNTIF('Group Stages'!Q7:Q150,DT412)</f>
        <v>0</v>
      </c>
      <c r="EC412" s="233">
        <f ca="1">COUNTIF('Knock Out Stages'!K7:K85,DT412)</f>
        <v>0</v>
      </c>
      <c r="ED412" s="233">
        <f ca="1">COUNTIF('Knock Out Stages'!L7:L85,DT412)</f>
        <v>0</v>
      </c>
      <c r="EE412" s="233">
        <f ca="1">COUNTIF('Knock Out Stages'!M7:M85,DT412)</f>
        <v>0</v>
      </c>
      <c r="EF412" s="233">
        <f ca="1">COUNTIF('Knock Out Stages'!N7:N85,DT412)</f>
        <v>0</v>
      </c>
      <c r="EG412" s="233">
        <f ca="1">COUNTIF('Knock Out Stages'!O7:O85,DT412)</f>
        <v>0</v>
      </c>
      <c r="EH412" s="233">
        <f ca="1">COUNTIF('Knock Out Stages'!P7:P85,DT412)</f>
        <v>0</v>
      </c>
      <c r="EI412" s="233">
        <f ca="1">COUNTIF('Knock Out Stages'!Q7:Q85,DT412)</f>
        <v>0</v>
      </c>
      <c r="EJ412" s="233">
        <f ca="1">COUNTIF('Knock Out Stages'!R7:R85,DT412)</f>
        <v>0</v>
      </c>
      <c r="EK412" s="233">
        <f t="shared" ca="1" si="893"/>
        <v>0</v>
      </c>
      <c r="EL412" s="235">
        <f ca="1">RANK(EK412,EK3:EK1250)+COUNTIF(EK3:EK412,EK412)-1</f>
        <v>410</v>
      </c>
      <c r="EM412" s="233" t="str">
        <f t="shared" ca="1" si="894"/>
        <v>Mustafa Eskihellac (Türkiye)</v>
      </c>
    </row>
    <row r="413" spans="121:143" x14ac:dyDescent="0.2">
      <c r="DQ413" s="233" t="str">
        <f t="shared" ca="1" si="890"/>
        <v>Türkiye</v>
      </c>
      <c r="DR413" s="233">
        <f t="shared" si="891"/>
        <v>20</v>
      </c>
      <c r="DS413" s="233">
        <f t="shared" si="892"/>
        <v>14</v>
      </c>
      <c r="DT413" s="233" t="str">
        <f ca="1">OFFSET(C3,DR413,DS413)</f>
        <v>Oguz Aydin</v>
      </c>
      <c r="DU413" s="233">
        <f ca="1">COUNTIF('Group Stages'!J7:J150,DT413)</f>
        <v>0</v>
      </c>
      <c r="DV413" s="233">
        <f ca="1">COUNTIF('Group Stages'!K7:K150,DT413)</f>
        <v>0</v>
      </c>
      <c r="DW413" s="233">
        <f ca="1">COUNTIF('Group Stages'!L7:L150,DT413)</f>
        <v>0</v>
      </c>
      <c r="DX413" s="233">
        <f ca="1">COUNTIF('Group Stages'!M7:M150,DT413)</f>
        <v>0</v>
      </c>
      <c r="DY413" s="233">
        <f ca="1">COUNTIF('Group Stages'!N7:N150,DT413)</f>
        <v>0</v>
      </c>
      <c r="DZ413" s="233">
        <f ca="1">COUNTIF('Group Stages'!O7:O150,DT413)</f>
        <v>0</v>
      </c>
      <c r="EA413" s="233">
        <f ca="1">COUNTIF('Group Stages'!P7:P150,DT413)</f>
        <v>0</v>
      </c>
      <c r="EB413" s="233">
        <f ca="1">COUNTIF('Group Stages'!Q7:Q150,DT413)</f>
        <v>0</v>
      </c>
      <c r="EC413" s="233">
        <f ca="1">COUNTIF('Knock Out Stages'!K7:K85,DT413)</f>
        <v>0</v>
      </c>
      <c r="ED413" s="233">
        <f ca="1">COUNTIF('Knock Out Stages'!L7:L85,DT413)</f>
        <v>0</v>
      </c>
      <c r="EE413" s="233">
        <f ca="1">COUNTIF('Knock Out Stages'!M7:M85,DT413)</f>
        <v>0</v>
      </c>
      <c r="EF413" s="233">
        <f ca="1">COUNTIF('Knock Out Stages'!N7:N85,DT413)</f>
        <v>0</v>
      </c>
      <c r="EG413" s="233">
        <f ca="1">COUNTIF('Knock Out Stages'!O7:O85,DT413)</f>
        <v>0</v>
      </c>
      <c r="EH413" s="233">
        <f ca="1">COUNTIF('Knock Out Stages'!P7:P85,DT413)</f>
        <v>0</v>
      </c>
      <c r="EI413" s="233">
        <f ca="1">COUNTIF('Knock Out Stages'!Q7:Q85,DT413)</f>
        <v>0</v>
      </c>
      <c r="EJ413" s="233">
        <f ca="1">COUNTIF('Knock Out Stages'!R7:R85,DT413)</f>
        <v>0</v>
      </c>
      <c r="EK413" s="233">
        <f t="shared" ca="1" si="893"/>
        <v>0</v>
      </c>
      <c r="EL413" s="235">
        <f ca="1">RANK(EK413,EK3:EK1250)+COUNTIF(EK3:EK413,EK413)-1</f>
        <v>411</v>
      </c>
      <c r="EM413" s="233" t="str">
        <f t="shared" ca="1" si="894"/>
        <v>Oguz Aydin (Türkiye)</v>
      </c>
    </row>
    <row r="414" spans="121:143" x14ac:dyDescent="0.2">
      <c r="DQ414" s="233" t="str">
        <f t="shared" ca="1" si="890"/>
        <v>Türkiye</v>
      </c>
      <c r="DR414" s="233">
        <f t="shared" si="891"/>
        <v>21</v>
      </c>
      <c r="DS414" s="233">
        <f t="shared" si="892"/>
        <v>14</v>
      </c>
      <c r="DT414" s="233" t="str">
        <f ca="1">OFFSET(C3,DR414,DS414)</f>
        <v>Orkun Kökçü</v>
      </c>
      <c r="DU414" s="233">
        <f ca="1">COUNTIF('Group Stages'!J7:J150,DT414)</f>
        <v>0</v>
      </c>
      <c r="DV414" s="233">
        <f ca="1">COUNTIF('Group Stages'!K7:K150,DT414)</f>
        <v>0</v>
      </c>
      <c r="DW414" s="233">
        <f ca="1">COUNTIF('Group Stages'!L7:L150,DT414)</f>
        <v>0</v>
      </c>
      <c r="DX414" s="233">
        <f ca="1">COUNTIF('Group Stages'!M7:M150,DT414)</f>
        <v>0</v>
      </c>
      <c r="DY414" s="233">
        <f ca="1">COUNTIF('Group Stages'!N7:N150,DT414)</f>
        <v>0</v>
      </c>
      <c r="DZ414" s="233">
        <f ca="1">COUNTIF('Group Stages'!O7:O150,DT414)</f>
        <v>0</v>
      </c>
      <c r="EA414" s="233">
        <f ca="1">COUNTIF('Group Stages'!P7:P150,DT414)</f>
        <v>0</v>
      </c>
      <c r="EB414" s="233">
        <f ca="1">COUNTIF('Group Stages'!Q7:Q150,DT414)</f>
        <v>0</v>
      </c>
      <c r="EC414" s="233">
        <f ca="1">COUNTIF('Knock Out Stages'!K7:K85,DT414)</f>
        <v>0</v>
      </c>
      <c r="ED414" s="233">
        <f ca="1">COUNTIF('Knock Out Stages'!L7:L85,DT414)</f>
        <v>0</v>
      </c>
      <c r="EE414" s="233">
        <f ca="1">COUNTIF('Knock Out Stages'!M7:M85,DT414)</f>
        <v>0</v>
      </c>
      <c r="EF414" s="233">
        <f ca="1">COUNTIF('Knock Out Stages'!N7:N85,DT414)</f>
        <v>0</v>
      </c>
      <c r="EG414" s="233">
        <f ca="1">COUNTIF('Knock Out Stages'!O7:O85,DT414)</f>
        <v>0</v>
      </c>
      <c r="EH414" s="233">
        <f ca="1">COUNTIF('Knock Out Stages'!P7:P85,DT414)</f>
        <v>0</v>
      </c>
      <c r="EI414" s="233">
        <f ca="1">COUNTIF('Knock Out Stages'!Q7:Q85,DT414)</f>
        <v>0</v>
      </c>
      <c r="EJ414" s="233">
        <f ca="1">COUNTIF('Knock Out Stages'!R7:R85,DT414)</f>
        <v>0</v>
      </c>
      <c r="EK414" s="233">
        <f t="shared" ca="1" si="893"/>
        <v>0</v>
      </c>
      <c r="EL414" s="235">
        <f ca="1">RANK(EK414,EK3:EK1250)+COUNTIF(EK3:EK414,EK414)-1</f>
        <v>412</v>
      </c>
      <c r="EM414" s="233" t="str">
        <f t="shared" ca="1" si="894"/>
        <v>Orkun Kökçü (Türkiye)</v>
      </c>
    </row>
    <row r="415" spans="121:143" x14ac:dyDescent="0.2">
      <c r="DQ415" s="233" t="str">
        <f t="shared" ca="1" si="890"/>
        <v>Türkiye</v>
      </c>
      <c r="DR415" s="233">
        <f t="shared" si="891"/>
        <v>22</v>
      </c>
      <c r="DS415" s="233">
        <f t="shared" si="892"/>
        <v>14</v>
      </c>
      <c r="DT415" s="233" t="str">
        <f ca="1">OFFSET(C3,DR415,DS415)</f>
        <v>Ozan Kabak</v>
      </c>
      <c r="DU415" s="233">
        <f ca="1">COUNTIF('Group Stages'!J7:J150,DT415)</f>
        <v>0</v>
      </c>
      <c r="DV415" s="233">
        <f ca="1">COUNTIF('Group Stages'!K7:K150,DT415)</f>
        <v>0</v>
      </c>
      <c r="DW415" s="233">
        <f ca="1">COUNTIF('Group Stages'!L7:L150,DT415)</f>
        <v>0</v>
      </c>
      <c r="DX415" s="233">
        <f ca="1">COUNTIF('Group Stages'!M7:M150,DT415)</f>
        <v>0</v>
      </c>
      <c r="DY415" s="233">
        <f ca="1">COUNTIF('Group Stages'!N7:N150,DT415)</f>
        <v>0</v>
      </c>
      <c r="DZ415" s="233">
        <f ca="1">COUNTIF('Group Stages'!O7:O150,DT415)</f>
        <v>0</v>
      </c>
      <c r="EA415" s="233">
        <f ca="1">COUNTIF('Group Stages'!P7:P150,DT415)</f>
        <v>0</v>
      </c>
      <c r="EB415" s="233">
        <f ca="1">COUNTIF('Group Stages'!Q7:Q150,DT415)</f>
        <v>0</v>
      </c>
      <c r="EC415" s="233">
        <f ca="1">COUNTIF('Knock Out Stages'!K7:K85,DT415)</f>
        <v>0</v>
      </c>
      <c r="ED415" s="233">
        <f ca="1">COUNTIF('Knock Out Stages'!L7:L85,DT415)</f>
        <v>0</v>
      </c>
      <c r="EE415" s="233">
        <f ca="1">COUNTIF('Knock Out Stages'!M7:M85,DT415)</f>
        <v>0</v>
      </c>
      <c r="EF415" s="233">
        <f ca="1">COUNTIF('Knock Out Stages'!N7:N85,DT415)</f>
        <v>0</v>
      </c>
      <c r="EG415" s="233">
        <f ca="1">COUNTIF('Knock Out Stages'!O7:O85,DT415)</f>
        <v>0</v>
      </c>
      <c r="EH415" s="233">
        <f ca="1">COUNTIF('Knock Out Stages'!P7:P85,DT415)</f>
        <v>0</v>
      </c>
      <c r="EI415" s="233">
        <f ca="1">COUNTIF('Knock Out Stages'!Q7:Q85,DT415)</f>
        <v>0</v>
      </c>
      <c r="EJ415" s="233">
        <f ca="1">COUNTIF('Knock Out Stages'!R7:R85,DT415)</f>
        <v>0</v>
      </c>
      <c r="EK415" s="233">
        <f t="shared" ca="1" si="893"/>
        <v>0</v>
      </c>
      <c r="EL415" s="235">
        <f ca="1">RANK(EK415,EK3:EK1250)+COUNTIF(EK3:EK415,EK415)-1</f>
        <v>413</v>
      </c>
      <c r="EM415" s="233" t="str">
        <f t="shared" ca="1" si="894"/>
        <v>Ozan Kabak (Türkiye)</v>
      </c>
    </row>
    <row r="416" spans="121:143" x14ac:dyDescent="0.2">
      <c r="DQ416" s="233" t="str">
        <f t="shared" ca="1" si="890"/>
        <v>Türkiye</v>
      </c>
      <c r="DR416" s="233">
        <f t="shared" si="891"/>
        <v>23</v>
      </c>
      <c r="DS416" s="233">
        <f t="shared" si="892"/>
        <v>14</v>
      </c>
      <c r="DT416" s="233" t="str">
        <f ca="1">OFFSET(C3,DR416,DS416)</f>
        <v>Salih Özcan</v>
      </c>
      <c r="DU416" s="233">
        <f ca="1">COUNTIF('Group Stages'!J7:J150,DT416)</f>
        <v>0</v>
      </c>
      <c r="DV416" s="233">
        <f ca="1">COUNTIF('Group Stages'!K7:K150,DT416)</f>
        <v>0</v>
      </c>
      <c r="DW416" s="233">
        <f ca="1">COUNTIF('Group Stages'!L7:L150,DT416)</f>
        <v>0</v>
      </c>
      <c r="DX416" s="233">
        <f ca="1">COUNTIF('Group Stages'!M7:M150,DT416)</f>
        <v>0</v>
      </c>
      <c r="DY416" s="233">
        <f ca="1">COUNTIF('Group Stages'!N7:N150,DT416)</f>
        <v>0</v>
      </c>
      <c r="DZ416" s="233">
        <f ca="1">COUNTIF('Group Stages'!O7:O150,DT416)</f>
        <v>0</v>
      </c>
      <c r="EA416" s="233">
        <f ca="1">COUNTIF('Group Stages'!P7:P150,DT416)</f>
        <v>0</v>
      </c>
      <c r="EB416" s="233">
        <f ca="1">COUNTIF('Group Stages'!Q7:Q150,DT416)</f>
        <v>0</v>
      </c>
      <c r="EC416" s="233">
        <f ca="1">COUNTIF('Knock Out Stages'!K7:K85,DT416)</f>
        <v>0</v>
      </c>
      <c r="ED416" s="233">
        <f ca="1">COUNTIF('Knock Out Stages'!L7:L85,DT416)</f>
        <v>0</v>
      </c>
      <c r="EE416" s="233">
        <f ca="1">COUNTIF('Knock Out Stages'!M7:M85,DT416)</f>
        <v>0</v>
      </c>
      <c r="EF416" s="233">
        <f ca="1">COUNTIF('Knock Out Stages'!N7:N85,DT416)</f>
        <v>0</v>
      </c>
      <c r="EG416" s="233">
        <f ca="1">COUNTIF('Knock Out Stages'!O7:O85,DT416)</f>
        <v>0</v>
      </c>
      <c r="EH416" s="233">
        <f ca="1">COUNTIF('Knock Out Stages'!P7:P85,DT416)</f>
        <v>0</v>
      </c>
      <c r="EI416" s="233">
        <f ca="1">COUNTIF('Knock Out Stages'!Q7:Q85,DT416)</f>
        <v>0</v>
      </c>
      <c r="EJ416" s="233">
        <f ca="1">COUNTIF('Knock Out Stages'!R7:R85,DT416)</f>
        <v>0</v>
      </c>
      <c r="EK416" s="233">
        <f t="shared" ca="1" si="893"/>
        <v>0</v>
      </c>
      <c r="EL416" s="235">
        <f ca="1">RANK(EK416,EK3:EK1250)+COUNTIF(EK3:EK416,EK416)-1</f>
        <v>414</v>
      </c>
      <c r="EM416" s="233" t="str">
        <f t="shared" ca="1" si="894"/>
        <v>Salih Özcan (Türkiye)</v>
      </c>
    </row>
    <row r="417" spans="121:143" x14ac:dyDescent="0.2">
      <c r="DQ417" s="233" t="str">
        <f t="shared" ca="1" si="890"/>
        <v>Türkiye</v>
      </c>
      <c r="DR417" s="233">
        <f t="shared" si="891"/>
        <v>24</v>
      </c>
      <c r="DS417" s="233">
        <f t="shared" si="892"/>
        <v>14</v>
      </c>
      <c r="DT417" s="233" t="str">
        <f ca="1">OFFSET(C3,DR417,DS417)</f>
        <v>Samet Akaydin</v>
      </c>
      <c r="DU417" s="233">
        <f ca="1">COUNTIF('Group Stages'!J7:J150,DT417)</f>
        <v>0</v>
      </c>
      <c r="DV417" s="233">
        <f ca="1">COUNTIF('Group Stages'!K7:K150,DT417)</f>
        <v>0</v>
      </c>
      <c r="DW417" s="233">
        <f ca="1">COUNTIF('Group Stages'!L7:L150,DT417)</f>
        <v>0</v>
      </c>
      <c r="DX417" s="233">
        <f ca="1">COUNTIF('Group Stages'!M7:M150,DT417)</f>
        <v>0</v>
      </c>
      <c r="DY417" s="233">
        <f ca="1">COUNTIF('Group Stages'!N7:N150,DT417)</f>
        <v>0</v>
      </c>
      <c r="DZ417" s="233">
        <f ca="1">COUNTIF('Group Stages'!O7:O150,DT417)</f>
        <v>0</v>
      </c>
      <c r="EA417" s="233">
        <f ca="1">COUNTIF('Group Stages'!P7:P150,DT417)</f>
        <v>0</v>
      </c>
      <c r="EB417" s="233">
        <f ca="1">COUNTIF('Group Stages'!Q7:Q150,DT417)</f>
        <v>0</v>
      </c>
      <c r="EC417" s="233">
        <f ca="1">COUNTIF('Knock Out Stages'!K7:K85,DT417)</f>
        <v>0</v>
      </c>
      <c r="ED417" s="233">
        <f ca="1">COUNTIF('Knock Out Stages'!L7:L85,DT417)</f>
        <v>0</v>
      </c>
      <c r="EE417" s="233">
        <f ca="1">COUNTIF('Knock Out Stages'!M7:M85,DT417)</f>
        <v>0</v>
      </c>
      <c r="EF417" s="233">
        <f ca="1">COUNTIF('Knock Out Stages'!N7:N85,DT417)</f>
        <v>0</v>
      </c>
      <c r="EG417" s="233">
        <f ca="1">COUNTIF('Knock Out Stages'!O7:O85,DT417)</f>
        <v>0</v>
      </c>
      <c r="EH417" s="233">
        <f ca="1">COUNTIF('Knock Out Stages'!P7:P85,DT417)</f>
        <v>0</v>
      </c>
      <c r="EI417" s="233">
        <f ca="1">COUNTIF('Knock Out Stages'!Q7:Q85,DT417)</f>
        <v>0</v>
      </c>
      <c r="EJ417" s="233">
        <f ca="1">COUNTIF('Knock Out Stages'!R7:R85,DT417)</f>
        <v>0</v>
      </c>
      <c r="EK417" s="233">
        <f t="shared" ca="1" si="893"/>
        <v>0</v>
      </c>
      <c r="EL417" s="235">
        <f ca="1">RANK(EK417,EK3:EK1250)+COUNTIF(EK3:EK417,EK417)-1</f>
        <v>415</v>
      </c>
      <c r="EM417" s="233" t="str">
        <f t="shared" ca="1" si="894"/>
        <v>Samet Akaydin (Türkiye)</v>
      </c>
    </row>
    <row r="418" spans="121:143" x14ac:dyDescent="0.2">
      <c r="DQ418" s="233" t="str">
        <f t="shared" ca="1" si="890"/>
        <v>Türkiye</v>
      </c>
      <c r="DR418" s="233">
        <f t="shared" si="891"/>
        <v>25</v>
      </c>
      <c r="DS418" s="233">
        <f t="shared" si="892"/>
        <v>14</v>
      </c>
      <c r="DT418" s="233" t="str">
        <f ca="1">OFFSET(C3,DR418,DS418)</f>
        <v>Semih Kiliçsoy</v>
      </c>
      <c r="DU418" s="233">
        <f ca="1">COUNTIF('Group Stages'!J7:J150,DT418)</f>
        <v>0</v>
      </c>
      <c r="DV418" s="233">
        <f ca="1">COUNTIF('Group Stages'!K7:K150,DT418)</f>
        <v>0</v>
      </c>
      <c r="DW418" s="233">
        <f ca="1">COUNTIF('Group Stages'!L7:L150,DT418)</f>
        <v>0</v>
      </c>
      <c r="DX418" s="233">
        <f ca="1">COUNTIF('Group Stages'!M7:M150,DT418)</f>
        <v>0</v>
      </c>
      <c r="DY418" s="233">
        <f ca="1">COUNTIF('Group Stages'!N7:N150,DT418)</f>
        <v>0</v>
      </c>
      <c r="DZ418" s="233">
        <f ca="1">COUNTIF('Group Stages'!O7:O150,DT418)</f>
        <v>0</v>
      </c>
      <c r="EA418" s="233">
        <f ca="1">COUNTIF('Group Stages'!P7:P150,DT418)</f>
        <v>0</v>
      </c>
      <c r="EB418" s="233">
        <f ca="1">COUNTIF('Group Stages'!Q7:Q150,DT418)</f>
        <v>0</v>
      </c>
      <c r="EC418" s="233">
        <f ca="1">COUNTIF('Knock Out Stages'!K7:K85,DT418)</f>
        <v>0</v>
      </c>
      <c r="ED418" s="233">
        <f ca="1">COUNTIF('Knock Out Stages'!L7:L85,DT418)</f>
        <v>0</v>
      </c>
      <c r="EE418" s="233">
        <f ca="1">COUNTIF('Knock Out Stages'!M7:M85,DT418)</f>
        <v>0</v>
      </c>
      <c r="EF418" s="233">
        <f ca="1">COUNTIF('Knock Out Stages'!N7:N85,DT418)</f>
        <v>0</v>
      </c>
      <c r="EG418" s="233">
        <f ca="1">COUNTIF('Knock Out Stages'!O7:O85,DT418)</f>
        <v>0</v>
      </c>
      <c r="EH418" s="233">
        <f ca="1">COUNTIF('Knock Out Stages'!P7:P85,DT418)</f>
        <v>0</v>
      </c>
      <c r="EI418" s="233">
        <f ca="1">COUNTIF('Knock Out Stages'!Q7:Q85,DT418)</f>
        <v>0</v>
      </c>
      <c r="EJ418" s="233">
        <f ca="1">COUNTIF('Knock Out Stages'!R7:R85,DT418)</f>
        <v>0</v>
      </c>
      <c r="EK418" s="233">
        <f t="shared" ca="1" si="893"/>
        <v>0</v>
      </c>
      <c r="EL418" s="235">
        <f ca="1">RANK(EK418,EK3:EK1250)+COUNTIF(EK3:EK418,EK418)-1</f>
        <v>416</v>
      </c>
      <c r="EM418" s="233" t="str">
        <f t="shared" ca="1" si="894"/>
        <v>Semih Kiliçsoy (Türkiye)</v>
      </c>
    </row>
    <row r="419" spans="121:143" x14ac:dyDescent="0.2">
      <c r="DQ419" s="233" t="str">
        <f ca="1">OFFSET(C2,DR419,DS419)</f>
        <v>Germany</v>
      </c>
      <c r="DR419" s="233">
        <f t="shared" si="891"/>
        <v>0</v>
      </c>
      <c r="DS419" s="233">
        <f t="shared" si="892"/>
        <v>15</v>
      </c>
      <c r="DT419" s="233" t="str">
        <f ca="1">OFFSET(C3,DR419,DS419)</f>
        <v>Alexander Nübel</v>
      </c>
      <c r="DU419" s="233">
        <f ca="1">COUNTIF('Group Stages'!J7:J150,DT419)</f>
        <v>0</v>
      </c>
      <c r="DV419" s="233">
        <f ca="1">COUNTIF('Group Stages'!K7:K150,DT419)</f>
        <v>0</v>
      </c>
      <c r="DW419" s="233">
        <f ca="1">COUNTIF('Group Stages'!L7:L150,DT419)</f>
        <v>0</v>
      </c>
      <c r="DX419" s="233">
        <f ca="1">COUNTIF('Group Stages'!M7:M150,DT419)</f>
        <v>0</v>
      </c>
      <c r="DY419" s="233">
        <f ca="1">COUNTIF('Group Stages'!N7:N150,DT419)</f>
        <v>0</v>
      </c>
      <c r="DZ419" s="233">
        <f ca="1">COUNTIF('Group Stages'!O7:O150,DT419)</f>
        <v>0</v>
      </c>
      <c r="EA419" s="233">
        <f ca="1">COUNTIF('Group Stages'!P7:P150,DT419)</f>
        <v>0</v>
      </c>
      <c r="EB419" s="233">
        <f ca="1">COUNTIF('Group Stages'!Q7:Q150,DT419)</f>
        <v>0</v>
      </c>
      <c r="EC419" s="233">
        <f ca="1">COUNTIF('Knock Out Stages'!K7:K85,DT419)</f>
        <v>0</v>
      </c>
      <c r="ED419" s="233">
        <f ca="1">COUNTIF('Knock Out Stages'!L7:L85,DT419)</f>
        <v>0</v>
      </c>
      <c r="EE419" s="233">
        <f ca="1">COUNTIF('Knock Out Stages'!M7:M85,DT419)</f>
        <v>0</v>
      </c>
      <c r="EF419" s="233">
        <f ca="1">COUNTIF('Knock Out Stages'!N7:N85,DT419)</f>
        <v>0</v>
      </c>
      <c r="EG419" s="233">
        <f ca="1">COUNTIF('Knock Out Stages'!O7:O85,DT419)</f>
        <v>0</v>
      </c>
      <c r="EH419" s="233">
        <f ca="1">COUNTIF('Knock Out Stages'!P7:P85,DT419)</f>
        <v>0</v>
      </c>
      <c r="EI419" s="233">
        <f ca="1">COUNTIF('Knock Out Stages'!Q7:Q85,DT419)</f>
        <v>0</v>
      </c>
      <c r="EJ419" s="233">
        <f ca="1">COUNTIF('Knock Out Stages'!R7:R85,DT419)</f>
        <v>0</v>
      </c>
      <c r="EK419" s="233">
        <f t="shared" ca="1" si="893"/>
        <v>0</v>
      </c>
      <c r="EL419" s="235">
        <f ca="1">RANK(EK419,EK3:EK1250)+COUNTIF(EK3:EK419,EK419)-1</f>
        <v>417</v>
      </c>
      <c r="EM419" s="233" t="str">
        <f t="shared" ca="1" si="894"/>
        <v>Alexander Nübel (Germany)</v>
      </c>
    </row>
    <row r="420" spans="121:143" x14ac:dyDescent="0.2">
      <c r="DQ420" s="233" t="str">
        <f t="shared" ref="DQ420" ca="1" si="896">DQ419</f>
        <v>Germany</v>
      </c>
      <c r="DR420" s="233">
        <f t="shared" si="891"/>
        <v>1</v>
      </c>
      <c r="DS420" s="233">
        <f t="shared" si="892"/>
        <v>15</v>
      </c>
      <c r="DT420" s="233" t="str">
        <f ca="1">OFFSET(C3,DR420,DS420)</f>
        <v>Angelo Stiller</v>
      </c>
      <c r="DU420" s="233">
        <f ca="1">COUNTIF('Group Stages'!J7:J150,DT420)</f>
        <v>0</v>
      </c>
      <c r="DV420" s="233">
        <f ca="1">COUNTIF('Group Stages'!K7:K150,DT420)</f>
        <v>0</v>
      </c>
      <c r="DW420" s="233">
        <f ca="1">COUNTIF('Group Stages'!L7:L150,DT420)</f>
        <v>0</v>
      </c>
      <c r="DX420" s="233">
        <f ca="1">COUNTIF('Group Stages'!M7:M150,DT420)</f>
        <v>0</v>
      </c>
      <c r="DY420" s="233">
        <f ca="1">COUNTIF('Group Stages'!N7:N150,DT420)</f>
        <v>0</v>
      </c>
      <c r="DZ420" s="233">
        <f ca="1">COUNTIF('Group Stages'!O7:O150,DT420)</f>
        <v>0</v>
      </c>
      <c r="EA420" s="233">
        <f ca="1">COUNTIF('Group Stages'!P7:P150,DT420)</f>
        <v>0</v>
      </c>
      <c r="EB420" s="233">
        <f ca="1">COUNTIF('Group Stages'!Q7:Q150,DT420)</f>
        <v>0</v>
      </c>
      <c r="EC420" s="233">
        <f ca="1">COUNTIF('Knock Out Stages'!K7:K85,DT420)</f>
        <v>0</v>
      </c>
      <c r="ED420" s="233">
        <f ca="1">COUNTIF('Knock Out Stages'!L7:L85,DT420)</f>
        <v>0</v>
      </c>
      <c r="EE420" s="233">
        <f ca="1">COUNTIF('Knock Out Stages'!M7:M85,DT420)</f>
        <v>0</v>
      </c>
      <c r="EF420" s="233">
        <f ca="1">COUNTIF('Knock Out Stages'!N7:N85,DT420)</f>
        <v>0</v>
      </c>
      <c r="EG420" s="233">
        <f ca="1">COUNTIF('Knock Out Stages'!O7:O85,DT420)</f>
        <v>0</v>
      </c>
      <c r="EH420" s="233">
        <f ca="1">COUNTIF('Knock Out Stages'!P7:P85,DT420)</f>
        <v>0</v>
      </c>
      <c r="EI420" s="233">
        <f ca="1">COUNTIF('Knock Out Stages'!Q7:Q85,DT420)</f>
        <v>0</v>
      </c>
      <c r="EJ420" s="233">
        <f ca="1">COUNTIF('Knock Out Stages'!R7:R85,DT420)</f>
        <v>0</v>
      </c>
      <c r="EK420" s="233">
        <f t="shared" ca="1" si="893"/>
        <v>0</v>
      </c>
      <c r="EL420" s="235">
        <f ca="1">RANK(EK420,EK3:EK1250)+COUNTIF(EK3:EK420,EK420)-1</f>
        <v>418</v>
      </c>
      <c r="EM420" s="233" t="str">
        <f t="shared" ca="1" si="894"/>
        <v>Angelo Stiller (Germany)</v>
      </c>
    </row>
    <row r="421" spans="121:143" x14ac:dyDescent="0.2">
      <c r="DQ421" s="233" t="str">
        <f t="shared" ca="1" si="890"/>
        <v>Germany</v>
      </c>
      <c r="DR421" s="233">
        <f t="shared" si="891"/>
        <v>2</v>
      </c>
      <c r="DS421" s="233">
        <f t="shared" si="892"/>
        <v>15</v>
      </c>
      <c r="DT421" s="233" t="str">
        <f ca="1">OFFSET(C3,DR421,DS421)</f>
        <v>Anton Stach</v>
      </c>
      <c r="DU421" s="233">
        <f ca="1">COUNTIF('Group Stages'!J7:J150,DT421)</f>
        <v>0</v>
      </c>
      <c r="DV421" s="233">
        <f ca="1">COUNTIF('Group Stages'!K7:K150,DT421)</f>
        <v>0</v>
      </c>
      <c r="DW421" s="233">
        <f ca="1">COUNTIF('Group Stages'!L7:L150,DT421)</f>
        <v>0</v>
      </c>
      <c r="DX421" s="233">
        <f ca="1">COUNTIF('Group Stages'!M7:M150,DT421)</f>
        <v>0</v>
      </c>
      <c r="DY421" s="233">
        <f ca="1">COUNTIF('Group Stages'!N7:N150,DT421)</f>
        <v>0</v>
      </c>
      <c r="DZ421" s="233">
        <f ca="1">COUNTIF('Group Stages'!O7:O150,DT421)</f>
        <v>0</v>
      </c>
      <c r="EA421" s="233">
        <f ca="1">COUNTIF('Group Stages'!P7:P150,DT421)</f>
        <v>0</v>
      </c>
      <c r="EB421" s="233">
        <f ca="1">COUNTIF('Group Stages'!Q7:Q150,DT421)</f>
        <v>0</v>
      </c>
      <c r="EC421" s="233">
        <f ca="1">COUNTIF('Knock Out Stages'!K7:K85,DT421)</f>
        <v>0</v>
      </c>
      <c r="ED421" s="233">
        <f ca="1">COUNTIF('Knock Out Stages'!L7:L85,DT421)</f>
        <v>0</v>
      </c>
      <c r="EE421" s="233">
        <f ca="1">COUNTIF('Knock Out Stages'!M7:M85,DT421)</f>
        <v>0</v>
      </c>
      <c r="EF421" s="233">
        <f ca="1">COUNTIF('Knock Out Stages'!N7:N85,DT421)</f>
        <v>0</v>
      </c>
      <c r="EG421" s="233">
        <f ca="1">COUNTIF('Knock Out Stages'!O7:O85,DT421)</f>
        <v>0</v>
      </c>
      <c r="EH421" s="233">
        <f ca="1">COUNTIF('Knock Out Stages'!P7:P85,DT421)</f>
        <v>0</v>
      </c>
      <c r="EI421" s="233">
        <f ca="1">COUNTIF('Knock Out Stages'!Q7:Q85,DT421)</f>
        <v>0</v>
      </c>
      <c r="EJ421" s="233">
        <f ca="1">COUNTIF('Knock Out Stages'!R7:R85,DT421)</f>
        <v>0</v>
      </c>
      <c r="EK421" s="233">
        <f t="shared" ca="1" si="893"/>
        <v>0</v>
      </c>
      <c r="EL421" s="235">
        <f ca="1">RANK(EK421,EK3:EK1250)+COUNTIF(EK3:EK421,EK421)-1</f>
        <v>419</v>
      </c>
      <c r="EM421" s="233" t="str">
        <f t="shared" ca="1" si="894"/>
        <v>Anton Stach (Germany)</v>
      </c>
    </row>
    <row r="422" spans="121:143" x14ac:dyDescent="0.2">
      <c r="DQ422" s="233" t="str">
        <f t="shared" ca="1" si="890"/>
        <v>Germany</v>
      </c>
      <c r="DR422" s="233">
        <f t="shared" si="891"/>
        <v>3</v>
      </c>
      <c r="DS422" s="233">
        <f t="shared" si="892"/>
        <v>15</v>
      </c>
      <c r="DT422" s="233" t="str">
        <f ca="1">OFFSET(C3,DR422,DS422)</f>
        <v>Antonio Rüdiger</v>
      </c>
      <c r="DU422" s="233">
        <f ca="1">COUNTIF('Group Stages'!J7:J150,DT422)</f>
        <v>0</v>
      </c>
      <c r="DV422" s="233">
        <f ca="1">COUNTIF('Group Stages'!K7:K150,DT422)</f>
        <v>0</v>
      </c>
      <c r="DW422" s="233">
        <f ca="1">COUNTIF('Group Stages'!L7:L150,DT422)</f>
        <v>0</v>
      </c>
      <c r="DX422" s="233">
        <f ca="1">COUNTIF('Group Stages'!M7:M150,DT422)</f>
        <v>0</v>
      </c>
      <c r="DY422" s="233">
        <f ca="1">COUNTIF('Group Stages'!N7:N150,DT422)</f>
        <v>0</v>
      </c>
      <c r="DZ422" s="233">
        <f ca="1">COUNTIF('Group Stages'!O7:O150,DT422)</f>
        <v>0</v>
      </c>
      <c r="EA422" s="233">
        <f ca="1">COUNTIF('Group Stages'!P7:P150,DT422)</f>
        <v>0</v>
      </c>
      <c r="EB422" s="233">
        <f ca="1">COUNTIF('Group Stages'!Q7:Q150,DT422)</f>
        <v>0</v>
      </c>
      <c r="EC422" s="233">
        <f ca="1">COUNTIF('Knock Out Stages'!K7:K85,DT422)</f>
        <v>0</v>
      </c>
      <c r="ED422" s="233">
        <f ca="1">COUNTIF('Knock Out Stages'!L7:L85,DT422)</f>
        <v>0</v>
      </c>
      <c r="EE422" s="233">
        <f ca="1">COUNTIF('Knock Out Stages'!M7:M85,DT422)</f>
        <v>0</v>
      </c>
      <c r="EF422" s="233">
        <f ca="1">COUNTIF('Knock Out Stages'!N7:N85,DT422)</f>
        <v>0</v>
      </c>
      <c r="EG422" s="233">
        <f ca="1">COUNTIF('Knock Out Stages'!O7:O85,DT422)</f>
        <v>0</v>
      </c>
      <c r="EH422" s="233">
        <f ca="1">COUNTIF('Knock Out Stages'!P7:P85,DT422)</f>
        <v>0</v>
      </c>
      <c r="EI422" s="233">
        <f ca="1">COUNTIF('Knock Out Stages'!Q7:Q85,DT422)</f>
        <v>0</v>
      </c>
      <c r="EJ422" s="233">
        <f ca="1">COUNTIF('Knock Out Stages'!R7:R85,DT422)</f>
        <v>0</v>
      </c>
      <c r="EK422" s="233">
        <f t="shared" ca="1" si="893"/>
        <v>0</v>
      </c>
      <c r="EL422" s="235">
        <f ca="1">RANK(EK422,EK3:EK1250)+COUNTIF(EK3:EK422,EK422)-1</f>
        <v>420</v>
      </c>
      <c r="EM422" s="233" t="str">
        <f t="shared" ca="1" si="894"/>
        <v>Antonio Rüdiger (Germany)</v>
      </c>
    </row>
    <row r="423" spans="121:143" x14ac:dyDescent="0.2">
      <c r="DQ423" s="233" t="str">
        <f t="shared" ca="1" si="890"/>
        <v>Germany</v>
      </c>
      <c r="DR423" s="233">
        <f t="shared" si="891"/>
        <v>4</v>
      </c>
      <c r="DS423" s="233">
        <f t="shared" si="892"/>
        <v>15</v>
      </c>
      <c r="DT423" s="233" t="str">
        <f ca="1">OFFSET(C3,DR423,DS423)</f>
        <v>Chris Führich</v>
      </c>
      <c r="DU423" s="233">
        <f ca="1">COUNTIF('Group Stages'!J7:J150,DT423)</f>
        <v>0</v>
      </c>
      <c r="DV423" s="233">
        <f ca="1">COUNTIF('Group Stages'!K7:K150,DT423)</f>
        <v>0</v>
      </c>
      <c r="DW423" s="233">
        <f ca="1">COUNTIF('Group Stages'!L7:L150,DT423)</f>
        <v>0</v>
      </c>
      <c r="DX423" s="233">
        <f ca="1">COUNTIF('Group Stages'!M7:M150,DT423)</f>
        <v>0</v>
      </c>
      <c r="DY423" s="233">
        <f ca="1">COUNTIF('Group Stages'!N7:N150,DT423)</f>
        <v>0</v>
      </c>
      <c r="DZ423" s="233">
        <f ca="1">COUNTIF('Group Stages'!O7:O150,DT423)</f>
        <v>0</v>
      </c>
      <c r="EA423" s="233">
        <f ca="1">COUNTIF('Group Stages'!P7:P150,DT423)</f>
        <v>0</v>
      </c>
      <c r="EB423" s="233">
        <f ca="1">COUNTIF('Group Stages'!Q7:Q150,DT423)</f>
        <v>0</v>
      </c>
      <c r="EC423" s="233">
        <f ca="1">COUNTIF('Knock Out Stages'!K7:K85,DT423)</f>
        <v>0</v>
      </c>
      <c r="ED423" s="233">
        <f ca="1">COUNTIF('Knock Out Stages'!L7:L85,DT423)</f>
        <v>0</v>
      </c>
      <c r="EE423" s="233">
        <f ca="1">COUNTIF('Knock Out Stages'!M7:M85,DT423)</f>
        <v>0</v>
      </c>
      <c r="EF423" s="233">
        <f ca="1">COUNTIF('Knock Out Stages'!N7:N85,DT423)</f>
        <v>0</v>
      </c>
      <c r="EG423" s="233">
        <f ca="1">COUNTIF('Knock Out Stages'!O7:O85,DT423)</f>
        <v>0</v>
      </c>
      <c r="EH423" s="233">
        <f ca="1">COUNTIF('Knock Out Stages'!P7:P85,DT423)</f>
        <v>0</v>
      </c>
      <c r="EI423" s="233">
        <f ca="1">COUNTIF('Knock Out Stages'!Q7:Q85,DT423)</f>
        <v>0</v>
      </c>
      <c r="EJ423" s="233">
        <f ca="1">COUNTIF('Knock Out Stages'!R7:R85,DT423)</f>
        <v>0</v>
      </c>
      <c r="EK423" s="233">
        <f t="shared" ca="1" si="893"/>
        <v>0</v>
      </c>
      <c r="EL423" s="235">
        <f ca="1">RANK(EK423,EK3:EK1250)+COUNTIF(EK3:EK423,EK423)-1</f>
        <v>421</v>
      </c>
      <c r="EM423" s="233" t="str">
        <f t="shared" ca="1" si="894"/>
        <v>Chris Führich (Germany)</v>
      </c>
    </row>
    <row r="424" spans="121:143" x14ac:dyDescent="0.2">
      <c r="DQ424" s="233" t="str">
        <f t="shared" ca="1" si="890"/>
        <v>Germany</v>
      </c>
      <c r="DR424" s="233">
        <f t="shared" si="891"/>
        <v>5</v>
      </c>
      <c r="DS424" s="233">
        <f t="shared" si="892"/>
        <v>15</v>
      </c>
      <c r="DT424" s="233" t="str">
        <f ca="1">OFFSET(C3,DR424,DS424)</f>
        <v>David Raum</v>
      </c>
      <c r="DU424" s="233">
        <f ca="1">COUNTIF('Group Stages'!J7:J150,DT424)</f>
        <v>0</v>
      </c>
      <c r="DV424" s="233">
        <f ca="1">COUNTIF('Group Stages'!K7:K150,DT424)</f>
        <v>0</v>
      </c>
      <c r="DW424" s="233">
        <f ca="1">COUNTIF('Group Stages'!L7:L150,DT424)</f>
        <v>0</v>
      </c>
      <c r="DX424" s="233">
        <f ca="1">COUNTIF('Group Stages'!M7:M150,DT424)</f>
        <v>0</v>
      </c>
      <c r="DY424" s="233">
        <f ca="1">COUNTIF('Group Stages'!N7:N150,DT424)</f>
        <v>0</v>
      </c>
      <c r="DZ424" s="233">
        <f ca="1">COUNTIF('Group Stages'!O7:O150,DT424)</f>
        <v>0</v>
      </c>
      <c r="EA424" s="233">
        <f ca="1">COUNTIF('Group Stages'!P7:P150,DT424)</f>
        <v>0</v>
      </c>
      <c r="EB424" s="233">
        <f ca="1">COUNTIF('Group Stages'!Q7:Q150,DT424)</f>
        <v>0</v>
      </c>
      <c r="EC424" s="233">
        <f ca="1">COUNTIF('Knock Out Stages'!K7:K85,DT424)</f>
        <v>0</v>
      </c>
      <c r="ED424" s="233">
        <f ca="1">COUNTIF('Knock Out Stages'!L7:L85,DT424)</f>
        <v>0</v>
      </c>
      <c r="EE424" s="233">
        <f ca="1">COUNTIF('Knock Out Stages'!M7:M85,DT424)</f>
        <v>0</v>
      </c>
      <c r="EF424" s="233">
        <f ca="1">COUNTIF('Knock Out Stages'!N7:N85,DT424)</f>
        <v>0</v>
      </c>
      <c r="EG424" s="233">
        <f ca="1">COUNTIF('Knock Out Stages'!O7:O85,DT424)</f>
        <v>0</v>
      </c>
      <c r="EH424" s="233">
        <f ca="1">COUNTIF('Knock Out Stages'!P7:P85,DT424)</f>
        <v>0</v>
      </c>
      <c r="EI424" s="233">
        <f ca="1">COUNTIF('Knock Out Stages'!Q7:Q85,DT424)</f>
        <v>0</v>
      </c>
      <c r="EJ424" s="233">
        <f ca="1">COUNTIF('Knock Out Stages'!R7:R85,DT424)</f>
        <v>0</v>
      </c>
      <c r="EK424" s="233">
        <f t="shared" ca="1" si="893"/>
        <v>0</v>
      </c>
      <c r="EL424" s="235">
        <f ca="1">RANK(EK424,EK3:EK1250)+COUNTIF(EK3:EK424,EK424)-1</f>
        <v>422</v>
      </c>
      <c r="EM424" s="233" t="str">
        <f t="shared" ca="1" si="894"/>
        <v>David Raum (Germany)</v>
      </c>
    </row>
    <row r="425" spans="121:143" x14ac:dyDescent="0.2">
      <c r="DQ425" s="233" t="str">
        <f t="shared" ca="1" si="890"/>
        <v>Germany</v>
      </c>
      <c r="DR425" s="233">
        <f t="shared" si="891"/>
        <v>6</v>
      </c>
      <c r="DS425" s="233">
        <f t="shared" si="892"/>
        <v>15</v>
      </c>
      <c r="DT425" s="233" t="str">
        <f ca="1">OFFSET(C3,DR425,DS425)</f>
        <v>Deniz Undav</v>
      </c>
      <c r="DU425" s="233">
        <f ca="1">COUNTIF('Group Stages'!J7:J150,DT425)</f>
        <v>0</v>
      </c>
      <c r="DV425" s="233">
        <f ca="1">COUNTIF('Group Stages'!K7:K150,DT425)</f>
        <v>0</v>
      </c>
      <c r="DW425" s="233">
        <f ca="1">COUNTIF('Group Stages'!L7:L150,DT425)</f>
        <v>0</v>
      </c>
      <c r="DX425" s="233">
        <f ca="1">COUNTIF('Group Stages'!M7:M150,DT425)</f>
        <v>0</v>
      </c>
      <c r="DY425" s="233">
        <f ca="1">COUNTIF('Group Stages'!N7:N150,DT425)</f>
        <v>0</v>
      </c>
      <c r="DZ425" s="233">
        <f ca="1">COUNTIF('Group Stages'!O7:O150,DT425)</f>
        <v>0</v>
      </c>
      <c r="EA425" s="233">
        <f ca="1">COUNTIF('Group Stages'!P7:P150,DT425)</f>
        <v>0</v>
      </c>
      <c r="EB425" s="233">
        <f ca="1">COUNTIF('Group Stages'!Q7:Q150,DT425)</f>
        <v>0</v>
      </c>
      <c r="EC425" s="233">
        <f ca="1">COUNTIF('Knock Out Stages'!K7:K85,DT425)</f>
        <v>0</v>
      </c>
      <c r="ED425" s="233">
        <f ca="1">COUNTIF('Knock Out Stages'!L7:L85,DT425)</f>
        <v>0</v>
      </c>
      <c r="EE425" s="233">
        <f ca="1">COUNTIF('Knock Out Stages'!M7:M85,DT425)</f>
        <v>0</v>
      </c>
      <c r="EF425" s="233">
        <f ca="1">COUNTIF('Knock Out Stages'!N7:N85,DT425)</f>
        <v>0</v>
      </c>
      <c r="EG425" s="233">
        <f ca="1">COUNTIF('Knock Out Stages'!O7:O85,DT425)</f>
        <v>0</v>
      </c>
      <c r="EH425" s="233">
        <f ca="1">COUNTIF('Knock Out Stages'!P7:P85,DT425)</f>
        <v>0</v>
      </c>
      <c r="EI425" s="233">
        <f ca="1">COUNTIF('Knock Out Stages'!Q7:Q85,DT425)</f>
        <v>0</v>
      </c>
      <c r="EJ425" s="233">
        <f ca="1">COUNTIF('Knock Out Stages'!R7:R85,DT425)</f>
        <v>0</v>
      </c>
      <c r="EK425" s="233">
        <f t="shared" ca="1" si="893"/>
        <v>0</v>
      </c>
      <c r="EL425" s="235">
        <f ca="1">RANK(EK425,EK3:EK1250)+COUNTIF(EK3:EK425,EK425)-1</f>
        <v>423</v>
      </c>
      <c r="EM425" s="233" t="str">
        <f t="shared" ca="1" si="894"/>
        <v>Deniz Undav (Germany)</v>
      </c>
    </row>
    <row r="426" spans="121:143" x14ac:dyDescent="0.2">
      <c r="DQ426" s="233" t="str">
        <f t="shared" ca="1" si="890"/>
        <v>Germany</v>
      </c>
      <c r="DR426" s="233">
        <f t="shared" si="891"/>
        <v>7</v>
      </c>
      <c r="DS426" s="233">
        <f t="shared" si="892"/>
        <v>15</v>
      </c>
      <c r="DT426" s="233" t="str">
        <f ca="1">OFFSET(C3,DR426,DS426)</f>
        <v>Finn Dahmen</v>
      </c>
      <c r="DU426" s="233">
        <f ca="1">COUNTIF('Group Stages'!J7:J150,DT426)</f>
        <v>0</v>
      </c>
      <c r="DV426" s="233">
        <f ca="1">COUNTIF('Group Stages'!K7:K150,DT426)</f>
        <v>0</v>
      </c>
      <c r="DW426" s="233">
        <f ca="1">COUNTIF('Group Stages'!L7:L150,DT426)</f>
        <v>0</v>
      </c>
      <c r="DX426" s="233">
        <f ca="1">COUNTIF('Group Stages'!M7:M150,DT426)</f>
        <v>0</v>
      </c>
      <c r="DY426" s="233">
        <f ca="1">COUNTIF('Group Stages'!N7:N150,DT426)</f>
        <v>0</v>
      </c>
      <c r="DZ426" s="233">
        <f ca="1">COUNTIF('Group Stages'!O7:O150,DT426)</f>
        <v>0</v>
      </c>
      <c r="EA426" s="233">
        <f ca="1">COUNTIF('Group Stages'!P7:P150,DT426)</f>
        <v>0</v>
      </c>
      <c r="EB426" s="233">
        <f ca="1">COUNTIF('Group Stages'!Q7:Q150,DT426)</f>
        <v>0</v>
      </c>
      <c r="EC426" s="233">
        <f ca="1">COUNTIF('Knock Out Stages'!K7:K85,DT426)</f>
        <v>0</v>
      </c>
      <c r="ED426" s="233">
        <f ca="1">COUNTIF('Knock Out Stages'!L7:L85,DT426)</f>
        <v>0</v>
      </c>
      <c r="EE426" s="233">
        <f ca="1">COUNTIF('Knock Out Stages'!M7:M85,DT426)</f>
        <v>0</v>
      </c>
      <c r="EF426" s="233">
        <f ca="1">COUNTIF('Knock Out Stages'!N7:N85,DT426)</f>
        <v>0</v>
      </c>
      <c r="EG426" s="233">
        <f ca="1">COUNTIF('Knock Out Stages'!O7:O85,DT426)</f>
        <v>0</v>
      </c>
      <c r="EH426" s="233">
        <f ca="1">COUNTIF('Knock Out Stages'!P7:P85,DT426)</f>
        <v>0</v>
      </c>
      <c r="EI426" s="233">
        <f ca="1">COUNTIF('Knock Out Stages'!Q7:Q85,DT426)</f>
        <v>0</v>
      </c>
      <c r="EJ426" s="233">
        <f ca="1">COUNTIF('Knock Out Stages'!R7:R85,DT426)</f>
        <v>0</v>
      </c>
      <c r="EK426" s="233">
        <f t="shared" ca="1" si="893"/>
        <v>0</v>
      </c>
      <c r="EL426" s="235">
        <f ca="1">RANK(EK426,EK3:EK1250)+COUNTIF(EK3:EK426,EK426)-1</f>
        <v>424</v>
      </c>
      <c r="EM426" s="233" t="str">
        <f t="shared" ca="1" si="894"/>
        <v>Finn Dahmen (Germany)</v>
      </c>
    </row>
    <row r="427" spans="121:143" x14ac:dyDescent="0.2">
      <c r="DQ427" s="233" t="str">
        <f t="shared" ca="1" si="890"/>
        <v>Germany</v>
      </c>
      <c r="DR427" s="233">
        <f t="shared" si="891"/>
        <v>8</v>
      </c>
      <c r="DS427" s="233">
        <f t="shared" si="892"/>
        <v>15</v>
      </c>
      <c r="DT427" s="233" t="str">
        <f ca="1">OFFSET(C3,DR427,DS427)</f>
        <v>Florian Wirtz</v>
      </c>
      <c r="DU427" s="233">
        <f ca="1">COUNTIF('Group Stages'!J7:J150,DT427)</f>
        <v>0</v>
      </c>
      <c r="DV427" s="233">
        <f ca="1">COUNTIF('Group Stages'!K7:K150,DT427)</f>
        <v>0</v>
      </c>
      <c r="DW427" s="233">
        <f ca="1">COUNTIF('Group Stages'!L7:L150,DT427)</f>
        <v>0</v>
      </c>
      <c r="DX427" s="233">
        <f ca="1">COUNTIF('Group Stages'!M7:M150,DT427)</f>
        <v>0</v>
      </c>
      <c r="DY427" s="233">
        <f ca="1">COUNTIF('Group Stages'!N7:N150,DT427)</f>
        <v>0</v>
      </c>
      <c r="DZ427" s="233">
        <f ca="1">COUNTIF('Group Stages'!O7:O150,DT427)</f>
        <v>0</v>
      </c>
      <c r="EA427" s="233">
        <f ca="1">COUNTIF('Group Stages'!P7:P150,DT427)</f>
        <v>0</v>
      </c>
      <c r="EB427" s="233">
        <f ca="1">COUNTIF('Group Stages'!Q7:Q150,DT427)</f>
        <v>0</v>
      </c>
      <c r="EC427" s="233">
        <f ca="1">COUNTIF('Knock Out Stages'!K7:K85,DT427)</f>
        <v>0</v>
      </c>
      <c r="ED427" s="233">
        <f ca="1">COUNTIF('Knock Out Stages'!L7:L85,DT427)</f>
        <v>0</v>
      </c>
      <c r="EE427" s="233">
        <f ca="1">COUNTIF('Knock Out Stages'!M7:M85,DT427)</f>
        <v>0</v>
      </c>
      <c r="EF427" s="233">
        <f ca="1">COUNTIF('Knock Out Stages'!N7:N85,DT427)</f>
        <v>0</v>
      </c>
      <c r="EG427" s="233">
        <f ca="1">COUNTIF('Knock Out Stages'!O7:O85,DT427)</f>
        <v>0</v>
      </c>
      <c r="EH427" s="233">
        <f ca="1">COUNTIF('Knock Out Stages'!P7:P85,DT427)</f>
        <v>0</v>
      </c>
      <c r="EI427" s="233">
        <f ca="1">COUNTIF('Knock Out Stages'!Q7:Q85,DT427)</f>
        <v>0</v>
      </c>
      <c r="EJ427" s="233">
        <f ca="1">COUNTIF('Knock Out Stages'!R7:R85,DT427)</f>
        <v>0</v>
      </c>
      <c r="EK427" s="233">
        <f t="shared" ca="1" si="893"/>
        <v>0</v>
      </c>
      <c r="EL427" s="235">
        <f ca="1">RANK(EK427,EK3:EK1250)+COUNTIF(EK3:EK427,EK427)-1</f>
        <v>425</v>
      </c>
      <c r="EM427" s="233" t="str">
        <f t="shared" ca="1" si="894"/>
        <v>Florian Wirtz (Germany)</v>
      </c>
    </row>
    <row r="428" spans="121:143" x14ac:dyDescent="0.2">
      <c r="DQ428" s="233" t="str">
        <f t="shared" ca="1" si="890"/>
        <v>Germany</v>
      </c>
      <c r="DR428" s="233">
        <f t="shared" si="891"/>
        <v>9</v>
      </c>
      <c r="DS428" s="233">
        <f t="shared" si="892"/>
        <v>15</v>
      </c>
      <c r="DT428" s="233" t="str">
        <f ca="1">OFFSET(C3,DR428,DS428)</f>
        <v>Jonas Urbig</v>
      </c>
      <c r="DU428" s="233">
        <f ca="1">COUNTIF('Group Stages'!J7:J150,DT428)</f>
        <v>0</v>
      </c>
      <c r="DV428" s="233">
        <f ca="1">COUNTIF('Group Stages'!K7:K150,DT428)</f>
        <v>0</v>
      </c>
      <c r="DW428" s="233">
        <f ca="1">COUNTIF('Group Stages'!L7:L150,DT428)</f>
        <v>0</v>
      </c>
      <c r="DX428" s="233">
        <f ca="1">COUNTIF('Group Stages'!M7:M150,DT428)</f>
        <v>0</v>
      </c>
      <c r="DY428" s="233">
        <f ca="1">COUNTIF('Group Stages'!N7:N150,DT428)</f>
        <v>0</v>
      </c>
      <c r="DZ428" s="233">
        <f ca="1">COUNTIF('Group Stages'!O7:O150,DT428)</f>
        <v>0</v>
      </c>
      <c r="EA428" s="233">
        <f ca="1">COUNTIF('Group Stages'!P7:P150,DT428)</f>
        <v>0</v>
      </c>
      <c r="EB428" s="233">
        <f ca="1">COUNTIF('Group Stages'!Q7:Q150,DT428)</f>
        <v>0</v>
      </c>
      <c r="EC428" s="233">
        <f ca="1">COUNTIF('Knock Out Stages'!K7:K85,DT428)</f>
        <v>0</v>
      </c>
      <c r="ED428" s="233">
        <f ca="1">COUNTIF('Knock Out Stages'!L7:L85,DT428)</f>
        <v>0</v>
      </c>
      <c r="EE428" s="233">
        <f ca="1">COUNTIF('Knock Out Stages'!M7:M85,DT428)</f>
        <v>0</v>
      </c>
      <c r="EF428" s="233">
        <f ca="1">COUNTIF('Knock Out Stages'!N7:N85,DT428)</f>
        <v>0</v>
      </c>
      <c r="EG428" s="233">
        <f ca="1">COUNTIF('Knock Out Stages'!O7:O85,DT428)</f>
        <v>0</v>
      </c>
      <c r="EH428" s="233">
        <f ca="1">COUNTIF('Knock Out Stages'!P7:P85,DT428)</f>
        <v>0</v>
      </c>
      <c r="EI428" s="233">
        <f ca="1">COUNTIF('Knock Out Stages'!Q7:Q85,DT428)</f>
        <v>0</v>
      </c>
      <c r="EJ428" s="233">
        <f ca="1">COUNTIF('Knock Out Stages'!R7:R85,DT428)</f>
        <v>0</v>
      </c>
      <c r="EK428" s="233">
        <f t="shared" ca="1" si="893"/>
        <v>0</v>
      </c>
      <c r="EL428" s="235">
        <f ca="1">RANK(EK428,EK3:EK1250)+COUNTIF(EK3:EK428,EK428)-1</f>
        <v>426</v>
      </c>
      <c r="EM428" s="233" t="str">
        <f t="shared" ca="1" si="894"/>
        <v>Jonas Urbig (Germany)</v>
      </c>
    </row>
    <row r="429" spans="121:143" x14ac:dyDescent="0.2">
      <c r="DQ429" s="233" t="str">
        <f t="shared" ca="1" si="890"/>
        <v>Germany</v>
      </c>
      <c r="DR429" s="233">
        <f t="shared" si="891"/>
        <v>10</v>
      </c>
      <c r="DS429" s="233">
        <f t="shared" si="892"/>
        <v>15</v>
      </c>
      <c r="DT429" s="233" t="str">
        <f ca="1">OFFSET(C3,DR429,DS429)</f>
        <v>Jonathan Tah</v>
      </c>
      <c r="DU429" s="233">
        <f ca="1">COUNTIF('Group Stages'!J7:J150,DT429)</f>
        <v>0</v>
      </c>
      <c r="DV429" s="233">
        <f ca="1">COUNTIF('Group Stages'!K7:K150,DT429)</f>
        <v>0</v>
      </c>
      <c r="DW429" s="233">
        <f ca="1">COUNTIF('Group Stages'!L7:L150,DT429)</f>
        <v>0</v>
      </c>
      <c r="DX429" s="233">
        <f ca="1">COUNTIF('Group Stages'!M7:M150,DT429)</f>
        <v>0</v>
      </c>
      <c r="DY429" s="233">
        <f ca="1">COUNTIF('Group Stages'!N7:N150,DT429)</f>
        <v>0</v>
      </c>
      <c r="DZ429" s="233">
        <f ca="1">COUNTIF('Group Stages'!O7:O150,DT429)</f>
        <v>0</v>
      </c>
      <c r="EA429" s="233">
        <f ca="1">COUNTIF('Group Stages'!P7:P150,DT429)</f>
        <v>0</v>
      </c>
      <c r="EB429" s="233">
        <f ca="1">COUNTIF('Group Stages'!Q7:Q150,DT429)</f>
        <v>0</v>
      </c>
      <c r="EC429" s="233">
        <f ca="1">COUNTIF('Knock Out Stages'!K7:K85,DT429)</f>
        <v>0</v>
      </c>
      <c r="ED429" s="233">
        <f ca="1">COUNTIF('Knock Out Stages'!L7:L85,DT429)</f>
        <v>0</v>
      </c>
      <c r="EE429" s="233">
        <f ca="1">COUNTIF('Knock Out Stages'!M7:M85,DT429)</f>
        <v>0</v>
      </c>
      <c r="EF429" s="233">
        <f ca="1">COUNTIF('Knock Out Stages'!N7:N85,DT429)</f>
        <v>0</v>
      </c>
      <c r="EG429" s="233">
        <f ca="1">COUNTIF('Knock Out Stages'!O7:O85,DT429)</f>
        <v>0</v>
      </c>
      <c r="EH429" s="233">
        <f ca="1">COUNTIF('Knock Out Stages'!P7:P85,DT429)</f>
        <v>0</v>
      </c>
      <c r="EI429" s="233">
        <f ca="1">COUNTIF('Knock Out Stages'!Q7:Q85,DT429)</f>
        <v>0</v>
      </c>
      <c r="EJ429" s="233">
        <f ca="1">COUNTIF('Knock Out Stages'!R7:R85,DT429)</f>
        <v>0</v>
      </c>
      <c r="EK429" s="233">
        <f t="shared" ca="1" si="893"/>
        <v>0</v>
      </c>
      <c r="EL429" s="235">
        <f ca="1">RANK(EK429,EK3:EK1250)+COUNTIF(EK3:EK429,EK429)-1</f>
        <v>427</v>
      </c>
      <c r="EM429" s="233" t="str">
        <f t="shared" ca="1" si="894"/>
        <v>Jonathan Tah (Germany)</v>
      </c>
    </row>
    <row r="430" spans="121:143" x14ac:dyDescent="0.2">
      <c r="DQ430" s="233" t="str">
        <f t="shared" ca="1" si="890"/>
        <v>Germany</v>
      </c>
      <c r="DR430" s="233">
        <f t="shared" si="891"/>
        <v>11</v>
      </c>
      <c r="DS430" s="233">
        <f t="shared" si="892"/>
        <v>15</v>
      </c>
      <c r="DT430" s="233" t="str">
        <f ca="1">OFFSET(C3,DR430,DS430)</f>
        <v>Josha Vagnoman</v>
      </c>
      <c r="DU430" s="233">
        <f ca="1">COUNTIF('Group Stages'!J7:J150,DT430)</f>
        <v>0</v>
      </c>
      <c r="DV430" s="233">
        <f ca="1">COUNTIF('Group Stages'!K7:K150,DT430)</f>
        <v>0</v>
      </c>
      <c r="DW430" s="233">
        <f ca="1">COUNTIF('Group Stages'!L7:L150,DT430)</f>
        <v>0</v>
      </c>
      <c r="DX430" s="233">
        <f ca="1">COUNTIF('Group Stages'!M7:M150,DT430)</f>
        <v>0</v>
      </c>
      <c r="DY430" s="233">
        <f ca="1">COUNTIF('Group Stages'!N7:N150,DT430)</f>
        <v>0</v>
      </c>
      <c r="DZ430" s="233">
        <f ca="1">COUNTIF('Group Stages'!O7:O150,DT430)</f>
        <v>0</v>
      </c>
      <c r="EA430" s="233">
        <f ca="1">COUNTIF('Group Stages'!P7:P150,DT430)</f>
        <v>0</v>
      </c>
      <c r="EB430" s="233">
        <f ca="1">COUNTIF('Group Stages'!Q7:Q150,DT430)</f>
        <v>0</v>
      </c>
      <c r="EC430" s="233">
        <f ca="1">COUNTIF('Knock Out Stages'!K7:K85,DT430)</f>
        <v>0</v>
      </c>
      <c r="ED430" s="233">
        <f ca="1">COUNTIF('Knock Out Stages'!L7:L85,DT430)</f>
        <v>0</v>
      </c>
      <c r="EE430" s="233">
        <f ca="1">COUNTIF('Knock Out Stages'!M7:M85,DT430)</f>
        <v>0</v>
      </c>
      <c r="EF430" s="233">
        <f ca="1">COUNTIF('Knock Out Stages'!N7:N85,DT430)</f>
        <v>0</v>
      </c>
      <c r="EG430" s="233">
        <f ca="1">COUNTIF('Knock Out Stages'!O7:O85,DT430)</f>
        <v>0</v>
      </c>
      <c r="EH430" s="233">
        <f ca="1">COUNTIF('Knock Out Stages'!P7:P85,DT430)</f>
        <v>0</v>
      </c>
      <c r="EI430" s="233">
        <f ca="1">COUNTIF('Knock Out Stages'!Q7:Q85,DT430)</f>
        <v>0</v>
      </c>
      <c r="EJ430" s="233">
        <f ca="1">COUNTIF('Knock Out Stages'!R7:R85,DT430)</f>
        <v>0</v>
      </c>
      <c r="EK430" s="233">
        <f t="shared" ca="1" si="893"/>
        <v>0</v>
      </c>
      <c r="EL430" s="235">
        <f ca="1">RANK(EK430,EK3:EK1250)+COUNTIF(EK3:EK430,EK430)-1</f>
        <v>428</v>
      </c>
      <c r="EM430" s="233" t="str">
        <f t="shared" ca="1" si="894"/>
        <v>Josha Vagnoman (Germany)</v>
      </c>
    </row>
    <row r="431" spans="121:143" x14ac:dyDescent="0.2">
      <c r="DQ431" s="233" t="str">
        <f t="shared" ca="1" si="890"/>
        <v>Germany</v>
      </c>
      <c r="DR431" s="233">
        <f t="shared" si="891"/>
        <v>12</v>
      </c>
      <c r="DS431" s="233">
        <f t="shared" si="892"/>
        <v>15</v>
      </c>
      <c r="DT431" s="233" t="str">
        <f ca="1">OFFSET(C3,DR431,DS431)</f>
        <v>Joshua Kimmich</v>
      </c>
      <c r="DU431" s="233">
        <f ca="1">COUNTIF('Group Stages'!J7:J150,DT431)</f>
        <v>0</v>
      </c>
      <c r="DV431" s="233">
        <f ca="1">COUNTIF('Group Stages'!K7:K150,DT431)</f>
        <v>0</v>
      </c>
      <c r="DW431" s="233">
        <f ca="1">COUNTIF('Group Stages'!L7:L150,DT431)</f>
        <v>0</v>
      </c>
      <c r="DX431" s="233">
        <f ca="1">COUNTIF('Group Stages'!M7:M150,DT431)</f>
        <v>0</v>
      </c>
      <c r="DY431" s="233">
        <f ca="1">COUNTIF('Group Stages'!N7:N150,DT431)</f>
        <v>0</v>
      </c>
      <c r="DZ431" s="233">
        <f ca="1">COUNTIF('Group Stages'!O7:O150,DT431)</f>
        <v>0</v>
      </c>
      <c r="EA431" s="233">
        <f ca="1">COUNTIF('Group Stages'!P7:P150,DT431)</f>
        <v>0</v>
      </c>
      <c r="EB431" s="233">
        <f ca="1">COUNTIF('Group Stages'!Q7:Q150,DT431)</f>
        <v>0</v>
      </c>
      <c r="EC431" s="233">
        <f ca="1">COUNTIF('Knock Out Stages'!K7:K85,DT431)</f>
        <v>0</v>
      </c>
      <c r="ED431" s="233">
        <f ca="1">COUNTIF('Knock Out Stages'!L7:L85,DT431)</f>
        <v>0</v>
      </c>
      <c r="EE431" s="233">
        <f ca="1">COUNTIF('Knock Out Stages'!M7:M85,DT431)</f>
        <v>0</v>
      </c>
      <c r="EF431" s="233">
        <f ca="1">COUNTIF('Knock Out Stages'!N7:N85,DT431)</f>
        <v>0</v>
      </c>
      <c r="EG431" s="233">
        <f ca="1">COUNTIF('Knock Out Stages'!O7:O85,DT431)</f>
        <v>0</v>
      </c>
      <c r="EH431" s="233">
        <f ca="1">COUNTIF('Knock Out Stages'!P7:P85,DT431)</f>
        <v>0</v>
      </c>
      <c r="EI431" s="233">
        <f ca="1">COUNTIF('Knock Out Stages'!Q7:Q85,DT431)</f>
        <v>0</v>
      </c>
      <c r="EJ431" s="233">
        <f ca="1">COUNTIF('Knock Out Stages'!R7:R85,DT431)</f>
        <v>0</v>
      </c>
      <c r="EK431" s="233">
        <f t="shared" ca="1" si="893"/>
        <v>0</v>
      </c>
      <c r="EL431" s="235">
        <f ca="1">RANK(EK431,EK3:EK1250)+COUNTIF(EK3:EK431,EK431)-1</f>
        <v>429</v>
      </c>
      <c r="EM431" s="233" t="str">
        <f t="shared" ca="1" si="894"/>
        <v>Joshua Kimmich (Germany)</v>
      </c>
    </row>
    <row r="432" spans="121:143" x14ac:dyDescent="0.2">
      <c r="DQ432" s="233" t="str">
        <f t="shared" ca="1" si="890"/>
        <v>Germany</v>
      </c>
      <c r="DR432" s="233">
        <f t="shared" si="891"/>
        <v>13</v>
      </c>
      <c r="DS432" s="233">
        <f t="shared" si="892"/>
        <v>15</v>
      </c>
      <c r="DT432" s="233" t="str">
        <f ca="1">OFFSET(C3,DR432,DS432)</f>
        <v>Kai Havertz</v>
      </c>
      <c r="DU432" s="233">
        <f ca="1">COUNTIF('Group Stages'!J7:J150,DT432)</f>
        <v>0</v>
      </c>
      <c r="DV432" s="233">
        <f ca="1">COUNTIF('Group Stages'!K7:K150,DT432)</f>
        <v>0</v>
      </c>
      <c r="DW432" s="233">
        <f ca="1">COUNTIF('Group Stages'!L7:L150,DT432)</f>
        <v>0</v>
      </c>
      <c r="DX432" s="233">
        <f ca="1">COUNTIF('Group Stages'!M7:M150,DT432)</f>
        <v>0</v>
      </c>
      <c r="DY432" s="233">
        <f ca="1">COUNTIF('Group Stages'!N7:N150,DT432)</f>
        <v>0</v>
      </c>
      <c r="DZ432" s="233">
        <f ca="1">COUNTIF('Group Stages'!O7:O150,DT432)</f>
        <v>0</v>
      </c>
      <c r="EA432" s="233">
        <f ca="1">COUNTIF('Group Stages'!P7:P150,DT432)</f>
        <v>0</v>
      </c>
      <c r="EB432" s="233">
        <f ca="1">COUNTIF('Group Stages'!Q7:Q150,DT432)</f>
        <v>0</v>
      </c>
      <c r="EC432" s="233">
        <f ca="1">COUNTIF('Knock Out Stages'!K7:K85,DT432)</f>
        <v>0</v>
      </c>
      <c r="ED432" s="233">
        <f ca="1">COUNTIF('Knock Out Stages'!L7:L85,DT432)</f>
        <v>0</v>
      </c>
      <c r="EE432" s="233">
        <f ca="1">COUNTIF('Knock Out Stages'!M7:M85,DT432)</f>
        <v>0</v>
      </c>
      <c r="EF432" s="233">
        <f ca="1">COUNTIF('Knock Out Stages'!N7:N85,DT432)</f>
        <v>0</v>
      </c>
      <c r="EG432" s="233">
        <f ca="1">COUNTIF('Knock Out Stages'!O7:O85,DT432)</f>
        <v>0</v>
      </c>
      <c r="EH432" s="233">
        <f ca="1">COUNTIF('Knock Out Stages'!P7:P85,DT432)</f>
        <v>0</v>
      </c>
      <c r="EI432" s="233">
        <f ca="1">COUNTIF('Knock Out Stages'!Q7:Q85,DT432)</f>
        <v>0</v>
      </c>
      <c r="EJ432" s="233">
        <f ca="1">COUNTIF('Knock Out Stages'!R7:R85,DT432)</f>
        <v>0</v>
      </c>
      <c r="EK432" s="233">
        <f t="shared" ca="1" si="893"/>
        <v>0</v>
      </c>
      <c r="EL432" s="235">
        <f ca="1">RANK(EK432,EK3:EK1250)+COUNTIF(EK3:EK432,EK432)-1</f>
        <v>430</v>
      </c>
      <c r="EM432" s="233" t="str">
        <f t="shared" ca="1" si="894"/>
        <v>Kai Havertz (Germany)</v>
      </c>
    </row>
    <row r="433" spans="121:143" x14ac:dyDescent="0.2">
      <c r="DQ433" s="233" t="str">
        <f t="shared" ca="1" si="890"/>
        <v>Germany</v>
      </c>
      <c r="DR433" s="233">
        <f t="shared" si="891"/>
        <v>14</v>
      </c>
      <c r="DS433" s="233">
        <f t="shared" si="892"/>
        <v>15</v>
      </c>
      <c r="DT433" s="233" t="str">
        <f ca="1">OFFSET(C3,DR433,DS433)</f>
        <v>Kevin Schade</v>
      </c>
      <c r="DU433" s="233">
        <f ca="1">COUNTIF('Group Stages'!J7:J150,DT433)</f>
        <v>0</v>
      </c>
      <c r="DV433" s="233">
        <f ca="1">COUNTIF('Group Stages'!K7:K150,DT433)</f>
        <v>0</v>
      </c>
      <c r="DW433" s="233">
        <f ca="1">COUNTIF('Group Stages'!L7:L150,DT433)</f>
        <v>0</v>
      </c>
      <c r="DX433" s="233">
        <f ca="1">COUNTIF('Group Stages'!M7:M150,DT433)</f>
        <v>0</v>
      </c>
      <c r="DY433" s="233">
        <f ca="1">COUNTIF('Group Stages'!N7:N150,DT433)</f>
        <v>0</v>
      </c>
      <c r="DZ433" s="233">
        <f ca="1">COUNTIF('Group Stages'!O7:O150,DT433)</f>
        <v>0</v>
      </c>
      <c r="EA433" s="233">
        <f ca="1">COUNTIF('Group Stages'!P7:P150,DT433)</f>
        <v>0</v>
      </c>
      <c r="EB433" s="233">
        <f ca="1">COUNTIF('Group Stages'!Q7:Q150,DT433)</f>
        <v>0</v>
      </c>
      <c r="EC433" s="233">
        <f ca="1">COUNTIF('Knock Out Stages'!K7:K85,DT433)</f>
        <v>0</v>
      </c>
      <c r="ED433" s="233">
        <f ca="1">COUNTIF('Knock Out Stages'!L7:L85,DT433)</f>
        <v>0</v>
      </c>
      <c r="EE433" s="233">
        <f ca="1">COUNTIF('Knock Out Stages'!M7:M85,DT433)</f>
        <v>0</v>
      </c>
      <c r="EF433" s="233">
        <f ca="1">COUNTIF('Knock Out Stages'!N7:N85,DT433)</f>
        <v>0</v>
      </c>
      <c r="EG433" s="233">
        <f ca="1">COUNTIF('Knock Out Stages'!O7:O85,DT433)</f>
        <v>0</v>
      </c>
      <c r="EH433" s="233">
        <f ca="1">COUNTIF('Knock Out Stages'!P7:P85,DT433)</f>
        <v>0</v>
      </c>
      <c r="EI433" s="233">
        <f ca="1">COUNTIF('Knock Out Stages'!Q7:Q85,DT433)</f>
        <v>0</v>
      </c>
      <c r="EJ433" s="233">
        <f ca="1">COUNTIF('Knock Out Stages'!R7:R85,DT433)</f>
        <v>0</v>
      </c>
      <c r="EK433" s="233">
        <f t="shared" ca="1" si="893"/>
        <v>0</v>
      </c>
      <c r="EL433" s="235">
        <f ca="1">RANK(EK433,EK3:EK1250)+COUNTIF(EK3:EK433,EK433)-1</f>
        <v>431</v>
      </c>
      <c r="EM433" s="233" t="str">
        <f t="shared" ca="1" si="894"/>
        <v>Kevin Schade (Germany)</v>
      </c>
    </row>
    <row r="434" spans="121:143" x14ac:dyDescent="0.2">
      <c r="DQ434" s="233" t="str">
        <f t="shared" ca="1" si="890"/>
        <v>Germany</v>
      </c>
      <c r="DR434" s="233">
        <f t="shared" si="891"/>
        <v>15</v>
      </c>
      <c r="DS434" s="233">
        <f t="shared" si="892"/>
        <v>15</v>
      </c>
      <c r="DT434" s="233" t="str">
        <f ca="1">OFFSET(C3,DR434,DS434)</f>
        <v>Lennart Karl</v>
      </c>
      <c r="DU434" s="233">
        <f ca="1">COUNTIF('Group Stages'!J7:J150,DT434)</f>
        <v>0</v>
      </c>
      <c r="DV434" s="233">
        <f ca="1">COUNTIF('Group Stages'!K7:K150,DT434)</f>
        <v>0</v>
      </c>
      <c r="DW434" s="233">
        <f ca="1">COUNTIF('Group Stages'!L7:L150,DT434)</f>
        <v>0</v>
      </c>
      <c r="DX434" s="233">
        <f ca="1">COUNTIF('Group Stages'!M7:M150,DT434)</f>
        <v>0</v>
      </c>
      <c r="DY434" s="233">
        <f ca="1">COUNTIF('Group Stages'!N7:N150,DT434)</f>
        <v>0</v>
      </c>
      <c r="DZ434" s="233">
        <f ca="1">COUNTIF('Group Stages'!O7:O150,DT434)</f>
        <v>0</v>
      </c>
      <c r="EA434" s="233">
        <f ca="1">COUNTIF('Group Stages'!P7:P150,DT434)</f>
        <v>0</v>
      </c>
      <c r="EB434" s="233">
        <f ca="1">COUNTIF('Group Stages'!Q7:Q150,DT434)</f>
        <v>0</v>
      </c>
      <c r="EC434" s="233">
        <f ca="1">COUNTIF('Knock Out Stages'!K7:K85,DT434)</f>
        <v>0</v>
      </c>
      <c r="ED434" s="233">
        <f ca="1">COUNTIF('Knock Out Stages'!L7:L85,DT434)</f>
        <v>0</v>
      </c>
      <c r="EE434" s="233">
        <f ca="1">COUNTIF('Knock Out Stages'!M7:M85,DT434)</f>
        <v>0</v>
      </c>
      <c r="EF434" s="233">
        <f ca="1">COUNTIF('Knock Out Stages'!N7:N85,DT434)</f>
        <v>0</v>
      </c>
      <c r="EG434" s="233">
        <f ca="1">COUNTIF('Knock Out Stages'!O7:O85,DT434)</f>
        <v>0</v>
      </c>
      <c r="EH434" s="233">
        <f ca="1">COUNTIF('Knock Out Stages'!P7:P85,DT434)</f>
        <v>0</v>
      </c>
      <c r="EI434" s="233">
        <f ca="1">COUNTIF('Knock Out Stages'!Q7:Q85,DT434)</f>
        <v>0</v>
      </c>
      <c r="EJ434" s="233">
        <f ca="1">COUNTIF('Knock Out Stages'!R7:R85,DT434)</f>
        <v>0</v>
      </c>
      <c r="EK434" s="233">
        <f t="shared" ca="1" si="893"/>
        <v>0</v>
      </c>
      <c r="EL434" s="235">
        <f ca="1">RANK(EK434,EK3:EK1250)+COUNTIF(EK3:EK434,EK434)-1</f>
        <v>432</v>
      </c>
      <c r="EM434" s="233" t="str">
        <f t="shared" ca="1" si="894"/>
        <v>Lennart Karl (Germany)</v>
      </c>
    </row>
    <row r="435" spans="121:143" x14ac:dyDescent="0.2">
      <c r="DQ435" s="233" t="str">
        <f t="shared" ca="1" si="890"/>
        <v>Germany</v>
      </c>
      <c r="DR435" s="233">
        <f t="shared" si="891"/>
        <v>16</v>
      </c>
      <c r="DS435" s="233">
        <f t="shared" si="892"/>
        <v>15</v>
      </c>
      <c r="DT435" s="233" t="str">
        <f ca="1">OFFSET(C3,DR435,DS435)</f>
        <v>Leon Goretzka</v>
      </c>
      <c r="DU435" s="233">
        <f ca="1">COUNTIF('Group Stages'!J7:J150,DT435)</f>
        <v>0</v>
      </c>
      <c r="DV435" s="233">
        <f ca="1">COUNTIF('Group Stages'!K7:K150,DT435)</f>
        <v>0</v>
      </c>
      <c r="DW435" s="233">
        <f ca="1">COUNTIF('Group Stages'!L7:L150,DT435)</f>
        <v>0</v>
      </c>
      <c r="DX435" s="233">
        <f ca="1">COUNTIF('Group Stages'!M7:M150,DT435)</f>
        <v>0</v>
      </c>
      <c r="DY435" s="233">
        <f ca="1">COUNTIF('Group Stages'!N7:N150,DT435)</f>
        <v>0</v>
      </c>
      <c r="DZ435" s="233">
        <f ca="1">COUNTIF('Group Stages'!O7:O150,DT435)</f>
        <v>0</v>
      </c>
      <c r="EA435" s="233">
        <f ca="1">COUNTIF('Group Stages'!P7:P150,DT435)</f>
        <v>0</v>
      </c>
      <c r="EB435" s="233">
        <f ca="1">COUNTIF('Group Stages'!Q7:Q150,DT435)</f>
        <v>0</v>
      </c>
      <c r="EC435" s="233">
        <f ca="1">COUNTIF('Knock Out Stages'!K7:K85,DT435)</f>
        <v>0</v>
      </c>
      <c r="ED435" s="233">
        <f ca="1">COUNTIF('Knock Out Stages'!L7:L85,DT435)</f>
        <v>0</v>
      </c>
      <c r="EE435" s="233">
        <f ca="1">COUNTIF('Knock Out Stages'!M7:M85,DT435)</f>
        <v>0</v>
      </c>
      <c r="EF435" s="233">
        <f ca="1">COUNTIF('Knock Out Stages'!N7:N85,DT435)</f>
        <v>0</v>
      </c>
      <c r="EG435" s="233">
        <f ca="1">COUNTIF('Knock Out Stages'!O7:O85,DT435)</f>
        <v>0</v>
      </c>
      <c r="EH435" s="233">
        <f ca="1">COUNTIF('Knock Out Stages'!P7:P85,DT435)</f>
        <v>0</v>
      </c>
      <c r="EI435" s="233">
        <f ca="1">COUNTIF('Knock Out Stages'!Q7:Q85,DT435)</f>
        <v>0</v>
      </c>
      <c r="EJ435" s="233">
        <f ca="1">COUNTIF('Knock Out Stages'!R7:R85,DT435)</f>
        <v>0</v>
      </c>
      <c r="EK435" s="233">
        <f t="shared" ca="1" si="893"/>
        <v>0</v>
      </c>
      <c r="EL435" s="235">
        <f ca="1">RANK(EK435,EK3:EK1250)+COUNTIF(EK3:EK435,EK435)-1</f>
        <v>433</v>
      </c>
      <c r="EM435" s="233" t="str">
        <f t="shared" ca="1" si="894"/>
        <v>Leon Goretzka (Germany)</v>
      </c>
    </row>
    <row r="436" spans="121:143" x14ac:dyDescent="0.2">
      <c r="DQ436" s="233" t="str">
        <f t="shared" ca="1" si="890"/>
        <v>Germany</v>
      </c>
      <c r="DR436" s="233">
        <f t="shared" si="891"/>
        <v>17</v>
      </c>
      <c r="DS436" s="233">
        <f t="shared" si="892"/>
        <v>15</v>
      </c>
      <c r="DT436" s="233" t="str">
        <f ca="1">OFFSET(C3,DR436,DS436)</f>
        <v>Leroy Sané</v>
      </c>
      <c r="DU436" s="233">
        <f ca="1">COUNTIF('Group Stages'!J7:J150,DT436)</f>
        <v>0</v>
      </c>
      <c r="DV436" s="233">
        <f ca="1">COUNTIF('Group Stages'!K7:K150,DT436)</f>
        <v>0</v>
      </c>
      <c r="DW436" s="233">
        <f ca="1">COUNTIF('Group Stages'!L7:L150,DT436)</f>
        <v>0</v>
      </c>
      <c r="DX436" s="233">
        <f ca="1">COUNTIF('Group Stages'!M7:M150,DT436)</f>
        <v>0</v>
      </c>
      <c r="DY436" s="233">
        <f ca="1">COUNTIF('Group Stages'!N7:N150,DT436)</f>
        <v>0</v>
      </c>
      <c r="DZ436" s="233">
        <f ca="1">COUNTIF('Group Stages'!O7:O150,DT436)</f>
        <v>0</v>
      </c>
      <c r="EA436" s="233">
        <f ca="1">COUNTIF('Group Stages'!P7:P150,DT436)</f>
        <v>0</v>
      </c>
      <c r="EB436" s="233">
        <f ca="1">COUNTIF('Group Stages'!Q7:Q150,DT436)</f>
        <v>0</v>
      </c>
      <c r="EC436" s="233">
        <f ca="1">COUNTIF('Knock Out Stages'!K7:K85,DT436)</f>
        <v>0</v>
      </c>
      <c r="ED436" s="233">
        <f ca="1">COUNTIF('Knock Out Stages'!L7:L85,DT436)</f>
        <v>0</v>
      </c>
      <c r="EE436" s="233">
        <f ca="1">COUNTIF('Knock Out Stages'!M7:M85,DT436)</f>
        <v>0</v>
      </c>
      <c r="EF436" s="233">
        <f ca="1">COUNTIF('Knock Out Stages'!N7:N85,DT436)</f>
        <v>0</v>
      </c>
      <c r="EG436" s="233">
        <f ca="1">COUNTIF('Knock Out Stages'!O7:O85,DT436)</f>
        <v>0</v>
      </c>
      <c r="EH436" s="233">
        <f ca="1">COUNTIF('Knock Out Stages'!P7:P85,DT436)</f>
        <v>0</v>
      </c>
      <c r="EI436" s="233">
        <f ca="1">COUNTIF('Knock Out Stages'!Q7:Q85,DT436)</f>
        <v>0</v>
      </c>
      <c r="EJ436" s="233">
        <f ca="1">COUNTIF('Knock Out Stages'!R7:R85,DT436)</f>
        <v>0</v>
      </c>
      <c r="EK436" s="233">
        <f t="shared" ca="1" si="893"/>
        <v>0</v>
      </c>
      <c r="EL436" s="235">
        <f ca="1">RANK(EK436,EK3:EK1250)+COUNTIF(EK3:EK436,EK436)-1</f>
        <v>434</v>
      </c>
      <c r="EM436" s="233" t="str">
        <f t="shared" ca="1" si="894"/>
        <v>Leroy Sané (Germany)</v>
      </c>
    </row>
    <row r="437" spans="121:143" x14ac:dyDescent="0.2">
      <c r="DQ437" s="233" t="str">
        <f t="shared" ca="1" si="890"/>
        <v>Germany</v>
      </c>
      <c r="DR437" s="233">
        <f t="shared" si="891"/>
        <v>18</v>
      </c>
      <c r="DS437" s="233">
        <f t="shared" si="892"/>
        <v>15</v>
      </c>
      <c r="DT437" s="233" t="str">
        <f ca="1">OFFSET(C3,DR437,DS437)</f>
        <v>Malick Thiaw</v>
      </c>
      <c r="DU437" s="233">
        <f ca="1">COUNTIF('Group Stages'!J7:J150,DT437)</f>
        <v>0</v>
      </c>
      <c r="DV437" s="233">
        <f ca="1">COUNTIF('Group Stages'!K7:K150,DT437)</f>
        <v>0</v>
      </c>
      <c r="DW437" s="233">
        <f ca="1">COUNTIF('Group Stages'!L7:L150,DT437)</f>
        <v>0</v>
      </c>
      <c r="DX437" s="233">
        <f ca="1">COUNTIF('Group Stages'!M7:M150,DT437)</f>
        <v>0</v>
      </c>
      <c r="DY437" s="233">
        <f ca="1">COUNTIF('Group Stages'!N7:N150,DT437)</f>
        <v>0</v>
      </c>
      <c r="DZ437" s="233">
        <f ca="1">COUNTIF('Group Stages'!O7:O150,DT437)</f>
        <v>0</v>
      </c>
      <c r="EA437" s="233">
        <f ca="1">COUNTIF('Group Stages'!P7:P150,DT437)</f>
        <v>0</v>
      </c>
      <c r="EB437" s="233">
        <f ca="1">COUNTIF('Group Stages'!Q7:Q150,DT437)</f>
        <v>0</v>
      </c>
      <c r="EC437" s="233">
        <f ca="1">COUNTIF('Knock Out Stages'!K7:K85,DT437)</f>
        <v>0</v>
      </c>
      <c r="ED437" s="233">
        <f ca="1">COUNTIF('Knock Out Stages'!L7:L85,DT437)</f>
        <v>0</v>
      </c>
      <c r="EE437" s="233">
        <f ca="1">COUNTIF('Knock Out Stages'!M7:M85,DT437)</f>
        <v>0</v>
      </c>
      <c r="EF437" s="233">
        <f ca="1">COUNTIF('Knock Out Stages'!N7:N85,DT437)</f>
        <v>0</v>
      </c>
      <c r="EG437" s="233">
        <f ca="1">COUNTIF('Knock Out Stages'!O7:O85,DT437)</f>
        <v>0</v>
      </c>
      <c r="EH437" s="233">
        <f ca="1">COUNTIF('Knock Out Stages'!P7:P85,DT437)</f>
        <v>0</v>
      </c>
      <c r="EI437" s="233">
        <f ca="1">COUNTIF('Knock Out Stages'!Q7:Q85,DT437)</f>
        <v>0</v>
      </c>
      <c r="EJ437" s="233">
        <f ca="1">COUNTIF('Knock Out Stages'!R7:R85,DT437)</f>
        <v>0</v>
      </c>
      <c r="EK437" s="233">
        <f t="shared" ca="1" si="893"/>
        <v>0</v>
      </c>
      <c r="EL437" s="235">
        <f ca="1">RANK(EK437,EK3:EK1250)+COUNTIF(EK3:EK437,EK437)-1</f>
        <v>435</v>
      </c>
      <c r="EM437" s="233" t="str">
        <f t="shared" ca="1" si="894"/>
        <v>Malick Thiaw (Germany)</v>
      </c>
    </row>
    <row r="438" spans="121:143" x14ac:dyDescent="0.2">
      <c r="DQ438" s="233" t="str">
        <f t="shared" ca="1" si="890"/>
        <v>Germany</v>
      </c>
      <c r="DR438" s="233">
        <f t="shared" si="891"/>
        <v>19</v>
      </c>
      <c r="DS438" s="233">
        <f t="shared" si="892"/>
        <v>15</v>
      </c>
      <c r="DT438" s="233" t="str">
        <f ca="1">OFFSET(C3,DR438,DS438)</f>
        <v>Nathaniel Brown</v>
      </c>
      <c r="DU438" s="233">
        <f ca="1">COUNTIF('Group Stages'!J7:J150,DT438)</f>
        <v>0</v>
      </c>
      <c r="DV438" s="233">
        <f ca="1">COUNTIF('Group Stages'!K7:K150,DT438)</f>
        <v>0</v>
      </c>
      <c r="DW438" s="233">
        <f ca="1">COUNTIF('Group Stages'!L7:L150,DT438)</f>
        <v>0</v>
      </c>
      <c r="DX438" s="233">
        <f ca="1">COUNTIF('Group Stages'!M7:M150,DT438)</f>
        <v>0</v>
      </c>
      <c r="DY438" s="233">
        <f ca="1">COUNTIF('Group Stages'!N7:N150,DT438)</f>
        <v>0</v>
      </c>
      <c r="DZ438" s="233">
        <f ca="1">COUNTIF('Group Stages'!O7:O150,DT438)</f>
        <v>0</v>
      </c>
      <c r="EA438" s="233">
        <f ca="1">COUNTIF('Group Stages'!P7:P150,DT438)</f>
        <v>0</v>
      </c>
      <c r="EB438" s="233">
        <f ca="1">COUNTIF('Group Stages'!Q7:Q150,DT438)</f>
        <v>0</v>
      </c>
      <c r="EC438" s="233">
        <f ca="1">COUNTIF('Knock Out Stages'!K7:K85,DT438)</f>
        <v>0</v>
      </c>
      <c r="ED438" s="233">
        <f ca="1">COUNTIF('Knock Out Stages'!L7:L85,DT438)</f>
        <v>0</v>
      </c>
      <c r="EE438" s="233">
        <f ca="1">COUNTIF('Knock Out Stages'!M7:M85,DT438)</f>
        <v>0</v>
      </c>
      <c r="EF438" s="233">
        <f ca="1">COUNTIF('Knock Out Stages'!N7:N85,DT438)</f>
        <v>0</v>
      </c>
      <c r="EG438" s="233">
        <f ca="1">COUNTIF('Knock Out Stages'!O7:O85,DT438)</f>
        <v>0</v>
      </c>
      <c r="EH438" s="233">
        <f ca="1">COUNTIF('Knock Out Stages'!P7:P85,DT438)</f>
        <v>0</v>
      </c>
      <c r="EI438" s="233">
        <f ca="1">COUNTIF('Knock Out Stages'!Q7:Q85,DT438)</f>
        <v>0</v>
      </c>
      <c r="EJ438" s="233">
        <f ca="1">COUNTIF('Knock Out Stages'!R7:R85,DT438)</f>
        <v>0</v>
      </c>
      <c r="EK438" s="233">
        <f t="shared" ca="1" si="893"/>
        <v>0</v>
      </c>
      <c r="EL438" s="235">
        <f ca="1">RANK(EK438,EK3:EK1250)+COUNTIF(EK3:EK438,EK438)-1</f>
        <v>436</v>
      </c>
      <c r="EM438" s="233" t="str">
        <f t="shared" ca="1" si="894"/>
        <v>Nathaniel Brown (Germany)</v>
      </c>
    </row>
    <row r="439" spans="121:143" x14ac:dyDescent="0.2">
      <c r="DQ439" s="233" t="str">
        <f t="shared" ca="1" si="890"/>
        <v>Germany</v>
      </c>
      <c r="DR439" s="233">
        <f t="shared" si="891"/>
        <v>20</v>
      </c>
      <c r="DS439" s="233">
        <f t="shared" si="892"/>
        <v>15</v>
      </c>
      <c r="DT439" s="233" t="str">
        <f ca="1">OFFSET(C3,DR439,DS439)</f>
        <v>Nick Woltemade</v>
      </c>
      <c r="DU439" s="233">
        <f ca="1">COUNTIF('Group Stages'!J7:J150,DT439)</f>
        <v>0</v>
      </c>
      <c r="DV439" s="233">
        <f ca="1">COUNTIF('Group Stages'!K7:K150,DT439)</f>
        <v>0</v>
      </c>
      <c r="DW439" s="233">
        <f ca="1">COUNTIF('Group Stages'!L7:L150,DT439)</f>
        <v>0</v>
      </c>
      <c r="DX439" s="233">
        <f ca="1">COUNTIF('Group Stages'!M7:M150,DT439)</f>
        <v>0</v>
      </c>
      <c r="DY439" s="233">
        <f ca="1">COUNTIF('Group Stages'!N7:N150,DT439)</f>
        <v>0</v>
      </c>
      <c r="DZ439" s="233">
        <f ca="1">COUNTIF('Group Stages'!O7:O150,DT439)</f>
        <v>0</v>
      </c>
      <c r="EA439" s="233">
        <f ca="1">COUNTIF('Group Stages'!P7:P150,DT439)</f>
        <v>0</v>
      </c>
      <c r="EB439" s="233">
        <f ca="1">COUNTIF('Group Stages'!Q7:Q150,DT439)</f>
        <v>0</v>
      </c>
      <c r="EC439" s="233">
        <f ca="1">COUNTIF('Knock Out Stages'!K7:K85,DT439)</f>
        <v>0</v>
      </c>
      <c r="ED439" s="233">
        <f ca="1">COUNTIF('Knock Out Stages'!L7:L85,DT439)</f>
        <v>0</v>
      </c>
      <c r="EE439" s="233">
        <f ca="1">COUNTIF('Knock Out Stages'!M7:M85,DT439)</f>
        <v>0</v>
      </c>
      <c r="EF439" s="233">
        <f ca="1">COUNTIF('Knock Out Stages'!N7:N85,DT439)</f>
        <v>0</v>
      </c>
      <c r="EG439" s="233">
        <f ca="1">COUNTIF('Knock Out Stages'!O7:O85,DT439)</f>
        <v>0</v>
      </c>
      <c r="EH439" s="233">
        <f ca="1">COUNTIF('Knock Out Stages'!P7:P85,DT439)</f>
        <v>0</v>
      </c>
      <c r="EI439" s="233">
        <f ca="1">COUNTIF('Knock Out Stages'!Q7:Q85,DT439)</f>
        <v>0</v>
      </c>
      <c r="EJ439" s="233">
        <f ca="1">COUNTIF('Knock Out Stages'!R7:R85,DT439)</f>
        <v>0</v>
      </c>
      <c r="EK439" s="233">
        <f t="shared" ca="1" si="893"/>
        <v>0</v>
      </c>
      <c r="EL439" s="235">
        <f ca="1">RANK(EK439,EK3:EK1250)+COUNTIF(EK3:EK439,EK439)-1</f>
        <v>437</v>
      </c>
      <c r="EM439" s="233" t="str">
        <f t="shared" ca="1" si="894"/>
        <v>Nick Woltemade (Germany)</v>
      </c>
    </row>
    <row r="440" spans="121:143" x14ac:dyDescent="0.2">
      <c r="DQ440" s="233" t="str">
        <f t="shared" ref="DQ440:DQ503" ca="1" si="897">DQ439</f>
        <v>Germany</v>
      </c>
      <c r="DR440" s="233">
        <f t="shared" ref="DR440:DR503" si="898">DR414</f>
        <v>21</v>
      </c>
      <c r="DS440" s="233">
        <f t="shared" ref="DS440:DS503" si="899">DS414+1</f>
        <v>15</v>
      </c>
      <c r="DT440" s="233" t="str">
        <f ca="1">OFFSET(C3,DR440,DS440)</f>
        <v>Nico Schlotterbeck</v>
      </c>
      <c r="DU440" s="233">
        <f ca="1">COUNTIF('Group Stages'!J7:J150,DT440)</f>
        <v>0</v>
      </c>
      <c r="DV440" s="233">
        <f ca="1">COUNTIF('Group Stages'!K7:K150,DT440)</f>
        <v>0</v>
      </c>
      <c r="DW440" s="233">
        <f ca="1">COUNTIF('Group Stages'!L7:L150,DT440)</f>
        <v>0</v>
      </c>
      <c r="DX440" s="233">
        <f ca="1">COUNTIF('Group Stages'!M7:M150,DT440)</f>
        <v>0</v>
      </c>
      <c r="DY440" s="233">
        <f ca="1">COUNTIF('Group Stages'!N7:N150,DT440)</f>
        <v>0</v>
      </c>
      <c r="DZ440" s="233">
        <f ca="1">COUNTIF('Group Stages'!O7:O150,DT440)</f>
        <v>0</v>
      </c>
      <c r="EA440" s="233">
        <f ca="1">COUNTIF('Group Stages'!P7:P150,DT440)</f>
        <v>0</v>
      </c>
      <c r="EB440" s="233">
        <f ca="1">COUNTIF('Group Stages'!Q7:Q150,DT440)</f>
        <v>0</v>
      </c>
      <c r="EC440" s="233">
        <f ca="1">COUNTIF('Knock Out Stages'!K7:K85,DT440)</f>
        <v>0</v>
      </c>
      <c r="ED440" s="233">
        <f ca="1">COUNTIF('Knock Out Stages'!L7:L85,DT440)</f>
        <v>0</v>
      </c>
      <c r="EE440" s="233">
        <f ca="1">COUNTIF('Knock Out Stages'!M7:M85,DT440)</f>
        <v>0</v>
      </c>
      <c r="EF440" s="233">
        <f ca="1">COUNTIF('Knock Out Stages'!N7:N85,DT440)</f>
        <v>0</v>
      </c>
      <c r="EG440" s="233">
        <f ca="1">COUNTIF('Knock Out Stages'!O7:O85,DT440)</f>
        <v>0</v>
      </c>
      <c r="EH440" s="233">
        <f ca="1">COUNTIF('Knock Out Stages'!P7:P85,DT440)</f>
        <v>0</v>
      </c>
      <c r="EI440" s="233">
        <f ca="1">COUNTIF('Knock Out Stages'!Q7:Q85,DT440)</f>
        <v>0</v>
      </c>
      <c r="EJ440" s="233">
        <f ca="1">COUNTIF('Knock Out Stages'!R7:R85,DT440)</f>
        <v>0</v>
      </c>
      <c r="EK440" s="233">
        <f t="shared" ca="1" si="893"/>
        <v>0</v>
      </c>
      <c r="EL440" s="235">
        <f ca="1">RANK(EK440,EK3:EK1250)+COUNTIF(EK3:EK440,EK440)-1</f>
        <v>438</v>
      </c>
      <c r="EM440" s="233" t="str">
        <f t="shared" ca="1" si="894"/>
        <v>Nico Schlotterbeck (Germany)</v>
      </c>
    </row>
    <row r="441" spans="121:143" x14ac:dyDescent="0.2">
      <c r="DQ441" s="233" t="str">
        <f t="shared" ca="1" si="897"/>
        <v>Germany</v>
      </c>
      <c r="DR441" s="233">
        <f t="shared" si="898"/>
        <v>22</v>
      </c>
      <c r="DS441" s="233">
        <f t="shared" si="899"/>
        <v>15</v>
      </c>
      <c r="DT441" s="233" t="str">
        <f ca="1">OFFSET(C3,DR441,DS441)</f>
        <v>Oliver Baumann</v>
      </c>
      <c r="DU441" s="233">
        <f ca="1">COUNTIF('Group Stages'!J7:J150,DT441)</f>
        <v>0</v>
      </c>
      <c r="DV441" s="233">
        <f ca="1">COUNTIF('Group Stages'!K7:K150,DT441)</f>
        <v>0</v>
      </c>
      <c r="DW441" s="233">
        <f ca="1">COUNTIF('Group Stages'!L7:L150,DT441)</f>
        <v>0</v>
      </c>
      <c r="DX441" s="233">
        <f ca="1">COUNTIF('Group Stages'!M7:M150,DT441)</f>
        <v>0</v>
      </c>
      <c r="DY441" s="233">
        <f ca="1">COUNTIF('Group Stages'!N7:N150,DT441)</f>
        <v>0</v>
      </c>
      <c r="DZ441" s="233">
        <f ca="1">COUNTIF('Group Stages'!O7:O150,DT441)</f>
        <v>0</v>
      </c>
      <c r="EA441" s="233">
        <f ca="1">COUNTIF('Group Stages'!P7:P150,DT441)</f>
        <v>0</v>
      </c>
      <c r="EB441" s="233">
        <f ca="1">COUNTIF('Group Stages'!Q7:Q150,DT441)</f>
        <v>0</v>
      </c>
      <c r="EC441" s="233">
        <f ca="1">COUNTIF('Knock Out Stages'!K7:K85,DT441)</f>
        <v>0</v>
      </c>
      <c r="ED441" s="233">
        <f ca="1">COUNTIF('Knock Out Stages'!L7:L85,DT441)</f>
        <v>0</v>
      </c>
      <c r="EE441" s="233">
        <f ca="1">COUNTIF('Knock Out Stages'!M7:M85,DT441)</f>
        <v>0</v>
      </c>
      <c r="EF441" s="233">
        <f ca="1">COUNTIF('Knock Out Stages'!N7:N85,DT441)</f>
        <v>0</v>
      </c>
      <c r="EG441" s="233">
        <f ca="1">COUNTIF('Knock Out Stages'!O7:O85,DT441)</f>
        <v>0</v>
      </c>
      <c r="EH441" s="233">
        <f ca="1">COUNTIF('Knock Out Stages'!P7:P85,DT441)</f>
        <v>0</v>
      </c>
      <c r="EI441" s="233">
        <f ca="1">COUNTIF('Knock Out Stages'!Q7:Q85,DT441)</f>
        <v>0</v>
      </c>
      <c r="EJ441" s="233">
        <f ca="1">COUNTIF('Knock Out Stages'!R7:R85,DT441)</f>
        <v>0</v>
      </c>
      <c r="EK441" s="233">
        <f t="shared" ca="1" si="893"/>
        <v>0</v>
      </c>
      <c r="EL441" s="235">
        <f ca="1">RANK(EK441,EK3:EK1250)+COUNTIF(EK3:EK441,EK441)-1</f>
        <v>439</v>
      </c>
      <c r="EM441" s="233" t="str">
        <f t="shared" ca="1" si="894"/>
        <v>Oliver Baumann (Germany)</v>
      </c>
    </row>
    <row r="442" spans="121:143" x14ac:dyDescent="0.2">
      <c r="DQ442" s="233" t="str">
        <f t="shared" ca="1" si="897"/>
        <v>Germany</v>
      </c>
      <c r="DR442" s="233">
        <f t="shared" si="898"/>
        <v>23</v>
      </c>
      <c r="DS442" s="233">
        <f t="shared" si="899"/>
        <v>15</v>
      </c>
      <c r="DT442" s="233" t="str">
        <f ca="1">OFFSET(C3,DR442,DS442)</f>
        <v>Pascal Groß</v>
      </c>
      <c r="DU442" s="233">
        <f ca="1">COUNTIF('Group Stages'!J7:J150,DT442)</f>
        <v>0</v>
      </c>
      <c r="DV442" s="233">
        <f ca="1">COUNTIF('Group Stages'!K7:K150,DT442)</f>
        <v>0</v>
      </c>
      <c r="DW442" s="233">
        <f ca="1">COUNTIF('Group Stages'!L7:L150,DT442)</f>
        <v>0</v>
      </c>
      <c r="DX442" s="233">
        <f ca="1">COUNTIF('Group Stages'!M7:M150,DT442)</f>
        <v>0</v>
      </c>
      <c r="DY442" s="233">
        <f ca="1">COUNTIF('Group Stages'!N7:N150,DT442)</f>
        <v>0</v>
      </c>
      <c r="DZ442" s="233">
        <f ca="1">COUNTIF('Group Stages'!O7:O150,DT442)</f>
        <v>0</v>
      </c>
      <c r="EA442" s="233">
        <f ca="1">COUNTIF('Group Stages'!P7:P150,DT442)</f>
        <v>0</v>
      </c>
      <c r="EB442" s="233">
        <f ca="1">COUNTIF('Group Stages'!Q7:Q150,DT442)</f>
        <v>0</v>
      </c>
      <c r="EC442" s="233">
        <f ca="1">COUNTIF('Knock Out Stages'!K7:K85,DT442)</f>
        <v>0</v>
      </c>
      <c r="ED442" s="233">
        <f ca="1">COUNTIF('Knock Out Stages'!L7:L85,DT442)</f>
        <v>0</v>
      </c>
      <c r="EE442" s="233">
        <f ca="1">COUNTIF('Knock Out Stages'!M7:M85,DT442)</f>
        <v>0</v>
      </c>
      <c r="EF442" s="233">
        <f ca="1">COUNTIF('Knock Out Stages'!N7:N85,DT442)</f>
        <v>0</v>
      </c>
      <c r="EG442" s="233">
        <f ca="1">COUNTIF('Knock Out Stages'!O7:O85,DT442)</f>
        <v>0</v>
      </c>
      <c r="EH442" s="233">
        <f ca="1">COUNTIF('Knock Out Stages'!P7:P85,DT442)</f>
        <v>0</v>
      </c>
      <c r="EI442" s="233">
        <f ca="1">COUNTIF('Knock Out Stages'!Q7:Q85,DT442)</f>
        <v>0</v>
      </c>
      <c r="EJ442" s="233">
        <f ca="1">COUNTIF('Knock Out Stages'!R7:R85,DT442)</f>
        <v>0</v>
      </c>
      <c r="EK442" s="233">
        <f t="shared" ca="1" si="893"/>
        <v>0</v>
      </c>
      <c r="EL442" s="235">
        <f ca="1">RANK(EK442,EK3:EK1250)+COUNTIF(EK3:EK442,EK442)-1</f>
        <v>440</v>
      </c>
      <c r="EM442" s="233" t="str">
        <f t="shared" ca="1" si="894"/>
        <v>Pascal Groß (Germany)</v>
      </c>
    </row>
    <row r="443" spans="121:143" x14ac:dyDescent="0.2">
      <c r="DQ443" s="233" t="str">
        <f t="shared" ca="1" si="897"/>
        <v>Germany</v>
      </c>
      <c r="DR443" s="233">
        <f t="shared" si="898"/>
        <v>24</v>
      </c>
      <c r="DS443" s="233">
        <f t="shared" si="899"/>
        <v>15</v>
      </c>
      <c r="DT443" s="233" t="str">
        <f ca="1">OFFSET(C3,DR443,DS443)</f>
        <v>Serge Gnabry</v>
      </c>
      <c r="DU443" s="233">
        <f ca="1">COUNTIF('Group Stages'!J7:J150,DT443)</f>
        <v>0</v>
      </c>
      <c r="DV443" s="233">
        <f ca="1">COUNTIF('Group Stages'!K7:K150,DT443)</f>
        <v>0</v>
      </c>
      <c r="DW443" s="233">
        <f ca="1">COUNTIF('Group Stages'!L7:L150,DT443)</f>
        <v>0</v>
      </c>
      <c r="DX443" s="233">
        <f ca="1">COUNTIF('Group Stages'!M7:M150,DT443)</f>
        <v>0</v>
      </c>
      <c r="DY443" s="233">
        <f ca="1">COUNTIF('Group Stages'!N7:N150,DT443)</f>
        <v>0</v>
      </c>
      <c r="DZ443" s="233">
        <f ca="1">COUNTIF('Group Stages'!O7:O150,DT443)</f>
        <v>0</v>
      </c>
      <c r="EA443" s="233">
        <f ca="1">COUNTIF('Group Stages'!P7:P150,DT443)</f>
        <v>0</v>
      </c>
      <c r="EB443" s="233">
        <f ca="1">COUNTIF('Group Stages'!Q7:Q150,DT443)</f>
        <v>0</v>
      </c>
      <c r="EC443" s="233">
        <f ca="1">COUNTIF('Knock Out Stages'!K7:K85,DT443)</f>
        <v>0</v>
      </c>
      <c r="ED443" s="233">
        <f ca="1">COUNTIF('Knock Out Stages'!L7:L85,DT443)</f>
        <v>0</v>
      </c>
      <c r="EE443" s="233">
        <f ca="1">COUNTIF('Knock Out Stages'!M7:M85,DT443)</f>
        <v>0</v>
      </c>
      <c r="EF443" s="233">
        <f ca="1">COUNTIF('Knock Out Stages'!N7:N85,DT443)</f>
        <v>0</v>
      </c>
      <c r="EG443" s="233">
        <f ca="1">COUNTIF('Knock Out Stages'!O7:O85,DT443)</f>
        <v>0</v>
      </c>
      <c r="EH443" s="233">
        <f ca="1">COUNTIF('Knock Out Stages'!P7:P85,DT443)</f>
        <v>0</v>
      </c>
      <c r="EI443" s="233">
        <f ca="1">COUNTIF('Knock Out Stages'!Q7:Q85,DT443)</f>
        <v>0</v>
      </c>
      <c r="EJ443" s="233">
        <f ca="1">COUNTIF('Knock Out Stages'!R7:R85,DT443)</f>
        <v>0</v>
      </c>
      <c r="EK443" s="233">
        <f t="shared" ca="1" si="893"/>
        <v>0</v>
      </c>
      <c r="EL443" s="235">
        <f ca="1">RANK(EK443,EK3:EK1250)+COUNTIF(EK3:EK443,EK443)-1</f>
        <v>441</v>
      </c>
      <c r="EM443" s="233" t="str">
        <f t="shared" ca="1" si="894"/>
        <v>Serge Gnabry (Germany)</v>
      </c>
    </row>
    <row r="444" spans="121:143" x14ac:dyDescent="0.2">
      <c r="DQ444" s="233" t="str">
        <f t="shared" ca="1" si="897"/>
        <v>Germany</v>
      </c>
      <c r="DR444" s="233">
        <f t="shared" si="898"/>
        <v>25</v>
      </c>
      <c r="DS444" s="233">
        <f t="shared" si="899"/>
        <v>15</v>
      </c>
      <c r="DT444" s="233" t="str">
        <f ca="1">OFFSET(C3,DR444,DS444)</f>
        <v>Waldemar Anton</v>
      </c>
      <c r="DU444" s="233">
        <f ca="1">COUNTIF('Group Stages'!J7:J150,DT444)</f>
        <v>0</v>
      </c>
      <c r="DV444" s="233">
        <f ca="1">COUNTIF('Group Stages'!K7:K150,DT444)</f>
        <v>0</v>
      </c>
      <c r="DW444" s="233">
        <f ca="1">COUNTIF('Group Stages'!L7:L150,DT444)</f>
        <v>0</v>
      </c>
      <c r="DX444" s="233">
        <f ca="1">COUNTIF('Group Stages'!M7:M150,DT444)</f>
        <v>0</v>
      </c>
      <c r="DY444" s="233">
        <f ca="1">COUNTIF('Group Stages'!N7:N150,DT444)</f>
        <v>0</v>
      </c>
      <c r="DZ444" s="233">
        <f ca="1">COUNTIF('Group Stages'!O7:O150,DT444)</f>
        <v>0</v>
      </c>
      <c r="EA444" s="233">
        <f ca="1">COUNTIF('Group Stages'!P7:P150,DT444)</f>
        <v>0</v>
      </c>
      <c r="EB444" s="233">
        <f ca="1">COUNTIF('Group Stages'!Q7:Q150,DT444)</f>
        <v>0</v>
      </c>
      <c r="EC444" s="233">
        <f ca="1">COUNTIF('Knock Out Stages'!K7:K85,DT444)</f>
        <v>0</v>
      </c>
      <c r="ED444" s="233">
        <f ca="1">COUNTIF('Knock Out Stages'!L7:L85,DT444)</f>
        <v>0</v>
      </c>
      <c r="EE444" s="233">
        <f ca="1">COUNTIF('Knock Out Stages'!M7:M85,DT444)</f>
        <v>0</v>
      </c>
      <c r="EF444" s="233">
        <f ca="1">COUNTIF('Knock Out Stages'!N7:N85,DT444)</f>
        <v>0</v>
      </c>
      <c r="EG444" s="233">
        <f ca="1">COUNTIF('Knock Out Stages'!O7:O85,DT444)</f>
        <v>0</v>
      </c>
      <c r="EH444" s="233">
        <f ca="1">COUNTIF('Knock Out Stages'!P7:P85,DT444)</f>
        <v>0</v>
      </c>
      <c r="EI444" s="233">
        <f ca="1">COUNTIF('Knock Out Stages'!Q7:Q85,DT444)</f>
        <v>0</v>
      </c>
      <c r="EJ444" s="233">
        <f ca="1">COUNTIF('Knock Out Stages'!R7:R85,DT444)</f>
        <v>0</v>
      </c>
      <c r="EK444" s="233">
        <f t="shared" ca="1" si="893"/>
        <v>0</v>
      </c>
      <c r="EL444" s="235">
        <f ca="1">RANK(EK444,EK3:EK1250)+COUNTIF(EK3:EK444,EK444)-1</f>
        <v>442</v>
      </c>
      <c r="EM444" s="233" t="str">
        <f t="shared" ca="1" si="894"/>
        <v>Waldemar Anton (Germany)</v>
      </c>
    </row>
    <row r="445" spans="121:143" x14ac:dyDescent="0.2">
      <c r="DQ445" s="233" t="str">
        <f ca="1">OFFSET(C2,DR445,DS445)</f>
        <v>Curacao</v>
      </c>
      <c r="DR445" s="233">
        <f t="shared" si="898"/>
        <v>0</v>
      </c>
      <c r="DS445" s="233">
        <f t="shared" si="899"/>
        <v>16</v>
      </c>
      <c r="DT445" s="233" t="str">
        <f ca="1">OFFSET(C3,DR445,DS445)</f>
        <v>Ar'jany Martha</v>
      </c>
      <c r="DU445" s="233">
        <f ca="1">COUNTIF('Group Stages'!J7:J150,DT445)</f>
        <v>0</v>
      </c>
      <c r="DV445" s="233">
        <f ca="1">COUNTIF('Group Stages'!K7:K150,DT445)</f>
        <v>0</v>
      </c>
      <c r="DW445" s="233">
        <f ca="1">COUNTIF('Group Stages'!L7:L150,DT445)</f>
        <v>0</v>
      </c>
      <c r="DX445" s="233">
        <f ca="1">COUNTIF('Group Stages'!M7:M150,DT445)</f>
        <v>0</v>
      </c>
      <c r="DY445" s="233">
        <f ca="1">COUNTIF('Group Stages'!N7:N150,DT445)</f>
        <v>0</v>
      </c>
      <c r="DZ445" s="233">
        <f ca="1">COUNTIF('Group Stages'!O7:O150,DT445)</f>
        <v>0</v>
      </c>
      <c r="EA445" s="233">
        <f ca="1">COUNTIF('Group Stages'!P7:P150,DT445)</f>
        <v>0</v>
      </c>
      <c r="EB445" s="233">
        <f ca="1">COUNTIF('Group Stages'!Q7:Q150,DT445)</f>
        <v>0</v>
      </c>
      <c r="EC445" s="233">
        <f ca="1">COUNTIF('Knock Out Stages'!K7:K85,DT445)</f>
        <v>0</v>
      </c>
      <c r="ED445" s="233">
        <f ca="1">COUNTIF('Knock Out Stages'!L7:L85,DT445)</f>
        <v>0</v>
      </c>
      <c r="EE445" s="233">
        <f ca="1">COUNTIF('Knock Out Stages'!M7:M85,DT445)</f>
        <v>0</v>
      </c>
      <c r="EF445" s="233">
        <f ca="1">COUNTIF('Knock Out Stages'!N7:N85,DT445)</f>
        <v>0</v>
      </c>
      <c r="EG445" s="233">
        <f ca="1">COUNTIF('Knock Out Stages'!O7:O85,DT445)</f>
        <v>0</v>
      </c>
      <c r="EH445" s="233">
        <f ca="1">COUNTIF('Knock Out Stages'!P7:P85,DT445)</f>
        <v>0</v>
      </c>
      <c r="EI445" s="233">
        <f ca="1">COUNTIF('Knock Out Stages'!Q7:Q85,DT445)</f>
        <v>0</v>
      </c>
      <c r="EJ445" s="233">
        <f ca="1">COUNTIF('Knock Out Stages'!R7:R85,DT445)</f>
        <v>0</v>
      </c>
      <c r="EK445" s="233">
        <f t="shared" ca="1" si="893"/>
        <v>0</v>
      </c>
      <c r="EL445" s="235">
        <f ca="1">RANK(EK445,EK3:EK1250)+COUNTIF(EK3:EK445,EK445)-1</f>
        <v>443</v>
      </c>
      <c r="EM445" s="233" t="str">
        <f t="shared" ca="1" si="894"/>
        <v>Ar'jany Martha (Curacao)</v>
      </c>
    </row>
    <row r="446" spans="121:143" x14ac:dyDescent="0.2">
      <c r="DQ446" s="233" t="str">
        <f t="shared" ref="DQ446" ca="1" si="900">DQ445</f>
        <v>Curacao</v>
      </c>
      <c r="DR446" s="233">
        <f t="shared" si="898"/>
        <v>1</v>
      </c>
      <c r="DS446" s="233">
        <f t="shared" si="899"/>
        <v>16</v>
      </c>
      <c r="DT446" s="233" t="str">
        <f ca="1">OFFSET(C3,DR446,DS446)</f>
        <v>Brandley Kuwas</v>
      </c>
      <c r="DU446" s="233">
        <f ca="1">COUNTIF('Group Stages'!J7:J150,DT446)</f>
        <v>0</v>
      </c>
      <c r="DV446" s="233">
        <f ca="1">COUNTIF('Group Stages'!K7:K150,DT446)</f>
        <v>0</v>
      </c>
      <c r="DW446" s="233">
        <f ca="1">COUNTIF('Group Stages'!L7:L150,DT446)</f>
        <v>0</v>
      </c>
      <c r="DX446" s="233">
        <f ca="1">COUNTIF('Group Stages'!M7:M150,DT446)</f>
        <v>0</v>
      </c>
      <c r="DY446" s="233">
        <f ca="1">COUNTIF('Group Stages'!N7:N150,DT446)</f>
        <v>0</v>
      </c>
      <c r="DZ446" s="233">
        <f ca="1">COUNTIF('Group Stages'!O7:O150,DT446)</f>
        <v>0</v>
      </c>
      <c r="EA446" s="233">
        <f ca="1">COUNTIF('Group Stages'!P7:P150,DT446)</f>
        <v>0</v>
      </c>
      <c r="EB446" s="233">
        <f ca="1">COUNTIF('Group Stages'!Q7:Q150,DT446)</f>
        <v>0</v>
      </c>
      <c r="EC446" s="233">
        <f ca="1">COUNTIF('Knock Out Stages'!K7:K85,DT446)</f>
        <v>0</v>
      </c>
      <c r="ED446" s="233">
        <f ca="1">COUNTIF('Knock Out Stages'!L7:L85,DT446)</f>
        <v>0</v>
      </c>
      <c r="EE446" s="233">
        <f ca="1">COUNTIF('Knock Out Stages'!M7:M85,DT446)</f>
        <v>0</v>
      </c>
      <c r="EF446" s="233">
        <f ca="1">COUNTIF('Knock Out Stages'!N7:N85,DT446)</f>
        <v>0</v>
      </c>
      <c r="EG446" s="233">
        <f ca="1">COUNTIF('Knock Out Stages'!O7:O85,DT446)</f>
        <v>0</v>
      </c>
      <c r="EH446" s="233">
        <f ca="1">COUNTIF('Knock Out Stages'!P7:P85,DT446)</f>
        <v>0</v>
      </c>
      <c r="EI446" s="233">
        <f ca="1">COUNTIF('Knock Out Stages'!Q7:Q85,DT446)</f>
        <v>0</v>
      </c>
      <c r="EJ446" s="233">
        <f ca="1">COUNTIF('Knock Out Stages'!R7:R85,DT446)</f>
        <v>0</v>
      </c>
      <c r="EK446" s="233">
        <f t="shared" ca="1" si="893"/>
        <v>0</v>
      </c>
      <c r="EL446" s="235">
        <f ca="1">RANK(EK446,EK3:EK1250)+COUNTIF(EK3:EK446,EK446)-1</f>
        <v>444</v>
      </c>
      <c r="EM446" s="233" t="str">
        <f t="shared" ca="1" si="894"/>
        <v>Brandley Kuwas (Curacao)</v>
      </c>
    </row>
    <row r="447" spans="121:143" x14ac:dyDescent="0.2">
      <c r="DQ447" s="233" t="str">
        <f t="shared" ca="1" si="897"/>
        <v>Curacao</v>
      </c>
      <c r="DR447" s="233">
        <f t="shared" si="898"/>
        <v>2</v>
      </c>
      <c r="DS447" s="233">
        <f t="shared" si="899"/>
        <v>16</v>
      </c>
      <c r="DT447" s="233" t="str">
        <f ca="1">OFFSET(C3,DR447,DS447)</f>
        <v>Eloy Room</v>
      </c>
      <c r="DU447" s="233">
        <f ca="1">COUNTIF('Group Stages'!J7:J150,DT447)</f>
        <v>0</v>
      </c>
      <c r="DV447" s="233">
        <f ca="1">COUNTIF('Group Stages'!K7:K150,DT447)</f>
        <v>0</v>
      </c>
      <c r="DW447" s="233">
        <f ca="1">COUNTIF('Group Stages'!L7:L150,DT447)</f>
        <v>0</v>
      </c>
      <c r="DX447" s="233">
        <f ca="1">COUNTIF('Group Stages'!M7:M150,DT447)</f>
        <v>0</v>
      </c>
      <c r="DY447" s="233">
        <f ca="1">COUNTIF('Group Stages'!N7:N150,DT447)</f>
        <v>0</v>
      </c>
      <c r="DZ447" s="233">
        <f ca="1">COUNTIF('Group Stages'!O7:O150,DT447)</f>
        <v>0</v>
      </c>
      <c r="EA447" s="233">
        <f ca="1">COUNTIF('Group Stages'!P7:P150,DT447)</f>
        <v>0</v>
      </c>
      <c r="EB447" s="233">
        <f ca="1">COUNTIF('Group Stages'!Q7:Q150,DT447)</f>
        <v>0</v>
      </c>
      <c r="EC447" s="233">
        <f ca="1">COUNTIF('Knock Out Stages'!K7:K85,DT447)</f>
        <v>0</v>
      </c>
      <c r="ED447" s="233">
        <f ca="1">COUNTIF('Knock Out Stages'!L7:L85,DT447)</f>
        <v>0</v>
      </c>
      <c r="EE447" s="233">
        <f ca="1">COUNTIF('Knock Out Stages'!M7:M85,DT447)</f>
        <v>0</v>
      </c>
      <c r="EF447" s="233">
        <f ca="1">COUNTIF('Knock Out Stages'!N7:N85,DT447)</f>
        <v>0</v>
      </c>
      <c r="EG447" s="233">
        <f ca="1">COUNTIF('Knock Out Stages'!O7:O85,DT447)</f>
        <v>0</v>
      </c>
      <c r="EH447" s="233">
        <f ca="1">COUNTIF('Knock Out Stages'!P7:P85,DT447)</f>
        <v>0</v>
      </c>
      <c r="EI447" s="233">
        <f ca="1">COUNTIF('Knock Out Stages'!Q7:Q85,DT447)</f>
        <v>0</v>
      </c>
      <c r="EJ447" s="233">
        <f ca="1">COUNTIF('Knock Out Stages'!R7:R85,DT447)</f>
        <v>0</v>
      </c>
      <c r="EK447" s="233">
        <f t="shared" ca="1" si="893"/>
        <v>0</v>
      </c>
      <c r="EL447" s="235">
        <f ca="1">RANK(EK447,EK3:EK1250)+COUNTIF(EK3:EK447,EK447)-1</f>
        <v>445</v>
      </c>
      <c r="EM447" s="233" t="str">
        <f t="shared" ca="1" si="894"/>
        <v>Eloy Room (Curacao)</v>
      </c>
    </row>
    <row r="448" spans="121:143" x14ac:dyDescent="0.2">
      <c r="DQ448" s="233" t="str">
        <f t="shared" ca="1" si="897"/>
        <v>Curacao</v>
      </c>
      <c r="DR448" s="233">
        <f t="shared" si="898"/>
        <v>3</v>
      </c>
      <c r="DS448" s="233">
        <f t="shared" si="899"/>
        <v>16</v>
      </c>
      <c r="DT448" s="233" t="str">
        <f ca="1">OFFSET(C3,DR448,DS448)</f>
        <v>Gervane Kastaneer</v>
      </c>
      <c r="DU448" s="233">
        <f ca="1">COUNTIF('Group Stages'!J7:J150,DT448)</f>
        <v>0</v>
      </c>
      <c r="DV448" s="233">
        <f ca="1">COUNTIF('Group Stages'!K7:K150,DT448)</f>
        <v>0</v>
      </c>
      <c r="DW448" s="233">
        <f ca="1">COUNTIF('Group Stages'!L7:L150,DT448)</f>
        <v>0</v>
      </c>
      <c r="DX448" s="233">
        <f ca="1">COUNTIF('Group Stages'!M7:M150,DT448)</f>
        <v>0</v>
      </c>
      <c r="DY448" s="233">
        <f ca="1">COUNTIF('Group Stages'!N7:N150,DT448)</f>
        <v>0</v>
      </c>
      <c r="DZ448" s="233">
        <f ca="1">COUNTIF('Group Stages'!O7:O150,DT448)</f>
        <v>0</v>
      </c>
      <c r="EA448" s="233">
        <f ca="1">COUNTIF('Group Stages'!P7:P150,DT448)</f>
        <v>0</v>
      </c>
      <c r="EB448" s="233">
        <f ca="1">COUNTIF('Group Stages'!Q7:Q150,DT448)</f>
        <v>0</v>
      </c>
      <c r="EC448" s="233">
        <f ca="1">COUNTIF('Knock Out Stages'!K7:K85,DT448)</f>
        <v>0</v>
      </c>
      <c r="ED448" s="233">
        <f ca="1">COUNTIF('Knock Out Stages'!L7:L85,DT448)</f>
        <v>0</v>
      </c>
      <c r="EE448" s="233">
        <f ca="1">COUNTIF('Knock Out Stages'!M7:M85,DT448)</f>
        <v>0</v>
      </c>
      <c r="EF448" s="233">
        <f ca="1">COUNTIF('Knock Out Stages'!N7:N85,DT448)</f>
        <v>0</v>
      </c>
      <c r="EG448" s="233">
        <f ca="1">COUNTIF('Knock Out Stages'!O7:O85,DT448)</f>
        <v>0</v>
      </c>
      <c r="EH448" s="233">
        <f ca="1">COUNTIF('Knock Out Stages'!P7:P85,DT448)</f>
        <v>0</v>
      </c>
      <c r="EI448" s="233">
        <f ca="1">COUNTIF('Knock Out Stages'!Q7:Q85,DT448)</f>
        <v>0</v>
      </c>
      <c r="EJ448" s="233">
        <f ca="1">COUNTIF('Knock Out Stages'!R7:R85,DT448)</f>
        <v>0</v>
      </c>
      <c r="EK448" s="233">
        <f t="shared" ca="1" si="893"/>
        <v>0</v>
      </c>
      <c r="EL448" s="235">
        <f ca="1">RANK(EK448,EK3:EK1250)+COUNTIF(EK3:EK448,EK448)-1</f>
        <v>446</v>
      </c>
      <c r="EM448" s="233" t="str">
        <f t="shared" ca="1" si="894"/>
        <v>Gervane Kastaneer (Curacao)</v>
      </c>
    </row>
    <row r="449" spans="121:143" x14ac:dyDescent="0.2">
      <c r="DQ449" s="233" t="str">
        <f t="shared" ca="1" si="897"/>
        <v>Curacao</v>
      </c>
      <c r="DR449" s="233">
        <f t="shared" si="898"/>
        <v>4</v>
      </c>
      <c r="DS449" s="233">
        <f t="shared" si="899"/>
        <v>16</v>
      </c>
      <c r="DT449" s="233" t="str">
        <f ca="1">OFFSET(C3,DR449,DS449)</f>
        <v>Godfried Roemeratoe</v>
      </c>
      <c r="DU449" s="233">
        <f ca="1">COUNTIF('Group Stages'!J7:J150,DT449)</f>
        <v>0</v>
      </c>
      <c r="DV449" s="233">
        <f ca="1">COUNTIF('Group Stages'!K7:K150,DT449)</f>
        <v>0</v>
      </c>
      <c r="DW449" s="233">
        <f ca="1">COUNTIF('Group Stages'!L7:L150,DT449)</f>
        <v>0</v>
      </c>
      <c r="DX449" s="233">
        <f ca="1">COUNTIF('Group Stages'!M7:M150,DT449)</f>
        <v>0</v>
      </c>
      <c r="DY449" s="233">
        <f ca="1">COUNTIF('Group Stages'!N7:N150,DT449)</f>
        <v>0</v>
      </c>
      <c r="DZ449" s="233">
        <f ca="1">COUNTIF('Group Stages'!O7:O150,DT449)</f>
        <v>0</v>
      </c>
      <c r="EA449" s="233">
        <f ca="1">COUNTIF('Group Stages'!P7:P150,DT449)</f>
        <v>0</v>
      </c>
      <c r="EB449" s="233">
        <f ca="1">COUNTIF('Group Stages'!Q7:Q150,DT449)</f>
        <v>0</v>
      </c>
      <c r="EC449" s="233">
        <f ca="1">COUNTIF('Knock Out Stages'!K7:K85,DT449)</f>
        <v>0</v>
      </c>
      <c r="ED449" s="233">
        <f ca="1">COUNTIF('Knock Out Stages'!L7:L85,DT449)</f>
        <v>0</v>
      </c>
      <c r="EE449" s="233">
        <f ca="1">COUNTIF('Knock Out Stages'!M7:M85,DT449)</f>
        <v>0</v>
      </c>
      <c r="EF449" s="233">
        <f ca="1">COUNTIF('Knock Out Stages'!N7:N85,DT449)</f>
        <v>0</v>
      </c>
      <c r="EG449" s="233">
        <f ca="1">COUNTIF('Knock Out Stages'!O7:O85,DT449)</f>
        <v>0</v>
      </c>
      <c r="EH449" s="233">
        <f ca="1">COUNTIF('Knock Out Stages'!P7:P85,DT449)</f>
        <v>0</v>
      </c>
      <c r="EI449" s="233">
        <f ca="1">COUNTIF('Knock Out Stages'!Q7:Q85,DT449)</f>
        <v>0</v>
      </c>
      <c r="EJ449" s="233">
        <f ca="1">COUNTIF('Knock Out Stages'!R7:R85,DT449)</f>
        <v>0</v>
      </c>
      <c r="EK449" s="233">
        <f t="shared" ca="1" si="893"/>
        <v>0</v>
      </c>
      <c r="EL449" s="235">
        <f ca="1">RANK(EK449,EK3:EK1250)+COUNTIF(EK3:EK449,EK449)-1</f>
        <v>447</v>
      </c>
      <c r="EM449" s="233" t="str">
        <f t="shared" ca="1" si="894"/>
        <v>Godfried Roemeratoe (Curacao)</v>
      </c>
    </row>
    <row r="450" spans="121:143" x14ac:dyDescent="0.2">
      <c r="DQ450" s="233" t="str">
        <f t="shared" ca="1" si="897"/>
        <v>Curacao</v>
      </c>
      <c r="DR450" s="233">
        <f t="shared" si="898"/>
        <v>5</v>
      </c>
      <c r="DS450" s="233">
        <f t="shared" si="899"/>
        <v>16</v>
      </c>
      <c r="DT450" s="233" t="str">
        <f ca="1">OFFSET(C3,DR450,DS450)</f>
        <v>Jearl Margaritha</v>
      </c>
      <c r="DU450" s="233">
        <f ca="1">COUNTIF('Group Stages'!J7:J150,DT450)</f>
        <v>0</v>
      </c>
      <c r="DV450" s="233">
        <f ca="1">COUNTIF('Group Stages'!K7:K150,DT450)</f>
        <v>0</v>
      </c>
      <c r="DW450" s="233">
        <f ca="1">COUNTIF('Group Stages'!L7:L150,DT450)</f>
        <v>0</v>
      </c>
      <c r="DX450" s="233">
        <f ca="1">COUNTIF('Group Stages'!M7:M150,DT450)</f>
        <v>0</v>
      </c>
      <c r="DY450" s="233">
        <f ca="1">COUNTIF('Group Stages'!N7:N150,DT450)</f>
        <v>0</v>
      </c>
      <c r="DZ450" s="233">
        <f ca="1">COUNTIF('Group Stages'!O7:O150,DT450)</f>
        <v>0</v>
      </c>
      <c r="EA450" s="233">
        <f ca="1">COUNTIF('Group Stages'!P7:P150,DT450)</f>
        <v>0</v>
      </c>
      <c r="EB450" s="233">
        <f ca="1">COUNTIF('Group Stages'!Q7:Q150,DT450)</f>
        <v>0</v>
      </c>
      <c r="EC450" s="233">
        <f ca="1">COUNTIF('Knock Out Stages'!K7:K85,DT450)</f>
        <v>0</v>
      </c>
      <c r="ED450" s="233">
        <f ca="1">COUNTIF('Knock Out Stages'!L7:L85,DT450)</f>
        <v>0</v>
      </c>
      <c r="EE450" s="233">
        <f ca="1">COUNTIF('Knock Out Stages'!M7:M85,DT450)</f>
        <v>0</v>
      </c>
      <c r="EF450" s="233">
        <f ca="1">COUNTIF('Knock Out Stages'!N7:N85,DT450)</f>
        <v>0</v>
      </c>
      <c r="EG450" s="233">
        <f ca="1">COUNTIF('Knock Out Stages'!O7:O85,DT450)</f>
        <v>0</v>
      </c>
      <c r="EH450" s="233">
        <f ca="1">COUNTIF('Knock Out Stages'!P7:P85,DT450)</f>
        <v>0</v>
      </c>
      <c r="EI450" s="233">
        <f ca="1">COUNTIF('Knock Out Stages'!Q7:Q85,DT450)</f>
        <v>0</v>
      </c>
      <c r="EJ450" s="233">
        <f ca="1">COUNTIF('Knock Out Stages'!R7:R85,DT450)</f>
        <v>0</v>
      </c>
      <c r="EK450" s="233">
        <f t="shared" ca="1" si="893"/>
        <v>0</v>
      </c>
      <c r="EL450" s="235">
        <f ca="1">RANK(EK450,EK3:EK1250)+COUNTIF(EK3:EK450,EK450)-1</f>
        <v>448</v>
      </c>
      <c r="EM450" s="233" t="str">
        <f t="shared" ca="1" si="894"/>
        <v>Jearl Margaritha (Curacao)</v>
      </c>
    </row>
    <row r="451" spans="121:143" x14ac:dyDescent="0.2">
      <c r="DQ451" s="233" t="str">
        <f t="shared" ca="1" si="897"/>
        <v>Curacao</v>
      </c>
      <c r="DR451" s="233">
        <f t="shared" si="898"/>
        <v>6</v>
      </c>
      <c r="DS451" s="233">
        <f t="shared" si="899"/>
        <v>16</v>
      </c>
      <c r="DT451" s="233" t="str">
        <f ca="1">OFFSET(C3,DR451,DS451)</f>
        <v>Jeremy Antonisse</v>
      </c>
      <c r="DU451" s="233">
        <f ca="1">COUNTIF('Group Stages'!J7:J150,DT451)</f>
        <v>0</v>
      </c>
      <c r="DV451" s="233">
        <f ca="1">COUNTIF('Group Stages'!K7:K150,DT451)</f>
        <v>0</v>
      </c>
      <c r="DW451" s="233">
        <f ca="1">COUNTIF('Group Stages'!L7:L150,DT451)</f>
        <v>0</v>
      </c>
      <c r="DX451" s="233">
        <f ca="1">COUNTIF('Group Stages'!M7:M150,DT451)</f>
        <v>0</v>
      </c>
      <c r="DY451" s="233">
        <f ca="1">COUNTIF('Group Stages'!N7:N150,DT451)</f>
        <v>0</v>
      </c>
      <c r="DZ451" s="233">
        <f ca="1">COUNTIF('Group Stages'!O7:O150,DT451)</f>
        <v>0</v>
      </c>
      <c r="EA451" s="233">
        <f ca="1">COUNTIF('Group Stages'!P7:P150,DT451)</f>
        <v>0</v>
      </c>
      <c r="EB451" s="233">
        <f ca="1">COUNTIF('Group Stages'!Q7:Q150,DT451)</f>
        <v>0</v>
      </c>
      <c r="EC451" s="233">
        <f ca="1">COUNTIF('Knock Out Stages'!K7:K85,DT451)</f>
        <v>0</v>
      </c>
      <c r="ED451" s="233">
        <f ca="1">COUNTIF('Knock Out Stages'!L7:L85,DT451)</f>
        <v>0</v>
      </c>
      <c r="EE451" s="233">
        <f ca="1">COUNTIF('Knock Out Stages'!M7:M85,DT451)</f>
        <v>0</v>
      </c>
      <c r="EF451" s="233">
        <f ca="1">COUNTIF('Knock Out Stages'!N7:N85,DT451)</f>
        <v>0</v>
      </c>
      <c r="EG451" s="233">
        <f ca="1">COUNTIF('Knock Out Stages'!O7:O85,DT451)</f>
        <v>0</v>
      </c>
      <c r="EH451" s="233">
        <f ca="1">COUNTIF('Knock Out Stages'!P7:P85,DT451)</f>
        <v>0</v>
      </c>
      <c r="EI451" s="233">
        <f ca="1">COUNTIF('Knock Out Stages'!Q7:Q85,DT451)</f>
        <v>0</v>
      </c>
      <c r="EJ451" s="233">
        <f ca="1">COUNTIF('Knock Out Stages'!R7:R85,DT451)</f>
        <v>0</v>
      </c>
      <c r="EK451" s="233">
        <f t="shared" ca="1" si="893"/>
        <v>0</v>
      </c>
      <c r="EL451" s="235">
        <f ca="1">RANK(EK451,EK3:EK1250)+COUNTIF(EK3:EK451,EK451)-1</f>
        <v>449</v>
      </c>
      <c r="EM451" s="233" t="str">
        <f t="shared" ca="1" si="894"/>
        <v>Jeremy Antonisse (Curacao)</v>
      </c>
    </row>
    <row r="452" spans="121:143" x14ac:dyDescent="0.2">
      <c r="DQ452" s="233" t="str">
        <f t="shared" ca="1" si="897"/>
        <v>Curacao</v>
      </c>
      <c r="DR452" s="233">
        <f t="shared" si="898"/>
        <v>7</v>
      </c>
      <c r="DS452" s="233">
        <f t="shared" si="899"/>
        <v>16</v>
      </c>
      <c r="DT452" s="233" t="str">
        <f ca="1">OFFSET(C3,DR452,DS452)</f>
        <v>Joshua Brenet</v>
      </c>
      <c r="DU452" s="233">
        <f ca="1">COUNTIF('Group Stages'!J7:J150,DT452)</f>
        <v>0</v>
      </c>
      <c r="DV452" s="233">
        <f ca="1">COUNTIF('Group Stages'!K7:K150,DT452)</f>
        <v>0</v>
      </c>
      <c r="DW452" s="233">
        <f ca="1">COUNTIF('Group Stages'!L7:L150,DT452)</f>
        <v>0</v>
      </c>
      <c r="DX452" s="233">
        <f ca="1">COUNTIF('Group Stages'!M7:M150,DT452)</f>
        <v>0</v>
      </c>
      <c r="DY452" s="233">
        <f ca="1">COUNTIF('Group Stages'!N7:N150,DT452)</f>
        <v>0</v>
      </c>
      <c r="DZ452" s="233">
        <f ca="1">COUNTIF('Group Stages'!O7:O150,DT452)</f>
        <v>0</v>
      </c>
      <c r="EA452" s="233">
        <f ca="1">COUNTIF('Group Stages'!P7:P150,DT452)</f>
        <v>0</v>
      </c>
      <c r="EB452" s="233">
        <f ca="1">COUNTIF('Group Stages'!Q7:Q150,DT452)</f>
        <v>0</v>
      </c>
      <c r="EC452" s="233">
        <f ca="1">COUNTIF('Knock Out Stages'!K7:K85,DT452)</f>
        <v>0</v>
      </c>
      <c r="ED452" s="233">
        <f ca="1">COUNTIF('Knock Out Stages'!L7:L85,DT452)</f>
        <v>0</v>
      </c>
      <c r="EE452" s="233">
        <f ca="1">COUNTIF('Knock Out Stages'!M7:M85,DT452)</f>
        <v>0</v>
      </c>
      <c r="EF452" s="233">
        <f ca="1">COUNTIF('Knock Out Stages'!N7:N85,DT452)</f>
        <v>0</v>
      </c>
      <c r="EG452" s="233">
        <f ca="1">COUNTIF('Knock Out Stages'!O7:O85,DT452)</f>
        <v>0</v>
      </c>
      <c r="EH452" s="233">
        <f ca="1">COUNTIF('Knock Out Stages'!P7:P85,DT452)</f>
        <v>0</v>
      </c>
      <c r="EI452" s="233">
        <f ca="1">COUNTIF('Knock Out Stages'!Q7:Q85,DT452)</f>
        <v>0</v>
      </c>
      <c r="EJ452" s="233">
        <f ca="1">COUNTIF('Knock Out Stages'!R7:R85,DT452)</f>
        <v>0</v>
      </c>
      <c r="EK452" s="233">
        <f t="shared" ref="EK452:EK515" ca="1" si="901">SUM(DU452:EJ452)</f>
        <v>0</v>
      </c>
      <c r="EL452" s="235">
        <f ca="1">RANK(EK452,EK3:EK1250)+COUNTIF(EK3:EK452,EK452)-1</f>
        <v>450</v>
      </c>
      <c r="EM452" s="233" t="str">
        <f t="shared" ref="EM452:EM515" ca="1" si="902">DT452&amp;" ("&amp;DQ452&amp;")"</f>
        <v>Joshua Brenet (Curacao)</v>
      </c>
    </row>
    <row r="453" spans="121:143" x14ac:dyDescent="0.2">
      <c r="DQ453" s="233" t="str">
        <f t="shared" ca="1" si="897"/>
        <v>Curacao</v>
      </c>
      <c r="DR453" s="233">
        <f t="shared" si="898"/>
        <v>8</v>
      </c>
      <c r="DS453" s="233">
        <f t="shared" si="899"/>
        <v>16</v>
      </c>
      <c r="DT453" s="233" t="str">
        <f ca="1">OFFSET(C3,DR453,DS453)</f>
        <v>Juninho Bacuna</v>
      </c>
      <c r="DU453" s="233">
        <f ca="1">COUNTIF('Group Stages'!J7:J150,DT453)</f>
        <v>0</v>
      </c>
      <c r="DV453" s="233">
        <f ca="1">COUNTIF('Group Stages'!K7:K150,DT453)</f>
        <v>0</v>
      </c>
      <c r="DW453" s="233">
        <f ca="1">COUNTIF('Group Stages'!L7:L150,DT453)</f>
        <v>0</v>
      </c>
      <c r="DX453" s="233">
        <f ca="1">COUNTIF('Group Stages'!M7:M150,DT453)</f>
        <v>0</v>
      </c>
      <c r="DY453" s="233">
        <f ca="1">COUNTIF('Group Stages'!N7:N150,DT453)</f>
        <v>0</v>
      </c>
      <c r="DZ453" s="233">
        <f ca="1">COUNTIF('Group Stages'!O7:O150,DT453)</f>
        <v>0</v>
      </c>
      <c r="EA453" s="233">
        <f ca="1">COUNTIF('Group Stages'!P7:P150,DT453)</f>
        <v>0</v>
      </c>
      <c r="EB453" s="233">
        <f ca="1">COUNTIF('Group Stages'!Q7:Q150,DT453)</f>
        <v>0</v>
      </c>
      <c r="EC453" s="233">
        <f ca="1">COUNTIF('Knock Out Stages'!K7:K85,DT453)</f>
        <v>0</v>
      </c>
      <c r="ED453" s="233">
        <f ca="1">COUNTIF('Knock Out Stages'!L7:L85,DT453)</f>
        <v>0</v>
      </c>
      <c r="EE453" s="233">
        <f ca="1">COUNTIF('Knock Out Stages'!M7:M85,DT453)</f>
        <v>0</v>
      </c>
      <c r="EF453" s="233">
        <f ca="1">COUNTIF('Knock Out Stages'!N7:N85,DT453)</f>
        <v>0</v>
      </c>
      <c r="EG453" s="233">
        <f ca="1">COUNTIF('Knock Out Stages'!O7:O85,DT453)</f>
        <v>0</v>
      </c>
      <c r="EH453" s="233">
        <f ca="1">COUNTIF('Knock Out Stages'!P7:P85,DT453)</f>
        <v>0</v>
      </c>
      <c r="EI453" s="233">
        <f ca="1">COUNTIF('Knock Out Stages'!Q7:Q85,DT453)</f>
        <v>0</v>
      </c>
      <c r="EJ453" s="233">
        <f ca="1">COUNTIF('Knock Out Stages'!R7:R85,DT453)</f>
        <v>0</v>
      </c>
      <c r="EK453" s="233">
        <f t="shared" ca="1" si="901"/>
        <v>0</v>
      </c>
      <c r="EL453" s="235">
        <f ca="1">RANK(EK453,EK3:EK1250)+COUNTIF(EK3:EK453,EK453)-1</f>
        <v>451</v>
      </c>
      <c r="EM453" s="233" t="str">
        <f t="shared" ca="1" si="902"/>
        <v>Juninho Bacuna (Curacao)</v>
      </c>
    </row>
    <row r="454" spans="121:143" x14ac:dyDescent="0.2">
      <c r="DQ454" s="233" t="str">
        <f t="shared" ca="1" si="897"/>
        <v>Curacao</v>
      </c>
      <c r="DR454" s="233">
        <f t="shared" si="898"/>
        <v>9</v>
      </c>
      <c r="DS454" s="233">
        <f t="shared" si="899"/>
        <v>16</v>
      </c>
      <c r="DT454" s="233" t="str">
        <f ca="1">OFFSET(C3,DR454,DS454)</f>
        <v>Juriën Gaari</v>
      </c>
      <c r="DU454" s="233">
        <f ca="1">COUNTIF('Group Stages'!J7:J150,DT454)</f>
        <v>0</v>
      </c>
      <c r="DV454" s="233">
        <f ca="1">COUNTIF('Group Stages'!K7:K150,DT454)</f>
        <v>0</v>
      </c>
      <c r="DW454" s="233">
        <f ca="1">COUNTIF('Group Stages'!L7:L150,DT454)</f>
        <v>0</v>
      </c>
      <c r="DX454" s="233">
        <f ca="1">COUNTIF('Group Stages'!M7:M150,DT454)</f>
        <v>0</v>
      </c>
      <c r="DY454" s="233">
        <f ca="1">COUNTIF('Group Stages'!N7:N150,DT454)</f>
        <v>0</v>
      </c>
      <c r="DZ454" s="233">
        <f ca="1">COUNTIF('Group Stages'!O7:O150,DT454)</f>
        <v>0</v>
      </c>
      <c r="EA454" s="233">
        <f ca="1">COUNTIF('Group Stages'!P7:P150,DT454)</f>
        <v>0</v>
      </c>
      <c r="EB454" s="233">
        <f ca="1">COUNTIF('Group Stages'!Q7:Q150,DT454)</f>
        <v>0</v>
      </c>
      <c r="EC454" s="233">
        <f ca="1">COUNTIF('Knock Out Stages'!K7:K85,DT454)</f>
        <v>0</v>
      </c>
      <c r="ED454" s="233">
        <f ca="1">COUNTIF('Knock Out Stages'!L7:L85,DT454)</f>
        <v>0</v>
      </c>
      <c r="EE454" s="233">
        <f ca="1">COUNTIF('Knock Out Stages'!M7:M85,DT454)</f>
        <v>0</v>
      </c>
      <c r="EF454" s="233">
        <f ca="1">COUNTIF('Knock Out Stages'!N7:N85,DT454)</f>
        <v>0</v>
      </c>
      <c r="EG454" s="233">
        <f ca="1">COUNTIF('Knock Out Stages'!O7:O85,DT454)</f>
        <v>0</v>
      </c>
      <c r="EH454" s="233">
        <f ca="1">COUNTIF('Knock Out Stages'!P7:P85,DT454)</f>
        <v>0</v>
      </c>
      <c r="EI454" s="233">
        <f ca="1">COUNTIF('Knock Out Stages'!Q7:Q85,DT454)</f>
        <v>0</v>
      </c>
      <c r="EJ454" s="233">
        <f ca="1">COUNTIF('Knock Out Stages'!R7:R85,DT454)</f>
        <v>0</v>
      </c>
      <c r="EK454" s="233">
        <f t="shared" ca="1" si="901"/>
        <v>0</v>
      </c>
      <c r="EL454" s="235">
        <f ca="1">RANK(EK454,EK3:EK1250)+COUNTIF(EK3:EK454,EK454)-1</f>
        <v>452</v>
      </c>
      <c r="EM454" s="233" t="str">
        <f t="shared" ca="1" si="902"/>
        <v>Juriën Gaari (Curacao)</v>
      </c>
    </row>
    <row r="455" spans="121:143" x14ac:dyDescent="0.2">
      <c r="DQ455" s="233" t="str">
        <f t="shared" ca="1" si="897"/>
        <v>Curacao</v>
      </c>
      <c r="DR455" s="233">
        <f t="shared" si="898"/>
        <v>10</v>
      </c>
      <c r="DS455" s="233">
        <f t="shared" si="899"/>
        <v>16</v>
      </c>
      <c r="DT455" s="233" t="str">
        <f ca="1">OFFSET(C3,DR455,DS455)</f>
        <v>Kenji Gorré</v>
      </c>
      <c r="DU455" s="233">
        <f ca="1">COUNTIF('Group Stages'!J7:J150,DT455)</f>
        <v>0</v>
      </c>
      <c r="DV455" s="233">
        <f ca="1">COUNTIF('Group Stages'!K7:K150,DT455)</f>
        <v>0</v>
      </c>
      <c r="DW455" s="233">
        <f ca="1">COUNTIF('Group Stages'!L7:L150,DT455)</f>
        <v>0</v>
      </c>
      <c r="DX455" s="233">
        <f ca="1">COUNTIF('Group Stages'!M7:M150,DT455)</f>
        <v>0</v>
      </c>
      <c r="DY455" s="233">
        <f ca="1">COUNTIF('Group Stages'!N7:N150,DT455)</f>
        <v>0</v>
      </c>
      <c r="DZ455" s="233">
        <f ca="1">COUNTIF('Group Stages'!O7:O150,DT455)</f>
        <v>0</v>
      </c>
      <c r="EA455" s="233">
        <f ca="1">COUNTIF('Group Stages'!P7:P150,DT455)</f>
        <v>0</v>
      </c>
      <c r="EB455" s="233">
        <f ca="1">COUNTIF('Group Stages'!Q7:Q150,DT455)</f>
        <v>0</v>
      </c>
      <c r="EC455" s="233">
        <f ca="1">COUNTIF('Knock Out Stages'!K7:K85,DT455)</f>
        <v>0</v>
      </c>
      <c r="ED455" s="233">
        <f ca="1">COUNTIF('Knock Out Stages'!L7:L85,DT455)</f>
        <v>0</v>
      </c>
      <c r="EE455" s="233">
        <f ca="1">COUNTIF('Knock Out Stages'!M7:M85,DT455)</f>
        <v>0</v>
      </c>
      <c r="EF455" s="233">
        <f ca="1">COUNTIF('Knock Out Stages'!N7:N85,DT455)</f>
        <v>0</v>
      </c>
      <c r="EG455" s="233">
        <f ca="1">COUNTIF('Knock Out Stages'!O7:O85,DT455)</f>
        <v>0</v>
      </c>
      <c r="EH455" s="233">
        <f ca="1">COUNTIF('Knock Out Stages'!P7:P85,DT455)</f>
        <v>0</v>
      </c>
      <c r="EI455" s="233">
        <f ca="1">COUNTIF('Knock Out Stages'!Q7:Q85,DT455)</f>
        <v>0</v>
      </c>
      <c r="EJ455" s="233">
        <f ca="1">COUNTIF('Knock Out Stages'!R7:R85,DT455)</f>
        <v>0</v>
      </c>
      <c r="EK455" s="233">
        <f t="shared" ca="1" si="901"/>
        <v>0</v>
      </c>
      <c r="EL455" s="235">
        <f ca="1">RANK(EK455,EK3:EK1250)+COUNTIF(EK3:EK455,EK455)-1</f>
        <v>453</v>
      </c>
      <c r="EM455" s="233" t="str">
        <f t="shared" ca="1" si="902"/>
        <v>Kenji Gorré (Curacao)</v>
      </c>
    </row>
    <row r="456" spans="121:143" x14ac:dyDescent="0.2">
      <c r="DQ456" s="233" t="str">
        <f t="shared" ca="1" si="897"/>
        <v>Curacao</v>
      </c>
      <c r="DR456" s="233">
        <f t="shared" si="898"/>
        <v>11</v>
      </c>
      <c r="DS456" s="233">
        <f t="shared" si="899"/>
        <v>16</v>
      </c>
      <c r="DT456" s="233" t="str">
        <f ca="1">OFFSET(C3,DR456,DS456)</f>
        <v>Kevin Felida</v>
      </c>
      <c r="DU456" s="233">
        <f ca="1">COUNTIF('Group Stages'!J7:J150,DT456)</f>
        <v>0</v>
      </c>
      <c r="DV456" s="233">
        <f ca="1">COUNTIF('Group Stages'!K7:K150,DT456)</f>
        <v>0</v>
      </c>
      <c r="DW456" s="233">
        <f ca="1">COUNTIF('Group Stages'!L7:L150,DT456)</f>
        <v>0</v>
      </c>
      <c r="DX456" s="233">
        <f ca="1">COUNTIF('Group Stages'!M7:M150,DT456)</f>
        <v>0</v>
      </c>
      <c r="DY456" s="233">
        <f ca="1">COUNTIF('Group Stages'!N7:N150,DT456)</f>
        <v>0</v>
      </c>
      <c r="DZ456" s="233">
        <f ca="1">COUNTIF('Group Stages'!O7:O150,DT456)</f>
        <v>0</v>
      </c>
      <c r="EA456" s="233">
        <f ca="1">COUNTIF('Group Stages'!P7:P150,DT456)</f>
        <v>0</v>
      </c>
      <c r="EB456" s="233">
        <f ca="1">COUNTIF('Group Stages'!Q7:Q150,DT456)</f>
        <v>0</v>
      </c>
      <c r="EC456" s="233">
        <f ca="1">COUNTIF('Knock Out Stages'!K7:K85,DT456)</f>
        <v>0</v>
      </c>
      <c r="ED456" s="233">
        <f ca="1">COUNTIF('Knock Out Stages'!L7:L85,DT456)</f>
        <v>0</v>
      </c>
      <c r="EE456" s="233">
        <f ca="1">COUNTIF('Knock Out Stages'!M7:M85,DT456)</f>
        <v>0</v>
      </c>
      <c r="EF456" s="233">
        <f ca="1">COUNTIF('Knock Out Stages'!N7:N85,DT456)</f>
        <v>0</v>
      </c>
      <c r="EG456" s="233">
        <f ca="1">COUNTIF('Knock Out Stages'!O7:O85,DT456)</f>
        <v>0</v>
      </c>
      <c r="EH456" s="233">
        <f ca="1">COUNTIF('Knock Out Stages'!P7:P85,DT456)</f>
        <v>0</v>
      </c>
      <c r="EI456" s="233">
        <f ca="1">COUNTIF('Knock Out Stages'!Q7:Q85,DT456)</f>
        <v>0</v>
      </c>
      <c r="EJ456" s="233">
        <f ca="1">COUNTIF('Knock Out Stages'!R7:R85,DT456)</f>
        <v>0</v>
      </c>
      <c r="EK456" s="233">
        <f t="shared" ca="1" si="901"/>
        <v>0</v>
      </c>
      <c r="EL456" s="235">
        <f ca="1">RANK(EK456,EK3:EK1250)+COUNTIF(EK3:EK456,EK456)-1</f>
        <v>454</v>
      </c>
      <c r="EM456" s="233" t="str">
        <f t="shared" ca="1" si="902"/>
        <v>Kevin Felida (Curacao)</v>
      </c>
    </row>
    <row r="457" spans="121:143" x14ac:dyDescent="0.2">
      <c r="DQ457" s="233" t="str">
        <f t="shared" ca="1" si="897"/>
        <v>Curacao</v>
      </c>
      <c r="DR457" s="233">
        <f t="shared" si="898"/>
        <v>12</v>
      </c>
      <c r="DS457" s="233">
        <f t="shared" si="899"/>
        <v>16</v>
      </c>
      <c r="DT457" s="233" t="str">
        <f ca="1">OFFSET(C3,DR457,DS457)</f>
        <v>Leandro Bacuna</v>
      </c>
      <c r="DU457" s="233">
        <f ca="1">COUNTIF('Group Stages'!J7:J150,DT457)</f>
        <v>0</v>
      </c>
      <c r="DV457" s="233">
        <f ca="1">COUNTIF('Group Stages'!K7:K150,DT457)</f>
        <v>0</v>
      </c>
      <c r="DW457" s="233">
        <f ca="1">COUNTIF('Group Stages'!L7:L150,DT457)</f>
        <v>0</v>
      </c>
      <c r="DX457" s="233">
        <f ca="1">COUNTIF('Group Stages'!M7:M150,DT457)</f>
        <v>0</v>
      </c>
      <c r="DY457" s="233">
        <f ca="1">COUNTIF('Group Stages'!N7:N150,DT457)</f>
        <v>0</v>
      </c>
      <c r="DZ457" s="233">
        <f ca="1">COUNTIF('Group Stages'!O7:O150,DT457)</f>
        <v>0</v>
      </c>
      <c r="EA457" s="233">
        <f ca="1">COUNTIF('Group Stages'!P7:P150,DT457)</f>
        <v>0</v>
      </c>
      <c r="EB457" s="233">
        <f ca="1">COUNTIF('Group Stages'!Q7:Q150,DT457)</f>
        <v>0</v>
      </c>
      <c r="EC457" s="233">
        <f ca="1">COUNTIF('Knock Out Stages'!K7:K85,DT457)</f>
        <v>0</v>
      </c>
      <c r="ED457" s="233">
        <f ca="1">COUNTIF('Knock Out Stages'!L7:L85,DT457)</f>
        <v>0</v>
      </c>
      <c r="EE457" s="233">
        <f ca="1">COUNTIF('Knock Out Stages'!M7:M85,DT457)</f>
        <v>0</v>
      </c>
      <c r="EF457" s="233">
        <f ca="1">COUNTIF('Knock Out Stages'!N7:N85,DT457)</f>
        <v>0</v>
      </c>
      <c r="EG457" s="233">
        <f ca="1">COUNTIF('Knock Out Stages'!O7:O85,DT457)</f>
        <v>0</v>
      </c>
      <c r="EH457" s="233">
        <f ca="1">COUNTIF('Knock Out Stages'!P7:P85,DT457)</f>
        <v>0</v>
      </c>
      <c r="EI457" s="233">
        <f ca="1">COUNTIF('Knock Out Stages'!Q7:Q85,DT457)</f>
        <v>0</v>
      </c>
      <c r="EJ457" s="233">
        <f ca="1">COUNTIF('Knock Out Stages'!R7:R85,DT457)</f>
        <v>0</v>
      </c>
      <c r="EK457" s="233">
        <f t="shared" ca="1" si="901"/>
        <v>0</v>
      </c>
      <c r="EL457" s="235">
        <f ca="1">RANK(EK457,EK3:EK1250)+COUNTIF(EK3:EK457,EK457)-1</f>
        <v>455</v>
      </c>
      <c r="EM457" s="233" t="str">
        <f t="shared" ca="1" si="902"/>
        <v>Leandro Bacuna (Curacao)</v>
      </c>
    </row>
    <row r="458" spans="121:143" x14ac:dyDescent="0.2">
      <c r="DQ458" s="233" t="str">
        <f t="shared" ca="1" si="897"/>
        <v>Curacao</v>
      </c>
      <c r="DR458" s="233">
        <f t="shared" si="898"/>
        <v>13</v>
      </c>
      <c r="DS458" s="233">
        <f t="shared" si="899"/>
        <v>16</v>
      </c>
      <c r="DT458" s="233" t="str">
        <f ca="1">OFFSET(C3,DR458,DS458)</f>
        <v>Livano Comenencia</v>
      </c>
      <c r="DU458" s="233">
        <f ca="1">COUNTIF('Group Stages'!J7:J150,DT458)</f>
        <v>0</v>
      </c>
      <c r="DV458" s="233">
        <f ca="1">COUNTIF('Group Stages'!K7:K150,DT458)</f>
        <v>0</v>
      </c>
      <c r="DW458" s="233">
        <f ca="1">COUNTIF('Group Stages'!L7:L150,DT458)</f>
        <v>0</v>
      </c>
      <c r="DX458" s="233">
        <f ca="1">COUNTIF('Group Stages'!M7:M150,DT458)</f>
        <v>0</v>
      </c>
      <c r="DY458" s="233">
        <f ca="1">COUNTIF('Group Stages'!N7:N150,DT458)</f>
        <v>0</v>
      </c>
      <c r="DZ458" s="233">
        <f ca="1">COUNTIF('Group Stages'!O7:O150,DT458)</f>
        <v>0</v>
      </c>
      <c r="EA458" s="233">
        <f ca="1">COUNTIF('Group Stages'!P7:P150,DT458)</f>
        <v>0</v>
      </c>
      <c r="EB458" s="233">
        <f ca="1">COUNTIF('Group Stages'!Q7:Q150,DT458)</f>
        <v>0</v>
      </c>
      <c r="EC458" s="233">
        <f ca="1">COUNTIF('Knock Out Stages'!K7:K85,DT458)</f>
        <v>0</v>
      </c>
      <c r="ED458" s="233">
        <f ca="1">COUNTIF('Knock Out Stages'!L7:L85,DT458)</f>
        <v>0</v>
      </c>
      <c r="EE458" s="233">
        <f ca="1">COUNTIF('Knock Out Stages'!M7:M85,DT458)</f>
        <v>0</v>
      </c>
      <c r="EF458" s="233">
        <f ca="1">COUNTIF('Knock Out Stages'!N7:N85,DT458)</f>
        <v>0</v>
      </c>
      <c r="EG458" s="233">
        <f ca="1">COUNTIF('Knock Out Stages'!O7:O85,DT458)</f>
        <v>0</v>
      </c>
      <c r="EH458" s="233">
        <f ca="1">COUNTIF('Knock Out Stages'!P7:P85,DT458)</f>
        <v>0</v>
      </c>
      <c r="EI458" s="233">
        <f ca="1">COUNTIF('Knock Out Stages'!Q7:Q85,DT458)</f>
        <v>0</v>
      </c>
      <c r="EJ458" s="233">
        <f ca="1">COUNTIF('Knock Out Stages'!R7:R85,DT458)</f>
        <v>0</v>
      </c>
      <c r="EK458" s="233">
        <f t="shared" ca="1" si="901"/>
        <v>0</v>
      </c>
      <c r="EL458" s="235">
        <f ca="1">RANK(EK458,EK3:EK1250)+COUNTIF(EK3:EK458,EK458)-1</f>
        <v>456</v>
      </c>
      <c r="EM458" s="233" t="str">
        <f t="shared" ca="1" si="902"/>
        <v>Livano Comenencia (Curacao)</v>
      </c>
    </row>
    <row r="459" spans="121:143" x14ac:dyDescent="0.2">
      <c r="DQ459" s="233" t="str">
        <f t="shared" ca="1" si="897"/>
        <v>Curacao</v>
      </c>
      <c r="DR459" s="233">
        <f t="shared" si="898"/>
        <v>14</v>
      </c>
      <c r="DS459" s="233">
        <f t="shared" si="899"/>
        <v>16</v>
      </c>
      <c r="DT459" s="233" t="str">
        <f ca="1">OFFSET(C3,DR459,DS459)</f>
        <v>Riechedly Bazoer</v>
      </c>
      <c r="DU459" s="233">
        <f ca="1">COUNTIF('Group Stages'!J7:J150,DT459)</f>
        <v>0</v>
      </c>
      <c r="DV459" s="233">
        <f ca="1">COUNTIF('Group Stages'!K7:K150,DT459)</f>
        <v>0</v>
      </c>
      <c r="DW459" s="233">
        <f ca="1">COUNTIF('Group Stages'!L7:L150,DT459)</f>
        <v>0</v>
      </c>
      <c r="DX459" s="233">
        <f ca="1">COUNTIF('Group Stages'!M7:M150,DT459)</f>
        <v>0</v>
      </c>
      <c r="DY459" s="233">
        <f ca="1">COUNTIF('Group Stages'!N7:N150,DT459)</f>
        <v>0</v>
      </c>
      <c r="DZ459" s="233">
        <f ca="1">COUNTIF('Group Stages'!O7:O150,DT459)</f>
        <v>0</v>
      </c>
      <c r="EA459" s="233">
        <f ca="1">COUNTIF('Group Stages'!P7:P150,DT459)</f>
        <v>0</v>
      </c>
      <c r="EB459" s="233">
        <f ca="1">COUNTIF('Group Stages'!Q7:Q150,DT459)</f>
        <v>0</v>
      </c>
      <c r="EC459" s="233">
        <f ca="1">COUNTIF('Knock Out Stages'!K7:K85,DT459)</f>
        <v>0</v>
      </c>
      <c r="ED459" s="233">
        <f ca="1">COUNTIF('Knock Out Stages'!L7:L85,DT459)</f>
        <v>0</v>
      </c>
      <c r="EE459" s="233">
        <f ca="1">COUNTIF('Knock Out Stages'!M7:M85,DT459)</f>
        <v>0</v>
      </c>
      <c r="EF459" s="233">
        <f ca="1">COUNTIF('Knock Out Stages'!N7:N85,DT459)</f>
        <v>0</v>
      </c>
      <c r="EG459" s="233">
        <f ca="1">COUNTIF('Knock Out Stages'!O7:O85,DT459)</f>
        <v>0</v>
      </c>
      <c r="EH459" s="233">
        <f ca="1">COUNTIF('Knock Out Stages'!P7:P85,DT459)</f>
        <v>0</v>
      </c>
      <c r="EI459" s="233">
        <f ca="1">COUNTIF('Knock Out Stages'!Q7:Q85,DT459)</f>
        <v>0</v>
      </c>
      <c r="EJ459" s="233">
        <f ca="1">COUNTIF('Knock Out Stages'!R7:R85,DT459)</f>
        <v>0</v>
      </c>
      <c r="EK459" s="233">
        <f t="shared" ca="1" si="901"/>
        <v>0</v>
      </c>
      <c r="EL459" s="235">
        <f ca="1">RANK(EK459,EK3:EK1250)+COUNTIF(EK3:EK459,EK459)-1</f>
        <v>457</v>
      </c>
      <c r="EM459" s="233" t="str">
        <f t="shared" ca="1" si="902"/>
        <v>Riechedly Bazoer (Curacao)</v>
      </c>
    </row>
    <row r="460" spans="121:143" x14ac:dyDescent="0.2">
      <c r="DQ460" s="233" t="str">
        <f t="shared" ca="1" si="897"/>
        <v>Curacao</v>
      </c>
      <c r="DR460" s="233">
        <f t="shared" si="898"/>
        <v>15</v>
      </c>
      <c r="DS460" s="233">
        <f t="shared" si="899"/>
        <v>16</v>
      </c>
      <c r="DT460" s="233" t="str">
        <f ca="1">OFFSET(C3,DR460,DS460)</f>
        <v>Roshon van Eijma</v>
      </c>
      <c r="DU460" s="233">
        <f ca="1">COUNTIF('Group Stages'!J7:J150,DT460)</f>
        <v>0</v>
      </c>
      <c r="DV460" s="233">
        <f ca="1">COUNTIF('Group Stages'!K7:K150,DT460)</f>
        <v>0</v>
      </c>
      <c r="DW460" s="233">
        <f ca="1">COUNTIF('Group Stages'!L7:L150,DT460)</f>
        <v>0</v>
      </c>
      <c r="DX460" s="233">
        <f ca="1">COUNTIF('Group Stages'!M7:M150,DT460)</f>
        <v>0</v>
      </c>
      <c r="DY460" s="233">
        <f ca="1">COUNTIF('Group Stages'!N7:N150,DT460)</f>
        <v>0</v>
      </c>
      <c r="DZ460" s="233">
        <f ca="1">COUNTIF('Group Stages'!O7:O150,DT460)</f>
        <v>0</v>
      </c>
      <c r="EA460" s="233">
        <f ca="1">COUNTIF('Group Stages'!P7:P150,DT460)</f>
        <v>0</v>
      </c>
      <c r="EB460" s="233">
        <f ca="1">COUNTIF('Group Stages'!Q7:Q150,DT460)</f>
        <v>0</v>
      </c>
      <c r="EC460" s="233">
        <f ca="1">COUNTIF('Knock Out Stages'!K7:K85,DT460)</f>
        <v>0</v>
      </c>
      <c r="ED460" s="233">
        <f ca="1">COUNTIF('Knock Out Stages'!L7:L85,DT460)</f>
        <v>0</v>
      </c>
      <c r="EE460" s="233">
        <f ca="1">COUNTIF('Knock Out Stages'!M7:M85,DT460)</f>
        <v>0</v>
      </c>
      <c r="EF460" s="233">
        <f ca="1">COUNTIF('Knock Out Stages'!N7:N85,DT460)</f>
        <v>0</v>
      </c>
      <c r="EG460" s="233">
        <f ca="1">COUNTIF('Knock Out Stages'!O7:O85,DT460)</f>
        <v>0</v>
      </c>
      <c r="EH460" s="233">
        <f ca="1">COUNTIF('Knock Out Stages'!P7:P85,DT460)</f>
        <v>0</v>
      </c>
      <c r="EI460" s="233">
        <f ca="1">COUNTIF('Knock Out Stages'!Q7:Q85,DT460)</f>
        <v>0</v>
      </c>
      <c r="EJ460" s="233">
        <f ca="1">COUNTIF('Knock Out Stages'!R7:R85,DT460)</f>
        <v>0</v>
      </c>
      <c r="EK460" s="233">
        <f t="shared" ca="1" si="901"/>
        <v>0</v>
      </c>
      <c r="EL460" s="235">
        <f ca="1">RANK(EK460,EK3:EK1250)+COUNTIF(EK3:EK460,EK460)-1</f>
        <v>458</v>
      </c>
      <c r="EM460" s="233" t="str">
        <f t="shared" ca="1" si="902"/>
        <v>Roshon van Eijma (Curacao)</v>
      </c>
    </row>
    <row r="461" spans="121:143" x14ac:dyDescent="0.2">
      <c r="DQ461" s="233" t="str">
        <f t="shared" ca="1" si="897"/>
        <v>Curacao</v>
      </c>
      <c r="DR461" s="233">
        <f t="shared" si="898"/>
        <v>16</v>
      </c>
      <c r="DS461" s="233">
        <f t="shared" si="899"/>
        <v>16</v>
      </c>
      <c r="DT461" s="233" t="str">
        <f ca="1">OFFSET(C3,DR461,DS461)</f>
        <v>Sherel Floranus</v>
      </c>
      <c r="DU461" s="233">
        <f ca="1">COUNTIF('Group Stages'!J7:J150,DT461)</f>
        <v>0</v>
      </c>
      <c r="DV461" s="233">
        <f ca="1">COUNTIF('Group Stages'!K7:K150,DT461)</f>
        <v>0</v>
      </c>
      <c r="DW461" s="233">
        <f ca="1">COUNTIF('Group Stages'!L7:L150,DT461)</f>
        <v>0</v>
      </c>
      <c r="DX461" s="233">
        <f ca="1">COUNTIF('Group Stages'!M7:M150,DT461)</f>
        <v>0</v>
      </c>
      <c r="DY461" s="233">
        <f ca="1">COUNTIF('Group Stages'!N7:N150,DT461)</f>
        <v>0</v>
      </c>
      <c r="DZ461" s="233">
        <f ca="1">COUNTIF('Group Stages'!O7:O150,DT461)</f>
        <v>0</v>
      </c>
      <c r="EA461" s="233">
        <f ca="1">COUNTIF('Group Stages'!P7:P150,DT461)</f>
        <v>0</v>
      </c>
      <c r="EB461" s="233">
        <f ca="1">COUNTIF('Group Stages'!Q7:Q150,DT461)</f>
        <v>0</v>
      </c>
      <c r="EC461" s="233">
        <f ca="1">COUNTIF('Knock Out Stages'!K7:K85,DT461)</f>
        <v>0</v>
      </c>
      <c r="ED461" s="233">
        <f ca="1">COUNTIF('Knock Out Stages'!L7:L85,DT461)</f>
        <v>0</v>
      </c>
      <c r="EE461" s="233">
        <f ca="1">COUNTIF('Knock Out Stages'!M7:M85,DT461)</f>
        <v>0</v>
      </c>
      <c r="EF461" s="233">
        <f ca="1">COUNTIF('Knock Out Stages'!N7:N85,DT461)</f>
        <v>0</v>
      </c>
      <c r="EG461" s="233">
        <f ca="1">COUNTIF('Knock Out Stages'!O7:O85,DT461)</f>
        <v>0</v>
      </c>
      <c r="EH461" s="233">
        <f ca="1">COUNTIF('Knock Out Stages'!P7:P85,DT461)</f>
        <v>0</v>
      </c>
      <c r="EI461" s="233">
        <f ca="1">COUNTIF('Knock Out Stages'!Q7:Q85,DT461)</f>
        <v>0</v>
      </c>
      <c r="EJ461" s="233">
        <f ca="1">COUNTIF('Knock Out Stages'!R7:R85,DT461)</f>
        <v>0</v>
      </c>
      <c r="EK461" s="233">
        <f t="shared" ca="1" si="901"/>
        <v>0</v>
      </c>
      <c r="EL461" s="235">
        <f ca="1">RANK(EK461,EK3:EK1250)+COUNTIF(EK3:EK461,EK461)-1</f>
        <v>459</v>
      </c>
      <c r="EM461" s="233" t="str">
        <f t="shared" ca="1" si="902"/>
        <v>Sherel Floranus (Curacao)</v>
      </c>
    </row>
    <row r="462" spans="121:143" x14ac:dyDescent="0.2">
      <c r="DQ462" s="233" t="str">
        <f t="shared" ca="1" si="897"/>
        <v>Curacao</v>
      </c>
      <c r="DR462" s="233">
        <f t="shared" si="898"/>
        <v>17</v>
      </c>
      <c r="DS462" s="233">
        <f t="shared" si="899"/>
        <v>16</v>
      </c>
      <c r="DT462" s="233" t="str">
        <f ca="1">OFFSET(C3,DR462,DS462)</f>
        <v>Shurandy Sambo</v>
      </c>
      <c r="DU462" s="233">
        <f ca="1">COUNTIF('Group Stages'!J7:J150,DT462)</f>
        <v>0</v>
      </c>
      <c r="DV462" s="233">
        <f ca="1">COUNTIF('Group Stages'!K7:K150,DT462)</f>
        <v>0</v>
      </c>
      <c r="DW462" s="233">
        <f ca="1">COUNTIF('Group Stages'!L7:L150,DT462)</f>
        <v>0</v>
      </c>
      <c r="DX462" s="233">
        <f ca="1">COUNTIF('Group Stages'!M7:M150,DT462)</f>
        <v>0</v>
      </c>
      <c r="DY462" s="233">
        <f ca="1">COUNTIF('Group Stages'!N7:N150,DT462)</f>
        <v>0</v>
      </c>
      <c r="DZ462" s="233">
        <f ca="1">COUNTIF('Group Stages'!O7:O150,DT462)</f>
        <v>0</v>
      </c>
      <c r="EA462" s="233">
        <f ca="1">COUNTIF('Group Stages'!P7:P150,DT462)</f>
        <v>0</v>
      </c>
      <c r="EB462" s="233">
        <f ca="1">COUNTIF('Group Stages'!Q7:Q150,DT462)</f>
        <v>0</v>
      </c>
      <c r="EC462" s="233">
        <f ca="1">COUNTIF('Knock Out Stages'!K7:K85,DT462)</f>
        <v>0</v>
      </c>
      <c r="ED462" s="233">
        <f ca="1">COUNTIF('Knock Out Stages'!L7:L85,DT462)</f>
        <v>0</v>
      </c>
      <c r="EE462" s="233">
        <f ca="1">COUNTIF('Knock Out Stages'!M7:M85,DT462)</f>
        <v>0</v>
      </c>
      <c r="EF462" s="233">
        <f ca="1">COUNTIF('Knock Out Stages'!N7:N85,DT462)</f>
        <v>0</v>
      </c>
      <c r="EG462" s="233">
        <f ca="1">COUNTIF('Knock Out Stages'!O7:O85,DT462)</f>
        <v>0</v>
      </c>
      <c r="EH462" s="233">
        <f ca="1">COUNTIF('Knock Out Stages'!P7:P85,DT462)</f>
        <v>0</v>
      </c>
      <c r="EI462" s="233">
        <f ca="1">COUNTIF('Knock Out Stages'!Q7:Q85,DT462)</f>
        <v>0</v>
      </c>
      <c r="EJ462" s="233">
        <f ca="1">COUNTIF('Knock Out Stages'!R7:R85,DT462)</f>
        <v>0</v>
      </c>
      <c r="EK462" s="233">
        <f t="shared" ca="1" si="901"/>
        <v>0</v>
      </c>
      <c r="EL462" s="235">
        <f ca="1">RANK(EK462,EK3:EK1250)+COUNTIF(EK3:EK462,EK462)-1</f>
        <v>460</v>
      </c>
      <c r="EM462" s="233" t="str">
        <f t="shared" ca="1" si="902"/>
        <v>Shurandy Sambo (Curacao)</v>
      </c>
    </row>
    <row r="463" spans="121:143" x14ac:dyDescent="0.2">
      <c r="DQ463" s="233" t="str">
        <f t="shared" ca="1" si="897"/>
        <v>Curacao</v>
      </c>
      <c r="DR463" s="233">
        <f t="shared" si="898"/>
        <v>18</v>
      </c>
      <c r="DS463" s="233">
        <f t="shared" si="899"/>
        <v>16</v>
      </c>
      <c r="DT463" s="233" t="str">
        <f ca="1">OFFSET(C3,DR463,DS463)</f>
        <v>Sontje Hansen</v>
      </c>
      <c r="DU463" s="233">
        <f ca="1">COUNTIF('Group Stages'!J7:J150,DT463)</f>
        <v>0</v>
      </c>
      <c r="DV463" s="233">
        <f ca="1">COUNTIF('Group Stages'!K7:K150,DT463)</f>
        <v>0</v>
      </c>
      <c r="DW463" s="233">
        <f ca="1">COUNTIF('Group Stages'!L7:L150,DT463)</f>
        <v>0</v>
      </c>
      <c r="DX463" s="233">
        <f ca="1">COUNTIF('Group Stages'!M7:M150,DT463)</f>
        <v>0</v>
      </c>
      <c r="DY463" s="233">
        <f ca="1">COUNTIF('Group Stages'!N7:N150,DT463)</f>
        <v>0</v>
      </c>
      <c r="DZ463" s="233">
        <f ca="1">COUNTIF('Group Stages'!O7:O150,DT463)</f>
        <v>0</v>
      </c>
      <c r="EA463" s="233">
        <f ca="1">COUNTIF('Group Stages'!P7:P150,DT463)</f>
        <v>0</v>
      </c>
      <c r="EB463" s="233">
        <f ca="1">COUNTIF('Group Stages'!Q7:Q150,DT463)</f>
        <v>0</v>
      </c>
      <c r="EC463" s="233">
        <f ca="1">COUNTIF('Knock Out Stages'!K7:K85,DT463)</f>
        <v>0</v>
      </c>
      <c r="ED463" s="233">
        <f ca="1">COUNTIF('Knock Out Stages'!L7:L85,DT463)</f>
        <v>0</v>
      </c>
      <c r="EE463" s="233">
        <f ca="1">COUNTIF('Knock Out Stages'!M7:M85,DT463)</f>
        <v>0</v>
      </c>
      <c r="EF463" s="233">
        <f ca="1">COUNTIF('Knock Out Stages'!N7:N85,DT463)</f>
        <v>0</v>
      </c>
      <c r="EG463" s="233">
        <f ca="1">COUNTIF('Knock Out Stages'!O7:O85,DT463)</f>
        <v>0</v>
      </c>
      <c r="EH463" s="233">
        <f ca="1">COUNTIF('Knock Out Stages'!P7:P85,DT463)</f>
        <v>0</v>
      </c>
      <c r="EI463" s="233">
        <f ca="1">COUNTIF('Knock Out Stages'!Q7:Q85,DT463)</f>
        <v>0</v>
      </c>
      <c r="EJ463" s="233">
        <f ca="1">COUNTIF('Knock Out Stages'!R7:R85,DT463)</f>
        <v>0</v>
      </c>
      <c r="EK463" s="233">
        <f t="shared" ca="1" si="901"/>
        <v>0</v>
      </c>
      <c r="EL463" s="235">
        <f ca="1">RANK(EK463,EK3:EK1250)+COUNTIF(EK3:EK463,EK463)-1</f>
        <v>461</v>
      </c>
      <c r="EM463" s="233" t="str">
        <f t="shared" ca="1" si="902"/>
        <v>Sontje Hansen (Curacao)</v>
      </c>
    </row>
    <row r="464" spans="121:143" x14ac:dyDescent="0.2">
      <c r="DQ464" s="233" t="str">
        <f t="shared" ca="1" si="897"/>
        <v>Curacao</v>
      </c>
      <c r="DR464" s="233">
        <f t="shared" si="898"/>
        <v>19</v>
      </c>
      <c r="DS464" s="233">
        <f t="shared" si="899"/>
        <v>16</v>
      </c>
      <c r="DT464" s="233" t="str">
        <f ca="1">OFFSET(C3,DR464,DS464)</f>
        <v>Tahith Chong</v>
      </c>
      <c r="DU464" s="233">
        <f ca="1">COUNTIF('Group Stages'!J7:J150,DT464)</f>
        <v>0</v>
      </c>
      <c r="DV464" s="233">
        <f ca="1">COUNTIF('Group Stages'!K7:K150,DT464)</f>
        <v>0</v>
      </c>
      <c r="DW464" s="233">
        <f ca="1">COUNTIF('Group Stages'!L7:L150,DT464)</f>
        <v>0</v>
      </c>
      <c r="DX464" s="233">
        <f ca="1">COUNTIF('Group Stages'!M7:M150,DT464)</f>
        <v>0</v>
      </c>
      <c r="DY464" s="233">
        <f ca="1">COUNTIF('Group Stages'!N7:N150,DT464)</f>
        <v>0</v>
      </c>
      <c r="DZ464" s="233">
        <f ca="1">COUNTIF('Group Stages'!O7:O150,DT464)</f>
        <v>0</v>
      </c>
      <c r="EA464" s="233">
        <f ca="1">COUNTIF('Group Stages'!P7:P150,DT464)</f>
        <v>0</v>
      </c>
      <c r="EB464" s="233">
        <f ca="1">COUNTIF('Group Stages'!Q7:Q150,DT464)</f>
        <v>0</v>
      </c>
      <c r="EC464" s="233">
        <f ca="1">COUNTIF('Knock Out Stages'!K7:K85,DT464)</f>
        <v>0</v>
      </c>
      <c r="ED464" s="233">
        <f ca="1">COUNTIF('Knock Out Stages'!L7:L85,DT464)</f>
        <v>0</v>
      </c>
      <c r="EE464" s="233">
        <f ca="1">COUNTIF('Knock Out Stages'!M7:M85,DT464)</f>
        <v>0</v>
      </c>
      <c r="EF464" s="233">
        <f ca="1">COUNTIF('Knock Out Stages'!N7:N85,DT464)</f>
        <v>0</v>
      </c>
      <c r="EG464" s="233">
        <f ca="1">COUNTIF('Knock Out Stages'!O7:O85,DT464)</f>
        <v>0</v>
      </c>
      <c r="EH464" s="233">
        <f ca="1">COUNTIF('Knock Out Stages'!P7:P85,DT464)</f>
        <v>0</v>
      </c>
      <c r="EI464" s="233">
        <f ca="1">COUNTIF('Knock Out Stages'!Q7:Q85,DT464)</f>
        <v>0</v>
      </c>
      <c r="EJ464" s="233">
        <f ca="1">COUNTIF('Knock Out Stages'!R7:R85,DT464)</f>
        <v>0</v>
      </c>
      <c r="EK464" s="233">
        <f t="shared" ca="1" si="901"/>
        <v>0</v>
      </c>
      <c r="EL464" s="235">
        <f ca="1">RANK(EK464,EK3:EK1250)+COUNTIF(EK3:EK464,EK464)-1</f>
        <v>462</v>
      </c>
      <c r="EM464" s="233" t="str">
        <f t="shared" ca="1" si="902"/>
        <v>Tahith Chong (Curacao)</v>
      </c>
    </row>
    <row r="465" spans="121:143" x14ac:dyDescent="0.2">
      <c r="DQ465" s="233" t="str">
        <f t="shared" ca="1" si="897"/>
        <v>Curacao</v>
      </c>
      <c r="DR465" s="233">
        <f t="shared" si="898"/>
        <v>20</v>
      </c>
      <c r="DS465" s="233">
        <f t="shared" si="899"/>
        <v>16</v>
      </c>
      <c r="DT465" s="233" t="str">
        <f ca="1">OFFSET(C3,DR465,DS465)</f>
        <v>Trevor Doornbusch</v>
      </c>
      <c r="DU465" s="233">
        <f ca="1">COUNTIF('Group Stages'!J7:J150,DT465)</f>
        <v>0</v>
      </c>
      <c r="DV465" s="233">
        <f ca="1">COUNTIF('Group Stages'!K7:K150,DT465)</f>
        <v>0</v>
      </c>
      <c r="DW465" s="233">
        <f ca="1">COUNTIF('Group Stages'!L7:L150,DT465)</f>
        <v>0</v>
      </c>
      <c r="DX465" s="233">
        <f ca="1">COUNTIF('Group Stages'!M7:M150,DT465)</f>
        <v>0</v>
      </c>
      <c r="DY465" s="233">
        <f ca="1">COUNTIF('Group Stages'!N7:N150,DT465)</f>
        <v>0</v>
      </c>
      <c r="DZ465" s="233">
        <f ca="1">COUNTIF('Group Stages'!O7:O150,DT465)</f>
        <v>0</v>
      </c>
      <c r="EA465" s="233">
        <f ca="1">COUNTIF('Group Stages'!P7:P150,DT465)</f>
        <v>0</v>
      </c>
      <c r="EB465" s="233">
        <f ca="1">COUNTIF('Group Stages'!Q7:Q150,DT465)</f>
        <v>0</v>
      </c>
      <c r="EC465" s="233">
        <f ca="1">COUNTIF('Knock Out Stages'!K7:K85,DT465)</f>
        <v>0</v>
      </c>
      <c r="ED465" s="233">
        <f ca="1">COUNTIF('Knock Out Stages'!L7:L85,DT465)</f>
        <v>0</v>
      </c>
      <c r="EE465" s="233">
        <f ca="1">COUNTIF('Knock Out Stages'!M7:M85,DT465)</f>
        <v>0</v>
      </c>
      <c r="EF465" s="233">
        <f ca="1">COUNTIF('Knock Out Stages'!N7:N85,DT465)</f>
        <v>0</v>
      </c>
      <c r="EG465" s="233">
        <f ca="1">COUNTIF('Knock Out Stages'!O7:O85,DT465)</f>
        <v>0</v>
      </c>
      <c r="EH465" s="233">
        <f ca="1">COUNTIF('Knock Out Stages'!P7:P85,DT465)</f>
        <v>0</v>
      </c>
      <c r="EI465" s="233">
        <f ca="1">COUNTIF('Knock Out Stages'!Q7:Q85,DT465)</f>
        <v>0</v>
      </c>
      <c r="EJ465" s="233">
        <f ca="1">COUNTIF('Knock Out Stages'!R7:R85,DT465)</f>
        <v>0</v>
      </c>
      <c r="EK465" s="233">
        <f t="shared" ca="1" si="901"/>
        <v>0</v>
      </c>
      <c r="EL465" s="235">
        <f ca="1">RANK(EK465,EK3:EK1250)+COUNTIF(EK3:EK465,EK465)-1</f>
        <v>463</v>
      </c>
      <c r="EM465" s="233" t="str">
        <f t="shared" ca="1" si="902"/>
        <v>Trevor Doornbusch (Curacao)</v>
      </c>
    </row>
    <row r="466" spans="121:143" x14ac:dyDescent="0.2">
      <c r="DQ466" s="233" t="str">
        <f t="shared" ca="1" si="897"/>
        <v>Curacao</v>
      </c>
      <c r="DR466" s="233">
        <f t="shared" si="898"/>
        <v>21</v>
      </c>
      <c r="DS466" s="233">
        <f t="shared" si="899"/>
        <v>16</v>
      </c>
      <c r="DT466" s="233" t="str">
        <f ca="1">OFFSET(C3,DR466,DS466)</f>
        <v>Tyrese Noslin</v>
      </c>
      <c r="DU466" s="233">
        <f ca="1">COUNTIF('Group Stages'!J7:J150,DT466)</f>
        <v>0</v>
      </c>
      <c r="DV466" s="233">
        <f ca="1">COUNTIF('Group Stages'!K7:K150,DT466)</f>
        <v>0</v>
      </c>
      <c r="DW466" s="233">
        <f ca="1">COUNTIF('Group Stages'!L7:L150,DT466)</f>
        <v>0</v>
      </c>
      <c r="DX466" s="233">
        <f ca="1">COUNTIF('Group Stages'!M7:M150,DT466)</f>
        <v>0</v>
      </c>
      <c r="DY466" s="233">
        <f ca="1">COUNTIF('Group Stages'!N7:N150,DT466)</f>
        <v>0</v>
      </c>
      <c r="DZ466" s="233">
        <f ca="1">COUNTIF('Group Stages'!O7:O150,DT466)</f>
        <v>0</v>
      </c>
      <c r="EA466" s="233">
        <f ca="1">COUNTIF('Group Stages'!P7:P150,DT466)</f>
        <v>0</v>
      </c>
      <c r="EB466" s="233">
        <f ca="1">COUNTIF('Group Stages'!Q7:Q150,DT466)</f>
        <v>0</v>
      </c>
      <c r="EC466" s="233">
        <f ca="1">COUNTIF('Knock Out Stages'!K7:K85,DT466)</f>
        <v>0</v>
      </c>
      <c r="ED466" s="233">
        <f ca="1">COUNTIF('Knock Out Stages'!L7:L85,DT466)</f>
        <v>0</v>
      </c>
      <c r="EE466" s="233">
        <f ca="1">COUNTIF('Knock Out Stages'!M7:M85,DT466)</f>
        <v>0</v>
      </c>
      <c r="EF466" s="233">
        <f ca="1">COUNTIF('Knock Out Stages'!N7:N85,DT466)</f>
        <v>0</v>
      </c>
      <c r="EG466" s="233">
        <f ca="1">COUNTIF('Knock Out Stages'!O7:O85,DT466)</f>
        <v>0</v>
      </c>
      <c r="EH466" s="233">
        <f ca="1">COUNTIF('Knock Out Stages'!P7:P85,DT466)</f>
        <v>0</v>
      </c>
      <c r="EI466" s="233">
        <f ca="1">COUNTIF('Knock Out Stages'!Q7:Q85,DT466)</f>
        <v>0</v>
      </c>
      <c r="EJ466" s="233">
        <f ca="1">COUNTIF('Knock Out Stages'!R7:R85,DT466)</f>
        <v>0</v>
      </c>
      <c r="EK466" s="233">
        <f t="shared" ca="1" si="901"/>
        <v>0</v>
      </c>
      <c r="EL466" s="235">
        <f ca="1">RANK(EK466,EK3:EK1250)+COUNTIF(EK3:EK466,EK466)-1</f>
        <v>464</v>
      </c>
      <c r="EM466" s="233" t="str">
        <f t="shared" ca="1" si="902"/>
        <v>Tyrese Noslin (Curacao)</v>
      </c>
    </row>
    <row r="467" spans="121:143" x14ac:dyDescent="0.2">
      <c r="DQ467" s="233" t="str">
        <f t="shared" ca="1" si="897"/>
        <v>Curacao</v>
      </c>
      <c r="DR467" s="233">
        <f t="shared" si="898"/>
        <v>22</v>
      </c>
      <c r="DS467" s="233">
        <f t="shared" si="899"/>
        <v>16</v>
      </c>
      <c r="DT467" s="233" t="str">
        <f ca="1">OFFSET(C3,DR467,DS467)</f>
        <v>Tyrick Bodak</v>
      </c>
      <c r="DU467" s="233">
        <f ca="1">COUNTIF('Group Stages'!J7:J150,DT467)</f>
        <v>0</v>
      </c>
      <c r="DV467" s="233">
        <f ca="1">COUNTIF('Group Stages'!K7:K150,DT467)</f>
        <v>0</v>
      </c>
      <c r="DW467" s="233">
        <f ca="1">COUNTIF('Group Stages'!L7:L150,DT467)</f>
        <v>0</v>
      </c>
      <c r="DX467" s="233">
        <f ca="1">COUNTIF('Group Stages'!M7:M150,DT467)</f>
        <v>0</v>
      </c>
      <c r="DY467" s="233">
        <f ca="1">COUNTIF('Group Stages'!N7:N150,DT467)</f>
        <v>0</v>
      </c>
      <c r="DZ467" s="233">
        <f ca="1">COUNTIF('Group Stages'!O7:O150,DT467)</f>
        <v>0</v>
      </c>
      <c r="EA467" s="233">
        <f ca="1">COUNTIF('Group Stages'!P7:P150,DT467)</f>
        <v>0</v>
      </c>
      <c r="EB467" s="233">
        <f ca="1">COUNTIF('Group Stages'!Q7:Q150,DT467)</f>
        <v>0</v>
      </c>
      <c r="EC467" s="233">
        <f ca="1">COUNTIF('Knock Out Stages'!K7:K85,DT467)</f>
        <v>0</v>
      </c>
      <c r="ED467" s="233">
        <f ca="1">COUNTIF('Knock Out Stages'!L7:L85,DT467)</f>
        <v>0</v>
      </c>
      <c r="EE467" s="233">
        <f ca="1">COUNTIF('Knock Out Stages'!M7:M85,DT467)</f>
        <v>0</v>
      </c>
      <c r="EF467" s="233">
        <f ca="1">COUNTIF('Knock Out Stages'!N7:N85,DT467)</f>
        <v>0</v>
      </c>
      <c r="EG467" s="233">
        <f ca="1">COUNTIF('Knock Out Stages'!O7:O85,DT467)</f>
        <v>0</v>
      </c>
      <c r="EH467" s="233">
        <f ca="1">COUNTIF('Knock Out Stages'!P7:P85,DT467)</f>
        <v>0</v>
      </c>
      <c r="EI467" s="233">
        <f ca="1">COUNTIF('Knock Out Stages'!Q7:Q85,DT467)</f>
        <v>0</v>
      </c>
      <c r="EJ467" s="233">
        <f ca="1">COUNTIF('Knock Out Stages'!R7:R85,DT467)</f>
        <v>0</v>
      </c>
      <c r="EK467" s="233">
        <f t="shared" ca="1" si="901"/>
        <v>0</v>
      </c>
      <c r="EL467" s="235">
        <f ca="1">RANK(EK467,EK3:EK1250)+COUNTIF(EK3:EK467,EK467)-1</f>
        <v>465</v>
      </c>
      <c r="EM467" s="233" t="str">
        <f t="shared" ca="1" si="902"/>
        <v>Tyrick Bodak (Curacao)</v>
      </c>
    </row>
    <row r="468" spans="121:143" x14ac:dyDescent="0.2">
      <c r="DQ468" s="233" t="str">
        <f t="shared" ca="1" si="897"/>
        <v>Curacao</v>
      </c>
      <c r="DR468" s="233">
        <f t="shared" si="898"/>
        <v>23</v>
      </c>
      <c r="DS468" s="233">
        <f t="shared" si="899"/>
        <v>16</v>
      </c>
      <c r="DT468" s="233">
        <f ca="1">OFFSET(C3,DR468,DS468)</f>
        <v>0</v>
      </c>
      <c r="DU468" s="233">
        <f ca="1">COUNTIF('Group Stages'!J7:J150,DT468)</f>
        <v>0</v>
      </c>
      <c r="DV468" s="233">
        <f ca="1">COUNTIF('Group Stages'!K7:K150,DT468)</f>
        <v>0</v>
      </c>
      <c r="DW468" s="233">
        <f ca="1">COUNTIF('Group Stages'!L7:L150,DT468)</f>
        <v>0</v>
      </c>
      <c r="DX468" s="233">
        <f ca="1">COUNTIF('Group Stages'!M7:M150,DT468)</f>
        <v>0</v>
      </c>
      <c r="DY468" s="233">
        <f ca="1">COUNTIF('Group Stages'!N7:N150,DT468)</f>
        <v>0</v>
      </c>
      <c r="DZ468" s="233">
        <f ca="1">COUNTIF('Group Stages'!O7:O150,DT468)</f>
        <v>0</v>
      </c>
      <c r="EA468" s="233">
        <f ca="1">COUNTIF('Group Stages'!P7:P150,DT468)</f>
        <v>0</v>
      </c>
      <c r="EB468" s="233">
        <f ca="1">COUNTIF('Group Stages'!Q7:Q150,DT468)</f>
        <v>0</v>
      </c>
      <c r="EC468" s="233">
        <f ca="1">COUNTIF('Knock Out Stages'!K7:K85,DT468)</f>
        <v>0</v>
      </c>
      <c r="ED468" s="233">
        <f ca="1">COUNTIF('Knock Out Stages'!L7:L85,DT468)</f>
        <v>0</v>
      </c>
      <c r="EE468" s="233">
        <f ca="1">COUNTIF('Knock Out Stages'!M7:M85,DT468)</f>
        <v>0</v>
      </c>
      <c r="EF468" s="233">
        <f ca="1">COUNTIF('Knock Out Stages'!N7:N85,DT468)</f>
        <v>0</v>
      </c>
      <c r="EG468" s="233">
        <f ca="1">COUNTIF('Knock Out Stages'!O7:O85,DT468)</f>
        <v>0</v>
      </c>
      <c r="EH468" s="233">
        <f ca="1">COUNTIF('Knock Out Stages'!P7:P85,DT468)</f>
        <v>0</v>
      </c>
      <c r="EI468" s="233">
        <f ca="1">COUNTIF('Knock Out Stages'!Q7:Q85,DT468)</f>
        <v>0</v>
      </c>
      <c r="EJ468" s="233">
        <f ca="1">COUNTIF('Knock Out Stages'!R7:R85,DT468)</f>
        <v>0</v>
      </c>
      <c r="EK468" s="233">
        <f t="shared" ca="1" si="901"/>
        <v>0</v>
      </c>
      <c r="EL468" s="235">
        <f ca="1">RANK(EK468,EK3:EK1250)+COUNTIF(EK3:EK468,EK468)-1</f>
        <v>466</v>
      </c>
      <c r="EM468" s="233" t="str">
        <f t="shared" ca="1" si="902"/>
        <v>0 (Curacao)</v>
      </c>
    </row>
    <row r="469" spans="121:143" x14ac:dyDescent="0.2">
      <c r="DQ469" s="233" t="str">
        <f t="shared" ca="1" si="897"/>
        <v>Curacao</v>
      </c>
      <c r="DR469" s="233">
        <f t="shared" si="898"/>
        <v>24</v>
      </c>
      <c r="DS469" s="233">
        <f t="shared" si="899"/>
        <v>16</v>
      </c>
      <c r="DT469" s="233">
        <f ca="1">OFFSET(C3,DR469,DS469)</f>
        <v>0</v>
      </c>
      <c r="DU469" s="233">
        <f ca="1">COUNTIF('Group Stages'!J7:J150,DT469)</f>
        <v>0</v>
      </c>
      <c r="DV469" s="233">
        <f ca="1">COUNTIF('Group Stages'!K7:K150,DT469)</f>
        <v>0</v>
      </c>
      <c r="DW469" s="233">
        <f ca="1">COUNTIF('Group Stages'!L7:L150,DT469)</f>
        <v>0</v>
      </c>
      <c r="DX469" s="233">
        <f ca="1">COUNTIF('Group Stages'!M7:M150,DT469)</f>
        <v>0</v>
      </c>
      <c r="DY469" s="233">
        <f ca="1">COUNTIF('Group Stages'!N7:N150,DT469)</f>
        <v>0</v>
      </c>
      <c r="DZ469" s="233">
        <f ca="1">COUNTIF('Group Stages'!O7:O150,DT469)</f>
        <v>0</v>
      </c>
      <c r="EA469" s="233">
        <f ca="1">COUNTIF('Group Stages'!P7:P150,DT469)</f>
        <v>0</v>
      </c>
      <c r="EB469" s="233">
        <f ca="1">COUNTIF('Group Stages'!Q7:Q150,DT469)</f>
        <v>0</v>
      </c>
      <c r="EC469" s="233">
        <f ca="1">COUNTIF('Knock Out Stages'!K7:K85,DT469)</f>
        <v>0</v>
      </c>
      <c r="ED469" s="233">
        <f ca="1">COUNTIF('Knock Out Stages'!L7:L85,DT469)</f>
        <v>0</v>
      </c>
      <c r="EE469" s="233">
        <f ca="1">COUNTIF('Knock Out Stages'!M7:M85,DT469)</f>
        <v>0</v>
      </c>
      <c r="EF469" s="233">
        <f ca="1">COUNTIF('Knock Out Stages'!N7:N85,DT469)</f>
        <v>0</v>
      </c>
      <c r="EG469" s="233">
        <f ca="1">COUNTIF('Knock Out Stages'!O7:O85,DT469)</f>
        <v>0</v>
      </c>
      <c r="EH469" s="233">
        <f ca="1">COUNTIF('Knock Out Stages'!P7:P85,DT469)</f>
        <v>0</v>
      </c>
      <c r="EI469" s="233">
        <f ca="1">COUNTIF('Knock Out Stages'!Q7:Q85,DT469)</f>
        <v>0</v>
      </c>
      <c r="EJ469" s="233">
        <f ca="1">COUNTIF('Knock Out Stages'!R7:R85,DT469)</f>
        <v>0</v>
      </c>
      <c r="EK469" s="233">
        <f t="shared" ca="1" si="901"/>
        <v>0</v>
      </c>
      <c r="EL469" s="235">
        <f ca="1">RANK(EK469,EK3:EK1250)+COUNTIF(EK3:EK469,EK469)-1</f>
        <v>467</v>
      </c>
      <c r="EM469" s="233" t="str">
        <f t="shared" ca="1" si="902"/>
        <v>0 (Curacao)</v>
      </c>
    </row>
    <row r="470" spans="121:143" x14ac:dyDescent="0.2">
      <c r="DQ470" s="233" t="str">
        <f t="shared" ca="1" si="897"/>
        <v>Curacao</v>
      </c>
      <c r="DR470" s="233">
        <f t="shared" si="898"/>
        <v>25</v>
      </c>
      <c r="DS470" s="233">
        <f t="shared" si="899"/>
        <v>16</v>
      </c>
      <c r="DT470" s="233">
        <f ca="1">OFFSET(C3,DR470,DS470)</f>
        <v>0</v>
      </c>
      <c r="DU470" s="233">
        <f ca="1">COUNTIF('Group Stages'!J7:J150,DT470)</f>
        <v>0</v>
      </c>
      <c r="DV470" s="233">
        <f ca="1">COUNTIF('Group Stages'!K7:K150,DT470)</f>
        <v>0</v>
      </c>
      <c r="DW470" s="233">
        <f ca="1">COUNTIF('Group Stages'!L7:L150,DT470)</f>
        <v>0</v>
      </c>
      <c r="DX470" s="233">
        <f ca="1">COUNTIF('Group Stages'!M7:M150,DT470)</f>
        <v>0</v>
      </c>
      <c r="DY470" s="233">
        <f ca="1">COUNTIF('Group Stages'!N7:N150,DT470)</f>
        <v>0</v>
      </c>
      <c r="DZ470" s="233">
        <f ca="1">COUNTIF('Group Stages'!O7:O150,DT470)</f>
        <v>0</v>
      </c>
      <c r="EA470" s="233">
        <f ca="1">COUNTIF('Group Stages'!P7:P150,DT470)</f>
        <v>0</v>
      </c>
      <c r="EB470" s="233">
        <f ca="1">COUNTIF('Group Stages'!Q7:Q150,DT470)</f>
        <v>0</v>
      </c>
      <c r="EC470" s="233">
        <f ca="1">COUNTIF('Knock Out Stages'!K7:K85,DT470)</f>
        <v>0</v>
      </c>
      <c r="ED470" s="233">
        <f ca="1">COUNTIF('Knock Out Stages'!L7:L85,DT470)</f>
        <v>0</v>
      </c>
      <c r="EE470" s="233">
        <f ca="1">COUNTIF('Knock Out Stages'!M7:M85,DT470)</f>
        <v>0</v>
      </c>
      <c r="EF470" s="233">
        <f ca="1">COUNTIF('Knock Out Stages'!N7:N85,DT470)</f>
        <v>0</v>
      </c>
      <c r="EG470" s="233">
        <f ca="1">COUNTIF('Knock Out Stages'!O7:O85,DT470)</f>
        <v>0</v>
      </c>
      <c r="EH470" s="233">
        <f ca="1">COUNTIF('Knock Out Stages'!P7:P85,DT470)</f>
        <v>0</v>
      </c>
      <c r="EI470" s="233">
        <f ca="1">COUNTIF('Knock Out Stages'!Q7:Q85,DT470)</f>
        <v>0</v>
      </c>
      <c r="EJ470" s="233">
        <f ca="1">COUNTIF('Knock Out Stages'!R7:R85,DT470)</f>
        <v>0</v>
      </c>
      <c r="EK470" s="233">
        <f t="shared" ca="1" si="901"/>
        <v>0</v>
      </c>
      <c r="EL470" s="235">
        <f ca="1">RANK(EK470,EK3:EK1250)+COUNTIF(EK3:EK470,EK470)-1</f>
        <v>468</v>
      </c>
      <c r="EM470" s="233" t="str">
        <f t="shared" ca="1" si="902"/>
        <v>0 (Curacao)</v>
      </c>
    </row>
    <row r="471" spans="121:143" x14ac:dyDescent="0.2">
      <c r="DQ471" s="233" t="str">
        <f ca="1">OFFSET(C2,DR471,DS471)</f>
        <v>Cote D'Voire</v>
      </c>
      <c r="DR471" s="233">
        <f t="shared" si="898"/>
        <v>0</v>
      </c>
      <c r="DS471" s="233">
        <f t="shared" si="899"/>
        <v>17</v>
      </c>
      <c r="DT471" s="233" t="str">
        <f ca="1">OFFSET(C3,DR471,DS471)</f>
        <v>Alban Lafont</v>
      </c>
      <c r="DU471" s="233">
        <f ca="1">COUNTIF('Group Stages'!J7:J150,DT471)</f>
        <v>0</v>
      </c>
      <c r="DV471" s="233">
        <f ca="1">COUNTIF('Group Stages'!K7:K150,DT471)</f>
        <v>0</v>
      </c>
      <c r="DW471" s="233">
        <f ca="1">COUNTIF('Group Stages'!L7:L150,DT471)</f>
        <v>0</v>
      </c>
      <c r="DX471" s="233">
        <f ca="1">COUNTIF('Group Stages'!M7:M150,DT471)</f>
        <v>0</v>
      </c>
      <c r="DY471" s="233">
        <f ca="1">COUNTIF('Group Stages'!N7:N150,DT471)</f>
        <v>0</v>
      </c>
      <c r="DZ471" s="233">
        <f ca="1">COUNTIF('Group Stages'!O7:O150,DT471)</f>
        <v>0</v>
      </c>
      <c r="EA471" s="233">
        <f ca="1">COUNTIF('Group Stages'!P7:P150,DT471)</f>
        <v>0</v>
      </c>
      <c r="EB471" s="233">
        <f ca="1">COUNTIF('Group Stages'!Q7:Q150,DT471)</f>
        <v>0</v>
      </c>
      <c r="EC471" s="233">
        <f ca="1">COUNTIF('Knock Out Stages'!K7:K85,DT471)</f>
        <v>0</v>
      </c>
      <c r="ED471" s="233">
        <f ca="1">COUNTIF('Knock Out Stages'!L7:L85,DT471)</f>
        <v>0</v>
      </c>
      <c r="EE471" s="233">
        <f ca="1">COUNTIF('Knock Out Stages'!M7:M85,DT471)</f>
        <v>0</v>
      </c>
      <c r="EF471" s="233">
        <f ca="1">COUNTIF('Knock Out Stages'!N7:N85,DT471)</f>
        <v>0</v>
      </c>
      <c r="EG471" s="233">
        <f ca="1">COUNTIF('Knock Out Stages'!O7:O85,DT471)</f>
        <v>0</v>
      </c>
      <c r="EH471" s="233">
        <f ca="1">COUNTIF('Knock Out Stages'!P7:P85,DT471)</f>
        <v>0</v>
      </c>
      <c r="EI471" s="233">
        <f ca="1">COUNTIF('Knock Out Stages'!Q7:Q85,DT471)</f>
        <v>0</v>
      </c>
      <c r="EJ471" s="233">
        <f ca="1">COUNTIF('Knock Out Stages'!R7:R85,DT471)</f>
        <v>0</v>
      </c>
      <c r="EK471" s="233">
        <f t="shared" ca="1" si="901"/>
        <v>0</v>
      </c>
      <c r="EL471" s="235">
        <f ca="1">RANK(EK471,EK3:EK1250)+COUNTIF(EK3:EK471,EK471)-1</f>
        <v>469</v>
      </c>
      <c r="EM471" s="233" t="str">
        <f t="shared" ca="1" si="902"/>
        <v>Alban Lafont (Cote D'Voire)</v>
      </c>
    </row>
    <row r="472" spans="121:143" x14ac:dyDescent="0.2">
      <c r="DQ472" s="233" t="str">
        <f t="shared" ref="DQ472" ca="1" si="903">DQ471</f>
        <v>Cote D'Voire</v>
      </c>
      <c r="DR472" s="233">
        <f t="shared" si="898"/>
        <v>1</v>
      </c>
      <c r="DS472" s="233">
        <f t="shared" si="899"/>
        <v>17</v>
      </c>
      <c r="DT472" s="233" t="str">
        <f ca="1">OFFSET(C3,DR472,DS472)</f>
        <v>Amad</v>
      </c>
      <c r="DU472" s="233">
        <f ca="1">COUNTIF('Group Stages'!J7:J150,DT472)</f>
        <v>0</v>
      </c>
      <c r="DV472" s="233">
        <f ca="1">COUNTIF('Group Stages'!K7:K150,DT472)</f>
        <v>0</v>
      </c>
      <c r="DW472" s="233">
        <f ca="1">COUNTIF('Group Stages'!L7:L150,DT472)</f>
        <v>0</v>
      </c>
      <c r="DX472" s="233">
        <f ca="1">COUNTIF('Group Stages'!M7:M150,DT472)</f>
        <v>0</v>
      </c>
      <c r="DY472" s="233">
        <f ca="1">COUNTIF('Group Stages'!N7:N150,DT472)</f>
        <v>0</v>
      </c>
      <c r="DZ472" s="233">
        <f ca="1">COUNTIF('Group Stages'!O7:O150,DT472)</f>
        <v>0</v>
      </c>
      <c r="EA472" s="233">
        <f ca="1">COUNTIF('Group Stages'!P7:P150,DT472)</f>
        <v>0</v>
      </c>
      <c r="EB472" s="233">
        <f ca="1">COUNTIF('Group Stages'!Q7:Q150,DT472)</f>
        <v>0</v>
      </c>
      <c r="EC472" s="233">
        <f ca="1">COUNTIF('Knock Out Stages'!K7:K85,DT472)</f>
        <v>0</v>
      </c>
      <c r="ED472" s="233">
        <f ca="1">COUNTIF('Knock Out Stages'!L7:L85,DT472)</f>
        <v>0</v>
      </c>
      <c r="EE472" s="233">
        <f ca="1">COUNTIF('Knock Out Stages'!M7:M85,DT472)</f>
        <v>0</v>
      </c>
      <c r="EF472" s="233">
        <f ca="1">COUNTIF('Knock Out Stages'!N7:N85,DT472)</f>
        <v>0</v>
      </c>
      <c r="EG472" s="233">
        <f ca="1">COUNTIF('Knock Out Stages'!O7:O85,DT472)</f>
        <v>0</v>
      </c>
      <c r="EH472" s="233">
        <f ca="1">COUNTIF('Knock Out Stages'!P7:P85,DT472)</f>
        <v>0</v>
      </c>
      <c r="EI472" s="233">
        <f ca="1">COUNTIF('Knock Out Stages'!Q7:Q85,DT472)</f>
        <v>0</v>
      </c>
      <c r="EJ472" s="233">
        <f ca="1">COUNTIF('Knock Out Stages'!R7:R85,DT472)</f>
        <v>0</v>
      </c>
      <c r="EK472" s="233">
        <f t="shared" ca="1" si="901"/>
        <v>0</v>
      </c>
      <c r="EL472" s="235">
        <f ca="1">RANK(EK472,EK3:EK1250)+COUNTIF(EK3:EK472,EK472)-1</f>
        <v>470</v>
      </c>
      <c r="EM472" s="233" t="str">
        <f t="shared" ca="1" si="902"/>
        <v>Amad (Cote D'Voire)</v>
      </c>
    </row>
    <row r="473" spans="121:143" x14ac:dyDescent="0.2">
      <c r="DQ473" s="233" t="str">
        <f t="shared" ca="1" si="897"/>
        <v>Cote D'Voire</v>
      </c>
      <c r="DR473" s="233">
        <f t="shared" si="898"/>
        <v>2</v>
      </c>
      <c r="DS473" s="233">
        <f t="shared" si="899"/>
        <v>17</v>
      </c>
      <c r="DT473" s="233" t="str">
        <f ca="1">OFFSET(C3,DR473,DS473)</f>
        <v>Bazoumana Touré</v>
      </c>
      <c r="DU473" s="233">
        <f ca="1">COUNTIF('Group Stages'!J7:J150,DT473)</f>
        <v>0</v>
      </c>
      <c r="DV473" s="233">
        <f ca="1">COUNTIF('Group Stages'!K7:K150,DT473)</f>
        <v>0</v>
      </c>
      <c r="DW473" s="233">
        <f ca="1">COUNTIF('Group Stages'!L7:L150,DT473)</f>
        <v>0</v>
      </c>
      <c r="DX473" s="233">
        <f ca="1">COUNTIF('Group Stages'!M7:M150,DT473)</f>
        <v>0</v>
      </c>
      <c r="DY473" s="233">
        <f ca="1">COUNTIF('Group Stages'!N7:N150,DT473)</f>
        <v>0</v>
      </c>
      <c r="DZ473" s="233">
        <f ca="1">COUNTIF('Group Stages'!O7:O150,DT473)</f>
        <v>0</v>
      </c>
      <c r="EA473" s="233">
        <f ca="1">COUNTIF('Group Stages'!P7:P150,DT473)</f>
        <v>0</v>
      </c>
      <c r="EB473" s="233">
        <f ca="1">COUNTIF('Group Stages'!Q7:Q150,DT473)</f>
        <v>0</v>
      </c>
      <c r="EC473" s="233">
        <f ca="1">COUNTIF('Knock Out Stages'!K7:K85,DT473)</f>
        <v>0</v>
      </c>
      <c r="ED473" s="233">
        <f ca="1">COUNTIF('Knock Out Stages'!L7:L85,DT473)</f>
        <v>0</v>
      </c>
      <c r="EE473" s="233">
        <f ca="1">COUNTIF('Knock Out Stages'!M7:M85,DT473)</f>
        <v>0</v>
      </c>
      <c r="EF473" s="233">
        <f ca="1">COUNTIF('Knock Out Stages'!N7:N85,DT473)</f>
        <v>0</v>
      </c>
      <c r="EG473" s="233">
        <f ca="1">COUNTIF('Knock Out Stages'!O7:O85,DT473)</f>
        <v>0</v>
      </c>
      <c r="EH473" s="233">
        <f ca="1">COUNTIF('Knock Out Stages'!P7:P85,DT473)</f>
        <v>0</v>
      </c>
      <c r="EI473" s="233">
        <f ca="1">COUNTIF('Knock Out Stages'!Q7:Q85,DT473)</f>
        <v>0</v>
      </c>
      <c r="EJ473" s="233">
        <f ca="1">COUNTIF('Knock Out Stages'!R7:R85,DT473)</f>
        <v>0</v>
      </c>
      <c r="EK473" s="233">
        <f t="shared" ca="1" si="901"/>
        <v>0</v>
      </c>
      <c r="EL473" s="235">
        <f ca="1">RANK(EK473,EK3:EK1250)+COUNTIF(EK3:EK473,EK473)-1</f>
        <v>471</v>
      </c>
      <c r="EM473" s="233" t="str">
        <f t="shared" ca="1" si="902"/>
        <v>Bazoumana Touré (Cote D'Voire)</v>
      </c>
    </row>
    <row r="474" spans="121:143" x14ac:dyDescent="0.2">
      <c r="DQ474" s="233" t="str">
        <f t="shared" ca="1" si="897"/>
        <v>Cote D'Voire</v>
      </c>
      <c r="DR474" s="233">
        <f t="shared" si="898"/>
        <v>3</v>
      </c>
      <c r="DS474" s="233">
        <f t="shared" si="899"/>
        <v>17</v>
      </c>
      <c r="DT474" s="233" t="str">
        <f ca="1">OFFSET(C3,DR474,DS474)</f>
        <v>Bénie Traoré</v>
      </c>
      <c r="DU474" s="233">
        <f ca="1">COUNTIF('Group Stages'!J7:J150,DT474)</f>
        <v>0</v>
      </c>
      <c r="DV474" s="233">
        <f ca="1">COUNTIF('Group Stages'!K7:K150,DT474)</f>
        <v>0</v>
      </c>
      <c r="DW474" s="233">
        <f ca="1">COUNTIF('Group Stages'!L7:L150,DT474)</f>
        <v>0</v>
      </c>
      <c r="DX474" s="233">
        <f ca="1">COUNTIF('Group Stages'!M7:M150,DT474)</f>
        <v>0</v>
      </c>
      <c r="DY474" s="233">
        <f ca="1">COUNTIF('Group Stages'!N7:N150,DT474)</f>
        <v>0</v>
      </c>
      <c r="DZ474" s="233">
        <f ca="1">COUNTIF('Group Stages'!O7:O150,DT474)</f>
        <v>0</v>
      </c>
      <c r="EA474" s="233">
        <f ca="1">COUNTIF('Group Stages'!P7:P150,DT474)</f>
        <v>0</v>
      </c>
      <c r="EB474" s="233">
        <f ca="1">COUNTIF('Group Stages'!Q7:Q150,DT474)</f>
        <v>0</v>
      </c>
      <c r="EC474" s="233">
        <f ca="1">COUNTIF('Knock Out Stages'!K7:K85,DT474)</f>
        <v>0</v>
      </c>
      <c r="ED474" s="233">
        <f ca="1">COUNTIF('Knock Out Stages'!L7:L85,DT474)</f>
        <v>0</v>
      </c>
      <c r="EE474" s="233">
        <f ca="1">COUNTIF('Knock Out Stages'!M7:M85,DT474)</f>
        <v>0</v>
      </c>
      <c r="EF474" s="233">
        <f ca="1">COUNTIF('Knock Out Stages'!N7:N85,DT474)</f>
        <v>0</v>
      </c>
      <c r="EG474" s="233">
        <f ca="1">COUNTIF('Knock Out Stages'!O7:O85,DT474)</f>
        <v>0</v>
      </c>
      <c r="EH474" s="233">
        <f ca="1">COUNTIF('Knock Out Stages'!P7:P85,DT474)</f>
        <v>0</v>
      </c>
      <c r="EI474" s="233">
        <f ca="1">COUNTIF('Knock Out Stages'!Q7:Q85,DT474)</f>
        <v>0</v>
      </c>
      <c r="EJ474" s="233">
        <f ca="1">COUNTIF('Knock Out Stages'!R7:R85,DT474)</f>
        <v>0</v>
      </c>
      <c r="EK474" s="233">
        <f t="shared" ca="1" si="901"/>
        <v>0</v>
      </c>
      <c r="EL474" s="235">
        <f ca="1">RANK(EK474,EK3:EK1250)+COUNTIF(EK3:EK474,EK474)-1</f>
        <v>472</v>
      </c>
      <c r="EM474" s="233" t="str">
        <f t="shared" ca="1" si="902"/>
        <v>Bénie Traoré (Cote D'Voire)</v>
      </c>
    </row>
    <row r="475" spans="121:143" x14ac:dyDescent="0.2">
      <c r="DQ475" s="233" t="str">
        <f t="shared" ca="1" si="897"/>
        <v>Cote D'Voire</v>
      </c>
      <c r="DR475" s="233">
        <f t="shared" si="898"/>
        <v>4</v>
      </c>
      <c r="DS475" s="233">
        <f t="shared" si="899"/>
        <v>17</v>
      </c>
      <c r="DT475" s="233" t="str">
        <f ca="1">OFFSET(C3,DR475,DS475)</f>
        <v>Christ Inao Oulaï</v>
      </c>
      <c r="DU475" s="233">
        <f ca="1">COUNTIF('Group Stages'!J7:J150,DT475)</f>
        <v>0</v>
      </c>
      <c r="DV475" s="233">
        <f ca="1">COUNTIF('Group Stages'!K7:K150,DT475)</f>
        <v>0</v>
      </c>
      <c r="DW475" s="233">
        <f ca="1">COUNTIF('Group Stages'!L7:L150,DT475)</f>
        <v>0</v>
      </c>
      <c r="DX475" s="233">
        <f ca="1">COUNTIF('Group Stages'!M7:M150,DT475)</f>
        <v>0</v>
      </c>
      <c r="DY475" s="233">
        <f ca="1">COUNTIF('Group Stages'!N7:N150,DT475)</f>
        <v>0</v>
      </c>
      <c r="DZ475" s="233">
        <f ca="1">COUNTIF('Group Stages'!O7:O150,DT475)</f>
        <v>0</v>
      </c>
      <c r="EA475" s="233">
        <f ca="1">COUNTIF('Group Stages'!P7:P150,DT475)</f>
        <v>0</v>
      </c>
      <c r="EB475" s="233">
        <f ca="1">COUNTIF('Group Stages'!Q7:Q150,DT475)</f>
        <v>0</v>
      </c>
      <c r="EC475" s="233">
        <f ca="1">COUNTIF('Knock Out Stages'!K7:K85,DT475)</f>
        <v>0</v>
      </c>
      <c r="ED475" s="233">
        <f ca="1">COUNTIF('Knock Out Stages'!L7:L85,DT475)</f>
        <v>0</v>
      </c>
      <c r="EE475" s="233">
        <f ca="1">COUNTIF('Knock Out Stages'!M7:M85,DT475)</f>
        <v>0</v>
      </c>
      <c r="EF475" s="233">
        <f ca="1">COUNTIF('Knock Out Stages'!N7:N85,DT475)</f>
        <v>0</v>
      </c>
      <c r="EG475" s="233">
        <f ca="1">COUNTIF('Knock Out Stages'!O7:O85,DT475)</f>
        <v>0</v>
      </c>
      <c r="EH475" s="233">
        <f ca="1">COUNTIF('Knock Out Stages'!P7:P85,DT475)</f>
        <v>0</v>
      </c>
      <c r="EI475" s="233">
        <f ca="1">COUNTIF('Knock Out Stages'!Q7:Q85,DT475)</f>
        <v>0</v>
      </c>
      <c r="EJ475" s="233">
        <f ca="1">COUNTIF('Knock Out Stages'!R7:R85,DT475)</f>
        <v>0</v>
      </c>
      <c r="EK475" s="233">
        <f t="shared" ca="1" si="901"/>
        <v>0</v>
      </c>
      <c r="EL475" s="235">
        <f ca="1">RANK(EK475,EK3:EK1250)+COUNTIF(EK3:EK475,EK475)-1</f>
        <v>473</v>
      </c>
      <c r="EM475" s="233" t="str">
        <f t="shared" ca="1" si="902"/>
        <v>Christ Inao Oulaï (Cote D'Voire)</v>
      </c>
    </row>
    <row r="476" spans="121:143" x14ac:dyDescent="0.2">
      <c r="DQ476" s="233" t="str">
        <f t="shared" ca="1" si="897"/>
        <v>Cote D'Voire</v>
      </c>
      <c r="DR476" s="233">
        <f t="shared" si="898"/>
        <v>5</v>
      </c>
      <c r="DS476" s="233">
        <f t="shared" si="899"/>
        <v>17</v>
      </c>
      <c r="DT476" s="233" t="str">
        <f ca="1">OFFSET(C3,DR476,DS476)</f>
        <v>Clément Akpa</v>
      </c>
      <c r="DU476" s="233">
        <f ca="1">COUNTIF('Group Stages'!J7:J150,DT476)</f>
        <v>0</v>
      </c>
      <c r="DV476" s="233">
        <f ca="1">COUNTIF('Group Stages'!K7:K150,DT476)</f>
        <v>0</v>
      </c>
      <c r="DW476" s="233">
        <f ca="1">COUNTIF('Group Stages'!L7:L150,DT476)</f>
        <v>0</v>
      </c>
      <c r="DX476" s="233">
        <f ca="1">COUNTIF('Group Stages'!M7:M150,DT476)</f>
        <v>0</v>
      </c>
      <c r="DY476" s="233">
        <f ca="1">COUNTIF('Group Stages'!N7:N150,DT476)</f>
        <v>0</v>
      </c>
      <c r="DZ476" s="233">
        <f ca="1">COUNTIF('Group Stages'!O7:O150,DT476)</f>
        <v>0</v>
      </c>
      <c r="EA476" s="233">
        <f ca="1">COUNTIF('Group Stages'!P7:P150,DT476)</f>
        <v>0</v>
      </c>
      <c r="EB476" s="233">
        <f ca="1">COUNTIF('Group Stages'!Q7:Q150,DT476)</f>
        <v>0</v>
      </c>
      <c r="EC476" s="233">
        <f ca="1">COUNTIF('Knock Out Stages'!K7:K85,DT476)</f>
        <v>0</v>
      </c>
      <c r="ED476" s="233">
        <f ca="1">COUNTIF('Knock Out Stages'!L7:L85,DT476)</f>
        <v>0</v>
      </c>
      <c r="EE476" s="233">
        <f ca="1">COUNTIF('Knock Out Stages'!M7:M85,DT476)</f>
        <v>0</v>
      </c>
      <c r="EF476" s="233">
        <f ca="1">COUNTIF('Knock Out Stages'!N7:N85,DT476)</f>
        <v>0</v>
      </c>
      <c r="EG476" s="233">
        <f ca="1">COUNTIF('Knock Out Stages'!O7:O85,DT476)</f>
        <v>0</v>
      </c>
      <c r="EH476" s="233">
        <f ca="1">COUNTIF('Knock Out Stages'!P7:P85,DT476)</f>
        <v>0</v>
      </c>
      <c r="EI476" s="233">
        <f ca="1">COUNTIF('Knock Out Stages'!Q7:Q85,DT476)</f>
        <v>0</v>
      </c>
      <c r="EJ476" s="233">
        <f ca="1">COUNTIF('Knock Out Stages'!R7:R85,DT476)</f>
        <v>0</v>
      </c>
      <c r="EK476" s="233">
        <f t="shared" ca="1" si="901"/>
        <v>0</v>
      </c>
      <c r="EL476" s="235">
        <f ca="1">RANK(EK476,EK3:EK1250)+COUNTIF(EK3:EK476,EK476)-1</f>
        <v>474</v>
      </c>
      <c r="EM476" s="233" t="str">
        <f t="shared" ca="1" si="902"/>
        <v>Clément Akpa (Cote D'Voire)</v>
      </c>
    </row>
    <row r="477" spans="121:143" x14ac:dyDescent="0.2">
      <c r="DQ477" s="233" t="str">
        <f t="shared" ca="1" si="897"/>
        <v>Cote D'Voire</v>
      </c>
      <c r="DR477" s="233">
        <f t="shared" si="898"/>
        <v>6</v>
      </c>
      <c r="DS477" s="233">
        <f t="shared" si="899"/>
        <v>17</v>
      </c>
      <c r="DT477" s="233" t="str">
        <f ca="1">OFFSET(C3,DR477,DS477)</f>
        <v>Elye Wahi</v>
      </c>
      <c r="DU477" s="233">
        <f ca="1">COUNTIF('Group Stages'!J7:J150,DT477)</f>
        <v>0</v>
      </c>
      <c r="DV477" s="233">
        <f ca="1">COUNTIF('Group Stages'!K7:K150,DT477)</f>
        <v>0</v>
      </c>
      <c r="DW477" s="233">
        <f ca="1">COUNTIF('Group Stages'!L7:L150,DT477)</f>
        <v>0</v>
      </c>
      <c r="DX477" s="233">
        <f ca="1">COUNTIF('Group Stages'!M7:M150,DT477)</f>
        <v>0</v>
      </c>
      <c r="DY477" s="233">
        <f ca="1">COUNTIF('Group Stages'!N7:N150,DT477)</f>
        <v>0</v>
      </c>
      <c r="DZ477" s="233">
        <f ca="1">COUNTIF('Group Stages'!O7:O150,DT477)</f>
        <v>0</v>
      </c>
      <c r="EA477" s="233">
        <f ca="1">COUNTIF('Group Stages'!P7:P150,DT477)</f>
        <v>0</v>
      </c>
      <c r="EB477" s="233">
        <f ca="1">COUNTIF('Group Stages'!Q7:Q150,DT477)</f>
        <v>0</v>
      </c>
      <c r="EC477" s="233">
        <f ca="1">COUNTIF('Knock Out Stages'!K7:K85,DT477)</f>
        <v>0</v>
      </c>
      <c r="ED477" s="233">
        <f ca="1">COUNTIF('Knock Out Stages'!L7:L85,DT477)</f>
        <v>0</v>
      </c>
      <c r="EE477" s="233">
        <f ca="1">COUNTIF('Knock Out Stages'!M7:M85,DT477)</f>
        <v>0</v>
      </c>
      <c r="EF477" s="233">
        <f ca="1">COUNTIF('Knock Out Stages'!N7:N85,DT477)</f>
        <v>0</v>
      </c>
      <c r="EG477" s="233">
        <f ca="1">COUNTIF('Knock Out Stages'!O7:O85,DT477)</f>
        <v>0</v>
      </c>
      <c r="EH477" s="233">
        <f ca="1">COUNTIF('Knock Out Stages'!P7:P85,DT477)</f>
        <v>0</v>
      </c>
      <c r="EI477" s="233">
        <f ca="1">COUNTIF('Knock Out Stages'!Q7:Q85,DT477)</f>
        <v>0</v>
      </c>
      <c r="EJ477" s="233">
        <f ca="1">COUNTIF('Knock Out Stages'!R7:R85,DT477)</f>
        <v>0</v>
      </c>
      <c r="EK477" s="233">
        <f t="shared" ca="1" si="901"/>
        <v>0</v>
      </c>
      <c r="EL477" s="235">
        <f ca="1">RANK(EK477,EK3:EK1250)+COUNTIF(EK3:EK477,EK477)-1</f>
        <v>475</v>
      </c>
      <c r="EM477" s="233" t="str">
        <f t="shared" ca="1" si="902"/>
        <v>Elye Wahi (Cote D'Voire)</v>
      </c>
    </row>
    <row r="478" spans="121:143" x14ac:dyDescent="0.2">
      <c r="DQ478" s="233" t="str">
        <f t="shared" ca="1" si="897"/>
        <v>Cote D'Voire</v>
      </c>
      <c r="DR478" s="233">
        <f t="shared" si="898"/>
        <v>7</v>
      </c>
      <c r="DS478" s="233">
        <f t="shared" si="899"/>
        <v>17</v>
      </c>
      <c r="DT478" s="233" t="str">
        <f ca="1">OFFSET(C3,DR478,DS478)</f>
        <v>Emmanuel Agbadou</v>
      </c>
      <c r="DU478" s="233">
        <f ca="1">COUNTIF('Group Stages'!J7:J150,DT478)</f>
        <v>0</v>
      </c>
      <c r="DV478" s="233">
        <f ca="1">COUNTIF('Group Stages'!K7:K150,DT478)</f>
        <v>0</v>
      </c>
      <c r="DW478" s="233">
        <f ca="1">COUNTIF('Group Stages'!L7:L150,DT478)</f>
        <v>0</v>
      </c>
      <c r="DX478" s="233">
        <f ca="1">COUNTIF('Group Stages'!M7:M150,DT478)</f>
        <v>0</v>
      </c>
      <c r="DY478" s="233">
        <f ca="1">COUNTIF('Group Stages'!N7:N150,DT478)</f>
        <v>0</v>
      </c>
      <c r="DZ478" s="233">
        <f ca="1">COUNTIF('Group Stages'!O7:O150,DT478)</f>
        <v>0</v>
      </c>
      <c r="EA478" s="233">
        <f ca="1">COUNTIF('Group Stages'!P7:P150,DT478)</f>
        <v>0</v>
      </c>
      <c r="EB478" s="233">
        <f ca="1">COUNTIF('Group Stages'!Q7:Q150,DT478)</f>
        <v>0</v>
      </c>
      <c r="EC478" s="233">
        <f ca="1">COUNTIF('Knock Out Stages'!K7:K85,DT478)</f>
        <v>0</v>
      </c>
      <c r="ED478" s="233">
        <f ca="1">COUNTIF('Knock Out Stages'!L7:L85,DT478)</f>
        <v>0</v>
      </c>
      <c r="EE478" s="233">
        <f ca="1">COUNTIF('Knock Out Stages'!M7:M85,DT478)</f>
        <v>0</v>
      </c>
      <c r="EF478" s="233">
        <f ca="1">COUNTIF('Knock Out Stages'!N7:N85,DT478)</f>
        <v>0</v>
      </c>
      <c r="EG478" s="233">
        <f ca="1">COUNTIF('Knock Out Stages'!O7:O85,DT478)</f>
        <v>0</v>
      </c>
      <c r="EH478" s="233">
        <f ca="1">COUNTIF('Knock Out Stages'!P7:P85,DT478)</f>
        <v>0</v>
      </c>
      <c r="EI478" s="233">
        <f ca="1">COUNTIF('Knock Out Stages'!Q7:Q85,DT478)</f>
        <v>0</v>
      </c>
      <c r="EJ478" s="233">
        <f ca="1">COUNTIF('Knock Out Stages'!R7:R85,DT478)</f>
        <v>0</v>
      </c>
      <c r="EK478" s="233">
        <f t="shared" ca="1" si="901"/>
        <v>0</v>
      </c>
      <c r="EL478" s="235">
        <f ca="1">RANK(EK478,EK3:EK1250)+COUNTIF(EK3:EK478,EK478)-1</f>
        <v>476</v>
      </c>
      <c r="EM478" s="233" t="str">
        <f t="shared" ca="1" si="902"/>
        <v>Emmanuel Agbadou (Cote D'Voire)</v>
      </c>
    </row>
    <row r="479" spans="121:143" x14ac:dyDescent="0.2">
      <c r="DQ479" s="233" t="str">
        <f t="shared" ca="1" si="897"/>
        <v>Cote D'Voire</v>
      </c>
      <c r="DR479" s="233">
        <f t="shared" si="898"/>
        <v>8</v>
      </c>
      <c r="DS479" s="233">
        <f t="shared" si="899"/>
        <v>17</v>
      </c>
      <c r="DT479" s="233" t="str">
        <f ca="1">OFFSET(C3,DR479,DS479)</f>
        <v>Evan Ndicka</v>
      </c>
      <c r="DU479" s="233">
        <f ca="1">COUNTIF('Group Stages'!J7:J150,DT479)</f>
        <v>0</v>
      </c>
      <c r="DV479" s="233">
        <f ca="1">COUNTIF('Group Stages'!K7:K150,DT479)</f>
        <v>0</v>
      </c>
      <c r="DW479" s="233">
        <f ca="1">COUNTIF('Group Stages'!L7:L150,DT479)</f>
        <v>0</v>
      </c>
      <c r="DX479" s="233">
        <f ca="1">COUNTIF('Group Stages'!M7:M150,DT479)</f>
        <v>0</v>
      </c>
      <c r="DY479" s="233">
        <f ca="1">COUNTIF('Group Stages'!N7:N150,DT479)</f>
        <v>0</v>
      </c>
      <c r="DZ479" s="233">
        <f ca="1">COUNTIF('Group Stages'!O7:O150,DT479)</f>
        <v>0</v>
      </c>
      <c r="EA479" s="233">
        <f ca="1">COUNTIF('Group Stages'!P7:P150,DT479)</f>
        <v>0</v>
      </c>
      <c r="EB479" s="233">
        <f ca="1">COUNTIF('Group Stages'!Q7:Q150,DT479)</f>
        <v>0</v>
      </c>
      <c r="EC479" s="233">
        <f ca="1">COUNTIF('Knock Out Stages'!K7:K85,DT479)</f>
        <v>0</v>
      </c>
      <c r="ED479" s="233">
        <f ca="1">COUNTIF('Knock Out Stages'!L7:L85,DT479)</f>
        <v>0</v>
      </c>
      <c r="EE479" s="233">
        <f ca="1">COUNTIF('Knock Out Stages'!M7:M85,DT479)</f>
        <v>0</v>
      </c>
      <c r="EF479" s="233">
        <f ca="1">COUNTIF('Knock Out Stages'!N7:N85,DT479)</f>
        <v>0</v>
      </c>
      <c r="EG479" s="233">
        <f ca="1">COUNTIF('Knock Out Stages'!O7:O85,DT479)</f>
        <v>0</v>
      </c>
      <c r="EH479" s="233">
        <f ca="1">COUNTIF('Knock Out Stages'!P7:P85,DT479)</f>
        <v>0</v>
      </c>
      <c r="EI479" s="233">
        <f ca="1">COUNTIF('Knock Out Stages'!Q7:Q85,DT479)</f>
        <v>0</v>
      </c>
      <c r="EJ479" s="233">
        <f ca="1">COUNTIF('Knock Out Stages'!R7:R85,DT479)</f>
        <v>0</v>
      </c>
      <c r="EK479" s="233">
        <f t="shared" ca="1" si="901"/>
        <v>0</v>
      </c>
      <c r="EL479" s="235">
        <f ca="1">RANK(EK479,EK3:EK1250)+COUNTIF(EK3:EK479,EK479)-1</f>
        <v>477</v>
      </c>
      <c r="EM479" s="233" t="str">
        <f t="shared" ca="1" si="902"/>
        <v>Evan Ndicka (Cote D'Voire)</v>
      </c>
    </row>
    <row r="480" spans="121:143" x14ac:dyDescent="0.2">
      <c r="DQ480" s="233" t="str">
        <f t="shared" ca="1" si="897"/>
        <v>Cote D'Voire</v>
      </c>
      <c r="DR480" s="233">
        <f t="shared" si="898"/>
        <v>9</v>
      </c>
      <c r="DS480" s="233">
        <f t="shared" si="899"/>
        <v>17</v>
      </c>
      <c r="DT480" s="233" t="str">
        <f ca="1">OFFSET(C3,DR480,DS480)</f>
        <v>Evann Guessand</v>
      </c>
      <c r="DU480" s="233">
        <f ca="1">COUNTIF('Group Stages'!J7:J150,DT480)</f>
        <v>0</v>
      </c>
      <c r="DV480" s="233">
        <f ca="1">COUNTIF('Group Stages'!K7:K150,DT480)</f>
        <v>0</v>
      </c>
      <c r="DW480" s="233">
        <f ca="1">COUNTIF('Group Stages'!L7:L150,DT480)</f>
        <v>0</v>
      </c>
      <c r="DX480" s="233">
        <f ca="1">COUNTIF('Group Stages'!M7:M150,DT480)</f>
        <v>0</v>
      </c>
      <c r="DY480" s="233">
        <f ca="1">COUNTIF('Group Stages'!N7:N150,DT480)</f>
        <v>0</v>
      </c>
      <c r="DZ480" s="233">
        <f ca="1">COUNTIF('Group Stages'!O7:O150,DT480)</f>
        <v>0</v>
      </c>
      <c r="EA480" s="233">
        <f ca="1">COUNTIF('Group Stages'!P7:P150,DT480)</f>
        <v>0</v>
      </c>
      <c r="EB480" s="233">
        <f ca="1">COUNTIF('Group Stages'!Q7:Q150,DT480)</f>
        <v>0</v>
      </c>
      <c r="EC480" s="233">
        <f ca="1">COUNTIF('Knock Out Stages'!K7:K85,DT480)</f>
        <v>0</v>
      </c>
      <c r="ED480" s="233">
        <f ca="1">COUNTIF('Knock Out Stages'!L7:L85,DT480)</f>
        <v>0</v>
      </c>
      <c r="EE480" s="233">
        <f ca="1">COUNTIF('Knock Out Stages'!M7:M85,DT480)</f>
        <v>0</v>
      </c>
      <c r="EF480" s="233">
        <f ca="1">COUNTIF('Knock Out Stages'!N7:N85,DT480)</f>
        <v>0</v>
      </c>
      <c r="EG480" s="233">
        <f ca="1">COUNTIF('Knock Out Stages'!O7:O85,DT480)</f>
        <v>0</v>
      </c>
      <c r="EH480" s="233">
        <f ca="1">COUNTIF('Knock Out Stages'!P7:P85,DT480)</f>
        <v>0</v>
      </c>
      <c r="EI480" s="233">
        <f ca="1">COUNTIF('Knock Out Stages'!Q7:Q85,DT480)</f>
        <v>0</v>
      </c>
      <c r="EJ480" s="233">
        <f ca="1">COUNTIF('Knock Out Stages'!R7:R85,DT480)</f>
        <v>0</v>
      </c>
      <c r="EK480" s="233">
        <f t="shared" ca="1" si="901"/>
        <v>0</v>
      </c>
      <c r="EL480" s="235">
        <f ca="1">RANK(EK480,EK3:EK1250)+COUNTIF(EK3:EK480,EK480)-1</f>
        <v>478</v>
      </c>
      <c r="EM480" s="233" t="str">
        <f t="shared" ca="1" si="902"/>
        <v>Evann Guessand (Cote D'Voire)</v>
      </c>
    </row>
    <row r="481" spans="121:143" x14ac:dyDescent="0.2">
      <c r="DQ481" s="233" t="str">
        <f t="shared" ca="1" si="897"/>
        <v>Cote D'Voire</v>
      </c>
      <c r="DR481" s="233">
        <f t="shared" si="898"/>
        <v>10</v>
      </c>
      <c r="DS481" s="233">
        <f t="shared" si="899"/>
        <v>17</v>
      </c>
      <c r="DT481" s="233" t="str">
        <f ca="1">OFFSET(C3,DR481,DS481)</f>
        <v>Franck Kessié</v>
      </c>
      <c r="DU481" s="233">
        <f ca="1">COUNTIF('Group Stages'!J7:J150,DT481)</f>
        <v>0</v>
      </c>
      <c r="DV481" s="233">
        <f ca="1">COUNTIF('Group Stages'!K7:K150,DT481)</f>
        <v>0</v>
      </c>
      <c r="DW481" s="233">
        <f ca="1">COUNTIF('Group Stages'!L7:L150,DT481)</f>
        <v>0</v>
      </c>
      <c r="DX481" s="233">
        <f ca="1">COUNTIF('Group Stages'!M7:M150,DT481)</f>
        <v>0</v>
      </c>
      <c r="DY481" s="233">
        <f ca="1">COUNTIF('Group Stages'!N7:N150,DT481)</f>
        <v>0</v>
      </c>
      <c r="DZ481" s="233">
        <f ca="1">COUNTIF('Group Stages'!O7:O150,DT481)</f>
        <v>0</v>
      </c>
      <c r="EA481" s="233">
        <f ca="1">COUNTIF('Group Stages'!P7:P150,DT481)</f>
        <v>0</v>
      </c>
      <c r="EB481" s="233">
        <f ca="1">COUNTIF('Group Stages'!Q7:Q150,DT481)</f>
        <v>0</v>
      </c>
      <c r="EC481" s="233">
        <f ca="1">COUNTIF('Knock Out Stages'!K7:K85,DT481)</f>
        <v>0</v>
      </c>
      <c r="ED481" s="233">
        <f ca="1">COUNTIF('Knock Out Stages'!L7:L85,DT481)</f>
        <v>0</v>
      </c>
      <c r="EE481" s="233">
        <f ca="1">COUNTIF('Knock Out Stages'!M7:M85,DT481)</f>
        <v>0</v>
      </c>
      <c r="EF481" s="233">
        <f ca="1">COUNTIF('Knock Out Stages'!N7:N85,DT481)</f>
        <v>0</v>
      </c>
      <c r="EG481" s="233">
        <f ca="1">COUNTIF('Knock Out Stages'!O7:O85,DT481)</f>
        <v>0</v>
      </c>
      <c r="EH481" s="233">
        <f ca="1">COUNTIF('Knock Out Stages'!P7:P85,DT481)</f>
        <v>0</v>
      </c>
      <c r="EI481" s="233">
        <f ca="1">COUNTIF('Knock Out Stages'!Q7:Q85,DT481)</f>
        <v>0</v>
      </c>
      <c r="EJ481" s="233">
        <f ca="1">COUNTIF('Knock Out Stages'!R7:R85,DT481)</f>
        <v>0</v>
      </c>
      <c r="EK481" s="233">
        <f t="shared" ca="1" si="901"/>
        <v>0</v>
      </c>
      <c r="EL481" s="235">
        <f ca="1">RANK(EK481,EK3:EK1250)+COUNTIF(EK3:EK481,EK481)-1</f>
        <v>479</v>
      </c>
      <c r="EM481" s="233" t="str">
        <f t="shared" ca="1" si="902"/>
        <v>Franck Kessié (Cote D'Voire)</v>
      </c>
    </row>
    <row r="482" spans="121:143" x14ac:dyDescent="0.2">
      <c r="DQ482" s="233" t="str">
        <f t="shared" ca="1" si="897"/>
        <v>Cote D'Voire</v>
      </c>
      <c r="DR482" s="233">
        <f t="shared" si="898"/>
        <v>11</v>
      </c>
      <c r="DS482" s="233">
        <f t="shared" si="899"/>
        <v>17</v>
      </c>
      <c r="DT482" s="233" t="str">
        <f ca="1">OFFSET(C3,DR482,DS482)</f>
        <v>Ghislain Konan</v>
      </c>
      <c r="DU482" s="233">
        <f ca="1">COUNTIF('Group Stages'!J7:J150,DT482)</f>
        <v>0</v>
      </c>
      <c r="DV482" s="233">
        <f ca="1">COUNTIF('Group Stages'!K7:K150,DT482)</f>
        <v>0</v>
      </c>
      <c r="DW482" s="233">
        <f ca="1">COUNTIF('Group Stages'!L7:L150,DT482)</f>
        <v>0</v>
      </c>
      <c r="DX482" s="233">
        <f ca="1">COUNTIF('Group Stages'!M7:M150,DT482)</f>
        <v>0</v>
      </c>
      <c r="DY482" s="233">
        <f ca="1">COUNTIF('Group Stages'!N7:N150,DT482)</f>
        <v>0</v>
      </c>
      <c r="DZ482" s="233">
        <f ca="1">COUNTIF('Group Stages'!O7:O150,DT482)</f>
        <v>0</v>
      </c>
      <c r="EA482" s="233">
        <f ca="1">COUNTIF('Group Stages'!P7:P150,DT482)</f>
        <v>0</v>
      </c>
      <c r="EB482" s="233">
        <f ca="1">COUNTIF('Group Stages'!Q7:Q150,DT482)</f>
        <v>0</v>
      </c>
      <c r="EC482" s="233">
        <f ca="1">COUNTIF('Knock Out Stages'!K7:K85,DT482)</f>
        <v>0</v>
      </c>
      <c r="ED482" s="233">
        <f ca="1">COUNTIF('Knock Out Stages'!L7:L85,DT482)</f>
        <v>0</v>
      </c>
      <c r="EE482" s="233">
        <f ca="1">COUNTIF('Knock Out Stages'!M7:M85,DT482)</f>
        <v>0</v>
      </c>
      <c r="EF482" s="233">
        <f ca="1">COUNTIF('Knock Out Stages'!N7:N85,DT482)</f>
        <v>0</v>
      </c>
      <c r="EG482" s="233">
        <f ca="1">COUNTIF('Knock Out Stages'!O7:O85,DT482)</f>
        <v>0</v>
      </c>
      <c r="EH482" s="233">
        <f ca="1">COUNTIF('Knock Out Stages'!P7:P85,DT482)</f>
        <v>0</v>
      </c>
      <c r="EI482" s="233">
        <f ca="1">COUNTIF('Knock Out Stages'!Q7:Q85,DT482)</f>
        <v>0</v>
      </c>
      <c r="EJ482" s="233">
        <f ca="1">COUNTIF('Knock Out Stages'!R7:R85,DT482)</f>
        <v>0</v>
      </c>
      <c r="EK482" s="233">
        <f t="shared" ca="1" si="901"/>
        <v>0</v>
      </c>
      <c r="EL482" s="235">
        <f ca="1">RANK(EK482,EK3:EK1250)+COUNTIF(EK3:EK482,EK482)-1</f>
        <v>480</v>
      </c>
      <c r="EM482" s="233" t="str">
        <f t="shared" ca="1" si="902"/>
        <v>Ghislain Konan (Cote D'Voire)</v>
      </c>
    </row>
    <row r="483" spans="121:143" x14ac:dyDescent="0.2">
      <c r="DQ483" s="233" t="str">
        <f t="shared" ca="1" si="897"/>
        <v>Cote D'Voire</v>
      </c>
      <c r="DR483" s="233">
        <f t="shared" si="898"/>
        <v>12</v>
      </c>
      <c r="DS483" s="233">
        <f t="shared" si="899"/>
        <v>17</v>
      </c>
      <c r="DT483" s="233" t="str">
        <f ca="1">OFFSET(C3,DR483,DS483)</f>
        <v>Guela Doué</v>
      </c>
      <c r="DU483" s="233">
        <f ca="1">COUNTIF('Group Stages'!J7:J150,DT483)</f>
        <v>0</v>
      </c>
      <c r="DV483" s="233">
        <f ca="1">COUNTIF('Group Stages'!K7:K150,DT483)</f>
        <v>0</v>
      </c>
      <c r="DW483" s="233">
        <f ca="1">COUNTIF('Group Stages'!L7:L150,DT483)</f>
        <v>0</v>
      </c>
      <c r="DX483" s="233">
        <f ca="1">COUNTIF('Group Stages'!M7:M150,DT483)</f>
        <v>0</v>
      </c>
      <c r="DY483" s="233">
        <f ca="1">COUNTIF('Group Stages'!N7:N150,DT483)</f>
        <v>0</v>
      </c>
      <c r="DZ483" s="233">
        <f ca="1">COUNTIF('Group Stages'!O7:O150,DT483)</f>
        <v>0</v>
      </c>
      <c r="EA483" s="233">
        <f ca="1">COUNTIF('Group Stages'!P7:P150,DT483)</f>
        <v>0</v>
      </c>
      <c r="EB483" s="233">
        <f ca="1">COUNTIF('Group Stages'!Q7:Q150,DT483)</f>
        <v>0</v>
      </c>
      <c r="EC483" s="233">
        <f ca="1">COUNTIF('Knock Out Stages'!K7:K85,DT483)</f>
        <v>0</v>
      </c>
      <c r="ED483" s="233">
        <f ca="1">COUNTIF('Knock Out Stages'!L7:L85,DT483)</f>
        <v>0</v>
      </c>
      <c r="EE483" s="233">
        <f ca="1">COUNTIF('Knock Out Stages'!M7:M85,DT483)</f>
        <v>0</v>
      </c>
      <c r="EF483" s="233">
        <f ca="1">COUNTIF('Knock Out Stages'!N7:N85,DT483)</f>
        <v>0</v>
      </c>
      <c r="EG483" s="233">
        <f ca="1">COUNTIF('Knock Out Stages'!O7:O85,DT483)</f>
        <v>0</v>
      </c>
      <c r="EH483" s="233">
        <f ca="1">COUNTIF('Knock Out Stages'!P7:P85,DT483)</f>
        <v>0</v>
      </c>
      <c r="EI483" s="233">
        <f ca="1">COUNTIF('Knock Out Stages'!Q7:Q85,DT483)</f>
        <v>0</v>
      </c>
      <c r="EJ483" s="233">
        <f ca="1">COUNTIF('Knock Out Stages'!R7:R85,DT483)</f>
        <v>0</v>
      </c>
      <c r="EK483" s="233">
        <f t="shared" ca="1" si="901"/>
        <v>0</v>
      </c>
      <c r="EL483" s="235">
        <f ca="1">RANK(EK483,EK3:EK1250)+COUNTIF(EK3:EK483,EK483)-1</f>
        <v>481</v>
      </c>
      <c r="EM483" s="233" t="str">
        <f t="shared" ca="1" si="902"/>
        <v>Guela Doué (Cote D'Voire)</v>
      </c>
    </row>
    <row r="484" spans="121:143" x14ac:dyDescent="0.2">
      <c r="DQ484" s="233" t="str">
        <f t="shared" ca="1" si="897"/>
        <v>Cote D'Voire</v>
      </c>
      <c r="DR484" s="233">
        <f t="shared" si="898"/>
        <v>13</v>
      </c>
      <c r="DS484" s="233">
        <f t="shared" si="899"/>
        <v>17</v>
      </c>
      <c r="DT484" s="233" t="str">
        <f ca="1">OFFSET(C3,DR484,DS484)</f>
        <v>Ibrahim Sangaré</v>
      </c>
      <c r="DU484" s="233">
        <f ca="1">COUNTIF('Group Stages'!J7:J150,DT484)</f>
        <v>0</v>
      </c>
      <c r="DV484" s="233">
        <f ca="1">COUNTIF('Group Stages'!K7:K150,DT484)</f>
        <v>0</v>
      </c>
      <c r="DW484" s="233">
        <f ca="1">COUNTIF('Group Stages'!L7:L150,DT484)</f>
        <v>0</v>
      </c>
      <c r="DX484" s="233">
        <f ca="1">COUNTIF('Group Stages'!M7:M150,DT484)</f>
        <v>0</v>
      </c>
      <c r="DY484" s="233">
        <f ca="1">COUNTIF('Group Stages'!N7:N150,DT484)</f>
        <v>0</v>
      </c>
      <c r="DZ484" s="233">
        <f ca="1">COUNTIF('Group Stages'!O7:O150,DT484)</f>
        <v>0</v>
      </c>
      <c r="EA484" s="233">
        <f ca="1">COUNTIF('Group Stages'!P7:P150,DT484)</f>
        <v>0</v>
      </c>
      <c r="EB484" s="233">
        <f ca="1">COUNTIF('Group Stages'!Q7:Q150,DT484)</f>
        <v>0</v>
      </c>
      <c r="EC484" s="233">
        <f ca="1">COUNTIF('Knock Out Stages'!K7:K85,DT484)</f>
        <v>0</v>
      </c>
      <c r="ED484" s="233">
        <f ca="1">COUNTIF('Knock Out Stages'!L7:L85,DT484)</f>
        <v>0</v>
      </c>
      <c r="EE484" s="233">
        <f ca="1">COUNTIF('Knock Out Stages'!M7:M85,DT484)</f>
        <v>0</v>
      </c>
      <c r="EF484" s="233">
        <f ca="1">COUNTIF('Knock Out Stages'!N7:N85,DT484)</f>
        <v>0</v>
      </c>
      <c r="EG484" s="233">
        <f ca="1">COUNTIF('Knock Out Stages'!O7:O85,DT484)</f>
        <v>0</v>
      </c>
      <c r="EH484" s="233">
        <f ca="1">COUNTIF('Knock Out Stages'!P7:P85,DT484)</f>
        <v>0</v>
      </c>
      <c r="EI484" s="233">
        <f ca="1">COUNTIF('Knock Out Stages'!Q7:Q85,DT484)</f>
        <v>0</v>
      </c>
      <c r="EJ484" s="233">
        <f ca="1">COUNTIF('Knock Out Stages'!R7:R85,DT484)</f>
        <v>0</v>
      </c>
      <c r="EK484" s="233">
        <f t="shared" ca="1" si="901"/>
        <v>0</v>
      </c>
      <c r="EL484" s="235">
        <f ca="1">RANK(EK484,EK3:EK1250)+COUNTIF(EK3:EK484,EK484)-1</f>
        <v>482</v>
      </c>
      <c r="EM484" s="233" t="str">
        <f t="shared" ca="1" si="902"/>
        <v>Ibrahim Sangaré (Cote D'Voire)</v>
      </c>
    </row>
    <row r="485" spans="121:143" x14ac:dyDescent="0.2">
      <c r="DQ485" s="233" t="str">
        <f t="shared" ca="1" si="897"/>
        <v>Cote D'Voire</v>
      </c>
      <c r="DR485" s="233">
        <f t="shared" si="898"/>
        <v>14</v>
      </c>
      <c r="DS485" s="233">
        <f t="shared" si="899"/>
        <v>17</v>
      </c>
      <c r="DT485" s="233" t="str">
        <f ca="1">OFFSET(C3,DR485,DS485)</f>
        <v>Jean Michaël Seri</v>
      </c>
      <c r="DU485" s="233">
        <f ca="1">COUNTIF('Group Stages'!J7:J150,DT485)</f>
        <v>0</v>
      </c>
      <c r="DV485" s="233">
        <f ca="1">COUNTIF('Group Stages'!K7:K150,DT485)</f>
        <v>0</v>
      </c>
      <c r="DW485" s="233">
        <f ca="1">COUNTIF('Group Stages'!L7:L150,DT485)</f>
        <v>0</v>
      </c>
      <c r="DX485" s="233">
        <f ca="1">COUNTIF('Group Stages'!M7:M150,DT485)</f>
        <v>0</v>
      </c>
      <c r="DY485" s="233">
        <f ca="1">COUNTIF('Group Stages'!N7:N150,DT485)</f>
        <v>0</v>
      </c>
      <c r="DZ485" s="233">
        <f ca="1">COUNTIF('Group Stages'!O7:O150,DT485)</f>
        <v>0</v>
      </c>
      <c r="EA485" s="233">
        <f ca="1">COUNTIF('Group Stages'!P7:P150,DT485)</f>
        <v>0</v>
      </c>
      <c r="EB485" s="233">
        <f ca="1">COUNTIF('Group Stages'!Q7:Q150,DT485)</f>
        <v>0</v>
      </c>
      <c r="EC485" s="233">
        <f ca="1">COUNTIF('Knock Out Stages'!K7:K85,DT485)</f>
        <v>0</v>
      </c>
      <c r="ED485" s="233">
        <f ca="1">COUNTIF('Knock Out Stages'!L7:L85,DT485)</f>
        <v>0</v>
      </c>
      <c r="EE485" s="233">
        <f ca="1">COUNTIF('Knock Out Stages'!M7:M85,DT485)</f>
        <v>0</v>
      </c>
      <c r="EF485" s="233">
        <f ca="1">COUNTIF('Knock Out Stages'!N7:N85,DT485)</f>
        <v>0</v>
      </c>
      <c r="EG485" s="233">
        <f ca="1">COUNTIF('Knock Out Stages'!O7:O85,DT485)</f>
        <v>0</v>
      </c>
      <c r="EH485" s="233">
        <f ca="1">COUNTIF('Knock Out Stages'!P7:P85,DT485)</f>
        <v>0</v>
      </c>
      <c r="EI485" s="233">
        <f ca="1">COUNTIF('Knock Out Stages'!Q7:Q85,DT485)</f>
        <v>0</v>
      </c>
      <c r="EJ485" s="233">
        <f ca="1">COUNTIF('Knock Out Stages'!R7:R85,DT485)</f>
        <v>0</v>
      </c>
      <c r="EK485" s="233">
        <f t="shared" ca="1" si="901"/>
        <v>0</v>
      </c>
      <c r="EL485" s="235">
        <f ca="1">RANK(EK485,EK3:EK1250)+COUNTIF(EK3:EK485,EK485)-1</f>
        <v>483</v>
      </c>
      <c r="EM485" s="233" t="str">
        <f t="shared" ca="1" si="902"/>
        <v>Jean Michaël Seri (Cote D'Voire)</v>
      </c>
    </row>
    <row r="486" spans="121:143" x14ac:dyDescent="0.2">
      <c r="DQ486" s="233" t="str">
        <f t="shared" ca="1" si="897"/>
        <v>Cote D'Voire</v>
      </c>
      <c r="DR486" s="233">
        <f t="shared" si="898"/>
        <v>15</v>
      </c>
      <c r="DS486" s="233">
        <f t="shared" si="899"/>
        <v>17</v>
      </c>
      <c r="DT486" s="233" t="str">
        <f ca="1">OFFSET(C3,DR486,DS486)</f>
        <v>Martial Godo</v>
      </c>
      <c r="DU486" s="233">
        <f ca="1">COUNTIF('Group Stages'!J7:J150,DT486)</f>
        <v>0</v>
      </c>
      <c r="DV486" s="233">
        <f ca="1">COUNTIF('Group Stages'!K7:K150,DT486)</f>
        <v>0</v>
      </c>
      <c r="DW486" s="233">
        <f ca="1">COUNTIF('Group Stages'!L7:L150,DT486)</f>
        <v>0</v>
      </c>
      <c r="DX486" s="233">
        <f ca="1">COUNTIF('Group Stages'!M7:M150,DT486)</f>
        <v>0</v>
      </c>
      <c r="DY486" s="233">
        <f ca="1">COUNTIF('Group Stages'!N7:N150,DT486)</f>
        <v>0</v>
      </c>
      <c r="DZ486" s="233">
        <f ca="1">COUNTIF('Group Stages'!O7:O150,DT486)</f>
        <v>0</v>
      </c>
      <c r="EA486" s="233">
        <f ca="1">COUNTIF('Group Stages'!P7:P150,DT486)</f>
        <v>0</v>
      </c>
      <c r="EB486" s="233">
        <f ca="1">COUNTIF('Group Stages'!Q7:Q150,DT486)</f>
        <v>0</v>
      </c>
      <c r="EC486" s="233">
        <f ca="1">COUNTIF('Knock Out Stages'!K7:K85,DT486)</f>
        <v>0</v>
      </c>
      <c r="ED486" s="233">
        <f ca="1">COUNTIF('Knock Out Stages'!L7:L85,DT486)</f>
        <v>0</v>
      </c>
      <c r="EE486" s="233">
        <f ca="1">COUNTIF('Knock Out Stages'!M7:M85,DT486)</f>
        <v>0</v>
      </c>
      <c r="EF486" s="233">
        <f ca="1">COUNTIF('Knock Out Stages'!N7:N85,DT486)</f>
        <v>0</v>
      </c>
      <c r="EG486" s="233">
        <f ca="1">COUNTIF('Knock Out Stages'!O7:O85,DT486)</f>
        <v>0</v>
      </c>
      <c r="EH486" s="233">
        <f ca="1">COUNTIF('Knock Out Stages'!P7:P85,DT486)</f>
        <v>0</v>
      </c>
      <c r="EI486" s="233">
        <f ca="1">COUNTIF('Knock Out Stages'!Q7:Q85,DT486)</f>
        <v>0</v>
      </c>
      <c r="EJ486" s="233">
        <f ca="1">COUNTIF('Knock Out Stages'!R7:R85,DT486)</f>
        <v>0</v>
      </c>
      <c r="EK486" s="233">
        <f t="shared" ca="1" si="901"/>
        <v>0</v>
      </c>
      <c r="EL486" s="235">
        <f ca="1">RANK(EK486,EK3:EK1250)+COUNTIF(EK3:EK486,EK486)-1</f>
        <v>484</v>
      </c>
      <c r="EM486" s="233" t="str">
        <f t="shared" ca="1" si="902"/>
        <v>Martial Godo (Cote D'Voire)</v>
      </c>
    </row>
    <row r="487" spans="121:143" x14ac:dyDescent="0.2">
      <c r="DQ487" s="233" t="str">
        <f t="shared" ca="1" si="897"/>
        <v>Cote D'Voire</v>
      </c>
      <c r="DR487" s="233">
        <f t="shared" si="898"/>
        <v>16</v>
      </c>
      <c r="DS487" s="233">
        <f t="shared" si="899"/>
        <v>17</v>
      </c>
      <c r="DT487" s="233" t="str">
        <f ca="1">OFFSET(C3,DR487,DS487)</f>
        <v>Mohamed Koné</v>
      </c>
      <c r="DU487" s="233">
        <f ca="1">COUNTIF('Group Stages'!J7:J150,DT487)</f>
        <v>0</v>
      </c>
      <c r="DV487" s="233">
        <f ca="1">COUNTIF('Group Stages'!K7:K150,DT487)</f>
        <v>0</v>
      </c>
      <c r="DW487" s="233">
        <f ca="1">COUNTIF('Group Stages'!L7:L150,DT487)</f>
        <v>0</v>
      </c>
      <c r="DX487" s="233">
        <f ca="1">COUNTIF('Group Stages'!M7:M150,DT487)</f>
        <v>0</v>
      </c>
      <c r="DY487" s="233">
        <f ca="1">COUNTIF('Group Stages'!N7:N150,DT487)</f>
        <v>0</v>
      </c>
      <c r="DZ487" s="233">
        <f ca="1">COUNTIF('Group Stages'!O7:O150,DT487)</f>
        <v>0</v>
      </c>
      <c r="EA487" s="233">
        <f ca="1">COUNTIF('Group Stages'!P7:P150,DT487)</f>
        <v>0</v>
      </c>
      <c r="EB487" s="233">
        <f ca="1">COUNTIF('Group Stages'!Q7:Q150,DT487)</f>
        <v>0</v>
      </c>
      <c r="EC487" s="233">
        <f ca="1">COUNTIF('Knock Out Stages'!K7:K85,DT487)</f>
        <v>0</v>
      </c>
      <c r="ED487" s="233">
        <f ca="1">COUNTIF('Knock Out Stages'!L7:L85,DT487)</f>
        <v>0</v>
      </c>
      <c r="EE487" s="233">
        <f ca="1">COUNTIF('Knock Out Stages'!M7:M85,DT487)</f>
        <v>0</v>
      </c>
      <c r="EF487" s="233">
        <f ca="1">COUNTIF('Knock Out Stages'!N7:N85,DT487)</f>
        <v>0</v>
      </c>
      <c r="EG487" s="233">
        <f ca="1">COUNTIF('Knock Out Stages'!O7:O85,DT487)</f>
        <v>0</v>
      </c>
      <c r="EH487" s="233">
        <f ca="1">COUNTIF('Knock Out Stages'!P7:P85,DT487)</f>
        <v>0</v>
      </c>
      <c r="EI487" s="233">
        <f ca="1">COUNTIF('Knock Out Stages'!Q7:Q85,DT487)</f>
        <v>0</v>
      </c>
      <c r="EJ487" s="233">
        <f ca="1">COUNTIF('Knock Out Stages'!R7:R85,DT487)</f>
        <v>0</v>
      </c>
      <c r="EK487" s="233">
        <f t="shared" ca="1" si="901"/>
        <v>0</v>
      </c>
      <c r="EL487" s="235">
        <f ca="1">RANK(EK487,EK3:EK1250)+COUNTIF(EK3:EK487,EK487)-1</f>
        <v>485</v>
      </c>
      <c r="EM487" s="233" t="str">
        <f t="shared" ca="1" si="902"/>
        <v>Mohamed Koné (Cote D'Voire)</v>
      </c>
    </row>
    <row r="488" spans="121:143" x14ac:dyDescent="0.2">
      <c r="DQ488" s="233" t="str">
        <f t="shared" ca="1" si="897"/>
        <v>Cote D'Voire</v>
      </c>
      <c r="DR488" s="233">
        <f t="shared" si="898"/>
        <v>17</v>
      </c>
      <c r="DS488" s="233">
        <f t="shared" si="899"/>
        <v>17</v>
      </c>
      <c r="DT488" s="233" t="str">
        <f ca="1">OFFSET(C3,DR488,DS488)</f>
        <v>Nicolas Pépé</v>
      </c>
      <c r="DU488" s="233">
        <f ca="1">COUNTIF('Group Stages'!J7:J150,DT488)</f>
        <v>0</v>
      </c>
      <c r="DV488" s="233">
        <f ca="1">COUNTIF('Group Stages'!K7:K150,DT488)</f>
        <v>0</v>
      </c>
      <c r="DW488" s="233">
        <f ca="1">COUNTIF('Group Stages'!L7:L150,DT488)</f>
        <v>0</v>
      </c>
      <c r="DX488" s="233">
        <f ca="1">COUNTIF('Group Stages'!M7:M150,DT488)</f>
        <v>0</v>
      </c>
      <c r="DY488" s="233">
        <f ca="1">COUNTIF('Group Stages'!N7:N150,DT488)</f>
        <v>0</v>
      </c>
      <c r="DZ488" s="233">
        <f ca="1">COUNTIF('Group Stages'!O7:O150,DT488)</f>
        <v>0</v>
      </c>
      <c r="EA488" s="233">
        <f ca="1">COUNTIF('Group Stages'!P7:P150,DT488)</f>
        <v>0</v>
      </c>
      <c r="EB488" s="233">
        <f ca="1">COUNTIF('Group Stages'!Q7:Q150,DT488)</f>
        <v>0</v>
      </c>
      <c r="EC488" s="233">
        <f ca="1">COUNTIF('Knock Out Stages'!K7:K85,DT488)</f>
        <v>0</v>
      </c>
      <c r="ED488" s="233">
        <f ca="1">COUNTIF('Knock Out Stages'!L7:L85,DT488)</f>
        <v>0</v>
      </c>
      <c r="EE488" s="233">
        <f ca="1">COUNTIF('Knock Out Stages'!M7:M85,DT488)</f>
        <v>0</v>
      </c>
      <c r="EF488" s="233">
        <f ca="1">COUNTIF('Knock Out Stages'!N7:N85,DT488)</f>
        <v>0</v>
      </c>
      <c r="EG488" s="233">
        <f ca="1">COUNTIF('Knock Out Stages'!O7:O85,DT488)</f>
        <v>0</v>
      </c>
      <c r="EH488" s="233">
        <f ca="1">COUNTIF('Knock Out Stages'!P7:P85,DT488)</f>
        <v>0</v>
      </c>
      <c r="EI488" s="233">
        <f ca="1">COUNTIF('Knock Out Stages'!Q7:Q85,DT488)</f>
        <v>0</v>
      </c>
      <c r="EJ488" s="233">
        <f ca="1">COUNTIF('Knock Out Stages'!R7:R85,DT488)</f>
        <v>0</v>
      </c>
      <c r="EK488" s="233">
        <f t="shared" ca="1" si="901"/>
        <v>0</v>
      </c>
      <c r="EL488" s="235">
        <f ca="1">RANK(EK488,EK3:EK1250)+COUNTIF(EK3:EK488,EK488)-1</f>
        <v>486</v>
      </c>
      <c r="EM488" s="233" t="str">
        <f t="shared" ca="1" si="902"/>
        <v>Nicolas Pépé (Cote D'Voire)</v>
      </c>
    </row>
    <row r="489" spans="121:143" x14ac:dyDescent="0.2">
      <c r="DQ489" s="233" t="str">
        <f t="shared" ca="1" si="897"/>
        <v>Cote D'Voire</v>
      </c>
      <c r="DR489" s="233">
        <f t="shared" si="898"/>
        <v>18</v>
      </c>
      <c r="DS489" s="233">
        <f t="shared" si="899"/>
        <v>17</v>
      </c>
      <c r="DT489" s="233" t="str">
        <f ca="1">OFFSET(C3,DR489,DS489)</f>
        <v>Odilon Kossounou</v>
      </c>
      <c r="DU489" s="233">
        <f ca="1">COUNTIF('Group Stages'!J7:J150,DT489)</f>
        <v>0</v>
      </c>
      <c r="DV489" s="233">
        <f ca="1">COUNTIF('Group Stages'!K7:K150,DT489)</f>
        <v>0</v>
      </c>
      <c r="DW489" s="233">
        <f ca="1">COUNTIF('Group Stages'!L7:L150,DT489)</f>
        <v>0</v>
      </c>
      <c r="DX489" s="233">
        <f ca="1">COUNTIF('Group Stages'!M7:M150,DT489)</f>
        <v>0</v>
      </c>
      <c r="DY489" s="233">
        <f ca="1">COUNTIF('Group Stages'!N7:N150,DT489)</f>
        <v>0</v>
      </c>
      <c r="DZ489" s="233">
        <f ca="1">COUNTIF('Group Stages'!O7:O150,DT489)</f>
        <v>0</v>
      </c>
      <c r="EA489" s="233">
        <f ca="1">COUNTIF('Group Stages'!P7:P150,DT489)</f>
        <v>0</v>
      </c>
      <c r="EB489" s="233">
        <f ca="1">COUNTIF('Group Stages'!Q7:Q150,DT489)</f>
        <v>0</v>
      </c>
      <c r="EC489" s="233">
        <f ca="1">COUNTIF('Knock Out Stages'!K7:K85,DT489)</f>
        <v>0</v>
      </c>
      <c r="ED489" s="233">
        <f ca="1">COUNTIF('Knock Out Stages'!L7:L85,DT489)</f>
        <v>0</v>
      </c>
      <c r="EE489" s="233">
        <f ca="1">COUNTIF('Knock Out Stages'!M7:M85,DT489)</f>
        <v>0</v>
      </c>
      <c r="EF489" s="233">
        <f ca="1">COUNTIF('Knock Out Stages'!N7:N85,DT489)</f>
        <v>0</v>
      </c>
      <c r="EG489" s="233">
        <f ca="1">COUNTIF('Knock Out Stages'!O7:O85,DT489)</f>
        <v>0</v>
      </c>
      <c r="EH489" s="233">
        <f ca="1">COUNTIF('Knock Out Stages'!P7:P85,DT489)</f>
        <v>0</v>
      </c>
      <c r="EI489" s="233">
        <f ca="1">COUNTIF('Knock Out Stages'!Q7:Q85,DT489)</f>
        <v>0</v>
      </c>
      <c r="EJ489" s="233">
        <f ca="1">COUNTIF('Knock Out Stages'!R7:R85,DT489)</f>
        <v>0</v>
      </c>
      <c r="EK489" s="233">
        <f t="shared" ca="1" si="901"/>
        <v>0</v>
      </c>
      <c r="EL489" s="235">
        <f ca="1">RANK(EK489,EK3:EK1250)+COUNTIF(EK3:EK489,EK489)-1</f>
        <v>487</v>
      </c>
      <c r="EM489" s="233" t="str">
        <f t="shared" ca="1" si="902"/>
        <v>Odilon Kossounou (Cote D'Voire)</v>
      </c>
    </row>
    <row r="490" spans="121:143" x14ac:dyDescent="0.2">
      <c r="DQ490" s="233" t="str">
        <f t="shared" ca="1" si="897"/>
        <v>Cote D'Voire</v>
      </c>
      <c r="DR490" s="233">
        <f t="shared" si="898"/>
        <v>19</v>
      </c>
      <c r="DS490" s="233">
        <f t="shared" si="899"/>
        <v>17</v>
      </c>
      <c r="DT490" s="233" t="str">
        <f ca="1">OFFSET(C3,DR490,DS490)</f>
        <v>Ousmane Diomande</v>
      </c>
      <c r="DU490" s="233">
        <f ca="1">COUNTIF('Group Stages'!J7:J150,DT490)</f>
        <v>0</v>
      </c>
      <c r="DV490" s="233">
        <f ca="1">COUNTIF('Group Stages'!K7:K150,DT490)</f>
        <v>0</v>
      </c>
      <c r="DW490" s="233">
        <f ca="1">COUNTIF('Group Stages'!L7:L150,DT490)</f>
        <v>0</v>
      </c>
      <c r="DX490" s="233">
        <f ca="1">COUNTIF('Group Stages'!M7:M150,DT490)</f>
        <v>0</v>
      </c>
      <c r="DY490" s="233">
        <f ca="1">COUNTIF('Group Stages'!N7:N150,DT490)</f>
        <v>0</v>
      </c>
      <c r="DZ490" s="233">
        <f ca="1">COUNTIF('Group Stages'!O7:O150,DT490)</f>
        <v>0</v>
      </c>
      <c r="EA490" s="233">
        <f ca="1">COUNTIF('Group Stages'!P7:P150,DT490)</f>
        <v>0</v>
      </c>
      <c r="EB490" s="233">
        <f ca="1">COUNTIF('Group Stages'!Q7:Q150,DT490)</f>
        <v>0</v>
      </c>
      <c r="EC490" s="233">
        <f ca="1">COUNTIF('Knock Out Stages'!K7:K85,DT490)</f>
        <v>0</v>
      </c>
      <c r="ED490" s="233">
        <f ca="1">COUNTIF('Knock Out Stages'!L7:L85,DT490)</f>
        <v>0</v>
      </c>
      <c r="EE490" s="233">
        <f ca="1">COUNTIF('Knock Out Stages'!M7:M85,DT490)</f>
        <v>0</v>
      </c>
      <c r="EF490" s="233">
        <f ca="1">COUNTIF('Knock Out Stages'!N7:N85,DT490)</f>
        <v>0</v>
      </c>
      <c r="EG490" s="233">
        <f ca="1">COUNTIF('Knock Out Stages'!O7:O85,DT490)</f>
        <v>0</v>
      </c>
      <c r="EH490" s="233">
        <f ca="1">COUNTIF('Knock Out Stages'!P7:P85,DT490)</f>
        <v>0</v>
      </c>
      <c r="EI490" s="233">
        <f ca="1">COUNTIF('Knock Out Stages'!Q7:Q85,DT490)</f>
        <v>0</v>
      </c>
      <c r="EJ490" s="233">
        <f ca="1">COUNTIF('Knock Out Stages'!R7:R85,DT490)</f>
        <v>0</v>
      </c>
      <c r="EK490" s="233">
        <f t="shared" ca="1" si="901"/>
        <v>0</v>
      </c>
      <c r="EL490" s="235">
        <f ca="1">RANK(EK490,EK3:EK1250)+COUNTIF(EK3:EK490,EK490)-1</f>
        <v>488</v>
      </c>
      <c r="EM490" s="233" t="str">
        <f t="shared" ca="1" si="902"/>
        <v>Ousmane Diomande (Cote D'Voire)</v>
      </c>
    </row>
    <row r="491" spans="121:143" x14ac:dyDescent="0.2">
      <c r="DQ491" s="233" t="str">
        <f t="shared" ca="1" si="897"/>
        <v>Cote D'Voire</v>
      </c>
      <c r="DR491" s="233">
        <f t="shared" si="898"/>
        <v>20</v>
      </c>
      <c r="DS491" s="233">
        <f t="shared" si="899"/>
        <v>17</v>
      </c>
      <c r="DT491" s="233" t="str">
        <f ca="1">OFFSET(C3,DR491,DS491)</f>
        <v>Parfait Guiagon</v>
      </c>
      <c r="DU491" s="233">
        <f ca="1">COUNTIF('Group Stages'!J7:J150,DT491)</f>
        <v>0</v>
      </c>
      <c r="DV491" s="233">
        <f ca="1">COUNTIF('Group Stages'!K7:K150,DT491)</f>
        <v>0</v>
      </c>
      <c r="DW491" s="233">
        <f ca="1">COUNTIF('Group Stages'!L7:L150,DT491)</f>
        <v>0</v>
      </c>
      <c r="DX491" s="233">
        <f ca="1">COUNTIF('Group Stages'!M7:M150,DT491)</f>
        <v>0</v>
      </c>
      <c r="DY491" s="233">
        <f ca="1">COUNTIF('Group Stages'!N7:N150,DT491)</f>
        <v>0</v>
      </c>
      <c r="DZ491" s="233">
        <f ca="1">COUNTIF('Group Stages'!O7:O150,DT491)</f>
        <v>0</v>
      </c>
      <c r="EA491" s="233">
        <f ca="1">COUNTIF('Group Stages'!P7:P150,DT491)</f>
        <v>0</v>
      </c>
      <c r="EB491" s="233">
        <f ca="1">COUNTIF('Group Stages'!Q7:Q150,DT491)</f>
        <v>0</v>
      </c>
      <c r="EC491" s="233">
        <f ca="1">COUNTIF('Knock Out Stages'!K7:K85,DT491)</f>
        <v>0</v>
      </c>
      <c r="ED491" s="233">
        <f ca="1">COUNTIF('Knock Out Stages'!L7:L85,DT491)</f>
        <v>0</v>
      </c>
      <c r="EE491" s="233">
        <f ca="1">COUNTIF('Knock Out Stages'!M7:M85,DT491)</f>
        <v>0</v>
      </c>
      <c r="EF491" s="233">
        <f ca="1">COUNTIF('Knock Out Stages'!N7:N85,DT491)</f>
        <v>0</v>
      </c>
      <c r="EG491" s="233">
        <f ca="1">COUNTIF('Knock Out Stages'!O7:O85,DT491)</f>
        <v>0</v>
      </c>
      <c r="EH491" s="233">
        <f ca="1">COUNTIF('Knock Out Stages'!P7:P85,DT491)</f>
        <v>0</v>
      </c>
      <c r="EI491" s="233">
        <f ca="1">COUNTIF('Knock Out Stages'!Q7:Q85,DT491)</f>
        <v>0</v>
      </c>
      <c r="EJ491" s="233">
        <f ca="1">COUNTIF('Knock Out Stages'!R7:R85,DT491)</f>
        <v>0</v>
      </c>
      <c r="EK491" s="233">
        <f t="shared" ca="1" si="901"/>
        <v>0</v>
      </c>
      <c r="EL491" s="235">
        <f ca="1">RANK(EK491,EK3:EK1250)+COUNTIF(EK3:EK491,EK491)-1</f>
        <v>489</v>
      </c>
      <c r="EM491" s="233" t="str">
        <f t="shared" ca="1" si="902"/>
        <v>Parfait Guiagon (Cote D'Voire)</v>
      </c>
    </row>
    <row r="492" spans="121:143" x14ac:dyDescent="0.2">
      <c r="DQ492" s="233" t="str">
        <f t="shared" ca="1" si="897"/>
        <v>Cote D'Voire</v>
      </c>
      <c r="DR492" s="233">
        <f t="shared" si="898"/>
        <v>21</v>
      </c>
      <c r="DS492" s="233">
        <f t="shared" si="899"/>
        <v>17</v>
      </c>
      <c r="DT492" s="233" t="str">
        <f ca="1">OFFSET(C3,DR492,DS492)</f>
        <v>Seko Fofana</v>
      </c>
      <c r="DU492" s="233">
        <f ca="1">COUNTIF('Group Stages'!J7:J150,DT492)</f>
        <v>0</v>
      </c>
      <c r="DV492" s="233">
        <f ca="1">COUNTIF('Group Stages'!K7:K150,DT492)</f>
        <v>0</v>
      </c>
      <c r="DW492" s="233">
        <f ca="1">COUNTIF('Group Stages'!L7:L150,DT492)</f>
        <v>0</v>
      </c>
      <c r="DX492" s="233">
        <f ca="1">COUNTIF('Group Stages'!M7:M150,DT492)</f>
        <v>0</v>
      </c>
      <c r="DY492" s="233">
        <f ca="1">COUNTIF('Group Stages'!N7:N150,DT492)</f>
        <v>0</v>
      </c>
      <c r="DZ492" s="233">
        <f ca="1">COUNTIF('Group Stages'!O7:O150,DT492)</f>
        <v>0</v>
      </c>
      <c r="EA492" s="233">
        <f ca="1">COUNTIF('Group Stages'!P7:P150,DT492)</f>
        <v>0</v>
      </c>
      <c r="EB492" s="233">
        <f ca="1">COUNTIF('Group Stages'!Q7:Q150,DT492)</f>
        <v>0</v>
      </c>
      <c r="EC492" s="233">
        <f ca="1">COUNTIF('Knock Out Stages'!K7:K85,DT492)</f>
        <v>0</v>
      </c>
      <c r="ED492" s="233">
        <f ca="1">COUNTIF('Knock Out Stages'!L7:L85,DT492)</f>
        <v>0</v>
      </c>
      <c r="EE492" s="233">
        <f ca="1">COUNTIF('Knock Out Stages'!M7:M85,DT492)</f>
        <v>0</v>
      </c>
      <c r="EF492" s="233">
        <f ca="1">COUNTIF('Knock Out Stages'!N7:N85,DT492)</f>
        <v>0</v>
      </c>
      <c r="EG492" s="233">
        <f ca="1">COUNTIF('Knock Out Stages'!O7:O85,DT492)</f>
        <v>0</v>
      </c>
      <c r="EH492" s="233">
        <f ca="1">COUNTIF('Knock Out Stages'!P7:P85,DT492)</f>
        <v>0</v>
      </c>
      <c r="EI492" s="233">
        <f ca="1">COUNTIF('Knock Out Stages'!Q7:Q85,DT492)</f>
        <v>0</v>
      </c>
      <c r="EJ492" s="233">
        <f ca="1">COUNTIF('Knock Out Stages'!R7:R85,DT492)</f>
        <v>0</v>
      </c>
      <c r="EK492" s="233">
        <f t="shared" ca="1" si="901"/>
        <v>0</v>
      </c>
      <c r="EL492" s="235">
        <f ca="1">RANK(EK492,EK3:EK1250)+COUNTIF(EK3:EK492,EK492)-1</f>
        <v>490</v>
      </c>
      <c r="EM492" s="233" t="str">
        <f t="shared" ca="1" si="902"/>
        <v>Seko Fofana (Cote D'Voire)</v>
      </c>
    </row>
    <row r="493" spans="121:143" x14ac:dyDescent="0.2">
      <c r="DQ493" s="233" t="str">
        <f t="shared" ca="1" si="897"/>
        <v>Cote D'Voire</v>
      </c>
      <c r="DR493" s="233">
        <f t="shared" si="898"/>
        <v>22</v>
      </c>
      <c r="DS493" s="233">
        <f t="shared" si="899"/>
        <v>17</v>
      </c>
      <c r="DT493" s="233" t="str">
        <f ca="1">OFFSET(C3,DR493,DS493)</f>
        <v>Simon Adingra</v>
      </c>
      <c r="DU493" s="233">
        <f ca="1">COUNTIF('Group Stages'!J7:J150,DT493)</f>
        <v>0</v>
      </c>
      <c r="DV493" s="233">
        <f ca="1">COUNTIF('Group Stages'!K7:K150,DT493)</f>
        <v>0</v>
      </c>
      <c r="DW493" s="233">
        <f ca="1">COUNTIF('Group Stages'!L7:L150,DT493)</f>
        <v>0</v>
      </c>
      <c r="DX493" s="233">
        <f ca="1">COUNTIF('Group Stages'!M7:M150,DT493)</f>
        <v>0</v>
      </c>
      <c r="DY493" s="233">
        <f ca="1">COUNTIF('Group Stages'!N7:N150,DT493)</f>
        <v>0</v>
      </c>
      <c r="DZ493" s="233">
        <f ca="1">COUNTIF('Group Stages'!O7:O150,DT493)</f>
        <v>0</v>
      </c>
      <c r="EA493" s="233">
        <f ca="1">COUNTIF('Group Stages'!P7:P150,DT493)</f>
        <v>0</v>
      </c>
      <c r="EB493" s="233">
        <f ca="1">COUNTIF('Group Stages'!Q7:Q150,DT493)</f>
        <v>0</v>
      </c>
      <c r="EC493" s="233">
        <f ca="1">COUNTIF('Knock Out Stages'!K7:K85,DT493)</f>
        <v>0</v>
      </c>
      <c r="ED493" s="233">
        <f ca="1">COUNTIF('Knock Out Stages'!L7:L85,DT493)</f>
        <v>0</v>
      </c>
      <c r="EE493" s="233">
        <f ca="1">COUNTIF('Knock Out Stages'!M7:M85,DT493)</f>
        <v>0</v>
      </c>
      <c r="EF493" s="233">
        <f ca="1">COUNTIF('Knock Out Stages'!N7:N85,DT493)</f>
        <v>0</v>
      </c>
      <c r="EG493" s="233">
        <f ca="1">COUNTIF('Knock Out Stages'!O7:O85,DT493)</f>
        <v>0</v>
      </c>
      <c r="EH493" s="233">
        <f ca="1">COUNTIF('Knock Out Stages'!P7:P85,DT493)</f>
        <v>0</v>
      </c>
      <c r="EI493" s="233">
        <f ca="1">COUNTIF('Knock Out Stages'!Q7:Q85,DT493)</f>
        <v>0</v>
      </c>
      <c r="EJ493" s="233">
        <f ca="1">COUNTIF('Knock Out Stages'!R7:R85,DT493)</f>
        <v>0</v>
      </c>
      <c r="EK493" s="233">
        <f t="shared" ca="1" si="901"/>
        <v>0</v>
      </c>
      <c r="EL493" s="235">
        <f ca="1">RANK(EK493,EK3:EK1250)+COUNTIF(EK3:EK493,EK493)-1</f>
        <v>491</v>
      </c>
      <c r="EM493" s="233" t="str">
        <f t="shared" ca="1" si="902"/>
        <v>Simon Adingra (Cote D'Voire)</v>
      </c>
    </row>
    <row r="494" spans="121:143" x14ac:dyDescent="0.2">
      <c r="DQ494" s="233" t="str">
        <f t="shared" ca="1" si="897"/>
        <v>Cote D'Voire</v>
      </c>
      <c r="DR494" s="233">
        <f t="shared" si="898"/>
        <v>23</v>
      </c>
      <c r="DS494" s="233">
        <f t="shared" si="899"/>
        <v>17</v>
      </c>
      <c r="DT494" s="233" t="str">
        <f ca="1">OFFSET(C3,DR494,DS494)</f>
        <v>Wilfried Singo</v>
      </c>
      <c r="DU494" s="233">
        <f ca="1">COUNTIF('Group Stages'!J7:J150,DT494)</f>
        <v>0</v>
      </c>
      <c r="DV494" s="233">
        <f ca="1">COUNTIF('Group Stages'!K7:K150,DT494)</f>
        <v>0</v>
      </c>
      <c r="DW494" s="233">
        <f ca="1">COUNTIF('Group Stages'!L7:L150,DT494)</f>
        <v>0</v>
      </c>
      <c r="DX494" s="233">
        <f ca="1">COUNTIF('Group Stages'!M7:M150,DT494)</f>
        <v>0</v>
      </c>
      <c r="DY494" s="233">
        <f ca="1">COUNTIF('Group Stages'!N7:N150,DT494)</f>
        <v>0</v>
      </c>
      <c r="DZ494" s="233">
        <f ca="1">COUNTIF('Group Stages'!O7:O150,DT494)</f>
        <v>0</v>
      </c>
      <c r="EA494" s="233">
        <f ca="1">COUNTIF('Group Stages'!P7:P150,DT494)</f>
        <v>0</v>
      </c>
      <c r="EB494" s="233">
        <f ca="1">COUNTIF('Group Stages'!Q7:Q150,DT494)</f>
        <v>0</v>
      </c>
      <c r="EC494" s="233">
        <f ca="1">COUNTIF('Knock Out Stages'!K7:K85,DT494)</f>
        <v>0</v>
      </c>
      <c r="ED494" s="233">
        <f ca="1">COUNTIF('Knock Out Stages'!L7:L85,DT494)</f>
        <v>0</v>
      </c>
      <c r="EE494" s="233">
        <f ca="1">COUNTIF('Knock Out Stages'!M7:M85,DT494)</f>
        <v>0</v>
      </c>
      <c r="EF494" s="233">
        <f ca="1">COUNTIF('Knock Out Stages'!N7:N85,DT494)</f>
        <v>0</v>
      </c>
      <c r="EG494" s="233">
        <f ca="1">COUNTIF('Knock Out Stages'!O7:O85,DT494)</f>
        <v>0</v>
      </c>
      <c r="EH494" s="233">
        <f ca="1">COUNTIF('Knock Out Stages'!P7:P85,DT494)</f>
        <v>0</v>
      </c>
      <c r="EI494" s="233">
        <f ca="1">COUNTIF('Knock Out Stages'!Q7:Q85,DT494)</f>
        <v>0</v>
      </c>
      <c r="EJ494" s="233">
        <f ca="1">COUNTIF('Knock Out Stages'!R7:R85,DT494)</f>
        <v>0</v>
      </c>
      <c r="EK494" s="233">
        <f t="shared" ca="1" si="901"/>
        <v>0</v>
      </c>
      <c r="EL494" s="235">
        <f ca="1">RANK(EK494,EK3:EK1250)+COUNTIF(EK3:EK494,EK494)-1</f>
        <v>492</v>
      </c>
      <c r="EM494" s="233" t="str">
        <f t="shared" ca="1" si="902"/>
        <v>Wilfried Singo (Cote D'Voire)</v>
      </c>
    </row>
    <row r="495" spans="121:143" x14ac:dyDescent="0.2">
      <c r="DQ495" s="233" t="str">
        <f t="shared" ca="1" si="897"/>
        <v>Cote D'Voire</v>
      </c>
      <c r="DR495" s="233">
        <f t="shared" si="898"/>
        <v>24</v>
      </c>
      <c r="DS495" s="233">
        <f t="shared" si="899"/>
        <v>17</v>
      </c>
      <c r="DT495" s="233" t="str">
        <f ca="1">OFFSET(C3,DR495,DS495)</f>
        <v>Yahia Fofana</v>
      </c>
      <c r="DU495" s="233">
        <f ca="1">COUNTIF('Group Stages'!J7:J150,DT495)</f>
        <v>0</v>
      </c>
      <c r="DV495" s="233">
        <f ca="1">COUNTIF('Group Stages'!K7:K150,DT495)</f>
        <v>0</v>
      </c>
      <c r="DW495" s="233">
        <f ca="1">COUNTIF('Group Stages'!L7:L150,DT495)</f>
        <v>0</v>
      </c>
      <c r="DX495" s="233">
        <f ca="1">COUNTIF('Group Stages'!M7:M150,DT495)</f>
        <v>0</v>
      </c>
      <c r="DY495" s="233">
        <f ca="1">COUNTIF('Group Stages'!N7:N150,DT495)</f>
        <v>0</v>
      </c>
      <c r="DZ495" s="233">
        <f ca="1">COUNTIF('Group Stages'!O7:O150,DT495)</f>
        <v>0</v>
      </c>
      <c r="EA495" s="233">
        <f ca="1">COUNTIF('Group Stages'!P7:P150,DT495)</f>
        <v>0</v>
      </c>
      <c r="EB495" s="233">
        <f ca="1">COUNTIF('Group Stages'!Q7:Q150,DT495)</f>
        <v>0</v>
      </c>
      <c r="EC495" s="233">
        <f ca="1">COUNTIF('Knock Out Stages'!K7:K85,DT495)</f>
        <v>0</v>
      </c>
      <c r="ED495" s="233">
        <f ca="1">COUNTIF('Knock Out Stages'!L7:L85,DT495)</f>
        <v>0</v>
      </c>
      <c r="EE495" s="233">
        <f ca="1">COUNTIF('Knock Out Stages'!M7:M85,DT495)</f>
        <v>0</v>
      </c>
      <c r="EF495" s="233">
        <f ca="1">COUNTIF('Knock Out Stages'!N7:N85,DT495)</f>
        <v>0</v>
      </c>
      <c r="EG495" s="233">
        <f ca="1">COUNTIF('Knock Out Stages'!O7:O85,DT495)</f>
        <v>0</v>
      </c>
      <c r="EH495" s="233">
        <f ca="1">COUNTIF('Knock Out Stages'!P7:P85,DT495)</f>
        <v>0</v>
      </c>
      <c r="EI495" s="233">
        <f ca="1">COUNTIF('Knock Out Stages'!Q7:Q85,DT495)</f>
        <v>0</v>
      </c>
      <c r="EJ495" s="233">
        <f ca="1">COUNTIF('Knock Out Stages'!R7:R85,DT495)</f>
        <v>0</v>
      </c>
      <c r="EK495" s="233">
        <f t="shared" ca="1" si="901"/>
        <v>0</v>
      </c>
      <c r="EL495" s="235">
        <f ca="1">RANK(EK495,EK3:EK1250)+COUNTIF(EK3:EK495,EK495)-1</f>
        <v>493</v>
      </c>
      <c r="EM495" s="233" t="str">
        <f t="shared" ca="1" si="902"/>
        <v>Yahia Fofana (Cote D'Voire)</v>
      </c>
    </row>
    <row r="496" spans="121:143" x14ac:dyDescent="0.2">
      <c r="DQ496" s="233" t="str">
        <f t="shared" ca="1" si="897"/>
        <v>Cote D'Voire</v>
      </c>
      <c r="DR496" s="233">
        <f t="shared" si="898"/>
        <v>25</v>
      </c>
      <c r="DS496" s="233">
        <f t="shared" si="899"/>
        <v>17</v>
      </c>
      <c r="DT496" s="233" t="str">
        <f ca="1">OFFSET(C3,DR496,DS496)</f>
        <v>Yan Diomande</v>
      </c>
      <c r="DU496" s="233">
        <f ca="1">COUNTIF('Group Stages'!J7:J150,DT496)</f>
        <v>0</v>
      </c>
      <c r="DV496" s="233">
        <f ca="1">COUNTIF('Group Stages'!K7:K150,DT496)</f>
        <v>0</v>
      </c>
      <c r="DW496" s="233">
        <f ca="1">COUNTIF('Group Stages'!L7:L150,DT496)</f>
        <v>0</v>
      </c>
      <c r="DX496" s="233">
        <f ca="1">COUNTIF('Group Stages'!M7:M150,DT496)</f>
        <v>0</v>
      </c>
      <c r="DY496" s="233">
        <f ca="1">COUNTIF('Group Stages'!N7:N150,DT496)</f>
        <v>0</v>
      </c>
      <c r="DZ496" s="233">
        <f ca="1">COUNTIF('Group Stages'!O7:O150,DT496)</f>
        <v>0</v>
      </c>
      <c r="EA496" s="233">
        <f ca="1">COUNTIF('Group Stages'!P7:P150,DT496)</f>
        <v>0</v>
      </c>
      <c r="EB496" s="233">
        <f ca="1">COUNTIF('Group Stages'!Q7:Q150,DT496)</f>
        <v>0</v>
      </c>
      <c r="EC496" s="233">
        <f ca="1">COUNTIF('Knock Out Stages'!K7:K85,DT496)</f>
        <v>0</v>
      </c>
      <c r="ED496" s="233">
        <f ca="1">COUNTIF('Knock Out Stages'!L7:L85,DT496)</f>
        <v>0</v>
      </c>
      <c r="EE496" s="233">
        <f ca="1">COUNTIF('Knock Out Stages'!M7:M85,DT496)</f>
        <v>0</v>
      </c>
      <c r="EF496" s="233">
        <f ca="1">COUNTIF('Knock Out Stages'!N7:N85,DT496)</f>
        <v>0</v>
      </c>
      <c r="EG496" s="233">
        <f ca="1">COUNTIF('Knock Out Stages'!O7:O85,DT496)</f>
        <v>0</v>
      </c>
      <c r="EH496" s="233">
        <f ca="1">COUNTIF('Knock Out Stages'!P7:P85,DT496)</f>
        <v>0</v>
      </c>
      <c r="EI496" s="233">
        <f ca="1">COUNTIF('Knock Out Stages'!Q7:Q85,DT496)</f>
        <v>0</v>
      </c>
      <c r="EJ496" s="233">
        <f ca="1">COUNTIF('Knock Out Stages'!R7:R85,DT496)</f>
        <v>0</v>
      </c>
      <c r="EK496" s="233">
        <f t="shared" ca="1" si="901"/>
        <v>0</v>
      </c>
      <c r="EL496" s="235">
        <f ca="1">RANK(EK496,EK3:EK1250)+COUNTIF(EK3:EK496,EK496)-1</f>
        <v>494</v>
      </c>
      <c r="EM496" s="233" t="str">
        <f t="shared" ca="1" si="902"/>
        <v>Yan Diomande (Cote D'Voire)</v>
      </c>
    </row>
    <row r="497" spans="121:143" x14ac:dyDescent="0.2">
      <c r="DQ497" s="233" t="str">
        <f ca="1">OFFSET(C2,DR497,DS497)</f>
        <v>Ecuador</v>
      </c>
      <c r="DR497" s="233">
        <f t="shared" si="898"/>
        <v>0</v>
      </c>
      <c r="DS497" s="233">
        <f t="shared" si="899"/>
        <v>18</v>
      </c>
      <c r="DT497" s="233" t="str">
        <f ca="1">OFFSET(C3,DR497,DS497)</f>
        <v>Alan Franco</v>
      </c>
      <c r="DU497" s="233">
        <f ca="1">COUNTIF('Group Stages'!J7:J150,DT497)</f>
        <v>0</v>
      </c>
      <c r="DV497" s="233">
        <f ca="1">COUNTIF('Group Stages'!K7:K150,DT497)</f>
        <v>0</v>
      </c>
      <c r="DW497" s="233">
        <f ca="1">COUNTIF('Group Stages'!L7:L150,DT497)</f>
        <v>0</v>
      </c>
      <c r="DX497" s="233">
        <f ca="1">COUNTIF('Group Stages'!M7:M150,DT497)</f>
        <v>0</v>
      </c>
      <c r="DY497" s="233">
        <f ca="1">COUNTIF('Group Stages'!N7:N150,DT497)</f>
        <v>0</v>
      </c>
      <c r="DZ497" s="233">
        <f ca="1">COUNTIF('Group Stages'!O7:O150,DT497)</f>
        <v>0</v>
      </c>
      <c r="EA497" s="233">
        <f ca="1">COUNTIF('Group Stages'!P7:P150,DT497)</f>
        <v>0</v>
      </c>
      <c r="EB497" s="233">
        <f ca="1">COUNTIF('Group Stages'!Q7:Q150,DT497)</f>
        <v>0</v>
      </c>
      <c r="EC497" s="233">
        <f ca="1">COUNTIF('Knock Out Stages'!K7:K85,DT497)</f>
        <v>0</v>
      </c>
      <c r="ED497" s="233">
        <f ca="1">COUNTIF('Knock Out Stages'!L7:L85,DT497)</f>
        <v>0</v>
      </c>
      <c r="EE497" s="233">
        <f ca="1">COUNTIF('Knock Out Stages'!M7:M85,DT497)</f>
        <v>0</v>
      </c>
      <c r="EF497" s="233">
        <f ca="1">COUNTIF('Knock Out Stages'!N7:N85,DT497)</f>
        <v>0</v>
      </c>
      <c r="EG497" s="233">
        <f ca="1">COUNTIF('Knock Out Stages'!O7:O85,DT497)</f>
        <v>0</v>
      </c>
      <c r="EH497" s="233">
        <f ca="1">COUNTIF('Knock Out Stages'!P7:P85,DT497)</f>
        <v>0</v>
      </c>
      <c r="EI497" s="233">
        <f ca="1">COUNTIF('Knock Out Stages'!Q7:Q85,DT497)</f>
        <v>0</v>
      </c>
      <c r="EJ497" s="233">
        <f ca="1">COUNTIF('Knock Out Stages'!R7:R85,DT497)</f>
        <v>0</v>
      </c>
      <c r="EK497" s="233">
        <f t="shared" ca="1" si="901"/>
        <v>0</v>
      </c>
      <c r="EL497" s="235">
        <f ca="1">RANK(EK497,EK3:EK1250)+COUNTIF(EK3:EK497,EK497)-1</f>
        <v>495</v>
      </c>
      <c r="EM497" s="233" t="str">
        <f t="shared" ca="1" si="902"/>
        <v>Alan Franco (Ecuador)</v>
      </c>
    </row>
    <row r="498" spans="121:143" x14ac:dyDescent="0.2">
      <c r="DQ498" s="233" t="str">
        <f t="shared" ref="DQ498" ca="1" si="904">DQ497</f>
        <v>Ecuador</v>
      </c>
      <c r="DR498" s="233">
        <f t="shared" si="898"/>
        <v>1</v>
      </c>
      <c r="DS498" s="233">
        <f t="shared" si="899"/>
        <v>18</v>
      </c>
      <c r="DT498" s="233" t="str">
        <f ca="1">OFFSET(C3,DR498,DS498)</f>
        <v>Ángelo Preciado</v>
      </c>
      <c r="DU498" s="233">
        <f ca="1">COUNTIF('Group Stages'!J7:J150,DT498)</f>
        <v>0</v>
      </c>
      <c r="DV498" s="233">
        <f ca="1">COUNTIF('Group Stages'!K7:K150,DT498)</f>
        <v>0</v>
      </c>
      <c r="DW498" s="233">
        <f ca="1">COUNTIF('Group Stages'!L7:L150,DT498)</f>
        <v>0</v>
      </c>
      <c r="DX498" s="233">
        <f ca="1">COUNTIF('Group Stages'!M7:M150,DT498)</f>
        <v>0</v>
      </c>
      <c r="DY498" s="233">
        <f ca="1">COUNTIF('Group Stages'!N7:N150,DT498)</f>
        <v>0</v>
      </c>
      <c r="DZ498" s="233">
        <f ca="1">COUNTIF('Group Stages'!O7:O150,DT498)</f>
        <v>0</v>
      </c>
      <c r="EA498" s="233">
        <f ca="1">COUNTIF('Group Stages'!P7:P150,DT498)</f>
        <v>0</v>
      </c>
      <c r="EB498" s="233">
        <f ca="1">COUNTIF('Group Stages'!Q7:Q150,DT498)</f>
        <v>0</v>
      </c>
      <c r="EC498" s="233">
        <f ca="1">COUNTIF('Knock Out Stages'!K7:K85,DT498)</f>
        <v>0</v>
      </c>
      <c r="ED498" s="233">
        <f ca="1">COUNTIF('Knock Out Stages'!L7:L85,DT498)</f>
        <v>0</v>
      </c>
      <c r="EE498" s="233">
        <f ca="1">COUNTIF('Knock Out Stages'!M7:M85,DT498)</f>
        <v>0</v>
      </c>
      <c r="EF498" s="233">
        <f ca="1">COUNTIF('Knock Out Stages'!N7:N85,DT498)</f>
        <v>0</v>
      </c>
      <c r="EG498" s="233">
        <f ca="1">COUNTIF('Knock Out Stages'!O7:O85,DT498)</f>
        <v>0</v>
      </c>
      <c r="EH498" s="233">
        <f ca="1">COUNTIF('Knock Out Stages'!P7:P85,DT498)</f>
        <v>0</v>
      </c>
      <c r="EI498" s="233">
        <f ca="1">COUNTIF('Knock Out Stages'!Q7:Q85,DT498)</f>
        <v>0</v>
      </c>
      <c r="EJ498" s="233">
        <f ca="1">COUNTIF('Knock Out Stages'!R7:R85,DT498)</f>
        <v>0</v>
      </c>
      <c r="EK498" s="233">
        <f t="shared" ca="1" si="901"/>
        <v>0</v>
      </c>
      <c r="EL498" s="235">
        <f ca="1">RANK(EK498,EK3:EK1250)+COUNTIF(EK3:EK498,EK498)-1</f>
        <v>496</v>
      </c>
      <c r="EM498" s="233" t="str">
        <f t="shared" ca="1" si="902"/>
        <v>Ángelo Preciado (Ecuador)</v>
      </c>
    </row>
    <row r="499" spans="121:143" x14ac:dyDescent="0.2">
      <c r="DQ499" s="233" t="str">
        <f t="shared" ca="1" si="897"/>
        <v>Ecuador</v>
      </c>
      <c r="DR499" s="233">
        <f t="shared" si="898"/>
        <v>2</v>
      </c>
      <c r="DS499" s="233">
        <f t="shared" si="899"/>
        <v>18</v>
      </c>
      <c r="DT499" s="233" t="str">
        <f ca="1">OFFSET(C3,DR499,DS499)</f>
        <v>Anthony Valencia</v>
      </c>
      <c r="DU499" s="233">
        <f ca="1">COUNTIF('Group Stages'!J7:J150,DT499)</f>
        <v>0</v>
      </c>
      <c r="DV499" s="233">
        <f ca="1">COUNTIF('Group Stages'!K7:K150,DT499)</f>
        <v>0</v>
      </c>
      <c r="DW499" s="233">
        <f ca="1">COUNTIF('Group Stages'!L7:L150,DT499)</f>
        <v>0</v>
      </c>
      <c r="DX499" s="233">
        <f ca="1">COUNTIF('Group Stages'!M7:M150,DT499)</f>
        <v>0</v>
      </c>
      <c r="DY499" s="233">
        <f ca="1">COUNTIF('Group Stages'!N7:N150,DT499)</f>
        <v>0</v>
      </c>
      <c r="DZ499" s="233">
        <f ca="1">COUNTIF('Group Stages'!O7:O150,DT499)</f>
        <v>0</v>
      </c>
      <c r="EA499" s="233">
        <f ca="1">COUNTIF('Group Stages'!P7:P150,DT499)</f>
        <v>0</v>
      </c>
      <c r="EB499" s="233">
        <f ca="1">COUNTIF('Group Stages'!Q7:Q150,DT499)</f>
        <v>0</v>
      </c>
      <c r="EC499" s="233">
        <f ca="1">COUNTIF('Knock Out Stages'!K7:K85,DT499)</f>
        <v>0</v>
      </c>
      <c r="ED499" s="233">
        <f ca="1">COUNTIF('Knock Out Stages'!L7:L85,DT499)</f>
        <v>0</v>
      </c>
      <c r="EE499" s="233">
        <f ca="1">COUNTIF('Knock Out Stages'!M7:M85,DT499)</f>
        <v>0</v>
      </c>
      <c r="EF499" s="233">
        <f ca="1">COUNTIF('Knock Out Stages'!N7:N85,DT499)</f>
        <v>0</v>
      </c>
      <c r="EG499" s="233">
        <f ca="1">COUNTIF('Knock Out Stages'!O7:O85,DT499)</f>
        <v>0</v>
      </c>
      <c r="EH499" s="233">
        <f ca="1">COUNTIF('Knock Out Stages'!P7:P85,DT499)</f>
        <v>0</v>
      </c>
      <c r="EI499" s="233">
        <f ca="1">COUNTIF('Knock Out Stages'!Q7:Q85,DT499)</f>
        <v>0</v>
      </c>
      <c r="EJ499" s="233">
        <f ca="1">COUNTIF('Knock Out Stages'!R7:R85,DT499)</f>
        <v>0</v>
      </c>
      <c r="EK499" s="233">
        <f t="shared" ca="1" si="901"/>
        <v>0</v>
      </c>
      <c r="EL499" s="235">
        <f ca="1">RANK(EK499,EK3:EK1250)+COUNTIF(EK3:EK499,EK499)-1</f>
        <v>497</v>
      </c>
      <c r="EM499" s="233" t="str">
        <f t="shared" ca="1" si="902"/>
        <v>Anthony Valencia (Ecuador)</v>
      </c>
    </row>
    <row r="500" spans="121:143" x14ac:dyDescent="0.2">
      <c r="DQ500" s="233" t="str">
        <f t="shared" ca="1" si="897"/>
        <v>Ecuador</v>
      </c>
      <c r="DR500" s="233">
        <f t="shared" si="898"/>
        <v>3</v>
      </c>
      <c r="DS500" s="233">
        <f t="shared" si="899"/>
        <v>18</v>
      </c>
      <c r="DT500" s="233" t="str">
        <f ca="1">OFFSET(C3,DR500,DS500)</f>
        <v>Bryan Ramirez</v>
      </c>
      <c r="DU500" s="233">
        <f ca="1">COUNTIF('Group Stages'!J7:J150,DT500)</f>
        <v>0</v>
      </c>
      <c r="DV500" s="233">
        <f ca="1">COUNTIF('Group Stages'!K7:K150,DT500)</f>
        <v>0</v>
      </c>
      <c r="DW500" s="233">
        <f ca="1">COUNTIF('Group Stages'!L7:L150,DT500)</f>
        <v>0</v>
      </c>
      <c r="DX500" s="233">
        <f ca="1">COUNTIF('Group Stages'!M7:M150,DT500)</f>
        <v>0</v>
      </c>
      <c r="DY500" s="233">
        <f ca="1">COUNTIF('Group Stages'!N7:N150,DT500)</f>
        <v>0</v>
      </c>
      <c r="DZ500" s="233">
        <f ca="1">COUNTIF('Group Stages'!O7:O150,DT500)</f>
        <v>0</v>
      </c>
      <c r="EA500" s="233">
        <f ca="1">COUNTIF('Group Stages'!P7:P150,DT500)</f>
        <v>0</v>
      </c>
      <c r="EB500" s="233">
        <f ca="1">COUNTIF('Group Stages'!Q7:Q150,DT500)</f>
        <v>0</v>
      </c>
      <c r="EC500" s="233">
        <f ca="1">COUNTIF('Knock Out Stages'!K7:K85,DT500)</f>
        <v>0</v>
      </c>
      <c r="ED500" s="233">
        <f ca="1">COUNTIF('Knock Out Stages'!L7:L85,DT500)</f>
        <v>0</v>
      </c>
      <c r="EE500" s="233">
        <f ca="1">COUNTIF('Knock Out Stages'!M7:M85,DT500)</f>
        <v>0</v>
      </c>
      <c r="EF500" s="233">
        <f ca="1">COUNTIF('Knock Out Stages'!N7:N85,DT500)</f>
        <v>0</v>
      </c>
      <c r="EG500" s="233">
        <f ca="1">COUNTIF('Knock Out Stages'!O7:O85,DT500)</f>
        <v>0</v>
      </c>
      <c r="EH500" s="233">
        <f ca="1">COUNTIF('Knock Out Stages'!P7:P85,DT500)</f>
        <v>0</v>
      </c>
      <c r="EI500" s="233">
        <f ca="1">COUNTIF('Knock Out Stages'!Q7:Q85,DT500)</f>
        <v>0</v>
      </c>
      <c r="EJ500" s="233">
        <f ca="1">COUNTIF('Knock Out Stages'!R7:R85,DT500)</f>
        <v>0</v>
      </c>
      <c r="EK500" s="233">
        <f t="shared" ca="1" si="901"/>
        <v>0</v>
      </c>
      <c r="EL500" s="235">
        <f ca="1">RANK(EK500,EK3:EK1250)+COUNTIF(EK3:EK500,EK500)-1</f>
        <v>498</v>
      </c>
      <c r="EM500" s="233" t="str">
        <f t="shared" ca="1" si="902"/>
        <v>Bryan Ramirez (Ecuador)</v>
      </c>
    </row>
    <row r="501" spans="121:143" x14ac:dyDescent="0.2">
      <c r="DQ501" s="233" t="str">
        <f t="shared" ca="1" si="897"/>
        <v>Ecuador</v>
      </c>
      <c r="DR501" s="233">
        <f t="shared" si="898"/>
        <v>4</v>
      </c>
      <c r="DS501" s="233">
        <f t="shared" si="899"/>
        <v>18</v>
      </c>
      <c r="DT501" s="233" t="str">
        <f ca="1">OFFSET(C3,DR501,DS501)</f>
        <v>Cristian Ramírez</v>
      </c>
      <c r="DU501" s="233">
        <f ca="1">COUNTIF('Group Stages'!J7:J150,DT501)</f>
        <v>0</v>
      </c>
      <c r="DV501" s="233">
        <f ca="1">COUNTIF('Group Stages'!K7:K150,DT501)</f>
        <v>0</v>
      </c>
      <c r="DW501" s="233">
        <f ca="1">COUNTIF('Group Stages'!L7:L150,DT501)</f>
        <v>0</v>
      </c>
      <c r="DX501" s="233">
        <f ca="1">COUNTIF('Group Stages'!M7:M150,DT501)</f>
        <v>0</v>
      </c>
      <c r="DY501" s="233">
        <f ca="1">COUNTIF('Group Stages'!N7:N150,DT501)</f>
        <v>0</v>
      </c>
      <c r="DZ501" s="233">
        <f ca="1">COUNTIF('Group Stages'!O7:O150,DT501)</f>
        <v>0</v>
      </c>
      <c r="EA501" s="233">
        <f ca="1">COUNTIF('Group Stages'!P7:P150,DT501)</f>
        <v>0</v>
      </c>
      <c r="EB501" s="233">
        <f ca="1">COUNTIF('Group Stages'!Q7:Q150,DT501)</f>
        <v>0</v>
      </c>
      <c r="EC501" s="233">
        <f ca="1">COUNTIF('Knock Out Stages'!K7:K85,DT501)</f>
        <v>0</v>
      </c>
      <c r="ED501" s="233">
        <f ca="1">COUNTIF('Knock Out Stages'!L7:L85,DT501)</f>
        <v>0</v>
      </c>
      <c r="EE501" s="233">
        <f ca="1">COUNTIF('Knock Out Stages'!M7:M85,DT501)</f>
        <v>0</v>
      </c>
      <c r="EF501" s="233">
        <f ca="1">COUNTIF('Knock Out Stages'!N7:N85,DT501)</f>
        <v>0</v>
      </c>
      <c r="EG501" s="233">
        <f ca="1">COUNTIF('Knock Out Stages'!O7:O85,DT501)</f>
        <v>0</v>
      </c>
      <c r="EH501" s="233">
        <f ca="1">COUNTIF('Knock Out Stages'!P7:P85,DT501)</f>
        <v>0</v>
      </c>
      <c r="EI501" s="233">
        <f ca="1">COUNTIF('Knock Out Stages'!Q7:Q85,DT501)</f>
        <v>0</v>
      </c>
      <c r="EJ501" s="233">
        <f ca="1">COUNTIF('Knock Out Stages'!R7:R85,DT501)</f>
        <v>0</v>
      </c>
      <c r="EK501" s="233">
        <f t="shared" ca="1" si="901"/>
        <v>0</v>
      </c>
      <c r="EL501" s="235">
        <f ca="1">RANK(EK501,EK3:EK1250)+COUNTIF(EK3:EK501,EK501)-1</f>
        <v>499</v>
      </c>
      <c r="EM501" s="233" t="str">
        <f t="shared" ca="1" si="902"/>
        <v>Cristian Ramírez (Ecuador)</v>
      </c>
    </row>
    <row r="502" spans="121:143" x14ac:dyDescent="0.2">
      <c r="DQ502" s="233" t="str">
        <f t="shared" ca="1" si="897"/>
        <v>Ecuador</v>
      </c>
      <c r="DR502" s="233">
        <f t="shared" si="898"/>
        <v>5</v>
      </c>
      <c r="DS502" s="233">
        <f t="shared" si="899"/>
        <v>18</v>
      </c>
      <c r="DT502" s="233" t="str">
        <f ca="1">OFFSET(C3,DR502,DS502)</f>
        <v>David Cabezas</v>
      </c>
      <c r="DU502" s="233">
        <f ca="1">COUNTIF('Group Stages'!J7:J150,DT502)</f>
        <v>0</v>
      </c>
      <c r="DV502" s="233">
        <f ca="1">COUNTIF('Group Stages'!K7:K150,DT502)</f>
        <v>0</v>
      </c>
      <c r="DW502" s="233">
        <f ca="1">COUNTIF('Group Stages'!L7:L150,DT502)</f>
        <v>0</v>
      </c>
      <c r="DX502" s="233">
        <f ca="1">COUNTIF('Group Stages'!M7:M150,DT502)</f>
        <v>0</v>
      </c>
      <c r="DY502" s="233">
        <f ca="1">COUNTIF('Group Stages'!N7:N150,DT502)</f>
        <v>0</v>
      </c>
      <c r="DZ502" s="233">
        <f ca="1">COUNTIF('Group Stages'!O7:O150,DT502)</f>
        <v>0</v>
      </c>
      <c r="EA502" s="233">
        <f ca="1">COUNTIF('Group Stages'!P7:P150,DT502)</f>
        <v>0</v>
      </c>
      <c r="EB502" s="233">
        <f ca="1">COUNTIF('Group Stages'!Q7:Q150,DT502)</f>
        <v>0</v>
      </c>
      <c r="EC502" s="233">
        <f ca="1">COUNTIF('Knock Out Stages'!K7:K85,DT502)</f>
        <v>0</v>
      </c>
      <c r="ED502" s="233">
        <f ca="1">COUNTIF('Knock Out Stages'!L7:L85,DT502)</f>
        <v>0</v>
      </c>
      <c r="EE502" s="233">
        <f ca="1">COUNTIF('Knock Out Stages'!M7:M85,DT502)</f>
        <v>0</v>
      </c>
      <c r="EF502" s="233">
        <f ca="1">COUNTIF('Knock Out Stages'!N7:N85,DT502)</f>
        <v>0</v>
      </c>
      <c r="EG502" s="233">
        <f ca="1">COUNTIF('Knock Out Stages'!O7:O85,DT502)</f>
        <v>0</v>
      </c>
      <c r="EH502" s="233">
        <f ca="1">COUNTIF('Knock Out Stages'!P7:P85,DT502)</f>
        <v>0</v>
      </c>
      <c r="EI502" s="233">
        <f ca="1">COUNTIF('Knock Out Stages'!Q7:Q85,DT502)</f>
        <v>0</v>
      </c>
      <c r="EJ502" s="233">
        <f ca="1">COUNTIF('Knock Out Stages'!R7:R85,DT502)</f>
        <v>0</v>
      </c>
      <c r="EK502" s="233">
        <f t="shared" ca="1" si="901"/>
        <v>0</v>
      </c>
      <c r="EL502" s="235">
        <f ca="1">RANK(EK502,EK3:EK1250)+COUNTIF(EK3:EK502,EK502)-1</f>
        <v>500</v>
      </c>
      <c r="EM502" s="233" t="str">
        <f t="shared" ca="1" si="902"/>
        <v>David Cabezas (Ecuador)</v>
      </c>
    </row>
    <row r="503" spans="121:143" x14ac:dyDescent="0.2">
      <c r="DQ503" s="233" t="str">
        <f t="shared" ca="1" si="897"/>
        <v>Ecuador</v>
      </c>
      <c r="DR503" s="233">
        <f t="shared" si="898"/>
        <v>6</v>
      </c>
      <c r="DS503" s="233">
        <f t="shared" si="899"/>
        <v>18</v>
      </c>
      <c r="DT503" s="233" t="str">
        <f ca="1">OFFSET(C3,DR503,DS503)</f>
        <v>Denil Castillo</v>
      </c>
      <c r="DU503" s="233">
        <f ca="1">COUNTIF('Group Stages'!J7:J150,DT503)</f>
        <v>0</v>
      </c>
      <c r="DV503" s="233">
        <f ca="1">COUNTIF('Group Stages'!K7:K150,DT503)</f>
        <v>0</v>
      </c>
      <c r="DW503" s="233">
        <f ca="1">COUNTIF('Group Stages'!L7:L150,DT503)</f>
        <v>0</v>
      </c>
      <c r="DX503" s="233">
        <f ca="1">COUNTIF('Group Stages'!M7:M150,DT503)</f>
        <v>0</v>
      </c>
      <c r="DY503" s="233">
        <f ca="1">COUNTIF('Group Stages'!N7:N150,DT503)</f>
        <v>0</v>
      </c>
      <c r="DZ503" s="233">
        <f ca="1">COUNTIF('Group Stages'!O7:O150,DT503)</f>
        <v>0</v>
      </c>
      <c r="EA503" s="233">
        <f ca="1">COUNTIF('Group Stages'!P7:P150,DT503)</f>
        <v>0</v>
      </c>
      <c r="EB503" s="233">
        <f ca="1">COUNTIF('Group Stages'!Q7:Q150,DT503)</f>
        <v>0</v>
      </c>
      <c r="EC503" s="233">
        <f ca="1">COUNTIF('Knock Out Stages'!K7:K85,DT503)</f>
        <v>0</v>
      </c>
      <c r="ED503" s="233">
        <f ca="1">COUNTIF('Knock Out Stages'!L7:L85,DT503)</f>
        <v>0</v>
      </c>
      <c r="EE503" s="233">
        <f ca="1">COUNTIF('Knock Out Stages'!M7:M85,DT503)</f>
        <v>0</v>
      </c>
      <c r="EF503" s="233">
        <f ca="1">COUNTIF('Knock Out Stages'!N7:N85,DT503)</f>
        <v>0</v>
      </c>
      <c r="EG503" s="233">
        <f ca="1">COUNTIF('Knock Out Stages'!O7:O85,DT503)</f>
        <v>0</v>
      </c>
      <c r="EH503" s="233">
        <f ca="1">COUNTIF('Knock Out Stages'!P7:P85,DT503)</f>
        <v>0</v>
      </c>
      <c r="EI503" s="233">
        <f ca="1">COUNTIF('Knock Out Stages'!Q7:Q85,DT503)</f>
        <v>0</v>
      </c>
      <c r="EJ503" s="233">
        <f ca="1">COUNTIF('Knock Out Stages'!R7:R85,DT503)</f>
        <v>0</v>
      </c>
      <c r="EK503" s="233">
        <f t="shared" ca="1" si="901"/>
        <v>0</v>
      </c>
      <c r="EL503" s="235">
        <f ca="1">RANK(EK503,EK3:EK1250)+COUNTIF(EK3:EK503,EK503)-1</f>
        <v>501</v>
      </c>
      <c r="EM503" s="233" t="str">
        <f t="shared" ca="1" si="902"/>
        <v>Denil Castillo (Ecuador)</v>
      </c>
    </row>
    <row r="504" spans="121:143" x14ac:dyDescent="0.2">
      <c r="DQ504" s="233" t="str">
        <f t="shared" ref="DQ504:DQ567" ca="1" si="905">DQ503</f>
        <v>Ecuador</v>
      </c>
      <c r="DR504" s="233">
        <f t="shared" ref="DR504:DR567" si="906">DR478</f>
        <v>7</v>
      </c>
      <c r="DS504" s="233">
        <f t="shared" ref="DS504:DS567" si="907">DS478+1</f>
        <v>18</v>
      </c>
      <c r="DT504" s="233" t="str">
        <f ca="1">OFFSET(C3,DR504,DS504)</f>
        <v>Elias Legendre</v>
      </c>
      <c r="DU504" s="233">
        <f ca="1">COUNTIF('Group Stages'!J7:J150,DT504)</f>
        <v>0</v>
      </c>
      <c r="DV504" s="233">
        <f ca="1">COUNTIF('Group Stages'!K7:K150,DT504)</f>
        <v>0</v>
      </c>
      <c r="DW504" s="233">
        <f ca="1">COUNTIF('Group Stages'!L7:L150,DT504)</f>
        <v>0</v>
      </c>
      <c r="DX504" s="233">
        <f ca="1">COUNTIF('Group Stages'!M7:M150,DT504)</f>
        <v>0</v>
      </c>
      <c r="DY504" s="233">
        <f ca="1">COUNTIF('Group Stages'!N7:N150,DT504)</f>
        <v>0</v>
      </c>
      <c r="DZ504" s="233">
        <f ca="1">COUNTIF('Group Stages'!O7:O150,DT504)</f>
        <v>0</v>
      </c>
      <c r="EA504" s="233">
        <f ca="1">COUNTIF('Group Stages'!P7:P150,DT504)</f>
        <v>0</v>
      </c>
      <c r="EB504" s="233">
        <f ca="1">COUNTIF('Group Stages'!Q7:Q150,DT504)</f>
        <v>0</v>
      </c>
      <c r="EC504" s="233">
        <f ca="1">COUNTIF('Knock Out Stages'!K7:K85,DT504)</f>
        <v>0</v>
      </c>
      <c r="ED504" s="233">
        <f ca="1">COUNTIF('Knock Out Stages'!L7:L85,DT504)</f>
        <v>0</v>
      </c>
      <c r="EE504" s="233">
        <f ca="1">COUNTIF('Knock Out Stages'!M7:M85,DT504)</f>
        <v>0</v>
      </c>
      <c r="EF504" s="233">
        <f ca="1">COUNTIF('Knock Out Stages'!N7:N85,DT504)</f>
        <v>0</v>
      </c>
      <c r="EG504" s="233">
        <f ca="1">COUNTIF('Knock Out Stages'!O7:O85,DT504)</f>
        <v>0</v>
      </c>
      <c r="EH504" s="233">
        <f ca="1">COUNTIF('Knock Out Stages'!P7:P85,DT504)</f>
        <v>0</v>
      </c>
      <c r="EI504" s="233">
        <f ca="1">COUNTIF('Knock Out Stages'!Q7:Q85,DT504)</f>
        <v>0</v>
      </c>
      <c r="EJ504" s="233">
        <f ca="1">COUNTIF('Knock Out Stages'!R7:R85,DT504)</f>
        <v>0</v>
      </c>
      <c r="EK504" s="233">
        <f t="shared" ca="1" si="901"/>
        <v>0</v>
      </c>
      <c r="EL504" s="235">
        <f ca="1">RANK(EK504,EK3:EK1250)+COUNTIF(EK3:EK504,EK504)-1</f>
        <v>502</v>
      </c>
      <c r="EM504" s="233" t="str">
        <f t="shared" ca="1" si="902"/>
        <v>Elias Legendre (Ecuador)</v>
      </c>
    </row>
    <row r="505" spans="121:143" x14ac:dyDescent="0.2">
      <c r="DQ505" s="233" t="str">
        <f t="shared" ca="1" si="905"/>
        <v>Ecuador</v>
      </c>
      <c r="DR505" s="233">
        <f t="shared" si="906"/>
        <v>8</v>
      </c>
      <c r="DS505" s="233">
        <f t="shared" si="907"/>
        <v>18</v>
      </c>
      <c r="DT505" s="233" t="str">
        <f ca="1">OFFSET(C3,DR505,DS505)</f>
        <v>Enner Valencia</v>
      </c>
      <c r="DU505" s="233">
        <f ca="1">COUNTIF('Group Stages'!J7:J150,DT505)</f>
        <v>0</v>
      </c>
      <c r="DV505" s="233">
        <f ca="1">COUNTIF('Group Stages'!K7:K150,DT505)</f>
        <v>0</v>
      </c>
      <c r="DW505" s="233">
        <f ca="1">COUNTIF('Group Stages'!L7:L150,DT505)</f>
        <v>0</v>
      </c>
      <c r="DX505" s="233">
        <f ca="1">COUNTIF('Group Stages'!M7:M150,DT505)</f>
        <v>0</v>
      </c>
      <c r="DY505" s="233">
        <f ca="1">COUNTIF('Group Stages'!N7:N150,DT505)</f>
        <v>0</v>
      </c>
      <c r="DZ505" s="233">
        <f ca="1">COUNTIF('Group Stages'!O7:O150,DT505)</f>
        <v>0</v>
      </c>
      <c r="EA505" s="233">
        <f ca="1">COUNTIF('Group Stages'!P7:P150,DT505)</f>
        <v>0</v>
      </c>
      <c r="EB505" s="233">
        <f ca="1">COUNTIF('Group Stages'!Q7:Q150,DT505)</f>
        <v>0</v>
      </c>
      <c r="EC505" s="233">
        <f ca="1">COUNTIF('Knock Out Stages'!K7:K85,DT505)</f>
        <v>0</v>
      </c>
      <c r="ED505" s="233">
        <f ca="1">COUNTIF('Knock Out Stages'!L7:L85,DT505)</f>
        <v>0</v>
      </c>
      <c r="EE505" s="233">
        <f ca="1">COUNTIF('Knock Out Stages'!M7:M85,DT505)</f>
        <v>0</v>
      </c>
      <c r="EF505" s="233">
        <f ca="1">COUNTIF('Knock Out Stages'!N7:N85,DT505)</f>
        <v>0</v>
      </c>
      <c r="EG505" s="233">
        <f ca="1">COUNTIF('Knock Out Stages'!O7:O85,DT505)</f>
        <v>0</v>
      </c>
      <c r="EH505" s="233">
        <f ca="1">COUNTIF('Knock Out Stages'!P7:P85,DT505)</f>
        <v>0</v>
      </c>
      <c r="EI505" s="233">
        <f ca="1">COUNTIF('Knock Out Stages'!Q7:Q85,DT505)</f>
        <v>0</v>
      </c>
      <c r="EJ505" s="233">
        <f ca="1">COUNTIF('Knock Out Stages'!R7:R85,DT505)</f>
        <v>0</v>
      </c>
      <c r="EK505" s="233">
        <f t="shared" ca="1" si="901"/>
        <v>0</v>
      </c>
      <c r="EL505" s="235">
        <f ca="1">RANK(EK505,EK3:EK1250)+COUNTIF(EK3:EK505,EK505)-1</f>
        <v>503</v>
      </c>
      <c r="EM505" s="233" t="str">
        <f t="shared" ca="1" si="902"/>
        <v>Enner Valencia (Ecuador)</v>
      </c>
    </row>
    <row r="506" spans="121:143" x14ac:dyDescent="0.2">
      <c r="DQ506" s="233" t="str">
        <f t="shared" ca="1" si="905"/>
        <v>Ecuador</v>
      </c>
      <c r="DR506" s="233">
        <f t="shared" si="906"/>
        <v>9</v>
      </c>
      <c r="DS506" s="233">
        <f t="shared" si="907"/>
        <v>18</v>
      </c>
      <c r="DT506" s="233" t="str">
        <f ca="1">OFFSET(C3,DR506,DS506)</f>
        <v>Félix Torres</v>
      </c>
      <c r="DU506" s="233">
        <f ca="1">COUNTIF('Group Stages'!J7:J150,DT506)</f>
        <v>0</v>
      </c>
      <c r="DV506" s="233">
        <f ca="1">COUNTIF('Group Stages'!K7:K150,DT506)</f>
        <v>0</v>
      </c>
      <c r="DW506" s="233">
        <f ca="1">COUNTIF('Group Stages'!L7:L150,DT506)</f>
        <v>0</v>
      </c>
      <c r="DX506" s="233">
        <f ca="1">COUNTIF('Group Stages'!M7:M150,DT506)</f>
        <v>0</v>
      </c>
      <c r="DY506" s="233">
        <f ca="1">COUNTIF('Group Stages'!N7:N150,DT506)</f>
        <v>0</v>
      </c>
      <c r="DZ506" s="233">
        <f ca="1">COUNTIF('Group Stages'!O7:O150,DT506)</f>
        <v>0</v>
      </c>
      <c r="EA506" s="233">
        <f ca="1">COUNTIF('Group Stages'!P7:P150,DT506)</f>
        <v>0</v>
      </c>
      <c r="EB506" s="233">
        <f ca="1">COUNTIF('Group Stages'!Q7:Q150,DT506)</f>
        <v>0</v>
      </c>
      <c r="EC506" s="233">
        <f ca="1">COUNTIF('Knock Out Stages'!K7:K85,DT506)</f>
        <v>0</v>
      </c>
      <c r="ED506" s="233">
        <f ca="1">COUNTIF('Knock Out Stages'!L7:L85,DT506)</f>
        <v>0</v>
      </c>
      <c r="EE506" s="233">
        <f ca="1">COUNTIF('Knock Out Stages'!M7:M85,DT506)</f>
        <v>0</v>
      </c>
      <c r="EF506" s="233">
        <f ca="1">COUNTIF('Knock Out Stages'!N7:N85,DT506)</f>
        <v>0</v>
      </c>
      <c r="EG506" s="233">
        <f ca="1">COUNTIF('Knock Out Stages'!O7:O85,DT506)</f>
        <v>0</v>
      </c>
      <c r="EH506" s="233">
        <f ca="1">COUNTIF('Knock Out Stages'!P7:P85,DT506)</f>
        <v>0</v>
      </c>
      <c r="EI506" s="233">
        <f ca="1">COUNTIF('Knock Out Stages'!Q7:Q85,DT506)</f>
        <v>0</v>
      </c>
      <c r="EJ506" s="233">
        <f ca="1">COUNTIF('Knock Out Stages'!R7:R85,DT506)</f>
        <v>0</v>
      </c>
      <c r="EK506" s="233">
        <f t="shared" ca="1" si="901"/>
        <v>0</v>
      </c>
      <c r="EL506" s="235">
        <f ca="1">RANK(EK506,EK3:EK1250)+COUNTIF(EK3:EK506,EK506)-1</f>
        <v>504</v>
      </c>
      <c r="EM506" s="233" t="str">
        <f t="shared" ca="1" si="902"/>
        <v>Félix Torres (Ecuador)</v>
      </c>
    </row>
    <row r="507" spans="121:143" x14ac:dyDescent="0.2">
      <c r="DQ507" s="233" t="str">
        <f t="shared" ca="1" si="905"/>
        <v>Ecuador</v>
      </c>
      <c r="DR507" s="233">
        <f t="shared" si="906"/>
        <v>10</v>
      </c>
      <c r="DS507" s="233">
        <f t="shared" si="907"/>
        <v>18</v>
      </c>
      <c r="DT507" s="233" t="str">
        <f ca="1">OFFSET(C3,DR507,DS507)</f>
        <v>Gonzalo Plata</v>
      </c>
      <c r="DU507" s="233">
        <f ca="1">COUNTIF('Group Stages'!J7:J150,DT507)</f>
        <v>0</v>
      </c>
      <c r="DV507" s="233">
        <f ca="1">COUNTIF('Group Stages'!K7:K150,DT507)</f>
        <v>0</v>
      </c>
      <c r="DW507" s="233">
        <f ca="1">COUNTIF('Group Stages'!L7:L150,DT507)</f>
        <v>0</v>
      </c>
      <c r="DX507" s="233">
        <f ca="1">COUNTIF('Group Stages'!M7:M150,DT507)</f>
        <v>0</v>
      </c>
      <c r="DY507" s="233">
        <f ca="1">COUNTIF('Group Stages'!N7:N150,DT507)</f>
        <v>0</v>
      </c>
      <c r="DZ507" s="233">
        <f ca="1">COUNTIF('Group Stages'!O7:O150,DT507)</f>
        <v>0</v>
      </c>
      <c r="EA507" s="233">
        <f ca="1">COUNTIF('Group Stages'!P7:P150,DT507)</f>
        <v>0</v>
      </c>
      <c r="EB507" s="233">
        <f ca="1">COUNTIF('Group Stages'!Q7:Q150,DT507)</f>
        <v>0</v>
      </c>
      <c r="EC507" s="233">
        <f ca="1">COUNTIF('Knock Out Stages'!K7:K85,DT507)</f>
        <v>0</v>
      </c>
      <c r="ED507" s="233">
        <f ca="1">COUNTIF('Knock Out Stages'!L7:L85,DT507)</f>
        <v>0</v>
      </c>
      <c r="EE507" s="233">
        <f ca="1">COUNTIF('Knock Out Stages'!M7:M85,DT507)</f>
        <v>0</v>
      </c>
      <c r="EF507" s="233">
        <f ca="1">COUNTIF('Knock Out Stages'!N7:N85,DT507)</f>
        <v>0</v>
      </c>
      <c r="EG507" s="233">
        <f ca="1">COUNTIF('Knock Out Stages'!O7:O85,DT507)</f>
        <v>0</v>
      </c>
      <c r="EH507" s="233">
        <f ca="1">COUNTIF('Knock Out Stages'!P7:P85,DT507)</f>
        <v>0</v>
      </c>
      <c r="EI507" s="233">
        <f ca="1">COUNTIF('Knock Out Stages'!Q7:Q85,DT507)</f>
        <v>0</v>
      </c>
      <c r="EJ507" s="233">
        <f ca="1">COUNTIF('Knock Out Stages'!R7:R85,DT507)</f>
        <v>0</v>
      </c>
      <c r="EK507" s="233">
        <f t="shared" ca="1" si="901"/>
        <v>0</v>
      </c>
      <c r="EL507" s="235">
        <f ca="1">RANK(EK507,EK3:EK1250)+COUNTIF(EK3:EK507,EK507)-1</f>
        <v>505</v>
      </c>
      <c r="EM507" s="233" t="str">
        <f t="shared" ca="1" si="902"/>
        <v>Gonzalo Plata (Ecuador)</v>
      </c>
    </row>
    <row r="508" spans="121:143" x14ac:dyDescent="0.2">
      <c r="DQ508" s="233" t="str">
        <f t="shared" ca="1" si="905"/>
        <v>Ecuador</v>
      </c>
      <c r="DR508" s="233">
        <f t="shared" si="906"/>
        <v>11</v>
      </c>
      <c r="DS508" s="233">
        <f t="shared" si="907"/>
        <v>18</v>
      </c>
      <c r="DT508" s="233" t="str">
        <f ca="1">OFFSET(C3,DR508,DS508)</f>
        <v>Gonzalo Valle</v>
      </c>
      <c r="DU508" s="233">
        <f ca="1">COUNTIF('Group Stages'!J7:J150,DT508)</f>
        <v>0</v>
      </c>
      <c r="DV508" s="233">
        <f ca="1">COUNTIF('Group Stages'!K7:K150,DT508)</f>
        <v>0</v>
      </c>
      <c r="DW508" s="233">
        <f ca="1">COUNTIF('Group Stages'!L7:L150,DT508)</f>
        <v>0</v>
      </c>
      <c r="DX508" s="233">
        <f ca="1">COUNTIF('Group Stages'!M7:M150,DT508)</f>
        <v>0</v>
      </c>
      <c r="DY508" s="233">
        <f ca="1">COUNTIF('Group Stages'!N7:N150,DT508)</f>
        <v>0</v>
      </c>
      <c r="DZ508" s="233">
        <f ca="1">COUNTIF('Group Stages'!O7:O150,DT508)</f>
        <v>0</v>
      </c>
      <c r="EA508" s="233">
        <f ca="1">COUNTIF('Group Stages'!P7:P150,DT508)</f>
        <v>0</v>
      </c>
      <c r="EB508" s="233">
        <f ca="1">COUNTIF('Group Stages'!Q7:Q150,DT508)</f>
        <v>0</v>
      </c>
      <c r="EC508" s="233">
        <f ca="1">COUNTIF('Knock Out Stages'!K7:K85,DT508)</f>
        <v>0</v>
      </c>
      <c r="ED508" s="233">
        <f ca="1">COUNTIF('Knock Out Stages'!L7:L85,DT508)</f>
        <v>0</v>
      </c>
      <c r="EE508" s="233">
        <f ca="1">COUNTIF('Knock Out Stages'!M7:M85,DT508)</f>
        <v>0</v>
      </c>
      <c r="EF508" s="233">
        <f ca="1">COUNTIF('Knock Out Stages'!N7:N85,DT508)</f>
        <v>0</v>
      </c>
      <c r="EG508" s="233">
        <f ca="1">COUNTIF('Knock Out Stages'!O7:O85,DT508)</f>
        <v>0</v>
      </c>
      <c r="EH508" s="233">
        <f ca="1">COUNTIF('Knock Out Stages'!P7:P85,DT508)</f>
        <v>0</v>
      </c>
      <c r="EI508" s="233">
        <f ca="1">COUNTIF('Knock Out Stages'!Q7:Q85,DT508)</f>
        <v>0</v>
      </c>
      <c r="EJ508" s="233">
        <f ca="1">COUNTIF('Knock Out Stages'!R7:R85,DT508)</f>
        <v>0</v>
      </c>
      <c r="EK508" s="233">
        <f t="shared" ca="1" si="901"/>
        <v>0</v>
      </c>
      <c r="EL508" s="235">
        <f ca="1">RANK(EK508,EK3:EK1250)+COUNTIF(EK3:EK508,EK508)-1</f>
        <v>506</v>
      </c>
      <c r="EM508" s="233" t="str">
        <f t="shared" ca="1" si="902"/>
        <v>Gonzalo Valle (Ecuador)</v>
      </c>
    </row>
    <row r="509" spans="121:143" x14ac:dyDescent="0.2">
      <c r="DQ509" s="233" t="str">
        <f t="shared" ca="1" si="905"/>
        <v>Ecuador</v>
      </c>
      <c r="DR509" s="233">
        <f t="shared" si="906"/>
        <v>12</v>
      </c>
      <c r="DS509" s="233">
        <f t="shared" si="907"/>
        <v>18</v>
      </c>
      <c r="DT509" s="233" t="str">
        <f ca="1">OFFSET(C3,DR509,DS509)</f>
        <v>Hernán Galíndez</v>
      </c>
      <c r="DU509" s="233">
        <f ca="1">COUNTIF('Group Stages'!J7:J150,DT509)</f>
        <v>0</v>
      </c>
      <c r="DV509" s="233">
        <f ca="1">COUNTIF('Group Stages'!K7:K150,DT509)</f>
        <v>0</v>
      </c>
      <c r="DW509" s="233">
        <f ca="1">COUNTIF('Group Stages'!L7:L150,DT509)</f>
        <v>0</v>
      </c>
      <c r="DX509" s="233">
        <f ca="1">COUNTIF('Group Stages'!M7:M150,DT509)</f>
        <v>0</v>
      </c>
      <c r="DY509" s="233">
        <f ca="1">COUNTIF('Group Stages'!N7:N150,DT509)</f>
        <v>0</v>
      </c>
      <c r="DZ509" s="233">
        <f ca="1">COUNTIF('Group Stages'!O7:O150,DT509)</f>
        <v>0</v>
      </c>
      <c r="EA509" s="233">
        <f ca="1">COUNTIF('Group Stages'!P7:P150,DT509)</f>
        <v>0</v>
      </c>
      <c r="EB509" s="233">
        <f ca="1">COUNTIF('Group Stages'!Q7:Q150,DT509)</f>
        <v>0</v>
      </c>
      <c r="EC509" s="233">
        <f ca="1">COUNTIF('Knock Out Stages'!K7:K85,DT509)</f>
        <v>0</v>
      </c>
      <c r="ED509" s="233">
        <f ca="1">COUNTIF('Knock Out Stages'!L7:L85,DT509)</f>
        <v>0</v>
      </c>
      <c r="EE509" s="233">
        <f ca="1">COUNTIF('Knock Out Stages'!M7:M85,DT509)</f>
        <v>0</v>
      </c>
      <c r="EF509" s="233">
        <f ca="1">COUNTIF('Knock Out Stages'!N7:N85,DT509)</f>
        <v>0</v>
      </c>
      <c r="EG509" s="233">
        <f ca="1">COUNTIF('Knock Out Stages'!O7:O85,DT509)</f>
        <v>0</v>
      </c>
      <c r="EH509" s="233">
        <f ca="1">COUNTIF('Knock Out Stages'!P7:P85,DT509)</f>
        <v>0</v>
      </c>
      <c r="EI509" s="233">
        <f ca="1">COUNTIF('Knock Out Stages'!Q7:Q85,DT509)</f>
        <v>0</v>
      </c>
      <c r="EJ509" s="233">
        <f ca="1">COUNTIF('Knock Out Stages'!R7:R85,DT509)</f>
        <v>0</v>
      </c>
      <c r="EK509" s="233">
        <f t="shared" ca="1" si="901"/>
        <v>0</v>
      </c>
      <c r="EL509" s="235">
        <f ca="1">RANK(EK509,EK3:EK1250)+COUNTIF(EK3:EK509,EK509)-1</f>
        <v>507</v>
      </c>
      <c r="EM509" s="233" t="str">
        <f t="shared" ca="1" si="902"/>
        <v>Hernán Galíndez (Ecuador)</v>
      </c>
    </row>
    <row r="510" spans="121:143" x14ac:dyDescent="0.2">
      <c r="DQ510" s="233" t="str">
        <f t="shared" ca="1" si="905"/>
        <v>Ecuador</v>
      </c>
      <c r="DR510" s="233">
        <f t="shared" si="906"/>
        <v>13</v>
      </c>
      <c r="DS510" s="233">
        <f t="shared" si="907"/>
        <v>18</v>
      </c>
      <c r="DT510" s="233" t="str">
        <f ca="1">OFFSET(C3,DR510,DS510)</f>
        <v>Jackson Porozo</v>
      </c>
      <c r="DU510" s="233">
        <f ca="1">COUNTIF('Group Stages'!J7:J150,DT510)</f>
        <v>0</v>
      </c>
      <c r="DV510" s="233">
        <f ca="1">COUNTIF('Group Stages'!K7:K150,DT510)</f>
        <v>0</v>
      </c>
      <c r="DW510" s="233">
        <f ca="1">COUNTIF('Group Stages'!L7:L150,DT510)</f>
        <v>0</v>
      </c>
      <c r="DX510" s="233">
        <f ca="1">COUNTIF('Group Stages'!M7:M150,DT510)</f>
        <v>0</v>
      </c>
      <c r="DY510" s="233">
        <f ca="1">COUNTIF('Group Stages'!N7:N150,DT510)</f>
        <v>0</v>
      </c>
      <c r="DZ510" s="233">
        <f ca="1">COUNTIF('Group Stages'!O7:O150,DT510)</f>
        <v>0</v>
      </c>
      <c r="EA510" s="233">
        <f ca="1">COUNTIF('Group Stages'!P7:P150,DT510)</f>
        <v>0</v>
      </c>
      <c r="EB510" s="233">
        <f ca="1">COUNTIF('Group Stages'!Q7:Q150,DT510)</f>
        <v>0</v>
      </c>
      <c r="EC510" s="233">
        <f ca="1">COUNTIF('Knock Out Stages'!K7:K85,DT510)</f>
        <v>0</v>
      </c>
      <c r="ED510" s="233">
        <f ca="1">COUNTIF('Knock Out Stages'!L7:L85,DT510)</f>
        <v>0</v>
      </c>
      <c r="EE510" s="233">
        <f ca="1">COUNTIF('Knock Out Stages'!M7:M85,DT510)</f>
        <v>0</v>
      </c>
      <c r="EF510" s="233">
        <f ca="1">COUNTIF('Knock Out Stages'!N7:N85,DT510)</f>
        <v>0</v>
      </c>
      <c r="EG510" s="233">
        <f ca="1">COUNTIF('Knock Out Stages'!O7:O85,DT510)</f>
        <v>0</v>
      </c>
      <c r="EH510" s="233">
        <f ca="1">COUNTIF('Knock Out Stages'!P7:P85,DT510)</f>
        <v>0</v>
      </c>
      <c r="EI510" s="233">
        <f ca="1">COUNTIF('Knock Out Stages'!Q7:Q85,DT510)</f>
        <v>0</v>
      </c>
      <c r="EJ510" s="233">
        <f ca="1">COUNTIF('Knock Out Stages'!R7:R85,DT510)</f>
        <v>0</v>
      </c>
      <c r="EK510" s="233">
        <f t="shared" ca="1" si="901"/>
        <v>0</v>
      </c>
      <c r="EL510" s="235">
        <f ca="1">RANK(EK510,EK3:EK1250)+COUNTIF(EK3:EK510,EK510)-1</f>
        <v>508</v>
      </c>
      <c r="EM510" s="233" t="str">
        <f t="shared" ca="1" si="902"/>
        <v>Jackson Porozo (Ecuador)</v>
      </c>
    </row>
    <row r="511" spans="121:143" x14ac:dyDescent="0.2">
      <c r="DQ511" s="233" t="str">
        <f t="shared" ca="1" si="905"/>
        <v>Ecuador</v>
      </c>
      <c r="DR511" s="233">
        <f t="shared" si="906"/>
        <v>14</v>
      </c>
      <c r="DS511" s="233">
        <f t="shared" si="907"/>
        <v>18</v>
      </c>
      <c r="DT511" s="233" t="str">
        <f ca="1">OFFSET(C3,DR511,DS511)</f>
        <v>Janner Corozo</v>
      </c>
      <c r="DU511" s="233">
        <f ca="1">COUNTIF('Group Stages'!J7:J150,DT511)</f>
        <v>0</v>
      </c>
      <c r="DV511" s="233">
        <f ca="1">COUNTIF('Group Stages'!K7:K150,DT511)</f>
        <v>0</v>
      </c>
      <c r="DW511" s="233">
        <f ca="1">COUNTIF('Group Stages'!L7:L150,DT511)</f>
        <v>0</v>
      </c>
      <c r="DX511" s="233">
        <f ca="1">COUNTIF('Group Stages'!M7:M150,DT511)</f>
        <v>0</v>
      </c>
      <c r="DY511" s="233">
        <f ca="1">COUNTIF('Group Stages'!N7:N150,DT511)</f>
        <v>0</v>
      </c>
      <c r="DZ511" s="233">
        <f ca="1">COUNTIF('Group Stages'!O7:O150,DT511)</f>
        <v>0</v>
      </c>
      <c r="EA511" s="233">
        <f ca="1">COUNTIF('Group Stages'!P7:P150,DT511)</f>
        <v>0</v>
      </c>
      <c r="EB511" s="233">
        <f ca="1">COUNTIF('Group Stages'!Q7:Q150,DT511)</f>
        <v>0</v>
      </c>
      <c r="EC511" s="233">
        <f ca="1">COUNTIF('Knock Out Stages'!K7:K85,DT511)</f>
        <v>0</v>
      </c>
      <c r="ED511" s="233">
        <f ca="1">COUNTIF('Knock Out Stages'!L7:L85,DT511)</f>
        <v>0</v>
      </c>
      <c r="EE511" s="233">
        <f ca="1">COUNTIF('Knock Out Stages'!M7:M85,DT511)</f>
        <v>0</v>
      </c>
      <c r="EF511" s="233">
        <f ca="1">COUNTIF('Knock Out Stages'!N7:N85,DT511)</f>
        <v>0</v>
      </c>
      <c r="EG511" s="233">
        <f ca="1">COUNTIF('Knock Out Stages'!O7:O85,DT511)</f>
        <v>0</v>
      </c>
      <c r="EH511" s="233">
        <f ca="1">COUNTIF('Knock Out Stages'!P7:P85,DT511)</f>
        <v>0</v>
      </c>
      <c r="EI511" s="233">
        <f ca="1">COUNTIF('Knock Out Stages'!Q7:Q85,DT511)</f>
        <v>0</v>
      </c>
      <c r="EJ511" s="233">
        <f ca="1">COUNTIF('Knock Out Stages'!R7:R85,DT511)</f>
        <v>0</v>
      </c>
      <c r="EK511" s="233">
        <f t="shared" ca="1" si="901"/>
        <v>0</v>
      </c>
      <c r="EL511" s="235">
        <f ca="1">RANK(EK511,EK3:EK1250)+COUNTIF(EK3:EK511,EK511)-1</f>
        <v>509</v>
      </c>
      <c r="EM511" s="233" t="str">
        <f t="shared" ca="1" si="902"/>
        <v>Janner Corozo (Ecuador)</v>
      </c>
    </row>
    <row r="512" spans="121:143" x14ac:dyDescent="0.2">
      <c r="DQ512" s="233" t="str">
        <f t="shared" ca="1" si="905"/>
        <v>Ecuador</v>
      </c>
      <c r="DR512" s="233">
        <f t="shared" si="906"/>
        <v>15</v>
      </c>
      <c r="DS512" s="233">
        <f t="shared" si="907"/>
        <v>18</v>
      </c>
      <c r="DT512" s="233" t="str">
        <f ca="1">OFFSET(C3,DR512,DS512)</f>
        <v>John Mercado</v>
      </c>
      <c r="DU512" s="233">
        <f ca="1">COUNTIF('Group Stages'!J7:J150,DT512)</f>
        <v>0</v>
      </c>
      <c r="DV512" s="233">
        <f ca="1">COUNTIF('Group Stages'!K7:K150,DT512)</f>
        <v>0</v>
      </c>
      <c r="DW512" s="233">
        <f ca="1">COUNTIF('Group Stages'!L7:L150,DT512)</f>
        <v>0</v>
      </c>
      <c r="DX512" s="233">
        <f ca="1">COUNTIF('Group Stages'!M7:M150,DT512)</f>
        <v>0</v>
      </c>
      <c r="DY512" s="233">
        <f ca="1">COUNTIF('Group Stages'!N7:N150,DT512)</f>
        <v>0</v>
      </c>
      <c r="DZ512" s="233">
        <f ca="1">COUNTIF('Group Stages'!O7:O150,DT512)</f>
        <v>0</v>
      </c>
      <c r="EA512" s="233">
        <f ca="1">COUNTIF('Group Stages'!P7:P150,DT512)</f>
        <v>0</v>
      </c>
      <c r="EB512" s="233">
        <f ca="1">COUNTIF('Group Stages'!Q7:Q150,DT512)</f>
        <v>0</v>
      </c>
      <c r="EC512" s="233">
        <f ca="1">COUNTIF('Knock Out Stages'!K7:K85,DT512)</f>
        <v>0</v>
      </c>
      <c r="ED512" s="233">
        <f ca="1">COUNTIF('Knock Out Stages'!L7:L85,DT512)</f>
        <v>0</v>
      </c>
      <c r="EE512" s="233">
        <f ca="1">COUNTIF('Knock Out Stages'!M7:M85,DT512)</f>
        <v>0</v>
      </c>
      <c r="EF512" s="233">
        <f ca="1">COUNTIF('Knock Out Stages'!N7:N85,DT512)</f>
        <v>0</v>
      </c>
      <c r="EG512" s="233">
        <f ca="1">COUNTIF('Knock Out Stages'!O7:O85,DT512)</f>
        <v>0</v>
      </c>
      <c r="EH512" s="233">
        <f ca="1">COUNTIF('Knock Out Stages'!P7:P85,DT512)</f>
        <v>0</v>
      </c>
      <c r="EI512" s="233">
        <f ca="1">COUNTIF('Knock Out Stages'!Q7:Q85,DT512)</f>
        <v>0</v>
      </c>
      <c r="EJ512" s="233">
        <f ca="1">COUNTIF('Knock Out Stages'!R7:R85,DT512)</f>
        <v>0</v>
      </c>
      <c r="EK512" s="233">
        <f t="shared" ca="1" si="901"/>
        <v>0</v>
      </c>
      <c r="EL512" s="235">
        <f ca="1">RANK(EK512,EK3:EK1250)+COUNTIF(EK3:EK512,EK512)-1</f>
        <v>510</v>
      </c>
      <c r="EM512" s="233" t="str">
        <f t="shared" ca="1" si="902"/>
        <v>John Mercado (Ecuador)</v>
      </c>
    </row>
    <row r="513" spans="121:143" x14ac:dyDescent="0.2">
      <c r="DQ513" s="233" t="str">
        <f t="shared" ca="1" si="905"/>
        <v>Ecuador</v>
      </c>
      <c r="DR513" s="233">
        <f t="shared" si="906"/>
        <v>16</v>
      </c>
      <c r="DS513" s="233">
        <f t="shared" si="907"/>
        <v>18</v>
      </c>
      <c r="DT513" s="233" t="str">
        <f ca="1">OFFSET(C3,DR513,DS513)</f>
        <v>John Yeboah</v>
      </c>
      <c r="DU513" s="233">
        <f ca="1">COUNTIF('Group Stages'!J7:J150,DT513)</f>
        <v>0</v>
      </c>
      <c r="DV513" s="233">
        <f ca="1">COUNTIF('Group Stages'!K7:K150,DT513)</f>
        <v>0</v>
      </c>
      <c r="DW513" s="233">
        <f ca="1">COUNTIF('Group Stages'!L7:L150,DT513)</f>
        <v>0</v>
      </c>
      <c r="DX513" s="233">
        <f ca="1">COUNTIF('Group Stages'!M7:M150,DT513)</f>
        <v>0</v>
      </c>
      <c r="DY513" s="233">
        <f ca="1">COUNTIF('Group Stages'!N7:N150,DT513)</f>
        <v>0</v>
      </c>
      <c r="DZ513" s="233">
        <f ca="1">COUNTIF('Group Stages'!O7:O150,DT513)</f>
        <v>0</v>
      </c>
      <c r="EA513" s="233">
        <f ca="1">COUNTIF('Group Stages'!P7:P150,DT513)</f>
        <v>0</v>
      </c>
      <c r="EB513" s="233">
        <f ca="1">COUNTIF('Group Stages'!Q7:Q150,DT513)</f>
        <v>0</v>
      </c>
      <c r="EC513" s="233">
        <f ca="1">COUNTIF('Knock Out Stages'!K7:K85,DT513)</f>
        <v>0</v>
      </c>
      <c r="ED513" s="233">
        <f ca="1">COUNTIF('Knock Out Stages'!L7:L85,DT513)</f>
        <v>0</v>
      </c>
      <c r="EE513" s="233">
        <f ca="1">COUNTIF('Knock Out Stages'!M7:M85,DT513)</f>
        <v>0</v>
      </c>
      <c r="EF513" s="233">
        <f ca="1">COUNTIF('Knock Out Stages'!N7:N85,DT513)</f>
        <v>0</v>
      </c>
      <c r="EG513" s="233">
        <f ca="1">COUNTIF('Knock Out Stages'!O7:O85,DT513)</f>
        <v>0</v>
      </c>
      <c r="EH513" s="233">
        <f ca="1">COUNTIF('Knock Out Stages'!P7:P85,DT513)</f>
        <v>0</v>
      </c>
      <c r="EI513" s="233">
        <f ca="1">COUNTIF('Knock Out Stages'!Q7:Q85,DT513)</f>
        <v>0</v>
      </c>
      <c r="EJ513" s="233">
        <f ca="1">COUNTIF('Knock Out Stages'!R7:R85,DT513)</f>
        <v>0</v>
      </c>
      <c r="EK513" s="233">
        <f t="shared" ca="1" si="901"/>
        <v>0</v>
      </c>
      <c r="EL513" s="235">
        <f ca="1">RANK(EK513,EK3:EK1250)+COUNTIF(EK3:EK513,EK513)-1</f>
        <v>511</v>
      </c>
      <c r="EM513" s="233" t="str">
        <f t="shared" ca="1" si="902"/>
        <v>John Yeboah (Ecuador)</v>
      </c>
    </row>
    <row r="514" spans="121:143" x14ac:dyDescent="0.2">
      <c r="DQ514" s="233" t="str">
        <f t="shared" ca="1" si="905"/>
        <v>Ecuador</v>
      </c>
      <c r="DR514" s="233">
        <f t="shared" si="906"/>
        <v>17</v>
      </c>
      <c r="DS514" s="233">
        <f t="shared" si="907"/>
        <v>18</v>
      </c>
      <c r="DT514" s="233" t="str">
        <f ca="1">OFFSET(C3,DR514,DS514)</f>
        <v>Jordy Alcivar</v>
      </c>
      <c r="DU514" s="233">
        <f ca="1">COUNTIF('Group Stages'!J7:J150,DT514)</f>
        <v>0</v>
      </c>
      <c r="DV514" s="233">
        <f ca="1">COUNTIF('Group Stages'!K7:K150,DT514)</f>
        <v>0</v>
      </c>
      <c r="DW514" s="233">
        <f ca="1">COUNTIF('Group Stages'!L7:L150,DT514)</f>
        <v>0</v>
      </c>
      <c r="DX514" s="233">
        <f ca="1">COUNTIF('Group Stages'!M7:M150,DT514)</f>
        <v>0</v>
      </c>
      <c r="DY514" s="233">
        <f ca="1">COUNTIF('Group Stages'!N7:N150,DT514)</f>
        <v>0</v>
      </c>
      <c r="DZ514" s="233">
        <f ca="1">COUNTIF('Group Stages'!O7:O150,DT514)</f>
        <v>0</v>
      </c>
      <c r="EA514" s="233">
        <f ca="1">COUNTIF('Group Stages'!P7:P150,DT514)</f>
        <v>0</v>
      </c>
      <c r="EB514" s="233">
        <f ca="1">COUNTIF('Group Stages'!Q7:Q150,DT514)</f>
        <v>0</v>
      </c>
      <c r="EC514" s="233">
        <f ca="1">COUNTIF('Knock Out Stages'!K7:K85,DT514)</f>
        <v>0</v>
      </c>
      <c r="ED514" s="233">
        <f ca="1">COUNTIF('Knock Out Stages'!L7:L85,DT514)</f>
        <v>0</v>
      </c>
      <c r="EE514" s="233">
        <f ca="1">COUNTIF('Knock Out Stages'!M7:M85,DT514)</f>
        <v>0</v>
      </c>
      <c r="EF514" s="233">
        <f ca="1">COUNTIF('Knock Out Stages'!N7:N85,DT514)</f>
        <v>0</v>
      </c>
      <c r="EG514" s="233">
        <f ca="1">COUNTIF('Knock Out Stages'!O7:O85,DT514)</f>
        <v>0</v>
      </c>
      <c r="EH514" s="233">
        <f ca="1">COUNTIF('Knock Out Stages'!P7:P85,DT514)</f>
        <v>0</v>
      </c>
      <c r="EI514" s="233">
        <f ca="1">COUNTIF('Knock Out Stages'!Q7:Q85,DT514)</f>
        <v>0</v>
      </c>
      <c r="EJ514" s="233">
        <f ca="1">COUNTIF('Knock Out Stages'!R7:R85,DT514)</f>
        <v>0</v>
      </c>
      <c r="EK514" s="233">
        <f t="shared" ca="1" si="901"/>
        <v>0</v>
      </c>
      <c r="EL514" s="235">
        <f ca="1">RANK(EK514,EK3:EK1250)+COUNTIF(EK3:EK514,EK514)-1</f>
        <v>512</v>
      </c>
      <c r="EM514" s="233" t="str">
        <f t="shared" ca="1" si="902"/>
        <v>Jordy Alcivar (Ecuador)</v>
      </c>
    </row>
    <row r="515" spans="121:143" x14ac:dyDescent="0.2">
      <c r="DQ515" s="233" t="str">
        <f t="shared" ca="1" si="905"/>
        <v>Ecuador</v>
      </c>
      <c r="DR515" s="233">
        <f t="shared" si="906"/>
        <v>18</v>
      </c>
      <c r="DS515" s="233">
        <f t="shared" si="907"/>
        <v>18</v>
      </c>
      <c r="DT515" s="233" t="str">
        <f ca="1">OFFSET(C3,DR515,DS515)</f>
        <v>Jordy Caicedo</v>
      </c>
      <c r="DU515" s="233">
        <f ca="1">COUNTIF('Group Stages'!J7:J150,DT515)</f>
        <v>0</v>
      </c>
      <c r="DV515" s="233">
        <f ca="1">COUNTIF('Group Stages'!K7:K150,DT515)</f>
        <v>0</v>
      </c>
      <c r="DW515" s="233">
        <f ca="1">COUNTIF('Group Stages'!L7:L150,DT515)</f>
        <v>0</v>
      </c>
      <c r="DX515" s="233">
        <f ca="1">COUNTIF('Group Stages'!M7:M150,DT515)</f>
        <v>0</v>
      </c>
      <c r="DY515" s="233">
        <f ca="1">COUNTIF('Group Stages'!N7:N150,DT515)</f>
        <v>0</v>
      </c>
      <c r="DZ515" s="233">
        <f ca="1">COUNTIF('Group Stages'!O7:O150,DT515)</f>
        <v>0</v>
      </c>
      <c r="EA515" s="233">
        <f ca="1">COUNTIF('Group Stages'!P7:P150,DT515)</f>
        <v>0</v>
      </c>
      <c r="EB515" s="233">
        <f ca="1">COUNTIF('Group Stages'!Q7:Q150,DT515)</f>
        <v>0</v>
      </c>
      <c r="EC515" s="233">
        <f ca="1">COUNTIF('Knock Out Stages'!K7:K85,DT515)</f>
        <v>0</v>
      </c>
      <c r="ED515" s="233">
        <f ca="1">COUNTIF('Knock Out Stages'!L7:L85,DT515)</f>
        <v>0</v>
      </c>
      <c r="EE515" s="233">
        <f ca="1">COUNTIF('Knock Out Stages'!M7:M85,DT515)</f>
        <v>0</v>
      </c>
      <c r="EF515" s="233">
        <f ca="1">COUNTIF('Knock Out Stages'!N7:N85,DT515)</f>
        <v>0</v>
      </c>
      <c r="EG515" s="233">
        <f ca="1">COUNTIF('Knock Out Stages'!O7:O85,DT515)</f>
        <v>0</v>
      </c>
      <c r="EH515" s="233">
        <f ca="1">COUNTIF('Knock Out Stages'!P7:P85,DT515)</f>
        <v>0</v>
      </c>
      <c r="EI515" s="233">
        <f ca="1">COUNTIF('Knock Out Stages'!Q7:Q85,DT515)</f>
        <v>0</v>
      </c>
      <c r="EJ515" s="233">
        <f ca="1">COUNTIF('Knock Out Stages'!R7:R85,DT515)</f>
        <v>0</v>
      </c>
      <c r="EK515" s="233">
        <f t="shared" ca="1" si="901"/>
        <v>0</v>
      </c>
      <c r="EL515" s="235">
        <f ca="1">RANK(EK515,EK3:EK1250)+COUNTIF(EK3:EK515,EK515)-1</f>
        <v>513</v>
      </c>
      <c r="EM515" s="233" t="str">
        <f t="shared" ca="1" si="902"/>
        <v>Jordy Caicedo (Ecuador)</v>
      </c>
    </row>
    <row r="516" spans="121:143" x14ac:dyDescent="0.2">
      <c r="DQ516" s="233" t="str">
        <f t="shared" ca="1" si="905"/>
        <v>Ecuador</v>
      </c>
      <c r="DR516" s="233">
        <f t="shared" si="906"/>
        <v>19</v>
      </c>
      <c r="DS516" s="233">
        <f t="shared" si="907"/>
        <v>18</v>
      </c>
      <c r="DT516" s="233" t="str">
        <f ca="1">OFFSET(C3,DR516,DS516)</f>
        <v>Kendry Páez</v>
      </c>
      <c r="DU516" s="233">
        <f ca="1">COUNTIF('Group Stages'!J7:J150,DT516)</f>
        <v>0</v>
      </c>
      <c r="DV516" s="233">
        <f ca="1">COUNTIF('Group Stages'!K7:K150,DT516)</f>
        <v>0</v>
      </c>
      <c r="DW516" s="233">
        <f ca="1">COUNTIF('Group Stages'!L7:L150,DT516)</f>
        <v>0</v>
      </c>
      <c r="DX516" s="233">
        <f ca="1">COUNTIF('Group Stages'!M7:M150,DT516)</f>
        <v>0</v>
      </c>
      <c r="DY516" s="233">
        <f ca="1">COUNTIF('Group Stages'!N7:N150,DT516)</f>
        <v>0</v>
      </c>
      <c r="DZ516" s="233">
        <f ca="1">COUNTIF('Group Stages'!O7:O150,DT516)</f>
        <v>0</v>
      </c>
      <c r="EA516" s="233">
        <f ca="1">COUNTIF('Group Stages'!P7:P150,DT516)</f>
        <v>0</v>
      </c>
      <c r="EB516" s="233">
        <f ca="1">COUNTIF('Group Stages'!Q7:Q150,DT516)</f>
        <v>0</v>
      </c>
      <c r="EC516" s="233">
        <f ca="1">COUNTIF('Knock Out Stages'!K7:K85,DT516)</f>
        <v>0</v>
      </c>
      <c r="ED516" s="233">
        <f ca="1">COUNTIF('Knock Out Stages'!L7:L85,DT516)</f>
        <v>0</v>
      </c>
      <c r="EE516" s="233">
        <f ca="1">COUNTIF('Knock Out Stages'!M7:M85,DT516)</f>
        <v>0</v>
      </c>
      <c r="EF516" s="233">
        <f ca="1">COUNTIF('Knock Out Stages'!N7:N85,DT516)</f>
        <v>0</v>
      </c>
      <c r="EG516" s="233">
        <f ca="1">COUNTIF('Knock Out Stages'!O7:O85,DT516)</f>
        <v>0</v>
      </c>
      <c r="EH516" s="233">
        <f ca="1">COUNTIF('Knock Out Stages'!P7:P85,DT516)</f>
        <v>0</v>
      </c>
      <c r="EI516" s="233">
        <f ca="1">COUNTIF('Knock Out Stages'!Q7:Q85,DT516)</f>
        <v>0</v>
      </c>
      <c r="EJ516" s="233">
        <f ca="1">COUNTIF('Knock Out Stages'!R7:R85,DT516)</f>
        <v>0</v>
      </c>
      <c r="EK516" s="233">
        <f t="shared" ref="EK516:EK579" ca="1" si="908">SUM(DU516:EJ516)</f>
        <v>0</v>
      </c>
      <c r="EL516" s="235">
        <f ca="1">RANK(EK516,EK3:EK1250)+COUNTIF(EK3:EK516,EK516)-1</f>
        <v>514</v>
      </c>
      <c r="EM516" s="233" t="str">
        <f t="shared" ref="EM516:EM579" ca="1" si="909">DT516&amp;" ("&amp;DQ516&amp;")"</f>
        <v>Kendry Páez (Ecuador)</v>
      </c>
    </row>
    <row r="517" spans="121:143" x14ac:dyDescent="0.2">
      <c r="DQ517" s="233" t="str">
        <f t="shared" ca="1" si="905"/>
        <v>Ecuador</v>
      </c>
      <c r="DR517" s="233">
        <f t="shared" si="906"/>
        <v>20</v>
      </c>
      <c r="DS517" s="233">
        <f t="shared" si="907"/>
        <v>18</v>
      </c>
      <c r="DT517" s="233" t="str">
        <f ca="1">OFFSET(C3,DR517,DS517)</f>
        <v>Kevin Rodríguez</v>
      </c>
      <c r="DU517" s="233">
        <f ca="1">COUNTIF('Group Stages'!J7:J150,DT517)</f>
        <v>0</v>
      </c>
      <c r="DV517" s="233">
        <f ca="1">COUNTIF('Group Stages'!K7:K150,DT517)</f>
        <v>0</v>
      </c>
      <c r="DW517" s="233">
        <f ca="1">COUNTIF('Group Stages'!L7:L150,DT517)</f>
        <v>0</v>
      </c>
      <c r="DX517" s="233">
        <f ca="1">COUNTIF('Group Stages'!M7:M150,DT517)</f>
        <v>0</v>
      </c>
      <c r="DY517" s="233">
        <f ca="1">COUNTIF('Group Stages'!N7:N150,DT517)</f>
        <v>0</v>
      </c>
      <c r="DZ517" s="233">
        <f ca="1">COUNTIF('Group Stages'!O7:O150,DT517)</f>
        <v>0</v>
      </c>
      <c r="EA517" s="233">
        <f ca="1">COUNTIF('Group Stages'!P7:P150,DT517)</f>
        <v>0</v>
      </c>
      <c r="EB517" s="233">
        <f ca="1">COUNTIF('Group Stages'!Q7:Q150,DT517)</f>
        <v>0</v>
      </c>
      <c r="EC517" s="233">
        <f ca="1">COUNTIF('Knock Out Stages'!K7:K85,DT517)</f>
        <v>0</v>
      </c>
      <c r="ED517" s="233">
        <f ca="1">COUNTIF('Knock Out Stages'!L7:L85,DT517)</f>
        <v>0</v>
      </c>
      <c r="EE517" s="233">
        <f ca="1">COUNTIF('Knock Out Stages'!M7:M85,DT517)</f>
        <v>0</v>
      </c>
      <c r="EF517" s="233">
        <f ca="1">COUNTIF('Knock Out Stages'!N7:N85,DT517)</f>
        <v>0</v>
      </c>
      <c r="EG517" s="233">
        <f ca="1">COUNTIF('Knock Out Stages'!O7:O85,DT517)</f>
        <v>0</v>
      </c>
      <c r="EH517" s="233">
        <f ca="1">COUNTIF('Knock Out Stages'!P7:P85,DT517)</f>
        <v>0</v>
      </c>
      <c r="EI517" s="233">
        <f ca="1">COUNTIF('Knock Out Stages'!Q7:Q85,DT517)</f>
        <v>0</v>
      </c>
      <c r="EJ517" s="233">
        <f ca="1">COUNTIF('Knock Out Stages'!R7:R85,DT517)</f>
        <v>0</v>
      </c>
      <c r="EK517" s="233">
        <f t="shared" ca="1" si="908"/>
        <v>0</v>
      </c>
      <c r="EL517" s="235">
        <f ca="1">RANK(EK517,EK3:EK1250)+COUNTIF(EK3:EK517,EK517)-1</f>
        <v>515</v>
      </c>
      <c r="EM517" s="233" t="str">
        <f t="shared" ca="1" si="909"/>
        <v>Kevin Rodríguez (Ecuador)</v>
      </c>
    </row>
    <row r="518" spans="121:143" x14ac:dyDescent="0.2">
      <c r="DQ518" s="233" t="str">
        <f t="shared" ca="1" si="905"/>
        <v>Ecuador</v>
      </c>
      <c r="DR518" s="233">
        <f t="shared" si="906"/>
        <v>21</v>
      </c>
      <c r="DS518" s="233">
        <f t="shared" si="907"/>
        <v>18</v>
      </c>
      <c r="DT518" s="233" t="str">
        <f ca="1">OFFSET(C3,DR518,DS518)</f>
        <v>Leonardo Realpe</v>
      </c>
      <c r="DU518" s="233">
        <f ca="1">COUNTIF('Group Stages'!J7:J150,DT518)</f>
        <v>0</v>
      </c>
      <c r="DV518" s="233">
        <f ca="1">COUNTIF('Group Stages'!K7:K150,DT518)</f>
        <v>0</v>
      </c>
      <c r="DW518" s="233">
        <f ca="1">COUNTIF('Group Stages'!L7:L150,DT518)</f>
        <v>0</v>
      </c>
      <c r="DX518" s="233">
        <f ca="1">COUNTIF('Group Stages'!M7:M150,DT518)</f>
        <v>0</v>
      </c>
      <c r="DY518" s="233">
        <f ca="1">COUNTIF('Group Stages'!N7:N150,DT518)</f>
        <v>0</v>
      </c>
      <c r="DZ518" s="233">
        <f ca="1">COUNTIF('Group Stages'!O7:O150,DT518)</f>
        <v>0</v>
      </c>
      <c r="EA518" s="233">
        <f ca="1">COUNTIF('Group Stages'!P7:P150,DT518)</f>
        <v>0</v>
      </c>
      <c r="EB518" s="233">
        <f ca="1">COUNTIF('Group Stages'!Q7:Q150,DT518)</f>
        <v>0</v>
      </c>
      <c r="EC518" s="233">
        <f ca="1">COUNTIF('Knock Out Stages'!K7:K85,DT518)</f>
        <v>0</v>
      </c>
      <c r="ED518" s="233">
        <f ca="1">COUNTIF('Knock Out Stages'!L7:L85,DT518)</f>
        <v>0</v>
      </c>
      <c r="EE518" s="233">
        <f ca="1">COUNTIF('Knock Out Stages'!M7:M85,DT518)</f>
        <v>0</v>
      </c>
      <c r="EF518" s="233">
        <f ca="1">COUNTIF('Knock Out Stages'!N7:N85,DT518)</f>
        <v>0</v>
      </c>
      <c r="EG518" s="233">
        <f ca="1">COUNTIF('Knock Out Stages'!O7:O85,DT518)</f>
        <v>0</v>
      </c>
      <c r="EH518" s="233">
        <f ca="1">COUNTIF('Knock Out Stages'!P7:P85,DT518)</f>
        <v>0</v>
      </c>
      <c r="EI518" s="233">
        <f ca="1">COUNTIF('Knock Out Stages'!Q7:Q85,DT518)</f>
        <v>0</v>
      </c>
      <c r="EJ518" s="233">
        <f ca="1">COUNTIF('Knock Out Stages'!R7:R85,DT518)</f>
        <v>0</v>
      </c>
      <c r="EK518" s="233">
        <f t="shared" ca="1" si="908"/>
        <v>0</v>
      </c>
      <c r="EL518" s="235">
        <f ca="1">RANK(EK518,EK3:EK1250)+COUNTIF(EK3:EK518,EK518)-1</f>
        <v>516</v>
      </c>
      <c r="EM518" s="233" t="str">
        <f t="shared" ca="1" si="909"/>
        <v>Leonardo Realpe (Ecuador)</v>
      </c>
    </row>
    <row r="519" spans="121:143" x14ac:dyDescent="0.2">
      <c r="DQ519" s="233" t="str">
        <f t="shared" ca="1" si="905"/>
        <v>Ecuador</v>
      </c>
      <c r="DR519" s="233">
        <f t="shared" si="906"/>
        <v>22</v>
      </c>
      <c r="DS519" s="233">
        <f t="shared" si="907"/>
        <v>18</v>
      </c>
      <c r="DT519" s="233" t="str">
        <f ca="1">OFFSET(C3,DR519,DS519)</f>
        <v>Moisés Caicedo</v>
      </c>
      <c r="DU519" s="233">
        <f ca="1">COUNTIF('Group Stages'!J7:J150,DT519)</f>
        <v>0</v>
      </c>
      <c r="DV519" s="233">
        <f ca="1">COUNTIF('Group Stages'!K7:K150,DT519)</f>
        <v>0</v>
      </c>
      <c r="DW519" s="233">
        <f ca="1">COUNTIF('Group Stages'!L7:L150,DT519)</f>
        <v>0</v>
      </c>
      <c r="DX519" s="233">
        <f ca="1">COUNTIF('Group Stages'!M7:M150,DT519)</f>
        <v>0</v>
      </c>
      <c r="DY519" s="233">
        <f ca="1">COUNTIF('Group Stages'!N7:N150,DT519)</f>
        <v>0</v>
      </c>
      <c r="DZ519" s="233">
        <f ca="1">COUNTIF('Group Stages'!O7:O150,DT519)</f>
        <v>0</v>
      </c>
      <c r="EA519" s="233">
        <f ca="1">COUNTIF('Group Stages'!P7:P150,DT519)</f>
        <v>0</v>
      </c>
      <c r="EB519" s="233">
        <f ca="1">COUNTIF('Group Stages'!Q7:Q150,DT519)</f>
        <v>0</v>
      </c>
      <c r="EC519" s="233">
        <f ca="1">COUNTIF('Knock Out Stages'!K7:K85,DT519)</f>
        <v>0</v>
      </c>
      <c r="ED519" s="233">
        <f ca="1">COUNTIF('Knock Out Stages'!L7:L85,DT519)</f>
        <v>0</v>
      </c>
      <c r="EE519" s="233">
        <f ca="1">COUNTIF('Knock Out Stages'!M7:M85,DT519)</f>
        <v>0</v>
      </c>
      <c r="EF519" s="233">
        <f ca="1">COUNTIF('Knock Out Stages'!N7:N85,DT519)</f>
        <v>0</v>
      </c>
      <c r="EG519" s="233">
        <f ca="1">COUNTIF('Knock Out Stages'!O7:O85,DT519)</f>
        <v>0</v>
      </c>
      <c r="EH519" s="233">
        <f ca="1">COUNTIF('Knock Out Stages'!P7:P85,DT519)</f>
        <v>0</v>
      </c>
      <c r="EI519" s="233">
        <f ca="1">COUNTIF('Knock Out Stages'!Q7:Q85,DT519)</f>
        <v>0</v>
      </c>
      <c r="EJ519" s="233">
        <f ca="1">COUNTIF('Knock Out Stages'!R7:R85,DT519)</f>
        <v>0</v>
      </c>
      <c r="EK519" s="233">
        <f t="shared" ca="1" si="908"/>
        <v>0</v>
      </c>
      <c r="EL519" s="235">
        <f ca="1">RANK(EK519,EK3:EK1250)+COUNTIF(EK3:EK519,EK519)-1</f>
        <v>517</v>
      </c>
      <c r="EM519" s="233" t="str">
        <f t="shared" ca="1" si="909"/>
        <v>Moisés Caicedo (Ecuador)</v>
      </c>
    </row>
    <row r="520" spans="121:143" x14ac:dyDescent="0.2">
      <c r="DQ520" s="233" t="str">
        <f t="shared" ca="1" si="905"/>
        <v>Ecuador</v>
      </c>
      <c r="DR520" s="233">
        <f t="shared" si="906"/>
        <v>23</v>
      </c>
      <c r="DS520" s="233">
        <f t="shared" si="907"/>
        <v>18</v>
      </c>
      <c r="DT520" s="233" t="str">
        <f ca="1">OFFSET(C3,DR520,DS520)</f>
        <v>Pedro Vite</v>
      </c>
      <c r="DU520" s="233">
        <f ca="1">COUNTIF('Group Stages'!J7:J150,DT520)</f>
        <v>0</v>
      </c>
      <c r="DV520" s="233">
        <f ca="1">COUNTIF('Group Stages'!K7:K150,DT520)</f>
        <v>0</v>
      </c>
      <c r="DW520" s="233">
        <f ca="1">COUNTIF('Group Stages'!L7:L150,DT520)</f>
        <v>0</v>
      </c>
      <c r="DX520" s="233">
        <f ca="1">COUNTIF('Group Stages'!M7:M150,DT520)</f>
        <v>0</v>
      </c>
      <c r="DY520" s="233">
        <f ca="1">COUNTIF('Group Stages'!N7:N150,DT520)</f>
        <v>0</v>
      </c>
      <c r="DZ520" s="233">
        <f ca="1">COUNTIF('Group Stages'!O7:O150,DT520)</f>
        <v>0</v>
      </c>
      <c r="EA520" s="233">
        <f ca="1">COUNTIF('Group Stages'!P7:P150,DT520)</f>
        <v>0</v>
      </c>
      <c r="EB520" s="233">
        <f ca="1">COUNTIF('Group Stages'!Q7:Q150,DT520)</f>
        <v>0</v>
      </c>
      <c r="EC520" s="233">
        <f ca="1">COUNTIF('Knock Out Stages'!K7:K85,DT520)</f>
        <v>0</v>
      </c>
      <c r="ED520" s="233">
        <f ca="1">COUNTIF('Knock Out Stages'!L7:L85,DT520)</f>
        <v>0</v>
      </c>
      <c r="EE520" s="233">
        <f ca="1">COUNTIF('Knock Out Stages'!M7:M85,DT520)</f>
        <v>0</v>
      </c>
      <c r="EF520" s="233">
        <f ca="1">COUNTIF('Knock Out Stages'!N7:N85,DT520)</f>
        <v>0</v>
      </c>
      <c r="EG520" s="233">
        <f ca="1">COUNTIF('Knock Out Stages'!O7:O85,DT520)</f>
        <v>0</v>
      </c>
      <c r="EH520" s="233">
        <f ca="1">COUNTIF('Knock Out Stages'!P7:P85,DT520)</f>
        <v>0</v>
      </c>
      <c r="EI520" s="233">
        <f ca="1">COUNTIF('Knock Out Stages'!Q7:Q85,DT520)</f>
        <v>0</v>
      </c>
      <c r="EJ520" s="233">
        <f ca="1">COUNTIF('Knock Out Stages'!R7:R85,DT520)</f>
        <v>0</v>
      </c>
      <c r="EK520" s="233">
        <f t="shared" ca="1" si="908"/>
        <v>0</v>
      </c>
      <c r="EL520" s="235">
        <f ca="1">RANK(EK520,EK3:EK1250)+COUNTIF(EK3:EK520,EK520)-1</f>
        <v>518</v>
      </c>
      <c r="EM520" s="233" t="str">
        <f t="shared" ca="1" si="909"/>
        <v>Pedro Vite (Ecuador)</v>
      </c>
    </row>
    <row r="521" spans="121:143" x14ac:dyDescent="0.2">
      <c r="DQ521" s="233" t="str">
        <f t="shared" ca="1" si="905"/>
        <v>Ecuador</v>
      </c>
      <c r="DR521" s="233">
        <f t="shared" si="906"/>
        <v>24</v>
      </c>
      <c r="DS521" s="233">
        <f t="shared" si="907"/>
        <v>18</v>
      </c>
      <c r="DT521" s="233" t="str">
        <f ca="1">OFFSET(C3,DR521,DS521)</f>
        <v>Pervis Estupiñán</v>
      </c>
      <c r="DU521" s="233">
        <f ca="1">COUNTIF('Group Stages'!J7:J150,DT521)</f>
        <v>0</v>
      </c>
      <c r="DV521" s="233">
        <f ca="1">COUNTIF('Group Stages'!K7:K150,DT521)</f>
        <v>0</v>
      </c>
      <c r="DW521" s="233">
        <f ca="1">COUNTIF('Group Stages'!L7:L150,DT521)</f>
        <v>0</v>
      </c>
      <c r="DX521" s="233">
        <f ca="1">COUNTIF('Group Stages'!M7:M150,DT521)</f>
        <v>0</v>
      </c>
      <c r="DY521" s="233">
        <f ca="1">COUNTIF('Group Stages'!N7:N150,DT521)</f>
        <v>0</v>
      </c>
      <c r="DZ521" s="233">
        <f ca="1">COUNTIF('Group Stages'!O7:O150,DT521)</f>
        <v>0</v>
      </c>
      <c r="EA521" s="233">
        <f ca="1">COUNTIF('Group Stages'!P7:P150,DT521)</f>
        <v>0</v>
      </c>
      <c r="EB521" s="233">
        <f ca="1">COUNTIF('Group Stages'!Q7:Q150,DT521)</f>
        <v>0</v>
      </c>
      <c r="EC521" s="233">
        <f ca="1">COUNTIF('Knock Out Stages'!K7:K85,DT521)</f>
        <v>0</v>
      </c>
      <c r="ED521" s="233">
        <f ca="1">COUNTIF('Knock Out Stages'!L7:L85,DT521)</f>
        <v>0</v>
      </c>
      <c r="EE521" s="233">
        <f ca="1">COUNTIF('Knock Out Stages'!M7:M85,DT521)</f>
        <v>0</v>
      </c>
      <c r="EF521" s="233">
        <f ca="1">COUNTIF('Knock Out Stages'!N7:N85,DT521)</f>
        <v>0</v>
      </c>
      <c r="EG521" s="233">
        <f ca="1">COUNTIF('Knock Out Stages'!O7:O85,DT521)</f>
        <v>0</v>
      </c>
      <c r="EH521" s="233">
        <f ca="1">COUNTIF('Knock Out Stages'!P7:P85,DT521)</f>
        <v>0</v>
      </c>
      <c r="EI521" s="233">
        <f ca="1">COUNTIF('Knock Out Stages'!Q7:Q85,DT521)</f>
        <v>0</v>
      </c>
      <c r="EJ521" s="233">
        <f ca="1">COUNTIF('Knock Out Stages'!R7:R85,DT521)</f>
        <v>0</v>
      </c>
      <c r="EK521" s="233">
        <f t="shared" ca="1" si="908"/>
        <v>0</v>
      </c>
      <c r="EL521" s="235">
        <f ca="1">RANK(EK521,EK3:EK1250)+COUNTIF(EK3:EK521,EK521)-1</f>
        <v>519</v>
      </c>
      <c r="EM521" s="233" t="str">
        <f t="shared" ca="1" si="909"/>
        <v>Pervis Estupiñán (Ecuador)</v>
      </c>
    </row>
    <row r="522" spans="121:143" x14ac:dyDescent="0.2">
      <c r="DQ522" s="233" t="str">
        <f t="shared" ca="1" si="905"/>
        <v>Ecuador</v>
      </c>
      <c r="DR522" s="233">
        <f t="shared" si="906"/>
        <v>25</v>
      </c>
      <c r="DS522" s="233">
        <f t="shared" si="907"/>
        <v>18</v>
      </c>
      <c r="DT522" s="233" t="str">
        <f ca="1">OFFSET(C3,DR522,DS522)</f>
        <v>Willian Pacho</v>
      </c>
      <c r="DU522" s="233">
        <f ca="1">COUNTIF('Group Stages'!J7:J150,DT522)</f>
        <v>0</v>
      </c>
      <c r="DV522" s="233">
        <f ca="1">COUNTIF('Group Stages'!K7:K150,DT522)</f>
        <v>0</v>
      </c>
      <c r="DW522" s="233">
        <f ca="1">COUNTIF('Group Stages'!L7:L150,DT522)</f>
        <v>0</v>
      </c>
      <c r="DX522" s="233">
        <f ca="1">COUNTIF('Group Stages'!M7:M150,DT522)</f>
        <v>0</v>
      </c>
      <c r="DY522" s="233">
        <f ca="1">COUNTIF('Group Stages'!N7:N150,DT522)</f>
        <v>0</v>
      </c>
      <c r="DZ522" s="233">
        <f ca="1">COUNTIF('Group Stages'!O7:O150,DT522)</f>
        <v>0</v>
      </c>
      <c r="EA522" s="233">
        <f ca="1">COUNTIF('Group Stages'!P7:P150,DT522)</f>
        <v>0</v>
      </c>
      <c r="EB522" s="233">
        <f ca="1">COUNTIF('Group Stages'!Q7:Q150,DT522)</f>
        <v>0</v>
      </c>
      <c r="EC522" s="233">
        <f ca="1">COUNTIF('Knock Out Stages'!K7:K85,DT522)</f>
        <v>0</v>
      </c>
      <c r="ED522" s="233">
        <f ca="1">COUNTIF('Knock Out Stages'!L7:L85,DT522)</f>
        <v>0</v>
      </c>
      <c r="EE522" s="233">
        <f ca="1">COUNTIF('Knock Out Stages'!M7:M85,DT522)</f>
        <v>0</v>
      </c>
      <c r="EF522" s="233">
        <f ca="1">COUNTIF('Knock Out Stages'!N7:N85,DT522)</f>
        <v>0</v>
      </c>
      <c r="EG522" s="233">
        <f ca="1">COUNTIF('Knock Out Stages'!O7:O85,DT522)</f>
        <v>0</v>
      </c>
      <c r="EH522" s="233">
        <f ca="1">COUNTIF('Knock Out Stages'!P7:P85,DT522)</f>
        <v>0</v>
      </c>
      <c r="EI522" s="233">
        <f ca="1">COUNTIF('Knock Out Stages'!Q7:Q85,DT522)</f>
        <v>0</v>
      </c>
      <c r="EJ522" s="233">
        <f ca="1">COUNTIF('Knock Out Stages'!R7:R85,DT522)</f>
        <v>0</v>
      </c>
      <c r="EK522" s="233">
        <f t="shared" ca="1" si="908"/>
        <v>0</v>
      </c>
      <c r="EL522" s="235">
        <f ca="1">RANK(EK522,EK3:EK1250)+COUNTIF(EK3:EK522,EK522)-1</f>
        <v>520</v>
      </c>
      <c r="EM522" s="233" t="str">
        <f t="shared" ca="1" si="909"/>
        <v>Willian Pacho (Ecuador)</v>
      </c>
    </row>
    <row r="523" spans="121:143" x14ac:dyDescent="0.2">
      <c r="DQ523" s="233" t="str">
        <f ca="1">OFFSET(C2,DR523,DS523)</f>
        <v>Netherlands</v>
      </c>
      <c r="DR523" s="233">
        <f t="shared" si="906"/>
        <v>0</v>
      </c>
      <c r="DS523" s="233">
        <f t="shared" si="907"/>
        <v>19</v>
      </c>
      <c r="DT523" s="233" t="str">
        <f ca="1">OFFSET(C3,DR523,DS523)</f>
        <v>Bart Verbruggen</v>
      </c>
      <c r="DU523" s="233">
        <f ca="1">COUNTIF('Group Stages'!J7:J150,DT523)</f>
        <v>0</v>
      </c>
      <c r="DV523" s="233">
        <f ca="1">COUNTIF('Group Stages'!K7:K150,DT523)</f>
        <v>0</v>
      </c>
      <c r="DW523" s="233">
        <f ca="1">COUNTIF('Group Stages'!L7:L150,DT523)</f>
        <v>0</v>
      </c>
      <c r="DX523" s="233">
        <f ca="1">COUNTIF('Group Stages'!M7:M150,DT523)</f>
        <v>0</v>
      </c>
      <c r="DY523" s="233">
        <f ca="1">COUNTIF('Group Stages'!N7:N150,DT523)</f>
        <v>0</v>
      </c>
      <c r="DZ523" s="233">
        <f ca="1">COUNTIF('Group Stages'!O7:O150,DT523)</f>
        <v>0</v>
      </c>
      <c r="EA523" s="233">
        <f ca="1">COUNTIF('Group Stages'!P7:P150,DT523)</f>
        <v>0</v>
      </c>
      <c r="EB523" s="233">
        <f ca="1">COUNTIF('Group Stages'!Q7:Q150,DT523)</f>
        <v>0</v>
      </c>
      <c r="EC523" s="233">
        <f ca="1">COUNTIF('Knock Out Stages'!K7:K85,DT523)</f>
        <v>0</v>
      </c>
      <c r="ED523" s="233">
        <f ca="1">COUNTIF('Knock Out Stages'!L7:L85,DT523)</f>
        <v>0</v>
      </c>
      <c r="EE523" s="233">
        <f ca="1">COUNTIF('Knock Out Stages'!M7:M85,DT523)</f>
        <v>0</v>
      </c>
      <c r="EF523" s="233">
        <f ca="1">COUNTIF('Knock Out Stages'!N7:N85,DT523)</f>
        <v>0</v>
      </c>
      <c r="EG523" s="233">
        <f ca="1">COUNTIF('Knock Out Stages'!O7:O85,DT523)</f>
        <v>0</v>
      </c>
      <c r="EH523" s="233">
        <f ca="1">COUNTIF('Knock Out Stages'!P7:P85,DT523)</f>
        <v>0</v>
      </c>
      <c r="EI523" s="233">
        <f ca="1">COUNTIF('Knock Out Stages'!Q7:Q85,DT523)</f>
        <v>0</v>
      </c>
      <c r="EJ523" s="233">
        <f ca="1">COUNTIF('Knock Out Stages'!R7:R85,DT523)</f>
        <v>0</v>
      </c>
      <c r="EK523" s="233">
        <f t="shared" ca="1" si="908"/>
        <v>0</v>
      </c>
      <c r="EL523" s="235">
        <f ca="1">RANK(EK523,EK3:EK1250)+COUNTIF(EK3:EK523,EK523)-1</f>
        <v>521</v>
      </c>
      <c r="EM523" s="233" t="str">
        <f t="shared" ca="1" si="909"/>
        <v>Bart Verbruggen (Netherlands)</v>
      </c>
    </row>
    <row r="524" spans="121:143" x14ac:dyDescent="0.2">
      <c r="DQ524" s="233" t="str">
        <f t="shared" ref="DQ524" ca="1" si="910">DQ523</f>
        <v>Netherlands</v>
      </c>
      <c r="DR524" s="233">
        <f t="shared" si="906"/>
        <v>1</v>
      </c>
      <c r="DS524" s="233">
        <f t="shared" si="907"/>
        <v>19</v>
      </c>
      <c r="DT524" s="233" t="str">
        <f ca="1">OFFSET(C3,DR524,DS524)</f>
        <v>Brian Brobbey</v>
      </c>
      <c r="DU524" s="233">
        <f ca="1">COUNTIF('Group Stages'!J7:J150,DT524)</f>
        <v>0</v>
      </c>
      <c r="DV524" s="233">
        <f ca="1">COUNTIF('Group Stages'!K7:K150,DT524)</f>
        <v>0</v>
      </c>
      <c r="DW524" s="233">
        <f ca="1">COUNTIF('Group Stages'!L7:L150,DT524)</f>
        <v>0</v>
      </c>
      <c r="DX524" s="233">
        <f ca="1">COUNTIF('Group Stages'!M7:M150,DT524)</f>
        <v>0</v>
      </c>
      <c r="DY524" s="233">
        <f ca="1">COUNTIF('Group Stages'!N7:N150,DT524)</f>
        <v>0</v>
      </c>
      <c r="DZ524" s="233">
        <f ca="1">COUNTIF('Group Stages'!O7:O150,DT524)</f>
        <v>0</v>
      </c>
      <c r="EA524" s="233">
        <f ca="1">COUNTIF('Group Stages'!P7:P150,DT524)</f>
        <v>0</v>
      </c>
      <c r="EB524" s="233">
        <f ca="1">COUNTIF('Group Stages'!Q7:Q150,DT524)</f>
        <v>0</v>
      </c>
      <c r="EC524" s="233">
        <f ca="1">COUNTIF('Knock Out Stages'!K7:K85,DT524)</f>
        <v>0</v>
      </c>
      <c r="ED524" s="233">
        <f ca="1">COUNTIF('Knock Out Stages'!L7:L85,DT524)</f>
        <v>0</v>
      </c>
      <c r="EE524" s="233">
        <f ca="1">COUNTIF('Knock Out Stages'!M7:M85,DT524)</f>
        <v>0</v>
      </c>
      <c r="EF524" s="233">
        <f ca="1">COUNTIF('Knock Out Stages'!N7:N85,DT524)</f>
        <v>0</v>
      </c>
      <c r="EG524" s="233">
        <f ca="1">COUNTIF('Knock Out Stages'!O7:O85,DT524)</f>
        <v>0</v>
      </c>
      <c r="EH524" s="233">
        <f ca="1">COUNTIF('Knock Out Stages'!P7:P85,DT524)</f>
        <v>0</v>
      </c>
      <c r="EI524" s="233">
        <f ca="1">COUNTIF('Knock Out Stages'!Q7:Q85,DT524)</f>
        <v>0</v>
      </c>
      <c r="EJ524" s="233">
        <f ca="1">COUNTIF('Knock Out Stages'!R7:R85,DT524)</f>
        <v>0</v>
      </c>
      <c r="EK524" s="233">
        <f t="shared" ca="1" si="908"/>
        <v>0</v>
      </c>
      <c r="EL524" s="235">
        <f ca="1">RANK(EK524,EK3:EK1250)+COUNTIF(EK3:EK524,EK524)-1</f>
        <v>522</v>
      </c>
      <c r="EM524" s="233" t="str">
        <f t="shared" ca="1" si="909"/>
        <v>Brian Brobbey (Netherlands)</v>
      </c>
    </row>
    <row r="525" spans="121:143" x14ac:dyDescent="0.2">
      <c r="DQ525" s="233" t="str">
        <f t="shared" ca="1" si="905"/>
        <v>Netherlands</v>
      </c>
      <c r="DR525" s="233">
        <f t="shared" si="906"/>
        <v>2</v>
      </c>
      <c r="DS525" s="233">
        <f t="shared" si="907"/>
        <v>19</v>
      </c>
      <c r="DT525" s="233" t="str">
        <f ca="1">OFFSET(C3,DR525,DS525)</f>
        <v>Cody Gakpo</v>
      </c>
      <c r="DU525" s="233">
        <f ca="1">COUNTIF('Group Stages'!J7:J150,DT525)</f>
        <v>0</v>
      </c>
      <c r="DV525" s="233">
        <f ca="1">COUNTIF('Group Stages'!K7:K150,DT525)</f>
        <v>0</v>
      </c>
      <c r="DW525" s="233">
        <f ca="1">COUNTIF('Group Stages'!L7:L150,DT525)</f>
        <v>0</v>
      </c>
      <c r="DX525" s="233">
        <f ca="1">COUNTIF('Group Stages'!M7:M150,DT525)</f>
        <v>0</v>
      </c>
      <c r="DY525" s="233">
        <f ca="1">COUNTIF('Group Stages'!N7:N150,DT525)</f>
        <v>0</v>
      </c>
      <c r="DZ525" s="233">
        <f ca="1">COUNTIF('Group Stages'!O7:O150,DT525)</f>
        <v>0</v>
      </c>
      <c r="EA525" s="233">
        <f ca="1">COUNTIF('Group Stages'!P7:P150,DT525)</f>
        <v>0</v>
      </c>
      <c r="EB525" s="233">
        <f ca="1">COUNTIF('Group Stages'!Q7:Q150,DT525)</f>
        <v>0</v>
      </c>
      <c r="EC525" s="233">
        <f ca="1">COUNTIF('Knock Out Stages'!K7:K85,DT525)</f>
        <v>0</v>
      </c>
      <c r="ED525" s="233">
        <f ca="1">COUNTIF('Knock Out Stages'!L7:L85,DT525)</f>
        <v>0</v>
      </c>
      <c r="EE525" s="233">
        <f ca="1">COUNTIF('Knock Out Stages'!M7:M85,DT525)</f>
        <v>0</v>
      </c>
      <c r="EF525" s="233">
        <f ca="1">COUNTIF('Knock Out Stages'!N7:N85,DT525)</f>
        <v>0</v>
      </c>
      <c r="EG525" s="233">
        <f ca="1">COUNTIF('Knock Out Stages'!O7:O85,DT525)</f>
        <v>0</v>
      </c>
      <c r="EH525" s="233">
        <f ca="1">COUNTIF('Knock Out Stages'!P7:P85,DT525)</f>
        <v>0</v>
      </c>
      <c r="EI525" s="233">
        <f ca="1">COUNTIF('Knock Out Stages'!Q7:Q85,DT525)</f>
        <v>0</v>
      </c>
      <c r="EJ525" s="233">
        <f ca="1">COUNTIF('Knock Out Stages'!R7:R85,DT525)</f>
        <v>0</v>
      </c>
      <c r="EK525" s="233">
        <f t="shared" ca="1" si="908"/>
        <v>0</v>
      </c>
      <c r="EL525" s="235">
        <f ca="1">RANK(EK525,EK3:EK1250)+COUNTIF(EK3:EK525,EK525)-1</f>
        <v>523</v>
      </c>
      <c r="EM525" s="233" t="str">
        <f t="shared" ca="1" si="909"/>
        <v>Cody Gakpo (Netherlands)</v>
      </c>
    </row>
    <row r="526" spans="121:143" x14ac:dyDescent="0.2">
      <c r="DQ526" s="233" t="str">
        <f t="shared" ca="1" si="905"/>
        <v>Netherlands</v>
      </c>
      <c r="DR526" s="233">
        <f t="shared" si="906"/>
        <v>3</v>
      </c>
      <c r="DS526" s="233">
        <f t="shared" si="907"/>
        <v>19</v>
      </c>
      <c r="DT526" s="233" t="str">
        <f ca="1">OFFSET(C3,DR526,DS526)</f>
        <v>Denzel Dumfries</v>
      </c>
      <c r="DU526" s="233">
        <f ca="1">COUNTIF('Group Stages'!J7:J150,DT526)</f>
        <v>0</v>
      </c>
      <c r="DV526" s="233">
        <f ca="1">COUNTIF('Group Stages'!K7:K150,DT526)</f>
        <v>0</v>
      </c>
      <c r="DW526" s="233">
        <f ca="1">COUNTIF('Group Stages'!L7:L150,DT526)</f>
        <v>0</v>
      </c>
      <c r="DX526" s="233">
        <f ca="1">COUNTIF('Group Stages'!M7:M150,DT526)</f>
        <v>0</v>
      </c>
      <c r="DY526" s="233">
        <f ca="1">COUNTIF('Group Stages'!N7:N150,DT526)</f>
        <v>0</v>
      </c>
      <c r="DZ526" s="233">
        <f ca="1">COUNTIF('Group Stages'!O7:O150,DT526)</f>
        <v>0</v>
      </c>
      <c r="EA526" s="233">
        <f ca="1">COUNTIF('Group Stages'!P7:P150,DT526)</f>
        <v>0</v>
      </c>
      <c r="EB526" s="233">
        <f ca="1">COUNTIF('Group Stages'!Q7:Q150,DT526)</f>
        <v>0</v>
      </c>
      <c r="EC526" s="233">
        <f ca="1">COUNTIF('Knock Out Stages'!K7:K85,DT526)</f>
        <v>0</v>
      </c>
      <c r="ED526" s="233">
        <f ca="1">COUNTIF('Knock Out Stages'!L7:L85,DT526)</f>
        <v>0</v>
      </c>
      <c r="EE526" s="233">
        <f ca="1">COUNTIF('Knock Out Stages'!M7:M85,DT526)</f>
        <v>0</v>
      </c>
      <c r="EF526" s="233">
        <f ca="1">COUNTIF('Knock Out Stages'!N7:N85,DT526)</f>
        <v>0</v>
      </c>
      <c r="EG526" s="233">
        <f ca="1">COUNTIF('Knock Out Stages'!O7:O85,DT526)</f>
        <v>0</v>
      </c>
      <c r="EH526" s="233">
        <f ca="1">COUNTIF('Knock Out Stages'!P7:P85,DT526)</f>
        <v>0</v>
      </c>
      <c r="EI526" s="233">
        <f ca="1">COUNTIF('Knock Out Stages'!Q7:Q85,DT526)</f>
        <v>0</v>
      </c>
      <c r="EJ526" s="233">
        <f ca="1">COUNTIF('Knock Out Stages'!R7:R85,DT526)</f>
        <v>0</v>
      </c>
      <c r="EK526" s="233">
        <f t="shared" ca="1" si="908"/>
        <v>0</v>
      </c>
      <c r="EL526" s="235">
        <f ca="1">RANK(EK526,EK3:EK1250)+COUNTIF(EK3:EK526,EK526)-1</f>
        <v>524</v>
      </c>
      <c r="EM526" s="233" t="str">
        <f t="shared" ca="1" si="909"/>
        <v>Denzel Dumfries (Netherlands)</v>
      </c>
    </row>
    <row r="527" spans="121:143" x14ac:dyDescent="0.2">
      <c r="DQ527" s="233" t="str">
        <f t="shared" ca="1" si="905"/>
        <v>Netherlands</v>
      </c>
      <c r="DR527" s="233">
        <f t="shared" si="906"/>
        <v>4</v>
      </c>
      <c r="DS527" s="233">
        <f t="shared" si="907"/>
        <v>19</v>
      </c>
      <c r="DT527" s="233" t="str">
        <f ca="1">OFFSET(C3,DR527,DS527)</f>
        <v>Donyell Malen</v>
      </c>
      <c r="DU527" s="233">
        <f ca="1">COUNTIF('Group Stages'!J7:J150,DT527)</f>
        <v>0</v>
      </c>
      <c r="DV527" s="233">
        <f ca="1">COUNTIF('Group Stages'!K7:K150,DT527)</f>
        <v>0</v>
      </c>
      <c r="DW527" s="233">
        <f ca="1">COUNTIF('Group Stages'!L7:L150,DT527)</f>
        <v>0</v>
      </c>
      <c r="DX527" s="233">
        <f ca="1">COUNTIF('Group Stages'!M7:M150,DT527)</f>
        <v>0</v>
      </c>
      <c r="DY527" s="233">
        <f ca="1">COUNTIF('Group Stages'!N7:N150,DT527)</f>
        <v>0</v>
      </c>
      <c r="DZ527" s="233">
        <f ca="1">COUNTIF('Group Stages'!O7:O150,DT527)</f>
        <v>0</v>
      </c>
      <c r="EA527" s="233">
        <f ca="1">COUNTIF('Group Stages'!P7:P150,DT527)</f>
        <v>0</v>
      </c>
      <c r="EB527" s="233">
        <f ca="1">COUNTIF('Group Stages'!Q7:Q150,DT527)</f>
        <v>0</v>
      </c>
      <c r="EC527" s="233">
        <f ca="1">COUNTIF('Knock Out Stages'!K7:K85,DT527)</f>
        <v>0</v>
      </c>
      <c r="ED527" s="233">
        <f ca="1">COUNTIF('Knock Out Stages'!L7:L85,DT527)</f>
        <v>0</v>
      </c>
      <c r="EE527" s="233">
        <f ca="1">COUNTIF('Knock Out Stages'!M7:M85,DT527)</f>
        <v>0</v>
      </c>
      <c r="EF527" s="233">
        <f ca="1">COUNTIF('Knock Out Stages'!N7:N85,DT527)</f>
        <v>0</v>
      </c>
      <c r="EG527" s="233">
        <f ca="1">COUNTIF('Knock Out Stages'!O7:O85,DT527)</f>
        <v>0</v>
      </c>
      <c r="EH527" s="233">
        <f ca="1">COUNTIF('Knock Out Stages'!P7:P85,DT527)</f>
        <v>0</v>
      </c>
      <c r="EI527" s="233">
        <f ca="1">COUNTIF('Knock Out Stages'!Q7:Q85,DT527)</f>
        <v>0</v>
      </c>
      <c r="EJ527" s="233">
        <f ca="1">COUNTIF('Knock Out Stages'!R7:R85,DT527)</f>
        <v>0</v>
      </c>
      <c r="EK527" s="233">
        <f t="shared" ca="1" si="908"/>
        <v>0</v>
      </c>
      <c r="EL527" s="235">
        <f ca="1">RANK(EK527,EK3:EK1250)+COUNTIF(EK3:EK527,EK527)-1</f>
        <v>525</v>
      </c>
      <c r="EM527" s="233" t="str">
        <f t="shared" ca="1" si="909"/>
        <v>Donyell Malen (Netherlands)</v>
      </c>
    </row>
    <row r="528" spans="121:143" x14ac:dyDescent="0.2">
      <c r="DQ528" s="233" t="str">
        <f t="shared" ca="1" si="905"/>
        <v>Netherlands</v>
      </c>
      <c r="DR528" s="233">
        <f t="shared" si="906"/>
        <v>5</v>
      </c>
      <c r="DS528" s="233">
        <f t="shared" si="907"/>
        <v>19</v>
      </c>
      <c r="DT528" s="233" t="str">
        <f ca="1">OFFSET(C3,DR528,DS528)</f>
        <v>Jan Paul van Hecke</v>
      </c>
      <c r="DU528" s="233">
        <f ca="1">COUNTIF('Group Stages'!J7:J150,DT528)</f>
        <v>0</v>
      </c>
      <c r="DV528" s="233">
        <f ca="1">COUNTIF('Group Stages'!K7:K150,DT528)</f>
        <v>0</v>
      </c>
      <c r="DW528" s="233">
        <f ca="1">COUNTIF('Group Stages'!L7:L150,DT528)</f>
        <v>0</v>
      </c>
      <c r="DX528" s="233">
        <f ca="1">COUNTIF('Group Stages'!M7:M150,DT528)</f>
        <v>0</v>
      </c>
      <c r="DY528" s="233">
        <f ca="1">COUNTIF('Group Stages'!N7:N150,DT528)</f>
        <v>0</v>
      </c>
      <c r="DZ528" s="233">
        <f ca="1">COUNTIF('Group Stages'!O7:O150,DT528)</f>
        <v>0</v>
      </c>
      <c r="EA528" s="233">
        <f ca="1">COUNTIF('Group Stages'!P7:P150,DT528)</f>
        <v>0</v>
      </c>
      <c r="EB528" s="233">
        <f ca="1">COUNTIF('Group Stages'!Q7:Q150,DT528)</f>
        <v>0</v>
      </c>
      <c r="EC528" s="233">
        <f ca="1">COUNTIF('Knock Out Stages'!K7:K85,DT528)</f>
        <v>0</v>
      </c>
      <c r="ED528" s="233">
        <f ca="1">COUNTIF('Knock Out Stages'!L7:L85,DT528)</f>
        <v>0</v>
      </c>
      <c r="EE528" s="233">
        <f ca="1">COUNTIF('Knock Out Stages'!M7:M85,DT528)</f>
        <v>0</v>
      </c>
      <c r="EF528" s="233">
        <f ca="1">COUNTIF('Knock Out Stages'!N7:N85,DT528)</f>
        <v>0</v>
      </c>
      <c r="EG528" s="233">
        <f ca="1">COUNTIF('Knock Out Stages'!O7:O85,DT528)</f>
        <v>0</v>
      </c>
      <c r="EH528" s="233">
        <f ca="1">COUNTIF('Knock Out Stages'!P7:P85,DT528)</f>
        <v>0</v>
      </c>
      <c r="EI528" s="233">
        <f ca="1">COUNTIF('Knock Out Stages'!Q7:Q85,DT528)</f>
        <v>0</v>
      </c>
      <c r="EJ528" s="233">
        <f ca="1">COUNTIF('Knock Out Stages'!R7:R85,DT528)</f>
        <v>0</v>
      </c>
      <c r="EK528" s="233">
        <f t="shared" ca="1" si="908"/>
        <v>0</v>
      </c>
      <c r="EL528" s="235">
        <f ca="1">RANK(EK528,EK3:EK1250)+COUNTIF(EK3:EK528,EK528)-1</f>
        <v>526</v>
      </c>
      <c r="EM528" s="233" t="str">
        <f t="shared" ca="1" si="909"/>
        <v>Jan Paul van Hecke (Netherlands)</v>
      </c>
    </row>
    <row r="529" spans="121:143" x14ac:dyDescent="0.2">
      <c r="DQ529" s="233" t="str">
        <f t="shared" ca="1" si="905"/>
        <v>Netherlands</v>
      </c>
      <c r="DR529" s="233">
        <f t="shared" si="906"/>
        <v>6</v>
      </c>
      <c r="DS529" s="233">
        <f t="shared" si="907"/>
        <v>19</v>
      </c>
      <c r="DT529" s="233" t="str">
        <f ca="1">OFFSET(C3,DR529,DS529)</f>
        <v>Jerdy Schouten</v>
      </c>
      <c r="DU529" s="233">
        <f ca="1">COUNTIF('Group Stages'!J7:J150,DT529)</f>
        <v>0</v>
      </c>
      <c r="DV529" s="233">
        <f ca="1">COUNTIF('Group Stages'!K7:K150,DT529)</f>
        <v>0</v>
      </c>
      <c r="DW529" s="233">
        <f ca="1">COUNTIF('Group Stages'!L7:L150,DT529)</f>
        <v>0</v>
      </c>
      <c r="DX529" s="233">
        <f ca="1">COUNTIF('Group Stages'!M7:M150,DT529)</f>
        <v>0</v>
      </c>
      <c r="DY529" s="233">
        <f ca="1">COUNTIF('Group Stages'!N7:N150,DT529)</f>
        <v>0</v>
      </c>
      <c r="DZ529" s="233">
        <f ca="1">COUNTIF('Group Stages'!O7:O150,DT529)</f>
        <v>0</v>
      </c>
      <c r="EA529" s="233">
        <f ca="1">COUNTIF('Group Stages'!P7:P150,DT529)</f>
        <v>0</v>
      </c>
      <c r="EB529" s="233">
        <f ca="1">COUNTIF('Group Stages'!Q7:Q150,DT529)</f>
        <v>0</v>
      </c>
      <c r="EC529" s="233">
        <f ca="1">COUNTIF('Knock Out Stages'!K7:K85,DT529)</f>
        <v>0</v>
      </c>
      <c r="ED529" s="233">
        <f ca="1">COUNTIF('Knock Out Stages'!L7:L85,DT529)</f>
        <v>0</v>
      </c>
      <c r="EE529" s="233">
        <f ca="1">COUNTIF('Knock Out Stages'!M7:M85,DT529)</f>
        <v>0</v>
      </c>
      <c r="EF529" s="233">
        <f ca="1">COUNTIF('Knock Out Stages'!N7:N85,DT529)</f>
        <v>0</v>
      </c>
      <c r="EG529" s="233">
        <f ca="1">COUNTIF('Knock Out Stages'!O7:O85,DT529)</f>
        <v>0</v>
      </c>
      <c r="EH529" s="233">
        <f ca="1">COUNTIF('Knock Out Stages'!P7:P85,DT529)</f>
        <v>0</v>
      </c>
      <c r="EI529" s="233">
        <f ca="1">COUNTIF('Knock Out Stages'!Q7:Q85,DT529)</f>
        <v>0</v>
      </c>
      <c r="EJ529" s="233">
        <f ca="1">COUNTIF('Knock Out Stages'!R7:R85,DT529)</f>
        <v>0</v>
      </c>
      <c r="EK529" s="233">
        <f t="shared" ca="1" si="908"/>
        <v>0</v>
      </c>
      <c r="EL529" s="235">
        <f ca="1">RANK(EK529,EK3:EK1250)+COUNTIF(EK3:EK529,EK529)-1</f>
        <v>527</v>
      </c>
      <c r="EM529" s="233" t="str">
        <f t="shared" ca="1" si="909"/>
        <v>Jerdy Schouten (Netherlands)</v>
      </c>
    </row>
    <row r="530" spans="121:143" x14ac:dyDescent="0.2">
      <c r="DQ530" s="233" t="str">
        <f t="shared" ca="1" si="905"/>
        <v>Netherlands</v>
      </c>
      <c r="DR530" s="233">
        <f t="shared" si="906"/>
        <v>7</v>
      </c>
      <c r="DS530" s="233">
        <f t="shared" si="907"/>
        <v>19</v>
      </c>
      <c r="DT530" s="233" t="str">
        <f ca="1">OFFSET(C3,DR530,DS530)</f>
        <v>Jeremie Frimpong</v>
      </c>
      <c r="DU530" s="233">
        <f ca="1">COUNTIF('Group Stages'!J7:J150,DT530)</f>
        <v>0</v>
      </c>
      <c r="DV530" s="233">
        <f ca="1">COUNTIF('Group Stages'!K7:K150,DT530)</f>
        <v>0</v>
      </c>
      <c r="DW530" s="233">
        <f ca="1">COUNTIF('Group Stages'!L7:L150,DT530)</f>
        <v>0</v>
      </c>
      <c r="DX530" s="233">
        <f ca="1">COUNTIF('Group Stages'!M7:M150,DT530)</f>
        <v>0</v>
      </c>
      <c r="DY530" s="233">
        <f ca="1">COUNTIF('Group Stages'!N7:N150,DT530)</f>
        <v>0</v>
      </c>
      <c r="DZ530" s="233">
        <f ca="1">COUNTIF('Group Stages'!O7:O150,DT530)</f>
        <v>0</v>
      </c>
      <c r="EA530" s="233">
        <f ca="1">COUNTIF('Group Stages'!P7:P150,DT530)</f>
        <v>0</v>
      </c>
      <c r="EB530" s="233">
        <f ca="1">COUNTIF('Group Stages'!Q7:Q150,DT530)</f>
        <v>0</v>
      </c>
      <c r="EC530" s="233">
        <f ca="1">COUNTIF('Knock Out Stages'!K7:K85,DT530)</f>
        <v>0</v>
      </c>
      <c r="ED530" s="233">
        <f ca="1">COUNTIF('Knock Out Stages'!L7:L85,DT530)</f>
        <v>0</v>
      </c>
      <c r="EE530" s="233">
        <f ca="1">COUNTIF('Knock Out Stages'!M7:M85,DT530)</f>
        <v>0</v>
      </c>
      <c r="EF530" s="233">
        <f ca="1">COUNTIF('Knock Out Stages'!N7:N85,DT530)</f>
        <v>0</v>
      </c>
      <c r="EG530" s="233">
        <f ca="1">COUNTIF('Knock Out Stages'!O7:O85,DT530)</f>
        <v>0</v>
      </c>
      <c r="EH530" s="233">
        <f ca="1">COUNTIF('Knock Out Stages'!P7:P85,DT530)</f>
        <v>0</v>
      </c>
      <c r="EI530" s="233">
        <f ca="1">COUNTIF('Knock Out Stages'!Q7:Q85,DT530)</f>
        <v>0</v>
      </c>
      <c r="EJ530" s="233">
        <f ca="1">COUNTIF('Knock Out Stages'!R7:R85,DT530)</f>
        <v>0</v>
      </c>
      <c r="EK530" s="233">
        <f t="shared" ca="1" si="908"/>
        <v>0</v>
      </c>
      <c r="EL530" s="235">
        <f ca="1">RANK(EK530,EK3:EK1250)+COUNTIF(EK3:EK530,EK530)-1</f>
        <v>528</v>
      </c>
      <c r="EM530" s="233" t="str">
        <f t="shared" ca="1" si="909"/>
        <v>Jeremie Frimpong (Netherlands)</v>
      </c>
    </row>
    <row r="531" spans="121:143" x14ac:dyDescent="0.2">
      <c r="DQ531" s="233" t="str">
        <f t="shared" ca="1" si="905"/>
        <v>Netherlands</v>
      </c>
      <c r="DR531" s="233">
        <f t="shared" si="906"/>
        <v>8</v>
      </c>
      <c r="DS531" s="233">
        <f t="shared" si="907"/>
        <v>19</v>
      </c>
      <c r="DT531" s="233" t="str">
        <f ca="1">OFFSET(C3,DR531,DS531)</f>
        <v>Jorrel Hato</v>
      </c>
      <c r="DU531" s="233">
        <f ca="1">COUNTIF('Group Stages'!J7:J150,DT531)</f>
        <v>0</v>
      </c>
      <c r="DV531" s="233">
        <f ca="1">COUNTIF('Group Stages'!K7:K150,DT531)</f>
        <v>0</v>
      </c>
      <c r="DW531" s="233">
        <f ca="1">COUNTIF('Group Stages'!L7:L150,DT531)</f>
        <v>0</v>
      </c>
      <c r="DX531" s="233">
        <f ca="1">COUNTIF('Group Stages'!M7:M150,DT531)</f>
        <v>0</v>
      </c>
      <c r="DY531" s="233">
        <f ca="1">COUNTIF('Group Stages'!N7:N150,DT531)</f>
        <v>0</v>
      </c>
      <c r="DZ531" s="233">
        <f ca="1">COUNTIF('Group Stages'!O7:O150,DT531)</f>
        <v>0</v>
      </c>
      <c r="EA531" s="233">
        <f ca="1">COUNTIF('Group Stages'!P7:P150,DT531)</f>
        <v>0</v>
      </c>
      <c r="EB531" s="233">
        <f ca="1">COUNTIF('Group Stages'!Q7:Q150,DT531)</f>
        <v>0</v>
      </c>
      <c r="EC531" s="233">
        <f ca="1">COUNTIF('Knock Out Stages'!K7:K85,DT531)</f>
        <v>0</v>
      </c>
      <c r="ED531" s="233">
        <f ca="1">COUNTIF('Knock Out Stages'!L7:L85,DT531)</f>
        <v>0</v>
      </c>
      <c r="EE531" s="233">
        <f ca="1">COUNTIF('Knock Out Stages'!M7:M85,DT531)</f>
        <v>0</v>
      </c>
      <c r="EF531" s="233">
        <f ca="1">COUNTIF('Knock Out Stages'!N7:N85,DT531)</f>
        <v>0</v>
      </c>
      <c r="EG531" s="233">
        <f ca="1">COUNTIF('Knock Out Stages'!O7:O85,DT531)</f>
        <v>0</v>
      </c>
      <c r="EH531" s="233">
        <f ca="1">COUNTIF('Knock Out Stages'!P7:P85,DT531)</f>
        <v>0</v>
      </c>
      <c r="EI531" s="233">
        <f ca="1">COUNTIF('Knock Out Stages'!Q7:Q85,DT531)</f>
        <v>0</v>
      </c>
      <c r="EJ531" s="233">
        <f ca="1">COUNTIF('Knock Out Stages'!R7:R85,DT531)</f>
        <v>0</v>
      </c>
      <c r="EK531" s="233">
        <f t="shared" ca="1" si="908"/>
        <v>0</v>
      </c>
      <c r="EL531" s="235">
        <f ca="1">RANK(EK531,EK3:EK1250)+COUNTIF(EK3:EK531,EK531)-1</f>
        <v>529</v>
      </c>
      <c r="EM531" s="233" t="str">
        <f t="shared" ca="1" si="909"/>
        <v>Jorrel Hato (Netherlands)</v>
      </c>
    </row>
    <row r="532" spans="121:143" x14ac:dyDescent="0.2">
      <c r="DQ532" s="233" t="str">
        <f t="shared" ca="1" si="905"/>
        <v>Netherlands</v>
      </c>
      <c r="DR532" s="233">
        <f t="shared" si="906"/>
        <v>9</v>
      </c>
      <c r="DS532" s="233">
        <f t="shared" si="907"/>
        <v>19</v>
      </c>
      <c r="DT532" s="233" t="str">
        <f ca="1">OFFSET(C3,DR532,DS532)</f>
        <v>Justin Bijlow13</v>
      </c>
      <c r="DU532" s="233">
        <f ca="1">COUNTIF('Group Stages'!J7:J150,DT532)</f>
        <v>0</v>
      </c>
      <c r="DV532" s="233">
        <f ca="1">COUNTIF('Group Stages'!K7:K150,DT532)</f>
        <v>0</v>
      </c>
      <c r="DW532" s="233">
        <f ca="1">COUNTIF('Group Stages'!L7:L150,DT532)</f>
        <v>0</v>
      </c>
      <c r="DX532" s="233">
        <f ca="1">COUNTIF('Group Stages'!M7:M150,DT532)</f>
        <v>0</v>
      </c>
      <c r="DY532" s="233">
        <f ca="1">COUNTIF('Group Stages'!N7:N150,DT532)</f>
        <v>0</v>
      </c>
      <c r="DZ532" s="233">
        <f ca="1">COUNTIF('Group Stages'!O7:O150,DT532)</f>
        <v>0</v>
      </c>
      <c r="EA532" s="233">
        <f ca="1">COUNTIF('Group Stages'!P7:P150,DT532)</f>
        <v>0</v>
      </c>
      <c r="EB532" s="233">
        <f ca="1">COUNTIF('Group Stages'!Q7:Q150,DT532)</f>
        <v>0</v>
      </c>
      <c r="EC532" s="233">
        <f ca="1">COUNTIF('Knock Out Stages'!K7:K85,DT532)</f>
        <v>0</v>
      </c>
      <c r="ED532" s="233">
        <f ca="1">COUNTIF('Knock Out Stages'!L7:L85,DT532)</f>
        <v>0</v>
      </c>
      <c r="EE532" s="233">
        <f ca="1">COUNTIF('Knock Out Stages'!M7:M85,DT532)</f>
        <v>0</v>
      </c>
      <c r="EF532" s="233">
        <f ca="1">COUNTIF('Knock Out Stages'!N7:N85,DT532)</f>
        <v>0</v>
      </c>
      <c r="EG532" s="233">
        <f ca="1">COUNTIF('Knock Out Stages'!O7:O85,DT532)</f>
        <v>0</v>
      </c>
      <c r="EH532" s="233">
        <f ca="1">COUNTIF('Knock Out Stages'!P7:P85,DT532)</f>
        <v>0</v>
      </c>
      <c r="EI532" s="233">
        <f ca="1">COUNTIF('Knock Out Stages'!Q7:Q85,DT532)</f>
        <v>0</v>
      </c>
      <c r="EJ532" s="233">
        <f ca="1">COUNTIF('Knock Out Stages'!R7:R85,DT532)</f>
        <v>0</v>
      </c>
      <c r="EK532" s="233">
        <f t="shared" ca="1" si="908"/>
        <v>0</v>
      </c>
      <c r="EL532" s="235">
        <f ca="1">RANK(EK532,EK3:EK1250)+COUNTIF(EK3:EK532,EK532)-1</f>
        <v>530</v>
      </c>
      <c r="EM532" s="233" t="str">
        <f t="shared" ca="1" si="909"/>
        <v>Justin Bijlow13 (Netherlands)</v>
      </c>
    </row>
    <row r="533" spans="121:143" x14ac:dyDescent="0.2">
      <c r="DQ533" s="233" t="str">
        <f t="shared" ca="1" si="905"/>
        <v>Netherlands</v>
      </c>
      <c r="DR533" s="233">
        <f t="shared" si="906"/>
        <v>10</v>
      </c>
      <c r="DS533" s="233">
        <f t="shared" si="907"/>
        <v>19</v>
      </c>
      <c r="DT533" s="233" t="str">
        <f ca="1">OFFSET(C3,DR533,DS533)</f>
        <v>Kees Smit</v>
      </c>
      <c r="DU533" s="233">
        <f ca="1">COUNTIF('Group Stages'!J7:J150,DT533)</f>
        <v>0</v>
      </c>
      <c r="DV533" s="233">
        <f ca="1">COUNTIF('Group Stages'!K7:K150,DT533)</f>
        <v>0</v>
      </c>
      <c r="DW533" s="233">
        <f ca="1">COUNTIF('Group Stages'!L7:L150,DT533)</f>
        <v>0</v>
      </c>
      <c r="DX533" s="233">
        <f ca="1">COUNTIF('Group Stages'!M7:M150,DT533)</f>
        <v>0</v>
      </c>
      <c r="DY533" s="233">
        <f ca="1">COUNTIF('Group Stages'!N7:N150,DT533)</f>
        <v>0</v>
      </c>
      <c r="DZ533" s="233">
        <f ca="1">COUNTIF('Group Stages'!O7:O150,DT533)</f>
        <v>0</v>
      </c>
      <c r="EA533" s="233">
        <f ca="1">COUNTIF('Group Stages'!P7:P150,DT533)</f>
        <v>0</v>
      </c>
      <c r="EB533" s="233">
        <f ca="1">COUNTIF('Group Stages'!Q7:Q150,DT533)</f>
        <v>0</v>
      </c>
      <c r="EC533" s="233">
        <f ca="1">COUNTIF('Knock Out Stages'!K7:K85,DT533)</f>
        <v>0</v>
      </c>
      <c r="ED533" s="233">
        <f ca="1">COUNTIF('Knock Out Stages'!L7:L85,DT533)</f>
        <v>0</v>
      </c>
      <c r="EE533" s="233">
        <f ca="1">COUNTIF('Knock Out Stages'!M7:M85,DT533)</f>
        <v>0</v>
      </c>
      <c r="EF533" s="233">
        <f ca="1">COUNTIF('Knock Out Stages'!N7:N85,DT533)</f>
        <v>0</v>
      </c>
      <c r="EG533" s="233">
        <f ca="1">COUNTIF('Knock Out Stages'!O7:O85,DT533)</f>
        <v>0</v>
      </c>
      <c r="EH533" s="233">
        <f ca="1">COUNTIF('Knock Out Stages'!P7:P85,DT533)</f>
        <v>0</v>
      </c>
      <c r="EI533" s="233">
        <f ca="1">COUNTIF('Knock Out Stages'!Q7:Q85,DT533)</f>
        <v>0</v>
      </c>
      <c r="EJ533" s="233">
        <f ca="1">COUNTIF('Knock Out Stages'!R7:R85,DT533)</f>
        <v>0</v>
      </c>
      <c r="EK533" s="233">
        <f t="shared" ca="1" si="908"/>
        <v>0</v>
      </c>
      <c r="EL533" s="235">
        <f ca="1">RANK(EK533,EK3:EK1250)+COUNTIF(EK3:EK533,EK533)-1</f>
        <v>531</v>
      </c>
      <c r="EM533" s="233" t="str">
        <f t="shared" ca="1" si="909"/>
        <v>Kees Smit (Netherlands)</v>
      </c>
    </row>
    <row r="534" spans="121:143" x14ac:dyDescent="0.2">
      <c r="DQ534" s="233" t="str">
        <f t="shared" ca="1" si="905"/>
        <v>Netherlands</v>
      </c>
      <c r="DR534" s="233">
        <f t="shared" si="906"/>
        <v>11</v>
      </c>
      <c r="DS534" s="233">
        <f t="shared" si="907"/>
        <v>19</v>
      </c>
      <c r="DT534" s="233" t="str">
        <f ca="1">OFFSET(C3,DR534,DS534)</f>
        <v>Luciano Valente</v>
      </c>
      <c r="DU534" s="233">
        <f ca="1">COUNTIF('Group Stages'!J7:J150,DT534)</f>
        <v>0</v>
      </c>
      <c r="DV534" s="233">
        <f ca="1">COUNTIF('Group Stages'!K7:K150,DT534)</f>
        <v>0</v>
      </c>
      <c r="DW534" s="233">
        <f ca="1">COUNTIF('Group Stages'!L7:L150,DT534)</f>
        <v>0</v>
      </c>
      <c r="DX534" s="233">
        <f ca="1">COUNTIF('Group Stages'!M7:M150,DT534)</f>
        <v>0</v>
      </c>
      <c r="DY534" s="233">
        <f ca="1">COUNTIF('Group Stages'!N7:N150,DT534)</f>
        <v>0</v>
      </c>
      <c r="DZ534" s="233">
        <f ca="1">COUNTIF('Group Stages'!O7:O150,DT534)</f>
        <v>0</v>
      </c>
      <c r="EA534" s="233">
        <f ca="1">COUNTIF('Group Stages'!P7:P150,DT534)</f>
        <v>0</v>
      </c>
      <c r="EB534" s="233">
        <f ca="1">COUNTIF('Group Stages'!Q7:Q150,DT534)</f>
        <v>0</v>
      </c>
      <c r="EC534" s="233">
        <f ca="1">COUNTIF('Knock Out Stages'!K7:K85,DT534)</f>
        <v>0</v>
      </c>
      <c r="ED534" s="233">
        <f ca="1">COUNTIF('Knock Out Stages'!L7:L85,DT534)</f>
        <v>0</v>
      </c>
      <c r="EE534" s="233">
        <f ca="1">COUNTIF('Knock Out Stages'!M7:M85,DT534)</f>
        <v>0</v>
      </c>
      <c r="EF534" s="233">
        <f ca="1">COUNTIF('Knock Out Stages'!N7:N85,DT534)</f>
        <v>0</v>
      </c>
      <c r="EG534" s="233">
        <f ca="1">COUNTIF('Knock Out Stages'!O7:O85,DT534)</f>
        <v>0</v>
      </c>
      <c r="EH534" s="233">
        <f ca="1">COUNTIF('Knock Out Stages'!P7:P85,DT534)</f>
        <v>0</v>
      </c>
      <c r="EI534" s="233">
        <f ca="1">COUNTIF('Knock Out Stages'!Q7:Q85,DT534)</f>
        <v>0</v>
      </c>
      <c r="EJ534" s="233">
        <f ca="1">COUNTIF('Knock Out Stages'!R7:R85,DT534)</f>
        <v>0</v>
      </c>
      <c r="EK534" s="233">
        <f t="shared" ca="1" si="908"/>
        <v>0</v>
      </c>
      <c r="EL534" s="235">
        <f ca="1">RANK(EK534,EK3:EK1250)+COUNTIF(EK3:EK534,EK534)-1</f>
        <v>532</v>
      </c>
      <c r="EM534" s="233" t="str">
        <f t="shared" ca="1" si="909"/>
        <v>Luciano Valente (Netherlands)</v>
      </c>
    </row>
    <row r="535" spans="121:143" x14ac:dyDescent="0.2">
      <c r="DQ535" s="233" t="str">
        <f t="shared" ca="1" si="905"/>
        <v>Netherlands</v>
      </c>
      <c r="DR535" s="233">
        <f t="shared" si="906"/>
        <v>12</v>
      </c>
      <c r="DS535" s="233">
        <f t="shared" si="907"/>
        <v>19</v>
      </c>
      <c r="DT535" s="233" t="str">
        <f ca="1">OFFSET(C3,DR535,DS535)</f>
        <v>Lutsharel Geertruida</v>
      </c>
      <c r="DU535" s="233">
        <f ca="1">COUNTIF('Group Stages'!J7:J150,DT535)</f>
        <v>0</v>
      </c>
      <c r="DV535" s="233">
        <f ca="1">COUNTIF('Group Stages'!K7:K150,DT535)</f>
        <v>0</v>
      </c>
      <c r="DW535" s="233">
        <f ca="1">COUNTIF('Group Stages'!L7:L150,DT535)</f>
        <v>0</v>
      </c>
      <c r="DX535" s="233">
        <f ca="1">COUNTIF('Group Stages'!M7:M150,DT535)</f>
        <v>0</v>
      </c>
      <c r="DY535" s="233">
        <f ca="1">COUNTIF('Group Stages'!N7:N150,DT535)</f>
        <v>0</v>
      </c>
      <c r="DZ535" s="233">
        <f ca="1">COUNTIF('Group Stages'!O7:O150,DT535)</f>
        <v>0</v>
      </c>
      <c r="EA535" s="233">
        <f ca="1">COUNTIF('Group Stages'!P7:P150,DT535)</f>
        <v>0</v>
      </c>
      <c r="EB535" s="233">
        <f ca="1">COUNTIF('Group Stages'!Q7:Q150,DT535)</f>
        <v>0</v>
      </c>
      <c r="EC535" s="233">
        <f ca="1">COUNTIF('Knock Out Stages'!K7:K85,DT535)</f>
        <v>0</v>
      </c>
      <c r="ED535" s="233">
        <f ca="1">COUNTIF('Knock Out Stages'!L7:L85,DT535)</f>
        <v>0</v>
      </c>
      <c r="EE535" s="233">
        <f ca="1">COUNTIF('Knock Out Stages'!M7:M85,DT535)</f>
        <v>0</v>
      </c>
      <c r="EF535" s="233">
        <f ca="1">COUNTIF('Knock Out Stages'!N7:N85,DT535)</f>
        <v>0</v>
      </c>
      <c r="EG535" s="233">
        <f ca="1">COUNTIF('Knock Out Stages'!O7:O85,DT535)</f>
        <v>0</v>
      </c>
      <c r="EH535" s="233">
        <f ca="1">COUNTIF('Knock Out Stages'!P7:P85,DT535)</f>
        <v>0</v>
      </c>
      <c r="EI535" s="233">
        <f ca="1">COUNTIF('Knock Out Stages'!Q7:Q85,DT535)</f>
        <v>0</v>
      </c>
      <c r="EJ535" s="233">
        <f ca="1">COUNTIF('Knock Out Stages'!R7:R85,DT535)</f>
        <v>0</v>
      </c>
      <c r="EK535" s="233">
        <f t="shared" ca="1" si="908"/>
        <v>0</v>
      </c>
      <c r="EL535" s="235">
        <f ca="1">RANK(EK535,EK3:EK1250)+COUNTIF(EK3:EK535,EK535)-1</f>
        <v>533</v>
      </c>
      <c r="EM535" s="233" t="str">
        <f t="shared" ca="1" si="909"/>
        <v>Lutsharel Geertruida (Netherlands)</v>
      </c>
    </row>
    <row r="536" spans="121:143" x14ac:dyDescent="0.2">
      <c r="DQ536" s="233" t="str">
        <f t="shared" ca="1" si="905"/>
        <v>Netherlands</v>
      </c>
      <c r="DR536" s="233">
        <f t="shared" si="906"/>
        <v>13</v>
      </c>
      <c r="DS536" s="233">
        <f t="shared" si="907"/>
        <v>19</v>
      </c>
      <c r="DT536" s="233" t="str">
        <f ca="1">OFFSET(C3,DR536,DS536)</f>
        <v>Mark Flekken</v>
      </c>
      <c r="DU536" s="233">
        <f ca="1">COUNTIF('Group Stages'!J7:J150,DT536)</f>
        <v>0</v>
      </c>
      <c r="DV536" s="233">
        <f ca="1">COUNTIF('Group Stages'!K7:K150,DT536)</f>
        <v>0</v>
      </c>
      <c r="DW536" s="233">
        <f ca="1">COUNTIF('Group Stages'!L7:L150,DT536)</f>
        <v>0</v>
      </c>
      <c r="DX536" s="233">
        <f ca="1">COUNTIF('Group Stages'!M7:M150,DT536)</f>
        <v>0</v>
      </c>
      <c r="DY536" s="233">
        <f ca="1">COUNTIF('Group Stages'!N7:N150,DT536)</f>
        <v>0</v>
      </c>
      <c r="DZ536" s="233">
        <f ca="1">COUNTIF('Group Stages'!O7:O150,DT536)</f>
        <v>0</v>
      </c>
      <c r="EA536" s="233">
        <f ca="1">COUNTIF('Group Stages'!P7:P150,DT536)</f>
        <v>0</v>
      </c>
      <c r="EB536" s="233">
        <f ca="1">COUNTIF('Group Stages'!Q7:Q150,DT536)</f>
        <v>0</v>
      </c>
      <c r="EC536" s="233">
        <f ca="1">COUNTIF('Knock Out Stages'!K7:K85,DT536)</f>
        <v>0</v>
      </c>
      <c r="ED536" s="233">
        <f ca="1">COUNTIF('Knock Out Stages'!L7:L85,DT536)</f>
        <v>0</v>
      </c>
      <c r="EE536" s="233">
        <f ca="1">COUNTIF('Knock Out Stages'!M7:M85,DT536)</f>
        <v>0</v>
      </c>
      <c r="EF536" s="233">
        <f ca="1">COUNTIF('Knock Out Stages'!N7:N85,DT536)</f>
        <v>0</v>
      </c>
      <c r="EG536" s="233">
        <f ca="1">COUNTIF('Knock Out Stages'!O7:O85,DT536)</f>
        <v>0</v>
      </c>
      <c r="EH536" s="233">
        <f ca="1">COUNTIF('Knock Out Stages'!P7:P85,DT536)</f>
        <v>0</v>
      </c>
      <c r="EI536" s="233">
        <f ca="1">COUNTIF('Knock Out Stages'!Q7:Q85,DT536)</f>
        <v>0</v>
      </c>
      <c r="EJ536" s="233">
        <f ca="1">COUNTIF('Knock Out Stages'!R7:R85,DT536)</f>
        <v>0</v>
      </c>
      <c r="EK536" s="233">
        <f t="shared" ca="1" si="908"/>
        <v>0</v>
      </c>
      <c r="EL536" s="235">
        <f ca="1">RANK(EK536,EK3:EK1250)+COUNTIF(EK3:EK536,EK536)-1</f>
        <v>534</v>
      </c>
      <c r="EM536" s="233" t="str">
        <f t="shared" ca="1" si="909"/>
        <v>Mark Flekken (Netherlands)</v>
      </c>
    </row>
    <row r="537" spans="121:143" x14ac:dyDescent="0.2">
      <c r="DQ537" s="233" t="str">
        <f t="shared" ca="1" si="905"/>
        <v>Netherlands</v>
      </c>
      <c r="DR537" s="233">
        <f t="shared" si="906"/>
        <v>14</v>
      </c>
      <c r="DS537" s="233">
        <f t="shared" si="907"/>
        <v>19</v>
      </c>
      <c r="DT537" s="233" t="str">
        <f ca="1">OFFSET(C3,DR537,DS537)</f>
        <v>Micky van de Ven</v>
      </c>
      <c r="DU537" s="233">
        <f ca="1">COUNTIF('Group Stages'!J7:J150,DT537)</f>
        <v>0</v>
      </c>
      <c r="DV537" s="233">
        <f ca="1">COUNTIF('Group Stages'!K7:K150,DT537)</f>
        <v>0</v>
      </c>
      <c r="DW537" s="233">
        <f ca="1">COUNTIF('Group Stages'!L7:L150,DT537)</f>
        <v>0</v>
      </c>
      <c r="DX537" s="233">
        <f ca="1">COUNTIF('Group Stages'!M7:M150,DT537)</f>
        <v>0</v>
      </c>
      <c r="DY537" s="233">
        <f ca="1">COUNTIF('Group Stages'!N7:N150,DT537)</f>
        <v>0</v>
      </c>
      <c r="DZ537" s="233">
        <f ca="1">COUNTIF('Group Stages'!O7:O150,DT537)</f>
        <v>0</v>
      </c>
      <c r="EA537" s="233">
        <f ca="1">COUNTIF('Group Stages'!P7:P150,DT537)</f>
        <v>0</v>
      </c>
      <c r="EB537" s="233">
        <f ca="1">COUNTIF('Group Stages'!Q7:Q150,DT537)</f>
        <v>0</v>
      </c>
      <c r="EC537" s="233">
        <f ca="1">COUNTIF('Knock Out Stages'!K7:K85,DT537)</f>
        <v>0</v>
      </c>
      <c r="ED537" s="233">
        <f ca="1">COUNTIF('Knock Out Stages'!L7:L85,DT537)</f>
        <v>0</v>
      </c>
      <c r="EE537" s="233">
        <f ca="1">COUNTIF('Knock Out Stages'!M7:M85,DT537)</f>
        <v>0</v>
      </c>
      <c r="EF537" s="233">
        <f ca="1">COUNTIF('Knock Out Stages'!N7:N85,DT537)</f>
        <v>0</v>
      </c>
      <c r="EG537" s="233">
        <f ca="1">COUNTIF('Knock Out Stages'!O7:O85,DT537)</f>
        <v>0</v>
      </c>
      <c r="EH537" s="233">
        <f ca="1">COUNTIF('Knock Out Stages'!P7:P85,DT537)</f>
        <v>0</v>
      </c>
      <c r="EI537" s="233">
        <f ca="1">COUNTIF('Knock Out Stages'!Q7:Q85,DT537)</f>
        <v>0</v>
      </c>
      <c r="EJ537" s="233">
        <f ca="1">COUNTIF('Knock Out Stages'!R7:R85,DT537)</f>
        <v>0</v>
      </c>
      <c r="EK537" s="233">
        <f t="shared" ca="1" si="908"/>
        <v>0</v>
      </c>
      <c r="EL537" s="235">
        <f ca="1">RANK(EK537,EK3:EK1250)+COUNTIF(EK3:EK537,EK537)-1</f>
        <v>535</v>
      </c>
      <c r="EM537" s="233" t="str">
        <f t="shared" ca="1" si="909"/>
        <v>Micky van de Ven (Netherlands)</v>
      </c>
    </row>
    <row r="538" spans="121:143" x14ac:dyDescent="0.2">
      <c r="DQ538" s="233" t="str">
        <f t="shared" ca="1" si="905"/>
        <v>Netherlands</v>
      </c>
      <c r="DR538" s="233">
        <f t="shared" si="906"/>
        <v>15</v>
      </c>
      <c r="DS538" s="233">
        <f t="shared" si="907"/>
        <v>19</v>
      </c>
      <c r="DT538" s="233" t="str">
        <f ca="1">OFFSET(C3,DR538,DS538)</f>
        <v>Nathan Aké</v>
      </c>
      <c r="DU538" s="233">
        <f ca="1">COUNTIF('Group Stages'!J7:J150,DT538)</f>
        <v>0</v>
      </c>
      <c r="DV538" s="233">
        <f ca="1">COUNTIF('Group Stages'!K7:K150,DT538)</f>
        <v>0</v>
      </c>
      <c r="DW538" s="233">
        <f ca="1">COUNTIF('Group Stages'!L7:L150,DT538)</f>
        <v>0</v>
      </c>
      <c r="DX538" s="233">
        <f ca="1">COUNTIF('Group Stages'!M7:M150,DT538)</f>
        <v>0</v>
      </c>
      <c r="DY538" s="233">
        <f ca="1">COUNTIF('Group Stages'!N7:N150,DT538)</f>
        <v>0</v>
      </c>
      <c r="DZ538" s="233">
        <f ca="1">COUNTIF('Group Stages'!O7:O150,DT538)</f>
        <v>0</v>
      </c>
      <c r="EA538" s="233">
        <f ca="1">COUNTIF('Group Stages'!P7:P150,DT538)</f>
        <v>0</v>
      </c>
      <c r="EB538" s="233">
        <f ca="1">COUNTIF('Group Stages'!Q7:Q150,DT538)</f>
        <v>0</v>
      </c>
      <c r="EC538" s="233">
        <f ca="1">COUNTIF('Knock Out Stages'!K7:K85,DT538)</f>
        <v>0</v>
      </c>
      <c r="ED538" s="233">
        <f ca="1">COUNTIF('Knock Out Stages'!L7:L85,DT538)</f>
        <v>0</v>
      </c>
      <c r="EE538" s="233">
        <f ca="1">COUNTIF('Knock Out Stages'!M7:M85,DT538)</f>
        <v>0</v>
      </c>
      <c r="EF538" s="233">
        <f ca="1">COUNTIF('Knock Out Stages'!N7:N85,DT538)</f>
        <v>0</v>
      </c>
      <c r="EG538" s="233">
        <f ca="1">COUNTIF('Knock Out Stages'!O7:O85,DT538)</f>
        <v>0</v>
      </c>
      <c r="EH538" s="233">
        <f ca="1">COUNTIF('Knock Out Stages'!P7:P85,DT538)</f>
        <v>0</v>
      </c>
      <c r="EI538" s="233">
        <f ca="1">COUNTIF('Knock Out Stages'!Q7:Q85,DT538)</f>
        <v>0</v>
      </c>
      <c r="EJ538" s="233">
        <f ca="1">COUNTIF('Knock Out Stages'!R7:R85,DT538)</f>
        <v>0</v>
      </c>
      <c r="EK538" s="233">
        <f t="shared" ca="1" si="908"/>
        <v>0</v>
      </c>
      <c r="EL538" s="235">
        <f ca="1">RANK(EK538,EK3:EK1250)+COUNTIF(EK3:EK538,EK538)-1</f>
        <v>536</v>
      </c>
      <c r="EM538" s="233" t="str">
        <f t="shared" ca="1" si="909"/>
        <v>Nathan Aké (Netherlands)</v>
      </c>
    </row>
    <row r="539" spans="121:143" x14ac:dyDescent="0.2">
      <c r="DQ539" s="233" t="str">
        <f t="shared" ca="1" si="905"/>
        <v>Netherlands</v>
      </c>
      <c r="DR539" s="233">
        <f t="shared" si="906"/>
        <v>16</v>
      </c>
      <c r="DS539" s="233">
        <f t="shared" si="907"/>
        <v>19</v>
      </c>
      <c r="DT539" s="233" t="str">
        <f ca="1">OFFSET(C3,DR539,DS539)</f>
        <v>Noa Lang</v>
      </c>
      <c r="DU539" s="233">
        <f ca="1">COUNTIF('Group Stages'!J7:J150,DT539)</f>
        <v>0</v>
      </c>
      <c r="DV539" s="233">
        <f ca="1">COUNTIF('Group Stages'!K7:K150,DT539)</f>
        <v>0</v>
      </c>
      <c r="DW539" s="233">
        <f ca="1">COUNTIF('Group Stages'!L7:L150,DT539)</f>
        <v>0</v>
      </c>
      <c r="DX539" s="233">
        <f ca="1">COUNTIF('Group Stages'!M7:M150,DT539)</f>
        <v>0</v>
      </c>
      <c r="DY539" s="233">
        <f ca="1">COUNTIF('Group Stages'!N7:N150,DT539)</f>
        <v>0</v>
      </c>
      <c r="DZ539" s="233">
        <f ca="1">COUNTIF('Group Stages'!O7:O150,DT539)</f>
        <v>0</v>
      </c>
      <c r="EA539" s="233">
        <f ca="1">COUNTIF('Group Stages'!P7:P150,DT539)</f>
        <v>0</v>
      </c>
      <c r="EB539" s="233">
        <f ca="1">COUNTIF('Group Stages'!Q7:Q150,DT539)</f>
        <v>0</v>
      </c>
      <c r="EC539" s="233">
        <f ca="1">COUNTIF('Knock Out Stages'!K7:K85,DT539)</f>
        <v>0</v>
      </c>
      <c r="ED539" s="233">
        <f ca="1">COUNTIF('Knock Out Stages'!L7:L85,DT539)</f>
        <v>0</v>
      </c>
      <c r="EE539" s="233">
        <f ca="1">COUNTIF('Knock Out Stages'!M7:M85,DT539)</f>
        <v>0</v>
      </c>
      <c r="EF539" s="233">
        <f ca="1">COUNTIF('Knock Out Stages'!N7:N85,DT539)</f>
        <v>0</v>
      </c>
      <c r="EG539" s="233">
        <f ca="1">COUNTIF('Knock Out Stages'!O7:O85,DT539)</f>
        <v>0</v>
      </c>
      <c r="EH539" s="233">
        <f ca="1">COUNTIF('Knock Out Stages'!P7:P85,DT539)</f>
        <v>0</v>
      </c>
      <c r="EI539" s="233">
        <f ca="1">COUNTIF('Knock Out Stages'!Q7:Q85,DT539)</f>
        <v>0</v>
      </c>
      <c r="EJ539" s="233">
        <f ca="1">COUNTIF('Knock Out Stages'!R7:R85,DT539)</f>
        <v>0</v>
      </c>
      <c r="EK539" s="233">
        <f t="shared" ca="1" si="908"/>
        <v>0</v>
      </c>
      <c r="EL539" s="235">
        <f ca="1">RANK(EK539,EK3:EK1250)+COUNTIF(EK3:EK539,EK539)-1</f>
        <v>537</v>
      </c>
      <c r="EM539" s="233" t="str">
        <f t="shared" ca="1" si="909"/>
        <v>Noa Lang (Netherlands)</v>
      </c>
    </row>
    <row r="540" spans="121:143" x14ac:dyDescent="0.2">
      <c r="DQ540" s="233" t="str">
        <f t="shared" ca="1" si="905"/>
        <v>Netherlands</v>
      </c>
      <c r="DR540" s="233">
        <f t="shared" si="906"/>
        <v>17</v>
      </c>
      <c r="DS540" s="233">
        <f t="shared" si="907"/>
        <v>19</v>
      </c>
      <c r="DT540" s="233" t="str">
        <f ca="1">OFFSET(C3,DR540,DS540)</f>
        <v>Quinten Timber</v>
      </c>
      <c r="DU540" s="233">
        <f ca="1">COUNTIF('Group Stages'!J7:J150,DT540)</f>
        <v>0</v>
      </c>
      <c r="DV540" s="233">
        <f ca="1">COUNTIF('Group Stages'!K7:K150,DT540)</f>
        <v>0</v>
      </c>
      <c r="DW540" s="233">
        <f ca="1">COUNTIF('Group Stages'!L7:L150,DT540)</f>
        <v>0</v>
      </c>
      <c r="DX540" s="233">
        <f ca="1">COUNTIF('Group Stages'!M7:M150,DT540)</f>
        <v>0</v>
      </c>
      <c r="DY540" s="233">
        <f ca="1">COUNTIF('Group Stages'!N7:N150,DT540)</f>
        <v>0</v>
      </c>
      <c r="DZ540" s="233">
        <f ca="1">COUNTIF('Group Stages'!O7:O150,DT540)</f>
        <v>0</v>
      </c>
      <c r="EA540" s="233">
        <f ca="1">COUNTIF('Group Stages'!P7:P150,DT540)</f>
        <v>0</v>
      </c>
      <c r="EB540" s="233">
        <f ca="1">COUNTIF('Group Stages'!Q7:Q150,DT540)</f>
        <v>0</v>
      </c>
      <c r="EC540" s="233">
        <f ca="1">COUNTIF('Knock Out Stages'!K7:K85,DT540)</f>
        <v>0</v>
      </c>
      <c r="ED540" s="233">
        <f ca="1">COUNTIF('Knock Out Stages'!L7:L85,DT540)</f>
        <v>0</v>
      </c>
      <c r="EE540" s="233">
        <f ca="1">COUNTIF('Knock Out Stages'!M7:M85,DT540)</f>
        <v>0</v>
      </c>
      <c r="EF540" s="233">
        <f ca="1">COUNTIF('Knock Out Stages'!N7:N85,DT540)</f>
        <v>0</v>
      </c>
      <c r="EG540" s="233">
        <f ca="1">COUNTIF('Knock Out Stages'!O7:O85,DT540)</f>
        <v>0</v>
      </c>
      <c r="EH540" s="233">
        <f ca="1">COUNTIF('Knock Out Stages'!P7:P85,DT540)</f>
        <v>0</v>
      </c>
      <c r="EI540" s="233">
        <f ca="1">COUNTIF('Knock Out Stages'!Q7:Q85,DT540)</f>
        <v>0</v>
      </c>
      <c r="EJ540" s="233">
        <f ca="1">COUNTIF('Knock Out Stages'!R7:R85,DT540)</f>
        <v>0</v>
      </c>
      <c r="EK540" s="233">
        <f t="shared" ca="1" si="908"/>
        <v>0</v>
      </c>
      <c r="EL540" s="235">
        <f ca="1">RANK(EK540,EK3:EK1250)+COUNTIF(EK3:EK540,EK540)-1</f>
        <v>538</v>
      </c>
      <c r="EM540" s="233" t="str">
        <f t="shared" ca="1" si="909"/>
        <v>Quinten Timber (Netherlands)</v>
      </c>
    </row>
    <row r="541" spans="121:143" x14ac:dyDescent="0.2">
      <c r="DQ541" s="233" t="str">
        <f t="shared" ca="1" si="905"/>
        <v>Netherlands</v>
      </c>
      <c r="DR541" s="233">
        <f t="shared" si="906"/>
        <v>18</v>
      </c>
      <c r="DS541" s="233">
        <f t="shared" si="907"/>
        <v>19</v>
      </c>
      <c r="DT541" s="233" t="str">
        <f ca="1">OFFSET(C3,DR541,DS541)</f>
        <v>Ryan Gravenberch</v>
      </c>
      <c r="DU541" s="233">
        <f ca="1">COUNTIF('Group Stages'!J7:J150,DT541)</f>
        <v>0</v>
      </c>
      <c r="DV541" s="233">
        <f ca="1">COUNTIF('Group Stages'!K7:K150,DT541)</f>
        <v>0</v>
      </c>
      <c r="DW541" s="233">
        <f ca="1">COUNTIF('Group Stages'!L7:L150,DT541)</f>
        <v>0</v>
      </c>
      <c r="DX541" s="233">
        <f ca="1">COUNTIF('Group Stages'!M7:M150,DT541)</f>
        <v>0</v>
      </c>
      <c r="DY541" s="233">
        <f ca="1">COUNTIF('Group Stages'!N7:N150,DT541)</f>
        <v>0</v>
      </c>
      <c r="DZ541" s="233">
        <f ca="1">COUNTIF('Group Stages'!O7:O150,DT541)</f>
        <v>0</v>
      </c>
      <c r="EA541" s="233">
        <f ca="1">COUNTIF('Group Stages'!P7:P150,DT541)</f>
        <v>0</v>
      </c>
      <c r="EB541" s="233">
        <f ca="1">COUNTIF('Group Stages'!Q7:Q150,DT541)</f>
        <v>0</v>
      </c>
      <c r="EC541" s="233">
        <f ca="1">COUNTIF('Knock Out Stages'!K7:K85,DT541)</f>
        <v>0</v>
      </c>
      <c r="ED541" s="233">
        <f ca="1">COUNTIF('Knock Out Stages'!L7:L85,DT541)</f>
        <v>0</v>
      </c>
      <c r="EE541" s="233">
        <f ca="1">COUNTIF('Knock Out Stages'!M7:M85,DT541)</f>
        <v>0</v>
      </c>
      <c r="EF541" s="233">
        <f ca="1">COUNTIF('Knock Out Stages'!N7:N85,DT541)</f>
        <v>0</v>
      </c>
      <c r="EG541" s="233">
        <f ca="1">COUNTIF('Knock Out Stages'!O7:O85,DT541)</f>
        <v>0</v>
      </c>
      <c r="EH541" s="233">
        <f ca="1">COUNTIF('Knock Out Stages'!P7:P85,DT541)</f>
        <v>0</v>
      </c>
      <c r="EI541" s="233">
        <f ca="1">COUNTIF('Knock Out Stages'!Q7:Q85,DT541)</f>
        <v>0</v>
      </c>
      <c r="EJ541" s="233">
        <f ca="1">COUNTIF('Knock Out Stages'!R7:R85,DT541)</f>
        <v>0</v>
      </c>
      <c r="EK541" s="233">
        <f t="shared" ca="1" si="908"/>
        <v>0</v>
      </c>
      <c r="EL541" s="235">
        <f ca="1">RANK(EK541,EK3:EK1250)+COUNTIF(EK3:EK541,EK541)-1</f>
        <v>539</v>
      </c>
      <c r="EM541" s="233" t="str">
        <f t="shared" ca="1" si="909"/>
        <v>Ryan Gravenberch (Netherlands)</v>
      </c>
    </row>
    <row r="542" spans="121:143" x14ac:dyDescent="0.2">
      <c r="DQ542" s="233" t="str">
        <f t="shared" ca="1" si="905"/>
        <v>Netherlands</v>
      </c>
      <c r="DR542" s="233">
        <f t="shared" si="906"/>
        <v>19</v>
      </c>
      <c r="DS542" s="233">
        <f t="shared" si="907"/>
        <v>19</v>
      </c>
      <c r="DT542" s="233" t="str">
        <f ca="1">OFFSET(C3,DR542,DS542)</f>
        <v>Stefan de Vrij</v>
      </c>
      <c r="DU542" s="233">
        <f ca="1">COUNTIF('Group Stages'!J7:J150,DT542)</f>
        <v>0</v>
      </c>
      <c r="DV542" s="233">
        <f ca="1">COUNTIF('Group Stages'!K7:K150,DT542)</f>
        <v>0</v>
      </c>
      <c r="DW542" s="233">
        <f ca="1">COUNTIF('Group Stages'!L7:L150,DT542)</f>
        <v>0</v>
      </c>
      <c r="DX542" s="233">
        <f ca="1">COUNTIF('Group Stages'!M7:M150,DT542)</f>
        <v>0</v>
      </c>
      <c r="DY542" s="233">
        <f ca="1">COUNTIF('Group Stages'!N7:N150,DT542)</f>
        <v>0</v>
      </c>
      <c r="DZ542" s="233">
        <f ca="1">COUNTIF('Group Stages'!O7:O150,DT542)</f>
        <v>0</v>
      </c>
      <c r="EA542" s="233">
        <f ca="1">COUNTIF('Group Stages'!P7:P150,DT542)</f>
        <v>0</v>
      </c>
      <c r="EB542" s="233">
        <f ca="1">COUNTIF('Group Stages'!Q7:Q150,DT542)</f>
        <v>0</v>
      </c>
      <c r="EC542" s="233">
        <f ca="1">COUNTIF('Knock Out Stages'!K7:K85,DT542)</f>
        <v>0</v>
      </c>
      <c r="ED542" s="233">
        <f ca="1">COUNTIF('Knock Out Stages'!L7:L85,DT542)</f>
        <v>0</v>
      </c>
      <c r="EE542" s="233">
        <f ca="1">COUNTIF('Knock Out Stages'!M7:M85,DT542)</f>
        <v>0</v>
      </c>
      <c r="EF542" s="233">
        <f ca="1">COUNTIF('Knock Out Stages'!N7:N85,DT542)</f>
        <v>0</v>
      </c>
      <c r="EG542" s="233">
        <f ca="1">COUNTIF('Knock Out Stages'!O7:O85,DT542)</f>
        <v>0</v>
      </c>
      <c r="EH542" s="233">
        <f ca="1">COUNTIF('Knock Out Stages'!P7:P85,DT542)</f>
        <v>0</v>
      </c>
      <c r="EI542" s="233">
        <f ca="1">COUNTIF('Knock Out Stages'!Q7:Q85,DT542)</f>
        <v>0</v>
      </c>
      <c r="EJ542" s="233">
        <f ca="1">COUNTIF('Knock Out Stages'!R7:R85,DT542)</f>
        <v>0</v>
      </c>
      <c r="EK542" s="233">
        <f t="shared" ca="1" si="908"/>
        <v>0</v>
      </c>
      <c r="EL542" s="235">
        <f ca="1">RANK(EK542,EK3:EK1250)+COUNTIF(EK3:EK542,EK542)-1</f>
        <v>540</v>
      </c>
      <c r="EM542" s="233" t="str">
        <f t="shared" ca="1" si="909"/>
        <v>Stefan de Vrij (Netherlands)</v>
      </c>
    </row>
    <row r="543" spans="121:143" x14ac:dyDescent="0.2">
      <c r="DQ543" s="233" t="str">
        <f t="shared" ca="1" si="905"/>
        <v>Netherlands</v>
      </c>
      <c r="DR543" s="233">
        <f t="shared" si="906"/>
        <v>20</v>
      </c>
      <c r="DS543" s="233">
        <f t="shared" si="907"/>
        <v>19</v>
      </c>
      <c r="DT543" s="233" t="str">
        <f ca="1">OFFSET(C3,DR543,DS543)</f>
        <v>Teun Koopmeiners</v>
      </c>
      <c r="DU543" s="233">
        <f ca="1">COUNTIF('Group Stages'!J7:J150,DT543)</f>
        <v>0</v>
      </c>
      <c r="DV543" s="233">
        <f ca="1">COUNTIF('Group Stages'!K7:K150,DT543)</f>
        <v>0</v>
      </c>
      <c r="DW543" s="233">
        <f ca="1">COUNTIF('Group Stages'!L7:L150,DT543)</f>
        <v>0</v>
      </c>
      <c r="DX543" s="233">
        <f ca="1">COUNTIF('Group Stages'!M7:M150,DT543)</f>
        <v>0</v>
      </c>
      <c r="DY543" s="233">
        <f ca="1">COUNTIF('Group Stages'!N7:N150,DT543)</f>
        <v>0</v>
      </c>
      <c r="DZ543" s="233">
        <f ca="1">COUNTIF('Group Stages'!O7:O150,DT543)</f>
        <v>0</v>
      </c>
      <c r="EA543" s="233">
        <f ca="1">COUNTIF('Group Stages'!P7:P150,DT543)</f>
        <v>0</v>
      </c>
      <c r="EB543" s="233">
        <f ca="1">COUNTIF('Group Stages'!Q7:Q150,DT543)</f>
        <v>0</v>
      </c>
      <c r="EC543" s="233">
        <f ca="1">COUNTIF('Knock Out Stages'!K7:K85,DT543)</f>
        <v>0</v>
      </c>
      <c r="ED543" s="233">
        <f ca="1">COUNTIF('Knock Out Stages'!L7:L85,DT543)</f>
        <v>0</v>
      </c>
      <c r="EE543" s="233">
        <f ca="1">COUNTIF('Knock Out Stages'!M7:M85,DT543)</f>
        <v>0</v>
      </c>
      <c r="EF543" s="233">
        <f ca="1">COUNTIF('Knock Out Stages'!N7:N85,DT543)</f>
        <v>0</v>
      </c>
      <c r="EG543" s="233">
        <f ca="1">COUNTIF('Knock Out Stages'!O7:O85,DT543)</f>
        <v>0</v>
      </c>
      <c r="EH543" s="233">
        <f ca="1">COUNTIF('Knock Out Stages'!P7:P85,DT543)</f>
        <v>0</v>
      </c>
      <c r="EI543" s="233">
        <f ca="1">COUNTIF('Knock Out Stages'!Q7:Q85,DT543)</f>
        <v>0</v>
      </c>
      <c r="EJ543" s="233">
        <f ca="1">COUNTIF('Knock Out Stages'!R7:R85,DT543)</f>
        <v>0</v>
      </c>
      <c r="EK543" s="233">
        <f t="shared" ca="1" si="908"/>
        <v>0</v>
      </c>
      <c r="EL543" s="235">
        <f ca="1">RANK(EK543,EK3:EK1250)+COUNTIF(EK3:EK543,EK543)-1</f>
        <v>541</v>
      </c>
      <c r="EM543" s="233" t="str">
        <f t="shared" ca="1" si="909"/>
        <v>Teun Koopmeiners (Netherlands)</v>
      </c>
    </row>
    <row r="544" spans="121:143" x14ac:dyDescent="0.2">
      <c r="DQ544" s="233" t="str">
        <f t="shared" ca="1" si="905"/>
        <v>Netherlands</v>
      </c>
      <c r="DR544" s="233">
        <f t="shared" si="906"/>
        <v>21</v>
      </c>
      <c r="DS544" s="233">
        <f t="shared" si="907"/>
        <v>19</v>
      </c>
      <c r="DT544" s="233" t="str">
        <f ca="1">OFFSET(C3,DR544,DS544)</f>
        <v>Tijjani Reijnders</v>
      </c>
      <c r="DU544" s="233">
        <f ca="1">COUNTIF('Group Stages'!J7:J150,DT544)</f>
        <v>0</v>
      </c>
      <c r="DV544" s="233">
        <f ca="1">COUNTIF('Group Stages'!K7:K150,DT544)</f>
        <v>0</v>
      </c>
      <c r="DW544" s="233">
        <f ca="1">COUNTIF('Group Stages'!L7:L150,DT544)</f>
        <v>0</v>
      </c>
      <c r="DX544" s="233">
        <f ca="1">COUNTIF('Group Stages'!M7:M150,DT544)</f>
        <v>0</v>
      </c>
      <c r="DY544" s="233">
        <f ca="1">COUNTIF('Group Stages'!N7:N150,DT544)</f>
        <v>0</v>
      </c>
      <c r="DZ544" s="233">
        <f ca="1">COUNTIF('Group Stages'!O7:O150,DT544)</f>
        <v>0</v>
      </c>
      <c r="EA544" s="233">
        <f ca="1">COUNTIF('Group Stages'!P7:P150,DT544)</f>
        <v>0</v>
      </c>
      <c r="EB544" s="233">
        <f ca="1">COUNTIF('Group Stages'!Q7:Q150,DT544)</f>
        <v>0</v>
      </c>
      <c r="EC544" s="233">
        <f ca="1">COUNTIF('Knock Out Stages'!K7:K85,DT544)</f>
        <v>0</v>
      </c>
      <c r="ED544" s="233">
        <f ca="1">COUNTIF('Knock Out Stages'!L7:L85,DT544)</f>
        <v>0</v>
      </c>
      <c r="EE544" s="233">
        <f ca="1">COUNTIF('Knock Out Stages'!M7:M85,DT544)</f>
        <v>0</v>
      </c>
      <c r="EF544" s="233">
        <f ca="1">COUNTIF('Knock Out Stages'!N7:N85,DT544)</f>
        <v>0</v>
      </c>
      <c r="EG544" s="233">
        <f ca="1">COUNTIF('Knock Out Stages'!O7:O85,DT544)</f>
        <v>0</v>
      </c>
      <c r="EH544" s="233">
        <f ca="1">COUNTIF('Knock Out Stages'!P7:P85,DT544)</f>
        <v>0</v>
      </c>
      <c r="EI544" s="233">
        <f ca="1">COUNTIF('Knock Out Stages'!Q7:Q85,DT544)</f>
        <v>0</v>
      </c>
      <c r="EJ544" s="233">
        <f ca="1">COUNTIF('Knock Out Stages'!R7:R85,DT544)</f>
        <v>0</v>
      </c>
      <c r="EK544" s="233">
        <f t="shared" ca="1" si="908"/>
        <v>0</v>
      </c>
      <c r="EL544" s="235">
        <f ca="1">RANK(EK544,EK3:EK1250)+COUNTIF(EK3:EK544,EK544)-1</f>
        <v>542</v>
      </c>
      <c r="EM544" s="233" t="str">
        <f t="shared" ca="1" si="909"/>
        <v>Tijjani Reijnders (Netherlands)</v>
      </c>
    </row>
    <row r="545" spans="121:143" x14ac:dyDescent="0.2">
      <c r="DQ545" s="233" t="str">
        <f t="shared" ca="1" si="905"/>
        <v>Netherlands</v>
      </c>
      <c r="DR545" s="233">
        <f t="shared" si="906"/>
        <v>22</v>
      </c>
      <c r="DS545" s="233">
        <f t="shared" si="907"/>
        <v>19</v>
      </c>
      <c r="DT545" s="233" t="str">
        <f ca="1">OFFSET(C3,DR545,DS545)</f>
        <v>Virgil van Dijk</v>
      </c>
      <c r="DU545" s="233">
        <f ca="1">COUNTIF('Group Stages'!J7:J150,DT545)</f>
        <v>0</v>
      </c>
      <c r="DV545" s="233">
        <f ca="1">COUNTIF('Group Stages'!K7:K150,DT545)</f>
        <v>0</v>
      </c>
      <c r="DW545" s="233">
        <f ca="1">COUNTIF('Group Stages'!L7:L150,DT545)</f>
        <v>0</v>
      </c>
      <c r="DX545" s="233">
        <f ca="1">COUNTIF('Group Stages'!M7:M150,DT545)</f>
        <v>0</v>
      </c>
      <c r="DY545" s="233">
        <f ca="1">COUNTIF('Group Stages'!N7:N150,DT545)</f>
        <v>0</v>
      </c>
      <c r="DZ545" s="233">
        <f ca="1">COUNTIF('Group Stages'!O7:O150,DT545)</f>
        <v>0</v>
      </c>
      <c r="EA545" s="233">
        <f ca="1">COUNTIF('Group Stages'!P7:P150,DT545)</f>
        <v>0</v>
      </c>
      <c r="EB545" s="233">
        <f ca="1">COUNTIF('Group Stages'!Q7:Q150,DT545)</f>
        <v>0</v>
      </c>
      <c r="EC545" s="233">
        <f ca="1">COUNTIF('Knock Out Stages'!K7:K85,DT545)</f>
        <v>0</v>
      </c>
      <c r="ED545" s="233">
        <f ca="1">COUNTIF('Knock Out Stages'!L7:L85,DT545)</f>
        <v>0</v>
      </c>
      <c r="EE545" s="233">
        <f ca="1">COUNTIF('Knock Out Stages'!M7:M85,DT545)</f>
        <v>0</v>
      </c>
      <c r="EF545" s="233">
        <f ca="1">COUNTIF('Knock Out Stages'!N7:N85,DT545)</f>
        <v>0</v>
      </c>
      <c r="EG545" s="233">
        <f ca="1">COUNTIF('Knock Out Stages'!O7:O85,DT545)</f>
        <v>0</v>
      </c>
      <c r="EH545" s="233">
        <f ca="1">COUNTIF('Knock Out Stages'!P7:P85,DT545)</f>
        <v>0</v>
      </c>
      <c r="EI545" s="233">
        <f ca="1">COUNTIF('Knock Out Stages'!Q7:Q85,DT545)</f>
        <v>0</v>
      </c>
      <c r="EJ545" s="233">
        <f ca="1">COUNTIF('Knock Out Stages'!R7:R85,DT545)</f>
        <v>0</v>
      </c>
      <c r="EK545" s="233">
        <f t="shared" ca="1" si="908"/>
        <v>0</v>
      </c>
      <c r="EL545" s="235">
        <f ca="1">RANK(EK545,EK3:EK1250)+COUNTIF(EK3:EK545,EK545)-1</f>
        <v>543</v>
      </c>
      <c r="EM545" s="233" t="str">
        <f t="shared" ca="1" si="909"/>
        <v>Virgil van Dijk (Netherlands)</v>
      </c>
    </row>
    <row r="546" spans="121:143" x14ac:dyDescent="0.2">
      <c r="DQ546" s="233" t="str">
        <f t="shared" ca="1" si="905"/>
        <v>Netherlands</v>
      </c>
      <c r="DR546" s="233">
        <f t="shared" si="906"/>
        <v>23</v>
      </c>
      <c r="DS546" s="233">
        <f t="shared" si="907"/>
        <v>19</v>
      </c>
      <c r="DT546" s="233" t="str">
        <f ca="1">OFFSET(C3,DR546,DS546)</f>
        <v>Wout Weghorst</v>
      </c>
      <c r="DU546" s="233">
        <f ca="1">COUNTIF('Group Stages'!J7:J150,DT546)</f>
        <v>0</v>
      </c>
      <c r="DV546" s="233">
        <f ca="1">COUNTIF('Group Stages'!K7:K150,DT546)</f>
        <v>0</v>
      </c>
      <c r="DW546" s="233">
        <f ca="1">COUNTIF('Group Stages'!L7:L150,DT546)</f>
        <v>0</v>
      </c>
      <c r="DX546" s="233">
        <f ca="1">COUNTIF('Group Stages'!M7:M150,DT546)</f>
        <v>0</v>
      </c>
      <c r="DY546" s="233">
        <f ca="1">COUNTIF('Group Stages'!N7:N150,DT546)</f>
        <v>0</v>
      </c>
      <c r="DZ546" s="233">
        <f ca="1">COUNTIF('Group Stages'!O7:O150,DT546)</f>
        <v>0</v>
      </c>
      <c r="EA546" s="233">
        <f ca="1">COUNTIF('Group Stages'!P7:P150,DT546)</f>
        <v>0</v>
      </c>
      <c r="EB546" s="233">
        <f ca="1">COUNTIF('Group Stages'!Q7:Q150,DT546)</f>
        <v>0</v>
      </c>
      <c r="EC546" s="233">
        <f ca="1">COUNTIF('Knock Out Stages'!K7:K85,DT546)</f>
        <v>0</v>
      </c>
      <c r="ED546" s="233">
        <f ca="1">COUNTIF('Knock Out Stages'!L7:L85,DT546)</f>
        <v>0</v>
      </c>
      <c r="EE546" s="233">
        <f ca="1">COUNTIF('Knock Out Stages'!M7:M85,DT546)</f>
        <v>0</v>
      </c>
      <c r="EF546" s="233">
        <f ca="1">COUNTIF('Knock Out Stages'!N7:N85,DT546)</f>
        <v>0</v>
      </c>
      <c r="EG546" s="233">
        <f ca="1">COUNTIF('Knock Out Stages'!O7:O85,DT546)</f>
        <v>0</v>
      </c>
      <c r="EH546" s="233">
        <f ca="1">COUNTIF('Knock Out Stages'!P7:P85,DT546)</f>
        <v>0</v>
      </c>
      <c r="EI546" s="233">
        <f ca="1">COUNTIF('Knock Out Stages'!Q7:Q85,DT546)</f>
        <v>0</v>
      </c>
      <c r="EJ546" s="233">
        <f ca="1">COUNTIF('Knock Out Stages'!R7:R85,DT546)</f>
        <v>0</v>
      </c>
      <c r="EK546" s="233">
        <f t="shared" ca="1" si="908"/>
        <v>0</v>
      </c>
      <c r="EL546" s="235">
        <f ca="1">RANK(EK546,EK3:EK1250)+COUNTIF(EK3:EK546,EK546)-1</f>
        <v>544</v>
      </c>
      <c r="EM546" s="233" t="str">
        <f t="shared" ca="1" si="909"/>
        <v>Wout Weghorst (Netherlands)</v>
      </c>
    </row>
    <row r="547" spans="121:143" x14ac:dyDescent="0.2">
      <c r="DQ547" s="233" t="str">
        <f t="shared" ca="1" si="905"/>
        <v>Netherlands</v>
      </c>
      <c r="DR547" s="233">
        <f t="shared" si="906"/>
        <v>24</v>
      </c>
      <c r="DS547" s="233">
        <f t="shared" si="907"/>
        <v>19</v>
      </c>
      <c r="DT547" s="233" t="str">
        <f ca="1">OFFSET(C3,DR547,DS547)</f>
        <v>Xavi Simons</v>
      </c>
      <c r="DU547" s="233">
        <f ca="1">COUNTIF('Group Stages'!J7:J150,DT547)</f>
        <v>0</v>
      </c>
      <c r="DV547" s="233">
        <f ca="1">COUNTIF('Group Stages'!K7:K150,DT547)</f>
        <v>0</v>
      </c>
      <c r="DW547" s="233">
        <f ca="1">COUNTIF('Group Stages'!L7:L150,DT547)</f>
        <v>0</v>
      </c>
      <c r="DX547" s="233">
        <f ca="1">COUNTIF('Group Stages'!M7:M150,DT547)</f>
        <v>0</v>
      </c>
      <c r="DY547" s="233">
        <f ca="1">COUNTIF('Group Stages'!N7:N150,DT547)</f>
        <v>0</v>
      </c>
      <c r="DZ547" s="233">
        <f ca="1">COUNTIF('Group Stages'!O7:O150,DT547)</f>
        <v>0</v>
      </c>
      <c r="EA547" s="233">
        <f ca="1">COUNTIF('Group Stages'!P7:P150,DT547)</f>
        <v>0</v>
      </c>
      <c r="EB547" s="233">
        <f ca="1">COUNTIF('Group Stages'!Q7:Q150,DT547)</f>
        <v>0</v>
      </c>
      <c r="EC547" s="233">
        <f ca="1">COUNTIF('Knock Out Stages'!K7:K85,DT547)</f>
        <v>0</v>
      </c>
      <c r="ED547" s="233">
        <f ca="1">COUNTIF('Knock Out Stages'!L7:L85,DT547)</f>
        <v>0</v>
      </c>
      <c r="EE547" s="233">
        <f ca="1">COUNTIF('Knock Out Stages'!M7:M85,DT547)</f>
        <v>0</v>
      </c>
      <c r="EF547" s="233">
        <f ca="1">COUNTIF('Knock Out Stages'!N7:N85,DT547)</f>
        <v>0</v>
      </c>
      <c r="EG547" s="233">
        <f ca="1">COUNTIF('Knock Out Stages'!O7:O85,DT547)</f>
        <v>0</v>
      </c>
      <c r="EH547" s="233">
        <f ca="1">COUNTIF('Knock Out Stages'!P7:P85,DT547)</f>
        <v>0</v>
      </c>
      <c r="EI547" s="233">
        <f ca="1">COUNTIF('Knock Out Stages'!Q7:Q85,DT547)</f>
        <v>0</v>
      </c>
      <c r="EJ547" s="233">
        <f ca="1">COUNTIF('Knock Out Stages'!R7:R85,DT547)</f>
        <v>0</v>
      </c>
      <c r="EK547" s="233">
        <f t="shared" ca="1" si="908"/>
        <v>0</v>
      </c>
      <c r="EL547" s="235">
        <f ca="1">RANK(EK547,EK3:EK1250)+COUNTIF(EK3:EK547,EK547)-1</f>
        <v>545</v>
      </c>
      <c r="EM547" s="233" t="str">
        <f t="shared" ca="1" si="909"/>
        <v>Xavi Simons (Netherlands)</v>
      </c>
    </row>
    <row r="548" spans="121:143" x14ac:dyDescent="0.2">
      <c r="DQ548" s="233" t="str">
        <f t="shared" ca="1" si="905"/>
        <v>Netherlands</v>
      </c>
      <c r="DR548" s="233">
        <f t="shared" si="906"/>
        <v>25</v>
      </c>
      <c r="DS548" s="233">
        <f t="shared" si="907"/>
        <v>19</v>
      </c>
      <c r="DT548" s="233">
        <f ca="1">OFFSET(C3,DR548,DS548)</f>
        <v>0</v>
      </c>
      <c r="DU548" s="233">
        <f ca="1">COUNTIF('Group Stages'!J7:J150,DT548)</f>
        <v>0</v>
      </c>
      <c r="DV548" s="233">
        <f ca="1">COUNTIF('Group Stages'!K7:K150,DT548)</f>
        <v>0</v>
      </c>
      <c r="DW548" s="233">
        <f ca="1">COUNTIF('Group Stages'!L7:L150,DT548)</f>
        <v>0</v>
      </c>
      <c r="DX548" s="233">
        <f ca="1">COUNTIF('Group Stages'!M7:M150,DT548)</f>
        <v>0</v>
      </c>
      <c r="DY548" s="233">
        <f ca="1">COUNTIF('Group Stages'!N7:N150,DT548)</f>
        <v>0</v>
      </c>
      <c r="DZ548" s="233">
        <f ca="1">COUNTIF('Group Stages'!O7:O150,DT548)</f>
        <v>0</v>
      </c>
      <c r="EA548" s="233">
        <f ca="1">COUNTIF('Group Stages'!P7:P150,DT548)</f>
        <v>0</v>
      </c>
      <c r="EB548" s="233">
        <f ca="1">COUNTIF('Group Stages'!Q7:Q150,DT548)</f>
        <v>0</v>
      </c>
      <c r="EC548" s="233">
        <f ca="1">COUNTIF('Knock Out Stages'!K7:K85,DT548)</f>
        <v>0</v>
      </c>
      <c r="ED548" s="233">
        <f ca="1">COUNTIF('Knock Out Stages'!L7:L85,DT548)</f>
        <v>0</v>
      </c>
      <c r="EE548" s="233">
        <f ca="1">COUNTIF('Knock Out Stages'!M7:M85,DT548)</f>
        <v>0</v>
      </c>
      <c r="EF548" s="233">
        <f ca="1">COUNTIF('Knock Out Stages'!N7:N85,DT548)</f>
        <v>0</v>
      </c>
      <c r="EG548" s="233">
        <f ca="1">COUNTIF('Knock Out Stages'!O7:O85,DT548)</f>
        <v>0</v>
      </c>
      <c r="EH548" s="233">
        <f ca="1">COUNTIF('Knock Out Stages'!P7:P85,DT548)</f>
        <v>0</v>
      </c>
      <c r="EI548" s="233">
        <f ca="1">COUNTIF('Knock Out Stages'!Q7:Q85,DT548)</f>
        <v>0</v>
      </c>
      <c r="EJ548" s="233">
        <f ca="1">COUNTIF('Knock Out Stages'!R7:R85,DT548)</f>
        <v>0</v>
      </c>
      <c r="EK548" s="233">
        <f t="shared" ca="1" si="908"/>
        <v>0</v>
      </c>
      <c r="EL548" s="235">
        <f ca="1">RANK(EK548,EK3:EK1250)+COUNTIF(EK3:EK548,EK548)-1</f>
        <v>546</v>
      </c>
      <c r="EM548" s="233" t="str">
        <f t="shared" ca="1" si="909"/>
        <v>0 (Netherlands)</v>
      </c>
    </row>
    <row r="549" spans="121:143" x14ac:dyDescent="0.2">
      <c r="DQ549" s="233" t="str">
        <f ca="1">OFFSET(C2,DR549,DS549)</f>
        <v>Japan</v>
      </c>
      <c r="DR549" s="233">
        <f t="shared" si="906"/>
        <v>0</v>
      </c>
      <c r="DS549" s="233">
        <f t="shared" si="907"/>
        <v>20</v>
      </c>
      <c r="DT549" s="233" t="str">
        <f ca="1">OFFSET(C3,DR549,DS549)</f>
        <v>Ao Tanaka</v>
      </c>
      <c r="DU549" s="233">
        <f ca="1">COUNTIF('Group Stages'!J7:J150,DT549)</f>
        <v>0</v>
      </c>
      <c r="DV549" s="233">
        <f ca="1">COUNTIF('Group Stages'!K7:K150,DT549)</f>
        <v>0</v>
      </c>
      <c r="DW549" s="233">
        <f ca="1">COUNTIF('Group Stages'!L7:L150,DT549)</f>
        <v>0</v>
      </c>
      <c r="DX549" s="233">
        <f ca="1">COUNTIF('Group Stages'!M7:M150,DT549)</f>
        <v>0</v>
      </c>
      <c r="DY549" s="233">
        <f ca="1">COUNTIF('Group Stages'!N7:N150,DT549)</f>
        <v>0</v>
      </c>
      <c r="DZ549" s="233">
        <f ca="1">COUNTIF('Group Stages'!O7:O150,DT549)</f>
        <v>0</v>
      </c>
      <c r="EA549" s="233">
        <f ca="1">COUNTIF('Group Stages'!P7:P150,DT549)</f>
        <v>0</v>
      </c>
      <c r="EB549" s="233">
        <f ca="1">COUNTIF('Group Stages'!Q7:Q150,DT549)</f>
        <v>0</v>
      </c>
      <c r="EC549" s="233">
        <f ca="1">COUNTIF('Knock Out Stages'!K7:K85,DT549)</f>
        <v>0</v>
      </c>
      <c r="ED549" s="233">
        <f ca="1">COUNTIF('Knock Out Stages'!L7:L85,DT549)</f>
        <v>0</v>
      </c>
      <c r="EE549" s="233">
        <f ca="1">COUNTIF('Knock Out Stages'!M7:M85,DT549)</f>
        <v>0</v>
      </c>
      <c r="EF549" s="233">
        <f ca="1">COUNTIF('Knock Out Stages'!N7:N85,DT549)</f>
        <v>0</v>
      </c>
      <c r="EG549" s="233">
        <f ca="1">COUNTIF('Knock Out Stages'!O7:O85,DT549)</f>
        <v>0</v>
      </c>
      <c r="EH549" s="233">
        <f ca="1">COUNTIF('Knock Out Stages'!P7:P85,DT549)</f>
        <v>0</v>
      </c>
      <c r="EI549" s="233">
        <f ca="1">COUNTIF('Knock Out Stages'!Q7:Q85,DT549)</f>
        <v>0</v>
      </c>
      <c r="EJ549" s="233">
        <f ca="1">COUNTIF('Knock Out Stages'!R7:R85,DT549)</f>
        <v>0</v>
      </c>
      <c r="EK549" s="233">
        <f t="shared" ca="1" si="908"/>
        <v>0</v>
      </c>
      <c r="EL549" s="235">
        <f ca="1">RANK(EK549,EK3:EK1250)+COUNTIF(EK3:EK549,EK549)-1</f>
        <v>547</v>
      </c>
      <c r="EM549" s="233" t="str">
        <f t="shared" ca="1" si="909"/>
        <v>Ao Tanaka (Japan)</v>
      </c>
    </row>
    <row r="550" spans="121:143" x14ac:dyDescent="0.2">
      <c r="DQ550" s="233" t="str">
        <f t="shared" ref="DQ550" ca="1" si="911">DQ549</f>
        <v>Japan</v>
      </c>
      <c r="DR550" s="233">
        <f t="shared" si="906"/>
        <v>1</v>
      </c>
      <c r="DS550" s="233">
        <f t="shared" si="907"/>
        <v>20</v>
      </c>
      <c r="DT550" s="233" t="str">
        <f ca="1">OFFSET(C3,DR550,DS550)</f>
        <v>Ayase Ueda</v>
      </c>
      <c r="DU550" s="233">
        <f ca="1">COUNTIF('Group Stages'!J7:J150,DT550)</f>
        <v>0</v>
      </c>
      <c r="DV550" s="233">
        <f ca="1">COUNTIF('Group Stages'!K7:K150,DT550)</f>
        <v>0</v>
      </c>
      <c r="DW550" s="233">
        <f ca="1">COUNTIF('Group Stages'!L7:L150,DT550)</f>
        <v>0</v>
      </c>
      <c r="DX550" s="233">
        <f ca="1">COUNTIF('Group Stages'!M7:M150,DT550)</f>
        <v>0</v>
      </c>
      <c r="DY550" s="233">
        <f ca="1">COUNTIF('Group Stages'!N7:N150,DT550)</f>
        <v>0</v>
      </c>
      <c r="DZ550" s="233">
        <f ca="1">COUNTIF('Group Stages'!O7:O150,DT550)</f>
        <v>0</v>
      </c>
      <c r="EA550" s="233">
        <f ca="1">COUNTIF('Group Stages'!P7:P150,DT550)</f>
        <v>0</v>
      </c>
      <c r="EB550" s="233">
        <f ca="1">COUNTIF('Group Stages'!Q7:Q150,DT550)</f>
        <v>0</v>
      </c>
      <c r="EC550" s="233">
        <f ca="1">COUNTIF('Knock Out Stages'!K7:K85,DT550)</f>
        <v>0</v>
      </c>
      <c r="ED550" s="233">
        <f ca="1">COUNTIF('Knock Out Stages'!L7:L85,DT550)</f>
        <v>0</v>
      </c>
      <c r="EE550" s="233">
        <f ca="1">COUNTIF('Knock Out Stages'!M7:M85,DT550)</f>
        <v>0</v>
      </c>
      <c r="EF550" s="233">
        <f ca="1">COUNTIF('Knock Out Stages'!N7:N85,DT550)</f>
        <v>0</v>
      </c>
      <c r="EG550" s="233">
        <f ca="1">COUNTIF('Knock Out Stages'!O7:O85,DT550)</f>
        <v>0</v>
      </c>
      <c r="EH550" s="233">
        <f ca="1">COUNTIF('Knock Out Stages'!P7:P85,DT550)</f>
        <v>0</v>
      </c>
      <c r="EI550" s="233">
        <f ca="1">COUNTIF('Knock Out Stages'!Q7:Q85,DT550)</f>
        <v>0</v>
      </c>
      <c r="EJ550" s="233">
        <f ca="1">COUNTIF('Knock Out Stages'!R7:R85,DT550)</f>
        <v>0</v>
      </c>
      <c r="EK550" s="233">
        <f t="shared" ca="1" si="908"/>
        <v>0</v>
      </c>
      <c r="EL550" s="235">
        <f ca="1">RANK(EK550,EK3:EK1250)+COUNTIF(EK3:EK550,EK550)-1</f>
        <v>548</v>
      </c>
      <c r="EM550" s="233" t="str">
        <f t="shared" ca="1" si="909"/>
        <v>Ayase Ueda (Japan)</v>
      </c>
    </row>
    <row r="551" spans="121:143" x14ac:dyDescent="0.2">
      <c r="DQ551" s="233" t="str">
        <f t="shared" ca="1" si="905"/>
        <v>Japan</v>
      </c>
      <c r="DR551" s="233">
        <f t="shared" si="906"/>
        <v>2</v>
      </c>
      <c r="DS551" s="233">
        <f t="shared" si="907"/>
        <v>20</v>
      </c>
      <c r="DT551" s="233" t="str">
        <f ca="1">OFFSET(C3,DR551,DS551)</f>
        <v>Ayumu Seko</v>
      </c>
      <c r="DU551" s="233">
        <f ca="1">COUNTIF('Group Stages'!J7:J150,DT551)</f>
        <v>0</v>
      </c>
      <c r="DV551" s="233">
        <f ca="1">COUNTIF('Group Stages'!K7:K150,DT551)</f>
        <v>0</v>
      </c>
      <c r="DW551" s="233">
        <f ca="1">COUNTIF('Group Stages'!L7:L150,DT551)</f>
        <v>0</v>
      </c>
      <c r="DX551" s="233">
        <f ca="1">COUNTIF('Group Stages'!M7:M150,DT551)</f>
        <v>0</v>
      </c>
      <c r="DY551" s="233">
        <f ca="1">COUNTIF('Group Stages'!N7:N150,DT551)</f>
        <v>0</v>
      </c>
      <c r="DZ551" s="233">
        <f ca="1">COUNTIF('Group Stages'!O7:O150,DT551)</f>
        <v>0</v>
      </c>
      <c r="EA551" s="233">
        <f ca="1">COUNTIF('Group Stages'!P7:P150,DT551)</f>
        <v>0</v>
      </c>
      <c r="EB551" s="233">
        <f ca="1">COUNTIF('Group Stages'!Q7:Q150,DT551)</f>
        <v>0</v>
      </c>
      <c r="EC551" s="233">
        <f ca="1">COUNTIF('Knock Out Stages'!K7:K85,DT551)</f>
        <v>0</v>
      </c>
      <c r="ED551" s="233">
        <f ca="1">COUNTIF('Knock Out Stages'!L7:L85,DT551)</f>
        <v>0</v>
      </c>
      <c r="EE551" s="233">
        <f ca="1">COUNTIF('Knock Out Stages'!M7:M85,DT551)</f>
        <v>0</v>
      </c>
      <c r="EF551" s="233">
        <f ca="1">COUNTIF('Knock Out Stages'!N7:N85,DT551)</f>
        <v>0</v>
      </c>
      <c r="EG551" s="233">
        <f ca="1">COUNTIF('Knock Out Stages'!O7:O85,DT551)</f>
        <v>0</v>
      </c>
      <c r="EH551" s="233">
        <f ca="1">COUNTIF('Knock Out Stages'!P7:P85,DT551)</f>
        <v>0</v>
      </c>
      <c r="EI551" s="233">
        <f ca="1">COUNTIF('Knock Out Stages'!Q7:Q85,DT551)</f>
        <v>0</v>
      </c>
      <c r="EJ551" s="233">
        <f ca="1">COUNTIF('Knock Out Stages'!R7:R85,DT551)</f>
        <v>0</v>
      </c>
      <c r="EK551" s="233">
        <f t="shared" ca="1" si="908"/>
        <v>0</v>
      </c>
      <c r="EL551" s="235">
        <f ca="1">RANK(EK551,EK3:EK1250)+COUNTIF(EK3:EK551,EK551)-1</f>
        <v>549</v>
      </c>
      <c r="EM551" s="233" t="str">
        <f t="shared" ca="1" si="909"/>
        <v>Ayumu Seko (Japan)</v>
      </c>
    </row>
    <row r="552" spans="121:143" x14ac:dyDescent="0.2">
      <c r="DQ552" s="233" t="str">
        <f t="shared" ca="1" si="905"/>
        <v>Japan</v>
      </c>
      <c r="DR552" s="233">
        <f t="shared" si="906"/>
        <v>3</v>
      </c>
      <c r="DS552" s="233">
        <f t="shared" si="907"/>
        <v>20</v>
      </c>
      <c r="DT552" s="233" t="str">
        <f ca="1">OFFSET(C3,DR552,DS552)</f>
        <v>Daichi Kamada</v>
      </c>
      <c r="DU552" s="233">
        <f ca="1">COUNTIF('Group Stages'!J7:J150,DT552)</f>
        <v>0</v>
      </c>
      <c r="DV552" s="233">
        <f ca="1">COUNTIF('Group Stages'!K7:K150,DT552)</f>
        <v>0</v>
      </c>
      <c r="DW552" s="233">
        <f ca="1">COUNTIF('Group Stages'!L7:L150,DT552)</f>
        <v>0</v>
      </c>
      <c r="DX552" s="233">
        <f ca="1">COUNTIF('Group Stages'!M7:M150,DT552)</f>
        <v>0</v>
      </c>
      <c r="DY552" s="233">
        <f ca="1">COUNTIF('Group Stages'!N7:N150,DT552)</f>
        <v>0</v>
      </c>
      <c r="DZ552" s="233">
        <f ca="1">COUNTIF('Group Stages'!O7:O150,DT552)</f>
        <v>0</v>
      </c>
      <c r="EA552" s="233">
        <f ca="1">COUNTIF('Group Stages'!P7:P150,DT552)</f>
        <v>0</v>
      </c>
      <c r="EB552" s="233">
        <f ca="1">COUNTIF('Group Stages'!Q7:Q150,DT552)</f>
        <v>0</v>
      </c>
      <c r="EC552" s="233">
        <f ca="1">COUNTIF('Knock Out Stages'!K7:K85,DT552)</f>
        <v>0</v>
      </c>
      <c r="ED552" s="233">
        <f ca="1">COUNTIF('Knock Out Stages'!L7:L85,DT552)</f>
        <v>0</v>
      </c>
      <c r="EE552" s="233">
        <f ca="1">COUNTIF('Knock Out Stages'!M7:M85,DT552)</f>
        <v>0</v>
      </c>
      <c r="EF552" s="233">
        <f ca="1">COUNTIF('Knock Out Stages'!N7:N85,DT552)</f>
        <v>0</v>
      </c>
      <c r="EG552" s="233">
        <f ca="1">COUNTIF('Knock Out Stages'!O7:O85,DT552)</f>
        <v>0</v>
      </c>
      <c r="EH552" s="233">
        <f ca="1">COUNTIF('Knock Out Stages'!P7:P85,DT552)</f>
        <v>0</v>
      </c>
      <c r="EI552" s="233">
        <f ca="1">COUNTIF('Knock Out Stages'!Q7:Q85,DT552)</f>
        <v>0</v>
      </c>
      <c r="EJ552" s="233">
        <f ca="1">COUNTIF('Knock Out Stages'!R7:R85,DT552)</f>
        <v>0</v>
      </c>
      <c r="EK552" s="233">
        <f t="shared" ca="1" si="908"/>
        <v>0</v>
      </c>
      <c r="EL552" s="235">
        <f ca="1">RANK(EK552,EK3:EK1250)+COUNTIF(EK3:EK552,EK552)-1</f>
        <v>550</v>
      </c>
      <c r="EM552" s="233" t="str">
        <f t="shared" ca="1" si="909"/>
        <v>Daichi Kamada (Japan)</v>
      </c>
    </row>
    <row r="553" spans="121:143" x14ac:dyDescent="0.2">
      <c r="DQ553" s="233" t="str">
        <f t="shared" ca="1" si="905"/>
        <v>Japan</v>
      </c>
      <c r="DR553" s="233">
        <f t="shared" si="906"/>
        <v>4</v>
      </c>
      <c r="DS553" s="233">
        <f t="shared" si="907"/>
        <v>20</v>
      </c>
      <c r="DT553" s="233" t="str">
        <f ca="1">OFFSET(C3,DR553,DS553)</f>
        <v>Daiki Hashioka</v>
      </c>
      <c r="DU553" s="233">
        <f ca="1">COUNTIF('Group Stages'!J7:J150,DT553)</f>
        <v>0</v>
      </c>
      <c r="DV553" s="233">
        <f ca="1">COUNTIF('Group Stages'!K7:K150,DT553)</f>
        <v>0</v>
      </c>
      <c r="DW553" s="233">
        <f ca="1">COUNTIF('Group Stages'!L7:L150,DT553)</f>
        <v>0</v>
      </c>
      <c r="DX553" s="233">
        <f ca="1">COUNTIF('Group Stages'!M7:M150,DT553)</f>
        <v>0</v>
      </c>
      <c r="DY553" s="233">
        <f ca="1">COUNTIF('Group Stages'!N7:N150,DT553)</f>
        <v>0</v>
      </c>
      <c r="DZ553" s="233">
        <f ca="1">COUNTIF('Group Stages'!O7:O150,DT553)</f>
        <v>0</v>
      </c>
      <c r="EA553" s="233">
        <f ca="1">COUNTIF('Group Stages'!P7:P150,DT553)</f>
        <v>0</v>
      </c>
      <c r="EB553" s="233">
        <f ca="1">COUNTIF('Group Stages'!Q7:Q150,DT553)</f>
        <v>0</v>
      </c>
      <c r="EC553" s="233">
        <f ca="1">COUNTIF('Knock Out Stages'!K7:K85,DT553)</f>
        <v>0</v>
      </c>
      <c r="ED553" s="233">
        <f ca="1">COUNTIF('Knock Out Stages'!L7:L85,DT553)</f>
        <v>0</v>
      </c>
      <c r="EE553" s="233">
        <f ca="1">COUNTIF('Knock Out Stages'!M7:M85,DT553)</f>
        <v>0</v>
      </c>
      <c r="EF553" s="233">
        <f ca="1">COUNTIF('Knock Out Stages'!N7:N85,DT553)</f>
        <v>0</v>
      </c>
      <c r="EG553" s="233">
        <f ca="1">COUNTIF('Knock Out Stages'!O7:O85,DT553)</f>
        <v>0</v>
      </c>
      <c r="EH553" s="233">
        <f ca="1">COUNTIF('Knock Out Stages'!P7:P85,DT553)</f>
        <v>0</v>
      </c>
      <c r="EI553" s="233">
        <f ca="1">COUNTIF('Knock Out Stages'!Q7:Q85,DT553)</f>
        <v>0</v>
      </c>
      <c r="EJ553" s="233">
        <f ca="1">COUNTIF('Knock Out Stages'!R7:R85,DT553)</f>
        <v>0</v>
      </c>
      <c r="EK553" s="233">
        <f t="shared" ca="1" si="908"/>
        <v>0</v>
      </c>
      <c r="EL553" s="235">
        <f ca="1">RANK(EK553,EK3:EK1250)+COUNTIF(EK3:EK553,EK553)-1</f>
        <v>551</v>
      </c>
      <c r="EM553" s="233" t="str">
        <f t="shared" ca="1" si="909"/>
        <v>Daiki Hashioka (Japan)</v>
      </c>
    </row>
    <row r="554" spans="121:143" x14ac:dyDescent="0.2">
      <c r="DQ554" s="233" t="str">
        <f t="shared" ca="1" si="905"/>
        <v>Japan</v>
      </c>
      <c r="DR554" s="233">
        <f t="shared" si="906"/>
        <v>5</v>
      </c>
      <c r="DS554" s="233">
        <f t="shared" si="907"/>
        <v>20</v>
      </c>
      <c r="DT554" s="233" t="str">
        <f ca="1">OFFSET(C3,DR554,DS554)</f>
        <v>Daizen Maeda</v>
      </c>
      <c r="DU554" s="233">
        <f ca="1">COUNTIF('Group Stages'!J7:J150,DT554)</f>
        <v>0</v>
      </c>
      <c r="DV554" s="233">
        <f ca="1">COUNTIF('Group Stages'!K7:K150,DT554)</f>
        <v>0</v>
      </c>
      <c r="DW554" s="233">
        <f ca="1">COUNTIF('Group Stages'!L7:L150,DT554)</f>
        <v>0</v>
      </c>
      <c r="DX554" s="233">
        <f ca="1">COUNTIF('Group Stages'!M7:M150,DT554)</f>
        <v>0</v>
      </c>
      <c r="DY554" s="233">
        <f ca="1">COUNTIF('Group Stages'!N7:N150,DT554)</f>
        <v>0</v>
      </c>
      <c r="DZ554" s="233">
        <f ca="1">COUNTIF('Group Stages'!O7:O150,DT554)</f>
        <v>0</v>
      </c>
      <c r="EA554" s="233">
        <f ca="1">COUNTIF('Group Stages'!P7:P150,DT554)</f>
        <v>0</v>
      </c>
      <c r="EB554" s="233">
        <f ca="1">COUNTIF('Group Stages'!Q7:Q150,DT554)</f>
        <v>0</v>
      </c>
      <c r="EC554" s="233">
        <f ca="1">COUNTIF('Knock Out Stages'!K7:K85,DT554)</f>
        <v>0</v>
      </c>
      <c r="ED554" s="233">
        <f ca="1">COUNTIF('Knock Out Stages'!L7:L85,DT554)</f>
        <v>0</v>
      </c>
      <c r="EE554" s="233">
        <f ca="1">COUNTIF('Knock Out Stages'!M7:M85,DT554)</f>
        <v>0</v>
      </c>
      <c r="EF554" s="233">
        <f ca="1">COUNTIF('Knock Out Stages'!N7:N85,DT554)</f>
        <v>0</v>
      </c>
      <c r="EG554" s="233">
        <f ca="1">COUNTIF('Knock Out Stages'!O7:O85,DT554)</f>
        <v>0</v>
      </c>
      <c r="EH554" s="233">
        <f ca="1">COUNTIF('Knock Out Stages'!P7:P85,DT554)</f>
        <v>0</v>
      </c>
      <c r="EI554" s="233">
        <f ca="1">COUNTIF('Knock Out Stages'!Q7:Q85,DT554)</f>
        <v>0</v>
      </c>
      <c r="EJ554" s="233">
        <f ca="1">COUNTIF('Knock Out Stages'!R7:R85,DT554)</f>
        <v>0</v>
      </c>
      <c r="EK554" s="233">
        <f t="shared" ca="1" si="908"/>
        <v>0</v>
      </c>
      <c r="EL554" s="235">
        <f ca="1">RANK(EK554,EK3:EK1250)+COUNTIF(EK3:EK554,EK554)-1</f>
        <v>552</v>
      </c>
      <c r="EM554" s="233" t="str">
        <f t="shared" ca="1" si="909"/>
        <v>Daizen Maeda (Japan)</v>
      </c>
    </row>
    <row r="555" spans="121:143" x14ac:dyDescent="0.2">
      <c r="DQ555" s="233" t="str">
        <f t="shared" ca="1" si="905"/>
        <v>Japan</v>
      </c>
      <c r="DR555" s="233">
        <f t="shared" si="906"/>
        <v>6</v>
      </c>
      <c r="DS555" s="233">
        <f t="shared" si="907"/>
        <v>20</v>
      </c>
      <c r="DT555" s="233" t="str">
        <f ca="1">OFFSET(C3,DR555,DS555)</f>
        <v>Hiroki Ito</v>
      </c>
      <c r="DU555" s="233">
        <f ca="1">COUNTIF('Group Stages'!J7:J150,DT555)</f>
        <v>0</v>
      </c>
      <c r="DV555" s="233">
        <f ca="1">COUNTIF('Group Stages'!K7:K150,DT555)</f>
        <v>0</v>
      </c>
      <c r="DW555" s="233">
        <f ca="1">COUNTIF('Group Stages'!L7:L150,DT555)</f>
        <v>0</v>
      </c>
      <c r="DX555" s="233">
        <f ca="1">COUNTIF('Group Stages'!M7:M150,DT555)</f>
        <v>0</v>
      </c>
      <c r="DY555" s="233">
        <f ca="1">COUNTIF('Group Stages'!N7:N150,DT555)</f>
        <v>0</v>
      </c>
      <c r="DZ555" s="233">
        <f ca="1">COUNTIF('Group Stages'!O7:O150,DT555)</f>
        <v>0</v>
      </c>
      <c r="EA555" s="233">
        <f ca="1">COUNTIF('Group Stages'!P7:P150,DT555)</f>
        <v>0</v>
      </c>
      <c r="EB555" s="233">
        <f ca="1">COUNTIF('Group Stages'!Q7:Q150,DT555)</f>
        <v>0</v>
      </c>
      <c r="EC555" s="233">
        <f ca="1">COUNTIF('Knock Out Stages'!K7:K85,DT555)</f>
        <v>0</v>
      </c>
      <c r="ED555" s="233">
        <f ca="1">COUNTIF('Knock Out Stages'!L7:L85,DT555)</f>
        <v>0</v>
      </c>
      <c r="EE555" s="233">
        <f ca="1">COUNTIF('Knock Out Stages'!M7:M85,DT555)</f>
        <v>0</v>
      </c>
      <c r="EF555" s="233">
        <f ca="1">COUNTIF('Knock Out Stages'!N7:N85,DT555)</f>
        <v>0</v>
      </c>
      <c r="EG555" s="233">
        <f ca="1">COUNTIF('Knock Out Stages'!O7:O85,DT555)</f>
        <v>0</v>
      </c>
      <c r="EH555" s="233">
        <f ca="1">COUNTIF('Knock Out Stages'!P7:P85,DT555)</f>
        <v>0</v>
      </c>
      <c r="EI555" s="233">
        <f ca="1">COUNTIF('Knock Out Stages'!Q7:Q85,DT555)</f>
        <v>0</v>
      </c>
      <c r="EJ555" s="233">
        <f ca="1">COUNTIF('Knock Out Stages'!R7:R85,DT555)</f>
        <v>0</v>
      </c>
      <c r="EK555" s="233">
        <f t="shared" ca="1" si="908"/>
        <v>0</v>
      </c>
      <c r="EL555" s="235">
        <f ca="1">RANK(EK555,EK3:EK1250)+COUNTIF(EK3:EK555,EK555)-1</f>
        <v>553</v>
      </c>
      <c r="EM555" s="233" t="str">
        <f t="shared" ca="1" si="909"/>
        <v>Hiroki Ito (Japan)</v>
      </c>
    </row>
    <row r="556" spans="121:143" x14ac:dyDescent="0.2">
      <c r="DQ556" s="233" t="str">
        <f t="shared" ca="1" si="905"/>
        <v>Japan</v>
      </c>
      <c r="DR556" s="233">
        <f t="shared" si="906"/>
        <v>7</v>
      </c>
      <c r="DS556" s="233">
        <f t="shared" si="907"/>
        <v>20</v>
      </c>
      <c r="DT556" s="233" t="str">
        <f ca="1">OFFSET(C3,DR556,DS556)</f>
        <v>Joel Chima Fujita</v>
      </c>
      <c r="DU556" s="233">
        <f ca="1">COUNTIF('Group Stages'!J7:J150,DT556)</f>
        <v>0</v>
      </c>
      <c r="DV556" s="233">
        <f ca="1">COUNTIF('Group Stages'!K7:K150,DT556)</f>
        <v>0</v>
      </c>
      <c r="DW556" s="233">
        <f ca="1">COUNTIF('Group Stages'!L7:L150,DT556)</f>
        <v>0</v>
      </c>
      <c r="DX556" s="233">
        <f ca="1">COUNTIF('Group Stages'!M7:M150,DT556)</f>
        <v>0</v>
      </c>
      <c r="DY556" s="233">
        <f ca="1">COUNTIF('Group Stages'!N7:N150,DT556)</f>
        <v>0</v>
      </c>
      <c r="DZ556" s="233">
        <f ca="1">COUNTIF('Group Stages'!O7:O150,DT556)</f>
        <v>0</v>
      </c>
      <c r="EA556" s="233">
        <f ca="1">COUNTIF('Group Stages'!P7:P150,DT556)</f>
        <v>0</v>
      </c>
      <c r="EB556" s="233">
        <f ca="1">COUNTIF('Group Stages'!Q7:Q150,DT556)</f>
        <v>0</v>
      </c>
      <c r="EC556" s="233">
        <f ca="1">COUNTIF('Knock Out Stages'!K7:K85,DT556)</f>
        <v>0</v>
      </c>
      <c r="ED556" s="233">
        <f ca="1">COUNTIF('Knock Out Stages'!L7:L85,DT556)</f>
        <v>0</v>
      </c>
      <c r="EE556" s="233">
        <f ca="1">COUNTIF('Knock Out Stages'!M7:M85,DT556)</f>
        <v>0</v>
      </c>
      <c r="EF556" s="233">
        <f ca="1">COUNTIF('Knock Out Stages'!N7:N85,DT556)</f>
        <v>0</v>
      </c>
      <c r="EG556" s="233">
        <f ca="1">COUNTIF('Knock Out Stages'!O7:O85,DT556)</f>
        <v>0</v>
      </c>
      <c r="EH556" s="233">
        <f ca="1">COUNTIF('Knock Out Stages'!P7:P85,DT556)</f>
        <v>0</v>
      </c>
      <c r="EI556" s="233">
        <f ca="1">COUNTIF('Knock Out Stages'!Q7:Q85,DT556)</f>
        <v>0</v>
      </c>
      <c r="EJ556" s="233">
        <f ca="1">COUNTIF('Knock Out Stages'!R7:R85,DT556)</f>
        <v>0</v>
      </c>
      <c r="EK556" s="233">
        <f t="shared" ca="1" si="908"/>
        <v>0</v>
      </c>
      <c r="EL556" s="235">
        <f ca="1">RANK(EK556,EK3:EK1250)+COUNTIF(EK3:EK556,EK556)-1</f>
        <v>554</v>
      </c>
      <c r="EM556" s="233" t="str">
        <f t="shared" ca="1" si="909"/>
        <v>Joel Chima Fujita (Japan)</v>
      </c>
    </row>
    <row r="557" spans="121:143" x14ac:dyDescent="0.2">
      <c r="DQ557" s="233" t="str">
        <f t="shared" ca="1" si="905"/>
        <v>Japan</v>
      </c>
      <c r="DR557" s="233">
        <f t="shared" si="906"/>
        <v>8</v>
      </c>
      <c r="DS557" s="233">
        <f t="shared" si="907"/>
        <v>20</v>
      </c>
      <c r="DT557" s="233" t="str">
        <f ca="1">OFFSET(C3,DR557,DS557)</f>
        <v>Junnosuke Suzuki</v>
      </c>
      <c r="DU557" s="233">
        <f ca="1">COUNTIF('Group Stages'!J7:J150,DT557)</f>
        <v>0</v>
      </c>
      <c r="DV557" s="233">
        <f ca="1">COUNTIF('Group Stages'!K7:K150,DT557)</f>
        <v>0</v>
      </c>
      <c r="DW557" s="233">
        <f ca="1">COUNTIF('Group Stages'!L7:L150,DT557)</f>
        <v>0</v>
      </c>
      <c r="DX557" s="233">
        <f ca="1">COUNTIF('Group Stages'!M7:M150,DT557)</f>
        <v>0</v>
      </c>
      <c r="DY557" s="233">
        <f ca="1">COUNTIF('Group Stages'!N7:N150,DT557)</f>
        <v>0</v>
      </c>
      <c r="DZ557" s="233">
        <f ca="1">COUNTIF('Group Stages'!O7:O150,DT557)</f>
        <v>0</v>
      </c>
      <c r="EA557" s="233">
        <f ca="1">COUNTIF('Group Stages'!P7:P150,DT557)</f>
        <v>0</v>
      </c>
      <c r="EB557" s="233">
        <f ca="1">COUNTIF('Group Stages'!Q7:Q150,DT557)</f>
        <v>0</v>
      </c>
      <c r="EC557" s="233">
        <f ca="1">COUNTIF('Knock Out Stages'!K7:K85,DT557)</f>
        <v>0</v>
      </c>
      <c r="ED557" s="233">
        <f ca="1">COUNTIF('Knock Out Stages'!L7:L85,DT557)</f>
        <v>0</v>
      </c>
      <c r="EE557" s="233">
        <f ca="1">COUNTIF('Knock Out Stages'!M7:M85,DT557)</f>
        <v>0</v>
      </c>
      <c r="EF557" s="233">
        <f ca="1">COUNTIF('Knock Out Stages'!N7:N85,DT557)</f>
        <v>0</v>
      </c>
      <c r="EG557" s="233">
        <f ca="1">COUNTIF('Knock Out Stages'!O7:O85,DT557)</f>
        <v>0</v>
      </c>
      <c r="EH557" s="233">
        <f ca="1">COUNTIF('Knock Out Stages'!P7:P85,DT557)</f>
        <v>0</v>
      </c>
      <c r="EI557" s="233">
        <f ca="1">COUNTIF('Knock Out Stages'!Q7:Q85,DT557)</f>
        <v>0</v>
      </c>
      <c r="EJ557" s="233">
        <f ca="1">COUNTIF('Knock Out Stages'!R7:R85,DT557)</f>
        <v>0</v>
      </c>
      <c r="EK557" s="233">
        <f t="shared" ca="1" si="908"/>
        <v>0</v>
      </c>
      <c r="EL557" s="235">
        <f ca="1">RANK(EK557,EK3:EK1250)+COUNTIF(EK3:EK557,EK557)-1</f>
        <v>555</v>
      </c>
      <c r="EM557" s="233" t="str">
        <f t="shared" ca="1" si="909"/>
        <v>Junnosuke Suzuki (Japan)</v>
      </c>
    </row>
    <row r="558" spans="121:143" x14ac:dyDescent="0.2">
      <c r="DQ558" s="233" t="str">
        <f t="shared" ca="1" si="905"/>
        <v>Japan</v>
      </c>
      <c r="DR558" s="233">
        <f t="shared" si="906"/>
        <v>9</v>
      </c>
      <c r="DS558" s="233">
        <f t="shared" si="907"/>
        <v>20</v>
      </c>
      <c r="DT558" s="233" t="str">
        <f ca="1">OFFSET(C3,DR558,DS558)</f>
        <v>Junya Ito</v>
      </c>
      <c r="DU558" s="233">
        <f ca="1">COUNTIF('Group Stages'!J7:J150,DT558)</f>
        <v>0</v>
      </c>
      <c r="DV558" s="233">
        <f ca="1">COUNTIF('Group Stages'!K7:K150,DT558)</f>
        <v>0</v>
      </c>
      <c r="DW558" s="233">
        <f ca="1">COUNTIF('Group Stages'!L7:L150,DT558)</f>
        <v>0</v>
      </c>
      <c r="DX558" s="233">
        <f ca="1">COUNTIF('Group Stages'!M7:M150,DT558)</f>
        <v>0</v>
      </c>
      <c r="DY558" s="233">
        <f ca="1">COUNTIF('Group Stages'!N7:N150,DT558)</f>
        <v>0</v>
      </c>
      <c r="DZ558" s="233">
        <f ca="1">COUNTIF('Group Stages'!O7:O150,DT558)</f>
        <v>0</v>
      </c>
      <c r="EA558" s="233">
        <f ca="1">COUNTIF('Group Stages'!P7:P150,DT558)</f>
        <v>0</v>
      </c>
      <c r="EB558" s="233">
        <f ca="1">COUNTIF('Group Stages'!Q7:Q150,DT558)</f>
        <v>0</v>
      </c>
      <c r="EC558" s="233">
        <f ca="1">COUNTIF('Knock Out Stages'!K7:K85,DT558)</f>
        <v>0</v>
      </c>
      <c r="ED558" s="233">
        <f ca="1">COUNTIF('Knock Out Stages'!L7:L85,DT558)</f>
        <v>0</v>
      </c>
      <c r="EE558" s="233">
        <f ca="1">COUNTIF('Knock Out Stages'!M7:M85,DT558)</f>
        <v>0</v>
      </c>
      <c r="EF558" s="233">
        <f ca="1">COUNTIF('Knock Out Stages'!N7:N85,DT558)</f>
        <v>0</v>
      </c>
      <c r="EG558" s="233">
        <f ca="1">COUNTIF('Knock Out Stages'!O7:O85,DT558)</f>
        <v>0</v>
      </c>
      <c r="EH558" s="233">
        <f ca="1">COUNTIF('Knock Out Stages'!P7:P85,DT558)</f>
        <v>0</v>
      </c>
      <c r="EI558" s="233">
        <f ca="1">COUNTIF('Knock Out Stages'!Q7:Q85,DT558)</f>
        <v>0</v>
      </c>
      <c r="EJ558" s="233">
        <f ca="1">COUNTIF('Knock Out Stages'!R7:R85,DT558)</f>
        <v>0</v>
      </c>
      <c r="EK558" s="233">
        <f t="shared" ca="1" si="908"/>
        <v>0</v>
      </c>
      <c r="EL558" s="235">
        <f ca="1">RANK(EK558,EK3:EK1250)+COUNTIF(EK3:EK558,EK558)-1</f>
        <v>556</v>
      </c>
      <c r="EM558" s="233" t="str">
        <f t="shared" ca="1" si="909"/>
        <v>Junya Ito (Japan)</v>
      </c>
    </row>
    <row r="559" spans="121:143" x14ac:dyDescent="0.2">
      <c r="DQ559" s="233" t="str">
        <f t="shared" ca="1" si="905"/>
        <v>Japan</v>
      </c>
      <c r="DR559" s="233">
        <f t="shared" si="906"/>
        <v>10</v>
      </c>
      <c r="DS559" s="233">
        <f t="shared" si="907"/>
        <v>20</v>
      </c>
      <c r="DT559" s="233" t="str">
        <f ca="1">OFFSET(C3,DR559,DS559)</f>
        <v>Kaishu Sano</v>
      </c>
      <c r="DU559" s="233">
        <f ca="1">COUNTIF('Group Stages'!J7:J150,DT559)</f>
        <v>0</v>
      </c>
      <c r="DV559" s="233">
        <f ca="1">COUNTIF('Group Stages'!K7:K150,DT559)</f>
        <v>0</v>
      </c>
      <c r="DW559" s="233">
        <f ca="1">COUNTIF('Group Stages'!L7:L150,DT559)</f>
        <v>0</v>
      </c>
      <c r="DX559" s="233">
        <f ca="1">COUNTIF('Group Stages'!M7:M150,DT559)</f>
        <v>0</v>
      </c>
      <c r="DY559" s="233">
        <f ca="1">COUNTIF('Group Stages'!N7:N150,DT559)</f>
        <v>0</v>
      </c>
      <c r="DZ559" s="233">
        <f ca="1">COUNTIF('Group Stages'!O7:O150,DT559)</f>
        <v>0</v>
      </c>
      <c r="EA559" s="233">
        <f ca="1">COUNTIF('Group Stages'!P7:P150,DT559)</f>
        <v>0</v>
      </c>
      <c r="EB559" s="233">
        <f ca="1">COUNTIF('Group Stages'!Q7:Q150,DT559)</f>
        <v>0</v>
      </c>
      <c r="EC559" s="233">
        <f ca="1">COUNTIF('Knock Out Stages'!K7:K85,DT559)</f>
        <v>0</v>
      </c>
      <c r="ED559" s="233">
        <f ca="1">COUNTIF('Knock Out Stages'!L7:L85,DT559)</f>
        <v>0</v>
      </c>
      <c r="EE559" s="233">
        <f ca="1">COUNTIF('Knock Out Stages'!M7:M85,DT559)</f>
        <v>0</v>
      </c>
      <c r="EF559" s="233">
        <f ca="1">COUNTIF('Knock Out Stages'!N7:N85,DT559)</f>
        <v>0</v>
      </c>
      <c r="EG559" s="233">
        <f ca="1">COUNTIF('Knock Out Stages'!O7:O85,DT559)</f>
        <v>0</v>
      </c>
      <c r="EH559" s="233">
        <f ca="1">COUNTIF('Knock Out Stages'!P7:P85,DT559)</f>
        <v>0</v>
      </c>
      <c r="EI559" s="233">
        <f ca="1">COUNTIF('Knock Out Stages'!Q7:Q85,DT559)</f>
        <v>0</v>
      </c>
      <c r="EJ559" s="233">
        <f ca="1">COUNTIF('Knock Out Stages'!R7:R85,DT559)</f>
        <v>0</v>
      </c>
      <c r="EK559" s="233">
        <f t="shared" ca="1" si="908"/>
        <v>0</v>
      </c>
      <c r="EL559" s="235">
        <f ca="1">RANK(EK559,EK3:EK1250)+COUNTIF(EK3:EK559,EK559)-1</f>
        <v>557</v>
      </c>
      <c r="EM559" s="233" t="str">
        <f t="shared" ca="1" si="909"/>
        <v>Kaishu Sano (Japan)</v>
      </c>
    </row>
    <row r="560" spans="121:143" x14ac:dyDescent="0.2">
      <c r="DQ560" s="233" t="str">
        <f t="shared" ca="1" si="905"/>
        <v>Japan</v>
      </c>
      <c r="DR560" s="233">
        <f t="shared" si="906"/>
        <v>11</v>
      </c>
      <c r="DS560" s="233">
        <f t="shared" si="907"/>
        <v>20</v>
      </c>
      <c r="DT560" s="233" t="str">
        <f ca="1">OFFSET(C3,DR560,DS560)</f>
        <v>Kaoru Mitoma</v>
      </c>
      <c r="DU560" s="233">
        <f ca="1">COUNTIF('Group Stages'!J7:J150,DT560)</f>
        <v>0</v>
      </c>
      <c r="DV560" s="233">
        <f ca="1">COUNTIF('Group Stages'!K7:K150,DT560)</f>
        <v>0</v>
      </c>
      <c r="DW560" s="233">
        <f ca="1">COUNTIF('Group Stages'!L7:L150,DT560)</f>
        <v>0</v>
      </c>
      <c r="DX560" s="233">
        <f ca="1">COUNTIF('Group Stages'!M7:M150,DT560)</f>
        <v>0</v>
      </c>
      <c r="DY560" s="233">
        <f ca="1">COUNTIF('Group Stages'!N7:N150,DT560)</f>
        <v>0</v>
      </c>
      <c r="DZ560" s="233">
        <f ca="1">COUNTIF('Group Stages'!O7:O150,DT560)</f>
        <v>0</v>
      </c>
      <c r="EA560" s="233">
        <f ca="1">COUNTIF('Group Stages'!P7:P150,DT560)</f>
        <v>0</v>
      </c>
      <c r="EB560" s="233">
        <f ca="1">COUNTIF('Group Stages'!Q7:Q150,DT560)</f>
        <v>0</v>
      </c>
      <c r="EC560" s="233">
        <f ca="1">COUNTIF('Knock Out Stages'!K7:K85,DT560)</f>
        <v>0</v>
      </c>
      <c r="ED560" s="233">
        <f ca="1">COUNTIF('Knock Out Stages'!L7:L85,DT560)</f>
        <v>0</v>
      </c>
      <c r="EE560" s="233">
        <f ca="1">COUNTIF('Knock Out Stages'!M7:M85,DT560)</f>
        <v>0</v>
      </c>
      <c r="EF560" s="233">
        <f ca="1">COUNTIF('Knock Out Stages'!N7:N85,DT560)</f>
        <v>0</v>
      </c>
      <c r="EG560" s="233">
        <f ca="1">COUNTIF('Knock Out Stages'!O7:O85,DT560)</f>
        <v>0</v>
      </c>
      <c r="EH560" s="233">
        <f ca="1">COUNTIF('Knock Out Stages'!P7:P85,DT560)</f>
        <v>0</v>
      </c>
      <c r="EI560" s="233">
        <f ca="1">COUNTIF('Knock Out Stages'!Q7:Q85,DT560)</f>
        <v>0</v>
      </c>
      <c r="EJ560" s="233">
        <f ca="1">COUNTIF('Knock Out Stages'!R7:R85,DT560)</f>
        <v>0</v>
      </c>
      <c r="EK560" s="233">
        <f t="shared" ca="1" si="908"/>
        <v>0</v>
      </c>
      <c r="EL560" s="235">
        <f ca="1">RANK(EK560,EK3:EK1250)+COUNTIF(EK3:EK560,EK560)-1</f>
        <v>558</v>
      </c>
      <c r="EM560" s="233" t="str">
        <f t="shared" ca="1" si="909"/>
        <v>Kaoru Mitoma (Japan)</v>
      </c>
    </row>
    <row r="561" spans="121:143" x14ac:dyDescent="0.2">
      <c r="DQ561" s="233" t="str">
        <f t="shared" ca="1" si="905"/>
        <v>Japan</v>
      </c>
      <c r="DR561" s="233">
        <f t="shared" si="906"/>
        <v>12</v>
      </c>
      <c r="DS561" s="233">
        <f t="shared" si="907"/>
        <v>20</v>
      </c>
      <c r="DT561" s="233" t="str">
        <f ca="1">OFFSET(C3,DR561,DS561)</f>
        <v>Keisuke Goto</v>
      </c>
      <c r="DU561" s="233">
        <f ca="1">COUNTIF('Group Stages'!J7:J150,DT561)</f>
        <v>0</v>
      </c>
      <c r="DV561" s="233">
        <f ca="1">COUNTIF('Group Stages'!K7:K150,DT561)</f>
        <v>0</v>
      </c>
      <c r="DW561" s="233">
        <f ca="1">COUNTIF('Group Stages'!L7:L150,DT561)</f>
        <v>0</v>
      </c>
      <c r="DX561" s="233">
        <f ca="1">COUNTIF('Group Stages'!M7:M150,DT561)</f>
        <v>0</v>
      </c>
      <c r="DY561" s="233">
        <f ca="1">COUNTIF('Group Stages'!N7:N150,DT561)</f>
        <v>0</v>
      </c>
      <c r="DZ561" s="233">
        <f ca="1">COUNTIF('Group Stages'!O7:O150,DT561)</f>
        <v>0</v>
      </c>
      <c r="EA561" s="233">
        <f ca="1">COUNTIF('Group Stages'!P7:P150,DT561)</f>
        <v>0</v>
      </c>
      <c r="EB561" s="233">
        <f ca="1">COUNTIF('Group Stages'!Q7:Q150,DT561)</f>
        <v>0</v>
      </c>
      <c r="EC561" s="233">
        <f ca="1">COUNTIF('Knock Out Stages'!K7:K85,DT561)</f>
        <v>0</v>
      </c>
      <c r="ED561" s="233">
        <f ca="1">COUNTIF('Knock Out Stages'!L7:L85,DT561)</f>
        <v>0</v>
      </c>
      <c r="EE561" s="233">
        <f ca="1">COUNTIF('Knock Out Stages'!M7:M85,DT561)</f>
        <v>0</v>
      </c>
      <c r="EF561" s="233">
        <f ca="1">COUNTIF('Knock Out Stages'!N7:N85,DT561)</f>
        <v>0</v>
      </c>
      <c r="EG561" s="233">
        <f ca="1">COUNTIF('Knock Out Stages'!O7:O85,DT561)</f>
        <v>0</v>
      </c>
      <c r="EH561" s="233">
        <f ca="1">COUNTIF('Knock Out Stages'!P7:P85,DT561)</f>
        <v>0</v>
      </c>
      <c r="EI561" s="233">
        <f ca="1">COUNTIF('Knock Out Stages'!Q7:Q85,DT561)</f>
        <v>0</v>
      </c>
      <c r="EJ561" s="233">
        <f ca="1">COUNTIF('Knock Out Stages'!R7:R85,DT561)</f>
        <v>0</v>
      </c>
      <c r="EK561" s="233">
        <f t="shared" ca="1" si="908"/>
        <v>0</v>
      </c>
      <c r="EL561" s="235">
        <f ca="1">RANK(EK561,EK3:EK1250)+COUNTIF(EK3:EK561,EK561)-1</f>
        <v>559</v>
      </c>
      <c r="EM561" s="233" t="str">
        <f t="shared" ca="1" si="909"/>
        <v>Keisuke Goto (Japan)</v>
      </c>
    </row>
    <row r="562" spans="121:143" x14ac:dyDescent="0.2">
      <c r="DQ562" s="233" t="str">
        <f t="shared" ca="1" si="905"/>
        <v>Japan</v>
      </c>
      <c r="DR562" s="233">
        <f t="shared" si="906"/>
        <v>13</v>
      </c>
      <c r="DS562" s="233">
        <f t="shared" si="907"/>
        <v>20</v>
      </c>
      <c r="DT562" s="233" t="str">
        <f ca="1">OFFSET(C3,DR562,DS562)</f>
        <v>Keisuke Osako</v>
      </c>
      <c r="DU562" s="233">
        <f ca="1">COUNTIF('Group Stages'!J7:J150,DT562)</f>
        <v>0</v>
      </c>
      <c r="DV562" s="233">
        <f ca="1">COUNTIF('Group Stages'!K7:K150,DT562)</f>
        <v>0</v>
      </c>
      <c r="DW562" s="233">
        <f ca="1">COUNTIF('Group Stages'!L7:L150,DT562)</f>
        <v>0</v>
      </c>
      <c r="DX562" s="233">
        <f ca="1">COUNTIF('Group Stages'!M7:M150,DT562)</f>
        <v>0</v>
      </c>
      <c r="DY562" s="233">
        <f ca="1">COUNTIF('Group Stages'!N7:N150,DT562)</f>
        <v>0</v>
      </c>
      <c r="DZ562" s="233">
        <f ca="1">COUNTIF('Group Stages'!O7:O150,DT562)</f>
        <v>0</v>
      </c>
      <c r="EA562" s="233">
        <f ca="1">COUNTIF('Group Stages'!P7:P150,DT562)</f>
        <v>0</v>
      </c>
      <c r="EB562" s="233">
        <f ca="1">COUNTIF('Group Stages'!Q7:Q150,DT562)</f>
        <v>0</v>
      </c>
      <c r="EC562" s="233">
        <f ca="1">COUNTIF('Knock Out Stages'!K7:K85,DT562)</f>
        <v>0</v>
      </c>
      <c r="ED562" s="233">
        <f ca="1">COUNTIF('Knock Out Stages'!L7:L85,DT562)</f>
        <v>0</v>
      </c>
      <c r="EE562" s="233">
        <f ca="1">COUNTIF('Knock Out Stages'!M7:M85,DT562)</f>
        <v>0</v>
      </c>
      <c r="EF562" s="233">
        <f ca="1">COUNTIF('Knock Out Stages'!N7:N85,DT562)</f>
        <v>0</v>
      </c>
      <c r="EG562" s="233">
        <f ca="1">COUNTIF('Knock Out Stages'!O7:O85,DT562)</f>
        <v>0</v>
      </c>
      <c r="EH562" s="233">
        <f ca="1">COUNTIF('Knock Out Stages'!P7:P85,DT562)</f>
        <v>0</v>
      </c>
      <c r="EI562" s="233">
        <f ca="1">COUNTIF('Knock Out Stages'!Q7:Q85,DT562)</f>
        <v>0</v>
      </c>
      <c r="EJ562" s="233">
        <f ca="1">COUNTIF('Knock Out Stages'!R7:R85,DT562)</f>
        <v>0</v>
      </c>
      <c r="EK562" s="233">
        <f t="shared" ca="1" si="908"/>
        <v>0</v>
      </c>
      <c r="EL562" s="235">
        <f ca="1">RANK(EK562,EK3:EK1250)+COUNTIF(EK3:EK562,EK562)-1</f>
        <v>560</v>
      </c>
      <c r="EM562" s="233" t="str">
        <f t="shared" ca="1" si="909"/>
        <v>Keisuke Osako (Japan)</v>
      </c>
    </row>
    <row r="563" spans="121:143" x14ac:dyDescent="0.2">
      <c r="DQ563" s="233" t="str">
        <f t="shared" ca="1" si="905"/>
        <v>Japan</v>
      </c>
      <c r="DR563" s="233">
        <f t="shared" si="906"/>
        <v>14</v>
      </c>
      <c r="DS563" s="233">
        <f t="shared" si="907"/>
        <v>20</v>
      </c>
      <c r="DT563" s="233" t="str">
        <f ca="1">OFFSET(C3,DR563,DS563)</f>
        <v>Keito Nakamura</v>
      </c>
      <c r="DU563" s="233">
        <f ca="1">COUNTIF('Group Stages'!J7:J150,DT563)</f>
        <v>0</v>
      </c>
      <c r="DV563" s="233">
        <f ca="1">COUNTIF('Group Stages'!K7:K150,DT563)</f>
        <v>0</v>
      </c>
      <c r="DW563" s="233">
        <f ca="1">COUNTIF('Group Stages'!L7:L150,DT563)</f>
        <v>0</v>
      </c>
      <c r="DX563" s="233">
        <f ca="1">COUNTIF('Group Stages'!M7:M150,DT563)</f>
        <v>0</v>
      </c>
      <c r="DY563" s="233">
        <f ca="1">COUNTIF('Group Stages'!N7:N150,DT563)</f>
        <v>0</v>
      </c>
      <c r="DZ563" s="233">
        <f ca="1">COUNTIF('Group Stages'!O7:O150,DT563)</f>
        <v>0</v>
      </c>
      <c r="EA563" s="233">
        <f ca="1">COUNTIF('Group Stages'!P7:P150,DT563)</f>
        <v>0</v>
      </c>
      <c r="EB563" s="233">
        <f ca="1">COUNTIF('Group Stages'!Q7:Q150,DT563)</f>
        <v>0</v>
      </c>
      <c r="EC563" s="233">
        <f ca="1">COUNTIF('Knock Out Stages'!K7:K85,DT563)</f>
        <v>0</v>
      </c>
      <c r="ED563" s="233">
        <f ca="1">COUNTIF('Knock Out Stages'!L7:L85,DT563)</f>
        <v>0</v>
      </c>
      <c r="EE563" s="233">
        <f ca="1">COUNTIF('Knock Out Stages'!M7:M85,DT563)</f>
        <v>0</v>
      </c>
      <c r="EF563" s="233">
        <f ca="1">COUNTIF('Knock Out Stages'!N7:N85,DT563)</f>
        <v>0</v>
      </c>
      <c r="EG563" s="233">
        <f ca="1">COUNTIF('Knock Out Stages'!O7:O85,DT563)</f>
        <v>0</v>
      </c>
      <c r="EH563" s="233">
        <f ca="1">COUNTIF('Knock Out Stages'!P7:P85,DT563)</f>
        <v>0</v>
      </c>
      <c r="EI563" s="233">
        <f ca="1">COUNTIF('Knock Out Stages'!Q7:Q85,DT563)</f>
        <v>0</v>
      </c>
      <c r="EJ563" s="233">
        <f ca="1">COUNTIF('Knock Out Stages'!R7:R85,DT563)</f>
        <v>0</v>
      </c>
      <c r="EK563" s="233">
        <f t="shared" ca="1" si="908"/>
        <v>0</v>
      </c>
      <c r="EL563" s="235">
        <f ca="1">RANK(EK563,EK3:EK1250)+COUNTIF(EK3:EK563,EK563)-1</f>
        <v>561</v>
      </c>
      <c r="EM563" s="233" t="str">
        <f t="shared" ca="1" si="909"/>
        <v>Keito Nakamura (Japan)</v>
      </c>
    </row>
    <row r="564" spans="121:143" x14ac:dyDescent="0.2">
      <c r="DQ564" s="233" t="str">
        <f t="shared" ca="1" si="905"/>
        <v>Japan</v>
      </c>
      <c r="DR564" s="233">
        <f t="shared" si="906"/>
        <v>15</v>
      </c>
      <c r="DS564" s="233">
        <f t="shared" si="907"/>
        <v>20</v>
      </c>
      <c r="DT564" s="233" t="str">
        <f ca="1">OFFSET(C3,DR564,DS564)</f>
        <v>Kento Shiogai</v>
      </c>
      <c r="DU564" s="233">
        <f ca="1">COUNTIF('Group Stages'!J7:J150,DT564)</f>
        <v>0</v>
      </c>
      <c r="DV564" s="233">
        <f ca="1">COUNTIF('Group Stages'!K7:K150,DT564)</f>
        <v>0</v>
      </c>
      <c r="DW564" s="233">
        <f ca="1">COUNTIF('Group Stages'!L7:L150,DT564)</f>
        <v>0</v>
      </c>
      <c r="DX564" s="233">
        <f ca="1">COUNTIF('Group Stages'!M7:M150,DT564)</f>
        <v>0</v>
      </c>
      <c r="DY564" s="233">
        <f ca="1">COUNTIF('Group Stages'!N7:N150,DT564)</f>
        <v>0</v>
      </c>
      <c r="DZ564" s="233">
        <f ca="1">COUNTIF('Group Stages'!O7:O150,DT564)</f>
        <v>0</v>
      </c>
      <c r="EA564" s="233">
        <f ca="1">COUNTIF('Group Stages'!P7:P150,DT564)</f>
        <v>0</v>
      </c>
      <c r="EB564" s="233">
        <f ca="1">COUNTIF('Group Stages'!Q7:Q150,DT564)</f>
        <v>0</v>
      </c>
      <c r="EC564" s="233">
        <f ca="1">COUNTIF('Knock Out Stages'!K7:K85,DT564)</f>
        <v>0</v>
      </c>
      <c r="ED564" s="233">
        <f ca="1">COUNTIF('Knock Out Stages'!L7:L85,DT564)</f>
        <v>0</v>
      </c>
      <c r="EE564" s="233">
        <f ca="1">COUNTIF('Knock Out Stages'!M7:M85,DT564)</f>
        <v>0</v>
      </c>
      <c r="EF564" s="233">
        <f ca="1">COUNTIF('Knock Out Stages'!N7:N85,DT564)</f>
        <v>0</v>
      </c>
      <c r="EG564" s="233">
        <f ca="1">COUNTIF('Knock Out Stages'!O7:O85,DT564)</f>
        <v>0</v>
      </c>
      <c r="EH564" s="233">
        <f ca="1">COUNTIF('Knock Out Stages'!P7:P85,DT564)</f>
        <v>0</v>
      </c>
      <c r="EI564" s="233">
        <f ca="1">COUNTIF('Knock Out Stages'!Q7:Q85,DT564)</f>
        <v>0</v>
      </c>
      <c r="EJ564" s="233">
        <f ca="1">COUNTIF('Knock Out Stages'!R7:R85,DT564)</f>
        <v>0</v>
      </c>
      <c r="EK564" s="233">
        <f t="shared" ca="1" si="908"/>
        <v>0</v>
      </c>
      <c r="EL564" s="235">
        <f ca="1">RANK(EK564,EK3:EK1250)+COUNTIF(EK3:EK564,EK564)-1</f>
        <v>562</v>
      </c>
      <c r="EM564" s="233" t="str">
        <f t="shared" ca="1" si="909"/>
        <v>Kento Shiogai (Japan)</v>
      </c>
    </row>
    <row r="565" spans="121:143" x14ac:dyDescent="0.2">
      <c r="DQ565" s="233" t="str">
        <f t="shared" ca="1" si="905"/>
        <v>Japan</v>
      </c>
      <c r="DR565" s="233">
        <f t="shared" si="906"/>
        <v>16</v>
      </c>
      <c r="DS565" s="233">
        <f t="shared" si="907"/>
        <v>20</v>
      </c>
      <c r="DT565" s="233" t="str">
        <f ca="1">OFFSET(C3,DR565,DS565)</f>
        <v>Kodai Sano</v>
      </c>
      <c r="DU565" s="233">
        <f ca="1">COUNTIF('Group Stages'!J7:J150,DT565)</f>
        <v>0</v>
      </c>
      <c r="DV565" s="233">
        <f ca="1">COUNTIF('Group Stages'!K7:K150,DT565)</f>
        <v>0</v>
      </c>
      <c r="DW565" s="233">
        <f ca="1">COUNTIF('Group Stages'!L7:L150,DT565)</f>
        <v>0</v>
      </c>
      <c r="DX565" s="233">
        <f ca="1">COUNTIF('Group Stages'!M7:M150,DT565)</f>
        <v>0</v>
      </c>
      <c r="DY565" s="233">
        <f ca="1">COUNTIF('Group Stages'!N7:N150,DT565)</f>
        <v>0</v>
      </c>
      <c r="DZ565" s="233">
        <f ca="1">COUNTIF('Group Stages'!O7:O150,DT565)</f>
        <v>0</v>
      </c>
      <c r="EA565" s="233">
        <f ca="1">COUNTIF('Group Stages'!P7:P150,DT565)</f>
        <v>0</v>
      </c>
      <c r="EB565" s="233">
        <f ca="1">COUNTIF('Group Stages'!Q7:Q150,DT565)</f>
        <v>0</v>
      </c>
      <c r="EC565" s="233">
        <f ca="1">COUNTIF('Knock Out Stages'!K7:K85,DT565)</f>
        <v>0</v>
      </c>
      <c r="ED565" s="233">
        <f ca="1">COUNTIF('Knock Out Stages'!L7:L85,DT565)</f>
        <v>0</v>
      </c>
      <c r="EE565" s="233">
        <f ca="1">COUNTIF('Knock Out Stages'!M7:M85,DT565)</f>
        <v>0</v>
      </c>
      <c r="EF565" s="233">
        <f ca="1">COUNTIF('Knock Out Stages'!N7:N85,DT565)</f>
        <v>0</v>
      </c>
      <c r="EG565" s="233">
        <f ca="1">COUNTIF('Knock Out Stages'!O7:O85,DT565)</f>
        <v>0</v>
      </c>
      <c r="EH565" s="233">
        <f ca="1">COUNTIF('Knock Out Stages'!P7:P85,DT565)</f>
        <v>0</v>
      </c>
      <c r="EI565" s="233">
        <f ca="1">COUNTIF('Knock Out Stages'!Q7:Q85,DT565)</f>
        <v>0</v>
      </c>
      <c r="EJ565" s="233">
        <f ca="1">COUNTIF('Knock Out Stages'!R7:R85,DT565)</f>
        <v>0</v>
      </c>
      <c r="EK565" s="233">
        <f t="shared" ca="1" si="908"/>
        <v>0</v>
      </c>
      <c r="EL565" s="235">
        <f ca="1">RANK(EK565,EK3:EK1250)+COUNTIF(EK3:EK565,EK565)-1</f>
        <v>563</v>
      </c>
      <c r="EM565" s="233" t="str">
        <f t="shared" ca="1" si="909"/>
        <v>Kodai Sano (Japan)</v>
      </c>
    </row>
    <row r="566" spans="121:143" x14ac:dyDescent="0.2">
      <c r="DQ566" s="233" t="str">
        <f t="shared" ca="1" si="905"/>
        <v>Japan</v>
      </c>
      <c r="DR566" s="233">
        <f t="shared" si="906"/>
        <v>17</v>
      </c>
      <c r="DS566" s="233">
        <f t="shared" si="907"/>
        <v>20</v>
      </c>
      <c r="DT566" s="233" t="str">
        <f ca="1">OFFSET(C3,DR566,DS566)</f>
        <v>Koki Ogawa</v>
      </c>
      <c r="DU566" s="233">
        <f ca="1">COUNTIF('Group Stages'!J7:J150,DT566)</f>
        <v>0</v>
      </c>
      <c r="DV566" s="233">
        <f ca="1">COUNTIF('Group Stages'!K7:K150,DT566)</f>
        <v>0</v>
      </c>
      <c r="DW566" s="233">
        <f ca="1">COUNTIF('Group Stages'!L7:L150,DT566)</f>
        <v>0</v>
      </c>
      <c r="DX566" s="233">
        <f ca="1">COUNTIF('Group Stages'!M7:M150,DT566)</f>
        <v>0</v>
      </c>
      <c r="DY566" s="233">
        <f ca="1">COUNTIF('Group Stages'!N7:N150,DT566)</f>
        <v>0</v>
      </c>
      <c r="DZ566" s="233">
        <f ca="1">COUNTIF('Group Stages'!O7:O150,DT566)</f>
        <v>0</v>
      </c>
      <c r="EA566" s="233">
        <f ca="1">COUNTIF('Group Stages'!P7:P150,DT566)</f>
        <v>0</v>
      </c>
      <c r="EB566" s="233">
        <f ca="1">COUNTIF('Group Stages'!Q7:Q150,DT566)</f>
        <v>0</v>
      </c>
      <c r="EC566" s="233">
        <f ca="1">COUNTIF('Knock Out Stages'!K7:K85,DT566)</f>
        <v>0</v>
      </c>
      <c r="ED566" s="233">
        <f ca="1">COUNTIF('Knock Out Stages'!L7:L85,DT566)</f>
        <v>0</v>
      </c>
      <c r="EE566" s="233">
        <f ca="1">COUNTIF('Knock Out Stages'!M7:M85,DT566)</f>
        <v>0</v>
      </c>
      <c r="EF566" s="233">
        <f ca="1">COUNTIF('Knock Out Stages'!N7:N85,DT566)</f>
        <v>0</v>
      </c>
      <c r="EG566" s="233">
        <f ca="1">COUNTIF('Knock Out Stages'!O7:O85,DT566)</f>
        <v>0</v>
      </c>
      <c r="EH566" s="233">
        <f ca="1">COUNTIF('Knock Out Stages'!P7:P85,DT566)</f>
        <v>0</v>
      </c>
      <c r="EI566" s="233">
        <f ca="1">COUNTIF('Knock Out Stages'!Q7:Q85,DT566)</f>
        <v>0</v>
      </c>
      <c r="EJ566" s="233">
        <f ca="1">COUNTIF('Knock Out Stages'!R7:R85,DT566)</f>
        <v>0</v>
      </c>
      <c r="EK566" s="233">
        <f t="shared" ca="1" si="908"/>
        <v>0</v>
      </c>
      <c r="EL566" s="235">
        <f ca="1">RANK(EK566,EK3:EK1250)+COUNTIF(EK3:EK566,EK566)-1</f>
        <v>564</v>
      </c>
      <c r="EM566" s="233" t="str">
        <f t="shared" ca="1" si="909"/>
        <v>Koki Ogawa (Japan)</v>
      </c>
    </row>
    <row r="567" spans="121:143" x14ac:dyDescent="0.2">
      <c r="DQ567" s="233" t="str">
        <f t="shared" ca="1" si="905"/>
        <v>Japan</v>
      </c>
      <c r="DR567" s="233">
        <f t="shared" si="906"/>
        <v>18</v>
      </c>
      <c r="DS567" s="233">
        <f t="shared" si="907"/>
        <v>20</v>
      </c>
      <c r="DT567" s="233" t="str">
        <f ca="1">OFFSET(C3,DR567,DS567)</f>
        <v>Ritsu Doan</v>
      </c>
      <c r="DU567" s="233">
        <f ca="1">COUNTIF('Group Stages'!J7:J150,DT567)</f>
        <v>0</v>
      </c>
      <c r="DV567" s="233">
        <f ca="1">COUNTIF('Group Stages'!K7:K150,DT567)</f>
        <v>0</v>
      </c>
      <c r="DW567" s="233">
        <f ca="1">COUNTIF('Group Stages'!L7:L150,DT567)</f>
        <v>0</v>
      </c>
      <c r="DX567" s="233">
        <f ca="1">COUNTIF('Group Stages'!M7:M150,DT567)</f>
        <v>0</v>
      </c>
      <c r="DY567" s="233">
        <f ca="1">COUNTIF('Group Stages'!N7:N150,DT567)</f>
        <v>0</v>
      </c>
      <c r="DZ567" s="233">
        <f ca="1">COUNTIF('Group Stages'!O7:O150,DT567)</f>
        <v>0</v>
      </c>
      <c r="EA567" s="233">
        <f ca="1">COUNTIF('Group Stages'!P7:P150,DT567)</f>
        <v>0</v>
      </c>
      <c r="EB567" s="233">
        <f ca="1">COUNTIF('Group Stages'!Q7:Q150,DT567)</f>
        <v>0</v>
      </c>
      <c r="EC567" s="233">
        <f ca="1">COUNTIF('Knock Out Stages'!K7:K85,DT567)</f>
        <v>0</v>
      </c>
      <c r="ED567" s="233">
        <f ca="1">COUNTIF('Knock Out Stages'!L7:L85,DT567)</f>
        <v>0</v>
      </c>
      <c r="EE567" s="233">
        <f ca="1">COUNTIF('Knock Out Stages'!M7:M85,DT567)</f>
        <v>0</v>
      </c>
      <c r="EF567" s="233">
        <f ca="1">COUNTIF('Knock Out Stages'!N7:N85,DT567)</f>
        <v>0</v>
      </c>
      <c r="EG567" s="233">
        <f ca="1">COUNTIF('Knock Out Stages'!O7:O85,DT567)</f>
        <v>0</v>
      </c>
      <c r="EH567" s="233">
        <f ca="1">COUNTIF('Knock Out Stages'!P7:P85,DT567)</f>
        <v>0</v>
      </c>
      <c r="EI567" s="233">
        <f ca="1">COUNTIF('Knock Out Stages'!Q7:Q85,DT567)</f>
        <v>0</v>
      </c>
      <c r="EJ567" s="233">
        <f ca="1">COUNTIF('Knock Out Stages'!R7:R85,DT567)</f>
        <v>0</v>
      </c>
      <c r="EK567" s="233">
        <f t="shared" ca="1" si="908"/>
        <v>0</v>
      </c>
      <c r="EL567" s="235">
        <f ca="1">RANK(EK567,EK3:EK1250)+COUNTIF(EK3:EK567,EK567)-1</f>
        <v>565</v>
      </c>
      <c r="EM567" s="233" t="str">
        <f t="shared" ca="1" si="909"/>
        <v>Ritsu Doan (Japan)</v>
      </c>
    </row>
    <row r="568" spans="121:143" x14ac:dyDescent="0.2">
      <c r="DQ568" s="233" t="str">
        <f t="shared" ref="DQ568:DQ631" ca="1" si="912">DQ567</f>
        <v>Japan</v>
      </c>
      <c r="DR568" s="233">
        <f t="shared" ref="DR568:DR631" si="913">DR542</f>
        <v>19</v>
      </c>
      <c r="DS568" s="233">
        <f t="shared" ref="DS568:DS631" si="914">DS542+1</f>
        <v>20</v>
      </c>
      <c r="DT568" s="233" t="str">
        <f ca="1">OFFSET(C3,DR568,DS568)</f>
        <v>Ryunosuke Sato</v>
      </c>
      <c r="DU568" s="233">
        <f ca="1">COUNTIF('Group Stages'!J7:J150,DT568)</f>
        <v>0</v>
      </c>
      <c r="DV568" s="233">
        <f ca="1">COUNTIF('Group Stages'!K7:K150,DT568)</f>
        <v>0</v>
      </c>
      <c r="DW568" s="233">
        <f ca="1">COUNTIF('Group Stages'!L7:L150,DT568)</f>
        <v>0</v>
      </c>
      <c r="DX568" s="233">
        <f ca="1">COUNTIF('Group Stages'!M7:M150,DT568)</f>
        <v>0</v>
      </c>
      <c r="DY568" s="233">
        <f ca="1">COUNTIF('Group Stages'!N7:N150,DT568)</f>
        <v>0</v>
      </c>
      <c r="DZ568" s="233">
        <f ca="1">COUNTIF('Group Stages'!O7:O150,DT568)</f>
        <v>0</v>
      </c>
      <c r="EA568" s="233">
        <f ca="1">COUNTIF('Group Stages'!P7:P150,DT568)</f>
        <v>0</v>
      </c>
      <c r="EB568" s="233">
        <f ca="1">COUNTIF('Group Stages'!Q7:Q150,DT568)</f>
        <v>0</v>
      </c>
      <c r="EC568" s="233">
        <f ca="1">COUNTIF('Knock Out Stages'!K7:K85,DT568)</f>
        <v>0</v>
      </c>
      <c r="ED568" s="233">
        <f ca="1">COUNTIF('Knock Out Stages'!L7:L85,DT568)</f>
        <v>0</v>
      </c>
      <c r="EE568" s="233">
        <f ca="1">COUNTIF('Knock Out Stages'!M7:M85,DT568)</f>
        <v>0</v>
      </c>
      <c r="EF568" s="233">
        <f ca="1">COUNTIF('Knock Out Stages'!N7:N85,DT568)</f>
        <v>0</v>
      </c>
      <c r="EG568" s="233">
        <f ca="1">COUNTIF('Knock Out Stages'!O7:O85,DT568)</f>
        <v>0</v>
      </c>
      <c r="EH568" s="233">
        <f ca="1">COUNTIF('Knock Out Stages'!P7:P85,DT568)</f>
        <v>0</v>
      </c>
      <c r="EI568" s="233">
        <f ca="1">COUNTIF('Knock Out Stages'!Q7:Q85,DT568)</f>
        <v>0</v>
      </c>
      <c r="EJ568" s="233">
        <f ca="1">COUNTIF('Knock Out Stages'!R7:R85,DT568)</f>
        <v>0</v>
      </c>
      <c r="EK568" s="233">
        <f t="shared" ca="1" si="908"/>
        <v>0</v>
      </c>
      <c r="EL568" s="235">
        <f ca="1">RANK(EK568,EK3:EK1250)+COUNTIF(EK3:EK568,EK568)-1</f>
        <v>566</v>
      </c>
      <c r="EM568" s="233" t="str">
        <f t="shared" ca="1" si="909"/>
        <v>Ryunosuke Sato (Japan)</v>
      </c>
    </row>
    <row r="569" spans="121:143" x14ac:dyDescent="0.2">
      <c r="DQ569" s="233" t="str">
        <f t="shared" ca="1" si="912"/>
        <v>Japan</v>
      </c>
      <c r="DR569" s="233">
        <f t="shared" si="913"/>
        <v>20</v>
      </c>
      <c r="DS569" s="233">
        <f t="shared" si="914"/>
        <v>20</v>
      </c>
      <c r="DT569" s="233" t="str">
        <f ca="1">OFFSET(C3,DR569,DS569)</f>
        <v>Shogo Taniguchi</v>
      </c>
      <c r="DU569" s="233">
        <f ca="1">COUNTIF('Group Stages'!J7:J150,DT569)</f>
        <v>0</v>
      </c>
      <c r="DV569" s="233">
        <f ca="1">COUNTIF('Group Stages'!K7:K150,DT569)</f>
        <v>0</v>
      </c>
      <c r="DW569" s="233">
        <f ca="1">COUNTIF('Group Stages'!L7:L150,DT569)</f>
        <v>0</v>
      </c>
      <c r="DX569" s="233">
        <f ca="1">COUNTIF('Group Stages'!M7:M150,DT569)</f>
        <v>0</v>
      </c>
      <c r="DY569" s="233">
        <f ca="1">COUNTIF('Group Stages'!N7:N150,DT569)</f>
        <v>0</v>
      </c>
      <c r="DZ569" s="233">
        <f ca="1">COUNTIF('Group Stages'!O7:O150,DT569)</f>
        <v>0</v>
      </c>
      <c r="EA569" s="233">
        <f ca="1">COUNTIF('Group Stages'!P7:P150,DT569)</f>
        <v>0</v>
      </c>
      <c r="EB569" s="233">
        <f ca="1">COUNTIF('Group Stages'!Q7:Q150,DT569)</f>
        <v>0</v>
      </c>
      <c r="EC569" s="233">
        <f ca="1">COUNTIF('Knock Out Stages'!K7:K85,DT569)</f>
        <v>0</v>
      </c>
      <c r="ED569" s="233">
        <f ca="1">COUNTIF('Knock Out Stages'!L7:L85,DT569)</f>
        <v>0</v>
      </c>
      <c r="EE569" s="233">
        <f ca="1">COUNTIF('Knock Out Stages'!M7:M85,DT569)</f>
        <v>0</v>
      </c>
      <c r="EF569" s="233">
        <f ca="1">COUNTIF('Knock Out Stages'!N7:N85,DT569)</f>
        <v>0</v>
      </c>
      <c r="EG569" s="233">
        <f ca="1">COUNTIF('Knock Out Stages'!O7:O85,DT569)</f>
        <v>0</v>
      </c>
      <c r="EH569" s="233">
        <f ca="1">COUNTIF('Knock Out Stages'!P7:P85,DT569)</f>
        <v>0</v>
      </c>
      <c r="EI569" s="233">
        <f ca="1">COUNTIF('Knock Out Stages'!Q7:Q85,DT569)</f>
        <v>0</v>
      </c>
      <c r="EJ569" s="233">
        <f ca="1">COUNTIF('Knock Out Stages'!R7:R85,DT569)</f>
        <v>0</v>
      </c>
      <c r="EK569" s="233">
        <f t="shared" ca="1" si="908"/>
        <v>0</v>
      </c>
      <c r="EL569" s="235">
        <f ca="1">RANK(EK569,EK3:EK1250)+COUNTIF(EK3:EK569,EK569)-1</f>
        <v>567</v>
      </c>
      <c r="EM569" s="233" t="str">
        <f t="shared" ca="1" si="909"/>
        <v>Shogo Taniguchi (Japan)</v>
      </c>
    </row>
    <row r="570" spans="121:143" x14ac:dyDescent="0.2">
      <c r="DQ570" s="233" t="str">
        <f t="shared" ca="1" si="912"/>
        <v>Japan</v>
      </c>
      <c r="DR570" s="233">
        <f t="shared" si="913"/>
        <v>21</v>
      </c>
      <c r="DS570" s="233">
        <f t="shared" si="914"/>
        <v>20</v>
      </c>
      <c r="DT570" s="233" t="str">
        <f ca="1">OFFSET(C3,DR570,DS570)</f>
        <v>Shuto Machino</v>
      </c>
      <c r="DU570" s="233">
        <f ca="1">COUNTIF('Group Stages'!J7:J150,DT570)</f>
        <v>0</v>
      </c>
      <c r="DV570" s="233">
        <f ca="1">COUNTIF('Group Stages'!K7:K150,DT570)</f>
        <v>0</v>
      </c>
      <c r="DW570" s="233">
        <f ca="1">COUNTIF('Group Stages'!L7:L150,DT570)</f>
        <v>0</v>
      </c>
      <c r="DX570" s="233">
        <f ca="1">COUNTIF('Group Stages'!M7:M150,DT570)</f>
        <v>0</v>
      </c>
      <c r="DY570" s="233">
        <f ca="1">COUNTIF('Group Stages'!N7:N150,DT570)</f>
        <v>0</v>
      </c>
      <c r="DZ570" s="233">
        <f ca="1">COUNTIF('Group Stages'!O7:O150,DT570)</f>
        <v>0</v>
      </c>
      <c r="EA570" s="233">
        <f ca="1">COUNTIF('Group Stages'!P7:P150,DT570)</f>
        <v>0</v>
      </c>
      <c r="EB570" s="233">
        <f ca="1">COUNTIF('Group Stages'!Q7:Q150,DT570)</f>
        <v>0</v>
      </c>
      <c r="EC570" s="233">
        <f ca="1">COUNTIF('Knock Out Stages'!K7:K85,DT570)</f>
        <v>0</v>
      </c>
      <c r="ED570" s="233">
        <f ca="1">COUNTIF('Knock Out Stages'!L7:L85,DT570)</f>
        <v>0</v>
      </c>
      <c r="EE570" s="233">
        <f ca="1">COUNTIF('Knock Out Stages'!M7:M85,DT570)</f>
        <v>0</v>
      </c>
      <c r="EF570" s="233">
        <f ca="1">COUNTIF('Knock Out Stages'!N7:N85,DT570)</f>
        <v>0</v>
      </c>
      <c r="EG570" s="233">
        <f ca="1">COUNTIF('Knock Out Stages'!O7:O85,DT570)</f>
        <v>0</v>
      </c>
      <c r="EH570" s="233">
        <f ca="1">COUNTIF('Knock Out Stages'!P7:P85,DT570)</f>
        <v>0</v>
      </c>
      <c r="EI570" s="233">
        <f ca="1">COUNTIF('Knock Out Stages'!Q7:Q85,DT570)</f>
        <v>0</v>
      </c>
      <c r="EJ570" s="233">
        <f ca="1">COUNTIF('Knock Out Stages'!R7:R85,DT570)</f>
        <v>0</v>
      </c>
      <c r="EK570" s="233">
        <f t="shared" ca="1" si="908"/>
        <v>0</v>
      </c>
      <c r="EL570" s="235">
        <f ca="1">RANK(EK570,EK3:EK1250)+COUNTIF(EK3:EK570,EK570)-1</f>
        <v>568</v>
      </c>
      <c r="EM570" s="233" t="str">
        <f t="shared" ca="1" si="909"/>
        <v>Shuto Machino (Japan)</v>
      </c>
    </row>
    <row r="571" spans="121:143" x14ac:dyDescent="0.2">
      <c r="DQ571" s="233" t="str">
        <f t="shared" ca="1" si="912"/>
        <v>Japan</v>
      </c>
      <c r="DR571" s="233">
        <f t="shared" si="913"/>
        <v>22</v>
      </c>
      <c r="DS571" s="233">
        <f t="shared" si="914"/>
        <v>20</v>
      </c>
      <c r="DT571" s="233" t="str">
        <f ca="1">OFFSET(C3,DR571,DS571)</f>
        <v>Tomoki Hayakawa</v>
      </c>
      <c r="DU571" s="233">
        <f ca="1">COUNTIF('Group Stages'!J7:J150,DT571)</f>
        <v>0</v>
      </c>
      <c r="DV571" s="233">
        <f ca="1">COUNTIF('Group Stages'!K7:K150,DT571)</f>
        <v>0</v>
      </c>
      <c r="DW571" s="233">
        <f ca="1">COUNTIF('Group Stages'!L7:L150,DT571)</f>
        <v>0</v>
      </c>
      <c r="DX571" s="233">
        <f ca="1">COUNTIF('Group Stages'!M7:M150,DT571)</f>
        <v>0</v>
      </c>
      <c r="DY571" s="233">
        <f ca="1">COUNTIF('Group Stages'!N7:N150,DT571)</f>
        <v>0</v>
      </c>
      <c r="DZ571" s="233">
        <f ca="1">COUNTIF('Group Stages'!O7:O150,DT571)</f>
        <v>0</v>
      </c>
      <c r="EA571" s="233">
        <f ca="1">COUNTIF('Group Stages'!P7:P150,DT571)</f>
        <v>0</v>
      </c>
      <c r="EB571" s="233">
        <f ca="1">COUNTIF('Group Stages'!Q7:Q150,DT571)</f>
        <v>0</v>
      </c>
      <c r="EC571" s="233">
        <f ca="1">COUNTIF('Knock Out Stages'!K7:K85,DT571)</f>
        <v>0</v>
      </c>
      <c r="ED571" s="233">
        <f ca="1">COUNTIF('Knock Out Stages'!L7:L85,DT571)</f>
        <v>0</v>
      </c>
      <c r="EE571" s="233">
        <f ca="1">COUNTIF('Knock Out Stages'!M7:M85,DT571)</f>
        <v>0</v>
      </c>
      <c r="EF571" s="233">
        <f ca="1">COUNTIF('Knock Out Stages'!N7:N85,DT571)</f>
        <v>0</v>
      </c>
      <c r="EG571" s="233">
        <f ca="1">COUNTIF('Knock Out Stages'!O7:O85,DT571)</f>
        <v>0</v>
      </c>
      <c r="EH571" s="233">
        <f ca="1">COUNTIF('Knock Out Stages'!P7:P85,DT571)</f>
        <v>0</v>
      </c>
      <c r="EI571" s="233">
        <f ca="1">COUNTIF('Knock Out Stages'!Q7:Q85,DT571)</f>
        <v>0</v>
      </c>
      <c r="EJ571" s="233">
        <f ca="1">COUNTIF('Knock Out Stages'!R7:R85,DT571)</f>
        <v>0</v>
      </c>
      <c r="EK571" s="233">
        <f t="shared" ca="1" si="908"/>
        <v>0</v>
      </c>
      <c r="EL571" s="235">
        <f ca="1">RANK(EK571,EK3:EK1250)+COUNTIF(EK3:EK571,EK571)-1</f>
        <v>569</v>
      </c>
      <c r="EM571" s="233" t="str">
        <f t="shared" ca="1" si="909"/>
        <v>Tomoki Hayakawa (Japan)</v>
      </c>
    </row>
    <row r="572" spans="121:143" x14ac:dyDescent="0.2">
      <c r="DQ572" s="233" t="str">
        <f t="shared" ca="1" si="912"/>
        <v>Japan</v>
      </c>
      <c r="DR572" s="233">
        <f t="shared" si="913"/>
        <v>23</v>
      </c>
      <c r="DS572" s="233">
        <f t="shared" si="914"/>
        <v>20</v>
      </c>
      <c r="DT572" s="233" t="str">
        <f ca="1">OFFSET(C3,DR572,DS572)</f>
        <v>Tsuyoshi Watanabe</v>
      </c>
      <c r="DU572" s="233">
        <f ca="1">COUNTIF('Group Stages'!J7:J150,DT572)</f>
        <v>0</v>
      </c>
      <c r="DV572" s="233">
        <f ca="1">COUNTIF('Group Stages'!K7:K150,DT572)</f>
        <v>0</v>
      </c>
      <c r="DW572" s="233">
        <f ca="1">COUNTIF('Group Stages'!L7:L150,DT572)</f>
        <v>0</v>
      </c>
      <c r="DX572" s="233">
        <f ca="1">COUNTIF('Group Stages'!M7:M150,DT572)</f>
        <v>0</v>
      </c>
      <c r="DY572" s="233">
        <f ca="1">COUNTIF('Group Stages'!N7:N150,DT572)</f>
        <v>0</v>
      </c>
      <c r="DZ572" s="233">
        <f ca="1">COUNTIF('Group Stages'!O7:O150,DT572)</f>
        <v>0</v>
      </c>
      <c r="EA572" s="233">
        <f ca="1">COUNTIF('Group Stages'!P7:P150,DT572)</f>
        <v>0</v>
      </c>
      <c r="EB572" s="233">
        <f ca="1">COUNTIF('Group Stages'!Q7:Q150,DT572)</f>
        <v>0</v>
      </c>
      <c r="EC572" s="233">
        <f ca="1">COUNTIF('Knock Out Stages'!K7:K85,DT572)</f>
        <v>0</v>
      </c>
      <c r="ED572" s="233">
        <f ca="1">COUNTIF('Knock Out Stages'!L7:L85,DT572)</f>
        <v>0</v>
      </c>
      <c r="EE572" s="233">
        <f ca="1">COUNTIF('Knock Out Stages'!M7:M85,DT572)</f>
        <v>0</v>
      </c>
      <c r="EF572" s="233">
        <f ca="1">COUNTIF('Knock Out Stages'!N7:N85,DT572)</f>
        <v>0</v>
      </c>
      <c r="EG572" s="233">
        <f ca="1">COUNTIF('Knock Out Stages'!O7:O85,DT572)</f>
        <v>0</v>
      </c>
      <c r="EH572" s="233">
        <f ca="1">COUNTIF('Knock Out Stages'!P7:P85,DT572)</f>
        <v>0</v>
      </c>
      <c r="EI572" s="233">
        <f ca="1">COUNTIF('Knock Out Stages'!Q7:Q85,DT572)</f>
        <v>0</v>
      </c>
      <c r="EJ572" s="233">
        <f ca="1">COUNTIF('Knock Out Stages'!R7:R85,DT572)</f>
        <v>0</v>
      </c>
      <c r="EK572" s="233">
        <f t="shared" ca="1" si="908"/>
        <v>0</v>
      </c>
      <c r="EL572" s="235">
        <f ca="1">RANK(EK572,EK3:EK1250)+COUNTIF(EK3:EK572,EK572)-1</f>
        <v>570</v>
      </c>
      <c r="EM572" s="233" t="str">
        <f t="shared" ca="1" si="909"/>
        <v>Tsuyoshi Watanabe (Japan)</v>
      </c>
    </row>
    <row r="573" spans="121:143" x14ac:dyDescent="0.2">
      <c r="DQ573" s="233" t="str">
        <f t="shared" ca="1" si="912"/>
        <v>Japan</v>
      </c>
      <c r="DR573" s="233">
        <f t="shared" si="913"/>
        <v>24</v>
      </c>
      <c r="DS573" s="233">
        <f t="shared" si="914"/>
        <v>20</v>
      </c>
      <c r="DT573" s="233" t="str">
        <f ca="1">OFFSET(C3,DR573,DS573)</f>
        <v>Yuito Suzuki</v>
      </c>
      <c r="DU573" s="233">
        <f ca="1">COUNTIF('Group Stages'!J7:J150,DT573)</f>
        <v>0</v>
      </c>
      <c r="DV573" s="233">
        <f ca="1">COUNTIF('Group Stages'!K7:K150,DT573)</f>
        <v>0</v>
      </c>
      <c r="DW573" s="233">
        <f ca="1">COUNTIF('Group Stages'!L7:L150,DT573)</f>
        <v>0</v>
      </c>
      <c r="DX573" s="233">
        <f ca="1">COUNTIF('Group Stages'!M7:M150,DT573)</f>
        <v>0</v>
      </c>
      <c r="DY573" s="233">
        <f ca="1">COUNTIF('Group Stages'!N7:N150,DT573)</f>
        <v>0</v>
      </c>
      <c r="DZ573" s="233">
        <f ca="1">COUNTIF('Group Stages'!O7:O150,DT573)</f>
        <v>0</v>
      </c>
      <c r="EA573" s="233">
        <f ca="1">COUNTIF('Group Stages'!P7:P150,DT573)</f>
        <v>0</v>
      </c>
      <c r="EB573" s="233">
        <f ca="1">COUNTIF('Group Stages'!Q7:Q150,DT573)</f>
        <v>0</v>
      </c>
      <c r="EC573" s="233">
        <f ca="1">COUNTIF('Knock Out Stages'!K7:K85,DT573)</f>
        <v>0</v>
      </c>
      <c r="ED573" s="233">
        <f ca="1">COUNTIF('Knock Out Stages'!L7:L85,DT573)</f>
        <v>0</v>
      </c>
      <c r="EE573" s="233">
        <f ca="1">COUNTIF('Knock Out Stages'!M7:M85,DT573)</f>
        <v>0</v>
      </c>
      <c r="EF573" s="233">
        <f ca="1">COUNTIF('Knock Out Stages'!N7:N85,DT573)</f>
        <v>0</v>
      </c>
      <c r="EG573" s="233">
        <f ca="1">COUNTIF('Knock Out Stages'!O7:O85,DT573)</f>
        <v>0</v>
      </c>
      <c r="EH573" s="233">
        <f ca="1">COUNTIF('Knock Out Stages'!P7:P85,DT573)</f>
        <v>0</v>
      </c>
      <c r="EI573" s="233">
        <f ca="1">COUNTIF('Knock Out Stages'!Q7:Q85,DT573)</f>
        <v>0</v>
      </c>
      <c r="EJ573" s="233">
        <f ca="1">COUNTIF('Knock Out Stages'!R7:R85,DT573)</f>
        <v>0</v>
      </c>
      <c r="EK573" s="233">
        <f t="shared" ca="1" si="908"/>
        <v>0</v>
      </c>
      <c r="EL573" s="235">
        <f ca="1">RANK(EK573,EK3:EK1250)+COUNTIF(EK3:EK573,EK573)-1</f>
        <v>571</v>
      </c>
      <c r="EM573" s="233" t="str">
        <f t="shared" ca="1" si="909"/>
        <v>Yuito Suzuki (Japan)</v>
      </c>
    </row>
    <row r="574" spans="121:143" x14ac:dyDescent="0.2">
      <c r="DQ574" s="233" t="str">
        <f t="shared" ca="1" si="912"/>
        <v>Japan</v>
      </c>
      <c r="DR574" s="233">
        <f t="shared" si="913"/>
        <v>25</v>
      </c>
      <c r="DS574" s="233">
        <f t="shared" si="914"/>
        <v>20</v>
      </c>
      <c r="DT574" s="233" t="str">
        <f ca="1">OFFSET(C3,DR574,DS574)</f>
        <v>Yukinari Sugawara</v>
      </c>
      <c r="DU574" s="233">
        <f ca="1">COUNTIF('Group Stages'!J7:J150,DT574)</f>
        <v>0</v>
      </c>
      <c r="DV574" s="233">
        <f ca="1">COUNTIF('Group Stages'!K7:K150,DT574)</f>
        <v>0</v>
      </c>
      <c r="DW574" s="233">
        <f ca="1">COUNTIF('Group Stages'!L7:L150,DT574)</f>
        <v>0</v>
      </c>
      <c r="DX574" s="233">
        <f ca="1">COUNTIF('Group Stages'!M7:M150,DT574)</f>
        <v>0</v>
      </c>
      <c r="DY574" s="233">
        <f ca="1">COUNTIF('Group Stages'!N7:N150,DT574)</f>
        <v>0</v>
      </c>
      <c r="DZ574" s="233">
        <f ca="1">COUNTIF('Group Stages'!O7:O150,DT574)</f>
        <v>0</v>
      </c>
      <c r="EA574" s="233">
        <f ca="1">COUNTIF('Group Stages'!P7:P150,DT574)</f>
        <v>0</v>
      </c>
      <c r="EB574" s="233">
        <f ca="1">COUNTIF('Group Stages'!Q7:Q150,DT574)</f>
        <v>0</v>
      </c>
      <c r="EC574" s="233">
        <f ca="1">COUNTIF('Knock Out Stages'!K7:K85,DT574)</f>
        <v>0</v>
      </c>
      <c r="ED574" s="233">
        <f ca="1">COUNTIF('Knock Out Stages'!L7:L85,DT574)</f>
        <v>0</v>
      </c>
      <c r="EE574" s="233">
        <f ca="1">COUNTIF('Knock Out Stages'!M7:M85,DT574)</f>
        <v>0</v>
      </c>
      <c r="EF574" s="233">
        <f ca="1">COUNTIF('Knock Out Stages'!N7:N85,DT574)</f>
        <v>0</v>
      </c>
      <c r="EG574" s="233">
        <f ca="1">COUNTIF('Knock Out Stages'!O7:O85,DT574)</f>
        <v>0</v>
      </c>
      <c r="EH574" s="233">
        <f ca="1">COUNTIF('Knock Out Stages'!P7:P85,DT574)</f>
        <v>0</v>
      </c>
      <c r="EI574" s="233">
        <f ca="1">COUNTIF('Knock Out Stages'!Q7:Q85,DT574)</f>
        <v>0</v>
      </c>
      <c r="EJ574" s="233">
        <f ca="1">COUNTIF('Knock Out Stages'!R7:R85,DT574)</f>
        <v>0</v>
      </c>
      <c r="EK574" s="233">
        <f t="shared" ca="1" si="908"/>
        <v>0</v>
      </c>
      <c r="EL574" s="235">
        <f ca="1">RANK(EK574,EK3:EK1250)+COUNTIF(EK3:EK574,EK574)-1</f>
        <v>572</v>
      </c>
      <c r="EM574" s="233" t="str">
        <f t="shared" ca="1" si="909"/>
        <v>Yukinari Sugawara (Japan)</v>
      </c>
    </row>
    <row r="575" spans="121:143" x14ac:dyDescent="0.2">
      <c r="DQ575" s="233" t="str">
        <f ca="1">OFFSET(C2,DR575,DS575)</f>
        <v>Sweden</v>
      </c>
      <c r="DR575" s="233">
        <f t="shared" si="913"/>
        <v>0</v>
      </c>
      <c r="DS575" s="233">
        <f t="shared" si="914"/>
        <v>21</v>
      </c>
      <c r="DT575" s="233" t="str">
        <f ca="1">OFFSET(C3,DR575,DS575)</f>
        <v>Anthony Elanga</v>
      </c>
      <c r="DU575" s="233">
        <f ca="1">COUNTIF('Group Stages'!J7:J150,DT575)</f>
        <v>0</v>
      </c>
      <c r="DV575" s="233">
        <f ca="1">COUNTIF('Group Stages'!K7:K150,DT575)</f>
        <v>0</v>
      </c>
      <c r="DW575" s="233">
        <f ca="1">COUNTIF('Group Stages'!L7:L150,DT575)</f>
        <v>0</v>
      </c>
      <c r="DX575" s="233">
        <f ca="1">COUNTIF('Group Stages'!M7:M150,DT575)</f>
        <v>0</v>
      </c>
      <c r="DY575" s="233">
        <f ca="1">COUNTIF('Group Stages'!N7:N150,DT575)</f>
        <v>0</v>
      </c>
      <c r="DZ575" s="233">
        <f ca="1">COUNTIF('Group Stages'!O7:O150,DT575)</f>
        <v>0</v>
      </c>
      <c r="EA575" s="233">
        <f ca="1">COUNTIF('Group Stages'!P7:P150,DT575)</f>
        <v>0</v>
      </c>
      <c r="EB575" s="233">
        <f ca="1">COUNTIF('Group Stages'!Q7:Q150,DT575)</f>
        <v>0</v>
      </c>
      <c r="EC575" s="233">
        <f ca="1">COUNTIF('Knock Out Stages'!K7:K85,DT575)</f>
        <v>0</v>
      </c>
      <c r="ED575" s="233">
        <f ca="1">COUNTIF('Knock Out Stages'!L7:L85,DT575)</f>
        <v>0</v>
      </c>
      <c r="EE575" s="233">
        <f ca="1">COUNTIF('Knock Out Stages'!M7:M85,DT575)</f>
        <v>0</v>
      </c>
      <c r="EF575" s="233">
        <f ca="1">COUNTIF('Knock Out Stages'!N7:N85,DT575)</f>
        <v>0</v>
      </c>
      <c r="EG575" s="233">
        <f ca="1">COUNTIF('Knock Out Stages'!O7:O85,DT575)</f>
        <v>0</v>
      </c>
      <c r="EH575" s="233">
        <f ca="1">COUNTIF('Knock Out Stages'!P7:P85,DT575)</f>
        <v>0</v>
      </c>
      <c r="EI575" s="233">
        <f ca="1">COUNTIF('Knock Out Stages'!Q7:Q85,DT575)</f>
        <v>0</v>
      </c>
      <c r="EJ575" s="233">
        <f ca="1">COUNTIF('Knock Out Stages'!R7:R85,DT575)</f>
        <v>0</v>
      </c>
      <c r="EK575" s="233">
        <f t="shared" ca="1" si="908"/>
        <v>0</v>
      </c>
      <c r="EL575" s="235">
        <f ca="1">RANK(EK575,EK3:EK1250)+COUNTIF(EK3:EK575,EK575)-1</f>
        <v>573</v>
      </c>
      <c r="EM575" s="233" t="str">
        <f t="shared" ca="1" si="909"/>
        <v>Anthony Elanga (Sweden)</v>
      </c>
    </row>
    <row r="576" spans="121:143" x14ac:dyDescent="0.2">
      <c r="DQ576" s="233" t="str">
        <f t="shared" ref="DQ576" ca="1" si="915">DQ575</f>
        <v>Sweden</v>
      </c>
      <c r="DR576" s="233">
        <f t="shared" si="913"/>
        <v>1</v>
      </c>
      <c r="DS576" s="233">
        <f t="shared" si="914"/>
        <v>21</v>
      </c>
      <c r="DT576" s="233" t="str">
        <f ca="1">OFFSET(C3,DR576,DS576)</f>
        <v>Benjamin Nygren</v>
      </c>
      <c r="DU576" s="233">
        <f ca="1">COUNTIF('Group Stages'!J7:J150,DT576)</f>
        <v>0</v>
      </c>
      <c r="DV576" s="233">
        <f ca="1">COUNTIF('Group Stages'!K7:K150,DT576)</f>
        <v>0</v>
      </c>
      <c r="DW576" s="233">
        <f ca="1">COUNTIF('Group Stages'!L7:L150,DT576)</f>
        <v>0</v>
      </c>
      <c r="DX576" s="233">
        <f ca="1">COUNTIF('Group Stages'!M7:M150,DT576)</f>
        <v>0</v>
      </c>
      <c r="DY576" s="233">
        <f ca="1">COUNTIF('Group Stages'!N7:N150,DT576)</f>
        <v>0</v>
      </c>
      <c r="DZ576" s="233">
        <f ca="1">COUNTIF('Group Stages'!O7:O150,DT576)</f>
        <v>0</v>
      </c>
      <c r="EA576" s="233">
        <f ca="1">COUNTIF('Group Stages'!P7:P150,DT576)</f>
        <v>0</v>
      </c>
      <c r="EB576" s="233">
        <f ca="1">COUNTIF('Group Stages'!Q7:Q150,DT576)</f>
        <v>0</v>
      </c>
      <c r="EC576" s="233">
        <f ca="1">COUNTIF('Knock Out Stages'!K7:K85,DT576)</f>
        <v>0</v>
      </c>
      <c r="ED576" s="233">
        <f ca="1">COUNTIF('Knock Out Stages'!L7:L85,DT576)</f>
        <v>0</v>
      </c>
      <c r="EE576" s="233">
        <f ca="1">COUNTIF('Knock Out Stages'!M7:M85,DT576)</f>
        <v>0</v>
      </c>
      <c r="EF576" s="233">
        <f ca="1">COUNTIF('Knock Out Stages'!N7:N85,DT576)</f>
        <v>0</v>
      </c>
      <c r="EG576" s="233">
        <f ca="1">COUNTIF('Knock Out Stages'!O7:O85,DT576)</f>
        <v>0</v>
      </c>
      <c r="EH576" s="233">
        <f ca="1">COUNTIF('Knock Out Stages'!P7:P85,DT576)</f>
        <v>0</v>
      </c>
      <c r="EI576" s="233">
        <f ca="1">COUNTIF('Knock Out Stages'!Q7:Q85,DT576)</f>
        <v>0</v>
      </c>
      <c r="EJ576" s="233">
        <f ca="1">COUNTIF('Knock Out Stages'!R7:R85,DT576)</f>
        <v>0</v>
      </c>
      <c r="EK576" s="233">
        <f t="shared" ca="1" si="908"/>
        <v>0</v>
      </c>
      <c r="EL576" s="235">
        <f ca="1">RANK(EK576,EK3:EK1250)+COUNTIF(EK3:EK576,EK576)-1</f>
        <v>574</v>
      </c>
      <c r="EM576" s="233" t="str">
        <f t="shared" ca="1" si="909"/>
        <v>Benjamin Nygren (Sweden)</v>
      </c>
    </row>
    <row r="577" spans="121:143" x14ac:dyDescent="0.2">
      <c r="DQ577" s="233" t="str">
        <f t="shared" ca="1" si="912"/>
        <v>Sweden</v>
      </c>
      <c r="DR577" s="233">
        <f t="shared" si="913"/>
        <v>2</v>
      </c>
      <c r="DS577" s="233">
        <f t="shared" si="914"/>
        <v>21</v>
      </c>
      <c r="DT577" s="233" t="str">
        <f ca="1">OFFSET(C3,DR577,DS577)</f>
        <v>Besfort Zeneli</v>
      </c>
      <c r="DU577" s="233">
        <f ca="1">COUNTIF('Group Stages'!J7:J150,DT577)</f>
        <v>0</v>
      </c>
      <c r="DV577" s="233">
        <f ca="1">COUNTIF('Group Stages'!K7:K150,DT577)</f>
        <v>0</v>
      </c>
      <c r="DW577" s="233">
        <f ca="1">COUNTIF('Group Stages'!L7:L150,DT577)</f>
        <v>0</v>
      </c>
      <c r="DX577" s="233">
        <f ca="1">COUNTIF('Group Stages'!M7:M150,DT577)</f>
        <v>0</v>
      </c>
      <c r="DY577" s="233">
        <f ca="1">COUNTIF('Group Stages'!N7:N150,DT577)</f>
        <v>0</v>
      </c>
      <c r="DZ577" s="233">
        <f ca="1">COUNTIF('Group Stages'!O7:O150,DT577)</f>
        <v>0</v>
      </c>
      <c r="EA577" s="233">
        <f ca="1">COUNTIF('Group Stages'!P7:P150,DT577)</f>
        <v>0</v>
      </c>
      <c r="EB577" s="233">
        <f ca="1">COUNTIF('Group Stages'!Q7:Q150,DT577)</f>
        <v>0</v>
      </c>
      <c r="EC577" s="233">
        <f ca="1">COUNTIF('Knock Out Stages'!K7:K85,DT577)</f>
        <v>0</v>
      </c>
      <c r="ED577" s="233">
        <f ca="1">COUNTIF('Knock Out Stages'!L7:L85,DT577)</f>
        <v>0</v>
      </c>
      <c r="EE577" s="233">
        <f ca="1">COUNTIF('Knock Out Stages'!M7:M85,DT577)</f>
        <v>0</v>
      </c>
      <c r="EF577" s="233">
        <f ca="1">COUNTIF('Knock Out Stages'!N7:N85,DT577)</f>
        <v>0</v>
      </c>
      <c r="EG577" s="233">
        <f ca="1">COUNTIF('Knock Out Stages'!O7:O85,DT577)</f>
        <v>0</v>
      </c>
      <c r="EH577" s="233">
        <f ca="1">COUNTIF('Knock Out Stages'!P7:P85,DT577)</f>
        <v>0</v>
      </c>
      <c r="EI577" s="233">
        <f ca="1">COUNTIF('Knock Out Stages'!Q7:Q85,DT577)</f>
        <v>0</v>
      </c>
      <c r="EJ577" s="233">
        <f ca="1">COUNTIF('Knock Out Stages'!R7:R85,DT577)</f>
        <v>0</v>
      </c>
      <c r="EK577" s="233">
        <f t="shared" ca="1" si="908"/>
        <v>0</v>
      </c>
      <c r="EL577" s="235">
        <f ca="1">RANK(EK577,EK3:EK1250)+COUNTIF(EK3:EK577,EK577)-1</f>
        <v>575</v>
      </c>
      <c r="EM577" s="233" t="str">
        <f t="shared" ca="1" si="909"/>
        <v>Besfort Zeneli (Sweden)</v>
      </c>
    </row>
    <row r="578" spans="121:143" x14ac:dyDescent="0.2">
      <c r="DQ578" s="233" t="str">
        <f t="shared" ca="1" si="912"/>
        <v>Sweden</v>
      </c>
      <c r="DR578" s="233">
        <f t="shared" si="913"/>
        <v>3</v>
      </c>
      <c r="DS578" s="233">
        <f t="shared" si="914"/>
        <v>21</v>
      </c>
      <c r="DT578" s="233" t="str">
        <f ca="1">OFFSET(C3,DR578,DS578)</f>
        <v>Carl Starfelt</v>
      </c>
      <c r="DU578" s="233">
        <f ca="1">COUNTIF('Group Stages'!J7:J150,DT578)</f>
        <v>0</v>
      </c>
      <c r="DV578" s="233">
        <f ca="1">COUNTIF('Group Stages'!K7:K150,DT578)</f>
        <v>0</v>
      </c>
      <c r="DW578" s="233">
        <f ca="1">COUNTIF('Group Stages'!L7:L150,DT578)</f>
        <v>0</v>
      </c>
      <c r="DX578" s="233">
        <f ca="1">COUNTIF('Group Stages'!M7:M150,DT578)</f>
        <v>0</v>
      </c>
      <c r="DY578" s="233">
        <f ca="1">COUNTIF('Group Stages'!N7:N150,DT578)</f>
        <v>0</v>
      </c>
      <c r="DZ578" s="233">
        <f ca="1">COUNTIF('Group Stages'!O7:O150,DT578)</f>
        <v>0</v>
      </c>
      <c r="EA578" s="233">
        <f ca="1">COUNTIF('Group Stages'!P7:P150,DT578)</f>
        <v>0</v>
      </c>
      <c r="EB578" s="233">
        <f ca="1">COUNTIF('Group Stages'!Q7:Q150,DT578)</f>
        <v>0</v>
      </c>
      <c r="EC578" s="233">
        <f ca="1">COUNTIF('Knock Out Stages'!K7:K85,DT578)</f>
        <v>0</v>
      </c>
      <c r="ED578" s="233">
        <f ca="1">COUNTIF('Knock Out Stages'!L7:L85,DT578)</f>
        <v>0</v>
      </c>
      <c r="EE578" s="233">
        <f ca="1">COUNTIF('Knock Out Stages'!M7:M85,DT578)</f>
        <v>0</v>
      </c>
      <c r="EF578" s="233">
        <f ca="1">COUNTIF('Knock Out Stages'!N7:N85,DT578)</f>
        <v>0</v>
      </c>
      <c r="EG578" s="233">
        <f ca="1">COUNTIF('Knock Out Stages'!O7:O85,DT578)</f>
        <v>0</v>
      </c>
      <c r="EH578" s="233">
        <f ca="1">COUNTIF('Knock Out Stages'!P7:P85,DT578)</f>
        <v>0</v>
      </c>
      <c r="EI578" s="233">
        <f ca="1">COUNTIF('Knock Out Stages'!Q7:Q85,DT578)</f>
        <v>0</v>
      </c>
      <c r="EJ578" s="233">
        <f ca="1">COUNTIF('Knock Out Stages'!R7:R85,DT578)</f>
        <v>0</v>
      </c>
      <c r="EK578" s="233">
        <f t="shared" ca="1" si="908"/>
        <v>0</v>
      </c>
      <c r="EL578" s="235">
        <f ca="1">RANK(EK578,EK3:EK1250)+COUNTIF(EK3:EK578,EK578)-1</f>
        <v>576</v>
      </c>
      <c r="EM578" s="233" t="str">
        <f t="shared" ca="1" si="909"/>
        <v>Carl Starfelt (Sweden)</v>
      </c>
    </row>
    <row r="579" spans="121:143" x14ac:dyDescent="0.2">
      <c r="DQ579" s="233" t="str">
        <f t="shared" ca="1" si="912"/>
        <v>Sweden</v>
      </c>
      <c r="DR579" s="233">
        <f t="shared" si="913"/>
        <v>4</v>
      </c>
      <c r="DS579" s="233">
        <f t="shared" si="914"/>
        <v>21</v>
      </c>
      <c r="DT579" s="233" t="str">
        <f ca="1">OFFSET(C3,DR579,DS579)</f>
        <v>Daniel Svensson</v>
      </c>
      <c r="DU579" s="233">
        <f ca="1">COUNTIF('Group Stages'!J7:J150,DT579)</f>
        <v>0</v>
      </c>
      <c r="DV579" s="233">
        <f ca="1">COUNTIF('Group Stages'!K7:K150,DT579)</f>
        <v>0</v>
      </c>
      <c r="DW579" s="233">
        <f ca="1">COUNTIF('Group Stages'!L7:L150,DT579)</f>
        <v>0</v>
      </c>
      <c r="DX579" s="233">
        <f ca="1">COUNTIF('Group Stages'!M7:M150,DT579)</f>
        <v>0</v>
      </c>
      <c r="DY579" s="233">
        <f ca="1">COUNTIF('Group Stages'!N7:N150,DT579)</f>
        <v>0</v>
      </c>
      <c r="DZ579" s="233">
        <f ca="1">COUNTIF('Group Stages'!O7:O150,DT579)</f>
        <v>0</v>
      </c>
      <c r="EA579" s="233">
        <f ca="1">COUNTIF('Group Stages'!P7:P150,DT579)</f>
        <v>0</v>
      </c>
      <c r="EB579" s="233">
        <f ca="1">COUNTIF('Group Stages'!Q7:Q150,DT579)</f>
        <v>0</v>
      </c>
      <c r="EC579" s="233">
        <f ca="1">COUNTIF('Knock Out Stages'!K7:K85,DT579)</f>
        <v>0</v>
      </c>
      <c r="ED579" s="233">
        <f ca="1">COUNTIF('Knock Out Stages'!L7:L85,DT579)</f>
        <v>0</v>
      </c>
      <c r="EE579" s="233">
        <f ca="1">COUNTIF('Knock Out Stages'!M7:M85,DT579)</f>
        <v>0</v>
      </c>
      <c r="EF579" s="233">
        <f ca="1">COUNTIF('Knock Out Stages'!N7:N85,DT579)</f>
        <v>0</v>
      </c>
      <c r="EG579" s="233">
        <f ca="1">COUNTIF('Knock Out Stages'!O7:O85,DT579)</f>
        <v>0</v>
      </c>
      <c r="EH579" s="233">
        <f ca="1">COUNTIF('Knock Out Stages'!P7:P85,DT579)</f>
        <v>0</v>
      </c>
      <c r="EI579" s="233">
        <f ca="1">COUNTIF('Knock Out Stages'!Q7:Q85,DT579)</f>
        <v>0</v>
      </c>
      <c r="EJ579" s="233">
        <f ca="1">COUNTIF('Knock Out Stages'!R7:R85,DT579)</f>
        <v>0</v>
      </c>
      <c r="EK579" s="233">
        <f t="shared" ca="1" si="908"/>
        <v>0</v>
      </c>
      <c r="EL579" s="235">
        <f ca="1">RANK(EK579,EK3:EK1250)+COUNTIF(EK3:EK579,EK579)-1</f>
        <v>577</v>
      </c>
      <c r="EM579" s="233" t="str">
        <f t="shared" ca="1" si="909"/>
        <v>Daniel Svensson (Sweden)</v>
      </c>
    </row>
    <row r="580" spans="121:143" x14ac:dyDescent="0.2">
      <c r="DQ580" s="233" t="str">
        <f t="shared" ca="1" si="912"/>
        <v>Sweden</v>
      </c>
      <c r="DR580" s="233">
        <f t="shared" si="913"/>
        <v>5</v>
      </c>
      <c r="DS580" s="233">
        <f t="shared" si="914"/>
        <v>21</v>
      </c>
      <c r="DT580" s="233" t="str">
        <f ca="1">OFFSET(C3,DR580,DS580)</f>
        <v>Elliot Stroud</v>
      </c>
      <c r="DU580" s="233">
        <f ca="1">COUNTIF('Group Stages'!J7:J150,DT580)</f>
        <v>0</v>
      </c>
      <c r="DV580" s="233">
        <f ca="1">COUNTIF('Group Stages'!K7:K150,DT580)</f>
        <v>0</v>
      </c>
      <c r="DW580" s="233">
        <f ca="1">COUNTIF('Group Stages'!L7:L150,DT580)</f>
        <v>0</v>
      </c>
      <c r="DX580" s="233">
        <f ca="1">COUNTIF('Group Stages'!M7:M150,DT580)</f>
        <v>0</v>
      </c>
      <c r="DY580" s="233">
        <f ca="1">COUNTIF('Group Stages'!N7:N150,DT580)</f>
        <v>0</v>
      </c>
      <c r="DZ580" s="233">
        <f ca="1">COUNTIF('Group Stages'!O7:O150,DT580)</f>
        <v>0</v>
      </c>
      <c r="EA580" s="233">
        <f ca="1">COUNTIF('Group Stages'!P7:P150,DT580)</f>
        <v>0</v>
      </c>
      <c r="EB580" s="233">
        <f ca="1">COUNTIF('Group Stages'!Q7:Q150,DT580)</f>
        <v>0</v>
      </c>
      <c r="EC580" s="233">
        <f ca="1">COUNTIF('Knock Out Stages'!K7:K85,DT580)</f>
        <v>0</v>
      </c>
      <c r="ED580" s="233">
        <f ca="1">COUNTIF('Knock Out Stages'!L7:L85,DT580)</f>
        <v>0</v>
      </c>
      <c r="EE580" s="233">
        <f ca="1">COUNTIF('Knock Out Stages'!M7:M85,DT580)</f>
        <v>0</v>
      </c>
      <c r="EF580" s="233">
        <f ca="1">COUNTIF('Knock Out Stages'!N7:N85,DT580)</f>
        <v>0</v>
      </c>
      <c r="EG580" s="233">
        <f ca="1">COUNTIF('Knock Out Stages'!O7:O85,DT580)</f>
        <v>0</v>
      </c>
      <c r="EH580" s="233">
        <f ca="1">COUNTIF('Knock Out Stages'!P7:P85,DT580)</f>
        <v>0</v>
      </c>
      <c r="EI580" s="233">
        <f ca="1">COUNTIF('Knock Out Stages'!Q7:Q85,DT580)</f>
        <v>0</v>
      </c>
      <c r="EJ580" s="233">
        <f ca="1">COUNTIF('Knock Out Stages'!R7:R85,DT580)</f>
        <v>0</v>
      </c>
      <c r="EK580" s="233">
        <f t="shared" ref="EK580:EK643" ca="1" si="916">SUM(DU580:EJ580)</f>
        <v>0</v>
      </c>
      <c r="EL580" s="235">
        <f ca="1">RANK(EK580,EK3:EK1250)+COUNTIF(EK3:EK580,EK580)-1</f>
        <v>578</v>
      </c>
      <c r="EM580" s="233" t="str">
        <f t="shared" ref="EM580:EM643" ca="1" si="917">DT580&amp;" ("&amp;DQ580&amp;")"</f>
        <v>Elliot Stroud (Sweden)</v>
      </c>
    </row>
    <row r="581" spans="121:143" x14ac:dyDescent="0.2">
      <c r="DQ581" s="233" t="str">
        <f t="shared" ca="1" si="912"/>
        <v>Sweden</v>
      </c>
      <c r="DR581" s="233">
        <f t="shared" si="913"/>
        <v>6</v>
      </c>
      <c r="DS581" s="233">
        <f t="shared" si="914"/>
        <v>21</v>
      </c>
      <c r="DT581" s="233" t="str">
        <f ca="1">OFFSET(C3,DR581,DS581)</f>
        <v>Eric Anders Smith</v>
      </c>
      <c r="DU581" s="233">
        <f ca="1">COUNTIF('Group Stages'!J7:J150,DT581)</f>
        <v>0</v>
      </c>
      <c r="DV581" s="233">
        <f ca="1">COUNTIF('Group Stages'!K7:K150,DT581)</f>
        <v>0</v>
      </c>
      <c r="DW581" s="233">
        <f ca="1">COUNTIF('Group Stages'!L7:L150,DT581)</f>
        <v>0</v>
      </c>
      <c r="DX581" s="233">
        <f ca="1">COUNTIF('Group Stages'!M7:M150,DT581)</f>
        <v>0</v>
      </c>
      <c r="DY581" s="233">
        <f ca="1">COUNTIF('Group Stages'!N7:N150,DT581)</f>
        <v>0</v>
      </c>
      <c r="DZ581" s="233">
        <f ca="1">COUNTIF('Group Stages'!O7:O150,DT581)</f>
        <v>0</v>
      </c>
      <c r="EA581" s="233">
        <f ca="1">COUNTIF('Group Stages'!P7:P150,DT581)</f>
        <v>0</v>
      </c>
      <c r="EB581" s="233">
        <f ca="1">COUNTIF('Group Stages'!Q7:Q150,DT581)</f>
        <v>0</v>
      </c>
      <c r="EC581" s="233">
        <f ca="1">COUNTIF('Knock Out Stages'!K7:K85,DT581)</f>
        <v>0</v>
      </c>
      <c r="ED581" s="233">
        <f ca="1">COUNTIF('Knock Out Stages'!L7:L85,DT581)</f>
        <v>0</v>
      </c>
      <c r="EE581" s="233">
        <f ca="1">COUNTIF('Knock Out Stages'!M7:M85,DT581)</f>
        <v>0</v>
      </c>
      <c r="EF581" s="233">
        <f ca="1">COUNTIF('Knock Out Stages'!N7:N85,DT581)</f>
        <v>0</v>
      </c>
      <c r="EG581" s="233">
        <f ca="1">COUNTIF('Knock Out Stages'!O7:O85,DT581)</f>
        <v>0</v>
      </c>
      <c r="EH581" s="233">
        <f ca="1">COUNTIF('Knock Out Stages'!P7:P85,DT581)</f>
        <v>0</v>
      </c>
      <c r="EI581" s="233">
        <f ca="1">COUNTIF('Knock Out Stages'!Q7:Q85,DT581)</f>
        <v>0</v>
      </c>
      <c r="EJ581" s="233">
        <f ca="1">COUNTIF('Knock Out Stages'!R7:R85,DT581)</f>
        <v>0</v>
      </c>
      <c r="EK581" s="233">
        <f t="shared" ca="1" si="916"/>
        <v>0</v>
      </c>
      <c r="EL581" s="235">
        <f ca="1">RANK(EK581,EK3:EK1250)+COUNTIF(EK3:EK581,EK581)-1</f>
        <v>579</v>
      </c>
      <c r="EM581" s="233" t="str">
        <f t="shared" ca="1" si="917"/>
        <v>Eric Anders Smith (Sweden)</v>
      </c>
    </row>
    <row r="582" spans="121:143" x14ac:dyDescent="0.2">
      <c r="DQ582" s="233" t="str">
        <f t="shared" ca="1" si="912"/>
        <v>Sweden</v>
      </c>
      <c r="DR582" s="233">
        <f t="shared" si="913"/>
        <v>7</v>
      </c>
      <c r="DS582" s="233">
        <f t="shared" si="914"/>
        <v>21</v>
      </c>
      <c r="DT582" s="233" t="str">
        <f ca="1">OFFSET(C3,DR582,DS582)</f>
        <v>Gabriel Gudmundsson</v>
      </c>
      <c r="DU582" s="233">
        <f ca="1">COUNTIF('Group Stages'!J7:J150,DT582)</f>
        <v>0</v>
      </c>
      <c r="DV582" s="233">
        <f ca="1">COUNTIF('Group Stages'!K7:K150,DT582)</f>
        <v>0</v>
      </c>
      <c r="DW582" s="233">
        <f ca="1">COUNTIF('Group Stages'!L7:L150,DT582)</f>
        <v>0</v>
      </c>
      <c r="DX582" s="233">
        <f ca="1">COUNTIF('Group Stages'!M7:M150,DT582)</f>
        <v>0</v>
      </c>
      <c r="DY582" s="233">
        <f ca="1">COUNTIF('Group Stages'!N7:N150,DT582)</f>
        <v>0</v>
      </c>
      <c r="DZ582" s="233">
        <f ca="1">COUNTIF('Group Stages'!O7:O150,DT582)</f>
        <v>0</v>
      </c>
      <c r="EA582" s="233">
        <f ca="1">COUNTIF('Group Stages'!P7:P150,DT582)</f>
        <v>0</v>
      </c>
      <c r="EB582" s="233">
        <f ca="1">COUNTIF('Group Stages'!Q7:Q150,DT582)</f>
        <v>0</v>
      </c>
      <c r="EC582" s="233">
        <f ca="1">COUNTIF('Knock Out Stages'!K7:K85,DT582)</f>
        <v>0</v>
      </c>
      <c r="ED582" s="233">
        <f ca="1">COUNTIF('Knock Out Stages'!L7:L85,DT582)</f>
        <v>0</v>
      </c>
      <c r="EE582" s="233">
        <f ca="1">COUNTIF('Knock Out Stages'!M7:M85,DT582)</f>
        <v>0</v>
      </c>
      <c r="EF582" s="233">
        <f ca="1">COUNTIF('Knock Out Stages'!N7:N85,DT582)</f>
        <v>0</v>
      </c>
      <c r="EG582" s="233">
        <f ca="1">COUNTIF('Knock Out Stages'!O7:O85,DT582)</f>
        <v>0</v>
      </c>
      <c r="EH582" s="233">
        <f ca="1">COUNTIF('Knock Out Stages'!P7:P85,DT582)</f>
        <v>0</v>
      </c>
      <c r="EI582" s="233">
        <f ca="1">COUNTIF('Knock Out Stages'!Q7:Q85,DT582)</f>
        <v>0</v>
      </c>
      <c r="EJ582" s="233">
        <f ca="1">COUNTIF('Knock Out Stages'!R7:R85,DT582)</f>
        <v>0</v>
      </c>
      <c r="EK582" s="233">
        <f t="shared" ca="1" si="916"/>
        <v>0</v>
      </c>
      <c r="EL582" s="235">
        <f ca="1">RANK(EK582,EK3:EK1250)+COUNTIF(EK3:EK582,EK582)-1</f>
        <v>580</v>
      </c>
      <c r="EM582" s="233" t="str">
        <f t="shared" ca="1" si="917"/>
        <v>Gabriel Gudmundsson (Sweden)</v>
      </c>
    </row>
    <row r="583" spans="121:143" x14ac:dyDescent="0.2">
      <c r="DQ583" s="233" t="str">
        <f t="shared" ca="1" si="912"/>
        <v>Sweden</v>
      </c>
      <c r="DR583" s="233">
        <f t="shared" si="913"/>
        <v>8</v>
      </c>
      <c r="DS583" s="233">
        <f t="shared" si="914"/>
        <v>21</v>
      </c>
      <c r="DT583" s="233" t="str">
        <f ca="1">OFFSET(C3,DR583,DS583)</f>
        <v>Gustaf Lagerbielke</v>
      </c>
      <c r="DU583" s="233">
        <f ca="1">COUNTIF('Group Stages'!J7:J150,DT583)</f>
        <v>0</v>
      </c>
      <c r="DV583" s="233">
        <f ca="1">COUNTIF('Group Stages'!K7:K150,DT583)</f>
        <v>0</v>
      </c>
      <c r="DW583" s="233">
        <f ca="1">COUNTIF('Group Stages'!L7:L150,DT583)</f>
        <v>0</v>
      </c>
      <c r="DX583" s="233">
        <f ca="1">COUNTIF('Group Stages'!M7:M150,DT583)</f>
        <v>0</v>
      </c>
      <c r="DY583" s="233">
        <f ca="1">COUNTIF('Group Stages'!N7:N150,DT583)</f>
        <v>0</v>
      </c>
      <c r="DZ583" s="233">
        <f ca="1">COUNTIF('Group Stages'!O7:O150,DT583)</f>
        <v>0</v>
      </c>
      <c r="EA583" s="233">
        <f ca="1">COUNTIF('Group Stages'!P7:P150,DT583)</f>
        <v>0</v>
      </c>
      <c r="EB583" s="233">
        <f ca="1">COUNTIF('Group Stages'!Q7:Q150,DT583)</f>
        <v>0</v>
      </c>
      <c r="EC583" s="233">
        <f ca="1">COUNTIF('Knock Out Stages'!K7:K85,DT583)</f>
        <v>0</v>
      </c>
      <c r="ED583" s="233">
        <f ca="1">COUNTIF('Knock Out Stages'!L7:L85,DT583)</f>
        <v>0</v>
      </c>
      <c r="EE583" s="233">
        <f ca="1">COUNTIF('Knock Out Stages'!M7:M85,DT583)</f>
        <v>0</v>
      </c>
      <c r="EF583" s="233">
        <f ca="1">COUNTIF('Knock Out Stages'!N7:N85,DT583)</f>
        <v>0</v>
      </c>
      <c r="EG583" s="233">
        <f ca="1">COUNTIF('Knock Out Stages'!O7:O85,DT583)</f>
        <v>0</v>
      </c>
      <c r="EH583" s="233">
        <f ca="1">COUNTIF('Knock Out Stages'!P7:P85,DT583)</f>
        <v>0</v>
      </c>
      <c r="EI583" s="233">
        <f ca="1">COUNTIF('Knock Out Stages'!Q7:Q85,DT583)</f>
        <v>0</v>
      </c>
      <c r="EJ583" s="233">
        <f ca="1">COUNTIF('Knock Out Stages'!R7:R85,DT583)</f>
        <v>0</v>
      </c>
      <c r="EK583" s="233">
        <f t="shared" ca="1" si="916"/>
        <v>0</v>
      </c>
      <c r="EL583" s="235">
        <f ca="1">RANK(EK583,EK3:EK1250)+COUNTIF(EK3:EK583,EK583)-1</f>
        <v>581</v>
      </c>
      <c r="EM583" s="233" t="str">
        <f t="shared" ca="1" si="917"/>
        <v>Gustaf Lagerbielke (Sweden)</v>
      </c>
    </row>
    <row r="584" spans="121:143" x14ac:dyDescent="0.2">
      <c r="DQ584" s="233" t="str">
        <f t="shared" ca="1" si="912"/>
        <v>Sweden</v>
      </c>
      <c r="DR584" s="233">
        <f t="shared" si="913"/>
        <v>9</v>
      </c>
      <c r="DS584" s="233">
        <f t="shared" si="914"/>
        <v>21</v>
      </c>
      <c r="DT584" s="233" t="str">
        <f ca="1">OFFSET(C3,DR584,DS584)</f>
        <v>Gustaf Nilsson</v>
      </c>
      <c r="DU584" s="233">
        <f ca="1">COUNTIF('Group Stages'!J7:J150,DT584)</f>
        <v>0</v>
      </c>
      <c r="DV584" s="233">
        <f ca="1">COUNTIF('Group Stages'!K7:K150,DT584)</f>
        <v>0</v>
      </c>
      <c r="DW584" s="233">
        <f ca="1">COUNTIF('Group Stages'!L7:L150,DT584)</f>
        <v>0</v>
      </c>
      <c r="DX584" s="233">
        <f ca="1">COUNTIF('Group Stages'!M7:M150,DT584)</f>
        <v>0</v>
      </c>
      <c r="DY584" s="233">
        <f ca="1">COUNTIF('Group Stages'!N7:N150,DT584)</f>
        <v>0</v>
      </c>
      <c r="DZ584" s="233">
        <f ca="1">COUNTIF('Group Stages'!O7:O150,DT584)</f>
        <v>0</v>
      </c>
      <c r="EA584" s="233">
        <f ca="1">COUNTIF('Group Stages'!P7:P150,DT584)</f>
        <v>0</v>
      </c>
      <c r="EB584" s="233">
        <f ca="1">COUNTIF('Group Stages'!Q7:Q150,DT584)</f>
        <v>0</v>
      </c>
      <c r="EC584" s="233">
        <f ca="1">COUNTIF('Knock Out Stages'!K7:K85,DT584)</f>
        <v>0</v>
      </c>
      <c r="ED584" s="233">
        <f ca="1">COUNTIF('Knock Out Stages'!L7:L85,DT584)</f>
        <v>0</v>
      </c>
      <c r="EE584" s="233">
        <f ca="1">COUNTIF('Knock Out Stages'!M7:M85,DT584)</f>
        <v>0</v>
      </c>
      <c r="EF584" s="233">
        <f ca="1">COUNTIF('Knock Out Stages'!N7:N85,DT584)</f>
        <v>0</v>
      </c>
      <c r="EG584" s="233">
        <f ca="1">COUNTIF('Knock Out Stages'!O7:O85,DT584)</f>
        <v>0</v>
      </c>
      <c r="EH584" s="233">
        <f ca="1">COUNTIF('Knock Out Stages'!P7:P85,DT584)</f>
        <v>0</v>
      </c>
      <c r="EI584" s="233">
        <f ca="1">COUNTIF('Knock Out Stages'!Q7:Q85,DT584)</f>
        <v>0</v>
      </c>
      <c r="EJ584" s="233">
        <f ca="1">COUNTIF('Knock Out Stages'!R7:R85,DT584)</f>
        <v>0</v>
      </c>
      <c r="EK584" s="233">
        <f t="shared" ca="1" si="916"/>
        <v>0</v>
      </c>
      <c r="EL584" s="235">
        <f ca="1">RANK(EK584,EK3:EK1250)+COUNTIF(EK3:EK584,EK584)-1</f>
        <v>582</v>
      </c>
      <c r="EM584" s="233" t="str">
        <f t="shared" ca="1" si="917"/>
        <v>Gustaf Nilsson (Sweden)</v>
      </c>
    </row>
    <row r="585" spans="121:143" x14ac:dyDescent="0.2">
      <c r="DQ585" s="233" t="str">
        <f t="shared" ca="1" si="912"/>
        <v>Sweden</v>
      </c>
      <c r="DR585" s="233">
        <f t="shared" si="913"/>
        <v>10</v>
      </c>
      <c r="DS585" s="233">
        <f t="shared" si="914"/>
        <v>21</v>
      </c>
      <c r="DT585" s="233" t="str">
        <f ca="1">OFFSET(C3,DR585,DS585)</f>
        <v>Gustav Lundgren</v>
      </c>
      <c r="DU585" s="233">
        <f ca="1">COUNTIF('Group Stages'!J7:J150,DT585)</f>
        <v>0</v>
      </c>
      <c r="DV585" s="233">
        <f ca="1">COUNTIF('Group Stages'!K7:K150,DT585)</f>
        <v>0</v>
      </c>
      <c r="DW585" s="233">
        <f ca="1">COUNTIF('Group Stages'!L7:L150,DT585)</f>
        <v>0</v>
      </c>
      <c r="DX585" s="233">
        <f ca="1">COUNTIF('Group Stages'!M7:M150,DT585)</f>
        <v>0</v>
      </c>
      <c r="DY585" s="233">
        <f ca="1">COUNTIF('Group Stages'!N7:N150,DT585)</f>
        <v>0</v>
      </c>
      <c r="DZ585" s="233">
        <f ca="1">COUNTIF('Group Stages'!O7:O150,DT585)</f>
        <v>0</v>
      </c>
      <c r="EA585" s="233">
        <f ca="1">COUNTIF('Group Stages'!P7:P150,DT585)</f>
        <v>0</v>
      </c>
      <c r="EB585" s="233">
        <f ca="1">COUNTIF('Group Stages'!Q7:Q150,DT585)</f>
        <v>0</v>
      </c>
      <c r="EC585" s="233">
        <f ca="1">COUNTIF('Knock Out Stages'!K7:K85,DT585)</f>
        <v>0</v>
      </c>
      <c r="ED585" s="233">
        <f ca="1">COUNTIF('Knock Out Stages'!L7:L85,DT585)</f>
        <v>0</v>
      </c>
      <c r="EE585" s="233">
        <f ca="1">COUNTIF('Knock Out Stages'!M7:M85,DT585)</f>
        <v>0</v>
      </c>
      <c r="EF585" s="233">
        <f ca="1">COUNTIF('Knock Out Stages'!N7:N85,DT585)</f>
        <v>0</v>
      </c>
      <c r="EG585" s="233">
        <f ca="1">COUNTIF('Knock Out Stages'!O7:O85,DT585)</f>
        <v>0</v>
      </c>
      <c r="EH585" s="233">
        <f ca="1">COUNTIF('Knock Out Stages'!P7:P85,DT585)</f>
        <v>0</v>
      </c>
      <c r="EI585" s="233">
        <f ca="1">COUNTIF('Knock Out Stages'!Q7:Q85,DT585)</f>
        <v>0</v>
      </c>
      <c r="EJ585" s="233">
        <f ca="1">COUNTIF('Knock Out Stages'!R7:R85,DT585)</f>
        <v>0</v>
      </c>
      <c r="EK585" s="233">
        <f t="shared" ca="1" si="916"/>
        <v>0</v>
      </c>
      <c r="EL585" s="235">
        <f ca="1">RANK(EK585,EK3:EK1250)+COUNTIF(EK3:EK585,EK585)-1</f>
        <v>583</v>
      </c>
      <c r="EM585" s="233" t="str">
        <f t="shared" ca="1" si="917"/>
        <v>Gustav Lundgren (Sweden)</v>
      </c>
    </row>
    <row r="586" spans="121:143" x14ac:dyDescent="0.2">
      <c r="DQ586" s="233" t="str">
        <f t="shared" ca="1" si="912"/>
        <v>Sweden</v>
      </c>
      <c r="DR586" s="233">
        <f t="shared" si="913"/>
        <v>11</v>
      </c>
      <c r="DS586" s="233">
        <f t="shared" si="914"/>
        <v>21</v>
      </c>
      <c r="DT586" s="233" t="str">
        <f ca="1">OFFSET(C3,DR586,DS586)</f>
        <v>Herman Johansson</v>
      </c>
      <c r="DU586" s="233">
        <f ca="1">COUNTIF('Group Stages'!J7:J150,DT586)</f>
        <v>0</v>
      </c>
      <c r="DV586" s="233">
        <f ca="1">COUNTIF('Group Stages'!K7:K150,DT586)</f>
        <v>0</v>
      </c>
      <c r="DW586" s="233">
        <f ca="1">COUNTIF('Group Stages'!L7:L150,DT586)</f>
        <v>0</v>
      </c>
      <c r="DX586" s="233">
        <f ca="1">COUNTIF('Group Stages'!M7:M150,DT586)</f>
        <v>0</v>
      </c>
      <c r="DY586" s="233">
        <f ca="1">COUNTIF('Group Stages'!N7:N150,DT586)</f>
        <v>0</v>
      </c>
      <c r="DZ586" s="233">
        <f ca="1">COUNTIF('Group Stages'!O7:O150,DT586)</f>
        <v>0</v>
      </c>
      <c r="EA586" s="233">
        <f ca="1">COUNTIF('Group Stages'!P7:P150,DT586)</f>
        <v>0</v>
      </c>
      <c r="EB586" s="233">
        <f ca="1">COUNTIF('Group Stages'!Q7:Q150,DT586)</f>
        <v>0</v>
      </c>
      <c r="EC586" s="233">
        <f ca="1">COUNTIF('Knock Out Stages'!K7:K85,DT586)</f>
        <v>0</v>
      </c>
      <c r="ED586" s="233">
        <f ca="1">COUNTIF('Knock Out Stages'!L7:L85,DT586)</f>
        <v>0</v>
      </c>
      <c r="EE586" s="233">
        <f ca="1">COUNTIF('Knock Out Stages'!M7:M85,DT586)</f>
        <v>0</v>
      </c>
      <c r="EF586" s="233">
        <f ca="1">COUNTIF('Knock Out Stages'!N7:N85,DT586)</f>
        <v>0</v>
      </c>
      <c r="EG586" s="233">
        <f ca="1">COUNTIF('Knock Out Stages'!O7:O85,DT586)</f>
        <v>0</v>
      </c>
      <c r="EH586" s="233">
        <f ca="1">COUNTIF('Knock Out Stages'!P7:P85,DT586)</f>
        <v>0</v>
      </c>
      <c r="EI586" s="233">
        <f ca="1">COUNTIF('Knock Out Stages'!Q7:Q85,DT586)</f>
        <v>0</v>
      </c>
      <c r="EJ586" s="233">
        <f ca="1">COUNTIF('Knock Out Stages'!R7:R85,DT586)</f>
        <v>0</v>
      </c>
      <c r="EK586" s="233">
        <f t="shared" ca="1" si="916"/>
        <v>0</v>
      </c>
      <c r="EL586" s="235">
        <f ca="1">RANK(EK586,EK3:EK1250)+COUNTIF(EK3:EK586,EK586)-1</f>
        <v>584</v>
      </c>
      <c r="EM586" s="233" t="str">
        <f t="shared" ca="1" si="917"/>
        <v>Herman Johansson (Sweden)</v>
      </c>
    </row>
    <row r="587" spans="121:143" x14ac:dyDescent="0.2">
      <c r="DQ587" s="233" t="str">
        <f t="shared" ca="1" si="912"/>
        <v>Sweden</v>
      </c>
      <c r="DR587" s="233">
        <f t="shared" si="913"/>
        <v>12</v>
      </c>
      <c r="DS587" s="233">
        <f t="shared" si="914"/>
        <v>21</v>
      </c>
      <c r="DT587" s="233" t="str">
        <f ca="1">OFFSET(C3,DR587,DS587)</f>
        <v>Hugo Larsson</v>
      </c>
      <c r="DU587" s="233">
        <f ca="1">COUNTIF('Group Stages'!J7:J150,DT587)</f>
        <v>0</v>
      </c>
      <c r="DV587" s="233">
        <f ca="1">COUNTIF('Group Stages'!K7:K150,DT587)</f>
        <v>0</v>
      </c>
      <c r="DW587" s="233">
        <f ca="1">COUNTIF('Group Stages'!L7:L150,DT587)</f>
        <v>0</v>
      </c>
      <c r="DX587" s="233">
        <f ca="1">COUNTIF('Group Stages'!M7:M150,DT587)</f>
        <v>0</v>
      </c>
      <c r="DY587" s="233">
        <f ca="1">COUNTIF('Group Stages'!N7:N150,DT587)</f>
        <v>0</v>
      </c>
      <c r="DZ587" s="233">
        <f ca="1">COUNTIF('Group Stages'!O7:O150,DT587)</f>
        <v>0</v>
      </c>
      <c r="EA587" s="233">
        <f ca="1">COUNTIF('Group Stages'!P7:P150,DT587)</f>
        <v>0</v>
      </c>
      <c r="EB587" s="233">
        <f ca="1">COUNTIF('Group Stages'!Q7:Q150,DT587)</f>
        <v>0</v>
      </c>
      <c r="EC587" s="233">
        <f ca="1">COUNTIF('Knock Out Stages'!K7:K85,DT587)</f>
        <v>0</v>
      </c>
      <c r="ED587" s="233">
        <f ca="1">COUNTIF('Knock Out Stages'!L7:L85,DT587)</f>
        <v>0</v>
      </c>
      <c r="EE587" s="233">
        <f ca="1">COUNTIF('Knock Out Stages'!M7:M85,DT587)</f>
        <v>0</v>
      </c>
      <c r="EF587" s="233">
        <f ca="1">COUNTIF('Knock Out Stages'!N7:N85,DT587)</f>
        <v>0</v>
      </c>
      <c r="EG587" s="233">
        <f ca="1">COUNTIF('Knock Out Stages'!O7:O85,DT587)</f>
        <v>0</v>
      </c>
      <c r="EH587" s="233">
        <f ca="1">COUNTIF('Knock Out Stages'!P7:P85,DT587)</f>
        <v>0</v>
      </c>
      <c r="EI587" s="233">
        <f ca="1">COUNTIF('Knock Out Stages'!Q7:Q85,DT587)</f>
        <v>0</v>
      </c>
      <c r="EJ587" s="233">
        <f ca="1">COUNTIF('Knock Out Stages'!R7:R85,DT587)</f>
        <v>0</v>
      </c>
      <c r="EK587" s="233">
        <f t="shared" ca="1" si="916"/>
        <v>0</v>
      </c>
      <c r="EL587" s="235">
        <f ca="1">RANK(EK587,EK3:EK1250)+COUNTIF(EK3:EK587,EK587)-1</f>
        <v>585</v>
      </c>
      <c r="EM587" s="233" t="str">
        <f t="shared" ca="1" si="917"/>
        <v>Hugo Larsson (Sweden)</v>
      </c>
    </row>
    <row r="588" spans="121:143" x14ac:dyDescent="0.2">
      <c r="DQ588" s="233" t="str">
        <f t="shared" ca="1" si="912"/>
        <v>Sweden</v>
      </c>
      <c r="DR588" s="233">
        <f t="shared" si="913"/>
        <v>13</v>
      </c>
      <c r="DS588" s="233">
        <f t="shared" si="914"/>
        <v>21</v>
      </c>
      <c r="DT588" s="233" t="str">
        <f ca="1">OFFSET(C3,DR588,DS588)</f>
        <v>Jesper Karlström</v>
      </c>
      <c r="DU588" s="233">
        <f ca="1">COUNTIF('Group Stages'!J7:J150,DT588)</f>
        <v>0</v>
      </c>
      <c r="DV588" s="233">
        <f ca="1">COUNTIF('Group Stages'!K7:K150,DT588)</f>
        <v>0</v>
      </c>
      <c r="DW588" s="233">
        <f ca="1">COUNTIF('Group Stages'!L7:L150,DT588)</f>
        <v>0</v>
      </c>
      <c r="DX588" s="233">
        <f ca="1">COUNTIF('Group Stages'!M7:M150,DT588)</f>
        <v>0</v>
      </c>
      <c r="DY588" s="233">
        <f ca="1">COUNTIF('Group Stages'!N7:N150,DT588)</f>
        <v>0</v>
      </c>
      <c r="DZ588" s="233">
        <f ca="1">COUNTIF('Group Stages'!O7:O150,DT588)</f>
        <v>0</v>
      </c>
      <c r="EA588" s="233">
        <f ca="1">COUNTIF('Group Stages'!P7:P150,DT588)</f>
        <v>0</v>
      </c>
      <c r="EB588" s="233">
        <f ca="1">COUNTIF('Group Stages'!Q7:Q150,DT588)</f>
        <v>0</v>
      </c>
      <c r="EC588" s="233">
        <f ca="1">COUNTIF('Knock Out Stages'!K7:K85,DT588)</f>
        <v>0</v>
      </c>
      <c r="ED588" s="233">
        <f ca="1">COUNTIF('Knock Out Stages'!L7:L85,DT588)</f>
        <v>0</v>
      </c>
      <c r="EE588" s="233">
        <f ca="1">COUNTIF('Knock Out Stages'!M7:M85,DT588)</f>
        <v>0</v>
      </c>
      <c r="EF588" s="233">
        <f ca="1">COUNTIF('Knock Out Stages'!N7:N85,DT588)</f>
        <v>0</v>
      </c>
      <c r="EG588" s="233">
        <f ca="1">COUNTIF('Knock Out Stages'!O7:O85,DT588)</f>
        <v>0</v>
      </c>
      <c r="EH588" s="233">
        <f ca="1">COUNTIF('Knock Out Stages'!P7:P85,DT588)</f>
        <v>0</v>
      </c>
      <c r="EI588" s="233">
        <f ca="1">COUNTIF('Knock Out Stages'!Q7:Q85,DT588)</f>
        <v>0</v>
      </c>
      <c r="EJ588" s="233">
        <f ca="1">COUNTIF('Knock Out Stages'!R7:R85,DT588)</f>
        <v>0</v>
      </c>
      <c r="EK588" s="233">
        <f t="shared" ca="1" si="916"/>
        <v>0</v>
      </c>
      <c r="EL588" s="235">
        <f ca="1">RANK(EK588,EK3:EK1250)+COUNTIF(EK3:EK588,EK588)-1</f>
        <v>586</v>
      </c>
      <c r="EM588" s="233" t="str">
        <f t="shared" ca="1" si="917"/>
        <v>Jesper Karlström (Sweden)</v>
      </c>
    </row>
    <row r="589" spans="121:143" x14ac:dyDescent="0.2">
      <c r="DQ589" s="233" t="str">
        <f t="shared" ca="1" si="912"/>
        <v>Sweden</v>
      </c>
      <c r="DR589" s="233">
        <f t="shared" si="913"/>
        <v>14</v>
      </c>
      <c r="DS589" s="233">
        <f t="shared" si="914"/>
        <v>21</v>
      </c>
      <c r="DT589" s="233" t="str">
        <f ca="1">OFFSET(C3,DR589,DS589)</f>
        <v>Kristoffer Nordfeldt</v>
      </c>
      <c r="DU589" s="233">
        <f ca="1">COUNTIF('Group Stages'!J7:J150,DT589)</f>
        <v>0</v>
      </c>
      <c r="DV589" s="233">
        <f ca="1">COUNTIF('Group Stages'!K7:K150,DT589)</f>
        <v>0</v>
      </c>
      <c r="DW589" s="233">
        <f ca="1">COUNTIF('Group Stages'!L7:L150,DT589)</f>
        <v>0</v>
      </c>
      <c r="DX589" s="233">
        <f ca="1">COUNTIF('Group Stages'!M7:M150,DT589)</f>
        <v>0</v>
      </c>
      <c r="DY589" s="233">
        <f ca="1">COUNTIF('Group Stages'!N7:N150,DT589)</f>
        <v>0</v>
      </c>
      <c r="DZ589" s="233">
        <f ca="1">COUNTIF('Group Stages'!O7:O150,DT589)</f>
        <v>0</v>
      </c>
      <c r="EA589" s="233">
        <f ca="1">COUNTIF('Group Stages'!P7:P150,DT589)</f>
        <v>0</v>
      </c>
      <c r="EB589" s="233">
        <f ca="1">COUNTIF('Group Stages'!Q7:Q150,DT589)</f>
        <v>0</v>
      </c>
      <c r="EC589" s="233">
        <f ca="1">COUNTIF('Knock Out Stages'!K7:K85,DT589)</f>
        <v>0</v>
      </c>
      <c r="ED589" s="233">
        <f ca="1">COUNTIF('Knock Out Stages'!L7:L85,DT589)</f>
        <v>0</v>
      </c>
      <c r="EE589" s="233">
        <f ca="1">COUNTIF('Knock Out Stages'!M7:M85,DT589)</f>
        <v>0</v>
      </c>
      <c r="EF589" s="233">
        <f ca="1">COUNTIF('Knock Out Stages'!N7:N85,DT589)</f>
        <v>0</v>
      </c>
      <c r="EG589" s="233">
        <f ca="1">COUNTIF('Knock Out Stages'!O7:O85,DT589)</f>
        <v>0</v>
      </c>
      <c r="EH589" s="233">
        <f ca="1">COUNTIF('Knock Out Stages'!P7:P85,DT589)</f>
        <v>0</v>
      </c>
      <c r="EI589" s="233">
        <f ca="1">COUNTIF('Knock Out Stages'!Q7:Q85,DT589)</f>
        <v>0</v>
      </c>
      <c r="EJ589" s="233">
        <f ca="1">COUNTIF('Knock Out Stages'!R7:R85,DT589)</f>
        <v>0</v>
      </c>
      <c r="EK589" s="233">
        <f t="shared" ca="1" si="916"/>
        <v>0</v>
      </c>
      <c r="EL589" s="235">
        <f ca="1">RANK(EK589,EK3:EK1250)+COUNTIF(EK3:EK589,EK589)-1</f>
        <v>587</v>
      </c>
      <c r="EM589" s="233" t="str">
        <f t="shared" ca="1" si="917"/>
        <v>Kristoffer Nordfeldt (Sweden)</v>
      </c>
    </row>
    <row r="590" spans="121:143" x14ac:dyDescent="0.2">
      <c r="DQ590" s="233" t="str">
        <f t="shared" ca="1" si="912"/>
        <v>Sweden</v>
      </c>
      <c r="DR590" s="233">
        <f t="shared" si="913"/>
        <v>15</v>
      </c>
      <c r="DS590" s="233">
        <f t="shared" si="914"/>
        <v>21</v>
      </c>
      <c r="DT590" s="233" t="str">
        <f ca="1">OFFSET(C3,DR590,DS590)</f>
        <v>Lucas Bergvall</v>
      </c>
      <c r="DU590" s="233">
        <f ca="1">COUNTIF('Group Stages'!J7:J150,DT590)</f>
        <v>0</v>
      </c>
      <c r="DV590" s="233">
        <f ca="1">COUNTIF('Group Stages'!K7:K150,DT590)</f>
        <v>0</v>
      </c>
      <c r="DW590" s="233">
        <f ca="1">COUNTIF('Group Stages'!L7:L150,DT590)</f>
        <v>0</v>
      </c>
      <c r="DX590" s="233">
        <f ca="1">COUNTIF('Group Stages'!M7:M150,DT590)</f>
        <v>0</v>
      </c>
      <c r="DY590" s="233">
        <f ca="1">COUNTIF('Group Stages'!N7:N150,DT590)</f>
        <v>0</v>
      </c>
      <c r="DZ590" s="233">
        <f ca="1">COUNTIF('Group Stages'!O7:O150,DT590)</f>
        <v>0</v>
      </c>
      <c r="EA590" s="233">
        <f ca="1">COUNTIF('Group Stages'!P7:P150,DT590)</f>
        <v>0</v>
      </c>
      <c r="EB590" s="233">
        <f ca="1">COUNTIF('Group Stages'!Q7:Q150,DT590)</f>
        <v>0</v>
      </c>
      <c r="EC590" s="233">
        <f ca="1">COUNTIF('Knock Out Stages'!K7:K85,DT590)</f>
        <v>0</v>
      </c>
      <c r="ED590" s="233">
        <f ca="1">COUNTIF('Knock Out Stages'!L7:L85,DT590)</f>
        <v>0</v>
      </c>
      <c r="EE590" s="233">
        <f ca="1">COUNTIF('Knock Out Stages'!M7:M85,DT590)</f>
        <v>0</v>
      </c>
      <c r="EF590" s="233">
        <f ca="1">COUNTIF('Knock Out Stages'!N7:N85,DT590)</f>
        <v>0</v>
      </c>
      <c r="EG590" s="233">
        <f ca="1">COUNTIF('Knock Out Stages'!O7:O85,DT590)</f>
        <v>0</v>
      </c>
      <c r="EH590" s="233">
        <f ca="1">COUNTIF('Knock Out Stages'!P7:P85,DT590)</f>
        <v>0</v>
      </c>
      <c r="EI590" s="233">
        <f ca="1">COUNTIF('Knock Out Stages'!Q7:Q85,DT590)</f>
        <v>0</v>
      </c>
      <c r="EJ590" s="233">
        <f ca="1">COUNTIF('Knock Out Stages'!R7:R85,DT590)</f>
        <v>0</v>
      </c>
      <c r="EK590" s="233">
        <f t="shared" ca="1" si="916"/>
        <v>0</v>
      </c>
      <c r="EL590" s="235">
        <f ca="1">RANK(EK590,EK3:EK1250)+COUNTIF(EK3:EK590,EK590)-1</f>
        <v>588</v>
      </c>
      <c r="EM590" s="233" t="str">
        <f t="shared" ca="1" si="917"/>
        <v>Lucas Bergvall (Sweden)</v>
      </c>
    </row>
    <row r="591" spans="121:143" x14ac:dyDescent="0.2">
      <c r="DQ591" s="233" t="str">
        <f t="shared" ca="1" si="912"/>
        <v>Sweden</v>
      </c>
      <c r="DR591" s="233">
        <f t="shared" si="913"/>
        <v>16</v>
      </c>
      <c r="DS591" s="233">
        <f t="shared" si="914"/>
        <v>21</v>
      </c>
      <c r="DT591" s="233" t="str">
        <f ca="1">OFFSET(C3,DR591,DS591)</f>
        <v>Mattias Svanberg</v>
      </c>
      <c r="DU591" s="233">
        <f ca="1">COUNTIF('Group Stages'!J7:J150,DT591)</f>
        <v>0</v>
      </c>
      <c r="DV591" s="233">
        <f ca="1">COUNTIF('Group Stages'!K7:K150,DT591)</f>
        <v>0</v>
      </c>
      <c r="DW591" s="233">
        <f ca="1">COUNTIF('Group Stages'!L7:L150,DT591)</f>
        <v>0</v>
      </c>
      <c r="DX591" s="233">
        <f ca="1">COUNTIF('Group Stages'!M7:M150,DT591)</f>
        <v>0</v>
      </c>
      <c r="DY591" s="233">
        <f ca="1">COUNTIF('Group Stages'!N7:N150,DT591)</f>
        <v>0</v>
      </c>
      <c r="DZ591" s="233">
        <f ca="1">COUNTIF('Group Stages'!O7:O150,DT591)</f>
        <v>0</v>
      </c>
      <c r="EA591" s="233">
        <f ca="1">COUNTIF('Group Stages'!P7:P150,DT591)</f>
        <v>0</v>
      </c>
      <c r="EB591" s="233">
        <f ca="1">COUNTIF('Group Stages'!Q7:Q150,DT591)</f>
        <v>0</v>
      </c>
      <c r="EC591" s="233">
        <f ca="1">COUNTIF('Knock Out Stages'!K7:K85,DT591)</f>
        <v>0</v>
      </c>
      <c r="ED591" s="233">
        <f ca="1">COUNTIF('Knock Out Stages'!L7:L85,DT591)</f>
        <v>0</v>
      </c>
      <c r="EE591" s="233">
        <f ca="1">COUNTIF('Knock Out Stages'!M7:M85,DT591)</f>
        <v>0</v>
      </c>
      <c r="EF591" s="233">
        <f ca="1">COUNTIF('Knock Out Stages'!N7:N85,DT591)</f>
        <v>0</v>
      </c>
      <c r="EG591" s="233">
        <f ca="1">COUNTIF('Knock Out Stages'!O7:O85,DT591)</f>
        <v>0</v>
      </c>
      <c r="EH591" s="233">
        <f ca="1">COUNTIF('Knock Out Stages'!P7:P85,DT591)</f>
        <v>0</v>
      </c>
      <c r="EI591" s="233">
        <f ca="1">COUNTIF('Knock Out Stages'!Q7:Q85,DT591)</f>
        <v>0</v>
      </c>
      <c r="EJ591" s="233">
        <f ca="1">COUNTIF('Knock Out Stages'!R7:R85,DT591)</f>
        <v>0</v>
      </c>
      <c r="EK591" s="233">
        <f t="shared" ca="1" si="916"/>
        <v>0</v>
      </c>
      <c r="EL591" s="235">
        <f ca="1">RANK(EK591,EK3:EK1250)+COUNTIF(EK3:EK591,EK591)-1</f>
        <v>589</v>
      </c>
      <c r="EM591" s="233" t="str">
        <f t="shared" ca="1" si="917"/>
        <v>Mattias Svanberg (Sweden)</v>
      </c>
    </row>
    <row r="592" spans="121:143" x14ac:dyDescent="0.2">
      <c r="DQ592" s="233" t="str">
        <f t="shared" ca="1" si="912"/>
        <v>Sweden</v>
      </c>
      <c r="DR592" s="233">
        <f t="shared" si="913"/>
        <v>17</v>
      </c>
      <c r="DS592" s="233">
        <f t="shared" si="914"/>
        <v>21</v>
      </c>
      <c r="DT592" s="233" t="str">
        <f ca="1">OFFSET(C3,DR592,DS592)</f>
        <v>Melker Ellborg</v>
      </c>
      <c r="DU592" s="233">
        <f ca="1">COUNTIF('Group Stages'!J7:J150,DT592)</f>
        <v>0</v>
      </c>
      <c r="DV592" s="233">
        <f ca="1">COUNTIF('Group Stages'!K7:K150,DT592)</f>
        <v>0</v>
      </c>
      <c r="DW592" s="233">
        <f ca="1">COUNTIF('Group Stages'!L7:L150,DT592)</f>
        <v>0</v>
      </c>
      <c r="DX592" s="233">
        <f ca="1">COUNTIF('Group Stages'!M7:M150,DT592)</f>
        <v>0</v>
      </c>
      <c r="DY592" s="233">
        <f ca="1">COUNTIF('Group Stages'!N7:N150,DT592)</f>
        <v>0</v>
      </c>
      <c r="DZ592" s="233">
        <f ca="1">COUNTIF('Group Stages'!O7:O150,DT592)</f>
        <v>0</v>
      </c>
      <c r="EA592" s="233">
        <f ca="1">COUNTIF('Group Stages'!P7:P150,DT592)</f>
        <v>0</v>
      </c>
      <c r="EB592" s="233">
        <f ca="1">COUNTIF('Group Stages'!Q7:Q150,DT592)</f>
        <v>0</v>
      </c>
      <c r="EC592" s="233">
        <f ca="1">COUNTIF('Knock Out Stages'!K7:K85,DT592)</f>
        <v>0</v>
      </c>
      <c r="ED592" s="233">
        <f ca="1">COUNTIF('Knock Out Stages'!L7:L85,DT592)</f>
        <v>0</v>
      </c>
      <c r="EE592" s="233">
        <f ca="1">COUNTIF('Knock Out Stages'!M7:M85,DT592)</f>
        <v>0</v>
      </c>
      <c r="EF592" s="233">
        <f ca="1">COUNTIF('Knock Out Stages'!N7:N85,DT592)</f>
        <v>0</v>
      </c>
      <c r="EG592" s="233">
        <f ca="1">COUNTIF('Knock Out Stages'!O7:O85,DT592)</f>
        <v>0</v>
      </c>
      <c r="EH592" s="233">
        <f ca="1">COUNTIF('Knock Out Stages'!P7:P85,DT592)</f>
        <v>0</v>
      </c>
      <c r="EI592" s="233">
        <f ca="1">COUNTIF('Knock Out Stages'!Q7:Q85,DT592)</f>
        <v>0</v>
      </c>
      <c r="EJ592" s="233">
        <f ca="1">COUNTIF('Knock Out Stages'!R7:R85,DT592)</f>
        <v>0</v>
      </c>
      <c r="EK592" s="233">
        <f t="shared" ca="1" si="916"/>
        <v>0</v>
      </c>
      <c r="EL592" s="235">
        <f ca="1">RANK(EK592,EK3:EK1250)+COUNTIF(EK3:EK592,EK592)-1</f>
        <v>590</v>
      </c>
      <c r="EM592" s="233" t="str">
        <f t="shared" ca="1" si="917"/>
        <v>Melker Ellborg (Sweden)</v>
      </c>
    </row>
    <row r="593" spans="121:143" x14ac:dyDescent="0.2">
      <c r="DQ593" s="233" t="str">
        <f t="shared" ca="1" si="912"/>
        <v>Sweden</v>
      </c>
      <c r="DR593" s="233">
        <f t="shared" si="913"/>
        <v>18</v>
      </c>
      <c r="DS593" s="233">
        <f t="shared" si="914"/>
        <v>21</v>
      </c>
      <c r="DT593" s="233" t="str">
        <f ca="1">OFFSET(C3,DR593,DS593)</f>
        <v>Noel Törnqvist</v>
      </c>
      <c r="DU593" s="233">
        <f ca="1">COUNTIF('Group Stages'!J7:J150,DT593)</f>
        <v>0</v>
      </c>
      <c r="DV593" s="233">
        <f ca="1">COUNTIF('Group Stages'!K7:K150,DT593)</f>
        <v>0</v>
      </c>
      <c r="DW593" s="233">
        <f ca="1">COUNTIF('Group Stages'!L7:L150,DT593)</f>
        <v>0</v>
      </c>
      <c r="DX593" s="233">
        <f ca="1">COUNTIF('Group Stages'!M7:M150,DT593)</f>
        <v>0</v>
      </c>
      <c r="DY593" s="233">
        <f ca="1">COUNTIF('Group Stages'!N7:N150,DT593)</f>
        <v>0</v>
      </c>
      <c r="DZ593" s="233">
        <f ca="1">COUNTIF('Group Stages'!O7:O150,DT593)</f>
        <v>0</v>
      </c>
      <c r="EA593" s="233">
        <f ca="1">COUNTIF('Group Stages'!P7:P150,DT593)</f>
        <v>0</v>
      </c>
      <c r="EB593" s="233">
        <f ca="1">COUNTIF('Group Stages'!Q7:Q150,DT593)</f>
        <v>0</v>
      </c>
      <c r="EC593" s="233">
        <f ca="1">COUNTIF('Knock Out Stages'!K7:K85,DT593)</f>
        <v>0</v>
      </c>
      <c r="ED593" s="233">
        <f ca="1">COUNTIF('Knock Out Stages'!L7:L85,DT593)</f>
        <v>0</v>
      </c>
      <c r="EE593" s="233">
        <f ca="1">COUNTIF('Knock Out Stages'!M7:M85,DT593)</f>
        <v>0</v>
      </c>
      <c r="EF593" s="233">
        <f ca="1">COUNTIF('Knock Out Stages'!N7:N85,DT593)</f>
        <v>0</v>
      </c>
      <c r="EG593" s="233">
        <f ca="1">COUNTIF('Knock Out Stages'!O7:O85,DT593)</f>
        <v>0</v>
      </c>
      <c r="EH593" s="233">
        <f ca="1">COUNTIF('Knock Out Stages'!P7:P85,DT593)</f>
        <v>0</v>
      </c>
      <c r="EI593" s="233">
        <f ca="1">COUNTIF('Knock Out Stages'!Q7:Q85,DT593)</f>
        <v>0</v>
      </c>
      <c r="EJ593" s="233">
        <f ca="1">COUNTIF('Knock Out Stages'!R7:R85,DT593)</f>
        <v>0</v>
      </c>
      <c r="EK593" s="233">
        <f t="shared" ca="1" si="916"/>
        <v>0</v>
      </c>
      <c r="EL593" s="235">
        <f ca="1">RANK(EK593,EK3:EK1250)+COUNTIF(EK3:EK593,EK593)-1</f>
        <v>591</v>
      </c>
      <c r="EM593" s="233" t="str">
        <f t="shared" ca="1" si="917"/>
        <v>Noel Törnqvist (Sweden)</v>
      </c>
    </row>
    <row r="594" spans="121:143" x14ac:dyDescent="0.2">
      <c r="DQ594" s="233" t="str">
        <f t="shared" ca="1" si="912"/>
        <v>Sweden</v>
      </c>
      <c r="DR594" s="233">
        <f t="shared" si="913"/>
        <v>19</v>
      </c>
      <c r="DS594" s="233">
        <f t="shared" si="914"/>
        <v>21</v>
      </c>
      <c r="DT594" s="233" t="str">
        <f ca="1">OFFSET(C3,DR594,DS594)</f>
        <v>Roony Bardghji</v>
      </c>
      <c r="DU594" s="233">
        <f ca="1">COUNTIF('Group Stages'!J7:J150,DT594)</f>
        <v>0</v>
      </c>
      <c r="DV594" s="233">
        <f ca="1">COUNTIF('Group Stages'!K7:K150,DT594)</f>
        <v>0</v>
      </c>
      <c r="DW594" s="233">
        <f ca="1">COUNTIF('Group Stages'!L7:L150,DT594)</f>
        <v>0</v>
      </c>
      <c r="DX594" s="233">
        <f ca="1">COUNTIF('Group Stages'!M7:M150,DT594)</f>
        <v>0</v>
      </c>
      <c r="DY594" s="233">
        <f ca="1">COUNTIF('Group Stages'!N7:N150,DT594)</f>
        <v>0</v>
      </c>
      <c r="DZ594" s="233">
        <f ca="1">COUNTIF('Group Stages'!O7:O150,DT594)</f>
        <v>0</v>
      </c>
      <c r="EA594" s="233">
        <f ca="1">COUNTIF('Group Stages'!P7:P150,DT594)</f>
        <v>0</v>
      </c>
      <c r="EB594" s="233">
        <f ca="1">COUNTIF('Group Stages'!Q7:Q150,DT594)</f>
        <v>0</v>
      </c>
      <c r="EC594" s="233">
        <f ca="1">COUNTIF('Knock Out Stages'!K7:K85,DT594)</f>
        <v>0</v>
      </c>
      <c r="ED594" s="233">
        <f ca="1">COUNTIF('Knock Out Stages'!L7:L85,DT594)</f>
        <v>0</v>
      </c>
      <c r="EE594" s="233">
        <f ca="1">COUNTIF('Knock Out Stages'!M7:M85,DT594)</f>
        <v>0</v>
      </c>
      <c r="EF594" s="233">
        <f ca="1">COUNTIF('Knock Out Stages'!N7:N85,DT594)</f>
        <v>0</v>
      </c>
      <c r="EG594" s="233">
        <f ca="1">COUNTIF('Knock Out Stages'!O7:O85,DT594)</f>
        <v>0</v>
      </c>
      <c r="EH594" s="233">
        <f ca="1">COUNTIF('Knock Out Stages'!P7:P85,DT594)</f>
        <v>0</v>
      </c>
      <c r="EI594" s="233">
        <f ca="1">COUNTIF('Knock Out Stages'!Q7:Q85,DT594)</f>
        <v>0</v>
      </c>
      <c r="EJ594" s="233">
        <f ca="1">COUNTIF('Knock Out Stages'!R7:R85,DT594)</f>
        <v>0</v>
      </c>
      <c r="EK594" s="233">
        <f t="shared" ca="1" si="916"/>
        <v>0</v>
      </c>
      <c r="EL594" s="235">
        <f ca="1">RANK(EK594,EK3:EK1250)+COUNTIF(EK3:EK594,EK594)-1</f>
        <v>592</v>
      </c>
      <c r="EM594" s="233" t="str">
        <f t="shared" ca="1" si="917"/>
        <v>Roony Bardghji (Sweden)</v>
      </c>
    </row>
    <row r="595" spans="121:143" x14ac:dyDescent="0.2">
      <c r="DQ595" s="233" t="str">
        <f t="shared" ca="1" si="912"/>
        <v>Sweden</v>
      </c>
      <c r="DR595" s="233">
        <f t="shared" si="913"/>
        <v>20</v>
      </c>
      <c r="DS595" s="233">
        <f t="shared" si="914"/>
        <v>21</v>
      </c>
      <c r="DT595" s="233" t="str">
        <f ca="1">OFFSET(C3,DR595,DS595)</f>
        <v>Taha Ali</v>
      </c>
      <c r="DU595" s="233">
        <f ca="1">COUNTIF('Group Stages'!J7:J150,DT595)</f>
        <v>0</v>
      </c>
      <c r="DV595" s="233">
        <f ca="1">COUNTIF('Group Stages'!K7:K150,DT595)</f>
        <v>0</v>
      </c>
      <c r="DW595" s="233">
        <f ca="1">COUNTIF('Group Stages'!L7:L150,DT595)</f>
        <v>0</v>
      </c>
      <c r="DX595" s="233">
        <f ca="1">COUNTIF('Group Stages'!M7:M150,DT595)</f>
        <v>0</v>
      </c>
      <c r="DY595" s="233">
        <f ca="1">COUNTIF('Group Stages'!N7:N150,DT595)</f>
        <v>0</v>
      </c>
      <c r="DZ595" s="233">
        <f ca="1">COUNTIF('Group Stages'!O7:O150,DT595)</f>
        <v>0</v>
      </c>
      <c r="EA595" s="233">
        <f ca="1">COUNTIF('Group Stages'!P7:P150,DT595)</f>
        <v>0</v>
      </c>
      <c r="EB595" s="233">
        <f ca="1">COUNTIF('Group Stages'!Q7:Q150,DT595)</f>
        <v>0</v>
      </c>
      <c r="EC595" s="233">
        <f ca="1">COUNTIF('Knock Out Stages'!K7:K85,DT595)</f>
        <v>0</v>
      </c>
      <c r="ED595" s="233">
        <f ca="1">COUNTIF('Knock Out Stages'!L7:L85,DT595)</f>
        <v>0</v>
      </c>
      <c r="EE595" s="233">
        <f ca="1">COUNTIF('Knock Out Stages'!M7:M85,DT595)</f>
        <v>0</v>
      </c>
      <c r="EF595" s="233">
        <f ca="1">COUNTIF('Knock Out Stages'!N7:N85,DT595)</f>
        <v>0</v>
      </c>
      <c r="EG595" s="233">
        <f ca="1">COUNTIF('Knock Out Stages'!O7:O85,DT595)</f>
        <v>0</v>
      </c>
      <c r="EH595" s="233">
        <f ca="1">COUNTIF('Knock Out Stages'!P7:P85,DT595)</f>
        <v>0</v>
      </c>
      <c r="EI595" s="233">
        <f ca="1">COUNTIF('Knock Out Stages'!Q7:Q85,DT595)</f>
        <v>0</v>
      </c>
      <c r="EJ595" s="233">
        <f ca="1">COUNTIF('Knock Out Stages'!R7:R85,DT595)</f>
        <v>0</v>
      </c>
      <c r="EK595" s="233">
        <f t="shared" ca="1" si="916"/>
        <v>0</v>
      </c>
      <c r="EL595" s="235">
        <f ca="1">RANK(EK595,EK3:EK1250)+COUNTIF(EK3:EK595,EK595)-1</f>
        <v>593</v>
      </c>
      <c r="EM595" s="233" t="str">
        <f t="shared" ca="1" si="917"/>
        <v>Taha Ali (Sweden)</v>
      </c>
    </row>
    <row r="596" spans="121:143" x14ac:dyDescent="0.2">
      <c r="DQ596" s="233" t="str">
        <f t="shared" ca="1" si="912"/>
        <v>Sweden</v>
      </c>
      <c r="DR596" s="233">
        <f t="shared" si="913"/>
        <v>21</v>
      </c>
      <c r="DS596" s="233">
        <f t="shared" si="914"/>
        <v>21</v>
      </c>
      <c r="DT596" s="233" t="str">
        <f ca="1">OFFSET(C3,DR596,DS596)</f>
        <v>Victor Eriksson</v>
      </c>
      <c r="DU596" s="233">
        <f ca="1">COUNTIF('Group Stages'!J7:J150,DT596)</f>
        <v>0</v>
      </c>
      <c r="DV596" s="233">
        <f ca="1">COUNTIF('Group Stages'!K7:K150,DT596)</f>
        <v>0</v>
      </c>
      <c r="DW596" s="233">
        <f ca="1">COUNTIF('Group Stages'!L7:L150,DT596)</f>
        <v>0</v>
      </c>
      <c r="DX596" s="233">
        <f ca="1">COUNTIF('Group Stages'!M7:M150,DT596)</f>
        <v>0</v>
      </c>
      <c r="DY596" s="233">
        <f ca="1">COUNTIF('Group Stages'!N7:N150,DT596)</f>
        <v>0</v>
      </c>
      <c r="DZ596" s="233">
        <f ca="1">COUNTIF('Group Stages'!O7:O150,DT596)</f>
        <v>0</v>
      </c>
      <c r="EA596" s="233">
        <f ca="1">COUNTIF('Group Stages'!P7:P150,DT596)</f>
        <v>0</v>
      </c>
      <c r="EB596" s="233">
        <f ca="1">COUNTIF('Group Stages'!Q7:Q150,DT596)</f>
        <v>0</v>
      </c>
      <c r="EC596" s="233">
        <f ca="1">COUNTIF('Knock Out Stages'!K7:K85,DT596)</f>
        <v>0</v>
      </c>
      <c r="ED596" s="233">
        <f ca="1">COUNTIF('Knock Out Stages'!L7:L85,DT596)</f>
        <v>0</v>
      </c>
      <c r="EE596" s="233">
        <f ca="1">COUNTIF('Knock Out Stages'!M7:M85,DT596)</f>
        <v>0</v>
      </c>
      <c r="EF596" s="233">
        <f ca="1">COUNTIF('Knock Out Stages'!N7:N85,DT596)</f>
        <v>0</v>
      </c>
      <c r="EG596" s="233">
        <f ca="1">COUNTIF('Knock Out Stages'!O7:O85,DT596)</f>
        <v>0</v>
      </c>
      <c r="EH596" s="233">
        <f ca="1">COUNTIF('Knock Out Stages'!P7:P85,DT596)</f>
        <v>0</v>
      </c>
      <c r="EI596" s="233">
        <f ca="1">COUNTIF('Knock Out Stages'!Q7:Q85,DT596)</f>
        <v>0</v>
      </c>
      <c r="EJ596" s="233">
        <f ca="1">COUNTIF('Knock Out Stages'!R7:R85,DT596)</f>
        <v>0</v>
      </c>
      <c r="EK596" s="233">
        <f t="shared" ca="1" si="916"/>
        <v>0</v>
      </c>
      <c r="EL596" s="235">
        <f ca="1">RANK(EK596,EK3:EK1250)+COUNTIF(EK3:EK596,EK596)-1</f>
        <v>594</v>
      </c>
      <c r="EM596" s="233" t="str">
        <f t="shared" ca="1" si="917"/>
        <v>Victor Eriksson (Sweden)</v>
      </c>
    </row>
    <row r="597" spans="121:143" x14ac:dyDescent="0.2">
      <c r="DQ597" s="233" t="str">
        <f t="shared" ca="1" si="912"/>
        <v>Sweden</v>
      </c>
      <c r="DR597" s="233">
        <f t="shared" si="913"/>
        <v>22</v>
      </c>
      <c r="DS597" s="233">
        <f t="shared" si="914"/>
        <v>21</v>
      </c>
      <c r="DT597" s="233" t="str">
        <f ca="1">OFFSET(C3,DR597,DS597)</f>
        <v>Victor Lindelöf</v>
      </c>
      <c r="DU597" s="233">
        <f ca="1">COUNTIF('Group Stages'!J7:J150,DT597)</f>
        <v>0</v>
      </c>
      <c r="DV597" s="233">
        <f ca="1">COUNTIF('Group Stages'!K7:K150,DT597)</f>
        <v>0</v>
      </c>
      <c r="DW597" s="233">
        <f ca="1">COUNTIF('Group Stages'!L7:L150,DT597)</f>
        <v>0</v>
      </c>
      <c r="DX597" s="233">
        <f ca="1">COUNTIF('Group Stages'!M7:M150,DT597)</f>
        <v>0</v>
      </c>
      <c r="DY597" s="233">
        <f ca="1">COUNTIF('Group Stages'!N7:N150,DT597)</f>
        <v>0</v>
      </c>
      <c r="DZ597" s="233">
        <f ca="1">COUNTIF('Group Stages'!O7:O150,DT597)</f>
        <v>0</v>
      </c>
      <c r="EA597" s="233">
        <f ca="1">COUNTIF('Group Stages'!P7:P150,DT597)</f>
        <v>0</v>
      </c>
      <c r="EB597" s="233">
        <f ca="1">COUNTIF('Group Stages'!Q7:Q150,DT597)</f>
        <v>0</v>
      </c>
      <c r="EC597" s="233">
        <f ca="1">COUNTIF('Knock Out Stages'!K7:K85,DT597)</f>
        <v>0</v>
      </c>
      <c r="ED597" s="233">
        <f ca="1">COUNTIF('Knock Out Stages'!L7:L85,DT597)</f>
        <v>0</v>
      </c>
      <c r="EE597" s="233">
        <f ca="1">COUNTIF('Knock Out Stages'!M7:M85,DT597)</f>
        <v>0</v>
      </c>
      <c r="EF597" s="233">
        <f ca="1">COUNTIF('Knock Out Stages'!N7:N85,DT597)</f>
        <v>0</v>
      </c>
      <c r="EG597" s="233">
        <f ca="1">COUNTIF('Knock Out Stages'!O7:O85,DT597)</f>
        <v>0</v>
      </c>
      <c r="EH597" s="233">
        <f ca="1">COUNTIF('Knock Out Stages'!P7:P85,DT597)</f>
        <v>0</v>
      </c>
      <c r="EI597" s="233">
        <f ca="1">COUNTIF('Knock Out Stages'!Q7:Q85,DT597)</f>
        <v>0</v>
      </c>
      <c r="EJ597" s="233">
        <f ca="1">COUNTIF('Knock Out Stages'!R7:R85,DT597)</f>
        <v>0</v>
      </c>
      <c r="EK597" s="233">
        <f t="shared" ca="1" si="916"/>
        <v>0</v>
      </c>
      <c r="EL597" s="235">
        <f ca="1">RANK(EK597,EK3:EK1250)+COUNTIF(EK3:EK597,EK597)-1</f>
        <v>595</v>
      </c>
      <c r="EM597" s="233" t="str">
        <f t="shared" ca="1" si="917"/>
        <v>Victor Lindelöf (Sweden)</v>
      </c>
    </row>
    <row r="598" spans="121:143" x14ac:dyDescent="0.2">
      <c r="DQ598" s="233" t="str">
        <f t="shared" ca="1" si="912"/>
        <v>Sweden</v>
      </c>
      <c r="DR598" s="233">
        <f t="shared" si="913"/>
        <v>23</v>
      </c>
      <c r="DS598" s="233">
        <f t="shared" si="914"/>
        <v>21</v>
      </c>
      <c r="DT598" s="233" t="str">
        <f ca="1">OFFSET(C3,DR598,DS598)</f>
        <v>Viktor Gyökeres</v>
      </c>
      <c r="DU598" s="233">
        <f ca="1">COUNTIF('Group Stages'!J7:J150,DT598)</f>
        <v>0</v>
      </c>
      <c r="DV598" s="233">
        <f ca="1">COUNTIF('Group Stages'!K7:K150,DT598)</f>
        <v>0</v>
      </c>
      <c r="DW598" s="233">
        <f ca="1">COUNTIF('Group Stages'!L7:L150,DT598)</f>
        <v>0</v>
      </c>
      <c r="DX598" s="233">
        <f ca="1">COUNTIF('Group Stages'!M7:M150,DT598)</f>
        <v>0</v>
      </c>
      <c r="DY598" s="233">
        <f ca="1">COUNTIF('Group Stages'!N7:N150,DT598)</f>
        <v>0</v>
      </c>
      <c r="DZ598" s="233">
        <f ca="1">COUNTIF('Group Stages'!O7:O150,DT598)</f>
        <v>0</v>
      </c>
      <c r="EA598" s="233">
        <f ca="1">COUNTIF('Group Stages'!P7:P150,DT598)</f>
        <v>0</v>
      </c>
      <c r="EB598" s="233">
        <f ca="1">COUNTIF('Group Stages'!Q7:Q150,DT598)</f>
        <v>0</v>
      </c>
      <c r="EC598" s="233">
        <f ca="1">COUNTIF('Knock Out Stages'!K7:K85,DT598)</f>
        <v>0</v>
      </c>
      <c r="ED598" s="233">
        <f ca="1">COUNTIF('Knock Out Stages'!L7:L85,DT598)</f>
        <v>0</v>
      </c>
      <c r="EE598" s="233">
        <f ca="1">COUNTIF('Knock Out Stages'!M7:M85,DT598)</f>
        <v>0</v>
      </c>
      <c r="EF598" s="233">
        <f ca="1">COUNTIF('Knock Out Stages'!N7:N85,DT598)</f>
        <v>0</v>
      </c>
      <c r="EG598" s="233">
        <f ca="1">COUNTIF('Knock Out Stages'!O7:O85,DT598)</f>
        <v>0</v>
      </c>
      <c r="EH598" s="233">
        <f ca="1">COUNTIF('Knock Out Stages'!P7:P85,DT598)</f>
        <v>0</v>
      </c>
      <c r="EI598" s="233">
        <f ca="1">COUNTIF('Knock Out Stages'!Q7:Q85,DT598)</f>
        <v>0</v>
      </c>
      <c r="EJ598" s="233">
        <f ca="1">COUNTIF('Knock Out Stages'!R7:R85,DT598)</f>
        <v>0</v>
      </c>
      <c r="EK598" s="233">
        <f t="shared" ca="1" si="916"/>
        <v>0</v>
      </c>
      <c r="EL598" s="235">
        <f ca="1">RANK(EK598,EK3:EK1250)+COUNTIF(EK3:EK598,EK598)-1</f>
        <v>596</v>
      </c>
      <c r="EM598" s="233" t="str">
        <f t="shared" ca="1" si="917"/>
        <v>Viktor Gyökeres (Sweden)</v>
      </c>
    </row>
    <row r="599" spans="121:143" x14ac:dyDescent="0.2">
      <c r="DQ599" s="233" t="str">
        <f t="shared" ca="1" si="912"/>
        <v>Sweden</v>
      </c>
      <c r="DR599" s="233">
        <f t="shared" si="913"/>
        <v>24</v>
      </c>
      <c r="DS599" s="233">
        <f t="shared" si="914"/>
        <v>21</v>
      </c>
      <c r="DT599" s="233" t="str">
        <f ca="1">OFFSET(C3,DR599,DS599)</f>
        <v>Williot Swedberg</v>
      </c>
      <c r="DU599" s="233">
        <f ca="1">COUNTIF('Group Stages'!J7:J150,DT599)</f>
        <v>0</v>
      </c>
      <c r="DV599" s="233">
        <f ca="1">COUNTIF('Group Stages'!K7:K150,DT599)</f>
        <v>0</v>
      </c>
      <c r="DW599" s="233">
        <f ca="1">COUNTIF('Group Stages'!L7:L150,DT599)</f>
        <v>0</v>
      </c>
      <c r="DX599" s="233">
        <f ca="1">COUNTIF('Group Stages'!M7:M150,DT599)</f>
        <v>0</v>
      </c>
      <c r="DY599" s="233">
        <f ca="1">COUNTIF('Group Stages'!N7:N150,DT599)</f>
        <v>0</v>
      </c>
      <c r="DZ599" s="233">
        <f ca="1">COUNTIF('Group Stages'!O7:O150,DT599)</f>
        <v>0</v>
      </c>
      <c r="EA599" s="233">
        <f ca="1">COUNTIF('Group Stages'!P7:P150,DT599)</f>
        <v>0</v>
      </c>
      <c r="EB599" s="233">
        <f ca="1">COUNTIF('Group Stages'!Q7:Q150,DT599)</f>
        <v>0</v>
      </c>
      <c r="EC599" s="233">
        <f ca="1">COUNTIF('Knock Out Stages'!K7:K85,DT599)</f>
        <v>0</v>
      </c>
      <c r="ED599" s="233">
        <f ca="1">COUNTIF('Knock Out Stages'!L7:L85,DT599)</f>
        <v>0</v>
      </c>
      <c r="EE599" s="233">
        <f ca="1">COUNTIF('Knock Out Stages'!M7:M85,DT599)</f>
        <v>0</v>
      </c>
      <c r="EF599" s="233">
        <f ca="1">COUNTIF('Knock Out Stages'!N7:N85,DT599)</f>
        <v>0</v>
      </c>
      <c r="EG599" s="233">
        <f ca="1">COUNTIF('Knock Out Stages'!O7:O85,DT599)</f>
        <v>0</v>
      </c>
      <c r="EH599" s="233">
        <f ca="1">COUNTIF('Knock Out Stages'!P7:P85,DT599)</f>
        <v>0</v>
      </c>
      <c r="EI599" s="233">
        <f ca="1">COUNTIF('Knock Out Stages'!Q7:Q85,DT599)</f>
        <v>0</v>
      </c>
      <c r="EJ599" s="233">
        <f ca="1">COUNTIF('Knock Out Stages'!R7:R85,DT599)</f>
        <v>0</v>
      </c>
      <c r="EK599" s="233">
        <f t="shared" ca="1" si="916"/>
        <v>0</v>
      </c>
      <c r="EL599" s="235">
        <f ca="1">RANK(EK599,EK3:EK1250)+COUNTIF(EK3:EK599,EK599)-1</f>
        <v>597</v>
      </c>
      <c r="EM599" s="233" t="str">
        <f t="shared" ca="1" si="917"/>
        <v>Williot Swedberg (Sweden)</v>
      </c>
    </row>
    <row r="600" spans="121:143" x14ac:dyDescent="0.2">
      <c r="DQ600" s="233" t="str">
        <f t="shared" ca="1" si="912"/>
        <v>Sweden</v>
      </c>
      <c r="DR600" s="233">
        <f t="shared" si="913"/>
        <v>25</v>
      </c>
      <c r="DS600" s="233">
        <f t="shared" si="914"/>
        <v>21</v>
      </c>
      <c r="DT600" s="233" t="str">
        <f ca="1">OFFSET(C3,DR600,DS600)</f>
        <v>Yasin Ayari</v>
      </c>
      <c r="DU600" s="233">
        <f ca="1">COUNTIF('Group Stages'!J7:J150,DT600)</f>
        <v>0</v>
      </c>
      <c r="DV600" s="233">
        <f ca="1">COUNTIF('Group Stages'!K7:K150,DT600)</f>
        <v>0</v>
      </c>
      <c r="DW600" s="233">
        <f ca="1">COUNTIF('Group Stages'!L7:L150,DT600)</f>
        <v>0</v>
      </c>
      <c r="DX600" s="233">
        <f ca="1">COUNTIF('Group Stages'!M7:M150,DT600)</f>
        <v>0</v>
      </c>
      <c r="DY600" s="233">
        <f ca="1">COUNTIF('Group Stages'!N7:N150,DT600)</f>
        <v>0</v>
      </c>
      <c r="DZ600" s="233">
        <f ca="1">COUNTIF('Group Stages'!O7:O150,DT600)</f>
        <v>0</v>
      </c>
      <c r="EA600" s="233">
        <f ca="1">COUNTIF('Group Stages'!P7:P150,DT600)</f>
        <v>0</v>
      </c>
      <c r="EB600" s="233">
        <f ca="1">COUNTIF('Group Stages'!Q7:Q150,DT600)</f>
        <v>0</v>
      </c>
      <c r="EC600" s="233">
        <f ca="1">COUNTIF('Knock Out Stages'!K7:K85,DT600)</f>
        <v>0</v>
      </c>
      <c r="ED600" s="233">
        <f ca="1">COUNTIF('Knock Out Stages'!L7:L85,DT600)</f>
        <v>0</v>
      </c>
      <c r="EE600" s="233">
        <f ca="1">COUNTIF('Knock Out Stages'!M7:M85,DT600)</f>
        <v>0</v>
      </c>
      <c r="EF600" s="233">
        <f ca="1">COUNTIF('Knock Out Stages'!N7:N85,DT600)</f>
        <v>0</v>
      </c>
      <c r="EG600" s="233">
        <f ca="1">COUNTIF('Knock Out Stages'!O7:O85,DT600)</f>
        <v>0</v>
      </c>
      <c r="EH600" s="233">
        <f ca="1">COUNTIF('Knock Out Stages'!P7:P85,DT600)</f>
        <v>0</v>
      </c>
      <c r="EI600" s="233">
        <f ca="1">COUNTIF('Knock Out Stages'!Q7:Q85,DT600)</f>
        <v>0</v>
      </c>
      <c r="EJ600" s="233">
        <f ca="1">COUNTIF('Knock Out Stages'!R7:R85,DT600)</f>
        <v>0</v>
      </c>
      <c r="EK600" s="233">
        <f t="shared" ca="1" si="916"/>
        <v>0</v>
      </c>
      <c r="EL600" s="235">
        <f ca="1">RANK(EK600,EK3:EK1250)+COUNTIF(EK3:EK600,EK600)-1</f>
        <v>598</v>
      </c>
      <c r="EM600" s="233" t="str">
        <f t="shared" ca="1" si="917"/>
        <v>Yasin Ayari (Sweden)</v>
      </c>
    </row>
    <row r="601" spans="121:143" x14ac:dyDescent="0.2">
      <c r="DQ601" s="233" t="str">
        <f ca="1">OFFSET(C2,DR601,DS601)</f>
        <v>Tunisia</v>
      </c>
      <c r="DR601" s="233">
        <f t="shared" si="913"/>
        <v>0</v>
      </c>
      <c r="DS601" s="233">
        <f t="shared" si="914"/>
        <v>22</v>
      </c>
      <c r="DT601" s="233" t="str">
        <f ca="1">OFFSET(C3,DR601,DS601)</f>
        <v>Adem Arous</v>
      </c>
      <c r="DU601" s="233">
        <f ca="1">COUNTIF('Group Stages'!J7:J150,DT601)</f>
        <v>0</v>
      </c>
      <c r="DV601" s="233">
        <f ca="1">COUNTIF('Group Stages'!K7:K150,DT601)</f>
        <v>0</v>
      </c>
      <c r="DW601" s="233">
        <f ca="1">COUNTIF('Group Stages'!L7:L150,DT601)</f>
        <v>0</v>
      </c>
      <c r="DX601" s="233">
        <f ca="1">COUNTIF('Group Stages'!M7:M150,DT601)</f>
        <v>0</v>
      </c>
      <c r="DY601" s="233">
        <f ca="1">COUNTIF('Group Stages'!N7:N150,DT601)</f>
        <v>0</v>
      </c>
      <c r="DZ601" s="233">
        <f ca="1">COUNTIF('Group Stages'!O7:O150,DT601)</f>
        <v>0</v>
      </c>
      <c r="EA601" s="233">
        <f ca="1">COUNTIF('Group Stages'!P7:P150,DT601)</f>
        <v>0</v>
      </c>
      <c r="EB601" s="233">
        <f ca="1">COUNTIF('Group Stages'!Q7:Q150,DT601)</f>
        <v>0</v>
      </c>
      <c r="EC601" s="233">
        <f ca="1">COUNTIF('Knock Out Stages'!K7:K85,DT601)</f>
        <v>0</v>
      </c>
      <c r="ED601" s="233">
        <f ca="1">COUNTIF('Knock Out Stages'!L7:L85,DT601)</f>
        <v>0</v>
      </c>
      <c r="EE601" s="233">
        <f ca="1">COUNTIF('Knock Out Stages'!M7:M85,DT601)</f>
        <v>0</v>
      </c>
      <c r="EF601" s="233">
        <f ca="1">COUNTIF('Knock Out Stages'!N7:N85,DT601)</f>
        <v>0</v>
      </c>
      <c r="EG601" s="233">
        <f ca="1">COUNTIF('Knock Out Stages'!O7:O85,DT601)</f>
        <v>0</v>
      </c>
      <c r="EH601" s="233">
        <f ca="1">COUNTIF('Knock Out Stages'!P7:P85,DT601)</f>
        <v>0</v>
      </c>
      <c r="EI601" s="233">
        <f ca="1">COUNTIF('Knock Out Stages'!Q7:Q85,DT601)</f>
        <v>0</v>
      </c>
      <c r="EJ601" s="233">
        <f ca="1">COUNTIF('Knock Out Stages'!R7:R85,DT601)</f>
        <v>0</v>
      </c>
      <c r="EK601" s="233">
        <f t="shared" ca="1" si="916"/>
        <v>0</v>
      </c>
      <c r="EL601" s="235">
        <f ca="1">RANK(EK601,EK3:EK1250)+COUNTIF(EK3:EK601,EK601)-1</f>
        <v>599</v>
      </c>
      <c r="EM601" s="233" t="str">
        <f t="shared" ca="1" si="917"/>
        <v>Adem Arous (Tunisia)</v>
      </c>
    </row>
    <row r="602" spans="121:143" x14ac:dyDescent="0.2">
      <c r="DQ602" s="233" t="str">
        <f t="shared" ref="DQ602" ca="1" si="918">DQ601</f>
        <v>Tunisia</v>
      </c>
      <c r="DR602" s="233">
        <f t="shared" si="913"/>
        <v>1</v>
      </c>
      <c r="DS602" s="233">
        <f t="shared" si="914"/>
        <v>22</v>
      </c>
      <c r="DT602" s="233" t="str">
        <f ca="1">OFFSET(C3,DR602,DS602)</f>
        <v>Alaa Ghram</v>
      </c>
      <c r="DU602" s="233">
        <f ca="1">COUNTIF('Group Stages'!J7:J150,DT602)</f>
        <v>0</v>
      </c>
      <c r="DV602" s="233">
        <f ca="1">COUNTIF('Group Stages'!K7:K150,DT602)</f>
        <v>0</v>
      </c>
      <c r="DW602" s="233">
        <f ca="1">COUNTIF('Group Stages'!L7:L150,DT602)</f>
        <v>0</v>
      </c>
      <c r="DX602" s="233">
        <f ca="1">COUNTIF('Group Stages'!M7:M150,DT602)</f>
        <v>0</v>
      </c>
      <c r="DY602" s="233">
        <f ca="1">COUNTIF('Group Stages'!N7:N150,DT602)</f>
        <v>0</v>
      </c>
      <c r="DZ602" s="233">
        <f ca="1">COUNTIF('Group Stages'!O7:O150,DT602)</f>
        <v>0</v>
      </c>
      <c r="EA602" s="233">
        <f ca="1">COUNTIF('Group Stages'!P7:P150,DT602)</f>
        <v>0</v>
      </c>
      <c r="EB602" s="233">
        <f ca="1">COUNTIF('Group Stages'!Q7:Q150,DT602)</f>
        <v>0</v>
      </c>
      <c r="EC602" s="233">
        <f ca="1">COUNTIF('Knock Out Stages'!K7:K85,DT602)</f>
        <v>0</v>
      </c>
      <c r="ED602" s="233">
        <f ca="1">COUNTIF('Knock Out Stages'!L7:L85,DT602)</f>
        <v>0</v>
      </c>
      <c r="EE602" s="233">
        <f ca="1">COUNTIF('Knock Out Stages'!M7:M85,DT602)</f>
        <v>0</v>
      </c>
      <c r="EF602" s="233">
        <f ca="1">COUNTIF('Knock Out Stages'!N7:N85,DT602)</f>
        <v>0</v>
      </c>
      <c r="EG602" s="233">
        <f ca="1">COUNTIF('Knock Out Stages'!O7:O85,DT602)</f>
        <v>0</v>
      </c>
      <c r="EH602" s="233">
        <f ca="1">COUNTIF('Knock Out Stages'!P7:P85,DT602)</f>
        <v>0</v>
      </c>
      <c r="EI602" s="233">
        <f ca="1">COUNTIF('Knock Out Stages'!Q7:Q85,DT602)</f>
        <v>0</v>
      </c>
      <c r="EJ602" s="233">
        <f ca="1">COUNTIF('Knock Out Stages'!R7:R85,DT602)</f>
        <v>0</v>
      </c>
      <c r="EK602" s="233">
        <f t="shared" ca="1" si="916"/>
        <v>0</v>
      </c>
      <c r="EL602" s="235">
        <f ca="1">RANK(EK602,EK3:EK1250)+COUNTIF(EK3:EK602,EK602)-1</f>
        <v>600</v>
      </c>
      <c r="EM602" s="233" t="str">
        <f t="shared" ca="1" si="917"/>
        <v>Alaa Ghram (Tunisia)</v>
      </c>
    </row>
    <row r="603" spans="121:143" x14ac:dyDescent="0.2">
      <c r="DQ603" s="233" t="str">
        <f t="shared" ca="1" si="912"/>
        <v>Tunisia</v>
      </c>
      <c r="DR603" s="233">
        <f t="shared" si="913"/>
        <v>2</v>
      </c>
      <c r="DS603" s="233">
        <f t="shared" si="914"/>
        <v>22</v>
      </c>
      <c r="DT603" s="233" t="str">
        <f ca="1">OFFSET(C3,DR603,DS603)</f>
        <v>Ali Abdi</v>
      </c>
      <c r="DU603" s="233">
        <f ca="1">COUNTIF('Group Stages'!J7:J150,DT603)</f>
        <v>0</v>
      </c>
      <c r="DV603" s="233">
        <f ca="1">COUNTIF('Group Stages'!K7:K150,DT603)</f>
        <v>0</v>
      </c>
      <c r="DW603" s="233">
        <f ca="1">COUNTIF('Group Stages'!L7:L150,DT603)</f>
        <v>0</v>
      </c>
      <c r="DX603" s="233">
        <f ca="1">COUNTIF('Group Stages'!M7:M150,DT603)</f>
        <v>0</v>
      </c>
      <c r="DY603" s="233">
        <f ca="1">COUNTIF('Group Stages'!N7:N150,DT603)</f>
        <v>0</v>
      </c>
      <c r="DZ603" s="233">
        <f ca="1">COUNTIF('Group Stages'!O7:O150,DT603)</f>
        <v>0</v>
      </c>
      <c r="EA603" s="233">
        <f ca="1">COUNTIF('Group Stages'!P7:P150,DT603)</f>
        <v>0</v>
      </c>
      <c r="EB603" s="233">
        <f ca="1">COUNTIF('Group Stages'!Q7:Q150,DT603)</f>
        <v>0</v>
      </c>
      <c r="EC603" s="233">
        <f ca="1">COUNTIF('Knock Out Stages'!K7:K85,DT603)</f>
        <v>0</v>
      </c>
      <c r="ED603" s="233">
        <f ca="1">COUNTIF('Knock Out Stages'!L7:L85,DT603)</f>
        <v>0</v>
      </c>
      <c r="EE603" s="233">
        <f ca="1">COUNTIF('Knock Out Stages'!M7:M85,DT603)</f>
        <v>0</v>
      </c>
      <c r="EF603" s="233">
        <f ca="1">COUNTIF('Knock Out Stages'!N7:N85,DT603)</f>
        <v>0</v>
      </c>
      <c r="EG603" s="233">
        <f ca="1">COUNTIF('Knock Out Stages'!O7:O85,DT603)</f>
        <v>0</v>
      </c>
      <c r="EH603" s="233">
        <f ca="1">COUNTIF('Knock Out Stages'!P7:P85,DT603)</f>
        <v>0</v>
      </c>
      <c r="EI603" s="233">
        <f ca="1">COUNTIF('Knock Out Stages'!Q7:Q85,DT603)</f>
        <v>0</v>
      </c>
      <c r="EJ603" s="233">
        <f ca="1">COUNTIF('Knock Out Stages'!R7:R85,DT603)</f>
        <v>0</v>
      </c>
      <c r="EK603" s="233">
        <f t="shared" ca="1" si="916"/>
        <v>0</v>
      </c>
      <c r="EL603" s="235">
        <f ca="1">RANK(EK603,EK3:EK1250)+COUNTIF(EK3:EK603,EK603)-1</f>
        <v>601</v>
      </c>
      <c r="EM603" s="233" t="str">
        <f t="shared" ca="1" si="917"/>
        <v>Ali Abdi (Tunisia)</v>
      </c>
    </row>
    <row r="604" spans="121:143" x14ac:dyDescent="0.2">
      <c r="DQ604" s="233" t="str">
        <f t="shared" ca="1" si="912"/>
        <v>Tunisia</v>
      </c>
      <c r="DR604" s="233">
        <f t="shared" si="913"/>
        <v>3</v>
      </c>
      <c r="DS604" s="233">
        <f t="shared" si="914"/>
        <v>22</v>
      </c>
      <c r="DT604" s="233" t="str">
        <f ca="1">OFFSET(C3,DR604,DS604)</f>
        <v>Amine Ben Hamida</v>
      </c>
      <c r="DU604" s="233">
        <f ca="1">COUNTIF('Group Stages'!J7:J150,DT604)</f>
        <v>0</v>
      </c>
      <c r="DV604" s="233">
        <f ca="1">COUNTIF('Group Stages'!K7:K150,DT604)</f>
        <v>0</v>
      </c>
      <c r="DW604" s="233">
        <f ca="1">COUNTIF('Group Stages'!L7:L150,DT604)</f>
        <v>0</v>
      </c>
      <c r="DX604" s="233">
        <f ca="1">COUNTIF('Group Stages'!M7:M150,DT604)</f>
        <v>0</v>
      </c>
      <c r="DY604" s="233">
        <f ca="1">COUNTIF('Group Stages'!N7:N150,DT604)</f>
        <v>0</v>
      </c>
      <c r="DZ604" s="233">
        <f ca="1">COUNTIF('Group Stages'!O7:O150,DT604)</f>
        <v>0</v>
      </c>
      <c r="EA604" s="233">
        <f ca="1">COUNTIF('Group Stages'!P7:P150,DT604)</f>
        <v>0</v>
      </c>
      <c r="EB604" s="233">
        <f ca="1">COUNTIF('Group Stages'!Q7:Q150,DT604)</f>
        <v>0</v>
      </c>
      <c r="EC604" s="233">
        <f ca="1">COUNTIF('Knock Out Stages'!K7:K85,DT604)</f>
        <v>0</v>
      </c>
      <c r="ED604" s="233">
        <f ca="1">COUNTIF('Knock Out Stages'!L7:L85,DT604)</f>
        <v>0</v>
      </c>
      <c r="EE604" s="233">
        <f ca="1">COUNTIF('Knock Out Stages'!M7:M85,DT604)</f>
        <v>0</v>
      </c>
      <c r="EF604" s="233">
        <f ca="1">COUNTIF('Knock Out Stages'!N7:N85,DT604)</f>
        <v>0</v>
      </c>
      <c r="EG604" s="233">
        <f ca="1">COUNTIF('Knock Out Stages'!O7:O85,DT604)</f>
        <v>0</v>
      </c>
      <c r="EH604" s="233">
        <f ca="1">COUNTIF('Knock Out Stages'!P7:P85,DT604)</f>
        <v>0</v>
      </c>
      <c r="EI604" s="233">
        <f ca="1">COUNTIF('Knock Out Stages'!Q7:Q85,DT604)</f>
        <v>0</v>
      </c>
      <c r="EJ604" s="233">
        <f ca="1">COUNTIF('Knock Out Stages'!R7:R85,DT604)</f>
        <v>0</v>
      </c>
      <c r="EK604" s="233">
        <f t="shared" ca="1" si="916"/>
        <v>0</v>
      </c>
      <c r="EL604" s="235">
        <f ca="1">RANK(EK604,EK3:EK1250)+COUNTIF(EK3:EK604,EK604)-1</f>
        <v>602</v>
      </c>
      <c r="EM604" s="233" t="str">
        <f t="shared" ca="1" si="917"/>
        <v>Amine Ben Hamida (Tunisia)</v>
      </c>
    </row>
    <row r="605" spans="121:143" x14ac:dyDescent="0.2">
      <c r="DQ605" s="233" t="str">
        <f t="shared" ca="1" si="912"/>
        <v>Tunisia</v>
      </c>
      <c r="DR605" s="233">
        <f t="shared" si="913"/>
        <v>4</v>
      </c>
      <c r="DS605" s="233">
        <f t="shared" si="914"/>
        <v>22</v>
      </c>
      <c r="DT605" s="233" t="str">
        <f ca="1">OFFSET(C3,DR605,DS605)</f>
        <v>Anis Ben Slimane</v>
      </c>
      <c r="DU605" s="233">
        <f ca="1">COUNTIF('Group Stages'!J7:J150,DT605)</f>
        <v>0</v>
      </c>
      <c r="DV605" s="233">
        <f ca="1">COUNTIF('Group Stages'!K7:K150,DT605)</f>
        <v>0</v>
      </c>
      <c r="DW605" s="233">
        <f ca="1">COUNTIF('Group Stages'!L7:L150,DT605)</f>
        <v>0</v>
      </c>
      <c r="DX605" s="233">
        <f ca="1">COUNTIF('Group Stages'!M7:M150,DT605)</f>
        <v>0</v>
      </c>
      <c r="DY605" s="233">
        <f ca="1">COUNTIF('Group Stages'!N7:N150,DT605)</f>
        <v>0</v>
      </c>
      <c r="DZ605" s="233">
        <f ca="1">COUNTIF('Group Stages'!O7:O150,DT605)</f>
        <v>0</v>
      </c>
      <c r="EA605" s="233">
        <f ca="1">COUNTIF('Group Stages'!P7:P150,DT605)</f>
        <v>0</v>
      </c>
      <c r="EB605" s="233">
        <f ca="1">COUNTIF('Group Stages'!Q7:Q150,DT605)</f>
        <v>0</v>
      </c>
      <c r="EC605" s="233">
        <f ca="1">COUNTIF('Knock Out Stages'!K7:K85,DT605)</f>
        <v>0</v>
      </c>
      <c r="ED605" s="233">
        <f ca="1">COUNTIF('Knock Out Stages'!L7:L85,DT605)</f>
        <v>0</v>
      </c>
      <c r="EE605" s="233">
        <f ca="1">COUNTIF('Knock Out Stages'!M7:M85,DT605)</f>
        <v>0</v>
      </c>
      <c r="EF605" s="233">
        <f ca="1">COUNTIF('Knock Out Stages'!N7:N85,DT605)</f>
        <v>0</v>
      </c>
      <c r="EG605" s="233">
        <f ca="1">COUNTIF('Knock Out Stages'!O7:O85,DT605)</f>
        <v>0</v>
      </c>
      <c r="EH605" s="233">
        <f ca="1">COUNTIF('Knock Out Stages'!P7:P85,DT605)</f>
        <v>0</v>
      </c>
      <c r="EI605" s="233">
        <f ca="1">COUNTIF('Knock Out Stages'!Q7:Q85,DT605)</f>
        <v>0</v>
      </c>
      <c r="EJ605" s="233">
        <f ca="1">COUNTIF('Knock Out Stages'!R7:R85,DT605)</f>
        <v>0</v>
      </c>
      <c r="EK605" s="233">
        <f t="shared" ca="1" si="916"/>
        <v>0</v>
      </c>
      <c r="EL605" s="235">
        <f ca="1">RANK(EK605,EK3:EK1250)+COUNTIF(EK3:EK605,EK605)-1</f>
        <v>603</v>
      </c>
      <c r="EM605" s="233" t="str">
        <f t="shared" ca="1" si="917"/>
        <v>Anis Ben Slimane (Tunisia)</v>
      </c>
    </row>
    <row r="606" spans="121:143" x14ac:dyDescent="0.2">
      <c r="DQ606" s="233" t="str">
        <f t="shared" ca="1" si="912"/>
        <v>Tunisia</v>
      </c>
      <c r="DR606" s="233">
        <f t="shared" si="913"/>
        <v>5</v>
      </c>
      <c r="DS606" s="233">
        <f t="shared" si="914"/>
        <v>22</v>
      </c>
      <c r="DT606" s="233" t="str">
        <f ca="1">OFFSET(C3,DR606,DS606)</f>
        <v>Anisse Saidi</v>
      </c>
      <c r="DU606" s="233">
        <f ca="1">COUNTIF('Group Stages'!J7:J150,DT606)</f>
        <v>0</v>
      </c>
      <c r="DV606" s="233">
        <f ca="1">COUNTIF('Group Stages'!K7:K150,DT606)</f>
        <v>0</v>
      </c>
      <c r="DW606" s="233">
        <f ca="1">COUNTIF('Group Stages'!L7:L150,DT606)</f>
        <v>0</v>
      </c>
      <c r="DX606" s="233">
        <f ca="1">COUNTIF('Group Stages'!M7:M150,DT606)</f>
        <v>0</v>
      </c>
      <c r="DY606" s="233">
        <f ca="1">COUNTIF('Group Stages'!N7:N150,DT606)</f>
        <v>0</v>
      </c>
      <c r="DZ606" s="233">
        <f ca="1">COUNTIF('Group Stages'!O7:O150,DT606)</f>
        <v>0</v>
      </c>
      <c r="EA606" s="233">
        <f ca="1">COUNTIF('Group Stages'!P7:P150,DT606)</f>
        <v>0</v>
      </c>
      <c r="EB606" s="233">
        <f ca="1">COUNTIF('Group Stages'!Q7:Q150,DT606)</f>
        <v>0</v>
      </c>
      <c r="EC606" s="233">
        <f ca="1">COUNTIF('Knock Out Stages'!K7:K85,DT606)</f>
        <v>0</v>
      </c>
      <c r="ED606" s="233">
        <f ca="1">COUNTIF('Knock Out Stages'!L7:L85,DT606)</f>
        <v>0</v>
      </c>
      <c r="EE606" s="233">
        <f ca="1">COUNTIF('Knock Out Stages'!M7:M85,DT606)</f>
        <v>0</v>
      </c>
      <c r="EF606" s="233">
        <f ca="1">COUNTIF('Knock Out Stages'!N7:N85,DT606)</f>
        <v>0</v>
      </c>
      <c r="EG606" s="233">
        <f ca="1">COUNTIF('Knock Out Stages'!O7:O85,DT606)</f>
        <v>0</v>
      </c>
      <c r="EH606" s="233">
        <f ca="1">COUNTIF('Knock Out Stages'!P7:P85,DT606)</f>
        <v>0</v>
      </c>
      <c r="EI606" s="233">
        <f ca="1">COUNTIF('Knock Out Stages'!Q7:Q85,DT606)</f>
        <v>0</v>
      </c>
      <c r="EJ606" s="233">
        <f ca="1">COUNTIF('Knock Out Stages'!R7:R85,DT606)</f>
        <v>0</v>
      </c>
      <c r="EK606" s="233">
        <f t="shared" ca="1" si="916"/>
        <v>0</v>
      </c>
      <c r="EL606" s="235">
        <f ca="1">RANK(EK606,EK3:EK1250)+COUNTIF(EK3:EK606,EK606)-1</f>
        <v>604</v>
      </c>
      <c r="EM606" s="233" t="str">
        <f t="shared" ca="1" si="917"/>
        <v>Anisse Saidi (Tunisia)</v>
      </c>
    </row>
    <row r="607" spans="121:143" x14ac:dyDescent="0.2">
      <c r="DQ607" s="233" t="str">
        <f t="shared" ca="1" si="912"/>
        <v>Tunisia</v>
      </c>
      <c r="DR607" s="233">
        <f t="shared" si="913"/>
        <v>6</v>
      </c>
      <c r="DS607" s="233">
        <f t="shared" si="914"/>
        <v>22</v>
      </c>
      <c r="DT607" s="233" t="str">
        <f ca="1">OFFSET(C3,DR607,DS607)</f>
        <v>Aymen Dahmen</v>
      </c>
      <c r="DU607" s="233">
        <f ca="1">COUNTIF('Group Stages'!J7:J150,DT607)</f>
        <v>0</v>
      </c>
      <c r="DV607" s="233">
        <f ca="1">COUNTIF('Group Stages'!K7:K150,DT607)</f>
        <v>0</v>
      </c>
      <c r="DW607" s="233">
        <f ca="1">COUNTIF('Group Stages'!L7:L150,DT607)</f>
        <v>0</v>
      </c>
      <c r="DX607" s="233">
        <f ca="1">COUNTIF('Group Stages'!M7:M150,DT607)</f>
        <v>0</v>
      </c>
      <c r="DY607" s="233">
        <f ca="1">COUNTIF('Group Stages'!N7:N150,DT607)</f>
        <v>0</v>
      </c>
      <c r="DZ607" s="233">
        <f ca="1">COUNTIF('Group Stages'!O7:O150,DT607)</f>
        <v>0</v>
      </c>
      <c r="EA607" s="233">
        <f ca="1">COUNTIF('Group Stages'!P7:P150,DT607)</f>
        <v>0</v>
      </c>
      <c r="EB607" s="233">
        <f ca="1">COUNTIF('Group Stages'!Q7:Q150,DT607)</f>
        <v>0</v>
      </c>
      <c r="EC607" s="233">
        <f ca="1">COUNTIF('Knock Out Stages'!K7:K85,DT607)</f>
        <v>0</v>
      </c>
      <c r="ED607" s="233">
        <f ca="1">COUNTIF('Knock Out Stages'!L7:L85,DT607)</f>
        <v>0</v>
      </c>
      <c r="EE607" s="233">
        <f ca="1">COUNTIF('Knock Out Stages'!M7:M85,DT607)</f>
        <v>0</v>
      </c>
      <c r="EF607" s="233">
        <f ca="1">COUNTIF('Knock Out Stages'!N7:N85,DT607)</f>
        <v>0</v>
      </c>
      <c r="EG607" s="233">
        <f ca="1">COUNTIF('Knock Out Stages'!O7:O85,DT607)</f>
        <v>0</v>
      </c>
      <c r="EH607" s="233">
        <f ca="1">COUNTIF('Knock Out Stages'!P7:P85,DT607)</f>
        <v>0</v>
      </c>
      <c r="EI607" s="233">
        <f ca="1">COUNTIF('Knock Out Stages'!Q7:Q85,DT607)</f>
        <v>0</v>
      </c>
      <c r="EJ607" s="233">
        <f ca="1">COUNTIF('Knock Out Stages'!R7:R85,DT607)</f>
        <v>0</v>
      </c>
      <c r="EK607" s="233">
        <f t="shared" ca="1" si="916"/>
        <v>0</v>
      </c>
      <c r="EL607" s="235">
        <f ca="1">RANK(EK607,EK3:EK1250)+COUNTIF(EK3:EK607,EK607)-1</f>
        <v>605</v>
      </c>
      <c r="EM607" s="233" t="str">
        <f t="shared" ca="1" si="917"/>
        <v>Aymen Dahmen (Tunisia)</v>
      </c>
    </row>
    <row r="608" spans="121:143" x14ac:dyDescent="0.2">
      <c r="DQ608" s="233" t="str">
        <f t="shared" ca="1" si="912"/>
        <v>Tunisia</v>
      </c>
      <c r="DR608" s="233">
        <f t="shared" si="913"/>
        <v>7</v>
      </c>
      <c r="DS608" s="233">
        <f t="shared" si="914"/>
        <v>22</v>
      </c>
      <c r="DT608" s="233" t="str">
        <f ca="1">OFFSET(C3,DR608,DS608)</f>
        <v>Elias Saad</v>
      </c>
      <c r="DU608" s="233">
        <f ca="1">COUNTIF('Group Stages'!J7:J150,DT608)</f>
        <v>0</v>
      </c>
      <c r="DV608" s="233">
        <f ca="1">COUNTIF('Group Stages'!K7:K150,DT608)</f>
        <v>0</v>
      </c>
      <c r="DW608" s="233">
        <f ca="1">COUNTIF('Group Stages'!L7:L150,DT608)</f>
        <v>0</v>
      </c>
      <c r="DX608" s="233">
        <f ca="1">COUNTIF('Group Stages'!M7:M150,DT608)</f>
        <v>0</v>
      </c>
      <c r="DY608" s="233">
        <f ca="1">COUNTIF('Group Stages'!N7:N150,DT608)</f>
        <v>0</v>
      </c>
      <c r="DZ608" s="233">
        <f ca="1">COUNTIF('Group Stages'!O7:O150,DT608)</f>
        <v>0</v>
      </c>
      <c r="EA608" s="233">
        <f ca="1">COUNTIF('Group Stages'!P7:P150,DT608)</f>
        <v>0</v>
      </c>
      <c r="EB608" s="233">
        <f ca="1">COUNTIF('Group Stages'!Q7:Q150,DT608)</f>
        <v>0</v>
      </c>
      <c r="EC608" s="233">
        <f ca="1">COUNTIF('Knock Out Stages'!K7:K85,DT608)</f>
        <v>0</v>
      </c>
      <c r="ED608" s="233">
        <f ca="1">COUNTIF('Knock Out Stages'!L7:L85,DT608)</f>
        <v>0</v>
      </c>
      <c r="EE608" s="233">
        <f ca="1">COUNTIF('Knock Out Stages'!M7:M85,DT608)</f>
        <v>0</v>
      </c>
      <c r="EF608" s="233">
        <f ca="1">COUNTIF('Knock Out Stages'!N7:N85,DT608)</f>
        <v>0</v>
      </c>
      <c r="EG608" s="233">
        <f ca="1">COUNTIF('Knock Out Stages'!O7:O85,DT608)</f>
        <v>0</v>
      </c>
      <c r="EH608" s="233">
        <f ca="1">COUNTIF('Knock Out Stages'!P7:P85,DT608)</f>
        <v>0</v>
      </c>
      <c r="EI608" s="233">
        <f ca="1">COUNTIF('Knock Out Stages'!Q7:Q85,DT608)</f>
        <v>0</v>
      </c>
      <c r="EJ608" s="233">
        <f ca="1">COUNTIF('Knock Out Stages'!R7:R85,DT608)</f>
        <v>0</v>
      </c>
      <c r="EK608" s="233">
        <f t="shared" ca="1" si="916"/>
        <v>0</v>
      </c>
      <c r="EL608" s="235">
        <f ca="1">RANK(EK608,EK3:EK1250)+COUNTIF(EK3:EK608,EK608)-1</f>
        <v>606</v>
      </c>
      <c r="EM608" s="233" t="str">
        <f t="shared" ca="1" si="917"/>
        <v>Elias Saad (Tunisia)</v>
      </c>
    </row>
    <row r="609" spans="121:143" x14ac:dyDescent="0.2">
      <c r="DQ609" s="233" t="str">
        <f t="shared" ca="1" si="912"/>
        <v>Tunisia</v>
      </c>
      <c r="DR609" s="233">
        <f t="shared" si="913"/>
        <v>8</v>
      </c>
      <c r="DS609" s="233">
        <f t="shared" si="914"/>
        <v>22</v>
      </c>
      <c r="DT609" s="233" t="str">
        <f ca="1">OFFSET(C3,DR609,DS609)</f>
        <v>Ellyes Skhiri</v>
      </c>
      <c r="DU609" s="233">
        <f ca="1">COUNTIF('Group Stages'!J7:J150,DT609)</f>
        <v>0</v>
      </c>
      <c r="DV609" s="233">
        <f ca="1">COUNTIF('Group Stages'!K7:K150,DT609)</f>
        <v>0</v>
      </c>
      <c r="DW609" s="233">
        <f ca="1">COUNTIF('Group Stages'!L7:L150,DT609)</f>
        <v>0</v>
      </c>
      <c r="DX609" s="233">
        <f ca="1">COUNTIF('Group Stages'!M7:M150,DT609)</f>
        <v>0</v>
      </c>
      <c r="DY609" s="233">
        <f ca="1">COUNTIF('Group Stages'!N7:N150,DT609)</f>
        <v>0</v>
      </c>
      <c r="DZ609" s="233">
        <f ca="1">COUNTIF('Group Stages'!O7:O150,DT609)</f>
        <v>0</v>
      </c>
      <c r="EA609" s="233">
        <f ca="1">COUNTIF('Group Stages'!P7:P150,DT609)</f>
        <v>0</v>
      </c>
      <c r="EB609" s="233">
        <f ca="1">COUNTIF('Group Stages'!Q7:Q150,DT609)</f>
        <v>0</v>
      </c>
      <c r="EC609" s="233">
        <f ca="1">COUNTIF('Knock Out Stages'!K7:K85,DT609)</f>
        <v>0</v>
      </c>
      <c r="ED609" s="233">
        <f ca="1">COUNTIF('Knock Out Stages'!L7:L85,DT609)</f>
        <v>0</v>
      </c>
      <c r="EE609" s="233">
        <f ca="1">COUNTIF('Knock Out Stages'!M7:M85,DT609)</f>
        <v>0</v>
      </c>
      <c r="EF609" s="233">
        <f ca="1">COUNTIF('Knock Out Stages'!N7:N85,DT609)</f>
        <v>0</v>
      </c>
      <c r="EG609" s="233">
        <f ca="1">COUNTIF('Knock Out Stages'!O7:O85,DT609)</f>
        <v>0</v>
      </c>
      <c r="EH609" s="233">
        <f ca="1">COUNTIF('Knock Out Stages'!P7:P85,DT609)</f>
        <v>0</v>
      </c>
      <c r="EI609" s="233">
        <f ca="1">COUNTIF('Knock Out Stages'!Q7:Q85,DT609)</f>
        <v>0</v>
      </c>
      <c r="EJ609" s="233">
        <f ca="1">COUNTIF('Knock Out Stages'!R7:R85,DT609)</f>
        <v>0</v>
      </c>
      <c r="EK609" s="233">
        <f t="shared" ca="1" si="916"/>
        <v>0</v>
      </c>
      <c r="EL609" s="235">
        <f ca="1">RANK(EK609,EK3:EK1250)+COUNTIF(EK3:EK609,EK609)-1</f>
        <v>607</v>
      </c>
      <c r="EM609" s="233" t="str">
        <f t="shared" ca="1" si="917"/>
        <v>Ellyes Skhiri (Tunisia)</v>
      </c>
    </row>
    <row r="610" spans="121:143" x14ac:dyDescent="0.2">
      <c r="DQ610" s="233" t="str">
        <f t="shared" ca="1" si="912"/>
        <v>Tunisia</v>
      </c>
      <c r="DR610" s="233">
        <f t="shared" si="913"/>
        <v>9</v>
      </c>
      <c r="DS610" s="233">
        <f t="shared" si="914"/>
        <v>22</v>
      </c>
      <c r="DT610" s="233" t="str">
        <f ca="1">OFFSET(C3,DR610,DS610)</f>
        <v>Firas Chaouat</v>
      </c>
      <c r="DU610" s="233">
        <f ca="1">COUNTIF('Group Stages'!J7:J150,DT610)</f>
        <v>0</v>
      </c>
      <c r="DV610" s="233">
        <f ca="1">COUNTIF('Group Stages'!K7:K150,DT610)</f>
        <v>0</v>
      </c>
      <c r="DW610" s="233">
        <f ca="1">COUNTIF('Group Stages'!L7:L150,DT610)</f>
        <v>0</v>
      </c>
      <c r="DX610" s="233">
        <f ca="1">COUNTIF('Group Stages'!M7:M150,DT610)</f>
        <v>0</v>
      </c>
      <c r="DY610" s="233">
        <f ca="1">COUNTIF('Group Stages'!N7:N150,DT610)</f>
        <v>0</v>
      </c>
      <c r="DZ610" s="233">
        <f ca="1">COUNTIF('Group Stages'!O7:O150,DT610)</f>
        <v>0</v>
      </c>
      <c r="EA610" s="233">
        <f ca="1">COUNTIF('Group Stages'!P7:P150,DT610)</f>
        <v>0</v>
      </c>
      <c r="EB610" s="233">
        <f ca="1">COUNTIF('Group Stages'!Q7:Q150,DT610)</f>
        <v>0</v>
      </c>
      <c r="EC610" s="233">
        <f ca="1">COUNTIF('Knock Out Stages'!K7:K85,DT610)</f>
        <v>0</v>
      </c>
      <c r="ED610" s="233">
        <f ca="1">COUNTIF('Knock Out Stages'!L7:L85,DT610)</f>
        <v>0</v>
      </c>
      <c r="EE610" s="233">
        <f ca="1">COUNTIF('Knock Out Stages'!M7:M85,DT610)</f>
        <v>0</v>
      </c>
      <c r="EF610" s="233">
        <f ca="1">COUNTIF('Knock Out Stages'!N7:N85,DT610)</f>
        <v>0</v>
      </c>
      <c r="EG610" s="233">
        <f ca="1">COUNTIF('Knock Out Stages'!O7:O85,DT610)</f>
        <v>0</v>
      </c>
      <c r="EH610" s="233">
        <f ca="1">COUNTIF('Knock Out Stages'!P7:P85,DT610)</f>
        <v>0</v>
      </c>
      <c r="EI610" s="233">
        <f ca="1">COUNTIF('Knock Out Stages'!Q7:Q85,DT610)</f>
        <v>0</v>
      </c>
      <c r="EJ610" s="233">
        <f ca="1">COUNTIF('Knock Out Stages'!R7:R85,DT610)</f>
        <v>0</v>
      </c>
      <c r="EK610" s="233">
        <f t="shared" ca="1" si="916"/>
        <v>0</v>
      </c>
      <c r="EL610" s="235">
        <f ca="1">RANK(EK610,EK3:EK1250)+COUNTIF(EK3:EK610,EK610)-1</f>
        <v>608</v>
      </c>
      <c r="EM610" s="233" t="str">
        <f t="shared" ca="1" si="917"/>
        <v>Firas Chaouat (Tunisia)</v>
      </c>
    </row>
    <row r="611" spans="121:143" x14ac:dyDescent="0.2">
      <c r="DQ611" s="233" t="str">
        <f t="shared" ca="1" si="912"/>
        <v>Tunisia</v>
      </c>
      <c r="DR611" s="233">
        <f t="shared" si="913"/>
        <v>10</v>
      </c>
      <c r="DS611" s="233">
        <f t="shared" si="914"/>
        <v>22</v>
      </c>
      <c r="DT611" s="233" t="str">
        <f ca="1">OFFSET(C3,DR611,DS611)</f>
        <v>Ghaith Zaalouni</v>
      </c>
      <c r="DU611" s="233">
        <f ca="1">COUNTIF('Group Stages'!J7:J150,DT611)</f>
        <v>0</v>
      </c>
      <c r="DV611" s="233">
        <f ca="1">COUNTIF('Group Stages'!K7:K150,DT611)</f>
        <v>0</v>
      </c>
      <c r="DW611" s="233">
        <f ca="1">COUNTIF('Group Stages'!L7:L150,DT611)</f>
        <v>0</v>
      </c>
      <c r="DX611" s="233">
        <f ca="1">COUNTIF('Group Stages'!M7:M150,DT611)</f>
        <v>0</v>
      </c>
      <c r="DY611" s="233">
        <f ca="1">COUNTIF('Group Stages'!N7:N150,DT611)</f>
        <v>0</v>
      </c>
      <c r="DZ611" s="233">
        <f ca="1">COUNTIF('Group Stages'!O7:O150,DT611)</f>
        <v>0</v>
      </c>
      <c r="EA611" s="233">
        <f ca="1">COUNTIF('Group Stages'!P7:P150,DT611)</f>
        <v>0</v>
      </c>
      <c r="EB611" s="233">
        <f ca="1">COUNTIF('Group Stages'!Q7:Q150,DT611)</f>
        <v>0</v>
      </c>
      <c r="EC611" s="233">
        <f ca="1">COUNTIF('Knock Out Stages'!K7:K85,DT611)</f>
        <v>0</v>
      </c>
      <c r="ED611" s="233">
        <f ca="1">COUNTIF('Knock Out Stages'!L7:L85,DT611)</f>
        <v>0</v>
      </c>
      <c r="EE611" s="233">
        <f ca="1">COUNTIF('Knock Out Stages'!M7:M85,DT611)</f>
        <v>0</v>
      </c>
      <c r="EF611" s="233">
        <f ca="1">COUNTIF('Knock Out Stages'!N7:N85,DT611)</f>
        <v>0</v>
      </c>
      <c r="EG611" s="233">
        <f ca="1">COUNTIF('Knock Out Stages'!O7:O85,DT611)</f>
        <v>0</v>
      </c>
      <c r="EH611" s="233">
        <f ca="1">COUNTIF('Knock Out Stages'!P7:P85,DT611)</f>
        <v>0</v>
      </c>
      <c r="EI611" s="233">
        <f ca="1">COUNTIF('Knock Out Stages'!Q7:Q85,DT611)</f>
        <v>0</v>
      </c>
      <c r="EJ611" s="233">
        <f ca="1">COUNTIF('Knock Out Stages'!R7:R85,DT611)</f>
        <v>0</v>
      </c>
      <c r="EK611" s="233">
        <f t="shared" ca="1" si="916"/>
        <v>0</v>
      </c>
      <c r="EL611" s="235">
        <f ca="1">RANK(EK611,EK3:EK1250)+COUNTIF(EK3:EK611,EK611)-1</f>
        <v>609</v>
      </c>
      <c r="EM611" s="233" t="str">
        <f t="shared" ca="1" si="917"/>
        <v>Ghaith Zaalouni (Tunisia)</v>
      </c>
    </row>
    <row r="612" spans="121:143" x14ac:dyDescent="0.2">
      <c r="DQ612" s="233" t="str">
        <f t="shared" ca="1" si="912"/>
        <v>Tunisia</v>
      </c>
      <c r="DR612" s="233">
        <f t="shared" si="913"/>
        <v>11</v>
      </c>
      <c r="DS612" s="233">
        <f t="shared" si="914"/>
        <v>22</v>
      </c>
      <c r="DT612" s="233" t="str">
        <f ca="1">OFFSET(C3,DR612,DS612)</f>
        <v>Hadj Mahmoud</v>
      </c>
      <c r="DU612" s="233">
        <f ca="1">COUNTIF('Group Stages'!J7:J150,DT612)</f>
        <v>0</v>
      </c>
      <c r="DV612" s="233">
        <f ca="1">COUNTIF('Group Stages'!K7:K150,DT612)</f>
        <v>0</v>
      </c>
      <c r="DW612" s="233">
        <f ca="1">COUNTIF('Group Stages'!L7:L150,DT612)</f>
        <v>0</v>
      </c>
      <c r="DX612" s="233">
        <f ca="1">COUNTIF('Group Stages'!M7:M150,DT612)</f>
        <v>0</v>
      </c>
      <c r="DY612" s="233">
        <f ca="1">COUNTIF('Group Stages'!N7:N150,DT612)</f>
        <v>0</v>
      </c>
      <c r="DZ612" s="233">
        <f ca="1">COUNTIF('Group Stages'!O7:O150,DT612)</f>
        <v>0</v>
      </c>
      <c r="EA612" s="233">
        <f ca="1">COUNTIF('Group Stages'!P7:P150,DT612)</f>
        <v>0</v>
      </c>
      <c r="EB612" s="233">
        <f ca="1">COUNTIF('Group Stages'!Q7:Q150,DT612)</f>
        <v>0</v>
      </c>
      <c r="EC612" s="233">
        <f ca="1">COUNTIF('Knock Out Stages'!K7:K85,DT612)</f>
        <v>0</v>
      </c>
      <c r="ED612" s="233">
        <f ca="1">COUNTIF('Knock Out Stages'!L7:L85,DT612)</f>
        <v>0</v>
      </c>
      <c r="EE612" s="233">
        <f ca="1">COUNTIF('Knock Out Stages'!M7:M85,DT612)</f>
        <v>0</v>
      </c>
      <c r="EF612" s="233">
        <f ca="1">COUNTIF('Knock Out Stages'!N7:N85,DT612)</f>
        <v>0</v>
      </c>
      <c r="EG612" s="233">
        <f ca="1">COUNTIF('Knock Out Stages'!O7:O85,DT612)</f>
        <v>0</v>
      </c>
      <c r="EH612" s="233">
        <f ca="1">COUNTIF('Knock Out Stages'!P7:P85,DT612)</f>
        <v>0</v>
      </c>
      <c r="EI612" s="233">
        <f ca="1">COUNTIF('Knock Out Stages'!Q7:Q85,DT612)</f>
        <v>0</v>
      </c>
      <c r="EJ612" s="233">
        <f ca="1">COUNTIF('Knock Out Stages'!R7:R85,DT612)</f>
        <v>0</v>
      </c>
      <c r="EK612" s="233">
        <f t="shared" ca="1" si="916"/>
        <v>0</v>
      </c>
      <c r="EL612" s="235">
        <f ca="1">RANK(EK612,EK3:EK1250)+COUNTIF(EK3:EK612,EK612)-1</f>
        <v>610</v>
      </c>
      <c r="EM612" s="233" t="str">
        <f t="shared" ca="1" si="917"/>
        <v>Hadj Mahmoud (Tunisia)</v>
      </c>
    </row>
    <row r="613" spans="121:143" x14ac:dyDescent="0.2">
      <c r="DQ613" s="233" t="str">
        <f t="shared" ca="1" si="912"/>
        <v>Tunisia</v>
      </c>
      <c r="DR613" s="233">
        <f t="shared" si="913"/>
        <v>12</v>
      </c>
      <c r="DS613" s="233">
        <f t="shared" si="914"/>
        <v>22</v>
      </c>
      <c r="DT613" s="233" t="str">
        <f ca="1">OFFSET(C3,DR613,DS613)</f>
        <v>Hazem Mastouri</v>
      </c>
      <c r="DU613" s="233">
        <f ca="1">COUNTIF('Group Stages'!J7:J150,DT613)</f>
        <v>0</v>
      </c>
      <c r="DV613" s="233">
        <f ca="1">COUNTIF('Group Stages'!K7:K150,DT613)</f>
        <v>0</v>
      </c>
      <c r="DW613" s="233">
        <f ca="1">COUNTIF('Group Stages'!L7:L150,DT613)</f>
        <v>0</v>
      </c>
      <c r="DX613" s="233">
        <f ca="1">COUNTIF('Group Stages'!M7:M150,DT613)</f>
        <v>0</v>
      </c>
      <c r="DY613" s="233">
        <f ca="1">COUNTIF('Group Stages'!N7:N150,DT613)</f>
        <v>0</v>
      </c>
      <c r="DZ613" s="233">
        <f ca="1">COUNTIF('Group Stages'!O7:O150,DT613)</f>
        <v>0</v>
      </c>
      <c r="EA613" s="233">
        <f ca="1">COUNTIF('Group Stages'!P7:P150,DT613)</f>
        <v>0</v>
      </c>
      <c r="EB613" s="233">
        <f ca="1">COUNTIF('Group Stages'!Q7:Q150,DT613)</f>
        <v>0</v>
      </c>
      <c r="EC613" s="233">
        <f ca="1">COUNTIF('Knock Out Stages'!K7:K85,DT613)</f>
        <v>0</v>
      </c>
      <c r="ED613" s="233">
        <f ca="1">COUNTIF('Knock Out Stages'!L7:L85,DT613)</f>
        <v>0</v>
      </c>
      <c r="EE613" s="233">
        <f ca="1">COUNTIF('Knock Out Stages'!M7:M85,DT613)</f>
        <v>0</v>
      </c>
      <c r="EF613" s="233">
        <f ca="1">COUNTIF('Knock Out Stages'!N7:N85,DT613)</f>
        <v>0</v>
      </c>
      <c r="EG613" s="233">
        <f ca="1">COUNTIF('Knock Out Stages'!O7:O85,DT613)</f>
        <v>0</v>
      </c>
      <c r="EH613" s="233">
        <f ca="1">COUNTIF('Knock Out Stages'!P7:P85,DT613)</f>
        <v>0</v>
      </c>
      <c r="EI613" s="233">
        <f ca="1">COUNTIF('Knock Out Stages'!Q7:Q85,DT613)</f>
        <v>0</v>
      </c>
      <c r="EJ613" s="233">
        <f ca="1">COUNTIF('Knock Out Stages'!R7:R85,DT613)</f>
        <v>0</v>
      </c>
      <c r="EK613" s="233">
        <f t="shared" ca="1" si="916"/>
        <v>0</v>
      </c>
      <c r="EL613" s="235">
        <f ca="1">RANK(EK613,EK3:EK1250)+COUNTIF(EK3:EK613,EK613)-1</f>
        <v>611</v>
      </c>
      <c r="EM613" s="233" t="str">
        <f t="shared" ca="1" si="917"/>
        <v>Hazem Mastouri (Tunisia)</v>
      </c>
    </row>
    <row r="614" spans="121:143" x14ac:dyDescent="0.2">
      <c r="DQ614" s="233" t="str">
        <f t="shared" ca="1" si="912"/>
        <v>Tunisia</v>
      </c>
      <c r="DR614" s="233">
        <f t="shared" si="913"/>
        <v>13</v>
      </c>
      <c r="DS614" s="233">
        <f t="shared" si="914"/>
        <v>22</v>
      </c>
      <c r="DT614" s="233" t="str">
        <f ca="1">OFFSET(C3,DR614,DS614)</f>
        <v>Ismaël Gharbi</v>
      </c>
      <c r="DU614" s="233">
        <f ca="1">COUNTIF('Group Stages'!J7:J150,DT614)</f>
        <v>0</v>
      </c>
      <c r="DV614" s="233">
        <f ca="1">COUNTIF('Group Stages'!K7:K150,DT614)</f>
        <v>0</v>
      </c>
      <c r="DW614" s="233">
        <f ca="1">COUNTIF('Group Stages'!L7:L150,DT614)</f>
        <v>0</v>
      </c>
      <c r="DX614" s="233">
        <f ca="1">COUNTIF('Group Stages'!M7:M150,DT614)</f>
        <v>0</v>
      </c>
      <c r="DY614" s="233">
        <f ca="1">COUNTIF('Group Stages'!N7:N150,DT614)</f>
        <v>0</v>
      </c>
      <c r="DZ614" s="233">
        <f ca="1">COUNTIF('Group Stages'!O7:O150,DT614)</f>
        <v>0</v>
      </c>
      <c r="EA614" s="233">
        <f ca="1">COUNTIF('Group Stages'!P7:P150,DT614)</f>
        <v>0</v>
      </c>
      <c r="EB614" s="233">
        <f ca="1">COUNTIF('Group Stages'!Q7:Q150,DT614)</f>
        <v>0</v>
      </c>
      <c r="EC614" s="233">
        <f ca="1">COUNTIF('Knock Out Stages'!K7:K85,DT614)</f>
        <v>0</v>
      </c>
      <c r="ED614" s="233">
        <f ca="1">COUNTIF('Knock Out Stages'!L7:L85,DT614)</f>
        <v>0</v>
      </c>
      <c r="EE614" s="233">
        <f ca="1">COUNTIF('Knock Out Stages'!M7:M85,DT614)</f>
        <v>0</v>
      </c>
      <c r="EF614" s="233">
        <f ca="1">COUNTIF('Knock Out Stages'!N7:N85,DT614)</f>
        <v>0</v>
      </c>
      <c r="EG614" s="233">
        <f ca="1">COUNTIF('Knock Out Stages'!O7:O85,DT614)</f>
        <v>0</v>
      </c>
      <c r="EH614" s="233">
        <f ca="1">COUNTIF('Knock Out Stages'!P7:P85,DT614)</f>
        <v>0</v>
      </c>
      <c r="EI614" s="233">
        <f ca="1">COUNTIF('Knock Out Stages'!Q7:Q85,DT614)</f>
        <v>0</v>
      </c>
      <c r="EJ614" s="233">
        <f ca="1">COUNTIF('Knock Out Stages'!R7:R85,DT614)</f>
        <v>0</v>
      </c>
      <c r="EK614" s="233">
        <f t="shared" ca="1" si="916"/>
        <v>0</v>
      </c>
      <c r="EL614" s="235">
        <f ca="1">RANK(EK614,EK3:EK1250)+COUNTIF(EK3:EK614,EK614)-1</f>
        <v>612</v>
      </c>
      <c r="EM614" s="233" t="str">
        <f t="shared" ca="1" si="917"/>
        <v>Ismaël Gharbi (Tunisia)</v>
      </c>
    </row>
    <row r="615" spans="121:143" x14ac:dyDescent="0.2">
      <c r="DQ615" s="233" t="str">
        <f t="shared" ca="1" si="912"/>
        <v>Tunisia</v>
      </c>
      <c r="DR615" s="233">
        <f t="shared" si="913"/>
        <v>14</v>
      </c>
      <c r="DS615" s="233">
        <f t="shared" si="914"/>
        <v>22</v>
      </c>
      <c r="DT615" s="233" t="str">
        <f ca="1">OFFSET(C3,DR615,DS615)</f>
        <v>Khalil Ayari</v>
      </c>
      <c r="DU615" s="233">
        <f ca="1">COUNTIF('Group Stages'!J7:J150,DT615)</f>
        <v>0</v>
      </c>
      <c r="DV615" s="233">
        <f ca="1">COUNTIF('Group Stages'!K7:K150,DT615)</f>
        <v>0</v>
      </c>
      <c r="DW615" s="233">
        <f ca="1">COUNTIF('Group Stages'!L7:L150,DT615)</f>
        <v>0</v>
      </c>
      <c r="DX615" s="233">
        <f ca="1">COUNTIF('Group Stages'!M7:M150,DT615)</f>
        <v>0</v>
      </c>
      <c r="DY615" s="233">
        <f ca="1">COUNTIF('Group Stages'!N7:N150,DT615)</f>
        <v>0</v>
      </c>
      <c r="DZ615" s="233">
        <f ca="1">COUNTIF('Group Stages'!O7:O150,DT615)</f>
        <v>0</v>
      </c>
      <c r="EA615" s="233">
        <f ca="1">COUNTIF('Group Stages'!P7:P150,DT615)</f>
        <v>0</v>
      </c>
      <c r="EB615" s="233">
        <f ca="1">COUNTIF('Group Stages'!Q7:Q150,DT615)</f>
        <v>0</v>
      </c>
      <c r="EC615" s="233">
        <f ca="1">COUNTIF('Knock Out Stages'!K7:K85,DT615)</f>
        <v>0</v>
      </c>
      <c r="ED615" s="233">
        <f ca="1">COUNTIF('Knock Out Stages'!L7:L85,DT615)</f>
        <v>0</v>
      </c>
      <c r="EE615" s="233">
        <f ca="1">COUNTIF('Knock Out Stages'!M7:M85,DT615)</f>
        <v>0</v>
      </c>
      <c r="EF615" s="233">
        <f ca="1">COUNTIF('Knock Out Stages'!N7:N85,DT615)</f>
        <v>0</v>
      </c>
      <c r="EG615" s="233">
        <f ca="1">COUNTIF('Knock Out Stages'!O7:O85,DT615)</f>
        <v>0</v>
      </c>
      <c r="EH615" s="233">
        <f ca="1">COUNTIF('Knock Out Stages'!P7:P85,DT615)</f>
        <v>0</v>
      </c>
      <c r="EI615" s="233">
        <f ca="1">COUNTIF('Knock Out Stages'!Q7:Q85,DT615)</f>
        <v>0</v>
      </c>
      <c r="EJ615" s="233">
        <f ca="1">COUNTIF('Knock Out Stages'!R7:R85,DT615)</f>
        <v>0</v>
      </c>
      <c r="EK615" s="233">
        <f t="shared" ca="1" si="916"/>
        <v>0</v>
      </c>
      <c r="EL615" s="235">
        <f ca="1">RANK(EK615,EK3:EK1250)+COUNTIF(EK3:EK615,EK615)-1</f>
        <v>613</v>
      </c>
      <c r="EM615" s="233" t="str">
        <f t="shared" ca="1" si="917"/>
        <v>Khalil Ayari (Tunisia)</v>
      </c>
    </row>
    <row r="616" spans="121:143" x14ac:dyDescent="0.2">
      <c r="DQ616" s="233" t="str">
        <f t="shared" ca="1" si="912"/>
        <v>Tunisia</v>
      </c>
      <c r="DR616" s="233">
        <f t="shared" si="913"/>
        <v>15</v>
      </c>
      <c r="DS616" s="233">
        <f t="shared" si="914"/>
        <v>22</v>
      </c>
      <c r="DT616" s="233" t="str">
        <f ca="1">OFFSET(C3,DR616,DS616)</f>
        <v>Louey Farhat</v>
      </c>
      <c r="DU616" s="233">
        <f ca="1">COUNTIF('Group Stages'!J7:J150,DT616)</f>
        <v>0</v>
      </c>
      <c r="DV616" s="233">
        <f ca="1">COUNTIF('Group Stages'!K7:K150,DT616)</f>
        <v>0</v>
      </c>
      <c r="DW616" s="233">
        <f ca="1">COUNTIF('Group Stages'!L7:L150,DT616)</f>
        <v>0</v>
      </c>
      <c r="DX616" s="233">
        <f ca="1">COUNTIF('Group Stages'!M7:M150,DT616)</f>
        <v>0</v>
      </c>
      <c r="DY616" s="233">
        <f ca="1">COUNTIF('Group Stages'!N7:N150,DT616)</f>
        <v>0</v>
      </c>
      <c r="DZ616" s="233">
        <f ca="1">COUNTIF('Group Stages'!O7:O150,DT616)</f>
        <v>0</v>
      </c>
      <c r="EA616" s="233">
        <f ca="1">COUNTIF('Group Stages'!P7:P150,DT616)</f>
        <v>0</v>
      </c>
      <c r="EB616" s="233">
        <f ca="1">COUNTIF('Group Stages'!Q7:Q150,DT616)</f>
        <v>0</v>
      </c>
      <c r="EC616" s="233">
        <f ca="1">COUNTIF('Knock Out Stages'!K7:K85,DT616)</f>
        <v>0</v>
      </c>
      <c r="ED616" s="233">
        <f ca="1">COUNTIF('Knock Out Stages'!L7:L85,DT616)</f>
        <v>0</v>
      </c>
      <c r="EE616" s="233">
        <f ca="1">COUNTIF('Knock Out Stages'!M7:M85,DT616)</f>
        <v>0</v>
      </c>
      <c r="EF616" s="233">
        <f ca="1">COUNTIF('Knock Out Stages'!N7:N85,DT616)</f>
        <v>0</v>
      </c>
      <c r="EG616" s="233">
        <f ca="1">COUNTIF('Knock Out Stages'!O7:O85,DT616)</f>
        <v>0</v>
      </c>
      <c r="EH616" s="233">
        <f ca="1">COUNTIF('Knock Out Stages'!P7:P85,DT616)</f>
        <v>0</v>
      </c>
      <c r="EI616" s="233">
        <f ca="1">COUNTIF('Knock Out Stages'!Q7:Q85,DT616)</f>
        <v>0</v>
      </c>
      <c r="EJ616" s="233">
        <f ca="1">COUNTIF('Knock Out Stages'!R7:R85,DT616)</f>
        <v>0</v>
      </c>
      <c r="EK616" s="233">
        <f t="shared" ca="1" si="916"/>
        <v>0</v>
      </c>
      <c r="EL616" s="235">
        <f ca="1">RANK(EK616,EK3:EK1250)+COUNTIF(EK3:EK616,EK616)-1</f>
        <v>614</v>
      </c>
      <c r="EM616" s="233" t="str">
        <f t="shared" ca="1" si="917"/>
        <v>Louey Farhat (Tunisia)</v>
      </c>
    </row>
    <row r="617" spans="121:143" x14ac:dyDescent="0.2">
      <c r="DQ617" s="233" t="str">
        <f t="shared" ca="1" si="912"/>
        <v>Tunisia</v>
      </c>
      <c r="DR617" s="233">
        <f t="shared" si="913"/>
        <v>16</v>
      </c>
      <c r="DS617" s="233">
        <f t="shared" si="914"/>
        <v>22</v>
      </c>
      <c r="DT617" s="233" t="str">
        <f ca="1">OFFSET(C3,DR617,DS617)</f>
        <v>Mohamed Neffati</v>
      </c>
      <c r="DU617" s="233">
        <f ca="1">COUNTIF('Group Stages'!J7:J150,DT617)</f>
        <v>0</v>
      </c>
      <c r="DV617" s="233">
        <f ca="1">COUNTIF('Group Stages'!K7:K150,DT617)</f>
        <v>0</v>
      </c>
      <c r="DW617" s="233">
        <f ca="1">COUNTIF('Group Stages'!L7:L150,DT617)</f>
        <v>0</v>
      </c>
      <c r="DX617" s="233">
        <f ca="1">COUNTIF('Group Stages'!M7:M150,DT617)</f>
        <v>0</v>
      </c>
      <c r="DY617" s="233">
        <f ca="1">COUNTIF('Group Stages'!N7:N150,DT617)</f>
        <v>0</v>
      </c>
      <c r="DZ617" s="233">
        <f ca="1">COUNTIF('Group Stages'!O7:O150,DT617)</f>
        <v>0</v>
      </c>
      <c r="EA617" s="233">
        <f ca="1">COUNTIF('Group Stages'!P7:P150,DT617)</f>
        <v>0</v>
      </c>
      <c r="EB617" s="233">
        <f ca="1">COUNTIF('Group Stages'!Q7:Q150,DT617)</f>
        <v>0</v>
      </c>
      <c r="EC617" s="233">
        <f ca="1">COUNTIF('Knock Out Stages'!K7:K85,DT617)</f>
        <v>0</v>
      </c>
      <c r="ED617" s="233">
        <f ca="1">COUNTIF('Knock Out Stages'!L7:L85,DT617)</f>
        <v>0</v>
      </c>
      <c r="EE617" s="233">
        <f ca="1">COUNTIF('Knock Out Stages'!M7:M85,DT617)</f>
        <v>0</v>
      </c>
      <c r="EF617" s="233">
        <f ca="1">COUNTIF('Knock Out Stages'!N7:N85,DT617)</f>
        <v>0</v>
      </c>
      <c r="EG617" s="233">
        <f ca="1">COUNTIF('Knock Out Stages'!O7:O85,DT617)</f>
        <v>0</v>
      </c>
      <c r="EH617" s="233">
        <f ca="1">COUNTIF('Knock Out Stages'!P7:P85,DT617)</f>
        <v>0</v>
      </c>
      <c r="EI617" s="233">
        <f ca="1">COUNTIF('Knock Out Stages'!Q7:Q85,DT617)</f>
        <v>0</v>
      </c>
      <c r="EJ617" s="233">
        <f ca="1">COUNTIF('Knock Out Stages'!R7:R85,DT617)</f>
        <v>0</v>
      </c>
      <c r="EK617" s="233">
        <f t="shared" ca="1" si="916"/>
        <v>0</v>
      </c>
      <c r="EL617" s="235">
        <f ca="1">RANK(EK617,EK3:EK1250)+COUNTIF(EK3:EK617,EK617)-1</f>
        <v>615</v>
      </c>
      <c r="EM617" s="233" t="str">
        <f t="shared" ca="1" si="917"/>
        <v>Mohamed Neffati (Tunisia)</v>
      </c>
    </row>
    <row r="618" spans="121:143" x14ac:dyDescent="0.2">
      <c r="DQ618" s="233" t="str">
        <f t="shared" ca="1" si="912"/>
        <v>Tunisia</v>
      </c>
      <c r="DR618" s="233">
        <f t="shared" si="913"/>
        <v>17</v>
      </c>
      <c r="DS618" s="233">
        <f t="shared" si="914"/>
        <v>22</v>
      </c>
      <c r="DT618" s="233" t="str">
        <f ca="1">OFFSET(C3,DR618,DS618)</f>
        <v>Mortadha Ben Ouanes</v>
      </c>
      <c r="DU618" s="233">
        <f ca="1">COUNTIF('Group Stages'!J7:J150,DT618)</f>
        <v>0</v>
      </c>
      <c r="DV618" s="233">
        <f ca="1">COUNTIF('Group Stages'!K7:K150,DT618)</f>
        <v>0</v>
      </c>
      <c r="DW618" s="233">
        <f ca="1">COUNTIF('Group Stages'!L7:L150,DT618)</f>
        <v>0</v>
      </c>
      <c r="DX618" s="233">
        <f ca="1">COUNTIF('Group Stages'!M7:M150,DT618)</f>
        <v>0</v>
      </c>
      <c r="DY618" s="233">
        <f ca="1">COUNTIF('Group Stages'!N7:N150,DT618)</f>
        <v>0</v>
      </c>
      <c r="DZ618" s="233">
        <f ca="1">COUNTIF('Group Stages'!O7:O150,DT618)</f>
        <v>0</v>
      </c>
      <c r="EA618" s="233">
        <f ca="1">COUNTIF('Group Stages'!P7:P150,DT618)</f>
        <v>0</v>
      </c>
      <c r="EB618" s="233">
        <f ca="1">COUNTIF('Group Stages'!Q7:Q150,DT618)</f>
        <v>0</v>
      </c>
      <c r="EC618" s="233">
        <f ca="1">COUNTIF('Knock Out Stages'!K7:K85,DT618)</f>
        <v>0</v>
      </c>
      <c r="ED618" s="233">
        <f ca="1">COUNTIF('Knock Out Stages'!L7:L85,DT618)</f>
        <v>0</v>
      </c>
      <c r="EE618" s="233">
        <f ca="1">COUNTIF('Knock Out Stages'!M7:M85,DT618)</f>
        <v>0</v>
      </c>
      <c r="EF618" s="233">
        <f ca="1">COUNTIF('Knock Out Stages'!N7:N85,DT618)</f>
        <v>0</v>
      </c>
      <c r="EG618" s="233">
        <f ca="1">COUNTIF('Knock Out Stages'!O7:O85,DT618)</f>
        <v>0</v>
      </c>
      <c r="EH618" s="233">
        <f ca="1">COUNTIF('Knock Out Stages'!P7:P85,DT618)</f>
        <v>0</v>
      </c>
      <c r="EI618" s="233">
        <f ca="1">COUNTIF('Knock Out Stages'!Q7:Q85,DT618)</f>
        <v>0</v>
      </c>
      <c r="EJ618" s="233">
        <f ca="1">COUNTIF('Knock Out Stages'!R7:R85,DT618)</f>
        <v>0</v>
      </c>
      <c r="EK618" s="233">
        <f t="shared" ca="1" si="916"/>
        <v>0</v>
      </c>
      <c r="EL618" s="235">
        <f ca="1">RANK(EK618,EK3:EK1250)+COUNTIF(EK3:EK618,EK618)-1</f>
        <v>616</v>
      </c>
      <c r="EM618" s="233" t="str">
        <f t="shared" ca="1" si="917"/>
        <v>Mortadha Ben Ouanes (Tunisia)</v>
      </c>
    </row>
    <row r="619" spans="121:143" x14ac:dyDescent="0.2">
      <c r="DQ619" s="233" t="str">
        <f t="shared" ca="1" si="912"/>
        <v>Tunisia</v>
      </c>
      <c r="DR619" s="233">
        <f t="shared" si="913"/>
        <v>18</v>
      </c>
      <c r="DS619" s="233">
        <f t="shared" si="914"/>
        <v>22</v>
      </c>
      <c r="DT619" s="233" t="str">
        <f ca="1">OFFSET(C3,DR619,DS619)</f>
        <v>Moutaz Neffati</v>
      </c>
      <c r="DU619" s="233">
        <f ca="1">COUNTIF('Group Stages'!J7:J150,DT619)</f>
        <v>0</v>
      </c>
      <c r="DV619" s="233">
        <f ca="1">COUNTIF('Group Stages'!K7:K150,DT619)</f>
        <v>0</v>
      </c>
      <c r="DW619" s="233">
        <f ca="1">COUNTIF('Group Stages'!L7:L150,DT619)</f>
        <v>0</v>
      </c>
      <c r="DX619" s="233">
        <f ca="1">COUNTIF('Group Stages'!M7:M150,DT619)</f>
        <v>0</v>
      </c>
      <c r="DY619" s="233">
        <f ca="1">COUNTIF('Group Stages'!N7:N150,DT619)</f>
        <v>0</v>
      </c>
      <c r="DZ619" s="233">
        <f ca="1">COUNTIF('Group Stages'!O7:O150,DT619)</f>
        <v>0</v>
      </c>
      <c r="EA619" s="233">
        <f ca="1">COUNTIF('Group Stages'!P7:P150,DT619)</f>
        <v>0</v>
      </c>
      <c r="EB619" s="233">
        <f ca="1">COUNTIF('Group Stages'!Q7:Q150,DT619)</f>
        <v>0</v>
      </c>
      <c r="EC619" s="233">
        <f ca="1">COUNTIF('Knock Out Stages'!K7:K85,DT619)</f>
        <v>0</v>
      </c>
      <c r="ED619" s="233">
        <f ca="1">COUNTIF('Knock Out Stages'!L7:L85,DT619)</f>
        <v>0</v>
      </c>
      <c r="EE619" s="233">
        <f ca="1">COUNTIF('Knock Out Stages'!M7:M85,DT619)</f>
        <v>0</v>
      </c>
      <c r="EF619" s="233">
        <f ca="1">COUNTIF('Knock Out Stages'!N7:N85,DT619)</f>
        <v>0</v>
      </c>
      <c r="EG619" s="233">
        <f ca="1">COUNTIF('Knock Out Stages'!O7:O85,DT619)</f>
        <v>0</v>
      </c>
      <c r="EH619" s="233">
        <f ca="1">COUNTIF('Knock Out Stages'!P7:P85,DT619)</f>
        <v>0</v>
      </c>
      <c r="EI619" s="233">
        <f ca="1">COUNTIF('Knock Out Stages'!Q7:Q85,DT619)</f>
        <v>0</v>
      </c>
      <c r="EJ619" s="233">
        <f ca="1">COUNTIF('Knock Out Stages'!R7:R85,DT619)</f>
        <v>0</v>
      </c>
      <c r="EK619" s="233">
        <f t="shared" ca="1" si="916"/>
        <v>0</v>
      </c>
      <c r="EL619" s="235">
        <f ca="1">RANK(EK619,EK3:EK1250)+COUNTIF(EK3:EK619,EK619)-1</f>
        <v>617</v>
      </c>
      <c r="EM619" s="233" t="str">
        <f t="shared" ca="1" si="917"/>
        <v>Moutaz Neffati (Tunisia)</v>
      </c>
    </row>
    <row r="620" spans="121:143" x14ac:dyDescent="0.2">
      <c r="DQ620" s="233" t="str">
        <f t="shared" ca="1" si="912"/>
        <v>Tunisia</v>
      </c>
      <c r="DR620" s="233">
        <f t="shared" si="913"/>
        <v>19</v>
      </c>
      <c r="DS620" s="233">
        <f t="shared" si="914"/>
        <v>22</v>
      </c>
      <c r="DT620" s="233" t="str">
        <f ca="1">OFFSET(C3,DR620,DS620)</f>
        <v>Noureddine Farhati</v>
      </c>
      <c r="DU620" s="233">
        <f ca="1">COUNTIF('Group Stages'!J7:J150,DT620)</f>
        <v>0</v>
      </c>
      <c r="DV620" s="233">
        <f ca="1">COUNTIF('Group Stages'!K7:K150,DT620)</f>
        <v>0</v>
      </c>
      <c r="DW620" s="233">
        <f ca="1">COUNTIF('Group Stages'!L7:L150,DT620)</f>
        <v>0</v>
      </c>
      <c r="DX620" s="233">
        <f ca="1">COUNTIF('Group Stages'!M7:M150,DT620)</f>
        <v>0</v>
      </c>
      <c r="DY620" s="233">
        <f ca="1">COUNTIF('Group Stages'!N7:N150,DT620)</f>
        <v>0</v>
      </c>
      <c r="DZ620" s="233">
        <f ca="1">COUNTIF('Group Stages'!O7:O150,DT620)</f>
        <v>0</v>
      </c>
      <c r="EA620" s="233">
        <f ca="1">COUNTIF('Group Stages'!P7:P150,DT620)</f>
        <v>0</v>
      </c>
      <c r="EB620" s="233">
        <f ca="1">COUNTIF('Group Stages'!Q7:Q150,DT620)</f>
        <v>0</v>
      </c>
      <c r="EC620" s="233">
        <f ca="1">COUNTIF('Knock Out Stages'!K7:K85,DT620)</f>
        <v>0</v>
      </c>
      <c r="ED620" s="233">
        <f ca="1">COUNTIF('Knock Out Stages'!L7:L85,DT620)</f>
        <v>0</v>
      </c>
      <c r="EE620" s="233">
        <f ca="1">COUNTIF('Knock Out Stages'!M7:M85,DT620)</f>
        <v>0</v>
      </c>
      <c r="EF620" s="233">
        <f ca="1">COUNTIF('Knock Out Stages'!N7:N85,DT620)</f>
        <v>0</v>
      </c>
      <c r="EG620" s="233">
        <f ca="1">COUNTIF('Knock Out Stages'!O7:O85,DT620)</f>
        <v>0</v>
      </c>
      <c r="EH620" s="233">
        <f ca="1">COUNTIF('Knock Out Stages'!P7:P85,DT620)</f>
        <v>0</v>
      </c>
      <c r="EI620" s="233">
        <f ca="1">COUNTIF('Knock Out Stages'!Q7:Q85,DT620)</f>
        <v>0</v>
      </c>
      <c r="EJ620" s="233">
        <f ca="1">COUNTIF('Knock Out Stages'!R7:R85,DT620)</f>
        <v>0</v>
      </c>
      <c r="EK620" s="233">
        <f t="shared" ca="1" si="916"/>
        <v>0</v>
      </c>
      <c r="EL620" s="235">
        <f ca="1">RANK(EK620,EK3:EK1250)+COUNTIF(EK3:EK620,EK620)-1</f>
        <v>618</v>
      </c>
      <c r="EM620" s="233" t="str">
        <f t="shared" ca="1" si="917"/>
        <v>Noureddine Farhati (Tunisia)</v>
      </c>
    </row>
    <row r="621" spans="121:143" x14ac:dyDescent="0.2">
      <c r="DQ621" s="233" t="str">
        <f t="shared" ca="1" si="912"/>
        <v>Tunisia</v>
      </c>
      <c r="DR621" s="233">
        <f t="shared" si="913"/>
        <v>20</v>
      </c>
      <c r="DS621" s="233">
        <f t="shared" si="914"/>
        <v>22</v>
      </c>
      <c r="DT621" s="233" t="str">
        <f ca="1">OFFSET(C3,DR621,DS621)</f>
        <v>Omar Ben Ali</v>
      </c>
      <c r="DU621" s="233">
        <f ca="1">COUNTIF('Group Stages'!J7:J150,DT621)</f>
        <v>0</v>
      </c>
      <c r="DV621" s="233">
        <f ca="1">COUNTIF('Group Stages'!K7:K150,DT621)</f>
        <v>0</v>
      </c>
      <c r="DW621" s="233">
        <f ca="1">COUNTIF('Group Stages'!L7:L150,DT621)</f>
        <v>0</v>
      </c>
      <c r="DX621" s="233">
        <f ca="1">COUNTIF('Group Stages'!M7:M150,DT621)</f>
        <v>0</v>
      </c>
      <c r="DY621" s="233">
        <f ca="1">COUNTIF('Group Stages'!N7:N150,DT621)</f>
        <v>0</v>
      </c>
      <c r="DZ621" s="233">
        <f ca="1">COUNTIF('Group Stages'!O7:O150,DT621)</f>
        <v>0</v>
      </c>
      <c r="EA621" s="233">
        <f ca="1">COUNTIF('Group Stages'!P7:P150,DT621)</f>
        <v>0</v>
      </c>
      <c r="EB621" s="233">
        <f ca="1">COUNTIF('Group Stages'!Q7:Q150,DT621)</f>
        <v>0</v>
      </c>
      <c r="EC621" s="233">
        <f ca="1">COUNTIF('Knock Out Stages'!K7:K85,DT621)</f>
        <v>0</v>
      </c>
      <c r="ED621" s="233">
        <f ca="1">COUNTIF('Knock Out Stages'!L7:L85,DT621)</f>
        <v>0</v>
      </c>
      <c r="EE621" s="233">
        <f ca="1">COUNTIF('Knock Out Stages'!M7:M85,DT621)</f>
        <v>0</v>
      </c>
      <c r="EF621" s="233">
        <f ca="1">COUNTIF('Knock Out Stages'!N7:N85,DT621)</f>
        <v>0</v>
      </c>
      <c r="EG621" s="233">
        <f ca="1">COUNTIF('Knock Out Stages'!O7:O85,DT621)</f>
        <v>0</v>
      </c>
      <c r="EH621" s="233">
        <f ca="1">COUNTIF('Knock Out Stages'!P7:P85,DT621)</f>
        <v>0</v>
      </c>
      <c r="EI621" s="233">
        <f ca="1">COUNTIF('Knock Out Stages'!Q7:Q85,DT621)</f>
        <v>0</v>
      </c>
      <c r="EJ621" s="233">
        <f ca="1">COUNTIF('Knock Out Stages'!R7:R85,DT621)</f>
        <v>0</v>
      </c>
      <c r="EK621" s="233">
        <f t="shared" ca="1" si="916"/>
        <v>0</v>
      </c>
      <c r="EL621" s="235">
        <f ca="1">RANK(EK621,EK3:EK1250)+COUNTIF(EK3:EK621,EK621)-1</f>
        <v>619</v>
      </c>
      <c r="EM621" s="233" t="str">
        <f t="shared" ca="1" si="917"/>
        <v>Omar Ben Ali (Tunisia)</v>
      </c>
    </row>
    <row r="622" spans="121:143" x14ac:dyDescent="0.2">
      <c r="DQ622" s="233" t="str">
        <f t="shared" ca="1" si="912"/>
        <v>Tunisia</v>
      </c>
      <c r="DR622" s="233">
        <f t="shared" si="913"/>
        <v>21</v>
      </c>
      <c r="DS622" s="233">
        <f t="shared" si="914"/>
        <v>22</v>
      </c>
      <c r="DT622" s="233" t="str">
        <f ca="1">OFFSET(C3,DR622,DS622)</f>
        <v>Omar Rekik</v>
      </c>
      <c r="DU622" s="233">
        <f ca="1">COUNTIF('Group Stages'!J7:J150,DT622)</f>
        <v>0</v>
      </c>
      <c r="DV622" s="233">
        <f ca="1">COUNTIF('Group Stages'!K7:K150,DT622)</f>
        <v>0</v>
      </c>
      <c r="DW622" s="233">
        <f ca="1">COUNTIF('Group Stages'!L7:L150,DT622)</f>
        <v>0</v>
      </c>
      <c r="DX622" s="233">
        <f ca="1">COUNTIF('Group Stages'!M7:M150,DT622)</f>
        <v>0</v>
      </c>
      <c r="DY622" s="233">
        <f ca="1">COUNTIF('Group Stages'!N7:N150,DT622)</f>
        <v>0</v>
      </c>
      <c r="DZ622" s="233">
        <f ca="1">COUNTIF('Group Stages'!O7:O150,DT622)</f>
        <v>0</v>
      </c>
      <c r="EA622" s="233">
        <f ca="1">COUNTIF('Group Stages'!P7:P150,DT622)</f>
        <v>0</v>
      </c>
      <c r="EB622" s="233">
        <f ca="1">COUNTIF('Group Stages'!Q7:Q150,DT622)</f>
        <v>0</v>
      </c>
      <c r="EC622" s="233">
        <f ca="1">COUNTIF('Knock Out Stages'!K7:K85,DT622)</f>
        <v>0</v>
      </c>
      <c r="ED622" s="233">
        <f ca="1">COUNTIF('Knock Out Stages'!L7:L85,DT622)</f>
        <v>0</v>
      </c>
      <c r="EE622" s="233">
        <f ca="1">COUNTIF('Knock Out Stages'!M7:M85,DT622)</f>
        <v>0</v>
      </c>
      <c r="EF622" s="233">
        <f ca="1">COUNTIF('Knock Out Stages'!N7:N85,DT622)</f>
        <v>0</v>
      </c>
      <c r="EG622" s="233">
        <f ca="1">COUNTIF('Knock Out Stages'!O7:O85,DT622)</f>
        <v>0</v>
      </c>
      <c r="EH622" s="233">
        <f ca="1">COUNTIF('Knock Out Stages'!P7:P85,DT622)</f>
        <v>0</v>
      </c>
      <c r="EI622" s="233">
        <f ca="1">COUNTIF('Knock Out Stages'!Q7:Q85,DT622)</f>
        <v>0</v>
      </c>
      <c r="EJ622" s="233">
        <f ca="1">COUNTIF('Knock Out Stages'!R7:R85,DT622)</f>
        <v>0</v>
      </c>
      <c r="EK622" s="233">
        <f t="shared" ca="1" si="916"/>
        <v>0</v>
      </c>
      <c r="EL622" s="235">
        <f ca="1">RANK(EK622,EK3:EK1250)+COUNTIF(EK3:EK622,EK622)-1</f>
        <v>620</v>
      </c>
      <c r="EM622" s="233" t="str">
        <f t="shared" ca="1" si="917"/>
        <v>Omar Rekik (Tunisia)</v>
      </c>
    </row>
    <row r="623" spans="121:143" x14ac:dyDescent="0.2">
      <c r="DQ623" s="233" t="str">
        <f t="shared" ca="1" si="912"/>
        <v>Tunisia</v>
      </c>
      <c r="DR623" s="233">
        <f t="shared" si="913"/>
        <v>22</v>
      </c>
      <c r="DS623" s="233">
        <f t="shared" si="914"/>
        <v>22</v>
      </c>
      <c r="DT623" s="233" t="str">
        <f ca="1">OFFSET(C3,DR623,DS623)</f>
        <v>Raed Chikhaoui</v>
      </c>
      <c r="DU623" s="233">
        <f ca="1">COUNTIF('Group Stages'!J7:J150,DT623)</f>
        <v>0</v>
      </c>
      <c r="DV623" s="233">
        <f ca="1">COUNTIF('Group Stages'!K7:K150,DT623)</f>
        <v>0</v>
      </c>
      <c r="DW623" s="233">
        <f ca="1">COUNTIF('Group Stages'!L7:L150,DT623)</f>
        <v>0</v>
      </c>
      <c r="DX623" s="233">
        <f ca="1">COUNTIF('Group Stages'!M7:M150,DT623)</f>
        <v>0</v>
      </c>
      <c r="DY623" s="233">
        <f ca="1">COUNTIF('Group Stages'!N7:N150,DT623)</f>
        <v>0</v>
      </c>
      <c r="DZ623" s="233">
        <f ca="1">COUNTIF('Group Stages'!O7:O150,DT623)</f>
        <v>0</v>
      </c>
      <c r="EA623" s="233">
        <f ca="1">COUNTIF('Group Stages'!P7:P150,DT623)</f>
        <v>0</v>
      </c>
      <c r="EB623" s="233">
        <f ca="1">COUNTIF('Group Stages'!Q7:Q150,DT623)</f>
        <v>0</v>
      </c>
      <c r="EC623" s="233">
        <f ca="1">COUNTIF('Knock Out Stages'!K7:K85,DT623)</f>
        <v>0</v>
      </c>
      <c r="ED623" s="233">
        <f ca="1">COUNTIF('Knock Out Stages'!L7:L85,DT623)</f>
        <v>0</v>
      </c>
      <c r="EE623" s="233">
        <f ca="1">COUNTIF('Knock Out Stages'!M7:M85,DT623)</f>
        <v>0</v>
      </c>
      <c r="EF623" s="233">
        <f ca="1">COUNTIF('Knock Out Stages'!N7:N85,DT623)</f>
        <v>0</v>
      </c>
      <c r="EG623" s="233">
        <f ca="1">COUNTIF('Knock Out Stages'!O7:O85,DT623)</f>
        <v>0</v>
      </c>
      <c r="EH623" s="233">
        <f ca="1">COUNTIF('Knock Out Stages'!P7:P85,DT623)</f>
        <v>0</v>
      </c>
      <c r="EI623" s="233">
        <f ca="1">COUNTIF('Knock Out Stages'!Q7:Q85,DT623)</f>
        <v>0</v>
      </c>
      <c r="EJ623" s="233">
        <f ca="1">COUNTIF('Knock Out Stages'!R7:R85,DT623)</f>
        <v>0</v>
      </c>
      <c r="EK623" s="233">
        <f t="shared" ca="1" si="916"/>
        <v>0</v>
      </c>
      <c r="EL623" s="235">
        <f ca="1">RANK(EK623,EK3:EK1250)+COUNTIF(EK3:EK623,EK623)-1</f>
        <v>621</v>
      </c>
      <c r="EM623" s="233" t="str">
        <f t="shared" ca="1" si="917"/>
        <v>Raed Chikhaoui (Tunisia)</v>
      </c>
    </row>
    <row r="624" spans="121:143" x14ac:dyDescent="0.2">
      <c r="DQ624" s="233" t="str">
        <f t="shared" ca="1" si="912"/>
        <v>Tunisia</v>
      </c>
      <c r="DR624" s="233">
        <f t="shared" si="913"/>
        <v>23</v>
      </c>
      <c r="DS624" s="233">
        <f t="shared" si="914"/>
        <v>22</v>
      </c>
      <c r="DT624" s="233" t="str">
        <f ca="1">OFFSET(C3,DR624,DS624)</f>
        <v>Rani Khedira</v>
      </c>
      <c r="DU624" s="233">
        <f ca="1">COUNTIF('Group Stages'!J7:J150,DT624)</f>
        <v>0</v>
      </c>
      <c r="DV624" s="233">
        <f ca="1">COUNTIF('Group Stages'!K7:K150,DT624)</f>
        <v>0</v>
      </c>
      <c r="DW624" s="233">
        <f ca="1">COUNTIF('Group Stages'!L7:L150,DT624)</f>
        <v>0</v>
      </c>
      <c r="DX624" s="233">
        <f ca="1">COUNTIF('Group Stages'!M7:M150,DT624)</f>
        <v>0</v>
      </c>
      <c r="DY624" s="233">
        <f ca="1">COUNTIF('Group Stages'!N7:N150,DT624)</f>
        <v>0</v>
      </c>
      <c r="DZ624" s="233">
        <f ca="1">COUNTIF('Group Stages'!O7:O150,DT624)</f>
        <v>0</v>
      </c>
      <c r="EA624" s="233">
        <f ca="1">COUNTIF('Group Stages'!P7:P150,DT624)</f>
        <v>0</v>
      </c>
      <c r="EB624" s="233">
        <f ca="1">COUNTIF('Group Stages'!Q7:Q150,DT624)</f>
        <v>0</v>
      </c>
      <c r="EC624" s="233">
        <f ca="1">COUNTIF('Knock Out Stages'!K7:K85,DT624)</f>
        <v>0</v>
      </c>
      <c r="ED624" s="233">
        <f ca="1">COUNTIF('Knock Out Stages'!L7:L85,DT624)</f>
        <v>0</v>
      </c>
      <c r="EE624" s="233">
        <f ca="1">COUNTIF('Knock Out Stages'!M7:M85,DT624)</f>
        <v>0</v>
      </c>
      <c r="EF624" s="233">
        <f ca="1">COUNTIF('Knock Out Stages'!N7:N85,DT624)</f>
        <v>0</v>
      </c>
      <c r="EG624" s="233">
        <f ca="1">COUNTIF('Knock Out Stages'!O7:O85,DT624)</f>
        <v>0</v>
      </c>
      <c r="EH624" s="233">
        <f ca="1">COUNTIF('Knock Out Stages'!P7:P85,DT624)</f>
        <v>0</v>
      </c>
      <c r="EI624" s="233">
        <f ca="1">COUNTIF('Knock Out Stages'!Q7:Q85,DT624)</f>
        <v>0</v>
      </c>
      <c r="EJ624" s="233">
        <f ca="1">COUNTIF('Knock Out Stages'!R7:R85,DT624)</f>
        <v>0</v>
      </c>
      <c r="EK624" s="233">
        <f t="shared" ca="1" si="916"/>
        <v>0</v>
      </c>
      <c r="EL624" s="235">
        <f ca="1">RANK(EK624,EK3:EK1250)+COUNTIF(EK3:EK624,EK624)-1</f>
        <v>622</v>
      </c>
      <c r="EM624" s="233" t="str">
        <f t="shared" ca="1" si="917"/>
        <v>Rani Khedira (Tunisia)</v>
      </c>
    </row>
    <row r="625" spans="121:143" x14ac:dyDescent="0.2">
      <c r="DQ625" s="233" t="str">
        <f t="shared" ca="1" si="912"/>
        <v>Tunisia</v>
      </c>
      <c r="DR625" s="233">
        <f t="shared" si="913"/>
        <v>24</v>
      </c>
      <c r="DS625" s="233">
        <f t="shared" si="914"/>
        <v>22</v>
      </c>
      <c r="DT625" s="233" t="str">
        <f ca="1">OFFSET(C3,DR625,DS625)</f>
        <v>Rayan Elloumi</v>
      </c>
      <c r="DU625" s="233">
        <f ca="1">COUNTIF('Group Stages'!J7:J150,DT625)</f>
        <v>0</v>
      </c>
      <c r="DV625" s="233">
        <f ca="1">COUNTIF('Group Stages'!K7:K150,DT625)</f>
        <v>0</v>
      </c>
      <c r="DW625" s="233">
        <f ca="1">COUNTIF('Group Stages'!L7:L150,DT625)</f>
        <v>0</v>
      </c>
      <c r="DX625" s="233">
        <f ca="1">COUNTIF('Group Stages'!M7:M150,DT625)</f>
        <v>0</v>
      </c>
      <c r="DY625" s="233">
        <f ca="1">COUNTIF('Group Stages'!N7:N150,DT625)</f>
        <v>0</v>
      </c>
      <c r="DZ625" s="233">
        <f ca="1">COUNTIF('Group Stages'!O7:O150,DT625)</f>
        <v>0</v>
      </c>
      <c r="EA625" s="233">
        <f ca="1">COUNTIF('Group Stages'!P7:P150,DT625)</f>
        <v>0</v>
      </c>
      <c r="EB625" s="233">
        <f ca="1">COUNTIF('Group Stages'!Q7:Q150,DT625)</f>
        <v>0</v>
      </c>
      <c r="EC625" s="233">
        <f ca="1">COUNTIF('Knock Out Stages'!K7:K85,DT625)</f>
        <v>0</v>
      </c>
      <c r="ED625" s="233">
        <f ca="1">COUNTIF('Knock Out Stages'!L7:L85,DT625)</f>
        <v>0</v>
      </c>
      <c r="EE625" s="233">
        <f ca="1">COUNTIF('Knock Out Stages'!M7:M85,DT625)</f>
        <v>0</v>
      </c>
      <c r="EF625" s="233">
        <f ca="1">COUNTIF('Knock Out Stages'!N7:N85,DT625)</f>
        <v>0</v>
      </c>
      <c r="EG625" s="233">
        <f ca="1">COUNTIF('Knock Out Stages'!O7:O85,DT625)</f>
        <v>0</v>
      </c>
      <c r="EH625" s="233">
        <f ca="1">COUNTIF('Knock Out Stages'!P7:P85,DT625)</f>
        <v>0</v>
      </c>
      <c r="EI625" s="233">
        <f ca="1">COUNTIF('Knock Out Stages'!Q7:Q85,DT625)</f>
        <v>0</v>
      </c>
      <c r="EJ625" s="233">
        <f ca="1">COUNTIF('Knock Out Stages'!R7:R85,DT625)</f>
        <v>0</v>
      </c>
      <c r="EK625" s="233">
        <f t="shared" ca="1" si="916"/>
        <v>0</v>
      </c>
      <c r="EL625" s="235">
        <f ca="1">RANK(EK625,EK3:EK1250)+COUNTIF(EK3:EK625,EK625)-1</f>
        <v>623</v>
      </c>
      <c r="EM625" s="233" t="str">
        <f t="shared" ca="1" si="917"/>
        <v>Rayan Elloumi (Tunisia)</v>
      </c>
    </row>
    <row r="626" spans="121:143" x14ac:dyDescent="0.2">
      <c r="DQ626" s="233" t="str">
        <f t="shared" ca="1" si="912"/>
        <v>Tunisia</v>
      </c>
      <c r="DR626" s="233">
        <f t="shared" si="913"/>
        <v>25</v>
      </c>
      <c r="DS626" s="233">
        <f t="shared" si="914"/>
        <v>22</v>
      </c>
      <c r="DT626" s="233" t="str">
        <f ca="1">OFFSET(C3,DR626,DS626)</f>
        <v>Sabri Ben Hessen</v>
      </c>
      <c r="DU626" s="233">
        <f ca="1">COUNTIF('Group Stages'!J7:J150,DT626)</f>
        <v>0</v>
      </c>
      <c r="DV626" s="233">
        <f ca="1">COUNTIF('Group Stages'!K7:K150,DT626)</f>
        <v>0</v>
      </c>
      <c r="DW626" s="233">
        <f ca="1">COUNTIF('Group Stages'!L7:L150,DT626)</f>
        <v>0</v>
      </c>
      <c r="DX626" s="233">
        <f ca="1">COUNTIF('Group Stages'!M7:M150,DT626)</f>
        <v>0</v>
      </c>
      <c r="DY626" s="233">
        <f ca="1">COUNTIF('Group Stages'!N7:N150,DT626)</f>
        <v>0</v>
      </c>
      <c r="DZ626" s="233">
        <f ca="1">COUNTIF('Group Stages'!O7:O150,DT626)</f>
        <v>0</v>
      </c>
      <c r="EA626" s="233">
        <f ca="1">COUNTIF('Group Stages'!P7:P150,DT626)</f>
        <v>0</v>
      </c>
      <c r="EB626" s="233">
        <f ca="1">COUNTIF('Group Stages'!Q7:Q150,DT626)</f>
        <v>0</v>
      </c>
      <c r="EC626" s="233">
        <f ca="1">COUNTIF('Knock Out Stages'!K7:K85,DT626)</f>
        <v>0</v>
      </c>
      <c r="ED626" s="233">
        <f ca="1">COUNTIF('Knock Out Stages'!L7:L85,DT626)</f>
        <v>0</v>
      </c>
      <c r="EE626" s="233">
        <f ca="1">COUNTIF('Knock Out Stages'!M7:M85,DT626)</f>
        <v>0</v>
      </c>
      <c r="EF626" s="233">
        <f ca="1">COUNTIF('Knock Out Stages'!N7:N85,DT626)</f>
        <v>0</v>
      </c>
      <c r="EG626" s="233">
        <f ca="1">COUNTIF('Knock Out Stages'!O7:O85,DT626)</f>
        <v>0</v>
      </c>
      <c r="EH626" s="233">
        <f ca="1">COUNTIF('Knock Out Stages'!P7:P85,DT626)</f>
        <v>0</v>
      </c>
      <c r="EI626" s="233">
        <f ca="1">COUNTIF('Knock Out Stages'!Q7:Q85,DT626)</f>
        <v>0</v>
      </c>
      <c r="EJ626" s="233">
        <f ca="1">COUNTIF('Knock Out Stages'!R7:R85,DT626)</f>
        <v>0</v>
      </c>
      <c r="EK626" s="233">
        <f t="shared" ca="1" si="916"/>
        <v>0</v>
      </c>
      <c r="EL626" s="235">
        <f ca="1">RANK(EK626,EK3:EK1250)+COUNTIF(EK3:EK626,EK626)-1</f>
        <v>624</v>
      </c>
      <c r="EM626" s="233" t="str">
        <f t="shared" ca="1" si="917"/>
        <v>Sabri Ben Hessen (Tunisia)</v>
      </c>
    </row>
    <row r="627" spans="121:143" x14ac:dyDescent="0.2">
      <c r="DQ627" s="233" t="str">
        <f ca="1">OFFSET(C2,DR627,DS627)</f>
        <v>Belgium</v>
      </c>
      <c r="DR627" s="233">
        <f t="shared" si="913"/>
        <v>0</v>
      </c>
      <c r="DS627" s="233">
        <f t="shared" si="914"/>
        <v>23</v>
      </c>
      <c r="DT627" s="233" t="str">
        <f ca="1">OFFSET(C3,DR627,DS627)</f>
        <v>Alexis Saelemaekers</v>
      </c>
      <c r="DU627" s="233">
        <f ca="1">COUNTIF('Group Stages'!J7:J150,DT627)</f>
        <v>0</v>
      </c>
      <c r="DV627" s="233">
        <f ca="1">COUNTIF('Group Stages'!K7:K150,DT627)</f>
        <v>0</v>
      </c>
      <c r="DW627" s="233">
        <f ca="1">COUNTIF('Group Stages'!L7:L150,DT627)</f>
        <v>0</v>
      </c>
      <c r="DX627" s="233">
        <f ca="1">COUNTIF('Group Stages'!M7:M150,DT627)</f>
        <v>0</v>
      </c>
      <c r="DY627" s="233">
        <f ca="1">COUNTIF('Group Stages'!N7:N150,DT627)</f>
        <v>0</v>
      </c>
      <c r="DZ627" s="233">
        <f ca="1">COUNTIF('Group Stages'!O7:O150,DT627)</f>
        <v>0</v>
      </c>
      <c r="EA627" s="233">
        <f ca="1">COUNTIF('Group Stages'!P7:P150,DT627)</f>
        <v>0</v>
      </c>
      <c r="EB627" s="233">
        <f ca="1">COUNTIF('Group Stages'!Q7:Q150,DT627)</f>
        <v>0</v>
      </c>
      <c r="EC627" s="233">
        <f ca="1">COUNTIF('Knock Out Stages'!K7:K85,DT627)</f>
        <v>0</v>
      </c>
      <c r="ED627" s="233">
        <f ca="1">COUNTIF('Knock Out Stages'!L7:L85,DT627)</f>
        <v>0</v>
      </c>
      <c r="EE627" s="233">
        <f ca="1">COUNTIF('Knock Out Stages'!M7:M85,DT627)</f>
        <v>0</v>
      </c>
      <c r="EF627" s="233">
        <f ca="1">COUNTIF('Knock Out Stages'!N7:N85,DT627)</f>
        <v>0</v>
      </c>
      <c r="EG627" s="233">
        <f ca="1">COUNTIF('Knock Out Stages'!O7:O85,DT627)</f>
        <v>0</v>
      </c>
      <c r="EH627" s="233">
        <f ca="1">COUNTIF('Knock Out Stages'!P7:P85,DT627)</f>
        <v>0</v>
      </c>
      <c r="EI627" s="233">
        <f ca="1">COUNTIF('Knock Out Stages'!Q7:Q85,DT627)</f>
        <v>0</v>
      </c>
      <c r="EJ627" s="233">
        <f ca="1">COUNTIF('Knock Out Stages'!R7:R85,DT627)</f>
        <v>0</v>
      </c>
      <c r="EK627" s="233">
        <f t="shared" ca="1" si="916"/>
        <v>0</v>
      </c>
      <c r="EL627" s="235">
        <f ca="1">RANK(EK627,EK3:EK1250)+COUNTIF(EK3:EK627,EK627)-1</f>
        <v>625</v>
      </c>
      <c r="EM627" s="233" t="str">
        <f t="shared" ca="1" si="917"/>
        <v>Alexis Saelemaekers (Belgium)</v>
      </c>
    </row>
    <row r="628" spans="121:143" x14ac:dyDescent="0.2">
      <c r="DQ628" s="233" t="str">
        <f t="shared" ref="DQ628" ca="1" si="919">DQ627</f>
        <v>Belgium</v>
      </c>
      <c r="DR628" s="233">
        <f t="shared" si="913"/>
        <v>1</v>
      </c>
      <c r="DS628" s="233">
        <f t="shared" si="914"/>
        <v>23</v>
      </c>
      <c r="DT628" s="233" t="str">
        <f ca="1">OFFSET(C3,DR628,DS628)</f>
        <v>Amadou Onana</v>
      </c>
      <c r="DU628" s="233">
        <f ca="1">COUNTIF('Group Stages'!J7:J150,DT628)</f>
        <v>0</v>
      </c>
      <c r="DV628" s="233">
        <f ca="1">COUNTIF('Group Stages'!K7:K150,DT628)</f>
        <v>0</v>
      </c>
      <c r="DW628" s="233">
        <f ca="1">COUNTIF('Group Stages'!L7:L150,DT628)</f>
        <v>0</v>
      </c>
      <c r="DX628" s="233">
        <f ca="1">COUNTIF('Group Stages'!M7:M150,DT628)</f>
        <v>0</v>
      </c>
      <c r="DY628" s="233">
        <f ca="1">COUNTIF('Group Stages'!N7:N150,DT628)</f>
        <v>0</v>
      </c>
      <c r="DZ628" s="233">
        <f ca="1">COUNTIF('Group Stages'!O7:O150,DT628)</f>
        <v>0</v>
      </c>
      <c r="EA628" s="233">
        <f ca="1">COUNTIF('Group Stages'!P7:P150,DT628)</f>
        <v>0</v>
      </c>
      <c r="EB628" s="233">
        <f ca="1">COUNTIF('Group Stages'!Q7:Q150,DT628)</f>
        <v>0</v>
      </c>
      <c r="EC628" s="233">
        <f ca="1">COUNTIF('Knock Out Stages'!K7:K85,DT628)</f>
        <v>0</v>
      </c>
      <c r="ED628" s="233">
        <f ca="1">COUNTIF('Knock Out Stages'!L7:L85,DT628)</f>
        <v>0</v>
      </c>
      <c r="EE628" s="233">
        <f ca="1">COUNTIF('Knock Out Stages'!M7:M85,DT628)</f>
        <v>0</v>
      </c>
      <c r="EF628" s="233">
        <f ca="1">COUNTIF('Knock Out Stages'!N7:N85,DT628)</f>
        <v>0</v>
      </c>
      <c r="EG628" s="233">
        <f ca="1">COUNTIF('Knock Out Stages'!O7:O85,DT628)</f>
        <v>0</v>
      </c>
      <c r="EH628" s="233">
        <f ca="1">COUNTIF('Knock Out Stages'!P7:P85,DT628)</f>
        <v>0</v>
      </c>
      <c r="EI628" s="233">
        <f ca="1">COUNTIF('Knock Out Stages'!Q7:Q85,DT628)</f>
        <v>0</v>
      </c>
      <c r="EJ628" s="233">
        <f ca="1">COUNTIF('Knock Out Stages'!R7:R85,DT628)</f>
        <v>0</v>
      </c>
      <c r="EK628" s="233">
        <f t="shared" ca="1" si="916"/>
        <v>0</v>
      </c>
      <c r="EL628" s="235">
        <f ca="1">RANK(EK628,EK3:EK1250)+COUNTIF(EK3:EK628,EK628)-1</f>
        <v>626</v>
      </c>
      <c r="EM628" s="233" t="str">
        <f t="shared" ca="1" si="917"/>
        <v>Amadou Onana (Belgium)</v>
      </c>
    </row>
    <row r="629" spans="121:143" x14ac:dyDescent="0.2">
      <c r="DQ629" s="233" t="str">
        <f t="shared" ca="1" si="912"/>
        <v>Belgium</v>
      </c>
      <c r="DR629" s="233">
        <f t="shared" si="913"/>
        <v>2</v>
      </c>
      <c r="DS629" s="233">
        <f t="shared" si="914"/>
        <v>23</v>
      </c>
      <c r="DT629" s="233" t="str">
        <f ca="1">OFFSET(C3,DR629,DS629)</f>
        <v>Arthur Theate</v>
      </c>
      <c r="DU629" s="233">
        <f ca="1">COUNTIF('Group Stages'!J7:J150,DT629)</f>
        <v>0</v>
      </c>
      <c r="DV629" s="233">
        <f ca="1">COUNTIF('Group Stages'!K7:K150,DT629)</f>
        <v>0</v>
      </c>
      <c r="DW629" s="233">
        <f ca="1">COUNTIF('Group Stages'!L7:L150,DT629)</f>
        <v>0</v>
      </c>
      <c r="DX629" s="233">
        <f ca="1">COUNTIF('Group Stages'!M7:M150,DT629)</f>
        <v>0</v>
      </c>
      <c r="DY629" s="233">
        <f ca="1">COUNTIF('Group Stages'!N7:N150,DT629)</f>
        <v>0</v>
      </c>
      <c r="DZ629" s="233">
        <f ca="1">COUNTIF('Group Stages'!O7:O150,DT629)</f>
        <v>0</v>
      </c>
      <c r="EA629" s="233">
        <f ca="1">COUNTIF('Group Stages'!P7:P150,DT629)</f>
        <v>0</v>
      </c>
      <c r="EB629" s="233">
        <f ca="1">COUNTIF('Group Stages'!Q7:Q150,DT629)</f>
        <v>0</v>
      </c>
      <c r="EC629" s="233">
        <f ca="1">COUNTIF('Knock Out Stages'!K7:K85,DT629)</f>
        <v>0</v>
      </c>
      <c r="ED629" s="233">
        <f ca="1">COUNTIF('Knock Out Stages'!L7:L85,DT629)</f>
        <v>0</v>
      </c>
      <c r="EE629" s="233">
        <f ca="1">COUNTIF('Knock Out Stages'!M7:M85,DT629)</f>
        <v>0</v>
      </c>
      <c r="EF629" s="233">
        <f ca="1">COUNTIF('Knock Out Stages'!N7:N85,DT629)</f>
        <v>0</v>
      </c>
      <c r="EG629" s="233">
        <f ca="1">COUNTIF('Knock Out Stages'!O7:O85,DT629)</f>
        <v>0</v>
      </c>
      <c r="EH629" s="233">
        <f ca="1">COUNTIF('Knock Out Stages'!P7:P85,DT629)</f>
        <v>0</v>
      </c>
      <c r="EI629" s="233">
        <f ca="1">COUNTIF('Knock Out Stages'!Q7:Q85,DT629)</f>
        <v>0</v>
      </c>
      <c r="EJ629" s="233">
        <f ca="1">COUNTIF('Knock Out Stages'!R7:R85,DT629)</f>
        <v>0</v>
      </c>
      <c r="EK629" s="233">
        <f t="shared" ca="1" si="916"/>
        <v>0</v>
      </c>
      <c r="EL629" s="235">
        <f ca="1">RANK(EK629,EK3:EK1250)+COUNTIF(EK3:EK629,EK629)-1</f>
        <v>627</v>
      </c>
      <c r="EM629" s="233" t="str">
        <f t="shared" ca="1" si="917"/>
        <v>Arthur Theate (Belgium)</v>
      </c>
    </row>
    <row r="630" spans="121:143" x14ac:dyDescent="0.2">
      <c r="DQ630" s="233" t="str">
        <f t="shared" ca="1" si="912"/>
        <v>Belgium</v>
      </c>
      <c r="DR630" s="233">
        <f t="shared" si="913"/>
        <v>3</v>
      </c>
      <c r="DS630" s="233">
        <f t="shared" si="914"/>
        <v>23</v>
      </c>
      <c r="DT630" s="233" t="str">
        <f ca="1">OFFSET(C3,DR630,DS630)</f>
        <v>Axel Witsel</v>
      </c>
      <c r="DU630" s="233">
        <f ca="1">COUNTIF('Group Stages'!J7:J150,DT630)</f>
        <v>0</v>
      </c>
      <c r="DV630" s="233">
        <f ca="1">COUNTIF('Group Stages'!K7:K150,DT630)</f>
        <v>0</v>
      </c>
      <c r="DW630" s="233">
        <f ca="1">COUNTIF('Group Stages'!L7:L150,DT630)</f>
        <v>0</v>
      </c>
      <c r="DX630" s="233">
        <f ca="1">COUNTIF('Group Stages'!M7:M150,DT630)</f>
        <v>0</v>
      </c>
      <c r="DY630" s="233">
        <f ca="1">COUNTIF('Group Stages'!N7:N150,DT630)</f>
        <v>0</v>
      </c>
      <c r="DZ630" s="233">
        <f ca="1">COUNTIF('Group Stages'!O7:O150,DT630)</f>
        <v>0</v>
      </c>
      <c r="EA630" s="233">
        <f ca="1">COUNTIF('Group Stages'!P7:P150,DT630)</f>
        <v>0</v>
      </c>
      <c r="EB630" s="233">
        <f ca="1">COUNTIF('Group Stages'!Q7:Q150,DT630)</f>
        <v>0</v>
      </c>
      <c r="EC630" s="233">
        <f ca="1">COUNTIF('Knock Out Stages'!K7:K85,DT630)</f>
        <v>0</v>
      </c>
      <c r="ED630" s="233">
        <f ca="1">COUNTIF('Knock Out Stages'!L7:L85,DT630)</f>
        <v>0</v>
      </c>
      <c r="EE630" s="233">
        <f ca="1">COUNTIF('Knock Out Stages'!M7:M85,DT630)</f>
        <v>0</v>
      </c>
      <c r="EF630" s="233">
        <f ca="1">COUNTIF('Knock Out Stages'!N7:N85,DT630)</f>
        <v>0</v>
      </c>
      <c r="EG630" s="233">
        <f ca="1">COUNTIF('Knock Out Stages'!O7:O85,DT630)</f>
        <v>0</v>
      </c>
      <c r="EH630" s="233">
        <f ca="1">COUNTIF('Knock Out Stages'!P7:P85,DT630)</f>
        <v>0</v>
      </c>
      <c r="EI630" s="233">
        <f ca="1">COUNTIF('Knock Out Stages'!Q7:Q85,DT630)</f>
        <v>0</v>
      </c>
      <c r="EJ630" s="233">
        <f ca="1">COUNTIF('Knock Out Stages'!R7:R85,DT630)</f>
        <v>0</v>
      </c>
      <c r="EK630" s="233">
        <f t="shared" ca="1" si="916"/>
        <v>0</v>
      </c>
      <c r="EL630" s="235">
        <f ca="1">RANK(EK630,EK3:EK1250)+COUNTIF(EK3:EK630,EK630)-1</f>
        <v>628</v>
      </c>
      <c r="EM630" s="233" t="str">
        <f t="shared" ca="1" si="917"/>
        <v>Axel Witsel (Belgium)</v>
      </c>
    </row>
    <row r="631" spans="121:143" x14ac:dyDescent="0.2">
      <c r="DQ631" s="233" t="str">
        <f t="shared" ca="1" si="912"/>
        <v>Belgium</v>
      </c>
      <c r="DR631" s="233">
        <f t="shared" si="913"/>
        <v>4</v>
      </c>
      <c r="DS631" s="233">
        <f t="shared" si="914"/>
        <v>23</v>
      </c>
      <c r="DT631" s="233" t="str">
        <f ca="1">OFFSET(C3,DR631,DS631)</f>
        <v>Brandon Mechele</v>
      </c>
      <c r="DU631" s="233">
        <f ca="1">COUNTIF('Group Stages'!J7:J150,DT631)</f>
        <v>0</v>
      </c>
      <c r="DV631" s="233">
        <f ca="1">COUNTIF('Group Stages'!K7:K150,DT631)</f>
        <v>0</v>
      </c>
      <c r="DW631" s="233">
        <f ca="1">COUNTIF('Group Stages'!L7:L150,DT631)</f>
        <v>0</v>
      </c>
      <c r="DX631" s="233">
        <f ca="1">COUNTIF('Group Stages'!M7:M150,DT631)</f>
        <v>0</v>
      </c>
      <c r="DY631" s="233">
        <f ca="1">COUNTIF('Group Stages'!N7:N150,DT631)</f>
        <v>0</v>
      </c>
      <c r="DZ631" s="233">
        <f ca="1">COUNTIF('Group Stages'!O7:O150,DT631)</f>
        <v>0</v>
      </c>
      <c r="EA631" s="233">
        <f ca="1">COUNTIF('Group Stages'!P7:P150,DT631)</f>
        <v>0</v>
      </c>
      <c r="EB631" s="233">
        <f ca="1">COUNTIF('Group Stages'!Q7:Q150,DT631)</f>
        <v>0</v>
      </c>
      <c r="EC631" s="233">
        <f ca="1">COUNTIF('Knock Out Stages'!K7:K85,DT631)</f>
        <v>0</v>
      </c>
      <c r="ED631" s="233">
        <f ca="1">COUNTIF('Knock Out Stages'!L7:L85,DT631)</f>
        <v>0</v>
      </c>
      <c r="EE631" s="233">
        <f ca="1">COUNTIF('Knock Out Stages'!M7:M85,DT631)</f>
        <v>0</v>
      </c>
      <c r="EF631" s="233">
        <f ca="1">COUNTIF('Knock Out Stages'!N7:N85,DT631)</f>
        <v>0</v>
      </c>
      <c r="EG631" s="233">
        <f ca="1">COUNTIF('Knock Out Stages'!O7:O85,DT631)</f>
        <v>0</v>
      </c>
      <c r="EH631" s="233">
        <f ca="1">COUNTIF('Knock Out Stages'!P7:P85,DT631)</f>
        <v>0</v>
      </c>
      <c r="EI631" s="233">
        <f ca="1">COUNTIF('Knock Out Stages'!Q7:Q85,DT631)</f>
        <v>0</v>
      </c>
      <c r="EJ631" s="233">
        <f ca="1">COUNTIF('Knock Out Stages'!R7:R85,DT631)</f>
        <v>0</v>
      </c>
      <c r="EK631" s="233">
        <f t="shared" ca="1" si="916"/>
        <v>0</v>
      </c>
      <c r="EL631" s="235">
        <f ca="1">RANK(EK631,EK3:EK1250)+COUNTIF(EK3:EK631,EK631)-1</f>
        <v>629</v>
      </c>
      <c r="EM631" s="233" t="str">
        <f t="shared" ca="1" si="917"/>
        <v>Brandon Mechele (Belgium)</v>
      </c>
    </row>
    <row r="632" spans="121:143" x14ac:dyDescent="0.2">
      <c r="DQ632" s="233" t="str">
        <f t="shared" ref="DQ632:DQ695" ca="1" si="920">DQ631</f>
        <v>Belgium</v>
      </c>
      <c r="DR632" s="233">
        <f t="shared" ref="DR632:DR695" si="921">DR606</f>
        <v>5</v>
      </c>
      <c r="DS632" s="233">
        <f t="shared" ref="DS632:DS695" si="922">DS606+1</f>
        <v>23</v>
      </c>
      <c r="DT632" s="233" t="str">
        <f ca="1">OFFSET(C3,DR632,DS632)</f>
        <v>Charles De Ketelaere</v>
      </c>
      <c r="DU632" s="233">
        <f ca="1">COUNTIF('Group Stages'!J7:J150,DT632)</f>
        <v>0</v>
      </c>
      <c r="DV632" s="233">
        <f ca="1">COUNTIF('Group Stages'!K7:K150,DT632)</f>
        <v>0</v>
      </c>
      <c r="DW632" s="233">
        <f ca="1">COUNTIF('Group Stages'!L7:L150,DT632)</f>
        <v>0</v>
      </c>
      <c r="DX632" s="233">
        <f ca="1">COUNTIF('Group Stages'!M7:M150,DT632)</f>
        <v>0</v>
      </c>
      <c r="DY632" s="233">
        <f ca="1">COUNTIF('Group Stages'!N7:N150,DT632)</f>
        <v>0</v>
      </c>
      <c r="DZ632" s="233">
        <f ca="1">COUNTIF('Group Stages'!O7:O150,DT632)</f>
        <v>0</v>
      </c>
      <c r="EA632" s="233">
        <f ca="1">COUNTIF('Group Stages'!P7:P150,DT632)</f>
        <v>0</v>
      </c>
      <c r="EB632" s="233">
        <f ca="1">COUNTIF('Group Stages'!Q7:Q150,DT632)</f>
        <v>0</v>
      </c>
      <c r="EC632" s="233">
        <f ca="1">COUNTIF('Knock Out Stages'!K7:K85,DT632)</f>
        <v>0</v>
      </c>
      <c r="ED632" s="233">
        <f ca="1">COUNTIF('Knock Out Stages'!L7:L85,DT632)</f>
        <v>0</v>
      </c>
      <c r="EE632" s="233">
        <f ca="1">COUNTIF('Knock Out Stages'!M7:M85,DT632)</f>
        <v>0</v>
      </c>
      <c r="EF632" s="233">
        <f ca="1">COUNTIF('Knock Out Stages'!N7:N85,DT632)</f>
        <v>0</v>
      </c>
      <c r="EG632" s="233">
        <f ca="1">COUNTIF('Knock Out Stages'!O7:O85,DT632)</f>
        <v>0</v>
      </c>
      <c r="EH632" s="233">
        <f ca="1">COUNTIF('Knock Out Stages'!P7:P85,DT632)</f>
        <v>0</v>
      </c>
      <c r="EI632" s="233">
        <f ca="1">COUNTIF('Knock Out Stages'!Q7:Q85,DT632)</f>
        <v>0</v>
      </c>
      <c r="EJ632" s="233">
        <f ca="1">COUNTIF('Knock Out Stages'!R7:R85,DT632)</f>
        <v>0</v>
      </c>
      <c r="EK632" s="233">
        <f t="shared" ca="1" si="916"/>
        <v>0</v>
      </c>
      <c r="EL632" s="235">
        <f ca="1">RANK(EK632,EK3:EK1250)+COUNTIF(EK3:EK632,EK632)-1</f>
        <v>630</v>
      </c>
      <c r="EM632" s="233" t="str">
        <f t="shared" ca="1" si="917"/>
        <v>Charles De Ketelaere (Belgium)</v>
      </c>
    </row>
    <row r="633" spans="121:143" x14ac:dyDescent="0.2">
      <c r="DQ633" s="233" t="str">
        <f t="shared" ca="1" si="920"/>
        <v>Belgium</v>
      </c>
      <c r="DR633" s="233">
        <f t="shared" si="921"/>
        <v>6</v>
      </c>
      <c r="DS633" s="233">
        <f t="shared" si="922"/>
        <v>23</v>
      </c>
      <c r="DT633" s="233" t="str">
        <f ca="1">OFFSET(C3,DR633,DS633)</f>
        <v>Dodi Lukebakio</v>
      </c>
      <c r="DU633" s="233">
        <f ca="1">COUNTIF('Group Stages'!J7:J150,DT633)</f>
        <v>0</v>
      </c>
      <c r="DV633" s="233">
        <f ca="1">COUNTIF('Group Stages'!K7:K150,DT633)</f>
        <v>0</v>
      </c>
      <c r="DW633" s="233">
        <f ca="1">COUNTIF('Group Stages'!L7:L150,DT633)</f>
        <v>0</v>
      </c>
      <c r="DX633" s="233">
        <f ca="1">COUNTIF('Group Stages'!M7:M150,DT633)</f>
        <v>0</v>
      </c>
      <c r="DY633" s="233">
        <f ca="1">COUNTIF('Group Stages'!N7:N150,DT633)</f>
        <v>0</v>
      </c>
      <c r="DZ633" s="233">
        <f ca="1">COUNTIF('Group Stages'!O7:O150,DT633)</f>
        <v>0</v>
      </c>
      <c r="EA633" s="233">
        <f ca="1">COUNTIF('Group Stages'!P7:P150,DT633)</f>
        <v>0</v>
      </c>
      <c r="EB633" s="233">
        <f ca="1">COUNTIF('Group Stages'!Q7:Q150,DT633)</f>
        <v>0</v>
      </c>
      <c r="EC633" s="233">
        <f ca="1">COUNTIF('Knock Out Stages'!K7:K85,DT633)</f>
        <v>0</v>
      </c>
      <c r="ED633" s="233">
        <f ca="1">COUNTIF('Knock Out Stages'!L7:L85,DT633)</f>
        <v>0</v>
      </c>
      <c r="EE633" s="233">
        <f ca="1">COUNTIF('Knock Out Stages'!M7:M85,DT633)</f>
        <v>0</v>
      </c>
      <c r="EF633" s="233">
        <f ca="1">COUNTIF('Knock Out Stages'!N7:N85,DT633)</f>
        <v>0</v>
      </c>
      <c r="EG633" s="233">
        <f ca="1">COUNTIF('Knock Out Stages'!O7:O85,DT633)</f>
        <v>0</v>
      </c>
      <c r="EH633" s="233">
        <f ca="1">COUNTIF('Knock Out Stages'!P7:P85,DT633)</f>
        <v>0</v>
      </c>
      <c r="EI633" s="233">
        <f ca="1">COUNTIF('Knock Out Stages'!Q7:Q85,DT633)</f>
        <v>0</v>
      </c>
      <c r="EJ633" s="233">
        <f ca="1">COUNTIF('Knock Out Stages'!R7:R85,DT633)</f>
        <v>0</v>
      </c>
      <c r="EK633" s="233">
        <f t="shared" ca="1" si="916"/>
        <v>0</v>
      </c>
      <c r="EL633" s="235">
        <f ca="1">RANK(EK633,EK3:EK1250)+COUNTIF(EK3:EK633,EK633)-1</f>
        <v>631</v>
      </c>
      <c r="EM633" s="233" t="str">
        <f t="shared" ca="1" si="917"/>
        <v>Dodi Lukebakio (Belgium)</v>
      </c>
    </row>
    <row r="634" spans="121:143" x14ac:dyDescent="0.2">
      <c r="DQ634" s="233" t="str">
        <f t="shared" ca="1" si="920"/>
        <v>Belgium</v>
      </c>
      <c r="DR634" s="233">
        <f t="shared" si="921"/>
        <v>7</v>
      </c>
      <c r="DS634" s="233">
        <f t="shared" si="922"/>
        <v>23</v>
      </c>
      <c r="DT634" s="233" t="str">
        <f ca="1">OFFSET(C3,DR634,DS634)</f>
        <v>Jérémy Doku</v>
      </c>
      <c r="DU634" s="233">
        <f ca="1">COUNTIF('Group Stages'!J7:J150,DT634)</f>
        <v>0</v>
      </c>
      <c r="DV634" s="233">
        <f ca="1">COUNTIF('Group Stages'!K7:K150,DT634)</f>
        <v>0</v>
      </c>
      <c r="DW634" s="233">
        <f ca="1">COUNTIF('Group Stages'!L7:L150,DT634)</f>
        <v>0</v>
      </c>
      <c r="DX634" s="233">
        <f ca="1">COUNTIF('Group Stages'!M7:M150,DT634)</f>
        <v>0</v>
      </c>
      <c r="DY634" s="233">
        <f ca="1">COUNTIF('Group Stages'!N7:N150,DT634)</f>
        <v>0</v>
      </c>
      <c r="DZ634" s="233">
        <f ca="1">COUNTIF('Group Stages'!O7:O150,DT634)</f>
        <v>0</v>
      </c>
      <c r="EA634" s="233">
        <f ca="1">COUNTIF('Group Stages'!P7:P150,DT634)</f>
        <v>0</v>
      </c>
      <c r="EB634" s="233">
        <f ca="1">COUNTIF('Group Stages'!Q7:Q150,DT634)</f>
        <v>0</v>
      </c>
      <c r="EC634" s="233">
        <f ca="1">COUNTIF('Knock Out Stages'!K7:K85,DT634)</f>
        <v>0</v>
      </c>
      <c r="ED634" s="233">
        <f ca="1">COUNTIF('Knock Out Stages'!L7:L85,DT634)</f>
        <v>0</v>
      </c>
      <c r="EE634" s="233">
        <f ca="1">COUNTIF('Knock Out Stages'!M7:M85,DT634)</f>
        <v>0</v>
      </c>
      <c r="EF634" s="233">
        <f ca="1">COUNTIF('Knock Out Stages'!N7:N85,DT634)</f>
        <v>0</v>
      </c>
      <c r="EG634" s="233">
        <f ca="1">COUNTIF('Knock Out Stages'!O7:O85,DT634)</f>
        <v>0</v>
      </c>
      <c r="EH634" s="233">
        <f ca="1">COUNTIF('Knock Out Stages'!P7:P85,DT634)</f>
        <v>0</v>
      </c>
      <c r="EI634" s="233">
        <f ca="1">COUNTIF('Knock Out Stages'!Q7:Q85,DT634)</f>
        <v>0</v>
      </c>
      <c r="EJ634" s="233">
        <f ca="1">COUNTIF('Knock Out Stages'!R7:R85,DT634)</f>
        <v>0</v>
      </c>
      <c r="EK634" s="233">
        <f t="shared" ca="1" si="916"/>
        <v>0</v>
      </c>
      <c r="EL634" s="235">
        <f ca="1">RANK(EK634,EK3:EK1250)+COUNTIF(EK3:EK634,EK634)-1</f>
        <v>632</v>
      </c>
      <c r="EM634" s="233" t="str">
        <f t="shared" ca="1" si="917"/>
        <v>Jérémy Doku (Belgium)</v>
      </c>
    </row>
    <row r="635" spans="121:143" x14ac:dyDescent="0.2">
      <c r="DQ635" s="233" t="str">
        <f t="shared" ca="1" si="920"/>
        <v>Belgium</v>
      </c>
      <c r="DR635" s="233">
        <f t="shared" si="921"/>
        <v>8</v>
      </c>
      <c r="DS635" s="233">
        <f t="shared" si="922"/>
        <v>23</v>
      </c>
      <c r="DT635" s="233" t="str">
        <f ca="1">OFFSET(C3,DR635,DS635)</f>
        <v>Joaquin Seys</v>
      </c>
      <c r="DU635" s="233">
        <f ca="1">COUNTIF('Group Stages'!J7:J150,DT635)</f>
        <v>0</v>
      </c>
      <c r="DV635" s="233">
        <f ca="1">COUNTIF('Group Stages'!K7:K150,DT635)</f>
        <v>0</v>
      </c>
      <c r="DW635" s="233">
        <f ca="1">COUNTIF('Group Stages'!L7:L150,DT635)</f>
        <v>0</v>
      </c>
      <c r="DX635" s="233">
        <f ca="1">COUNTIF('Group Stages'!M7:M150,DT635)</f>
        <v>0</v>
      </c>
      <c r="DY635" s="233">
        <f ca="1">COUNTIF('Group Stages'!N7:N150,DT635)</f>
        <v>0</v>
      </c>
      <c r="DZ635" s="233">
        <f ca="1">COUNTIF('Group Stages'!O7:O150,DT635)</f>
        <v>0</v>
      </c>
      <c r="EA635" s="233">
        <f ca="1">COUNTIF('Group Stages'!P7:P150,DT635)</f>
        <v>0</v>
      </c>
      <c r="EB635" s="233">
        <f ca="1">COUNTIF('Group Stages'!Q7:Q150,DT635)</f>
        <v>0</v>
      </c>
      <c r="EC635" s="233">
        <f ca="1">COUNTIF('Knock Out Stages'!K7:K85,DT635)</f>
        <v>0</v>
      </c>
      <c r="ED635" s="233">
        <f ca="1">COUNTIF('Knock Out Stages'!L7:L85,DT635)</f>
        <v>0</v>
      </c>
      <c r="EE635" s="233">
        <f ca="1">COUNTIF('Knock Out Stages'!M7:M85,DT635)</f>
        <v>0</v>
      </c>
      <c r="EF635" s="233">
        <f ca="1">COUNTIF('Knock Out Stages'!N7:N85,DT635)</f>
        <v>0</v>
      </c>
      <c r="EG635" s="233">
        <f ca="1">COUNTIF('Knock Out Stages'!O7:O85,DT635)</f>
        <v>0</v>
      </c>
      <c r="EH635" s="233">
        <f ca="1">COUNTIF('Knock Out Stages'!P7:P85,DT635)</f>
        <v>0</v>
      </c>
      <c r="EI635" s="233">
        <f ca="1">COUNTIF('Knock Out Stages'!Q7:Q85,DT635)</f>
        <v>0</v>
      </c>
      <c r="EJ635" s="233">
        <f ca="1">COUNTIF('Knock Out Stages'!R7:R85,DT635)</f>
        <v>0</v>
      </c>
      <c r="EK635" s="233">
        <f t="shared" ca="1" si="916"/>
        <v>0</v>
      </c>
      <c r="EL635" s="235">
        <f ca="1">RANK(EK635,EK3:EK1250)+COUNTIF(EK3:EK635,EK635)-1</f>
        <v>633</v>
      </c>
      <c r="EM635" s="233" t="str">
        <f t="shared" ca="1" si="917"/>
        <v>Joaquin Seys (Belgium)</v>
      </c>
    </row>
    <row r="636" spans="121:143" x14ac:dyDescent="0.2">
      <c r="DQ636" s="233" t="str">
        <f t="shared" ca="1" si="920"/>
        <v>Belgium</v>
      </c>
      <c r="DR636" s="233">
        <f t="shared" si="921"/>
        <v>9</v>
      </c>
      <c r="DS636" s="233">
        <f t="shared" si="922"/>
        <v>23</v>
      </c>
      <c r="DT636" s="233" t="str">
        <f ca="1">OFFSET(C3,DR636,DS636)</f>
        <v>Kevin De Bruyne</v>
      </c>
      <c r="DU636" s="233">
        <f ca="1">COUNTIF('Group Stages'!J7:J150,DT636)</f>
        <v>0</v>
      </c>
      <c r="DV636" s="233">
        <f ca="1">COUNTIF('Group Stages'!K7:K150,DT636)</f>
        <v>0</v>
      </c>
      <c r="DW636" s="233">
        <f ca="1">COUNTIF('Group Stages'!L7:L150,DT636)</f>
        <v>0</v>
      </c>
      <c r="DX636" s="233">
        <f ca="1">COUNTIF('Group Stages'!M7:M150,DT636)</f>
        <v>0</v>
      </c>
      <c r="DY636" s="233">
        <f ca="1">COUNTIF('Group Stages'!N7:N150,DT636)</f>
        <v>0</v>
      </c>
      <c r="DZ636" s="233">
        <f ca="1">COUNTIF('Group Stages'!O7:O150,DT636)</f>
        <v>0</v>
      </c>
      <c r="EA636" s="233">
        <f ca="1">COUNTIF('Group Stages'!P7:P150,DT636)</f>
        <v>0</v>
      </c>
      <c r="EB636" s="233">
        <f ca="1">COUNTIF('Group Stages'!Q7:Q150,DT636)</f>
        <v>0</v>
      </c>
      <c r="EC636" s="233">
        <f ca="1">COUNTIF('Knock Out Stages'!K7:K85,DT636)</f>
        <v>0</v>
      </c>
      <c r="ED636" s="233">
        <f ca="1">COUNTIF('Knock Out Stages'!L7:L85,DT636)</f>
        <v>0</v>
      </c>
      <c r="EE636" s="233">
        <f ca="1">COUNTIF('Knock Out Stages'!M7:M85,DT636)</f>
        <v>0</v>
      </c>
      <c r="EF636" s="233">
        <f ca="1">COUNTIF('Knock Out Stages'!N7:N85,DT636)</f>
        <v>0</v>
      </c>
      <c r="EG636" s="233">
        <f ca="1">COUNTIF('Knock Out Stages'!O7:O85,DT636)</f>
        <v>0</v>
      </c>
      <c r="EH636" s="233">
        <f ca="1">COUNTIF('Knock Out Stages'!P7:P85,DT636)</f>
        <v>0</v>
      </c>
      <c r="EI636" s="233">
        <f ca="1">COUNTIF('Knock Out Stages'!Q7:Q85,DT636)</f>
        <v>0</v>
      </c>
      <c r="EJ636" s="233">
        <f ca="1">COUNTIF('Knock Out Stages'!R7:R85,DT636)</f>
        <v>0</v>
      </c>
      <c r="EK636" s="233">
        <f t="shared" ca="1" si="916"/>
        <v>0</v>
      </c>
      <c r="EL636" s="235">
        <f ca="1">RANK(EK636,EK3:EK1250)+COUNTIF(EK3:EK636,EK636)-1</f>
        <v>634</v>
      </c>
      <c r="EM636" s="233" t="str">
        <f t="shared" ca="1" si="917"/>
        <v>Kevin De Bruyne (Belgium)</v>
      </c>
    </row>
    <row r="637" spans="121:143" x14ac:dyDescent="0.2">
      <c r="DQ637" s="233" t="str">
        <f t="shared" ca="1" si="920"/>
        <v>Belgium</v>
      </c>
      <c r="DR637" s="233">
        <f t="shared" si="921"/>
        <v>10</v>
      </c>
      <c r="DS637" s="233">
        <f t="shared" si="922"/>
        <v>23</v>
      </c>
      <c r="DT637" s="233" t="str">
        <f ca="1">OFFSET(C3,DR637,DS637)</f>
        <v>Koni De Winter</v>
      </c>
      <c r="DU637" s="233">
        <f ca="1">COUNTIF('Group Stages'!J7:J150,DT637)</f>
        <v>0</v>
      </c>
      <c r="DV637" s="233">
        <f ca="1">COUNTIF('Group Stages'!K7:K150,DT637)</f>
        <v>0</v>
      </c>
      <c r="DW637" s="233">
        <f ca="1">COUNTIF('Group Stages'!L7:L150,DT637)</f>
        <v>0</v>
      </c>
      <c r="DX637" s="233">
        <f ca="1">COUNTIF('Group Stages'!M7:M150,DT637)</f>
        <v>0</v>
      </c>
      <c r="DY637" s="233">
        <f ca="1">COUNTIF('Group Stages'!N7:N150,DT637)</f>
        <v>0</v>
      </c>
      <c r="DZ637" s="233">
        <f ca="1">COUNTIF('Group Stages'!O7:O150,DT637)</f>
        <v>0</v>
      </c>
      <c r="EA637" s="233">
        <f ca="1">COUNTIF('Group Stages'!P7:P150,DT637)</f>
        <v>0</v>
      </c>
      <c r="EB637" s="233">
        <f ca="1">COUNTIF('Group Stages'!Q7:Q150,DT637)</f>
        <v>0</v>
      </c>
      <c r="EC637" s="233">
        <f ca="1">COUNTIF('Knock Out Stages'!K7:K85,DT637)</f>
        <v>0</v>
      </c>
      <c r="ED637" s="233">
        <f ca="1">COUNTIF('Knock Out Stages'!L7:L85,DT637)</f>
        <v>0</v>
      </c>
      <c r="EE637" s="233">
        <f ca="1">COUNTIF('Knock Out Stages'!M7:M85,DT637)</f>
        <v>0</v>
      </c>
      <c r="EF637" s="233">
        <f ca="1">COUNTIF('Knock Out Stages'!N7:N85,DT637)</f>
        <v>0</v>
      </c>
      <c r="EG637" s="233">
        <f ca="1">COUNTIF('Knock Out Stages'!O7:O85,DT637)</f>
        <v>0</v>
      </c>
      <c r="EH637" s="233">
        <f ca="1">COUNTIF('Knock Out Stages'!P7:P85,DT637)</f>
        <v>0</v>
      </c>
      <c r="EI637" s="233">
        <f ca="1">COUNTIF('Knock Out Stages'!Q7:Q85,DT637)</f>
        <v>0</v>
      </c>
      <c r="EJ637" s="233">
        <f ca="1">COUNTIF('Knock Out Stages'!R7:R85,DT637)</f>
        <v>0</v>
      </c>
      <c r="EK637" s="233">
        <f t="shared" ca="1" si="916"/>
        <v>0</v>
      </c>
      <c r="EL637" s="235">
        <f ca="1">RANK(EK637,EK3:EK1250)+COUNTIF(EK3:EK637,EK637)-1</f>
        <v>635</v>
      </c>
      <c r="EM637" s="233" t="str">
        <f t="shared" ca="1" si="917"/>
        <v>Koni De Winter (Belgium)</v>
      </c>
    </row>
    <row r="638" spans="121:143" x14ac:dyDescent="0.2">
      <c r="DQ638" s="233" t="str">
        <f t="shared" ca="1" si="920"/>
        <v>Belgium</v>
      </c>
      <c r="DR638" s="233">
        <f t="shared" si="921"/>
        <v>11</v>
      </c>
      <c r="DS638" s="233">
        <f t="shared" si="922"/>
        <v>23</v>
      </c>
      <c r="DT638" s="233" t="str">
        <f ca="1">OFFSET(C3,DR638,DS638)</f>
        <v>Loïs Openda</v>
      </c>
      <c r="DU638" s="233">
        <f ca="1">COUNTIF('Group Stages'!J7:J150,DT638)</f>
        <v>0</v>
      </c>
      <c r="DV638" s="233">
        <f ca="1">COUNTIF('Group Stages'!K7:K150,DT638)</f>
        <v>0</v>
      </c>
      <c r="DW638" s="233">
        <f ca="1">COUNTIF('Group Stages'!L7:L150,DT638)</f>
        <v>0</v>
      </c>
      <c r="DX638" s="233">
        <f ca="1">COUNTIF('Group Stages'!M7:M150,DT638)</f>
        <v>0</v>
      </c>
      <c r="DY638" s="233">
        <f ca="1">COUNTIF('Group Stages'!N7:N150,DT638)</f>
        <v>0</v>
      </c>
      <c r="DZ638" s="233">
        <f ca="1">COUNTIF('Group Stages'!O7:O150,DT638)</f>
        <v>0</v>
      </c>
      <c r="EA638" s="233">
        <f ca="1">COUNTIF('Group Stages'!P7:P150,DT638)</f>
        <v>0</v>
      </c>
      <c r="EB638" s="233">
        <f ca="1">COUNTIF('Group Stages'!Q7:Q150,DT638)</f>
        <v>0</v>
      </c>
      <c r="EC638" s="233">
        <f ca="1">COUNTIF('Knock Out Stages'!K7:K85,DT638)</f>
        <v>0</v>
      </c>
      <c r="ED638" s="233">
        <f ca="1">COUNTIF('Knock Out Stages'!L7:L85,DT638)</f>
        <v>0</v>
      </c>
      <c r="EE638" s="233">
        <f ca="1">COUNTIF('Knock Out Stages'!M7:M85,DT638)</f>
        <v>0</v>
      </c>
      <c r="EF638" s="233">
        <f ca="1">COUNTIF('Knock Out Stages'!N7:N85,DT638)</f>
        <v>0</v>
      </c>
      <c r="EG638" s="233">
        <f ca="1">COUNTIF('Knock Out Stages'!O7:O85,DT638)</f>
        <v>0</v>
      </c>
      <c r="EH638" s="233">
        <f ca="1">COUNTIF('Knock Out Stages'!P7:P85,DT638)</f>
        <v>0</v>
      </c>
      <c r="EI638" s="233">
        <f ca="1">COUNTIF('Knock Out Stages'!Q7:Q85,DT638)</f>
        <v>0</v>
      </c>
      <c r="EJ638" s="233">
        <f ca="1">COUNTIF('Knock Out Stages'!R7:R85,DT638)</f>
        <v>0</v>
      </c>
      <c r="EK638" s="233">
        <f t="shared" ca="1" si="916"/>
        <v>0</v>
      </c>
      <c r="EL638" s="235">
        <f ca="1">RANK(EK638,EK3:EK1250)+COUNTIF(EK3:EK638,EK638)-1</f>
        <v>636</v>
      </c>
      <c r="EM638" s="233" t="str">
        <f t="shared" ca="1" si="917"/>
        <v>Loïs Openda (Belgium)</v>
      </c>
    </row>
    <row r="639" spans="121:143" x14ac:dyDescent="0.2">
      <c r="DQ639" s="233" t="str">
        <f t="shared" ca="1" si="920"/>
        <v>Belgium</v>
      </c>
      <c r="DR639" s="233">
        <f t="shared" si="921"/>
        <v>12</v>
      </c>
      <c r="DS639" s="233">
        <f t="shared" si="922"/>
        <v>23</v>
      </c>
      <c r="DT639" s="233" t="str">
        <f ca="1">OFFSET(C3,DR639,DS639)</f>
        <v>Lucas Stassin</v>
      </c>
      <c r="DU639" s="233">
        <f ca="1">COUNTIF('Group Stages'!J7:J150,DT639)</f>
        <v>0</v>
      </c>
      <c r="DV639" s="233">
        <f ca="1">COUNTIF('Group Stages'!K7:K150,DT639)</f>
        <v>0</v>
      </c>
      <c r="DW639" s="233">
        <f ca="1">COUNTIF('Group Stages'!L7:L150,DT639)</f>
        <v>0</v>
      </c>
      <c r="DX639" s="233">
        <f ca="1">COUNTIF('Group Stages'!M7:M150,DT639)</f>
        <v>0</v>
      </c>
      <c r="DY639" s="233">
        <f ca="1">COUNTIF('Group Stages'!N7:N150,DT639)</f>
        <v>0</v>
      </c>
      <c r="DZ639" s="233">
        <f ca="1">COUNTIF('Group Stages'!O7:O150,DT639)</f>
        <v>0</v>
      </c>
      <c r="EA639" s="233">
        <f ca="1">COUNTIF('Group Stages'!P7:P150,DT639)</f>
        <v>0</v>
      </c>
      <c r="EB639" s="233">
        <f ca="1">COUNTIF('Group Stages'!Q7:Q150,DT639)</f>
        <v>0</v>
      </c>
      <c r="EC639" s="233">
        <f ca="1">COUNTIF('Knock Out Stages'!K7:K85,DT639)</f>
        <v>0</v>
      </c>
      <c r="ED639" s="233">
        <f ca="1">COUNTIF('Knock Out Stages'!L7:L85,DT639)</f>
        <v>0</v>
      </c>
      <c r="EE639" s="233">
        <f ca="1">COUNTIF('Knock Out Stages'!M7:M85,DT639)</f>
        <v>0</v>
      </c>
      <c r="EF639" s="233">
        <f ca="1">COUNTIF('Knock Out Stages'!N7:N85,DT639)</f>
        <v>0</v>
      </c>
      <c r="EG639" s="233">
        <f ca="1">COUNTIF('Knock Out Stages'!O7:O85,DT639)</f>
        <v>0</v>
      </c>
      <c r="EH639" s="233">
        <f ca="1">COUNTIF('Knock Out Stages'!P7:P85,DT639)</f>
        <v>0</v>
      </c>
      <c r="EI639" s="233">
        <f ca="1">COUNTIF('Knock Out Stages'!Q7:Q85,DT639)</f>
        <v>0</v>
      </c>
      <c r="EJ639" s="233">
        <f ca="1">COUNTIF('Knock Out Stages'!R7:R85,DT639)</f>
        <v>0</v>
      </c>
      <c r="EK639" s="233">
        <f t="shared" ca="1" si="916"/>
        <v>0</v>
      </c>
      <c r="EL639" s="235">
        <f ca="1">RANK(EK639,EK3:EK1250)+COUNTIF(EK3:EK639,EK639)-1</f>
        <v>637</v>
      </c>
      <c r="EM639" s="233" t="str">
        <f t="shared" ca="1" si="917"/>
        <v>Lucas Stassin (Belgium)</v>
      </c>
    </row>
    <row r="640" spans="121:143" x14ac:dyDescent="0.2">
      <c r="DQ640" s="233" t="str">
        <f t="shared" ca="1" si="920"/>
        <v>Belgium</v>
      </c>
      <c r="DR640" s="233">
        <f t="shared" si="921"/>
        <v>13</v>
      </c>
      <c r="DS640" s="233">
        <f t="shared" si="922"/>
        <v>23</v>
      </c>
      <c r="DT640" s="233" t="str">
        <f ca="1">OFFSET(C3,DR640,DS640)</f>
        <v>Maarten Vandevoordt</v>
      </c>
      <c r="DU640" s="233">
        <f ca="1">COUNTIF('Group Stages'!J7:J150,DT640)</f>
        <v>0</v>
      </c>
      <c r="DV640" s="233">
        <f ca="1">COUNTIF('Group Stages'!K7:K150,DT640)</f>
        <v>0</v>
      </c>
      <c r="DW640" s="233">
        <f ca="1">COUNTIF('Group Stages'!L7:L150,DT640)</f>
        <v>0</v>
      </c>
      <c r="DX640" s="233">
        <f ca="1">COUNTIF('Group Stages'!M7:M150,DT640)</f>
        <v>0</v>
      </c>
      <c r="DY640" s="233">
        <f ca="1">COUNTIF('Group Stages'!N7:N150,DT640)</f>
        <v>0</v>
      </c>
      <c r="DZ640" s="233">
        <f ca="1">COUNTIF('Group Stages'!O7:O150,DT640)</f>
        <v>0</v>
      </c>
      <c r="EA640" s="233">
        <f ca="1">COUNTIF('Group Stages'!P7:P150,DT640)</f>
        <v>0</v>
      </c>
      <c r="EB640" s="233">
        <f ca="1">COUNTIF('Group Stages'!Q7:Q150,DT640)</f>
        <v>0</v>
      </c>
      <c r="EC640" s="233">
        <f ca="1">COUNTIF('Knock Out Stages'!K7:K85,DT640)</f>
        <v>0</v>
      </c>
      <c r="ED640" s="233">
        <f ca="1">COUNTIF('Knock Out Stages'!L7:L85,DT640)</f>
        <v>0</v>
      </c>
      <c r="EE640" s="233">
        <f ca="1">COUNTIF('Knock Out Stages'!M7:M85,DT640)</f>
        <v>0</v>
      </c>
      <c r="EF640" s="233">
        <f ca="1">COUNTIF('Knock Out Stages'!N7:N85,DT640)</f>
        <v>0</v>
      </c>
      <c r="EG640" s="233">
        <f ca="1">COUNTIF('Knock Out Stages'!O7:O85,DT640)</f>
        <v>0</v>
      </c>
      <c r="EH640" s="233">
        <f ca="1">COUNTIF('Knock Out Stages'!P7:P85,DT640)</f>
        <v>0</v>
      </c>
      <c r="EI640" s="233">
        <f ca="1">COUNTIF('Knock Out Stages'!Q7:Q85,DT640)</f>
        <v>0</v>
      </c>
      <c r="EJ640" s="233">
        <f ca="1">COUNTIF('Knock Out Stages'!R7:R85,DT640)</f>
        <v>0</v>
      </c>
      <c r="EK640" s="233">
        <f t="shared" ca="1" si="916"/>
        <v>0</v>
      </c>
      <c r="EL640" s="235">
        <f ca="1">RANK(EK640,EK3:EK1250)+COUNTIF(EK3:EK640,EK640)-1</f>
        <v>638</v>
      </c>
      <c r="EM640" s="233" t="str">
        <f t="shared" ca="1" si="917"/>
        <v>Maarten Vandevoordt (Belgium)</v>
      </c>
    </row>
    <row r="641" spans="121:143" x14ac:dyDescent="0.2">
      <c r="DQ641" s="233" t="str">
        <f t="shared" ca="1" si="920"/>
        <v>Belgium</v>
      </c>
      <c r="DR641" s="233">
        <f t="shared" si="921"/>
        <v>14</v>
      </c>
      <c r="DS641" s="233">
        <f t="shared" si="922"/>
        <v>23</v>
      </c>
      <c r="DT641" s="233" t="str">
        <f ca="1">OFFSET(C3,DR641,DS641)</f>
        <v>Matz Sels</v>
      </c>
      <c r="DU641" s="233">
        <f ca="1">COUNTIF('Group Stages'!J7:J150,DT641)</f>
        <v>0</v>
      </c>
      <c r="DV641" s="233">
        <f ca="1">COUNTIF('Group Stages'!K7:K150,DT641)</f>
        <v>0</v>
      </c>
      <c r="DW641" s="233">
        <f ca="1">COUNTIF('Group Stages'!L7:L150,DT641)</f>
        <v>0</v>
      </c>
      <c r="DX641" s="233">
        <f ca="1">COUNTIF('Group Stages'!M7:M150,DT641)</f>
        <v>0</v>
      </c>
      <c r="DY641" s="233">
        <f ca="1">COUNTIF('Group Stages'!N7:N150,DT641)</f>
        <v>0</v>
      </c>
      <c r="DZ641" s="233">
        <f ca="1">COUNTIF('Group Stages'!O7:O150,DT641)</f>
        <v>0</v>
      </c>
      <c r="EA641" s="233">
        <f ca="1">COUNTIF('Group Stages'!P7:P150,DT641)</f>
        <v>0</v>
      </c>
      <c r="EB641" s="233">
        <f ca="1">COUNTIF('Group Stages'!Q7:Q150,DT641)</f>
        <v>0</v>
      </c>
      <c r="EC641" s="233">
        <f ca="1">COUNTIF('Knock Out Stages'!K7:K85,DT641)</f>
        <v>0</v>
      </c>
      <c r="ED641" s="233">
        <f ca="1">COUNTIF('Knock Out Stages'!L7:L85,DT641)</f>
        <v>0</v>
      </c>
      <c r="EE641" s="233">
        <f ca="1">COUNTIF('Knock Out Stages'!M7:M85,DT641)</f>
        <v>0</v>
      </c>
      <c r="EF641" s="233">
        <f ca="1">COUNTIF('Knock Out Stages'!N7:N85,DT641)</f>
        <v>0</v>
      </c>
      <c r="EG641" s="233">
        <f ca="1">COUNTIF('Knock Out Stages'!O7:O85,DT641)</f>
        <v>0</v>
      </c>
      <c r="EH641" s="233">
        <f ca="1">COUNTIF('Knock Out Stages'!P7:P85,DT641)</f>
        <v>0</v>
      </c>
      <c r="EI641" s="233">
        <f ca="1">COUNTIF('Knock Out Stages'!Q7:Q85,DT641)</f>
        <v>0</v>
      </c>
      <c r="EJ641" s="233">
        <f ca="1">COUNTIF('Knock Out Stages'!R7:R85,DT641)</f>
        <v>0</v>
      </c>
      <c r="EK641" s="233">
        <f t="shared" ca="1" si="916"/>
        <v>0</v>
      </c>
      <c r="EL641" s="235">
        <f ca="1">RANK(EK641,EK3:EK1250)+COUNTIF(EK3:EK641,EK641)-1</f>
        <v>639</v>
      </c>
      <c r="EM641" s="233" t="str">
        <f t="shared" ca="1" si="917"/>
        <v>Matz Sels (Belgium)</v>
      </c>
    </row>
    <row r="642" spans="121:143" x14ac:dyDescent="0.2">
      <c r="DQ642" s="233" t="str">
        <f t="shared" ca="1" si="920"/>
        <v>Belgium</v>
      </c>
      <c r="DR642" s="233">
        <f t="shared" si="921"/>
        <v>15</v>
      </c>
      <c r="DS642" s="233">
        <f t="shared" si="922"/>
        <v>23</v>
      </c>
      <c r="DT642" s="233" t="str">
        <f ca="1">OFFSET(C3,DR642,DS642)</f>
        <v>Maxim De Cuyper</v>
      </c>
      <c r="DU642" s="233">
        <f ca="1">COUNTIF('Group Stages'!J7:J150,DT642)</f>
        <v>0</v>
      </c>
      <c r="DV642" s="233">
        <f ca="1">COUNTIF('Group Stages'!K7:K150,DT642)</f>
        <v>0</v>
      </c>
      <c r="DW642" s="233">
        <f ca="1">COUNTIF('Group Stages'!L7:L150,DT642)</f>
        <v>0</v>
      </c>
      <c r="DX642" s="233">
        <f ca="1">COUNTIF('Group Stages'!M7:M150,DT642)</f>
        <v>0</v>
      </c>
      <c r="DY642" s="233">
        <f ca="1">COUNTIF('Group Stages'!N7:N150,DT642)</f>
        <v>0</v>
      </c>
      <c r="DZ642" s="233">
        <f ca="1">COUNTIF('Group Stages'!O7:O150,DT642)</f>
        <v>0</v>
      </c>
      <c r="EA642" s="233">
        <f ca="1">COUNTIF('Group Stages'!P7:P150,DT642)</f>
        <v>0</v>
      </c>
      <c r="EB642" s="233">
        <f ca="1">COUNTIF('Group Stages'!Q7:Q150,DT642)</f>
        <v>0</v>
      </c>
      <c r="EC642" s="233">
        <f ca="1">COUNTIF('Knock Out Stages'!K7:K85,DT642)</f>
        <v>0</v>
      </c>
      <c r="ED642" s="233">
        <f ca="1">COUNTIF('Knock Out Stages'!L7:L85,DT642)</f>
        <v>0</v>
      </c>
      <c r="EE642" s="233">
        <f ca="1">COUNTIF('Knock Out Stages'!M7:M85,DT642)</f>
        <v>0</v>
      </c>
      <c r="EF642" s="233">
        <f ca="1">COUNTIF('Knock Out Stages'!N7:N85,DT642)</f>
        <v>0</v>
      </c>
      <c r="EG642" s="233">
        <f ca="1">COUNTIF('Knock Out Stages'!O7:O85,DT642)</f>
        <v>0</v>
      </c>
      <c r="EH642" s="233">
        <f ca="1">COUNTIF('Knock Out Stages'!P7:P85,DT642)</f>
        <v>0</v>
      </c>
      <c r="EI642" s="233">
        <f ca="1">COUNTIF('Knock Out Stages'!Q7:Q85,DT642)</f>
        <v>0</v>
      </c>
      <c r="EJ642" s="233">
        <f ca="1">COUNTIF('Knock Out Stages'!R7:R85,DT642)</f>
        <v>0</v>
      </c>
      <c r="EK642" s="233">
        <f t="shared" ca="1" si="916"/>
        <v>0</v>
      </c>
      <c r="EL642" s="235">
        <f ca="1">RANK(EK642,EK3:EK1250)+COUNTIF(EK3:EK642,EK642)-1</f>
        <v>640</v>
      </c>
      <c r="EM642" s="233" t="str">
        <f t="shared" ca="1" si="917"/>
        <v>Maxim De Cuyper (Belgium)</v>
      </c>
    </row>
    <row r="643" spans="121:143" x14ac:dyDescent="0.2">
      <c r="DQ643" s="233" t="str">
        <f t="shared" ca="1" si="920"/>
        <v>Belgium</v>
      </c>
      <c r="DR643" s="233">
        <f t="shared" si="921"/>
        <v>16</v>
      </c>
      <c r="DS643" s="233">
        <f t="shared" si="922"/>
        <v>23</v>
      </c>
      <c r="DT643" s="233" t="str">
        <f ca="1">OFFSET(C3,DR643,DS643)</f>
        <v>Mika Godts</v>
      </c>
      <c r="DU643" s="233">
        <f ca="1">COUNTIF('Group Stages'!J7:J150,DT643)</f>
        <v>0</v>
      </c>
      <c r="DV643" s="233">
        <f ca="1">COUNTIF('Group Stages'!K7:K150,DT643)</f>
        <v>0</v>
      </c>
      <c r="DW643" s="233">
        <f ca="1">COUNTIF('Group Stages'!L7:L150,DT643)</f>
        <v>0</v>
      </c>
      <c r="DX643" s="233">
        <f ca="1">COUNTIF('Group Stages'!M7:M150,DT643)</f>
        <v>0</v>
      </c>
      <c r="DY643" s="233">
        <f ca="1">COUNTIF('Group Stages'!N7:N150,DT643)</f>
        <v>0</v>
      </c>
      <c r="DZ643" s="233">
        <f ca="1">COUNTIF('Group Stages'!O7:O150,DT643)</f>
        <v>0</v>
      </c>
      <c r="EA643" s="233">
        <f ca="1">COUNTIF('Group Stages'!P7:P150,DT643)</f>
        <v>0</v>
      </c>
      <c r="EB643" s="233">
        <f ca="1">COUNTIF('Group Stages'!Q7:Q150,DT643)</f>
        <v>0</v>
      </c>
      <c r="EC643" s="233">
        <f ca="1">COUNTIF('Knock Out Stages'!K7:K85,DT643)</f>
        <v>0</v>
      </c>
      <c r="ED643" s="233">
        <f ca="1">COUNTIF('Knock Out Stages'!L7:L85,DT643)</f>
        <v>0</v>
      </c>
      <c r="EE643" s="233">
        <f ca="1">COUNTIF('Knock Out Stages'!M7:M85,DT643)</f>
        <v>0</v>
      </c>
      <c r="EF643" s="233">
        <f ca="1">COUNTIF('Knock Out Stages'!N7:N85,DT643)</f>
        <v>0</v>
      </c>
      <c r="EG643" s="233">
        <f ca="1">COUNTIF('Knock Out Stages'!O7:O85,DT643)</f>
        <v>0</v>
      </c>
      <c r="EH643" s="233">
        <f ca="1">COUNTIF('Knock Out Stages'!P7:P85,DT643)</f>
        <v>0</v>
      </c>
      <c r="EI643" s="233">
        <f ca="1">COUNTIF('Knock Out Stages'!Q7:Q85,DT643)</f>
        <v>0</v>
      </c>
      <c r="EJ643" s="233">
        <f ca="1">COUNTIF('Knock Out Stages'!R7:R85,DT643)</f>
        <v>0</v>
      </c>
      <c r="EK643" s="233">
        <f t="shared" ca="1" si="916"/>
        <v>0</v>
      </c>
      <c r="EL643" s="235">
        <f ca="1">RANK(EK643,EK3:EK1250)+COUNTIF(EK3:EK643,EK643)-1</f>
        <v>641</v>
      </c>
      <c r="EM643" s="233" t="str">
        <f t="shared" ca="1" si="917"/>
        <v>Mika Godts (Belgium)</v>
      </c>
    </row>
    <row r="644" spans="121:143" x14ac:dyDescent="0.2">
      <c r="DQ644" s="233" t="str">
        <f t="shared" ca="1" si="920"/>
        <v>Belgium</v>
      </c>
      <c r="DR644" s="233">
        <f t="shared" si="921"/>
        <v>17</v>
      </c>
      <c r="DS644" s="233">
        <f t="shared" si="922"/>
        <v>23</v>
      </c>
      <c r="DT644" s="233" t="str">
        <f ca="1">OFFSET(C3,DR644,DS644)</f>
        <v>Nathan De Cat</v>
      </c>
      <c r="DU644" s="233">
        <f ca="1">COUNTIF('Group Stages'!J7:J150,DT644)</f>
        <v>0</v>
      </c>
      <c r="DV644" s="233">
        <f ca="1">COUNTIF('Group Stages'!K7:K150,DT644)</f>
        <v>0</v>
      </c>
      <c r="DW644" s="233">
        <f ca="1">COUNTIF('Group Stages'!L7:L150,DT644)</f>
        <v>0</v>
      </c>
      <c r="DX644" s="233">
        <f ca="1">COUNTIF('Group Stages'!M7:M150,DT644)</f>
        <v>0</v>
      </c>
      <c r="DY644" s="233">
        <f ca="1">COUNTIF('Group Stages'!N7:N150,DT644)</f>
        <v>0</v>
      </c>
      <c r="DZ644" s="233">
        <f ca="1">COUNTIF('Group Stages'!O7:O150,DT644)</f>
        <v>0</v>
      </c>
      <c r="EA644" s="233">
        <f ca="1">COUNTIF('Group Stages'!P7:P150,DT644)</f>
        <v>0</v>
      </c>
      <c r="EB644" s="233">
        <f ca="1">COUNTIF('Group Stages'!Q7:Q150,DT644)</f>
        <v>0</v>
      </c>
      <c r="EC644" s="233">
        <f ca="1">COUNTIF('Knock Out Stages'!K7:K85,DT644)</f>
        <v>0</v>
      </c>
      <c r="ED644" s="233">
        <f ca="1">COUNTIF('Knock Out Stages'!L7:L85,DT644)</f>
        <v>0</v>
      </c>
      <c r="EE644" s="233">
        <f ca="1">COUNTIF('Knock Out Stages'!M7:M85,DT644)</f>
        <v>0</v>
      </c>
      <c r="EF644" s="233">
        <f ca="1">COUNTIF('Knock Out Stages'!N7:N85,DT644)</f>
        <v>0</v>
      </c>
      <c r="EG644" s="233">
        <f ca="1">COUNTIF('Knock Out Stages'!O7:O85,DT644)</f>
        <v>0</v>
      </c>
      <c r="EH644" s="233">
        <f ca="1">COUNTIF('Knock Out Stages'!P7:P85,DT644)</f>
        <v>0</v>
      </c>
      <c r="EI644" s="233">
        <f ca="1">COUNTIF('Knock Out Stages'!Q7:Q85,DT644)</f>
        <v>0</v>
      </c>
      <c r="EJ644" s="233">
        <f ca="1">COUNTIF('Knock Out Stages'!R7:R85,DT644)</f>
        <v>0</v>
      </c>
      <c r="EK644" s="233">
        <f t="shared" ref="EK644:EK707" ca="1" si="923">SUM(DU644:EJ644)</f>
        <v>0</v>
      </c>
      <c r="EL644" s="235">
        <f ca="1">RANK(EK644,EK3:EK1250)+COUNTIF(EK3:EK644,EK644)-1</f>
        <v>642</v>
      </c>
      <c r="EM644" s="233" t="str">
        <f t="shared" ref="EM644:EM707" ca="1" si="924">DT644&amp;" ("&amp;DQ644&amp;")"</f>
        <v>Nathan De Cat (Belgium)</v>
      </c>
    </row>
    <row r="645" spans="121:143" x14ac:dyDescent="0.2">
      <c r="DQ645" s="233" t="str">
        <f t="shared" ca="1" si="920"/>
        <v>Belgium</v>
      </c>
      <c r="DR645" s="233">
        <f t="shared" si="921"/>
        <v>18</v>
      </c>
      <c r="DS645" s="233">
        <f t="shared" si="922"/>
        <v>23</v>
      </c>
      <c r="DT645" s="233" t="str">
        <f ca="1">OFFSET(C3,DR645,DS645)</f>
        <v>Nathan Ngoy</v>
      </c>
      <c r="DU645" s="233">
        <f ca="1">COUNTIF('Group Stages'!J7:J150,DT645)</f>
        <v>0</v>
      </c>
      <c r="DV645" s="233">
        <f ca="1">COUNTIF('Group Stages'!K7:K150,DT645)</f>
        <v>0</v>
      </c>
      <c r="DW645" s="233">
        <f ca="1">COUNTIF('Group Stages'!L7:L150,DT645)</f>
        <v>0</v>
      </c>
      <c r="DX645" s="233">
        <f ca="1">COUNTIF('Group Stages'!M7:M150,DT645)</f>
        <v>0</v>
      </c>
      <c r="DY645" s="233">
        <f ca="1">COUNTIF('Group Stages'!N7:N150,DT645)</f>
        <v>0</v>
      </c>
      <c r="DZ645" s="233">
        <f ca="1">COUNTIF('Group Stages'!O7:O150,DT645)</f>
        <v>0</v>
      </c>
      <c r="EA645" s="233">
        <f ca="1">COUNTIF('Group Stages'!P7:P150,DT645)</f>
        <v>0</v>
      </c>
      <c r="EB645" s="233">
        <f ca="1">COUNTIF('Group Stages'!Q7:Q150,DT645)</f>
        <v>0</v>
      </c>
      <c r="EC645" s="233">
        <f ca="1">COUNTIF('Knock Out Stages'!K7:K85,DT645)</f>
        <v>0</v>
      </c>
      <c r="ED645" s="233">
        <f ca="1">COUNTIF('Knock Out Stages'!L7:L85,DT645)</f>
        <v>0</v>
      </c>
      <c r="EE645" s="233">
        <f ca="1">COUNTIF('Knock Out Stages'!M7:M85,DT645)</f>
        <v>0</v>
      </c>
      <c r="EF645" s="233">
        <f ca="1">COUNTIF('Knock Out Stages'!N7:N85,DT645)</f>
        <v>0</v>
      </c>
      <c r="EG645" s="233">
        <f ca="1">COUNTIF('Knock Out Stages'!O7:O85,DT645)</f>
        <v>0</v>
      </c>
      <c r="EH645" s="233">
        <f ca="1">COUNTIF('Knock Out Stages'!P7:P85,DT645)</f>
        <v>0</v>
      </c>
      <c r="EI645" s="233">
        <f ca="1">COUNTIF('Knock Out Stages'!Q7:Q85,DT645)</f>
        <v>0</v>
      </c>
      <c r="EJ645" s="233">
        <f ca="1">COUNTIF('Knock Out Stages'!R7:R85,DT645)</f>
        <v>0</v>
      </c>
      <c r="EK645" s="233">
        <f t="shared" ca="1" si="923"/>
        <v>0</v>
      </c>
      <c r="EL645" s="235">
        <f ca="1">RANK(EK645,EK3:EK1250)+COUNTIF(EK3:EK645,EK645)-1</f>
        <v>643</v>
      </c>
      <c r="EM645" s="233" t="str">
        <f t="shared" ca="1" si="924"/>
        <v>Nathan Ngoy (Belgium)</v>
      </c>
    </row>
    <row r="646" spans="121:143" x14ac:dyDescent="0.2">
      <c r="DQ646" s="233" t="str">
        <f t="shared" ca="1" si="920"/>
        <v>Belgium</v>
      </c>
      <c r="DR646" s="233">
        <f t="shared" si="921"/>
        <v>19</v>
      </c>
      <c r="DS646" s="233">
        <f t="shared" si="922"/>
        <v>23</v>
      </c>
      <c r="DT646" s="233" t="str">
        <f ca="1">OFFSET(C3,DR646,DS646)</f>
        <v>Nicolas Raskin</v>
      </c>
      <c r="DU646" s="233">
        <f ca="1">COUNTIF('Group Stages'!J7:J150,DT646)</f>
        <v>0</v>
      </c>
      <c r="DV646" s="233">
        <f ca="1">COUNTIF('Group Stages'!K7:K150,DT646)</f>
        <v>0</v>
      </c>
      <c r="DW646" s="233">
        <f ca="1">COUNTIF('Group Stages'!L7:L150,DT646)</f>
        <v>0</v>
      </c>
      <c r="DX646" s="233">
        <f ca="1">COUNTIF('Group Stages'!M7:M150,DT646)</f>
        <v>0</v>
      </c>
      <c r="DY646" s="233">
        <f ca="1">COUNTIF('Group Stages'!N7:N150,DT646)</f>
        <v>0</v>
      </c>
      <c r="DZ646" s="233">
        <f ca="1">COUNTIF('Group Stages'!O7:O150,DT646)</f>
        <v>0</v>
      </c>
      <c r="EA646" s="233">
        <f ca="1">COUNTIF('Group Stages'!P7:P150,DT646)</f>
        <v>0</v>
      </c>
      <c r="EB646" s="233">
        <f ca="1">COUNTIF('Group Stages'!Q7:Q150,DT646)</f>
        <v>0</v>
      </c>
      <c r="EC646" s="233">
        <f ca="1">COUNTIF('Knock Out Stages'!K7:K85,DT646)</f>
        <v>0</v>
      </c>
      <c r="ED646" s="233">
        <f ca="1">COUNTIF('Knock Out Stages'!L7:L85,DT646)</f>
        <v>0</v>
      </c>
      <c r="EE646" s="233">
        <f ca="1">COUNTIF('Knock Out Stages'!M7:M85,DT646)</f>
        <v>0</v>
      </c>
      <c r="EF646" s="233">
        <f ca="1">COUNTIF('Knock Out Stages'!N7:N85,DT646)</f>
        <v>0</v>
      </c>
      <c r="EG646" s="233">
        <f ca="1">COUNTIF('Knock Out Stages'!O7:O85,DT646)</f>
        <v>0</v>
      </c>
      <c r="EH646" s="233">
        <f ca="1">COUNTIF('Knock Out Stages'!P7:P85,DT646)</f>
        <v>0</v>
      </c>
      <c r="EI646" s="233">
        <f ca="1">COUNTIF('Knock Out Stages'!Q7:Q85,DT646)</f>
        <v>0</v>
      </c>
      <c r="EJ646" s="233">
        <f ca="1">COUNTIF('Knock Out Stages'!R7:R85,DT646)</f>
        <v>0</v>
      </c>
      <c r="EK646" s="233">
        <f t="shared" ca="1" si="923"/>
        <v>0</v>
      </c>
      <c r="EL646" s="235">
        <f ca="1">RANK(EK646,EK3:EK1250)+COUNTIF(EK3:EK646,EK646)-1</f>
        <v>644</v>
      </c>
      <c r="EM646" s="233" t="str">
        <f t="shared" ca="1" si="924"/>
        <v>Nicolas Raskin (Belgium)</v>
      </c>
    </row>
    <row r="647" spans="121:143" x14ac:dyDescent="0.2">
      <c r="DQ647" s="233" t="str">
        <f t="shared" ca="1" si="920"/>
        <v>Belgium</v>
      </c>
      <c r="DR647" s="233">
        <f t="shared" si="921"/>
        <v>20</v>
      </c>
      <c r="DS647" s="233">
        <f t="shared" si="922"/>
        <v>23</v>
      </c>
      <c r="DT647" s="233" t="str">
        <f ca="1">OFFSET(C3,DR647,DS647)</f>
        <v>Romelu Lukaku</v>
      </c>
      <c r="DU647" s="233">
        <f ca="1">COUNTIF('Group Stages'!J7:J150,DT647)</f>
        <v>0</v>
      </c>
      <c r="DV647" s="233">
        <f ca="1">COUNTIF('Group Stages'!K7:K150,DT647)</f>
        <v>0</v>
      </c>
      <c r="DW647" s="233">
        <f ca="1">COUNTIF('Group Stages'!L7:L150,DT647)</f>
        <v>0</v>
      </c>
      <c r="DX647" s="233">
        <f ca="1">COUNTIF('Group Stages'!M7:M150,DT647)</f>
        <v>0</v>
      </c>
      <c r="DY647" s="233">
        <f ca="1">COUNTIF('Group Stages'!N7:N150,DT647)</f>
        <v>0</v>
      </c>
      <c r="DZ647" s="233">
        <f ca="1">COUNTIF('Group Stages'!O7:O150,DT647)</f>
        <v>0</v>
      </c>
      <c r="EA647" s="233">
        <f ca="1">COUNTIF('Group Stages'!P7:P150,DT647)</f>
        <v>0</v>
      </c>
      <c r="EB647" s="233">
        <f ca="1">COUNTIF('Group Stages'!Q7:Q150,DT647)</f>
        <v>0</v>
      </c>
      <c r="EC647" s="233">
        <f ca="1">COUNTIF('Knock Out Stages'!K7:K85,DT647)</f>
        <v>0</v>
      </c>
      <c r="ED647" s="233">
        <f ca="1">COUNTIF('Knock Out Stages'!L7:L85,DT647)</f>
        <v>0</v>
      </c>
      <c r="EE647" s="233">
        <f ca="1">COUNTIF('Knock Out Stages'!M7:M85,DT647)</f>
        <v>0</v>
      </c>
      <c r="EF647" s="233">
        <f ca="1">COUNTIF('Knock Out Stages'!N7:N85,DT647)</f>
        <v>0</v>
      </c>
      <c r="EG647" s="233">
        <f ca="1">COUNTIF('Knock Out Stages'!O7:O85,DT647)</f>
        <v>0</v>
      </c>
      <c r="EH647" s="233">
        <f ca="1">COUNTIF('Knock Out Stages'!P7:P85,DT647)</f>
        <v>0</v>
      </c>
      <c r="EI647" s="233">
        <f ca="1">COUNTIF('Knock Out Stages'!Q7:Q85,DT647)</f>
        <v>0</v>
      </c>
      <c r="EJ647" s="233">
        <f ca="1">COUNTIF('Knock Out Stages'!R7:R85,DT647)</f>
        <v>0</v>
      </c>
      <c r="EK647" s="233">
        <f t="shared" ca="1" si="923"/>
        <v>0</v>
      </c>
      <c r="EL647" s="235">
        <f ca="1">RANK(EK647,EK3:EK1250)+COUNTIF(EK3:EK647,EK647)-1</f>
        <v>645</v>
      </c>
      <c r="EM647" s="233" t="str">
        <f t="shared" ca="1" si="924"/>
        <v>Romelu Lukaku (Belgium)</v>
      </c>
    </row>
    <row r="648" spans="121:143" x14ac:dyDescent="0.2">
      <c r="DQ648" s="233" t="str">
        <f t="shared" ca="1" si="920"/>
        <v>Belgium</v>
      </c>
      <c r="DR648" s="233">
        <f t="shared" si="921"/>
        <v>21</v>
      </c>
      <c r="DS648" s="233">
        <f t="shared" si="922"/>
        <v>23</v>
      </c>
      <c r="DT648" s="233" t="str">
        <f ca="1">OFFSET(C3,DR648,DS648)</f>
        <v>Senne Lammens</v>
      </c>
      <c r="DU648" s="233">
        <f ca="1">COUNTIF('Group Stages'!J7:J150,DT648)</f>
        <v>0</v>
      </c>
      <c r="DV648" s="233">
        <f ca="1">COUNTIF('Group Stages'!K7:K150,DT648)</f>
        <v>0</v>
      </c>
      <c r="DW648" s="233">
        <f ca="1">COUNTIF('Group Stages'!L7:L150,DT648)</f>
        <v>0</v>
      </c>
      <c r="DX648" s="233">
        <f ca="1">COUNTIF('Group Stages'!M7:M150,DT648)</f>
        <v>0</v>
      </c>
      <c r="DY648" s="233">
        <f ca="1">COUNTIF('Group Stages'!N7:N150,DT648)</f>
        <v>0</v>
      </c>
      <c r="DZ648" s="233">
        <f ca="1">COUNTIF('Group Stages'!O7:O150,DT648)</f>
        <v>0</v>
      </c>
      <c r="EA648" s="233">
        <f ca="1">COUNTIF('Group Stages'!P7:P150,DT648)</f>
        <v>0</v>
      </c>
      <c r="EB648" s="233">
        <f ca="1">COUNTIF('Group Stages'!Q7:Q150,DT648)</f>
        <v>0</v>
      </c>
      <c r="EC648" s="233">
        <f ca="1">COUNTIF('Knock Out Stages'!K7:K85,DT648)</f>
        <v>0</v>
      </c>
      <c r="ED648" s="233">
        <f ca="1">COUNTIF('Knock Out Stages'!L7:L85,DT648)</f>
        <v>0</v>
      </c>
      <c r="EE648" s="233">
        <f ca="1">COUNTIF('Knock Out Stages'!M7:M85,DT648)</f>
        <v>0</v>
      </c>
      <c r="EF648" s="233">
        <f ca="1">COUNTIF('Knock Out Stages'!N7:N85,DT648)</f>
        <v>0</v>
      </c>
      <c r="EG648" s="233">
        <f ca="1">COUNTIF('Knock Out Stages'!O7:O85,DT648)</f>
        <v>0</v>
      </c>
      <c r="EH648" s="233">
        <f ca="1">COUNTIF('Knock Out Stages'!P7:P85,DT648)</f>
        <v>0</v>
      </c>
      <c r="EI648" s="233">
        <f ca="1">COUNTIF('Knock Out Stages'!Q7:Q85,DT648)</f>
        <v>0</v>
      </c>
      <c r="EJ648" s="233">
        <f ca="1">COUNTIF('Knock Out Stages'!R7:R85,DT648)</f>
        <v>0</v>
      </c>
      <c r="EK648" s="233">
        <f t="shared" ca="1" si="923"/>
        <v>0</v>
      </c>
      <c r="EL648" s="235">
        <f ca="1">RANK(EK648,EK3:EK1250)+COUNTIF(EK3:EK648,EK648)-1</f>
        <v>646</v>
      </c>
      <c r="EM648" s="233" t="str">
        <f t="shared" ca="1" si="924"/>
        <v>Senne Lammens (Belgium)</v>
      </c>
    </row>
    <row r="649" spans="121:143" x14ac:dyDescent="0.2">
      <c r="DQ649" s="233" t="str">
        <f t="shared" ca="1" si="920"/>
        <v>Belgium</v>
      </c>
      <c r="DR649" s="233">
        <f t="shared" si="921"/>
        <v>22</v>
      </c>
      <c r="DS649" s="233">
        <f t="shared" si="922"/>
        <v>23</v>
      </c>
      <c r="DT649" s="233" t="str">
        <f ca="1">OFFSET(C3,DR649,DS649)</f>
        <v>Thomas Meunier</v>
      </c>
      <c r="DU649" s="233">
        <f ca="1">COUNTIF('Group Stages'!J7:J150,DT649)</f>
        <v>0</v>
      </c>
      <c r="DV649" s="233">
        <f ca="1">COUNTIF('Group Stages'!K7:K150,DT649)</f>
        <v>0</v>
      </c>
      <c r="DW649" s="233">
        <f ca="1">COUNTIF('Group Stages'!L7:L150,DT649)</f>
        <v>0</v>
      </c>
      <c r="DX649" s="233">
        <f ca="1">COUNTIF('Group Stages'!M7:M150,DT649)</f>
        <v>0</v>
      </c>
      <c r="DY649" s="233">
        <f ca="1">COUNTIF('Group Stages'!N7:N150,DT649)</f>
        <v>0</v>
      </c>
      <c r="DZ649" s="233">
        <f ca="1">COUNTIF('Group Stages'!O7:O150,DT649)</f>
        <v>0</v>
      </c>
      <c r="EA649" s="233">
        <f ca="1">COUNTIF('Group Stages'!P7:P150,DT649)</f>
        <v>0</v>
      </c>
      <c r="EB649" s="233">
        <f ca="1">COUNTIF('Group Stages'!Q7:Q150,DT649)</f>
        <v>0</v>
      </c>
      <c r="EC649" s="233">
        <f ca="1">COUNTIF('Knock Out Stages'!K7:K85,DT649)</f>
        <v>0</v>
      </c>
      <c r="ED649" s="233">
        <f ca="1">COUNTIF('Knock Out Stages'!L7:L85,DT649)</f>
        <v>0</v>
      </c>
      <c r="EE649" s="233">
        <f ca="1">COUNTIF('Knock Out Stages'!M7:M85,DT649)</f>
        <v>0</v>
      </c>
      <c r="EF649" s="233">
        <f ca="1">COUNTIF('Knock Out Stages'!N7:N85,DT649)</f>
        <v>0</v>
      </c>
      <c r="EG649" s="233">
        <f ca="1">COUNTIF('Knock Out Stages'!O7:O85,DT649)</f>
        <v>0</v>
      </c>
      <c r="EH649" s="233">
        <f ca="1">COUNTIF('Knock Out Stages'!P7:P85,DT649)</f>
        <v>0</v>
      </c>
      <c r="EI649" s="233">
        <f ca="1">COUNTIF('Knock Out Stages'!Q7:Q85,DT649)</f>
        <v>0</v>
      </c>
      <c r="EJ649" s="233">
        <f ca="1">COUNTIF('Knock Out Stages'!R7:R85,DT649)</f>
        <v>0</v>
      </c>
      <c r="EK649" s="233">
        <f t="shared" ca="1" si="923"/>
        <v>0</v>
      </c>
      <c r="EL649" s="235">
        <f ca="1">RANK(EK649,EK3:EK1250)+COUNTIF(EK3:EK649,EK649)-1</f>
        <v>647</v>
      </c>
      <c r="EM649" s="233" t="str">
        <f t="shared" ca="1" si="924"/>
        <v>Thomas Meunier (Belgium)</v>
      </c>
    </row>
    <row r="650" spans="121:143" x14ac:dyDescent="0.2">
      <c r="DQ650" s="233" t="str">
        <f t="shared" ca="1" si="920"/>
        <v>Belgium</v>
      </c>
      <c r="DR650" s="233">
        <f t="shared" si="921"/>
        <v>23</v>
      </c>
      <c r="DS650" s="233">
        <f t="shared" si="922"/>
        <v>23</v>
      </c>
      <c r="DT650" s="233" t="str">
        <f ca="1">OFFSET(C3,DR650,DS650)</f>
        <v>Timothy Castagne</v>
      </c>
      <c r="DU650" s="233">
        <f ca="1">COUNTIF('Group Stages'!J7:J150,DT650)</f>
        <v>0</v>
      </c>
      <c r="DV650" s="233">
        <f ca="1">COUNTIF('Group Stages'!K7:K150,DT650)</f>
        <v>0</v>
      </c>
      <c r="DW650" s="233">
        <f ca="1">COUNTIF('Group Stages'!L7:L150,DT650)</f>
        <v>0</v>
      </c>
      <c r="DX650" s="233">
        <f ca="1">COUNTIF('Group Stages'!M7:M150,DT650)</f>
        <v>0</v>
      </c>
      <c r="DY650" s="233">
        <f ca="1">COUNTIF('Group Stages'!N7:N150,DT650)</f>
        <v>0</v>
      </c>
      <c r="DZ650" s="233">
        <f ca="1">COUNTIF('Group Stages'!O7:O150,DT650)</f>
        <v>0</v>
      </c>
      <c r="EA650" s="233">
        <f ca="1">COUNTIF('Group Stages'!P7:P150,DT650)</f>
        <v>0</v>
      </c>
      <c r="EB650" s="233">
        <f ca="1">COUNTIF('Group Stages'!Q7:Q150,DT650)</f>
        <v>0</v>
      </c>
      <c r="EC650" s="233">
        <f ca="1">COUNTIF('Knock Out Stages'!K7:K85,DT650)</f>
        <v>0</v>
      </c>
      <c r="ED650" s="233">
        <f ca="1">COUNTIF('Knock Out Stages'!L7:L85,DT650)</f>
        <v>0</v>
      </c>
      <c r="EE650" s="233">
        <f ca="1">COUNTIF('Knock Out Stages'!M7:M85,DT650)</f>
        <v>0</v>
      </c>
      <c r="EF650" s="233">
        <f ca="1">COUNTIF('Knock Out Stages'!N7:N85,DT650)</f>
        <v>0</v>
      </c>
      <c r="EG650" s="233">
        <f ca="1">COUNTIF('Knock Out Stages'!O7:O85,DT650)</f>
        <v>0</v>
      </c>
      <c r="EH650" s="233">
        <f ca="1">COUNTIF('Knock Out Stages'!P7:P85,DT650)</f>
        <v>0</v>
      </c>
      <c r="EI650" s="233">
        <f ca="1">COUNTIF('Knock Out Stages'!Q7:Q85,DT650)</f>
        <v>0</v>
      </c>
      <c r="EJ650" s="233">
        <f ca="1">COUNTIF('Knock Out Stages'!R7:R85,DT650)</f>
        <v>0</v>
      </c>
      <c r="EK650" s="233">
        <f t="shared" ca="1" si="923"/>
        <v>0</v>
      </c>
      <c r="EL650" s="235">
        <f ca="1">RANK(EK650,EK3:EK1250)+COUNTIF(EK3:EK650,EK650)-1</f>
        <v>648</v>
      </c>
      <c r="EM650" s="233" t="str">
        <f t="shared" ca="1" si="924"/>
        <v>Timothy Castagne (Belgium)</v>
      </c>
    </row>
    <row r="651" spans="121:143" x14ac:dyDescent="0.2">
      <c r="DQ651" s="233" t="str">
        <f t="shared" ca="1" si="920"/>
        <v>Belgium</v>
      </c>
      <c r="DR651" s="233">
        <f t="shared" si="921"/>
        <v>24</v>
      </c>
      <c r="DS651" s="233">
        <f t="shared" si="922"/>
        <v>23</v>
      </c>
      <c r="DT651" s="233" t="str">
        <f ca="1">OFFSET(C3,DR651,DS651)</f>
        <v>Youri Tielemans</v>
      </c>
      <c r="DU651" s="233">
        <f ca="1">COUNTIF('Group Stages'!J7:J150,DT651)</f>
        <v>0</v>
      </c>
      <c r="DV651" s="233">
        <f ca="1">COUNTIF('Group Stages'!K7:K150,DT651)</f>
        <v>0</v>
      </c>
      <c r="DW651" s="233">
        <f ca="1">COUNTIF('Group Stages'!L7:L150,DT651)</f>
        <v>0</v>
      </c>
      <c r="DX651" s="233">
        <f ca="1">COUNTIF('Group Stages'!M7:M150,DT651)</f>
        <v>0</v>
      </c>
      <c r="DY651" s="233">
        <f ca="1">COUNTIF('Group Stages'!N7:N150,DT651)</f>
        <v>0</v>
      </c>
      <c r="DZ651" s="233">
        <f ca="1">COUNTIF('Group Stages'!O7:O150,DT651)</f>
        <v>0</v>
      </c>
      <c r="EA651" s="233">
        <f ca="1">COUNTIF('Group Stages'!P7:P150,DT651)</f>
        <v>0</v>
      </c>
      <c r="EB651" s="233">
        <f ca="1">COUNTIF('Group Stages'!Q7:Q150,DT651)</f>
        <v>0</v>
      </c>
      <c r="EC651" s="233">
        <f ca="1">COUNTIF('Knock Out Stages'!K7:K85,DT651)</f>
        <v>0</v>
      </c>
      <c r="ED651" s="233">
        <f ca="1">COUNTIF('Knock Out Stages'!L7:L85,DT651)</f>
        <v>0</v>
      </c>
      <c r="EE651" s="233">
        <f ca="1">COUNTIF('Knock Out Stages'!M7:M85,DT651)</f>
        <v>0</v>
      </c>
      <c r="EF651" s="233">
        <f ca="1">COUNTIF('Knock Out Stages'!N7:N85,DT651)</f>
        <v>0</v>
      </c>
      <c r="EG651" s="233">
        <f ca="1">COUNTIF('Knock Out Stages'!O7:O85,DT651)</f>
        <v>0</v>
      </c>
      <c r="EH651" s="233">
        <f ca="1">COUNTIF('Knock Out Stages'!P7:P85,DT651)</f>
        <v>0</v>
      </c>
      <c r="EI651" s="233">
        <f ca="1">COUNTIF('Knock Out Stages'!Q7:Q85,DT651)</f>
        <v>0</v>
      </c>
      <c r="EJ651" s="233">
        <f ca="1">COUNTIF('Knock Out Stages'!R7:R85,DT651)</f>
        <v>0</v>
      </c>
      <c r="EK651" s="233">
        <f t="shared" ca="1" si="923"/>
        <v>0</v>
      </c>
      <c r="EL651" s="235">
        <f ca="1">RANK(EK651,EK3:EK1250)+COUNTIF(EK3:EK651,EK651)-1</f>
        <v>649</v>
      </c>
      <c r="EM651" s="233" t="str">
        <f t="shared" ca="1" si="924"/>
        <v>Youri Tielemans (Belgium)</v>
      </c>
    </row>
    <row r="652" spans="121:143" x14ac:dyDescent="0.2">
      <c r="DQ652" s="233" t="str">
        <f t="shared" ca="1" si="920"/>
        <v>Belgium</v>
      </c>
      <c r="DR652" s="233">
        <f t="shared" si="921"/>
        <v>25</v>
      </c>
      <c r="DS652" s="233">
        <f t="shared" si="922"/>
        <v>23</v>
      </c>
      <c r="DT652" s="233" t="str">
        <f ca="1">OFFSET(C3,DR652,DS652)</f>
        <v>Zeno Debast</v>
      </c>
      <c r="DU652" s="233">
        <f ca="1">COUNTIF('Group Stages'!J7:J150,DT652)</f>
        <v>0</v>
      </c>
      <c r="DV652" s="233">
        <f ca="1">COUNTIF('Group Stages'!K7:K150,DT652)</f>
        <v>0</v>
      </c>
      <c r="DW652" s="233">
        <f ca="1">COUNTIF('Group Stages'!L7:L150,DT652)</f>
        <v>0</v>
      </c>
      <c r="DX652" s="233">
        <f ca="1">COUNTIF('Group Stages'!M7:M150,DT652)</f>
        <v>0</v>
      </c>
      <c r="DY652" s="233">
        <f ca="1">COUNTIF('Group Stages'!N7:N150,DT652)</f>
        <v>0</v>
      </c>
      <c r="DZ652" s="233">
        <f ca="1">COUNTIF('Group Stages'!O7:O150,DT652)</f>
        <v>0</v>
      </c>
      <c r="EA652" s="233">
        <f ca="1">COUNTIF('Group Stages'!P7:P150,DT652)</f>
        <v>0</v>
      </c>
      <c r="EB652" s="233">
        <f ca="1">COUNTIF('Group Stages'!Q7:Q150,DT652)</f>
        <v>0</v>
      </c>
      <c r="EC652" s="233">
        <f ca="1">COUNTIF('Knock Out Stages'!K7:K85,DT652)</f>
        <v>0</v>
      </c>
      <c r="ED652" s="233">
        <f ca="1">COUNTIF('Knock Out Stages'!L7:L85,DT652)</f>
        <v>0</v>
      </c>
      <c r="EE652" s="233">
        <f ca="1">COUNTIF('Knock Out Stages'!M7:M85,DT652)</f>
        <v>0</v>
      </c>
      <c r="EF652" s="233">
        <f ca="1">COUNTIF('Knock Out Stages'!N7:N85,DT652)</f>
        <v>0</v>
      </c>
      <c r="EG652" s="233">
        <f ca="1">COUNTIF('Knock Out Stages'!O7:O85,DT652)</f>
        <v>0</v>
      </c>
      <c r="EH652" s="233">
        <f ca="1">COUNTIF('Knock Out Stages'!P7:P85,DT652)</f>
        <v>0</v>
      </c>
      <c r="EI652" s="233">
        <f ca="1">COUNTIF('Knock Out Stages'!Q7:Q85,DT652)</f>
        <v>0</v>
      </c>
      <c r="EJ652" s="233">
        <f ca="1">COUNTIF('Knock Out Stages'!R7:R85,DT652)</f>
        <v>0</v>
      </c>
      <c r="EK652" s="233">
        <f t="shared" ca="1" si="923"/>
        <v>0</v>
      </c>
      <c r="EL652" s="235">
        <f ca="1">RANK(EK652,EK3:EK1250)+COUNTIF(EK3:EK652,EK652)-1</f>
        <v>650</v>
      </c>
      <c r="EM652" s="233" t="str">
        <f t="shared" ca="1" si="924"/>
        <v>Zeno Debast (Belgium)</v>
      </c>
    </row>
    <row r="653" spans="121:143" x14ac:dyDescent="0.2">
      <c r="DQ653" s="233" t="str">
        <f ca="1">OFFSET(C2,DR653,DS653)</f>
        <v>Egypt</v>
      </c>
      <c r="DR653" s="233">
        <f t="shared" si="921"/>
        <v>0</v>
      </c>
      <c r="DS653" s="233">
        <f t="shared" si="922"/>
        <v>24</v>
      </c>
      <c r="DT653" s="233" t="str">
        <f ca="1">OFFSET(C3,DR653,DS653)</f>
        <v>Ahmed Fatouh</v>
      </c>
      <c r="DU653" s="233">
        <f ca="1">COUNTIF('Group Stages'!J7:J150,DT653)</f>
        <v>0</v>
      </c>
      <c r="DV653" s="233">
        <f ca="1">COUNTIF('Group Stages'!K7:K150,DT653)</f>
        <v>0</v>
      </c>
      <c r="DW653" s="233">
        <f ca="1">COUNTIF('Group Stages'!L7:L150,DT653)</f>
        <v>0</v>
      </c>
      <c r="DX653" s="233">
        <f ca="1">COUNTIF('Group Stages'!M7:M150,DT653)</f>
        <v>0</v>
      </c>
      <c r="DY653" s="233">
        <f ca="1">COUNTIF('Group Stages'!N7:N150,DT653)</f>
        <v>0</v>
      </c>
      <c r="DZ653" s="233">
        <f ca="1">COUNTIF('Group Stages'!O7:O150,DT653)</f>
        <v>0</v>
      </c>
      <c r="EA653" s="233">
        <f ca="1">COUNTIF('Group Stages'!P7:P150,DT653)</f>
        <v>0</v>
      </c>
      <c r="EB653" s="233">
        <f ca="1">COUNTIF('Group Stages'!Q7:Q150,DT653)</f>
        <v>0</v>
      </c>
      <c r="EC653" s="233">
        <f ca="1">COUNTIF('Knock Out Stages'!K7:K85,DT653)</f>
        <v>0</v>
      </c>
      <c r="ED653" s="233">
        <f ca="1">COUNTIF('Knock Out Stages'!L7:L85,DT653)</f>
        <v>0</v>
      </c>
      <c r="EE653" s="233">
        <f ca="1">COUNTIF('Knock Out Stages'!M7:M85,DT653)</f>
        <v>0</v>
      </c>
      <c r="EF653" s="233">
        <f ca="1">COUNTIF('Knock Out Stages'!N7:N85,DT653)</f>
        <v>0</v>
      </c>
      <c r="EG653" s="233">
        <f ca="1">COUNTIF('Knock Out Stages'!O7:O85,DT653)</f>
        <v>0</v>
      </c>
      <c r="EH653" s="233">
        <f ca="1">COUNTIF('Knock Out Stages'!P7:P85,DT653)</f>
        <v>0</v>
      </c>
      <c r="EI653" s="233">
        <f ca="1">COUNTIF('Knock Out Stages'!Q7:Q85,DT653)</f>
        <v>0</v>
      </c>
      <c r="EJ653" s="233">
        <f ca="1">COUNTIF('Knock Out Stages'!R7:R85,DT653)</f>
        <v>0</v>
      </c>
      <c r="EK653" s="233">
        <f t="shared" ca="1" si="923"/>
        <v>0</v>
      </c>
      <c r="EL653" s="235">
        <f ca="1">RANK(EK653,EK3:EK1250)+COUNTIF(EK3:EK653,EK653)-1</f>
        <v>651</v>
      </c>
      <c r="EM653" s="233" t="str">
        <f t="shared" ca="1" si="924"/>
        <v>Ahmed Fatouh (Egypt)</v>
      </c>
    </row>
    <row r="654" spans="121:143" x14ac:dyDescent="0.2">
      <c r="DQ654" s="233" t="str">
        <f t="shared" ref="DQ654" ca="1" si="925">DQ653</f>
        <v>Egypt</v>
      </c>
      <c r="DR654" s="233">
        <f t="shared" si="921"/>
        <v>1</v>
      </c>
      <c r="DS654" s="233">
        <f t="shared" si="922"/>
        <v>24</v>
      </c>
      <c r="DT654" s="233" t="str">
        <f ca="1">OFFSET(C3,DR654,DS654)</f>
        <v>Ahmed Koka</v>
      </c>
      <c r="DU654" s="233">
        <f ca="1">COUNTIF('Group Stages'!J7:J150,DT654)</f>
        <v>0</v>
      </c>
      <c r="DV654" s="233">
        <f ca="1">COUNTIF('Group Stages'!K7:K150,DT654)</f>
        <v>0</v>
      </c>
      <c r="DW654" s="233">
        <f ca="1">COUNTIF('Group Stages'!L7:L150,DT654)</f>
        <v>0</v>
      </c>
      <c r="DX654" s="233">
        <f ca="1">COUNTIF('Group Stages'!M7:M150,DT654)</f>
        <v>0</v>
      </c>
      <c r="DY654" s="233">
        <f ca="1">COUNTIF('Group Stages'!N7:N150,DT654)</f>
        <v>0</v>
      </c>
      <c r="DZ654" s="233">
        <f ca="1">COUNTIF('Group Stages'!O7:O150,DT654)</f>
        <v>0</v>
      </c>
      <c r="EA654" s="233">
        <f ca="1">COUNTIF('Group Stages'!P7:P150,DT654)</f>
        <v>0</v>
      </c>
      <c r="EB654" s="233">
        <f ca="1">COUNTIF('Group Stages'!Q7:Q150,DT654)</f>
        <v>0</v>
      </c>
      <c r="EC654" s="233">
        <f ca="1">COUNTIF('Knock Out Stages'!K7:K85,DT654)</f>
        <v>0</v>
      </c>
      <c r="ED654" s="233">
        <f ca="1">COUNTIF('Knock Out Stages'!L7:L85,DT654)</f>
        <v>0</v>
      </c>
      <c r="EE654" s="233">
        <f ca="1">COUNTIF('Knock Out Stages'!M7:M85,DT654)</f>
        <v>0</v>
      </c>
      <c r="EF654" s="233">
        <f ca="1">COUNTIF('Knock Out Stages'!N7:N85,DT654)</f>
        <v>0</v>
      </c>
      <c r="EG654" s="233">
        <f ca="1">COUNTIF('Knock Out Stages'!O7:O85,DT654)</f>
        <v>0</v>
      </c>
      <c r="EH654" s="233">
        <f ca="1">COUNTIF('Knock Out Stages'!P7:P85,DT654)</f>
        <v>0</v>
      </c>
      <c r="EI654" s="233">
        <f ca="1">COUNTIF('Knock Out Stages'!Q7:Q85,DT654)</f>
        <v>0</v>
      </c>
      <c r="EJ654" s="233">
        <f ca="1">COUNTIF('Knock Out Stages'!R7:R85,DT654)</f>
        <v>0</v>
      </c>
      <c r="EK654" s="233">
        <f t="shared" ca="1" si="923"/>
        <v>0</v>
      </c>
      <c r="EL654" s="235">
        <f ca="1">RANK(EK654,EK3:EK1250)+COUNTIF(EK3:EK654,EK654)-1</f>
        <v>652</v>
      </c>
      <c r="EM654" s="233" t="str">
        <f t="shared" ca="1" si="924"/>
        <v>Ahmed Koka (Egypt)</v>
      </c>
    </row>
    <row r="655" spans="121:143" x14ac:dyDescent="0.2">
      <c r="DQ655" s="233" t="str">
        <f t="shared" ca="1" si="920"/>
        <v>Egypt</v>
      </c>
      <c r="DR655" s="233">
        <f t="shared" si="921"/>
        <v>2</v>
      </c>
      <c r="DS655" s="233">
        <f t="shared" si="922"/>
        <v>24</v>
      </c>
      <c r="DT655" s="233" t="str">
        <f ca="1">OFFSET(C3,DR655,DS655)</f>
        <v>Emam Ashour</v>
      </c>
      <c r="DU655" s="233">
        <f ca="1">COUNTIF('Group Stages'!J7:J150,DT655)</f>
        <v>0</v>
      </c>
      <c r="DV655" s="233">
        <f ca="1">COUNTIF('Group Stages'!K7:K150,DT655)</f>
        <v>0</v>
      </c>
      <c r="DW655" s="233">
        <f ca="1">COUNTIF('Group Stages'!L7:L150,DT655)</f>
        <v>0</v>
      </c>
      <c r="DX655" s="233">
        <f ca="1">COUNTIF('Group Stages'!M7:M150,DT655)</f>
        <v>0</v>
      </c>
      <c r="DY655" s="233">
        <f ca="1">COUNTIF('Group Stages'!N7:N150,DT655)</f>
        <v>0</v>
      </c>
      <c r="DZ655" s="233">
        <f ca="1">COUNTIF('Group Stages'!O7:O150,DT655)</f>
        <v>0</v>
      </c>
      <c r="EA655" s="233">
        <f ca="1">COUNTIF('Group Stages'!P7:P150,DT655)</f>
        <v>0</v>
      </c>
      <c r="EB655" s="233">
        <f ca="1">COUNTIF('Group Stages'!Q7:Q150,DT655)</f>
        <v>0</v>
      </c>
      <c r="EC655" s="233">
        <f ca="1">COUNTIF('Knock Out Stages'!K7:K85,DT655)</f>
        <v>0</v>
      </c>
      <c r="ED655" s="233">
        <f ca="1">COUNTIF('Knock Out Stages'!L7:L85,DT655)</f>
        <v>0</v>
      </c>
      <c r="EE655" s="233">
        <f ca="1">COUNTIF('Knock Out Stages'!M7:M85,DT655)</f>
        <v>0</v>
      </c>
      <c r="EF655" s="233">
        <f ca="1">COUNTIF('Knock Out Stages'!N7:N85,DT655)</f>
        <v>0</v>
      </c>
      <c r="EG655" s="233">
        <f ca="1">COUNTIF('Knock Out Stages'!O7:O85,DT655)</f>
        <v>0</v>
      </c>
      <c r="EH655" s="233">
        <f ca="1">COUNTIF('Knock Out Stages'!P7:P85,DT655)</f>
        <v>0</v>
      </c>
      <c r="EI655" s="233">
        <f ca="1">COUNTIF('Knock Out Stages'!Q7:Q85,DT655)</f>
        <v>0</v>
      </c>
      <c r="EJ655" s="233">
        <f ca="1">COUNTIF('Knock Out Stages'!R7:R85,DT655)</f>
        <v>0</v>
      </c>
      <c r="EK655" s="233">
        <f t="shared" ca="1" si="923"/>
        <v>0</v>
      </c>
      <c r="EL655" s="235">
        <f ca="1">RANK(EK655,EK3:EK1250)+COUNTIF(EK3:EK655,EK655)-1</f>
        <v>653</v>
      </c>
      <c r="EM655" s="233" t="str">
        <f t="shared" ca="1" si="924"/>
        <v>Emam Ashour (Egypt)</v>
      </c>
    </row>
    <row r="656" spans="121:143" x14ac:dyDescent="0.2">
      <c r="DQ656" s="233" t="str">
        <f t="shared" ca="1" si="920"/>
        <v>Egypt</v>
      </c>
      <c r="DR656" s="233">
        <f t="shared" si="921"/>
        <v>3</v>
      </c>
      <c r="DS656" s="233">
        <f t="shared" si="922"/>
        <v>24</v>
      </c>
      <c r="DT656" s="233" t="str">
        <f ca="1">OFFSET(C3,DR656,DS656)</f>
        <v>Haissem Hassan</v>
      </c>
      <c r="DU656" s="233">
        <f ca="1">COUNTIF('Group Stages'!J7:J150,DT656)</f>
        <v>0</v>
      </c>
      <c r="DV656" s="233">
        <f ca="1">COUNTIF('Group Stages'!K7:K150,DT656)</f>
        <v>0</v>
      </c>
      <c r="DW656" s="233">
        <f ca="1">COUNTIF('Group Stages'!L7:L150,DT656)</f>
        <v>0</v>
      </c>
      <c r="DX656" s="233">
        <f ca="1">COUNTIF('Group Stages'!M7:M150,DT656)</f>
        <v>0</v>
      </c>
      <c r="DY656" s="233">
        <f ca="1">COUNTIF('Group Stages'!N7:N150,DT656)</f>
        <v>0</v>
      </c>
      <c r="DZ656" s="233">
        <f ca="1">COUNTIF('Group Stages'!O7:O150,DT656)</f>
        <v>0</v>
      </c>
      <c r="EA656" s="233">
        <f ca="1">COUNTIF('Group Stages'!P7:P150,DT656)</f>
        <v>0</v>
      </c>
      <c r="EB656" s="233">
        <f ca="1">COUNTIF('Group Stages'!Q7:Q150,DT656)</f>
        <v>0</v>
      </c>
      <c r="EC656" s="233">
        <f ca="1">COUNTIF('Knock Out Stages'!K7:K85,DT656)</f>
        <v>0</v>
      </c>
      <c r="ED656" s="233">
        <f ca="1">COUNTIF('Knock Out Stages'!L7:L85,DT656)</f>
        <v>0</v>
      </c>
      <c r="EE656" s="233">
        <f ca="1">COUNTIF('Knock Out Stages'!M7:M85,DT656)</f>
        <v>0</v>
      </c>
      <c r="EF656" s="233">
        <f ca="1">COUNTIF('Knock Out Stages'!N7:N85,DT656)</f>
        <v>0</v>
      </c>
      <c r="EG656" s="233">
        <f ca="1">COUNTIF('Knock Out Stages'!O7:O85,DT656)</f>
        <v>0</v>
      </c>
      <c r="EH656" s="233">
        <f ca="1">COUNTIF('Knock Out Stages'!P7:P85,DT656)</f>
        <v>0</v>
      </c>
      <c r="EI656" s="233">
        <f ca="1">COUNTIF('Knock Out Stages'!Q7:Q85,DT656)</f>
        <v>0</v>
      </c>
      <c r="EJ656" s="233">
        <f ca="1">COUNTIF('Knock Out Stages'!R7:R85,DT656)</f>
        <v>0</v>
      </c>
      <c r="EK656" s="233">
        <f t="shared" ca="1" si="923"/>
        <v>0</v>
      </c>
      <c r="EL656" s="235">
        <f ca="1">RANK(EK656,EK3:EK1250)+COUNTIF(EK3:EK656,EK656)-1</f>
        <v>654</v>
      </c>
      <c r="EM656" s="233" t="str">
        <f t="shared" ca="1" si="924"/>
        <v>Haissem Hassan (Egypt)</v>
      </c>
    </row>
    <row r="657" spans="121:143" x14ac:dyDescent="0.2">
      <c r="DQ657" s="233" t="str">
        <f t="shared" ca="1" si="920"/>
        <v>Egypt</v>
      </c>
      <c r="DR657" s="233">
        <f t="shared" si="921"/>
        <v>4</v>
      </c>
      <c r="DS657" s="233">
        <f t="shared" si="922"/>
        <v>24</v>
      </c>
      <c r="DT657" s="233" t="str">
        <f ca="1">OFFSET(C3,DR657,DS657)</f>
        <v>Hamdy Fathy</v>
      </c>
      <c r="DU657" s="233">
        <f ca="1">COUNTIF('Group Stages'!J7:J150,DT657)</f>
        <v>0</v>
      </c>
      <c r="DV657" s="233">
        <f ca="1">COUNTIF('Group Stages'!K7:K150,DT657)</f>
        <v>0</v>
      </c>
      <c r="DW657" s="233">
        <f ca="1">COUNTIF('Group Stages'!L7:L150,DT657)</f>
        <v>0</v>
      </c>
      <c r="DX657" s="233">
        <f ca="1">COUNTIF('Group Stages'!M7:M150,DT657)</f>
        <v>0</v>
      </c>
      <c r="DY657" s="233">
        <f ca="1">COUNTIF('Group Stages'!N7:N150,DT657)</f>
        <v>0</v>
      </c>
      <c r="DZ657" s="233">
        <f ca="1">COUNTIF('Group Stages'!O7:O150,DT657)</f>
        <v>0</v>
      </c>
      <c r="EA657" s="233">
        <f ca="1">COUNTIF('Group Stages'!P7:P150,DT657)</f>
        <v>0</v>
      </c>
      <c r="EB657" s="233">
        <f ca="1">COUNTIF('Group Stages'!Q7:Q150,DT657)</f>
        <v>0</v>
      </c>
      <c r="EC657" s="233">
        <f ca="1">COUNTIF('Knock Out Stages'!K7:K85,DT657)</f>
        <v>0</v>
      </c>
      <c r="ED657" s="233">
        <f ca="1">COUNTIF('Knock Out Stages'!L7:L85,DT657)</f>
        <v>0</v>
      </c>
      <c r="EE657" s="233">
        <f ca="1">COUNTIF('Knock Out Stages'!M7:M85,DT657)</f>
        <v>0</v>
      </c>
      <c r="EF657" s="233">
        <f ca="1">COUNTIF('Knock Out Stages'!N7:N85,DT657)</f>
        <v>0</v>
      </c>
      <c r="EG657" s="233">
        <f ca="1">COUNTIF('Knock Out Stages'!O7:O85,DT657)</f>
        <v>0</v>
      </c>
      <c r="EH657" s="233">
        <f ca="1">COUNTIF('Knock Out Stages'!P7:P85,DT657)</f>
        <v>0</v>
      </c>
      <c r="EI657" s="233">
        <f ca="1">COUNTIF('Knock Out Stages'!Q7:Q85,DT657)</f>
        <v>0</v>
      </c>
      <c r="EJ657" s="233">
        <f ca="1">COUNTIF('Knock Out Stages'!R7:R85,DT657)</f>
        <v>0</v>
      </c>
      <c r="EK657" s="233">
        <f t="shared" ca="1" si="923"/>
        <v>0</v>
      </c>
      <c r="EL657" s="235">
        <f ca="1">RANK(EK657,EK3:EK1250)+COUNTIF(EK3:EK657,EK657)-1</f>
        <v>655</v>
      </c>
      <c r="EM657" s="233" t="str">
        <f t="shared" ca="1" si="924"/>
        <v>Hamdy Fathy (Egypt)</v>
      </c>
    </row>
    <row r="658" spans="121:143" x14ac:dyDescent="0.2">
      <c r="DQ658" s="233" t="str">
        <f t="shared" ca="1" si="920"/>
        <v>Egypt</v>
      </c>
      <c r="DR658" s="233">
        <f t="shared" si="921"/>
        <v>5</v>
      </c>
      <c r="DS658" s="233">
        <f t="shared" si="922"/>
        <v>24</v>
      </c>
      <c r="DT658" s="233" t="str">
        <f ca="1">OFFSET(C3,DR658,DS658)</f>
        <v>Hossam Abdelmaguid</v>
      </c>
      <c r="DU658" s="233">
        <f ca="1">COUNTIF('Group Stages'!J7:J150,DT658)</f>
        <v>0</v>
      </c>
      <c r="DV658" s="233">
        <f ca="1">COUNTIF('Group Stages'!K7:K150,DT658)</f>
        <v>0</v>
      </c>
      <c r="DW658" s="233">
        <f ca="1">COUNTIF('Group Stages'!L7:L150,DT658)</f>
        <v>0</v>
      </c>
      <c r="DX658" s="233">
        <f ca="1">COUNTIF('Group Stages'!M7:M150,DT658)</f>
        <v>0</v>
      </c>
      <c r="DY658" s="233">
        <f ca="1">COUNTIF('Group Stages'!N7:N150,DT658)</f>
        <v>0</v>
      </c>
      <c r="DZ658" s="233">
        <f ca="1">COUNTIF('Group Stages'!O7:O150,DT658)</f>
        <v>0</v>
      </c>
      <c r="EA658" s="233">
        <f ca="1">COUNTIF('Group Stages'!P7:P150,DT658)</f>
        <v>0</v>
      </c>
      <c r="EB658" s="233">
        <f ca="1">COUNTIF('Group Stages'!Q7:Q150,DT658)</f>
        <v>0</v>
      </c>
      <c r="EC658" s="233">
        <f ca="1">COUNTIF('Knock Out Stages'!K7:K85,DT658)</f>
        <v>0</v>
      </c>
      <c r="ED658" s="233">
        <f ca="1">COUNTIF('Knock Out Stages'!L7:L85,DT658)</f>
        <v>0</v>
      </c>
      <c r="EE658" s="233">
        <f ca="1">COUNTIF('Knock Out Stages'!M7:M85,DT658)</f>
        <v>0</v>
      </c>
      <c r="EF658" s="233">
        <f ca="1">COUNTIF('Knock Out Stages'!N7:N85,DT658)</f>
        <v>0</v>
      </c>
      <c r="EG658" s="233">
        <f ca="1">COUNTIF('Knock Out Stages'!O7:O85,DT658)</f>
        <v>0</v>
      </c>
      <c r="EH658" s="233">
        <f ca="1">COUNTIF('Knock Out Stages'!P7:P85,DT658)</f>
        <v>0</v>
      </c>
      <c r="EI658" s="233">
        <f ca="1">COUNTIF('Knock Out Stages'!Q7:Q85,DT658)</f>
        <v>0</v>
      </c>
      <c r="EJ658" s="233">
        <f ca="1">COUNTIF('Knock Out Stages'!R7:R85,DT658)</f>
        <v>0</v>
      </c>
      <c r="EK658" s="233">
        <f t="shared" ca="1" si="923"/>
        <v>0</v>
      </c>
      <c r="EL658" s="235">
        <f ca="1">RANK(EK658,EK3:EK1250)+COUNTIF(EK3:EK658,EK658)-1</f>
        <v>656</v>
      </c>
      <c r="EM658" s="233" t="str">
        <f t="shared" ca="1" si="924"/>
        <v>Hossam Abdelmaguid (Egypt)</v>
      </c>
    </row>
    <row r="659" spans="121:143" x14ac:dyDescent="0.2">
      <c r="DQ659" s="233" t="str">
        <f t="shared" ca="1" si="920"/>
        <v>Egypt</v>
      </c>
      <c r="DR659" s="233">
        <f t="shared" si="921"/>
        <v>6</v>
      </c>
      <c r="DS659" s="233">
        <f t="shared" si="922"/>
        <v>24</v>
      </c>
      <c r="DT659" s="233" t="str">
        <f ca="1">OFFSET(C3,DR659,DS659)</f>
        <v>Ibrahim Adel</v>
      </c>
      <c r="DU659" s="233">
        <f ca="1">COUNTIF('Group Stages'!J7:J150,DT659)</f>
        <v>0</v>
      </c>
      <c r="DV659" s="233">
        <f ca="1">COUNTIF('Group Stages'!K7:K150,DT659)</f>
        <v>0</v>
      </c>
      <c r="DW659" s="233">
        <f ca="1">COUNTIF('Group Stages'!L7:L150,DT659)</f>
        <v>0</v>
      </c>
      <c r="DX659" s="233">
        <f ca="1">COUNTIF('Group Stages'!M7:M150,DT659)</f>
        <v>0</v>
      </c>
      <c r="DY659" s="233">
        <f ca="1">COUNTIF('Group Stages'!N7:N150,DT659)</f>
        <v>0</v>
      </c>
      <c r="DZ659" s="233">
        <f ca="1">COUNTIF('Group Stages'!O7:O150,DT659)</f>
        <v>0</v>
      </c>
      <c r="EA659" s="233">
        <f ca="1">COUNTIF('Group Stages'!P7:P150,DT659)</f>
        <v>0</v>
      </c>
      <c r="EB659" s="233">
        <f ca="1">COUNTIF('Group Stages'!Q7:Q150,DT659)</f>
        <v>0</v>
      </c>
      <c r="EC659" s="233">
        <f ca="1">COUNTIF('Knock Out Stages'!K7:K85,DT659)</f>
        <v>0</v>
      </c>
      <c r="ED659" s="233">
        <f ca="1">COUNTIF('Knock Out Stages'!L7:L85,DT659)</f>
        <v>0</v>
      </c>
      <c r="EE659" s="233">
        <f ca="1">COUNTIF('Knock Out Stages'!M7:M85,DT659)</f>
        <v>0</v>
      </c>
      <c r="EF659" s="233">
        <f ca="1">COUNTIF('Knock Out Stages'!N7:N85,DT659)</f>
        <v>0</v>
      </c>
      <c r="EG659" s="233">
        <f ca="1">COUNTIF('Knock Out Stages'!O7:O85,DT659)</f>
        <v>0</v>
      </c>
      <c r="EH659" s="233">
        <f ca="1">COUNTIF('Knock Out Stages'!P7:P85,DT659)</f>
        <v>0</v>
      </c>
      <c r="EI659" s="233">
        <f ca="1">COUNTIF('Knock Out Stages'!Q7:Q85,DT659)</f>
        <v>0</v>
      </c>
      <c r="EJ659" s="233">
        <f ca="1">COUNTIF('Knock Out Stages'!R7:R85,DT659)</f>
        <v>0</v>
      </c>
      <c r="EK659" s="233">
        <f t="shared" ca="1" si="923"/>
        <v>0</v>
      </c>
      <c r="EL659" s="235">
        <f ca="1">RANK(EK659,EK3:EK1250)+COUNTIF(EK3:EK659,EK659)-1</f>
        <v>657</v>
      </c>
      <c r="EM659" s="233" t="str">
        <f t="shared" ca="1" si="924"/>
        <v>Ibrahim Adel (Egypt)</v>
      </c>
    </row>
    <row r="660" spans="121:143" x14ac:dyDescent="0.2">
      <c r="DQ660" s="233" t="str">
        <f t="shared" ca="1" si="920"/>
        <v>Egypt</v>
      </c>
      <c r="DR660" s="233">
        <f t="shared" si="921"/>
        <v>7</v>
      </c>
      <c r="DS660" s="233">
        <f t="shared" si="922"/>
        <v>24</v>
      </c>
      <c r="DT660" s="233" t="str">
        <f ca="1">OFFSET(C3,DR660,DS660)</f>
        <v>Khaled Sobhy</v>
      </c>
      <c r="DU660" s="233">
        <f ca="1">COUNTIF('Group Stages'!J7:J150,DT660)</f>
        <v>0</v>
      </c>
      <c r="DV660" s="233">
        <f ca="1">COUNTIF('Group Stages'!K7:K150,DT660)</f>
        <v>0</v>
      </c>
      <c r="DW660" s="233">
        <f ca="1">COUNTIF('Group Stages'!L7:L150,DT660)</f>
        <v>0</v>
      </c>
      <c r="DX660" s="233">
        <f ca="1">COUNTIF('Group Stages'!M7:M150,DT660)</f>
        <v>0</v>
      </c>
      <c r="DY660" s="233">
        <f ca="1">COUNTIF('Group Stages'!N7:N150,DT660)</f>
        <v>0</v>
      </c>
      <c r="DZ660" s="233">
        <f ca="1">COUNTIF('Group Stages'!O7:O150,DT660)</f>
        <v>0</v>
      </c>
      <c r="EA660" s="233">
        <f ca="1">COUNTIF('Group Stages'!P7:P150,DT660)</f>
        <v>0</v>
      </c>
      <c r="EB660" s="233">
        <f ca="1">COUNTIF('Group Stages'!Q7:Q150,DT660)</f>
        <v>0</v>
      </c>
      <c r="EC660" s="233">
        <f ca="1">COUNTIF('Knock Out Stages'!K7:K85,DT660)</f>
        <v>0</v>
      </c>
      <c r="ED660" s="233">
        <f ca="1">COUNTIF('Knock Out Stages'!L7:L85,DT660)</f>
        <v>0</v>
      </c>
      <c r="EE660" s="233">
        <f ca="1">COUNTIF('Knock Out Stages'!M7:M85,DT660)</f>
        <v>0</v>
      </c>
      <c r="EF660" s="233">
        <f ca="1">COUNTIF('Knock Out Stages'!N7:N85,DT660)</f>
        <v>0</v>
      </c>
      <c r="EG660" s="233">
        <f ca="1">COUNTIF('Knock Out Stages'!O7:O85,DT660)</f>
        <v>0</v>
      </c>
      <c r="EH660" s="233">
        <f ca="1">COUNTIF('Knock Out Stages'!P7:P85,DT660)</f>
        <v>0</v>
      </c>
      <c r="EI660" s="233">
        <f ca="1">COUNTIF('Knock Out Stages'!Q7:Q85,DT660)</f>
        <v>0</v>
      </c>
      <c r="EJ660" s="233">
        <f ca="1">COUNTIF('Knock Out Stages'!R7:R85,DT660)</f>
        <v>0</v>
      </c>
      <c r="EK660" s="233">
        <f t="shared" ca="1" si="923"/>
        <v>0</v>
      </c>
      <c r="EL660" s="235">
        <f ca="1">RANK(EK660,EK3:EK1250)+COUNTIF(EK3:EK660,EK660)-1</f>
        <v>658</v>
      </c>
      <c r="EM660" s="233" t="str">
        <f t="shared" ca="1" si="924"/>
        <v>Khaled Sobhy (Egypt)</v>
      </c>
    </row>
    <row r="661" spans="121:143" x14ac:dyDescent="0.2">
      <c r="DQ661" s="233" t="str">
        <f t="shared" ca="1" si="920"/>
        <v>Egypt</v>
      </c>
      <c r="DR661" s="233">
        <f t="shared" si="921"/>
        <v>8</v>
      </c>
      <c r="DS661" s="233">
        <f t="shared" si="922"/>
        <v>24</v>
      </c>
      <c r="DT661" s="233" t="str">
        <f ca="1">OFFSET(C3,DR661,DS661)</f>
        <v>Mahdy Soliman</v>
      </c>
      <c r="DU661" s="233">
        <f ca="1">COUNTIF('Group Stages'!J7:J150,DT661)</f>
        <v>0</v>
      </c>
      <c r="DV661" s="233">
        <f ca="1">COUNTIF('Group Stages'!K7:K150,DT661)</f>
        <v>0</v>
      </c>
      <c r="DW661" s="233">
        <f ca="1">COUNTIF('Group Stages'!L7:L150,DT661)</f>
        <v>0</v>
      </c>
      <c r="DX661" s="233">
        <f ca="1">COUNTIF('Group Stages'!M7:M150,DT661)</f>
        <v>0</v>
      </c>
      <c r="DY661" s="233">
        <f ca="1">COUNTIF('Group Stages'!N7:N150,DT661)</f>
        <v>0</v>
      </c>
      <c r="DZ661" s="233">
        <f ca="1">COUNTIF('Group Stages'!O7:O150,DT661)</f>
        <v>0</v>
      </c>
      <c r="EA661" s="233">
        <f ca="1">COUNTIF('Group Stages'!P7:P150,DT661)</f>
        <v>0</v>
      </c>
      <c r="EB661" s="233">
        <f ca="1">COUNTIF('Group Stages'!Q7:Q150,DT661)</f>
        <v>0</v>
      </c>
      <c r="EC661" s="233">
        <f ca="1">COUNTIF('Knock Out Stages'!K7:K85,DT661)</f>
        <v>0</v>
      </c>
      <c r="ED661" s="233">
        <f ca="1">COUNTIF('Knock Out Stages'!L7:L85,DT661)</f>
        <v>0</v>
      </c>
      <c r="EE661" s="233">
        <f ca="1">COUNTIF('Knock Out Stages'!M7:M85,DT661)</f>
        <v>0</v>
      </c>
      <c r="EF661" s="233">
        <f ca="1">COUNTIF('Knock Out Stages'!N7:N85,DT661)</f>
        <v>0</v>
      </c>
      <c r="EG661" s="233">
        <f ca="1">COUNTIF('Knock Out Stages'!O7:O85,DT661)</f>
        <v>0</v>
      </c>
      <c r="EH661" s="233">
        <f ca="1">COUNTIF('Knock Out Stages'!P7:P85,DT661)</f>
        <v>0</v>
      </c>
      <c r="EI661" s="233">
        <f ca="1">COUNTIF('Knock Out Stages'!Q7:Q85,DT661)</f>
        <v>0</v>
      </c>
      <c r="EJ661" s="233">
        <f ca="1">COUNTIF('Knock Out Stages'!R7:R85,DT661)</f>
        <v>0</v>
      </c>
      <c r="EK661" s="233">
        <f t="shared" ca="1" si="923"/>
        <v>0</v>
      </c>
      <c r="EL661" s="235">
        <f ca="1">RANK(EK661,EK3:EK1250)+COUNTIF(EK3:EK661,EK661)-1</f>
        <v>659</v>
      </c>
      <c r="EM661" s="233" t="str">
        <f t="shared" ca="1" si="924"/>
        <v>Mahdy Soliman (Egypt)</v>
      </c>
    </row>
    <row r="662" spans="121:143" x14ac:dyDescent="0.2">
      <c r="DQ662" s="233" t="str">
        <f t="shared" ca="1" si="920"/>
        <v>Egypt</v>
      </c>
      <c r="DR662" s="233">
        <f t="shared" si="921"/>
        <v>9</v>
      </c>
      <c r="DS662" s="233">
        <f t="shared" si="922"/>
        <v>24</v>
      </c>
      <c r="DT662" s="233" t="str">
        <f ca="1">OFFSET(C3,DR662,DS662)</f>
        <v>Mahmoud Saber</v>
      </c>
      <c r="DU662" s="233">
        <f ca="1">COUNTIF('Group Stages'!J7:J150,DT662)</f>
        <v>0</v>
      </c>
      <c r="DV662" s="233">
        <f ca="1">COUNTIF('Group Stages'!K7:K150,DT662)</f>
        <v>0</v>
      </c>
      <c r="DW662" s="233">
        <f ca="1">COUNTIF('Group Stages'!L7:L150,DT662)</f>
        <v>0</v>
      </c>
      <c r="DX662" s="233">
        <f ca="1">COUNTIF('Group Stages'!M7:M150,DT662)</f>
        <v>0</v>
      </c>
      <c r="DY662" s="233">
        <f ca="1">COUNTIF('Group Stages'!N7:N150,DT662)</f>
        <v>0</v>
      </c>
      <c r="DZ662" s="233">
        <f ca="1">COUNTIF('Group Stages'!O7:O150,DT662)</f>
        <v>0</v>
      </c>
      <c r="EA662" s="233">
        <f ca="1">COUNTIF('Group Stages'!P7:P150,DT662)</f>
        <v>0</v>
      </c>
      <c r="EB662" s="233">
        <f ca="1">COUNTIF('Group Stages'!Q7:Q150,DT662)</f>
        <v>0</v>
      </c>
      <c r="EC662" s="233">
        <f ca="1">COUNTIF('Knock Out Stages'!K7:K85,DT662)</f>
        <v>0</v>
      </c>
      <c r="ED662" s="233">
        <f ca="1">COUNTIF('Knock Out Stages'!L7:L85,DT662)</f>
        <v>0</v>
      </c>
      <c r="EE662" s="233">
        <f ca="1">COUNTIF('Knock Out Stages'!M7:M85,DT662)</f>
        <v>0</v>
      </c>
      <c r="EF662" s="233">
        <f ca="1">COUNTIF('Knock Out Stages'!N7:N85,DT662)</f>
        <v>0</v>
      </c>
      <c r="EG662" s="233">
        <f ca="1">COUNTIF('Knock Out Stages'!O7:O85,DT662)</f>
        <v>0</v>
      </c>
      <c r="EH662" s="233">
        <f ca="1">COUNTIF('Knock Out Stages'!P7:P85,DT662)</f>
        <v>0</v>
      </c>
      <c r="EI662" s="233">
        <f ca="1">COUNTIF('Knock Out Stages'!Q7:Q85,DT662)</f>
        <v>0</v>
      </c>
      <c r="EJ662" s="233">
        <f ca="1">COUNTIF('Knock Out Stages'!R7:R85,DT662)</f>
        <v>0</v>
      </c>
      <c r="EK662" s="233">
        <f t="shared" ca="1" si="923"/>
        <v>0</v>
      </c>
      <c r="EL662" s="235">
        <f ca="1">RANK(EK662,EK3:EK1250)+COUNTIF(EK3:EK662,EK662)-1</f>
        <v>660</v>
      </c>
      <c r="EM662" s="233" t="str">
        <f t="shared" ca="1" si="924"/>
        <v>Mahmoud Saber (Egypt)</v>
      </c>
    </row>
    <row r="663" spans="121:143" x14ac:dyDescent="0.2">
      <c r="DQ663" s="233" t="str">
        <f t="shared" ca="1" si="920"/>
        <v>Egypt</v>
      </c>
      <c r="DR663" s="233">
        <f t="shared" si="921"/>
        <v>10</v>
      </c>
      <c r="DS663" s="233">
        <f t="shared" si="922"/>
        <v>24</v>
      </c>
      <c r="DT663" s="233" t="str">
        <f ca="1">OFFSET(C3,DR663,DS663)</f>
        <v>Marwan Attia</v>
      </c>
      <c r="DU663" s="233">
        <f ca="1">COUNTIF('Group Stages'!J7:J150,DT663)</f>
        <v>0</v>
      </c>
      <c r="DV663" s="233">
        <f ca="1">COUNTIF('Group Stages'!K7:K150,DT663)</f>
        <v>0</v>
      </c>
      <c r="DW663" s="233">
        <f ca="1">COUNTIF('Group Stages'!L7:L150,DT663)</f>
        <v>0</v>
      </c>
      <c r="DX663" s="233">
        <f ca="1">COUNTIF('Group Stages'!M7:M150,DT663)</f>
        <v>0</v>
      </c>
      <c r="DY663" s="233">
        <f ca="1">COUNTIF('Group Stages'!N7:N150,DT663)</f>
        <v>0</v>
      </c>
      <c r="DZ663" s="233">
        <f ca="1">COUNTIF('Group Stages'!O7:O150,DT663)</f>
        <v>0</v>
      </c>
      <c r="EA663" s="233">
        <f ca="1">COUNTIF('Group Stages'!P7:P150,DT663)</f>
        <v>0</v>
      </c>
      <c r="EB663" s="233">
        <f ca="1">COUNTIF('Group Stages'!Q7:Q150,DT663)</f>
        <v>0</v>
      </c>
      <c r="EC663" s="233">
        <f ca="1">COUNTIF('Knock Out Stages'!K7:K85,DT663)</f>
        <v>0</v>
      </c>
      <c r="ED663" s="233">
        <f ca="1">COUNTIF('Knock Out Stages'!L7:L85,DT663)</f>
        <v>0</v>
      </c>
      <c r="EE663" s="233">
        <f ca="1">COUNTIF('Knock Out Stages'!M7:M85,DT663)</f>
        <v>0</v>
      </c>
      <c r="EF663" s="233">
        <f ca="1">COUNTIF('Knock Out Stages'!N7:N85,DT663)</f>
        <v>0</v>
      </c>
      <c r="EG663" s="233">
        <f ca="1">COUNTIF('Knock Out Stages'!O7:O85,DT663)</f>
        <v>0</v>
      </c>
      <c r="EH663" s="233">
        <f ca="1">COUNTIF('Knock Out Stages'!P7:P85,DT663)</f>
        <v>0</v>
      </c>
      <c r="EI663" s="233">
        <f ca="1">COUNTIF('Knock Out Stages'!Q7:Q85,DT663)</f>
        <v>0</v>
      </c>
      <c r="EJ663" s="233">
        <f ca="1">COUNTIF('Knock Out Stages'!R7:R85,DT663)</f>
        <v>0</v>
      </c>
      <c r="EK663" s="233">
        <f t="shared" ca="1" si="923"/>
        <v>0</v>
      </c>
      <c r="EL663" s="235">
        <f ca="1">RANK(EK663,EK3:EK1250)+COUNTIF(EK3:EK663,EK663)-1</f>
        <v>661</v>
      </c>
      <c r="EM663" s="233" t="str">
        <f t="shared" ca="1" si="924"/>
        <v>Marwan Attia (Egypt)</v>
      </c>
    </row>
    <row r="664" spans="121:143" x14ac:dyDescent="0.2">
      <c r="DQ664" s="233" t="str">
        <f t="shared" ca="1" si="920"/>
        <v>Egypt</v>
      </c>
      <c r="DR664" s="233">
        <f t="shared" si="921"/>
        <v>11</v>
      </c>
      <c r="DS664" s="233">
        <f t="shared" si="922"/>
        <v>24</v>
      </c>
      <c r="DT664" s="233" t="str">
        <f ca="1">OFFSET(C3,DR664,DS664)</f>
        <v>Mohamed Abdelmonem</v>
      </c>
      <c r="DU664" s="233">
        <f ca="1">COUNTIF('Group Stages'!J7:J150,DT664)</f>
        <v>0</v>
      </c>
      <c r="DV664" s="233">
        <f ca="1">COUNTIF('Group Stages'!K7:K150,DT664)</f>
        <v>0</v>
      </c>
      <c r="DW664" s="233">
        <f ca="1">COUNTIF('Group Stages'!L7:L150,DT664)</f>
        <v>0</v>
      </c>
      <c r="DX664" s="233">
        <f ca="1">COUNTIF('Group Stages'!M7:M150,DT664)</f>
        <v>0</v>
      </c>
      <c r="DY664" s="233">
        <f ca="1">COUNTIF('Group Stages'!N7:N150,DT664)</f>
        <v>0</v>
      </c>
      <c r="DZ664" s="233">
        <f ca="1">COUNTIF('Group Stages'!O7:O150,DT664)</f>
        <v>0</v>
      </c>
      <c r="EA664" s="233">
        <f ca="1">COUNTIF('Group Stages'!P7:P150,DT664)</f>
        <v>0</v>
      </c>
      <c r="EB664" s="233">
        <f ca="1">COUNTIF('Group Stages'!Q7:Q150,DT664)</f>
        <v>0</v>
      </c>
      <c r="EC664" s="233">
        <f ca="1">COUNTIF('Knock Out Stages'!K7:K85,DT664)</f>
        <v>0</v>
      </c>
      <c r="ED664" s="233">
        <f ca="1">COUNTIF('Knock Out Stages'!L7:L85,DT664)</f>
        <v>0</v>
      </c>
      <c r="EE664" s="233">
        <f ca="1">COUNTIF('Knock Out Stages'!M7:M85,DT664)</f>
        <v>0</v>
      </c>
      <c r="EF664" s="233">
        <f ca="1">COUNTIF('Knock Out Stages'!N7:N85,DT664)</f>
        <v>0</v>
      </c>
      <c r="EG664" s="233">
        <f ca="1">COUNTIF('Knock Out Stages'!O7:O85,DT664)</f>
        <v>0</v>
      </c>
      <c r="EH664" s="233">
        <f ca="1">COUNTIF('Knock Out Stages'!P7:P85,DT664)</f>
        <v>0</v>
      </c>
      <c r="EI664" s="233">
        <f ca="1">COUNTIF('Knock Out Stages'!Q7:Q85,DT664)</f>
        <v>0</v>
      </c>
      <c r="EJ664" s="233">
        <f ca="1">COUNTIF('Knock Out Stages'!R7:R85,DT664)</f>
        <v>0</v>
      </c>
      <c r="EK664" s="233">
        <f t="shared" ca="1" si="923"/>
        <v>0</v>
      </c>
      <c r="EL664" s="235">
        <f ca="1">RANK(EK664,EK3:EK1250)+COUNTIF(EK3:EK664,EK664)-1</f>
        <v>662</v>
      </c>
      <c r="EM664" s="233" t="str">
        <f t="shared" ca="1" si="924"/>
        <v>Mohamed Abdelmonem (Egypt)</v>
      </c>
    </row>
    <row r="665" spans="121:143" x14ac:dyDescent="0.2">
      <c r="DQ665" s="233" t="str">
        <f t="shared" ca="1" si="920"/>
        <v>Egypt</v>
      </c>
      <c r="DR665" s="233">
        <f t="shared" si="921"/>
        <v>12</v>
      </c>
      <c r="DS665" s="233">
        <f t="shared" si="922"/>
        <v>24</v>
      </c>
      <c r="DT665" s="233" t="str">
        <f ca="1">OFFSET(C3,DR665,DS665)</f>
        <v>Mohamed Alaa</v>
      </c>
      <c r="DU665" s="233">
        <f ca="1">COUNTIF('Group Stages'!J7:J150,DT665)</f>
        <v>0</v>
      </c>
      <c r="DV665" s="233">
        <f ca="1">COUNTIF('Group Stages'!K7:K150,DT665)</f>
        <v>0</v>
      </c>
      <c r="DW665" s="233">
        <f ca="1">COUNTIF('Group Stages'!L7:L150,DT665)</f>
        <v>0</v>
      </c>
      <c r="DX665" s="233">
        <f ca="1">COUNTIF('Group Stages'!M7:M150,DT665)</f>
        <v>0</v>
      </c>
      <c r="DY665" s="233">
        <f ca="1">COUNTIF('Group Stages'!N7:N150,DT665)</f>
        <v>0</v>
      </c>
      <c r="DZ665" s="233">
        <f ca="1">COUNTIF('Group Stages'!O7:O150,DT665)</f>
        <v>0</v>
      </c>
      <c r="EA665" s="233">
        <f ca="1">COUNTIF('Group Stages'!P7:P150,DT665)</f>
        <v>0</v>
      </c>
      <c r="EB665" s="233">
        <f ca="1">COUNTIF('Group Stages'!Q7:Q150,DT665)</f>
        <v>0</v>
      </c>
      <c r="EC665" s="233">
        <f ca="1">COUNTIF('Knock Out Stages'!K7:K85,DT665)</f>
        <v>0</v>
      </c>
      <c r="ED665" s="233">
        <f ca="1">COUNTIF('Knock Out Stages'!L7:L85,DT665)</f>
        <v>0</v>
      </c>
      <c r="EE665" s="233">
        <f ca="1">COUNTIF('Knock Out Stages'!M7:M85,DT665)</f>
        <v>0</v>
      </c>
      <c r="EF665" s="233">
        <f ca="1">COUNTIF('Knock Out Stages'!N7:N85,DT665)</f>
        <v>0</v>
      </c>
      <c r="EG665" s="233">
        <f ca="1">COUNTIF('Knock Out Stages'!O7:O85,DT665)</f>
        <v>0</v>
      </c>
      <c r="EH665" s="233">
        <f ca="1">COUNTIF('Knock Out Stages'!P7:P85,DT665)</f>
        <v>0</v>
      </c>
      <c r="EI665" s="233">
        <f ca="1">COUNTIF('Knock Out Stages'!Q7:Q85,DT665)</f>
        <v>0</v>
      </c>
      <c r="EJ665" s="233">
        <f ca="1">COUNTIF('Knock Out Stages'!R7:R85,DT665)</f>
        <v>0</v>
      </c>
      <c r="EK665" s="233">
        <f t="shared" ca="1" si="923"/>
        <v>0</v>
      </c>
      <c r="EL665" s="235">
        <f ca="1">RANK(EK665,EK3:EK1250)+COUNTIF(EK3:EK665,EK665)-1</f>
        <v>663</v>
      </c>
      <c r="EM665" s="233" t="str">
        <f t="shared" ca="1" si="924"/>
        <v>Mohamed Alaa (Egypt)</v>
      </c>
    </row>
    <row r="666" spans="121:143" x14ac:dyDescent="0.2">
      <c r="DQ666" s="233" t="str">
        <f t="shared" ca="1" si="920"/>
        <v>Egypt</v>
      </c>
      <c r="DR666" s="233">
        <f t="shared" si="921"/>
        <v>13</v>
      </c>
      <c r="DS666" s="233">
        <f t="shared" si="922"/>
        <v>24</v>
      </c>
      <c r="DT666" s="233" t="str">
        <f ca="1">OFFSET(C3,DR666,DS666)</f>
        <v>Mohamed El Shenawy</v>
      </c>
      <c r="DU666" s="233">
        <f ca="1">COUNTIF('Group Stages'!J7:J150,DT666)</f>
        <v>0</v>
      </c>
      <c r="DV666" s="233">
        <f ca="1">COUNTIF('Group Stages'!K7:K150,DT666)</f>
        <v>0</v>
      </c>
      <c r="DW666" s="233">
        <f ca="1">COUNTIF('Group Stages'!L7:L150,DT666)</f>
        <v>0</v>
      </c>
      <c r="DX666" s="233">
        <f ca="1">COUNTIF('Group Stages'!M7:M150,DT666)</f>
        <v>0</v>
      </c>
      <c r="DY666" s="233">
        <f ca="1">COUNTIF('Group Stages'!N7:N150,DT666)</f>
        <v>0</v>
      </c>
      <c r="DZ666" s="233">
        <f ca="1">COUNTIF('Group Stages'!O7:O150,DT666)</f>
        <v>0</v>
      </c>
      <c r="EA666" s="233">
        <f ca="1">COUNTIF('Group Stages'!P7:P150,DT666)</f>
        <v>0</v>
      </c>
      <c r="EB666" s="233">
        <f ca="1">COUNTIF('Group Stages'!Q7:Q150,DT666)</f>
        <v>0</v>
      </c>
      <c r="EC666" s="233">
        <f ca="1">COUNTIF('Knock Out Stages'!K7:K85,DT666)</f>
        <v>0</v>
      </c>
      <c r="ED666" s="233">
        <f ca="1">COUNTIF('Knock Out Stages'!L7:L85,DT666)</f>
        <v>0</v>
      </c>
      <c r="EE666" s="233">
        <f ca="1">COUNTIF('Knock Out Stages'!M7:M85,DT666)</f>
        <v>0</v>
      </c>
      <c r="EF666" s="233">
        <f ca="1">COUNTIF('Knock Out Stages'!N7:N85,DT666)</f>
        <v>0</v>
      </c>
      <c r="EG666" s="233">
        <f ca="1">COUNTIF('Knock Out Stages'!O7:O85,DT666)</f>
        <v>0</v>
      </c>
      <c r="EH666" s="233">
        <f ca="1">COUNTIF('Knock Out Stages'!P7:P85,DT666)</f>
        <v>0</v>
      </c>
      <c r="EI666" s="233">
        <f ca="1">COUNTIF('Knock Out Stages'!Q7:Q85,DT666)</f>
        <v>0</v>
      </c>
      <c r="EJ666" s="233">
        <f ca="1">COUNTIF('Knock Out Stages'!R7:R85,DT666)</f>
        <v>0</v>
      </c>
      <c r="EK666" s="233">
        <f t="shared" ca="1" si="923"/>
        <v>0</v>
      </c>
      <c r="EL666" s="235">
        <f ca="1">RANK(EK666,EK3:EK1250)+COUNTIF(EK3:EK666,EK666)-1</f>
        <v>664</v>
      </c>
      <c r="EM666" s="233" t="str">
        <f t="shared" ca="1" si="924"/>
        <v>Mohamed El Shenawy (Egypt)</v>
      </c>
    </row>
    <row r="667" spans="121:143" x14ac:dyDescent="0.2">
      <c r="DQ667" s="233" t="str">
        <f t="shared" ca="1" si="920"/>
        <v>Egypt</v>
      </c>
      <c r="DR667" s="233">
        <f t="shared" si="921"/>
        <v>14</v>
      </c>
      <c r="DS667" s="233">
        <f t="shared" si="922"/>
        <v>24</v>
      </c>
      <c r="DT667" s="233" t="str">
        <f ca="1">OFFSET(C3,DR667,DS667)</f>
        <v>Mohamed Hany</v>
      </c>
      <c r="DU667" s="233">
        <f ca="1">COUNTIF('Group Stages'!J7:J150,DT667)</f>
        <v>0</v>
      </c>
      <c r="DV667" s="233">
        <f ca="1">COUNTIF('Group Stages'!K7:K150,DT667)</f>
        <v>0</v>
      </c>
      <c r="DW667" s="233">
        <f ca="1">COUNTIF('Group Stages'!L7:L150,DT667)</f>
        <v>0</v>
      </c>
      <c r="DX667" s="233">
        <f ca="1">COUNTIF('Group Stages'!M7:M150,DT667)</f>
        <v>0</v>
      </c>
      <c r="DY667" s="233">
        <f ca="1">COUNTIF('Group Stages'!N7:N150,DT667)</f>
        <v>0</v>
      </c>
      <c r="DZ667" s="233">
        <f ca="1">COUNTIF('Group Stages'!O7:O150,DT667)</f>
        <v>0</v>
      </c>
      <c r="EA667" s="233">
        <f ca="1">COUNTIF('Group Stages'!P7:P150,DT667)</f>
        <v>0</v>
      </c>
      <c r="EB667" s="233">
        <f ca="1">COUNTIF('Group Stages'!Q7:Q150,DT667)</f>
        <v>0</v>
      </c>
      <c r="EC667" s="233">
        <f ca="1">COUNTIF('Knock Out Stages'!K7:K85,DT667)</f>
        <v>0</v>
      </c>
      <c r="ED667" s="233">
        <f ca="1">COUNTIF('Knock Out Stages'!L7:L85,DT667)</f>
        <v>0</v>
      </c>
      <c r="EE667" s="233">
        <f ca="1">COUNTIF('Knock Out Stages'!M7:M85,DT667)</f>
        <v>0</v>
      </c>
      <c r="EF667" s="233">
        <f ca="1">COUNTIF('Knock Out Stages'!N7:N85,DT667)</f>
        <v>0</v>
      </c>
      <c r="EG667" s="233">
        <f ca="1">COUNTIF('Knock Out Stages'!O7:O85,DT667)</f>
        <v>0</v>
      </c>
      <c r="EH667" s="233">
        <f ca="1">COUNTIF('Knock Out Stages'!P7:P85,DT667)</f>
        <v>0</v>
      </c>
      <c r="EI667" s="233">
        <f ca="1">COUNTIF('Knock Out Stages'!Q7:Q85,DT667)</f>
        <v>0</v>
      </c>
      <c r="EJ667" s="233">
        <f ca="1">COUNTIF('Knock Out Stages'!R7:R85,DT667)</f>
        <v>0</v>
      </c>
      <c r="EK667" s="233">
        <f t="shared" ca="1" si="923"/>
        <v>0</v>
      </c>
      <c r="EL667" s="235">
        <f ca="1">RANK(EK667,EK3:EK1250)+COUNTIF(EK3:EK667,EK667)-1</f>
        <v>665</v>
      </c>
      <c r="EM667" s="233" t="str">
        <f t="shared" ca="1" si="924"/>
        <v>Mohamed Hany (Egypt)</v>
      </c>
    </row>
    <row r="668" spans="121:143" x14ac:dyDescent="0.2">
      <c r="DQ668" s="233" t="str">
        <f t="shared" ca="1" si="920"/>
        <v>Egypt</v>
      </c>
      <c r="DR668" s="233">
        <f t="shared" si="921"/>
        <v>15</v>
      </c>
      <c r="DS668" s="233">
        <f t="shared" si="922"/>
        <v>24</v>
      </c>
      <c r="DT668" s="233" t="str">
        <f ca="1">OFFSET(C3,DR668,DS668)</f>
        <v>Mohammed Salah</v>
      </c>
      <c r="DU668" s="233">
        <f ca="1">COUNTIF('Group Stages'!J7:J150,DT668)</f>
        <v>0</v>
      </c>
      <c r="DV668" s="233">
        <f ca="1">COUNTIF('Group Stages'!K7:K150,DT668)</f>
        <v>0</v>
      </c>
      <c r="DW668" s="233">
        <f ca="1">COUNTIF('Group Stages'!L7:L150,DT668)</f>
        <v>0</v>
      </c>
      <c r="DX668" s="233">
        <f ca="1">COUNTIF('Group Stages'!M7:M150,DT668)</f>
        <v>0</v>
      </c>
      <c r="DY668" s="233">
        <f ca="1">COUNTIF('Group Stages'!N7:N150,DT668)</f>
        <v>0</v>
      </c>
      <c r="DZ668" s="233">
        <f ca="1">COUNTIF('Group Stages'!O7:O150,DT668)</f>
        <v>0</v>
      </c>
      <c r="EA668" s="233">
        <f ca="1">COUNTIF('Group Stages'!P7:P150,DT668)</f>
        <v>0</v>
      </c>
      <c r="EB668" s="233">
        <f ca="1">COUNTIF('Group Stages'!Q7:Q150,DT668)</f>
        <v>0</v>
      </c>
      <c r="EC668" s="233">
        <f ca="1">COUNTIF('Knock Out Stages'!K7:K85,DT668)</f>
        <v>0</v>
      </c>
      <c r="ED668" s="233">
        <f ca="1">COUNTIF('Knock Out Stages'!L7:L85,DT668)</f>
        <v>0</v>
      </c>
      <c r="EE668" s="233">
        <f ca="1">COUNTIF('Knock Out Stages'!M7:M85,DT668)</f>
        <v>0</v>
      </c>
      <c r="EF668" s="233">
        <f ca="1">COUNTIF('Knock Out Stages'!N7:N85,DT668)</f>
        <v>0</v>
      </c>
      <c r="EG668" s="233">
        <f ca="1">COUNTIF('Knock Out Stages'!O7:O85,DT668)</f>
        <v>0</v>
      </c>
      <c r="EH668" s="233">
        <f ca="1">COUNTIF('Knock Out Stages'!P7:P85,DT668)</f>
        <v>0</v>
      </c>
      <c r="EI668" s="233">
        <f ca="1">COUNTIF('Knock Out Stages'!Q7:Q85,DT668)</f>
        <v>0</v>
      </c>
      <c r="EJ668" s="233">
        <f ca="1">COUNTIF('Knock Out Stages'!R7:R85,DT668)</f>
        <v>0</v>
      </c>
      <c r="EK668" s="233">
        <f t="shared" ca="1" si="923"/>
        <v>0</v>
      </c>
      <c r="EL668" s="235">
        <f ca="1">RANK(EK668,EK3:EK1250)+COUNTIF(EK3:EK668,EK668)-1</f>
        <v>666</v>
      </c>
      <c r="EM668" s="233" t="str">
        <f t="shared" ca="1" si="924"/>
        <v>Mohammed Salah (Egypt)</v>
      </c>
    </row>
    <row r="669" spans="121:143" x14ac:dyDescent="0.2">
      <c r="DQ669" s="233" t="str">
        <f t="shared" ca="1" si="920"/>
        <v>Egypt</v>
      </c>
      <c r="DR669" s="233">
        <f t="shared" si="921"/>
        <v>16</v>
      </c>
      <c r="DS669" s="233">
        <f t="shared" si="922"/>
        <v>24</v>
      </c>
      <c r="DT669" s="233" t="str">
        <f ca="1">OFFSET(C3,DR669,DS669)</f>
        <v>Mohanad Lasheen</v>
      </c>
      <c r="DU669" s="233">
        <f ca="1">COUNTIF('Group Stages'!J7:J150,DT669)</f>
        <v>0</v>
      </c>
      <c r="DV669" s="233">
        <f ca="1">COUNTIF('Group Stages'!K7:K150,DT669)</f>
        <v>0</v>
      </c>
      <c r="DW669" s="233">
        <f ca="1">COUNTIF('Group Stages'!L7:L150,DT669)</f>
        <v>0</v>
      </c>
      <c r="DX669" s="233">
        <f ca="1">COUNTIF('Group Stages'!M7:M150,DT669)</f>
        <v>0</v>
      </c>
      <c r="DY669" s="233">
        <f ca="1">COUNTIF('Group Stages'!N7:N150,DT669)</f>
        <v>0</v>
      </c>
      <c r="DZ669" s="233">
        <f ca="1">COUNTIF('Group Stages'!O7:O150,DT669)</f>
        <v>0</v>
      </c>
      <c r="EA669" s="233">
        <f ca="1">COUNTIF('Group Stages'!P7:P150,DT669)</f>
        <v>0</v>
      </c>
      <c r="EB669" s="233">
        <f ca="1">COUNTIF('Group Stages'!Q7:Q150,DT669)</f>
        <v>0</v>
      </c>
      <c r="EC669" s="233">
        <f ca="1">COUNTIF('Knock Out Stages'!K7:K85,DT669)</f>
        <v>0</v>
      </c>
      <c r="ED669" s="233">
        <f ca="1">COUNTIF('Knock Out Stages'!L7:L85,DT669)</f>
        <v>0</v>
      </c>
      <c r="EE669" s="233">
        <f ca="1">COUNTIF('Knock Out Stages'!M7:M85,DT669)</f>
        <v>0</v>
      </c>
      <c r="EF669" s="233">
        <f ca="1">COUNTIF('Knock Out Stages'!N7:N85,DT669)</f>
        <v>0</v>
      </c>
      <c r="EG669" s="233">
        <f ca="1">COUNTIF('Knock Out Stages'!O7:O85,DT669)</f>
        <v>0</v>
      </c>
      <c r="EH669" s="233">
        <f ca="1">COUNTIF('Knock Out Stages'!P7:P85,DT669)</f>
        <v>0</v>
      </c>
      <c r="EI669" s="233">
        <f ca="1">COUNTIF('Knock Out Stages'!Q7:Q85,DT669)</f>
        <v>0</v>
      </c>
      <c r="EJ669" s="233">
        <f ca="1">COUNTIF('Knock Out Stages'!R7:R85,DT669)</f>
        <v>0</v>
      </c>
      <c r="EK669" s="233">
        <f t="shared" ca="1" si="923"/>
        <v>0</v>
      </c>
      <c r="EL669" s="235">
        <f ca="1">RANK(EK669,EK3:EK1250)+COUNTIF(EK3:EK669,EK669)-1</f>
        <v>667</v>
      </c>
      <c r="EM669" s="233" t="str">
        <f t="shared" ca="1" si="924"/>
        <v>Mohanad Lasheen (Egypt)</v>
      </c>
    </row>
    <row r="670" spans="121:143" x14ac:dyDescent="0.2">
      <c r="DQ670" s="233" t="str">
        <f t="shared" ca="1" si="920"/>
        <v>Egypt</v>
      </c>
      <c r="DR670" s="233">
        <f t="shared" si="921"/>
        <v>17</v>
      </c>
      <c r="DS670" s="233">
        <f t="shared" si="922"/>
        <v>24</v>
      </c>
      <c r="DT670" s="233" t="str">
        <f ca="1">OFFSET(C3,DR670,DS670)</f>
        <v>Mostafa Mohamed</v>
      </c>
      <c r="DU670" s="233">
        <f ca="1">COUNTIF('Group Stages'!J7:J150,DT670)</f>
        <v>0</v>
      </c>
      <c r="DV670" s="233">
        <f ca="1">COUNTIF('Group Stages'!K7:K150,DT670)</f>
        <v>0</v>
      </c>
      <c r="DW670" s="233">
        <f ca="1">COUNTIF('Group Stages'!L7:L150,DT670)</f>
        <v>0</v>
      </c>
      <c r="DX670" s="233">
        <f ca="1">COUNTIF('Group Stages'!M7:M150,DT670)</f>
        <v>0</v>
      </c>
      <c r="DY670" s="233">
        <f ca="1">COUNTIF('Group Stages'!N7:N150,DT670)</f>
        <v>0</v>
      </c>
      <c r="DZ670" s="233">
        <f ca="1">COUNTIF('Group Stages'!O7:O150,DT670)</f>
        <v>0</v>
      </c>
      <c r="EA670" s="233">
        <f ca="1">COUNTIF('Group Stages'!P7:P150,DT670)</f>
        <v>0</v>
      </c>
      <c r="EB670" s="233">
        <f ca="1">COUNTIF('Group Stages'!Q7:Q150,DT670)</f>
        <v>0</v>
      </c>
      <c r="EC670" s="233">
        <f ca="1">COUNTIF('Knock Out Stages'!K7:K85,DT670)</f>
        <v>0</v>
      </c>
      <c r="ED670" s="233">
        <f ca="1">COUNTIF('Knock Out Stages'!L7:L85,DT670)</f>
        <v>0</v>
      </c>
      <c r="EE670" s="233">
        <f ca="1">COUNTIF('Knock Out Stages'!M7:M85,DT670)</f>
        <v>0</v>
      </c>
      <c r="EF670" s="233">
        <f ca="1">COUNTIF('Knock Out Stages'!N7:N85,DT670)</f>
        <v>0</v>
      </c>
      <c r="EG670" s="233">
        <f ca="1">COUNTIF('Knock Out Stages'!O7:O85,DT670)</f>
        <v>0</v>
      </c>
      <c r="EH670" s="233">
        <f ca="1">COUNTIF('Knock Out Stages'!P7:P85,DT670)</f>
        <v>0</v>
      </c>
      <c r="EI670" s="233">
        <f ca="1">COUNTIF('Knock Out Stages'!Q7:Q85,DT670)</f>
        <v>0</v>
      </c>
      <c r="EJ670" s="233">
        <f ca="1">COUNTIF('Knock Out Stages'!R7:R85,DT670)</f>
        <v>0</v>
      </c>
      <c r="EK670" s="233">
        <f t="shared" ca="1" si="923"/>
        <v>0</v>
      </c>
      <c r="EL670" s="235">
        <f ca="1">RANK(EK670,EK3:EK1250)+COUNTIF(EK3:EK670,EK670)-1</f>
        <v>668</v>
      </c>
      <c r="EM670" s="233" t="str">
        <f t="shared" ca="1" si="924"/>
        <v>Mostafa Mohamed (Egypt)</v>
      </c>
    </row>
    <row r="671" spans="121:143" x14ac:dyDescent="0.2">
      <c r="DQ671" s="233" t="str">
        <f t="shared" ca="1" si="920"/>
        <v>Egypt</v>
      </c>
      <c r="DR671" s="233">
        <f t="shared" si="921"/>
        <v>18</v>
      </c>
      <c r="DS671" s="233">
        <f t="shared" si="922"/>
        <v>24</v>
      </c>
      <c r="DT671" s="233" t="str">
        <f ca="1">OFFSET(C3,DR671,DS671)</f>
        <v>Mostafa Shobeir</v>
      </c>
      <c r="DU671" s="233">
        <f ca="1">COUNTIF('Group Stages'!J7:J150,DT671)</f>
        <v>0</v>
      </c>
      <c r="DV671" s="233">
        <f ca="1">COUNTIF('Group Stages'!K7:K150,DT671)</f>
        <v>0</v>
      </c>
      <c r="DW671" s="233">
        <f ca="1">COUNTIF('Group Stages'!L7:L150,DT671)</f>
        <v>0</v>
      </c>
      <c r="DX671" s="233">
        <f ca="1">COUNTIF('Group Stages'!M7:M150,DT671)</f>
        <v>0</v>
      </c>
      <c r="DY671" s="233">
        <f ca="1">COUNTIF('Group Stages'!N7:N150,DT671)</f>
        <v>0</v>
      </c>
      <c r="DZ671" s="233">
        <f ca="1">COUNTIF('Group Stages'!O7:O150,DT671)</f>
        <v>0</v>
      </c>
      <c r="EA671" s="233">
        <f ca="1">COUNTIF('Group Stages'!P7:P150,DT671)</f>
        <v>0</v>
      </c>
      <c r="EB671" s="233">
        <f ca="1">COUNTIF('Group Stages'!Q7:Q150,DT671)</f>
        <v>0</v>
      </c>
      <c r="EC671" s="233">
        <f ca="1">COUNTIF('Knock Out Stages'!K7:K85,DT671)</f>
        <v>0</v>
      </c>
      <c r="ED671" s="233">
        <f ca="1">COUNTIF('Knock Out Stages'!L7:L85,DT671)</f>
        <v>0</v>
      </c>
      <c r="EE671" s="233">
        <f ca="1">COUNTIF('Knock Out Stages'!M7:M85,DT671)</f>
        <v>0</v>
      </c>
      <c r="EF671" s="233">
        <f ca="1">COUNTIF('Knock Out Stages'!N7:N85,DT671)</f>
        <v>0</v>
      </c>
      <c r="EG671" s="233">
        <f ca="1">COUNTIF('Knock Out Stages'!O7:O85,DT671)</f>
        <v>0</v>
      </c>
      <c r="EH671" s="233">
        <f ca="1">COUNTIF('Knock Out Stages'!P7:P85,DT671)</f>
        <v>0</v>
      </c>
      <c r="EI671" s="233">
        <f ca="1">COUNTIF('Knock Out Stages'!Q7:Q85,DT671)</f>
        <v>0</v>
      </c>
      <c r="EJ671" s="233">
        <f ca="1">COUNTIF('Knock Out Stages'!R7:R85,DT671)</f>
        <v>0</v>
      </c>
      <c r="EK671" s="233">
        <f t="shared" ca="1" si="923"/>
        <v>0</v>
      </c>
      <c r="EL671" s="235">
        <f ca="1">RANK(EK671,EK3:EK1250)+COUNTIF(EK3:EK671,EK671)-1</f>
        <v>669</v>
      </c>
      <c r="EM671" s="233" t="str">
        <f t="shared" ca="1" si="924"/>
        <v>Mostafa Shobeir (Egypt)</v>
      </c>
    </row>
    <row r="672" spans="121:143" x14ac:dyDescent="0.2">
      <c r="DQ672" s="233" t="str">
        <f t="shared" ca="1" si="920"/>
        <v>Egypt</v>
      </c>
      <c r="DR672" s="233">
        <f t="shared" si="921"/>
        <v>19</v>
      </c>
      <c r="DS672" s="233">
        <f t="shared" si="922"/>
        <v>24</v>
      </c>
      <c r="DT672" s="233" t="str">
        <f ca="1">OFFSET(C3,DR672,DS672)</f>
        <v>Nasser Mansi</v>
      </c>
      <c r="DU672" s="233">
        <f ca="1">COUNTIF('Group Stages'!J7:J150,DT672)</f>
        <v>0</v>
      </c>
      <c r="DV672" s="233">
        <f ca="1">COUNTIF('Group Stages'!K7:K150,DT672)</f>
        <v>0</v>
      </c>
      <c r="DW672" s="233">
        <f ca="1">COUNTIF('Group Stages'!L7:L150,DT672)</f>
        <v>0</v>
      </c>
      <c r="DX672" s="233">
        <f ca="1">COUNTIF('Group Stages'!M7:M150,DT672)</f>
        <v>0</v>
      </c>
      <c r="DY672" s="233">
        <f ca="1">COUNTIF('Group Stages'!N7:N150,DT672)</f>
        <v>0</v>
      </c>
      <c r="DZ672" s="233">
        <f ca="1">COUNTIF('Group Stages'!O7:O150,DT672)</f>
        <v>0</v>
      </c>
      <c r="EA672" s="233">
        <f ca="1">COUNTIF('Group Stages'!P7:P150,DT672)</f>
        <v>0</v>
      </c>
      <c r="EB672" s="233">
        <f ca="1">COUNTIF('Group Stages'!Q7:Q150,DT672)</f>
        <v>0</v>
      </c>
      <c r="EC672" s="233">
        <f ca="1">COUNTIF('Knock Out Stages'!K7:K85,DT672)</f>
        <v>0</v>
      </c>
      <c r="ED672" s="233">
        <f ca="1">COUNTIF('Knock Out Stages'!L7:L85,DT672)</f>
        <v>0</v>
      </c>
      <c r="EE672" s="233">
        <f ca="1">COUNTIF('Knock Out Stages'!M7:M85,DT672)</f>
        <v>0</v>
      </c>
      <c r="EF672" s="233">
        <f ca="1">COUNTIF('Knock Out Stages'!N7:N85,DT672)</f>
        <v>0</v>
      </c>
      <c r="EG672" s="233">
        <f ca="1">COUNTIF('Knock Out Stages'!O7:O85,DT672)</f>
        <v>0</v>
      </c>
      <c r="EH672" s="233">
        <f ca="1">COUNTIF('Knock Out Stages'!P7:P85,DT672)</f>
        <v>0</v>
      </c>
      <c r="EI672" s="233">
        <f ca="1">COUNTIF('Knock Out Stages'!Q7:Q85,DT672)</f>
        <v>0</v>
      </c>
      <c r="EJ672" s="233">
        <f ca="1">COUNTIF('Knock Out Stages'!R7:R85,DT672)</f>
        <v>0</v>
      </c>
      <c r="EK672" s="233">
        <f t="shared" ca="1" si="923"/>
        <v>0</v>
      </c>
      <c r="EL672" s="235">
        <f ca="1">RANK(EK672,EK3:EK1250)+COUNTIF(EK3:EK672,EK672)-1</f>
        <v>670</v>
      </c>
      <c r="EM672" s="233" t="str">
        <f t="shared" ca="1" si="924"/>
        <v>Nasser Mansi (Egypt)</v>
      </c>
    </row>
    <row r="673" spans="121:143" x14ac:dyDescent="0.2">
      <c r="DQ673" s="233" t="str">
        <f t="shared" ca="1" si="920"/>
        <v>Egypt</v>
      </c>
      <c r="DR673" s="233">
        <f t="shared" si="921"/>
        <v>20</v>
      </c>
      <c r="DS673" s="233">
        <f t="shared" si="922"/>
        <v>24</v>
      </c>
      <c r="DT673" s="233" t="str">
        <f ca="1">OFFSET(C3,DR673,DS673)</f>
        <v>Omar Marmoush</v>
      </c>
      <c r="DU673" s="233">
        <f ca="1">COUNTIF('Group Stages'!J7:J150,DT673)</f>
        <v>0</v>
      </c>
      <c r="DV673" s="233">
        <f ca="1">COUNTIF('Group Stages'!K7:K150,DT673)</f>
        <v>0</v>
      </c>
      <c r="DW673" s="233">
        <f ca="1">COUNTIF('Group Stages'!L7:L150,DT673)</f>
        <v>0</v>
      </c>
      <c r="DX673" s="233">
        <f ca="1">COUNTIF('Group Stages'!M7:M150,DT673)</f>
        <v>0</v>
      </c>
      <c r="DY673" s="233">
        <f ca="1">COUNTIF('Group Stages'!N7:N150,DT673)</f>
        <v>0</v>
      </c>
      <c r="DZ673" s="233">
        <f ca="1">COUNTIF('Group Stages'!O7:O150,DT673)</f>
        <v>0</v>
      </c>
      <c r="EA673" s="233">
        <f ca="1">COUNTIF('Group Stages'!P7:P150,DT673)</f>
        <v>0</v>
      </c>
      <c r="EB673" s="233">
        <f ca="1">COUNTIF('Group Stages'!Q7:Q150,DT673)</f>
        <v>0</v>
      </c>
      <c r="EC673" s="233">
        <f ca="1">COUNTIF('Knock Out Stages'!K7:K85,DT673)</f>
        <v>0</v>
      </c>
      <c r="ED673" s="233">
        <f ca="1">COUNTIF('Knock Out Stages'!L7:L85,DT673)</f>
        <v>0</v>
      </c>
      <c r="EE673" s="233">
        <f ca="1">COUNTIF('Knock Out Stages'!M7:M85,DT673)</f>
        <v>0</v>
      </c>
      <c r="EF673" s="233">
        <f ca="1">COUNTIF('Knock Out Stages'!N7:N85,DT673)</f>
        <v>0</v>
      </c>
      <c r="EG673" s="233">
        <f ca="1">COUNTIF('Knock Out Stages'!O7:O85,DT673)</f>
        <v>0</v>
      </c>
      <c r="EH673" s="233">
        <f ca="1">COUNTIF('Knock Out Stages'!P7:P85,DT673)</f>
        <v>0</v>
      </c>
      <c r="EI673" s="233">
        <f ca="1">COUNTIF('Knock Out Stages'!Q7:Q85,DT673)</f>
        <v>0</v>
      </c>
      <c r="EJ673" s="233">
        <f ca="1">COUNTIF('Knock Out Stages'!R7:R85,DT673)</f>
        <v>0</v>
      </c>
      <c r="EK673" s="233">
        <f t="shared" ca="1" si="923"/>
        <v>0</v>
      </c>
      <c r="EL673" s="235">
        <f ca="1">RANK(EK673,EK3:EK1250)+COUNTIF(EK3:EK673,EK673)-1</f>
        <v>671</v>
      </c>
      <c r="EM673" s="233" t="str">
        <f t="shared" ca="1" si="924"/>
        <v>Omar Marmoush (Egypt)</v>
      </c>
    </row>
    <row r="674" spans="121:143" x14ac:dyDescent="0.2">
      <c r="DQ674" s="233" t="str">
        <f t="shared" ca="1" si="920"/>
        <v>Egypt</v>
      </c>
      <c r="DR674" s="233">
        <f t="shared" si="921"/>
        <v>21</v>
      </c>
      <c r="DS674" s="233">
        <f t="shared" si="922"/>
        <v>24</v>
      </c>
      <c r="DT674" s="233" t="str">
        <f ca="1">OFFSET(C3,DR674,DS674)</f>
        <v>Ramy Rabia</v>
      </c>
      <c r="DU674" s="233">
        <f ca="1">COUNTIF('Group Stages'!J7:J150,DT674)</f>
        <v>0</v>
      </c>
      <c r="DV674" s="233">
        <f ca="1">COUNTIF('Group Stages'!K7:K150,DT674)</f>
        <v>0</v>
      </c>
      <c r="DW674" s="233">
        <f ca="1">COUNTIF('Group Stages'!L7:L150,DT674)</f>
        <v>0</v>
      </c>
      <c r="DX674" s="233">
        <f ca="1">COUNTIF('Group Stages'!M7:M150,DT674)</f>
        <v>0</v>
      </c>
      <c r="DY674" s="233">
        <f ca="1">COUNTIF('Group Stages'!N7:N150,DT674)</f>
        <v>0</v>
      </c>
      <c r="DZ674" s="233">
        <f ca="1">COUNTIF('Group Stages'!O7:O150,DT674)</f>
        <v>0</v>
      </c>
      <c r="EA674" s="233">
        <f ca="1">COUNTIF('Group Stages'!P7:P150,DT674)</f>
        <v>0</v>
      </c>
      <c r="EB674" s="233">
        <f ca="1">COUNTIF('Group Stages'!Q7:Q150,DT674)</f>
        <v>0</v>
      </c>
      <c r="EC674" s="233">
        <f ca="1">COUNTIF('Knock Out Stages'!K7:K85,DT674)</f>
        <v>0</v>
      </c>
      <c r="ED674" s="233">
        <f ca="1">COUNTIF('Knock Out Stages'!L7:L85,DT674)</f>
        <v>0</v>
      </c>
      <c r="EE674" s="233">
        <f ca="1">COUNTIF('Knock Out Stages'!M7:M85,DT674)</f>
        <v>0</v>
      </c>
      <c r="EF674" s="233">
        <f ca="1">COUNTIF('Knock Out Stages'!N7:N85,DT674)</f>
        <v>0</v>
      </c>
      <c r="EG674" s="233">
        <f ca="1">COUNTIF('Knock Out Stages'!O7:O85,DT674)</f>
        <v>0</v>
      </c>
      <c r="EH674" s="233">
        <f ca="1">COUNTIF('Knock Out Stages'!P7:P85,DT674)</f>
        <v>0</v>
      </c>
      <c r="EI674" s="233">
        <f ca="1">COUNTIF('Knock Out Stages'!Q7:Q85,DT674)</f>
        <v>0</v>
      </c>
      <c r="EJ674" s="233">
        <f ca="1">COUNTIF('Knock Out Stages'!R7:R85,DT674)</f>
        <v>0</v>
      </c>
      <c r="EK674" s="233">
        <f t="shared" ca="1" si="923"/>
        <v>0</v>
      </c>
      <c r="EL674" s="235">
        <f ca="1">RANK(EK674,EK3:EK1250)+COUNTIF(EK3:EK674,EK674)-1</f>
        <v>672</v>
      </c>
      <c r="EM674" s="233" t="str">
        <f t="shared" ca="1" si="924"/>
        <v>Ramy Rabia (Egypt)</v>
      </c>
    </row>
    <row r="675" spans="121:143" x14ac:dyDescent="0.2">
      <c r="DQ675" s="233" t="str">
        <f t="shared" ca="1" si="920"/>
        <v>Egypt</v>
      </c>
      <c r="DR675" s="233">
        <f t="shared" si="921"/>
        <v>22</v>
      </c>
      <c r="DS675" s="233">
        <f t="shared" si="922"/>
        <v>24</v>
      </c>
      <c r="DT675" s="233" t="str">
        <f ca="1">OFFSET(C3,DR675,DS675)</f>
        <v>Tarek Alaa</v>
      </c>
      <c r="DU675" s="233">
        <f ca="1">COUNTIF('Group Stages'!J7:J150,DT675)</f>
        <v>0</v>
      </c>
      <c r="DV675" s="233">
        <f ca="1">COUNTIF('Group Stages'!K7:K150,DT675)</f>
        <v>0</v>
      </c>
      <c r="DW675" s="233">
        <f ca="1">COUNTIF('Group Stages'!L7:L150,DT675)</f>
        <v>0</v>
      </c>
      <c r="DX675" s="233">
        <f ca="1">COUNTIF('Group Stages'!M7:M150,DT675)</f>
        <v>0</v>
      </c>
      <c r="DY675" s="233">
        <f ca="1">COUNTIF('Group Stages'!N7:N150,DT675)</f>
        <v>0</v>
      </c>
      <c r="DZ675" s="233">
        <f ca="1">COUNTIF('Group Stages'!O7:O150,DT675)</f>
        <v>0</v>
      </c>
      <c r="EA675" s="233">
        <f ca="1">COUNTIF('Group Stages'!P7:P150,DT675)</f>
        <v>0</v>
      </c>
      <c r="EB675" s="233">
        <f ca="1">COUNTIF('Group Stages'!Q7:Q150,DT675)</f>
        <v>0</v>
      </c>
      <c r="EC675" s="233">
        <f ca="1">COUNTIF('Knock Out Stages'!K7:K85,DT675)</f>
        <v>0</v>
      </c>
      <c r="ED675" s="233">
        <f ca="1">COUNTIF('Knock Out Stages'!L7:L85,DT675)</f>
        <v>0</v>
      </c>
      <c r="EE675" s="233">
        <f ca="1">COUNTIF('Knock Out Stages'!M7:M85,DT675)</f>
        <v>0</v>
      </c>
      <c r="EF675" s="233">
        <f ca="1">COUNTIF('Knock Out Stages'!N7:N85,DT675)</f>
        <v>0</v>
      </c>
      <c r="EG675" s="233">
        <f ca="1">COUNTIF('Knock Out Stages'!O7:O85,DT675)</f>
        <v>0</v>
      </c>
      <c r="EH675" s="233">
        <f ca="1">COUNTIF('Knock Out Stages'!P7:P85,DT675)</f>
        <v>0</v>
      </c>
      <c r="EI675" s="233">
        <f ca="1">COUNTIF('Knock Out Stages'!Q7:Q85,DT675)</f>
        <v>0</v>
      </c>
      <c r="EJ675" s="233">
        <f ca="1">COUNTIF('Knock Out Stages'!R7:R85,DT675)</f>
        <v>0</v>
      </c>
      <c r="EK675" s="233">
        <f t="shared" ca="1" si="923"/>
        <v>0</v>
      </c>
      <c r="EL675" s="235">
        <f ca="1">RANK(EK675,EK3:EK1250)+COUNTIF(EK3:EK675,EK675)-1</f>
        <v>673</v>
      </c>
      <c r="EM675" s="233" t="str">
        <f t="shared" ca="1" si="924"/>
        <v>Tarek Alaa (Egypt)</v>
      </c>
    </row>
    <row r="676" spans="121:143" x14ac:dyDescent="0.2">
      <c r="DQ676" s="233" t="str">
        <f t="shared" ca="1" si="920"/>
        <v>Egypt</v>
      </c>
      <c r="DR676" s="233">
        <f t="shared" si="921"/>
        <v>23</v>
      </c>
      <c r="DS676" s="233">
        <f t="shared" si="922"/>
        <v>24</v>
      </c>
      <c r="DT676" s="233" t="str">
        <f ca="1">OFFSET(C3,DR676,DS676)</f>
        <v>Trézéguet</v>
      </c>
      <c r="DU676" s="233">
        <f ca="1">COUNTIF('Group Stages'!J7:J150,DT676)</f>
        <v>0</v>
      </c>
      <c r="DV676" s="233">
        <f ca="1">COUNTIF('Group Stages'!K7:K150,DT676)</f>
        <v>0</v>
      </c>
      <c r="DW676" s="233">
        <f ca="1">COUNTIF('Group Stages'!L7:L150,DT676)</f>
        <v>0</v>
      </c>
      <c r="DX676" s="233">
        <f ca="1">COUNTIF('Group Stages'!M7:M150,DT676)</f>
        <v>0</v>
      </c>
      <c r="DY676" s="233">
        <f ca="1">COUNTIF('Group Stages'!N7:N150,DT676)</f>
        <v>0</v>
      </c>
      <c r="DZ676" s="233">
        <f ca="1">COUNTIF('Group Stages'!O7:O150,DT676)</f>
        <v>0</v>
      </c>
      <c r="EA676" s="233">
        <f ca="1">COUNTIF('Group Stages'!P7:P150,DT676)</f>
        <v>0</v>
      </c>
      <c r="EB676" s="233">
        <f ca="1">COUNTIF('Group Stages'!Q7:Q150,DT676)</f>
        <v>0</v>
      </c>
      <c r="EC676" s="233">
        <f ca="1">COUNTIF('Knock Out Stages'!K7:K85,DT676)</f>
        <v>0</v>
      </c>
      <c r="ED676" s="233">
        <f ca="1">COUNTIF('Knock Out Stages'!L7:L85,DT676)</f>
        <v>0</v>
      </c>
      <c r="EE676" s="233">
        <f ca="1">COUNTIF('Knock Out Stages'!M7:M85,DT676)</f>
        <v>0</v>
      </c>
      <c r="EF676" s="233">
        <f ca="1">COUNTIF('Knock Out Stages'!N7:N85,DT676)</f>
        <v>0</v>
      </c>
      <c r="EG676" s="233">
        <f ca="1">COUNTIF('Knock Out Stages'!O7:O85,DT676)</f>
        <v>0</v>
      </c>
      <c r="EH676" s="233">
        <f ca="1">COUNTIF('Knock Out Stages'!P7:P85,DT676)</f>
        <v>0</v>
      </c>
      <c r="EI676" s="233">
        <f ca="1">COUNTIF('Knock Out Stages'!Q7:Q85,DT676)</f>
        <v>0</v>
      </c>
      <c r="EJ676" s="233">
        <f ca="1">COUNTIF('Knock Out Stages'!R7:R85,DT676)</f>
        <v>0</v>
      </c>
      <c r="EK676" s="233">
        <f t="shared" ca="1" si="923"/>
        <v>0</v>
      </c>
      <c r="EL676" s="235">
        <f ca="1">RANK(EK676,EK3:EK1250)+COUNTIF(EK3:EK676,EK676)-1</f>
        <v>674</v>
      </c>
      <c r="EM676" s="233" t="str">
        <f t="shared" ca="1" si="924"/>
        <v>Trézéguet (Egypt)</v>
      </c>
    </row>
    <row r="677" spans="121:143" x14ac:dyDescent="0.2">
      <c r="DQ677" s="233" t="str">
        <f t="shared" ca="1" si="920"/>
        <v>Egypt</v>
      </c>
      <c r="DR677" s="233">
        <f t="shared" si="921"/>
        <v>24</v>
      </c>
      <c r="DS677" s="233">
        <f t="shared" si="922"/>
        <v>24</v>
      </c>
      <c r="DT677" s="233" t="str">
        <f ca="1">OFFSET(C3,DR677,DS677)</f>
        <v>Yasser Ibrahim</v>
      </c>
      <c r="DU677" s="233">
        <f ca="1">COUNTIF('Group Stages'!J7:J150,DT677)</f>
        <v>0</v>
      </c>
      <c r="DV677" s="233">
        <f ca="1">COUNTIF('Group Stages'!K7:K150,DT677)</f>
        <v>0</v>
      </c>
      <c r="DW677" s="233">
        <f ca="1">COUNTIF('Group Stages'!L7:L150,DT677)</f>
        <v>0</v>
      </c>
      <c r="DX677" s="233">
        <f ca="1">COUNTIF('Group Stages'!M7:M150,DT677)</f>
        <v>0</v>
      </c>
      <c r="DY677" s="233">
        <f ca="1">COUNTIF('Group Stages'!N7:N150,DT677)</f>
        <v>0</v>
      </c>
      <c r="DZ677" s="233">
        <f ca="1">COUNTIF('Group Stages'!O7:O150,DT677)</f>
        <v>0</v>
      </c>
      <c r="EA677" s="233">
        <f ca="1">COUNTIF('Group Stages'!P7:P150,DT677)</f>
        <v>0</v>
      </c>
      <c r="EB677" s="233">
        <f ca="1">COUNTIF('Group Stages'!Q7:Q150,DT677)</f>
        <v>0</v>
      </c>
      <c r="EC677" s="233">
        <f ca="1">COUNTIF('Knock Out Stages'!K7:K85,DT677)</f>
        <v>0</v>
      </c>
      <c r="ED677" s="233">
        <f ca="1">COUNTIF('Knock Out Stages'!L7:L85,DT677)</f>
        <v>0</v>
      </c>
      <c r="EE677" s="233">
        <f ca="1">COUNTIF('Knock Out Stages'!M7:M85,DT677)</f>
        <v>0</v>
      </c>
      <c r="EF677" s="233">
        <f ca="1">COUNTIF('Knock Out Stages'!N7:N85,DT677)</f>
        <v>0</v>
      </c>
      <c r="EG677" s="233">
        <f ca="1">COUNTIF('Knock Out Stages'!O7:O85,DT677)</f>
        <v>0</v>
      </c>
      <c r="EH677" s="233">
        <f ca="1">COUNTIF('Knock Out Stages'!P7:P85,DT677)</f>
        <v>0</v>
      </c>
      <c r="EI677" s="233">
        <f ca="1">COUNTIF('Knock Out Stages'!Q7:Q85,DT677)</f>
        <v>0</v>
      </c>
      <c r="EJ677" s="233">
        <f ca="1">COUNTIF('Knock Out Stages'!R7:R85,DT677)</f>
        <v>0</v>
      </c>
      <c r="EK677" s="233">
        <f t="shared" ca="1" si="923"/>
        <v>0</v>
      </c>
      <c r="EL677" s="235">
        <f ca="1">RANK(EK677,EK3:EK1250)+COUNTIF(EK3:EK677,EK677)-1</f>
        <v>675</v>
      </c>
      <c r="EM677" s="233" t="str">
        <f t="shared" ca="1" si="924"/>
        <v>Yasser Ibrahim (Egypt)</v>
      </c>
    </row>
    <row r="678" spans="121:143" x14ac:dyDescent="0.2">
      <c r="DQ678" s="233" t="str">
        <f t="shared" ca="1" si="920"/>
        <v>Egypt</v>
      </c>
      <c r="DR678" s="233">
        <f t="shared" si="921"/>
        <v>25</v>
      </c>
      <c r="DS678" s="233">
        <f t="shared" si="922"/>
        <v>24</v>
      </c>
      <c r="DT678" s="233" t="str">
        <f ca="1">OFFSET(C3,DR678,DS678)</f>
        <v>Zizo</v>
      </c>
      <c r="DU678" s="233">
        <f ca="1">COUNTIF('Group Stages'!J7:J150,DT678)</f>
        <v>0</v>
      </c>
      <c r="DV678" s="233">
        <f ca="1">COUNTIF('Group Stages'!K7:K150,DT678)</f>
        <v>0</v>
      </c>
      <c r="DW678" s="233">
        <f ca="1">COUNTIF('Group Stages'!L7:L150,DT678)</f>
        <v>0</v>
      </c>
      <c r="DX678" s="233">
        <f ca="1">COUNTIF('Group Stages'!M7:M150,DT678)</f>
        <v>0</v>
      </c>
      <c r="DY678" s="233">
        <f ca="1">COUNTIF('Group Stages'!N7:N150,DT678)</f>
        <v>0</v>
      </c>
      <c r="DZ678" s="233">
        <f ca="1">COUNTIF('Group Stages'!O7:O150,DT678)</f>
        <v>0</v>
      </c>
      <c r="EA678" s="233">
        <f ca="1">COUNTIF('Group Stages'!P7:P150,DT678)</f>
        <v>0</v>
      </c>
      <c r="EB678" s="233">
        <f ca="1">COUNTIF('Group Stages'!Q7:Q150,DT678)</f>
        <v>0</v>
      </c>
      <c r="EC678" s="233">
        <f ca="1">COUNTIF('Knock Out Stages'!K7:K85,DT678)</f>
        <v>0</v>
      </c>
      <c r="ED678" s="233">
        <f ca="1">COUNTIF('Knock Out Stages'!L7:L85,DT678)</f>
        <v>0</v>
      </c>
      <c r="EE678" s="233">
        <f ca="1">COUNTIF('Knock Out Stages'!M7:M85,DT678)</f>
        <v>0</v>
      </c>
      <c r="EF678" s="233">
        <f ca="1">COUNTIF('Knock Out Stages'!N7:N85,DT678)</f>
        <v>0</v>
      </c>
      <c r="EG678" s="233">
        <f ca="1">COUNTIF('Knock Out Stages'!O7:O85,DT678)</f>
        <v>0</v>
      </c>
      <c r="EH678" s="233">
        <f ca="1">COUNTIF('Knock Out Stages'!P7:P85,DT678)</f>
        <v>0</v>
      </c>
      <c r="EI678" s="233">
        <f ca="1">COUNTIF('Knock Out Stages'!Q7:Q85,DT678)</f>
        <v>0</v>
      </c>
      <c r="EJ678" s="233">
        <f ca="1">COUNTIF('Knock Out Stages'!R7:R85,DT678)</f>
        <v>0</v>
      </c>
      <c r="EK678" s="233">
        <f t="shared" ca="1" si="923"/>
        <v>0</v>
      </c>
      <c r="EL678" s="235">
        <f ca="1">RANK(EK678,EK3:EK1250)+COUNTIF(EK3:EK678,EK678)-1</f>
        <v>676</v>
      </c>
      <c r="EM678" s="233" t="str">
        <f t="shared" ca="1" si="924"/>
        <v>Zizo (Egypt)</v>
      </c>
    </row>
    <row r="679" spans="121:143" x14ac:dyDescent="0.2">
      <c r="DQ679" s="233" t="str">
        <f ca="1">OFFSET(C2,DR679,DS679)</f>
        <v>Iran</v>
      </c>
      <c r="DR679" s="233">
        <f t="shared" si="921"/>
        <v>0</v>
      </c>
      <c r="DS679" s="233">
        <f t="shared" si="922"/>
        <v>25</v>
      </c>
      <c r="DT679" s="233" t="str">
        <f ca="1">OFFSET(C3,DR679,DS679)</f>
        <v>Abolfazl Jalali</v>
      </c>
      <c r="DU679" s="233">
        <f ca="1">COUNTIF('Group Stages'!J7:J150,DT679)</f>
        <v>0</v>
      </c>
      <c r="DV679" s="233">
        <f ca="1">COUNTIF('Group Stages'!K7:K150,DT679)</f>
        <v>0</v>
      </c>
      <c r="DW679" s="233">
        <f ca="1">COUNTIF('Group Stages'!L7:L150,DT679)</f>
        <v>0</v>
      </c>
      <c r="DX679" s="233">
        <f ca="1">COUNTIF('Group Stages'!M7:M150,DT679)</f>
        <v>0</v>
      </c>
      <c r="DY679" s="233">
        <f ca="1">COUNTIF('Group Stages'!N7:N150,DT679)</f>
        <v>0</v>
      </c>
      <c r="DZ679" s="233">
        <f ca="1">COUNTIF('Group Stages'!O7:O150,DT679)</f>
        <v>0</v>
      </c>
      <c r="EA679" s="233">
        <f ca="1">COUNTIF('Group Stages'!P7:P150,DT679)</f>
        <v>0</v>
      </c>
      <c r="EB679" s="233">
        <f ca="1">COUNTIF('Group Stages'!Q7:Q150,DT679)</f>
        <v>0</v>
      </c>
      <c r="EC679" s="233">
        <f ca="1">COUNTIF('Knock Out Stages'!K7:K85,DT679)</f>
        <v>0</v>
      </c>
      <c r="ED679" s="233">
        <f ca="1">COUNTIF('Knock Out Stages'!L7:L85,DT679)</f>
        <v>0</v>
      </c>
      <c r="EE679" s="233">
        <f ca="1">COUNTIF('Knock Out Stages'!M7:M85,DT679)</f>
        <v>0</v>
      </c>
      <c r="EF679" s="233">
        <f ca="1">COUNTIF('Knock Out Stages'!N7:N85,DT679)</f>
        <v>0</v>
      </c>
      <c r="EG679" s="233">
        <f ca="1">COUNTIF('Knock Out Stages'!O7:O85,DT679)</f>
        <v>0</v>
      </c>
      <c r="EH679" s="233">
        <f ca="1">COUNTIF('Knock Out Stages'!P7:P85,DT679)</f>
        <v>0</v>
      </c>
      <c r="EI679" s="233">
        <f ca="1">COUNTIF('Knock Out Stages'!Q7:Q85,DT679)</f>
        <v>0</v>
      </c>
      <c r="EJ679" s="233">
        <f ca="1">COUNTIF('Knock Out Stages'!R7:R85,DT679)</f>
        <v>0</v>
      </c>
      <c r="EK679" s="233">
        <f t="shared" ca="1" si="923"/>
        <v>0</v>
      </c>
      <c r="EL679" s="235">
        <f ca="1">RANK(EK679,EK3:EK1250)+COUNTIF(EK3:EK679,EK679)-1</f>
        <v>677</v>
      </c>
      <c r="EM679" s="233" t="str">
        <f t="shared" ca="1" si="924"/>
        <v>Abolfazl Jalali (Iran)</v>
      </c>
    </row>
    <row r="680" spans="121:143" x14ac:dyDescent="0.2">
      <c r="DQ680" s="233" t="str">
        <f t="shared" ref="DQ680" ca="1" si="926">DQ679</f>
        <v>Iran</v>
      </c>
      <c r="DR680" s="233">
        <f t="shared" si="921"/>
        <v>1</v>
      </c>
      <c r="DS680" s="233">
        <f t="shared" si="922"/>
        <v>25</v>
      </c>
      <c r="DT680" s="233" t="str">
        <f ca="1">OFFSET(C3,DR680,DS680)</f>
        <v>Ali Alipour</v>
      </c>
      <c r="DU680" s="233">
        <f ca="1">COUNTIF('Group Stages'!J7:J150,DT680)</f>
        <v>0</v>
      </c>
      <c r="DV680" s="233">
        <f ca="1">COUNTIF('Group Stages'!K7:K150,DT680)</f>
        <v>0</v>
      </c>
      <c r="DW680" s="233">
        <f ca="1">COUNTIF('Group Stages'!L7:L150,DT680)</f>
        <v>0</v>
      </c>
      <c r="DX680" s="233">
        <f ca="1">COUNTIF('Group Stages'!M7:M150,DT680)</f>
        <v>0</v>
      </c>
      <c r="DY680" s="233">
        <f ca="1">COUNTIF('Group Stages'!N7:N150,DT680)</f>
        <v>0</v>
      </c>
      <c r="DZ680" s="233">
        <f ca="1">COUNTIF('Group Stages'!O7:O150,DT680)</f>
        <v>0</v>
      </c>
      <c r="EA680" s="233">
        <f ca="1">COUNTIF('Group Stages'!P7:P150,DT680)</f>
        <v>0</v>
      </c>
      <c r="EB680" s="233">
        <f ca="1">COUNTIF('Group Stages'!Q7:Q150,DT680)</f>
        <v>0</v>
      </c>
      <c r="EC680" s="233">
        <f ca="1">COUNTIF('Knock Out Stages'!K7:K85,DT680)</f>
        <v>0</v>
      </c>
      <c r="ED680" s="233">
        <f ca="1">COUNTIF('Knock Out Stages'!L7:L85,DT680)</f>
        <v>0</v>
      </c>
      <c r="EE680" s="233">
        <f ca="1">COUNTIF('Knock Out Stages'!M7:M85,DT680)</f>
        <v>0</v>
      </c>
      <c r="EF680" s="233">
        <f ca="1">COUNTIF('Knock Out Stages'!N7:N85,DT680)</f>
        <v>0</v>
      </c>
      <c r="EG680" s="233">
        <f ca="1">COUNTIF('Knock Out Stages'!O7:O85,DT680)</f>
        <v>0</v>
      </c>
      <c r="EH680" s="233">
        <f ca="1">COUNTIF('Knock Out Stages'!P7:P85,DT680)</f>
        <v>0</v>
      </c>
      <c r="EI680" s="233">
        <f ca="1">COUNTIF('Knock Out Stages'!Q7:Q85,DT680)</f>
        <v>0</v>
      </c>
      <c r="EJ680" s="233">
        <f ca="1">COUNTIF('Knock Out Stages'!R7:R85,DT680)</f>
        <v>0</v>
      </c>
      <c r="EK680" s="233">
        <f t="shared" ca="1" si="923"/>
        <v>0</v>
      </c>
      <c r="EL680" s="235">
        <f ca="1">RANK(EK680,EK3:EK1250)+COUNTIF(EK3:EK680,EK680)-1</f>
        <v>678</v>
      </c>
      <c r="EM680" s="233" t="str">
        <f t="shared" ca="1" si="924"/>
        <v>Ali Alipour (Iran)</v>
      </c>
    </row>
    <row r="681" spans="121:143" x14ac:dyDescent="0.2">
      <c r="DQ681" s="233" t="str">
        <f t="shared" ca="1" si="920"/>
        <v>Iran</v>
      </c>
      <c r="DR681" s="233">
        <f t="shared" si="921"/>
        <v>2</v>
      </c>
      <c r="DS681" s="233">
        <f t="shared" si="922"/>
        <v>25</v>
      </c>
      <c r="DT681" s="233" t="str">
        <f ca="1">OFFSET(C3,DR681,DS681)</f>
        <v>Ali Gholizadeh</v>
      </c>
      <c r="DU681" s="233">
        <f ca="1">COUNTIF('Group Stages'!J7:J150,DT681)</f>
        <v>0</v>
      </c>
      <c r="DV681" s="233">
        <f ca="1">COUNTIF('Group Stages'!K7:K150,DT681)</f>
        <v>0</v>
      </c>
      <c r="DW681" s="233">
        <f ca="1">COUNTIF('Group Stages'!L7:L150,DT681)</f>
        <v>0</v>
      </c>
      <c r="DX681" s="233">
        <f ca="1">COUNTIF('Group Stages'!M7:M150,DT681)</f>
        <v>0</v>
      </c>
      <c r="DY681" s="233">
        <f ca="1">COUNTIF('Group Stages'!N7:N150,DT681)</f>
        <v>0</v>
      </c>
      <c r="DZ681" s="233">
        <f ca="1">COUNTIF('Group Stages'!O7:O150,DT681)</f>
        <v>0</v>
      </c>
      <c r="EA681" s="233">
        <f ca="1">COUNTIF('Group Stages'!P7:P150,DT681)</f>
        <v>0</v>
      </c>
      <c r="EB681" s="233">
        <f ca="1">COUNTIF('Group Stages'!Q7:Q150,DT681)</f>
        <v>0</v>
      </c>
      <c r="EC681" s="233">
        <f ca="1">COUNTIF('Knock Out Stages'!K7:K85,DT681)</f>
        <v>0</v>
      </c>
      <c r="ED681" s="233">
        <f ca="1">COUNTIF('Knock Out Stages'!L7:L85,DT681)</f>
        <v>0</v>
      </c>
      <c r="EE681" s="233">
        <f ca="1">COUNTIF('Knock Out Stages'!M7:M85,DT681)</f>
        <v>0</v>
      </c>
      <c r="EF681" s="233">
        <f ca="1">COUNTIF('Knock Out Stages'!N7:N85,DT681)</f>
        <v>0</v>
      </c>
      <c r="EG681" s="233">
        <f ca="1">COUNTIF('Knock Out Stages'!O7:O85,DT681)</f>
        <v>0</v>
      </c>
      <c r="EH681" s="233">
        <f ca="1">COUNTIF('Knock Out Stages'!P7:P85,DT681)</f>
        <v>0</v>
      </c>
      <c r="EI681" s="233">
        <f ca="1">COUNTIF('Knock Out Stages'!Q7:Q85,DT681)</f>
        <v>0</v>
      </c>
      <c r="EJ681" s="233">
        <f ca="1">COUNTIF('Knock Out Stages'!R7:R85,DT681)</f>
        <v>0</v>
      </c>
      <c r="EK681" s="233">
        <f t="shared" ca="1" si="923"/>
        <v>0</v>
      </c>
      <c r="EL681" s="235">
        <f ca="1">RANK(EK681,EK3:EK1250)+COUNTIF(EK3:EK681,EK681)-1</f>
        <v>679</v>
      </c>
      <c r="EM681" s="233" t="str">
        <f t="shared" ca="1" si="924"/>
        <v>Ali Gholizadeh (Iran)</v>
      </c>
    </row>
    <row r="682" spans="121:143" x14ac:dyDescent="0.2">
      <c r="DQ682" s="233" t="str">
        <f t="shared" ca="1" si="920"/>
        <v>Iran</v>
      </c>
      <c r="DR682" s="233">
        <f t="shared" si="921"/>
        <v>3</v>
      </c>
      <c r="DS682" s="233">
        <f t="shared" si="922"/>
        <v>25</v>
      </c>
      <c r="DT682" s="233" t="str">
        <f ca="1">OFFSET(C3,DR682,DS682)</f>
        <v>Alireza Beiranvand</v>
      </c>
      <c r="DU682" s="233">
        <f ca="1">COUNTIF('Group Stages'!J7:J150,DT682)</f>
        <v>0</v>
      </c>
      <c r="DV682" s="233">
        <f ca="1">COUNTIF('Group Stages'!K7:K150,DT682)</f>
        <v>0</v>
      </c>
      <c r="DW682" s="233">
        <f ca="1">COUNTIF('Group Stages'!L7:L150,DT682)</f>
        <v>0</v>
      </c>
      <c r="DX682" s="233">
        <f ca="1">COUNTIF('Group Stages'!M7:M150,DT682)</f>
        <v>0</v>
      </c>
      <c r="DY682" s="233">
        <f ca="1">COUNTIF('Group Stages'!N7:N150,DT682)</f>
        <v>0</v>
      </c>
      <c r="DZ682" s="233">
        <f ca="1">COUNTIF('Group Stages'!O7:O150,DT682)</f>
        <v>0</v>
      </c>
      <c r="EA682" s="233">
        <f ca="1">COUNTIF('Group Stages'!P7:P150,DT682)</f>
        <v>0</v>
      </c>
      <c r="EB682" s="233">
        <f ca="1">COUNTIF('Group Stages'!Q7:Q150,DT682)</f>
        <v>0</v>
      </c>
      <c r="EC682" s="233">
        <f ca="1">COUNTIF('Knock Out Stages'!K7:K85,DT682)</f>
        <v>0</v>
      </c>
      <c r="ED682" s="233">
        <f ca="1">COUNTIF('Knock Out Stages'!L7:L85,DT682)</f>
        <v>0</v>
      </c>
      <c r="EE682" s="233">
        <f ca="1">COUNTIF('Knock Out Stages'!M7:M85,DT682)</f>
        <v>0</v>
      </c>
      <c r="EF682" s="233">
        <f ca="1">COUNTIF('Knock Out Stages'!N7:N85,DT682)</f>
        <v>0</v>
      </c>
      <c r="EG682" s="233">
        <f ca="1">COUNTIF('Knock Out Stages'!O7:O85,DT682)</f>
        <v>0</v>
      </c>
      <c r="EH682" s="233">
        <f ca="1">COUNTIF('Knock Out Stages'!P7:P85,DT682)</f>
        <v>0</v>
      </c>
      <c r="EI682" s="233">
        <f ca="1">COUNTIF('Knock Out Stages'!Q7:Q85,DT682)</f>
        <v>0</v>
      </c>
      <c r="EJ682" s="233">
        <f ca="1">COUNTIF('Knock Out Stages'!R7:R85,DT682)</f>
        <v>0</v>
      </c>
      <c r="EK682" s="233">
        <f t="shared" ca="1" si="923"/>
        <v>0</v>
      </c>
      <c r="EL682" s="235">
        <f ca="1">RANK(EK682,EK3:EK1250)+COUNTIF(EK3:EK682,EK682)-1</f>
        <v>680</v>
      </c>
      <c r="EM682" s="233" t="str">
        <f t="shared" ca="1" si="924"/>
        <v>Alireza Beiranvand (Iran)</v>
      </c>
    </row>
    <row r="683" spans="121:143" x14ac:dyDescent="0.2">
      <c r="DQ683" s="233" t="str">
        <f t="shared" ca="1" si="920"/>
        <v>Iran</v>
      </c>
      <c r="DR683" s="233">
        <f t="shared" si="921"/>
        <v>4</v>
      </c>
      <c r="DS683" s="233">
        <f t="shared" si="922"/>
        <v>25</v>
      </c>
      <c r="DT683" s="233" t="str">
        <f ca="1">OFFSET(C3,DR683,DS683)</f>
        <v>Alireza Jahanbakhsh</v>
      </c>
      <c r="DU683" s="233">
        <f ca="1">COUNTIF('Group Stages'!J7:J150,DT683)</f>
        <v>0</v>
      </c>
      <c r="DV683" s="233">
        <f ca="1">COUNTIF('Group Stages'!K7:K150,DT683)</f>
        <v>0</v>
      </c>
      <c r="DW683" s="233">
        <f ca="1">COUNTIF('Group Stages'!L7:L150,DT683)</f>
        <v>0</v>
      </c>
      <c r="DX683" s="233">
        <f ca="1">COUNTIF('Group Stages'!M7:M150,DT683)</f>
        <v>0</v>
      </c>
      <c r="DY683" s="233">
        <f ca="1">COUNTIF('Group Stages'!N7:N150,DT683)</f>
        <v>0</v>
      </c>
      <c r="DZ683" s="233">
        <f ca="1">COUNTIF('Group Stages'!O7:O150,DT683)</f>
        <v>0</v>
      </c>
      <c r="EA683" s="233">
        <f ca="1">COUNTIF('Group Stages'!P7:P150,DT683)</f>
        <v>0</v>
      </c>
      <c r="EB683" s="233">
        <f ca="1">COUNTIF('Group Stages'!Q7:Q150,DT683)</f>
        <v>0</v>
      </c>
      <c r="EC683" s="233">
        <f ca="1">COUNTIF('Knock Out Stages'!K7:K85,DT683)</f>
        <v>0</v>
      </c>
      <c r="ED683" s="233">
        <f ca="1">COUNTIF('Knock Out Stages'!L7:L85,DT683)</f>
        <v>0</v>
      </c>
      <c r="EE683" s="233">
        <f ca="1">COUNTIF('Knock Out Stages'!M7:M85,DT683)</f>
        <v>0</v>
      </c>
      <c r="EF683" s="233">
        <f ca="1">COUNTIF('Knock Out Stages'!N7:N85,DT683)</f>
        <v>0</v>
      </c>
      <c r="EG683" s="233">
        <f ca="1">COUNTIF('Knock Out Stages'!O7:O85,DT683)</f>
        <v>0</v>
      </c>
      <c r="EH683" s="233">
        <f ca="1">COUNTIF('Knock Out Stages'!P7:P85,DT683)</f>
        <v>0</v>
      </c>
      <c r="EI683" s="233">
        <f ca="1">COUNTIF('Knock Out Stages'!Q7:Q85,DT683)</f>
        <v>0</v>
      </c>
      <c r="EJ683" s="233">
        <f ca="1">COUNTIF('Knock Out Stages'!R7:R85,DT683)</f>
        <v>0</v>
      </c>
      <c r="EK683" s="233">
        <f t="shared" ca="1" si="923"/>
        <v>0</v>
      </c>
      <c r="EL683" s="235">
        <f ca="1">RANK(EK683,EK3:EK1250)+COUNTIF(EK3:EK683,EK683)-1</f>
        <v>681</v>
      </c>
      <c r="EM683" s="233" t="str">
        <f t="shared" ca="1" si="924"/>
        <v>Alireza Jahanbakhsh (Iran)</v>
      </c>
    </row>
    <row r="684" spans="121:143" x14ac:dyDescent="0.2">
      <c r="DQ684" s="233" t="str">
        <f t="shared" ca="1" si="920"/>
        <v>Iran</v>
      </c>
      <c r="DR684" s="233">
        <f t="shared" si="921"/>
        <v>5</v>
      </c>
      <c r="DS684" s="233">
        <f t="shared" si="922"/>
        <v>25</v>
      </c>
      <c r="DT684" s="233" t="str">
        <f ca="1">OFFSET(C3,DR684,DS684)</f>
        <v>Amir Razzaghinia</v>
      </c>
      <c r="DU684" s="233">
        <f ca="1">COUNTIF('Group Stages'!J7:J150,DT684)</f>
        <v>0</v>
      </c>
      <c r="DV684" s="233">
        <f ca="1">COUNTIF('Group Stages'!K7:K150,DT684)</f>
        <v>0</v>
      </c>
      <c r="DW684" s="233">
        <f ca="1">COUNTIF('Group Stages'!L7:L150,DT684)</f>
        <v>0</v>
      </c>
      <c r="DX684" s="233">
        <f ca="1">COUNTIF('Group Stages'!M7:M150,DT684)</f>
        <v>0</v>
      </c>
      <c r="DY684" s="233">
        <f ca="1">COUNTIF('Group Stages'!N7:N150,DT684)</f>
        <v>0</v>
      </c>
      <c r="DZ684" s="233">
        <f ca="1">COUNTIF('Group Stages'!O7:O150,DT684)</f>
        <v>0</v>
      </c>
      <c r="EA684" s="233">
        <f ca="1">COUNTIF('Group Stages'!P7:P150,DT684)</f>
        <v>0</v>
      </c>
      <c r="EB684" s="233">
        <f ca="1">COUNTIF('Group Stages'!Q7:Q150,DT684)</f>
        <v>0</v>
      </c>
      <c r="EC684" s="233">
        <f ca="1">COUNTIF('Knock Out Stages'!K7:K85,DT684)</f>
        <v>0</v>
      </c>
      <c r="ED684" s="233">
        <f ca="1">COUNTIF('Knock Out Stages'!L7:L85,DT684)</f>
        <v>0</v>
      </c>
      <c r="EE684" s="233">
        <f ca="1">COUNTIF('Knock Out Stages'!M7:M85,DT684)</f>
        <v>0</v>
      </c>
      <c r="EF684" s="233">
        <f ca="1">COUNTIF('Knock Out Stages'!N7:N85,DT684)</f>
        <v>0</v>
      </c>
      <c r="EG684" s="233">
        <f ca="1">COUNTIF('Knock Out Stages'!O7:O85,DT684)</f>
        <v>0</v>
      </c>
      <c r="EH684" s="233">
        <f ca="1">COUNTIF('Knock Out Stages'!P7:P85,DT684)</f>
        <v>0</v>
      </c>
      <c r="EI684" s="233">
        <f ca="1">COUNTIF('Knock Out Stages'!Q7:Q85,DT684)</f>
        <v>0</v>
      </c>
      <c r="EJ684" s="233">
        <f ca="1">COUNTIF('Knock Out Stages'!R7:R85,DT684)</f>
        <v>0</v>
      </c>
      <c r="EK684" s="233">
        <f t="shared" ca="1" si="923"/>
        <v>0</v>
      </c>
      <c r="EL684" s="235">
        <f ca="1">RANK(EK684,EK3:EK1250)+COUNTIF(EK3:EK684,EK684)-1</f>
        <v>682</v>
      </c>
      <c r="EM684" s="233" t="str">
        <f t="shared" ca="1" si="924"/>
        <v>Amir Razzaghinia (Iran)</v>
      </c>
    </row>
    <row r="685" spans="121:143" x14ac:dyDescent="0.2">
      <c r="DQ685" s="233" t="str">
        <f t="shared" ca="1" si="920"/>
        <v>Iran</v>
      </c>
      <c r="DR685" s="233">
        <f t="shared" si="921"/>
        <v>6</v>
      </c>
      <c r="DS685" s="233">
        <f t="shared" si="922"/>
        <v>25</v>
      </c>
      <c r="DT685" s="233" t="str">
        <f ca="1">OFFSET(C3,DR685,DS685)</f>
        <v>Aria Yousefi</v>
      </c>
      <c r="DU685" s="233">
        <f ca="1">COUNTIF('Group Stages'!J7:J150,DT685)</f>
        <v>0</v>
      </c>
      <c r="DV685" s="233">
        <f ca="1">COUNTIF('Group Stages'!K7:K150,DT685)</f>
        <v>0</v>
      </c>
      <c r="DW685" s="233">
        <f ca="1">COUNTIF('Group Stages'!L7:L150,DT685)</f>
        <v>0</v>
      </c>
      <c r="DX685" s="233">
        <f ca="1">COUNTIF('Group Stages'!M7:M150,DT685)</f>
        <v>0</v>
      </c>
      <c r="DY685" s="233">
        <f ca="1">COUNTIF('Group Stages'!N7:N150,DT685)</f>
        <v>0</v>
      </c>
      <c r="DZ685" s="233">
        <f ca="1">COUNTIF('Group Stages'!O7:O150,DT685)</f>
        <v>0</v>
      </c>
      <c r="EA685" s="233">
        <f ca="1">COUNTIF('Group Stages'!P7:P150,DT685)</f>
        <v>0</v>
      </c>
      <c r="EB685" s="233">
        <f ca="1">COUNTIF('Group Stages'!Q7:Q150,DT685)</f>
        <v>0</v>
      </c>
      <c r="EC685" s="233">
        <f ca="1">COUNTIF('Knock Out Stages'!K7:K85,DT685)</f>
        <v>0</v>
      </c>
      <c r="ED685" s="233">
        <f ca="1">COUNTIF('Knock Out Stages'!L7:L85,DT685)</f>
        <v>0</v>
      </c>
      <c r="EE685" s="233">
        <f ca="1">COUNTIF('Knock Out Stages'!M7:M85,DT685)</f>
        <v>0</v>
      </c>
      <c r="EF685" s="233">
        <f ca="1">COUNTIF('Knock Out Stages'!N7:N85,DT685)</f>
        <v>0</v>
      </c>
      <c r="EG685" s="233">
        <f ca="1">COUNTIF('Knock Out Stages'!O7:O85,DT685)</f>
        <v>0</v>
      </c>
      <c r="EH685" s="233">
        <f ca="1">COUNTIF('Knock Out Stages'!P7:P85,DT685)</f>
        <v>0</v>
      </c>
      <c r="EI685" s="233">
        <f ca="1">COUNTIF('Knock Out Stages'!Q7:Q85,DT685)</f>
        <v>0</v>
      </c>
      <c r="EJ685" s="233">
        <f ca="1">COUNTIF('Knock Out Stages'!R7:R85,DT685)</f>
        <v>0</v>
      </c>
      <c r="EK685" s="233">
        <f t="shared" ca="1" si="923"/>
        <v>0</v>
      </c>
      <c r="EL685" s="235">
        <f ca="1">RANK(EK685,EK3:EK1250)+COUNTIF(EK3:EK685,EK685)-1</f>
        <v>683</v>
      </c>
      <c r="EM685" s="233" t="str">
        <f t="shared" ca="1" si="924"/>
        <v>Aria Yousefi (Iran)</v>
      </c>
    </row>
    <row r="686" spans="121:143" x14ac:dyDescent="0.2">
      <c r="DQ686" s="233" t="str">
        <f t="shared" ca="1" si="920"/>
        <v>Iran</v>
      </c>
      <c r="DR686" s="233">
        <f t="shared" si="921"/>
        <v>7</v>
      </c>
      <c r="DS686" s="233">
        <f t="shared" si="922"/>
        <v>25</v>
      </c>
      <c r="DT686" s="233" t="str">
        <f ca="1">OFFSET(C3,DR686,DS686)</f>
        <v>Danial Iri</v>
      </c>
      <c r="DU686" s="233">
        <f ca="1">COUNTIF('Group Stages'!J7:J150,DT686)</f>
        <v>0</v>
      </c>
      <c r="DV686" s="233">
        <f ca="1">COUNTIF('Group Stages'!K7:K150,DT686)</f>
        <v>0</v>
      </c>
      <c r="DW686" s="233">
        <f ca="1">COUNTIF('Group Stages'!L7:L150,DT686)</f>
        <v>0</v>
      </c>
      <c r="DX686" s="233">
        <f ca="1">COUNTIF('Group Stages'!M7:M150,DT686)</f>
        <v>0</v>
      </c>
      <c r="DY686" s="233">
        <f ca="1">COUNTIF('Group Stages'!N7:N150,DT686)</f>
        <v>0</v>
      </c>
      <c r="DZ686" s="233">
        <f ca="1">COUNTIF('Group Stages'!O7:O150,DT686)</f>
        <v>0</v>
      </c>
      <c r="EA686" s="233">
        <f ca="1">COUNTIF('Group Stages'!P7:P150,DT686)</f>
        <v>0</v>
      </c>
      <c r="EB686" s="233">
        <f ca="1">COUNTIF('Group Stages'!Q7:Q150,DT686)</f>
        <v>0</v>
      </c>
      <c r="EC686" s="233">
        <f ca="1">COUNTIF('Knock Out Stages'!K7:K85,DT686)</f>
        <v>0</v>
      </c>
      <c r="ED686" s="233">
        <f ca="1">COUNTIF('Knock Out Stages'!L7:L85,DT686)</f>
        <v>0</v>
      </c>
      <c r="EE686" s="233">
        <f ca="1">COUNTIF('Knock Out Stages'!M7:M85,DT686)</f>
        <v>0</v>
      </c>
      <c r="EF686" s="233">
        <f ca="1">COUNTIF('Knock Out Stages'!N7:N85,DT686)</f>
        <v>0</v>
      </c>
      <c r="EG686" s="233">
        <f ca="1">COUNTIF('Knock Out Stages'!O7:O85,DT686)</f>
        <v>0</v>
      </c>
      <c r="EH686" s="233">
        <f ca="1">COUNTIF('Knock Out Stages'!P7:P85,DT686)</f>
        <v>0</v>
      </c>
      <c r="EI686" s="233">
        <f ca="1">COUNTIF('Knock Out Stages'!Q7:Q85,DT686)</f>
        <v>0</v>
      </c>
      <c r="EJ686" s="233">
        <f ca="1">COUNTIF('Knock Out Stages'!R7:R85,DT686)</f>
        <v>0</v>
      </c>
      <c r="EK686" s="233">
        <f t="shared" ca="1" si="923"/>
        <v>0</v>
      </c>
      <c r="EL686" s="235">
        <f ca="1">RANK(EK686,EK3:EK1250)+COUNTIF(EK3:EK686,EK686)-1</f>
        <v>684</v>
      </c>
      <c r="EM686" s="233" t="str">
        <f t="shared" ca="1" si="924"/>
        <v>Danial Iri (Iran)</v>
      </c>
    </row>
    <row r="687" spans="121:143" x14ac:dyDescent="0.2">
      <c r="DQ687" s="233" t="str">
        <f t="shared" ca="1" si="920"/>
        <v>Iran</v>
      </c>
      <c r="DR687" s="233">
        <f t="shared" si="921"/>
        <v>8</v>
      </c>
      <c r="DS687" s="233">
        <f t="shared" si="922"/>
        <v>25</v>
      </c>
      <c r="DT687" s="233" t="str">
        <f ca="1">OFFSET(C3,DR687,DS687)</f>
        <v>Dennis Eckert</v>
      </c>
      <c r="DU687" s="233">
        <f ca="1">COUNTIF('Group Stages'!J7:J150,DT687)</f>
        <v>0</v>
      </c>
      <c r="DV687" s="233">
        <f ca="1">COUNTIF('Group Stages'!K7:K150,DT687)</f>
        <v>0</v>
      </c>
      <c r="DW687" s="233">
        <f ca="1">COUNTIF('Group Stages'!L7:L150,DT687)</f>
        <v>0</v>
      </c>
      <c r="DX687" s="233">
        <f ca="1">COUNTIF('Group Stages'!M7:M150,DT687)</f>
        <v>0</v>
      </c>
      <c r="DY687" s="233">
        <f ca="1">COUNTIF('Group Stages'!N7:N150,DT687)</f>
        <v>0</v>
      </c>
      <c r="DZ687" s="233">
        <f ca="1">COUNTIF('Group Stages'!O7:O150,DT687)</f>
        <v>0</v>
      </c>
      <c r="EA687" s="233">
        <f ca="1">COUNTIF('Group Stages'!P7:P150,DT687)</f>
        <v>0</v>
      </c>
      <c r="EB687" s="233">
        <f ca="1">COUNTIF('Group Stages'!Q7:Q150,DT687)</f>
        <v>0</v>
      </c>
      <c r="EC687" s="233">
        <f ca="1">COUNTIF('Knock Out Stages'!K7:K85,DT687)</f>
        <v>0</v>
      </c>
      <c r="ED687" s="233">
        <f ca="1">COUNTIF('Knock Out Stages'!L7:L85,DT687)</f>
        <v>0</v>
      </c>
      <c r="EE687" s="233">
        <f ca="1">COUNTIF('Knock Out Stages'!M7:M85,DT687)</f>
        <v>0</v>
      </c>
      <c r="EF687" s="233">
        <f ca="1">COUNTIF('Knock Out Stages'!N7:N85,DT687)</f>
        <v>0</v>
      </c>
      <c r="EG687" s="233">
        <f ca="1">COUNTIF('Knock Out Stages'!O7:O85,DT687)</f>
        <v>0</v>
      </c>
      <c r="EH687" s="233">
        <f ca="1">COUNTIF('Knock Out Stages'!P7:P85,DT687)</f>
        <v>0</v>
      </c>
      <c r="EI687" s="233">
        <f ca="1">COUNTIF('Knock Out Stages'!Q7:Q85,DT687)</f>
        <v>0</v>
      </c>
      <c r="EJ687" s="233">
        <f ca="1">COUNTIF('Knock Out Stages'!R7:R85,DT687)</f>
        <v>0</v>
      </c>
      <c r="EK687" s="233">
        <f t="shared" ca="1" si="923"/>
        <v>0</v>
      </c>
      <c r="EL687" s="235">
        <f ca="1">RANK(EK687,EK3:EK1250)+COUNTIF(EK3:EK687,EK687)-1</f>
        <v>685</v>
      </c>
      <c r="EM687" s="233" t="str">
        <f t="shared" ca="1" si="924"/>
        <v>Dennis Eckert (Iran)</v>
      </c>
    </row>
    <row r="688" spans="121:143" x14ac:dyDescent="0.2">
      <c r="DQ688" s="233" t="str">
        <f t="shared" ca="1" si="920"/>
        <v>Iran</v>
      </c>
      <c r="DR688" s="233">
        <f t="shared" si="921"/>
        <v>9</v>
      </c>
      <c r="DS688" s="233">
        <f t="shared" si="922"/>
        <v>25</v>
      </c>
      <c r="DT688" s="233" t="str">
        <f ca="1">OFFSET(C3,DR688,DS688)</f>
        <v>Ehsan Hajsafi</v>
      </c>
      <c r="DU688" s="233">
        <f ca="1">COUNTIF('Group Stages'!J7:J150,DT688)</f>
        <v>0</v>
      </c>
      <c r="DV688" s="233">
        <f ca="1">COUNTIF('Group Stages'!K7:K150,DT688)</f>
        <v>0</v>
      </c>
      <c r="DW688" s="233">
        <f ca="1">COUNTIF('Group Stages'!L7:L150,DT688)</f>
        <v>0</v>
      </c>
      <c r="DX688" s="233">
        <f ca="1">COUNTIF('Group Stages'!M7:M150,DT688)</f>
        <v>0</v>
      </c>
      <c r="DY688" s="233">
        <f ca="1">COUNTIF('Group Stages'!N7:N150,DT688)</f>
        <v>0</v>
      </c>
      <c r="DZ688" s="233">
        <f ca="1">COUNTIF('Group Stages'!O7:O150,DT688)</f>
        <v>0</v>
      </c>
      <c r="EA688" s="233">
        <f ca="1">COUNTIF('Group Stages'!P7:P150,DT688)</f>
        <v>0</v>
      </c>
      <c r="EB688" s="233">
        <f ca="1">COUNTIF('Group Stages'!Q7:Q150,DT688)</f>
        <v>0</v>
      </c>
      <c r="EC688" s="233">
        <f ca="1">COUNTIF('Knock Out Stages'!K7:K85,DT688)</f>
        <v>0</v>
      </c>
      <c r="ED688" s="233">
        <f ca="1">COUNTIF('Knock Out Stages'!L7:L85,DT688)</f>
        <v>0</v>
      </c>
      <c r="EE688" s="233">
        <f ca="1">COUNTIF('Knock Out Stages'!M7:M85,DT688)</f>
        <v>0</v>
      </c>
      <c r="EF688" s="233">
        <f ca="1">COUNTIF('Knock Out Stages'!N7:N85,DT688)</f>
        <v>0</v>
      </c>
      <c r="EG688" s="233">
        <f ca="1">COUNTIF('Knock Out Stages'!O7:O85,DT688)</f>
        <v>0</v>
      </c>
      <c r="EH688" s="233">
        <f ca="1">COUNTIF('Knock Out Stages'!P7:P85,DT688)</f>
        <v>0</v>
      </c>
      <c r="EI688" s="233">
        <f ca="1">COUNTIF('Knock Out Stages'!Q7:Q85,DT688)</f>
        <v>0</v>
      </c>
      <c r="EJ688" s="233">
        <f ca="1">COUNTIF('Knock Out Stages'!R7:R85,DT688)</f>
        <v>0</v>
      </c>
      <c r="EK688" s="233">
        <f t="shared" ca="1" si="923"/>
        <v>0</v>
      </c>
      <c r="EL688" s="235">
        <f ca="1">RANK(EK688,EK3:EK1250)+COUNTIF(EK3:EK688,EK688)-1</f>
        <v>686</v>
      </c>
      <c r="EM688" s="233" t="str">
        <f t="shared" ca="1" si="924"/>
        <v>Ehsan Hajsafi (Iran)</v>
      </c>
    </row>
    <row r="689" spans="121:143" x14ac:dyDescent="0.2">
      <c r="DQ689" s="233" t="str">
        <f t="shared" ca="1" si="920"/>
        <v>Iran</v>
      </c>
      <c r="DR689" s="233">
        <f t="shared" si="921"/>
        <v>10</v>
      </c>
      <c r="DS689" s="233">
        <f t="shared" si="922"/>
        <v>25</v>
      </c>
      <c r="DT689" s="233" t="str">
        <f ca="1">OFFSET(C3,DR689,DS689)</f>
        <v>Ehsan Mahroughi</v>
      </c>
      <c r="DU689" s="233">
        <f ca="1">COUNTIF('Group Stages'!J7:J150,DT689)</f>
        <v>0</v>
      </c>
      <c r="DV689" s="233">
        <f ca="1">COUNTIF('Group Stages'!K7:K150,DT689)</f>
        <v>0</v>
      </c>
      <c r="DW689" s="233">
        <f ca="1">COUNTIF('Group Stages'!L7:L150,DT689)</f>
        <v>0</v>
      </c>
      <c r="DX689" s="233">
        <f ca="1">COUNTIF('Group Stages'!M7:M150,DT689)</f>
        <v>0</v>
      </c>
      <c r="DY689" s="233">
        <f ca="1">COUNTIF('Group Stages'!N7:N150,DT689)</f>
        <v>0</v>
      </c>
      <c r="DZ689" s="233">
        <f ca="1">COUNTIF('Group Stages'!O7:O150,DT689)</f>
        <v>0</v>
      </c>
      <c r="EA689" s="233">
        <f ca="1">COUNTIF('Group Stages'!P7:P150,DT689)</f>
        <v>0</v>
      </c>
      <c r="EB689" s="233">
        <f ca="1">COUNTIF('Group Stages'!Q7:Q150,DT689)</f>
        <v>0</v>
      </c>
      <c r="EC689" s="233">
        <f ca="1">COUNTIF('Knock Out Stages'!K7:K85,DT689)</f>
        <v>0</v>
      </c>
      <c r="ED689" s="233">
        <f ca="1">COUNTIF('Knock Out Stages'!L7:L85,DT689)</f>
        <v>0</v>
      </c>
      <c r="EE689" s="233">
        <f ca="1">COUNTIF('Knock Out Stages'!M7:M85,DT689)</f>
        <v>0</v>
      </c>
      <c r="EF689" s="233">
        <f ca="1">COUNTIF('Knock Out Stages'!N7:N85,DT689)</f>
        <v>0</v>
      </c>
      <c r="EG689" s="233">
        <f ca="1">COUNTIF('Knock Out Stages'!O7:O85,DT689)</f>
        <v>0</v>
      </c>
      <c r="EH689" s="233">
        <f ca="1">COUNTIF('Knock Out Stages'!P7:P85,DT689)</f>
        <v>0</v>
      </c>
      <c r="EI689" s="233">
        <f ca="1">COUNTIF('Knock Out Stages'!Q7:Q85,DT689)</f>
        <v>0</v>
      </c>
      <c r="EJ689" s="233">
        <f ca="1">COUNTIF('Knock Out Stages'!R7:R85,DT689)</f>
        <v>0</v>
      </c>
      <c r="EK689" s="233">
        <f t="shared" ca="1" si="923"/>
        <v>0</v>
      </c>
      <c r="EL689" s="235">
        <f ca="1">RANK(EK689,EK3:EK1250)+COUNTIF(EK3:EK689,EK689)-1</f>
        <v>687</v>
      </c>
      <c r="EM689" s="233" t="str">
        <f t="shared" ca="1" si="924"/>
        <v>Ehsan Mahroughi (Iran)</v>
      </c>
    </row>
    <row r="690" spans="121:143" x14ac:dyDescent="0.2">
      <c r="DQ690" s="233" t="str">
        <f t="shared" ca="1" si="920"/>
        <v>Iran</v>
      </c>
      <c r="DR690" s="233">
        <f t="shared" si="921"/>
        <v>11</v>
      </c>
      <c r="DS690" s="233">
        <f t="shared" si="922"/>
        <v>25</v>
      </c>
      <c r="DT690" s="233" t="str">
        <f ca="1">OFFSET(C3,DR690,DS690)</f>
        <v>Hossein Hosseini</v>
      </c>
      <c r="DU690" s="233">
        <f ca="1">COUNTIF('Group Stages'!J7:J150,DT690)</f>
        <v>0</v>
      </c>
      <c r="DV690" s="233">
        <f ca="1">COUNTIF('Group Stages'!K7:K150,DT690)</f>
        <v>0</v>
      </c>
      <c r="DW690" s="233">
        <f ca="1">COUNTIF('Group Stages'!L7:L150,DT690)</f>
        <v>0</v>
      </c>
      <c r="DX690" s="233">
        <f ca="1">COUNTIF('Group Stages'!M7:M150,DT690)</f>
        <v>0</v>
      </c>
      <c r="DY690" s="233">
        <f ca="1">COUNTIF('Group Stages'!N7:N150,DT690)</f>
        <v>0</v>
      </c>
      <c r="DZ690" s="233">
        <f ca="1">COUNTIF('Group Stages'!O7:O150,DT690)</f>
        <v>0</v>
      </c>
      <c r="EA690" s="233">
        <f ca="1">COUNTIF('Group Stages'!P7:P150,DT690)</f>
        <v>0</v>
      </c>
      <c r="EB690" s="233">
        <f ca="1">COUNTIF('Group Stages'!Q7:Q150,DT690)</f>
        <v>0</v>
      </c>
      <c r="EC690" s="233">
        <f ca="1">COUNTIF('Knock Out Stages'!K7:K85,DT690)</f>
        <v>0</v>
      </c>
      <c r="ED690" s="233">
        <f ca="1">COUNTIF('Knock Out Stages'!L7:L85,DT690)</f>
        <v>0</v>
      </c>
      <c r="EE690" s="233">
        <f ca="1">COUNTIF('Knock Out Stages'!M7:M85,DT690)</f>
        <v>0</v>
      </c>
      <c r="EF690" s="233">
        <f ca="1">COUNTIF('Knock Out Stages'!N7:N85,DT690)</f>
        <v>0</v>
      </c>
      <c r="EG690" s="233">
        <f ca="1">COUNTIF('Knock Out Stages'!O7:O85,DT690)</f>
        <v>0</v>
      </c>
      <c r="EH690" s="233">
        <f ca="1">COUNTIF('Knock Out Stages'!P7:P85,DT690)</f>
        <v>0</v>
      </c>
      <c r="EI690" s="233">
        <f ca="1">COUNTIF('Knock Out Stages'!Q7:Q85,DT690)</f>
        <v>0</v>
      </c>
      <c r="EJ690" s="233">
        <f ca="1">COUNTIF('Knock Out Stages'!R7:R85,DT690)</f>
        <v>0</v>
      </c>
      <c r="EK690" s="233">
        <f t="shared" ca="1" si="923"/>
        <v>0</v>
      </c>
      <c r="EL690" s="235">
        <f ca="1">RANK(EK690,EK3:EK1250)+COUNTIF(EK3:EK690,EK690)-1</f>
        <v>688</v>
      </c>
      <c r="EM690" s="233" t="str">
        <f t="shared" ca="1" si="924"/>
        <v>Hossein Hosseini (Iran)</v>
      </c>
    </row>
    <row r="691" spans="121:143" x14ac:dyDescent="0.2">
      <c r="DQ691" s="233" t="str">
        <f t="shared" ca="1" si="920"/>
        <v>Iran</v>
      </c>
      <c r="DR691" s="233">
        <f t="shared" si="921"/>
        <v>12</v>
      </c>
      <c r="DS691" s="233">
        <f t="shared" si="922"/>
        <v>25</v>
      </c>
      <c r="DT691" s="233" t="str">
        <f ca="1">OFFSET(C3,DR691,DS691)</f>
        <v>Hossein Kanani</v>
      </c>
      <c r="DU691" s="233">
        <f ca="1">COUNTIF('Group Stages'!J7:J150,DT691)</f>
        <v>0</v>
      </c>
      <c r="DV691" s="233">
        <f ca="1">COUNTIF('Group Stages'!K7:K150,DT691)</f>
        <v>0</v>
      </c>
      <c r="DW691" s="233">
        <f ca="1">COUNTIF('Group Stages'!L7:L150,DT691)</f>
        <v>0</v>
      </c>
      <c r="DX691" s="233">
        <f ca="1">COUNTIF('Group Stages'!M7:M150,DT691)</f>
        <v>0</v>
      </c>
      <c r="DY691" s="233">
        <f ca="1">COUNTIF('Group Stages'!N7:N150,DT691)</f>
        <v>0</v>
      </c>
      <c r="DZ691" s="233">
        <f ca="1">COUNTIF('Group Stages'!O7:O150,DT691)</f>
        <v>0</v>
      </c>
      <c r="EA691" s="233">
        <f ca="1">COUNTIF('Group Stages'!P7:P150,DT691)</f>
        <v>0</v>
      </c>
      <c r="EB691" s="233">
        <f ca="1">COUNTIF('Group Stages'!Q7:Q150,DT691)</f>
        <v>0</v>
      </c>
      <c r="EC691" s="233">
        <f ca="1">COUNTIF('Knock Out Stages'!K7:K85,DT691)</f>
        <v>0</v>
      </c>
      <c r="ED691" s="233">
        <f ca="1">COUNTIF('Knock Out Stages'!L7:L85,DT691)</f>
        <v>0</v>
      </c>
      <c r="EE691" s="233">
        <f ca="1">COUNTIF('Knock Out Stages'!M7:M85,DT691)</f>
        <v>0</v>
      </c>
      <c r="EF691" s="233">
        <f ca="1">COUNTIF('Knock Out Stages'!N7:N85,DT691)</f>
        <v>0</v>
      </c>
      <c r="EG691" s="233">
        <f ca="1">COUNTIF('Knock Out Stages'!O7:O85,DT691)</f>
        <v>0</v>
      </c>
      <c r="EH691" s="233">
        <f ca="1">COUNTIF('Knock Out Stages'!P7:P85,DT691)</f>
        <v>0</v>
      </c>
      <c r="EI691" s="233">
        <f ca="1">COUNTIF('Knock Out Stages'!Q7:Q85,DT691)</f>
        <v>0</v>
      </c>
      <c r="EJ691" s="233">
        <f ca="1">COUNTIF('Knock Out Stages'!R7:R85,DT691)</f>
        <v>0</v>
      </c>
      <c r="EK691" s="233">
        <f t="shared" ca="1" si="923"/>
        <v>0</v>
      </c>
      <c r="EL691" s="235">
        <f ca="1">RANK(EK691,EK3:EK1250)+COUNTIF(EK3:EK691,EK691)-1</f>
        <v>689</v>
      </c>
      <c r="EM691" s="233" t="str">
        <f t="shared" ca="1" si="924"/>
        <v>Hossein Kanani (Iran)</v>
      </c>
    </row>
    <row r="692" spans="121:143" x14ac:dyDescent="0.2">
      <c r="DQ692" s="233" t="str">
        <f t="shared" ca="1" si="920"/>
        <v>Iran</v>
      </c>
      <c r="DR692" s="233">
        <f t="shared" si="921"/>
        <v>13</v>
      </c>
      <c r="DS692" s="233">
        <f t="shared" si="922"/>
        <v>25</v>
      </c>
      <c r="DT692" s="233" t="str">
        <f ca="1">OFFSET(C3,DR692,DS692)</f>
        <v>Mehdi Ghayedi</v>
      </c>
      <c r="DU692" s="233">
        <f ca="1">COUNTIF('Group Stages'!J7:J150,DT692)</f>
        <v>0</v>
      </c>
      <c r="DV692" s="233">
        <f ca="1">COUNTIF('Group Stages'!K7:K150,DT692)</f>
        <v>0</v>
      </c>
      <c r="DW692" s="233">
        <f ca="1">COUNTIF('Group Stages'!L7:L150,DT692)</f>
        <v>0</v>
      </c>
      <c r="DX692" s="233">
        <f ca="1">COUNTIF('Group Stages'!M7:M150,DT692)</f>
        <v>0</v>
      </c>
      <c r="DY692" s="233">
        <f ca="1">COUNTIF('Group Stages'!N7:N150,DT692)</f>
        <v>0</v>
      </c>
      <c r="DZ692" s="233">
        <f ca="1">COUNTIF('Group Stages'!O7:O150,DT692)</f>
        <v>0</v>
      </c>
      <c r="EA692" s="233">
        <f ca="1">COUNTIF('Group Stages'!P7:P150,DT692)</f>
        <v>0</v>
      </c>
      <c r="EB692" s="233">
        <f ca="1">COUNTIF('Group Stages'!Q7:Q150,DT692)</f>
        <v>0</v>
      </c>
      <c r="EC692" s="233">
        <f ca="1">COUNTIF('Knock Out Stages'!K7:K85,DT692)</f>
        <v>0</v>
      </c>
      <c r="ED692" s="233">
        <f ca="1">COUNTIF('Knock Out Stages'!L7:L85,DT692)</f>
        <v>0</v>
      </c>
      <c r="EE692" s="233">
        <f ca="1">COUNTIF('Knock Out Stages'!M7:M85,DT692)</f>
        <v>0</v>
      </c>
      <c r="EF692" s="233">
        <f ca="1">COUNTIF('Knock Out Stages'!N7:N85,DT692)</f>
        <v>0</v>
      </c>
      <c r="EG692" s="233">
        <f ca="1">COUNTIF('Knock Out Stages'!O7:O85,DT692)</f>
        <v>0</v>
      </c>
      <c r="EH692" s="233">
        <f ca="1">COUNTIF('Knock Out Stages'!P7:P85,DT692)</f>
        <v>0</v>
      </c>
      <c r="EI692" s="233">
        <f ca="1">COUNTIF('Knock Out Stages'!Q7:Q85,DT692)</f>
        <v>0</v>
      </c>
      <c r="EJ692" s="233">
        <f ca="1">COUNTIF('Knock Out Stages'!R7:R85,DT692)</f>
        <v>0</v>
      </c>
      <c r="EK692" s="233">
        <f t="shared" ca="1" si="923"/>
        <v>0</v>
      </c>
      <c r="EL692" s="235">
        <f ca="1">RANK(EK692,EK3:EK1250)+COUNTIF(EK3:EK692,EK692)-1</f>
        <v>690</v>
      </c>
      <c r="EM692" s="233" t="str">
        <f t="shared" ca="1" si="924"/>
        <v>Mehdi Ghayedi (Iran)</v>
      </c>
    </row>
    <row r="693" spans="121:143" x14ac:dyDescent="0.2">
      <c r="DQ693" s="233" t="str">
        <f t="shared" ca="1" si="920"/>
        <v>Iran</v>
      </c>
      <c r="DR693" s="233">
        <f t="shared" si="921"/>
        <v>14</v>
      </c>
      <c r="DS693" s="233">
        <f t="shared" si="922"/>
        <v>25</v>
      </c>
      <c r="DT693" s="233" t="str">
        <f ca="1">OFFSET(C3,DR693,DS693)</f>
        <v>Mehdi Hashemnejad</v>
      </c>
      <c r="DU693" s="233">
        <f ca="1">COUNTIF('Group Stages'!J7:J150,DT693)</f>
        <v>0</v>
      </c>
      <c r="DV693" s="233">
        <f ca="1">COUNTIF('Group Stages'!K7:K150,DT693)</f>
        <v>0</v>
      </c>
      <c r="DW693" s="233">
        <f ca="1">COUNTIF('Group Stages'!L7:L150,DT693)</f>
        <v>0</v>
      </c>
      <c r="DX693" s="233">
        <f ca="1">COUNTIF('Group Stages'!M7:M150,DT693)</f>
        <v>0</v>
      </c>
      <c r="DY693" s="233">
        <f ca="1">COUNTIF('Group Stages'!N7:N150,DT693)</f>
        <v>0</v>
      </c>
      <c r="DZ693" s="233">
        <f ca="1">COUNTIF('Group Stages'!O7:O150,DT693)</f>
        <v>0</v>
      </c>
      <c r="EA693" s="233">
        <f ca="1">COUNTIF('Group Stages'!P7:P150,DT693)</f>
        <v>0</v>
      </c>
      <c r="EB693" s="233">
        <f ca="1">COUNTIF('Group Stages'!Q7:Q150,DT693)</f>
        <v>0</v>
      </c>
      <c r="EC693" s="233">
        <f ca="1">COUNTIF('Knock Out Stages'!K7:K85,DT693)</f>
        <v>0</v>
      </c>
      <c r="ED693" s="233">
        <f ca="1">COUNTIF('Knock Out Stages'!L7:L85,DT693)</f>
        <v>0</v>
      </c>
      <c r="EE693" s="233">
        <f ca="1">COUNTIF('Knock Out Stages'!M7:M85,DT693)</f>
        <v>0</v>
      </c>
      <c r="EF693" s="233">
        <f ca="1">COUNTIF('Knock Out Stages'!N7:N85,DT693)</f>
        <v>0</v>
      </c>
      <c r="EG693" s="233">
        <f ca="1">COUNTIF('Knock Out Stages'!O7:O85,DT693)</f>
        <v>0</v>
      </c>
      <c r="EH693" s="233">
        <f ca="1">COUNTIF('Knock Out Stages'!P7:P85,DT693)</f>
        <v>0</v>
      </c>
      <c r="EI693" s="233">
        <f ca="1">COUNTIF('Knock Out Stages'!Q7:Q85,DT693)</f>
        <v>0</v>
      </c>
      <c r="EJ693" s="233">
        <f ca="1">COUNTIF('Knock Out Stages'!R7:R85,DT693)</f>
        <v>0</v>
      </c>
      <c r="EK693" s="233">
        <f t="shared" ca="1" si="923"/>
        <v>0</v>
      </c>
      <c r="EL693" s="235">
        <f ca="1">RANK(EK693,EK3:EK1250)+COUNTIF(EK3:EK693,EK693)-1</f>
        <v>691</v>
      </c>
      <c r="EM693" s="233" t="str">
        <f t="shared" ca="1" si="924"/>
        <v>Mehdi Hashemnejad (Iran)</v>
      </c>
    </row>
    <row r="694" spans="121:143" x14ac:dyDescent="0.2">
      <c r="DQ694" s="233" t="str">
        <f t="shared" ca="1" si="920"/>
        <v>Iran</v>
      </c>
      <c r="DR694" s="233">
        <f t="shared" si="921"/>
        <v>15</v>
      </c>
      <c r="DS694" s="233">
        <f t="shared" si="922"/>
        <v>25</v>
      </c>
      <c r="DT694" s="233" t="str">
        <f ca="1">OFFSET(C3,DR694,DS694)</f>
        <v>Mehdi Taremi</v>
      </c>
      <c r="DU694" s="233">
        <f ca="1">COUNTIF('Group Stages'!J7:J150,DT694)</f>
        <v>0</v>
      </c>
      <c r="DV694" s="233">
        <f ca="1">COUNTIF('Group Stages'!K7:K150,DT694)</f>
        <v>0</v>
      </c>
      <c r="DW694" s="233">
        <f ca="1">COUNTIF('Group Stages'!L7:L150,DT694)</f>
        <v>0</v>
      </c>
      <c r="DX694" s="233">
        <f ca="1">COUNTIF('Group Stages'!M7:M150,DT694)</f>
        <v>0</v>
      </c>
      <c r="DY694" s="233">
        <f ca="1">COUNTIF('Group Stages'!N7:N150,DT694)</f>
        <v>0</v>
      </c>
      <c r="DZ694" s="233">
        <f ca="1">COUNTIF('Group Stages'!O7:O150,DT694)</f>
        <v>0</v>
      </c>
      <c r="EA694" s="233">
        <f ca="1">COUNTIF('Group Stages'!P7:P150,DT694)</f>
        <v>0</v>
      </c>
      <c r="EB694" s="233">
        <f ca="1">COUNTIF('Group Stages'!Q7:Q150,DT694)</f>
        <v>0</v>
      </c>
      <c r="EC694" s="233">
        <f ca="1">COUNTIF('Knock Out Stages'!K7:K85,DT694)</f>
        <v>0</v>
      </c>
      <c r="ED694" s="233">
        <f ca="1">COUNTIF('Knock Out Stages'!L7:L85,DT694)</f>
        <v>0</v>
      </c>
      <c r="EE694" s="233">
        <f ca="1">COUNTIF('Knock Out Stages'!M7:M85,DT694)</f>
        <v>0</v>
      </c>
      <c r="EF694" s="233">
        <f ca="1">COUNTIF('Knock Out Stages'!N7:N85,DT694)</f>
        <v>0</v>
      </c>
      <c r="EG694" s="233">
        <f ca="1">COUNTIF('Knock Out Stages'!O7:O85,DT694)</f>
        <v>0</v>
      </c>
      <c r="EH694" s="233">
        <f ca="1">COUNTIF('Knock Out Stages'!P7:P85,DT694)</f>
        <v>0</v>
      </c>
      <c r="EI694" s="233">
        <f ca="1">COUNTIF('Knock Out Stages'!Q7:Q85,DT694)</f>
        <v>0</v>
      </c>
      <c r="EJ694" s="233">
        <f ca="1">COUNTIF('Knock Out Stages'!R7:R85,DT694)</f>
        <v>0</v>
      </c>
      <c r="EK694" s="233">
        <f t="shared" ca="1" si="923"/>
        <v>0</v>
      </c>
      <c r="EL694" s="235">
        <f ca="1">RANK(EK694,EK3:EK1250)+COUNTIF(EK3:EK694,EK694)-1</f>
        <v>692</v>
      </c>
      <c r="EM694" s="233" t="str">
        <f t="shared" ca="1" si="924"/>
        <v>Mehdi Taremi (Iran)</v>
      </c>
    </row>
    <row r="695" spans="121:143" x14ac:dyDescent="0.2">
      <c r="DQ695" s="233" t="str">
        <f t="shared" ca="1" si="920"/>
        <v>Iran</v>
      </c>
      <c r="DR695" s="233">
        <f t="shared" si="921"/>
        <v>16</v>
      </c>
      <c r="DS695" s="233">
        <f t="shared" si="922"/>
        <v>25</v>
      </c>
      <c r="DT695" s="233" t="str">
        <f ca="1">OFFSET(C3,DR695,DS695)</f>
        <v>Mehdi Torabi</v>
      </c>
      <c r="DU695" s="233">
        <f ca="1">COUNTIF('Group Stages'!J7:J150,DT695)</f>
        <v>0</v>
      </c>
      <c r="DV695" s="233">
        <f ca="1">COUNTIF('Group Stages'!K7:K150,DT695)</f>
        <v>0</v>
      </c>
      <c r="DW695" s="233">
        <f ca="1">COUNTIF('Group Stages'!L7:L150,DT695)</f>
        <v>0</v>
      </c>
      <c r="DX695" s="233">
        <f ca="1">COUNTIF('Group Stages'!M7:M150,DT695)</f>
        <v>0</v>
      </c>
      <c r="DY695" s="233">
        <f ca="1">COUNTIF('Group Stages'!N7:N150,DT695)</f>
        <v>0</v>
      </c>
      <c r="DZ695" s="233">
        <f ca="1">COUNTIF('Group Stages'!O7:O150,DT695)</f>
        <v>0</v>
      </c>
      <c r="EA695" s="233">
        <f ca="1">COUNTIF('Group Stages'!P7:P150,DT695)</f>
        <v>0</v>
      </c>
      <c r="EB695" s="233">
        <f ca="1">COUNTIF('Group Stages'!Q7:Q150,DT695)</f>
        <v>0</v>
      </c>
      <c r="EC695" s="233">
        <f ca="1">COUNTIF('Knock Out Stages'!K7:K85,DT695)</f>
        <v>0</v>
      </c>
      <c r="ED695" s="233">
        <f ca="1">COUNTIF('Knock Out Stages'!L7:L85,DT695)</f>
        <v>0</v>
      </c>
      <c r="EE695" s="233">
        <f ca="1">COUNTIF('Knock Out Stages'!M7:M85,DT695)</f>
        <v>0</v>
      </c>
      <c r="EF695" s="233">
        <f ca="1">COUNTIF('Knock Out Stages'!N7:N85,DT695)</f>
        <v>0</v>
      </c>
      <c r="EG695" s="233">
        <f ca="1">COUNTIF('Knock Out Stages'!O7:O85,DT695)</f>
        <v>0</v>
      </c>
      <c r="EH695" s="233">
        <f ca="1">COUNTIF('Knock Out Stages'!P7:P85,DT695)</f>
        <v>0</v>
      </c>
      <c r="EI695" s="233">
        <f ca="1">COUNTIF('Knock Out Stages'!Q7:Q85,DT695)</f>
        <v>0</v>
      </c>
      <c r="EJ695" s="233">
        <f ca="1">COUNTIF('Knock Out Stages'!R7:R85,DT695)</f>
        <v>0</v>
      </c>
      <c r="EK695" s="233">
        <f t="shared" ca="1" si="923"/>
        <v>0</v>
      </c>
      <c r="EL695" s="235">
        <f ca="1">RANK(EK695,EK3:EK1250)+COUNTIF(EK3:EK695,EK695)-1</f>
        <v>693</v>
      </c>
      <c r="EM695" s="233" t="str">
        <f t="shared" ca="1" si="924"/>
        <v>Mehdi Torabi (Iran)</v>
      </c>
    </row>
    <row r="696" spans="121:143" x14ac:dyDescent="0.2">
      <c r="DQ696" s="233" t="str">
        <f t="shared" ref="DQ696:DQ759" ca="1" si="927">DQ695</f>
        <v>Iran</v>
      </c>
      <c r="DR696" s="233">
        <f t="shared" ref="DR696:DR759" si="928">DR670</f>
        <v>17</v>
      </c>
      <c r="DS696" s="233">
        <f t="shared" ref="DS696:DS759" si="929">DS670+1</f>
        <v>25</v>
      </c>
      <c r="DT696" s="233" t="str">
        <f ca="1">OFFSET(C3,DR696,DS696)</f>
        <v>Milad Mohammadi</v>
      </c>
      <c r="DU696" s="233">
        <f ca="1">COUNTIF('Group Stages'!J7:J150,DT696)</f>
        <v>0</v>
      </c>
      <c r="DV696" s="233">
        <f ca="1">COUNTIF('Group Stages'!K7:K150,DT696)</f>
        <v>0</v>
      </c>
      <c r="DW696" s="233">
        <f ca="1">COUNTIF('Group Stages'!L7:L150,DT696)</f>
        <v>0</v>
      </c>
      <c r="DX696" s="233">
        <f ca="1">COUNTIF('Group Stages'!M7:M150,DT696)</f>
        <v>0</v>
      </c>
      <c r="DY696" s="233">
        <f ca="1">COUNTIF('Group Stages'!N7:N150,DT696)</f>
        <v>0</v>
      </c>
      <c r="DZ696" s="233">
        <f ca="1">COUNTIF('Group Stages'!O7:O150,DT696)</f>
        <v>0</v>
      </c>
      <c r="EA696" s="233">
        <f ca="1">COUNTIF('Group Stages'!P7:P150,DT696)</f>
        <v>0</v>
      </c>
      <c r="EB696" s="233">
        <f ca="1">COUNTIF('Group Stages'!Q7:Q150,DT696)</f>
        <v>0</v>
      </c>
      <c r="EC696" s="233">
        <f ca="1">COUNTIF('Knock Out Stages'!K7:K85,DT696)</f>
        <v>0</v>
      </c>
      <c r="ED696" s="233">
        <f ca="1">COUNTIF('Knock Out Stages'!L7:L85,DT696)</f>
        <v>0</v>
      </c>
      <c r="EE696" s="233">
        <f ca="1">COUNTIF('Knock Out Stages'!M7:M85,DT696)</f>
        <v>0</v>
      </c>
      <c r="EF696" s="233">
        <f ca="1">COUNTIF('Knock Out Stages'!N7:N85,DT696)</f>
        <v>0</v>
      </c>
      <c r="EG696" s="233">
        <f ca="1">COUNTIF('Knock Out Stages'!O7:O85,DT696)</f>
        <v>0</v>
      </c>
      <c r="EH696" s="233">
        <f ca="1">COUNTIF('Knock Out Stages'!P7:P85,DT696)</f>
        <v>0</v>
      </c>
      <c r="EI696" s="233">
        <f ca="1">COUNTIF('Knock Out Stages'!Q7:Q85,DT696)</f>
        <v>0</v>
      </c>
      <c r="EJ696" s="233">
        <f ca="1">COUNTIF('Knock Out Stages'!R7:R85,DT696)</f>
        <v>0</v>
      </c>
      <c r="EK696" s="233">
        <f t="shared" ca="1" si="923"/>
        <v>0</v>
      </c>
      <c r="EL696" s="235">
        <f ca="1">RANK(EK696,EK3:EK1250)+COUNTIF(EK3:EK696,EK696)-1</f>
        <v>694</v>
      </c>
      <c r="EM696" s="233" t="str">
        <f t="shared" ca="1" si="924"/>
        <v>Milad Mohammadi (Iran)</v>
      </c>
    </row>
    <row r="697" spans="121:143" x14ac:dyDescent="0.2">
      <c r="DQ697" s="233" t="str">
        <f t="shared" ca="1" si="927"/>
        <v>Iran</v>
      </c>
      <c r="DR697" s="233">
        <f t="shared" si="928"/>
        <v>18</v>
      </c>
      <c r="DS697" s="233">
        <f t="shared" si="929"/>
        <v>25</v>
      </c>
      <c r="DT697" s="233" t="str">
        <f ca="1">OFFSET(C3,DR697,DS697)</f>
        <v>Mohammad Ghorbani</v>
      </c>
      <c r="DU697" s="233">
        <f ca="1">COUNTIF('Group Stages'!J7:J150,DT697)</f>
        <v>0</v>
      </c>
      <c r="DV697" s="233">
        <f ca="1">COUNTIF('Group Stages'!K7:K150,DT697)</f>
        <v>0</v>
      </c>
      <c r="DW697" s="233">
        <f ca="1">COUNTIF('Group Stages'!L7:L150,DT697)</f>
        <v>0</v>
      </c>
      <c r="DX697" s="233">
        <f ca="1">COUNTIF('Group Stages'!M7:M150,DT697)</f>
        <v>0</v>
      </c>
      <c r="DY697" s="233">
        <f ca="1">COUNTIF('Group Stages'!N7:N150,DT697)</f>
        <v>0</v>
      </c>
      <c r="DZ697" s="233">
        <f ca="1">COUNTIF('Group Stages'!O7:O150,DT697)</f>
        <v>0</v>
      </c>
      <c r="EA697" s="233">
        <f ca="1">COUNTIF('Group Stages'!P7:P150,DT697)</f>
        <v>0</v>
      </c>
      <c r="EB697" s="233">
        <f ca="1">COUNTIF('Group Stages'!Q7:Q150,DT697)</f>
        <v>0</v>
      </c>
      <c r="EC697" s="233">
        <f ca="1">COUNTIF('Knock Out Stages'!K7:K85,DT697)</f>
        <v>0</v>
      </c>
      <c r="ED697" s="233">
        <f ca="1">COUNTIF('Knock Out Stages'!L7:L85,DT697)</f>
        <v>0</v>
      </c>
      <c r="EE697" s="233">
        <f ca="1">COUNTIF('Knock Out Stages'!M7:M85,DT697)</f>
        <v>0</v>
      </c>
      <c r="EF697" s="233">
        <f ca="1">COUNTIF('Knock Out Stages'!N7:N85,DT697)</f>
        <v>0</v>
      </c>
      <c r="EG697" s="233">
        <f ca="1">COUNTIF('Knock Out Stages'!O7:O85,DT697)</f>
        <v>0</v>
      </c>
      <c r="EH697" s="233">
        <f ca="1">COUNTIF('Knock Out Stages'!P7:P85,DT697)</f>
        <v>0</v>
      </c>
      <c r="EI697" s="233">
        <f ca="1">COUNTIF('Knock Out Stages'!Q7:Q85,DT697)</f>
        <v>0</v>
      </c>
      <c r="EJ697" s="233">
        <f ca="1">COUNTIF('Knock Out Stages'!R7:R85,DT697)</f>
        <v>0</v>
      </c>
      <c r="EK697" s="233">
        <f t="shared" ca="1" si="923"/>
        <v>0</v>
      </c>
      <c r="EL697" s="235">
        <f ca="1">RANK(EK697,EK3:EK1250)+COUNTIF(EK3:EK697,EK697)-1</f>
        <v>695</v>
      </c>
      <c r="EM697" s="233" t="str">
        <f t="shared" ca="1" si="924"/>
        <v>Mohammad Ghorbani (Iran)</v>
      </c>
    </row>
    <row r="698" spans="121:143" x14ac:dyDescent="0.2">
      <c r="DQ698" s="233" t="str">
        <f t="shared" ca="1" si="927"/>
        <v>Iran</v>
      </c>
      <c r="DR698" s="233">
        <f t="shared" si="928"/>
        <v>19</v>
      </c>
      <c r="DS698" s="233">
        <f t="shared" si="929"/>
        <v>25</v>
      </c>
      <c r="DT698" s="233" t="str">
        <f ca="1">OFFSET(C3,DR698,DS698)</f>
        <v>Mohammad Mohebbi</v>
      </c>
      <c r="DU698" s="233">
        <f ca="1">COUNTIF('Group Stages'!J7:J150,DT698)</f>
        <v>0</v>
      </c>
      <c r="DV698" s="233">
        <f ca="1">COUNTIF('Group Stages'!K7:K150,DT698)</f>
        <v>0</v>
      </c>
      <c r="DW698" s="233">
        <f ca="1">COUNTIF('Group Stages'!L7:L150,DT698)</f>
        <v>0</v>
      </c>
      <c r="DX698" s="233">
        <f ca="1">COUNTIF('Group Stages'!M7:M150,DT698)</f>
        <v>0</v>
      </c>
      <c r="DY698" s="233">
        <f ca="1">COUNTIF('Group Stages'!N7:N150,DT698)</f>
        <v>0</v>
      </c>
      <c r="DZ698" s="233">
        <f ca="1">COUNTIF('Group Stages'!O7:O150,DT698)</f>
        <v>0</v>
      </c>
      <c r="EA698" s="233">
        <f ca="1">COUNTIF('Group Stages'!P7:P150,DT698)</f>
        <v>0</v>
      </c>
      <c r="EB698" s="233">
        <f ca="1">COUNTIF('Group Stages'!Q7:Q150,DT698)</f>
        <v>0</v>
      </c>
      <c r="EC698" s="233">
        <f ca="1">COUNTIF('Knock Out Stages'!K7:K85,DT698)</f>
        <v>0</v>
      </c>
      <c r="ED698" s="233">
        <f ca="1">COUNTIF('Knock Out Stages'!L7:L85,DT698)</f>
        <v>0</v>
      </c>
      <c r="EE698" s="233">
        <f ca="1">COUNTIF('Knock Out Stages'!M7:M85,DT698)</f>
        <v>0</v>
      </c>
      <c r="EF698" s="233">
        <f ca="1">COUNTIF('Knock Out Stages'!N7:N85,DT698)</f>
        <v>0</v>
      </c>
      <c r="EG698" s="233">
        <f ca="1">COUNTIF('Knock Out Stages'!O7:O85,DT698)</f>
        <v>0</v>
      </c>
      <c r="EH698" s="233">
        <f ca="1">COUNTIF('Knock Out Stages'!P7:P85,DT698)</f>
        <v>0</v>
      </c>
      <c r="EI698" s="233">
        <f ca="1">COUNTIF('Knock Out Stages'!Q7:Q85,DT698)</f>
        <v>0</v>
      </c>
      <c r="EJ698" s="233">
        <f ca="1">COUNTIF('Knock Out Stages'!R7:R85,DT698)</f>
        <v>0</v>
      </c>
      <c r="EK698" s="233">
        <f t="shared" ca="1" si="923"/>
        <v>0</v>
      </c>
      <c r="EL698" s="235">
        <f ca="1">RANK(EK698,EK3:EK1250)+COUNTIF(EK3:EK698,EK698)-1</f>
        <v>696</v>
      </c>
      <c r="EM698" s="233" t="str">
        <f t="shared" ca="1" si="924"/>
        <v>Mohammad Mohebbi (Iran)</v>
      </c>
    </row>
    <row r="699" spans="121:143" x14ac:dyDescent="0.2">
      <c r="DQ699" s="233" t="str">
        <f t="shared" ca="1" si="927"/>
        <v>Iran</v>
      </c>
      <c r="DR699" s="233">
        <f t="shared" si="928"/>
        <v>20</v>
      </c>
      <c r="DS699" s="233">
        <f t="shared" si="929"/>
        <v>25</v>
      </c>
      <c r="DT699" s="233" t="str">
        <f ca="1">OFFSET(C3,DR699,DS699)</f>
        <v>Omid Norafkan</v>
      </c>
      <c r="DU699" s="233">
        <f ca="1">COUNTIF('Group Stages'!J7:J150,DT699)</f>
        <v>0</v>
      </c>
      <c r="DV699" s="233">
        <f ca="1">COUNTIF('Group Stages'!K7:K150,DT699)</f>
        <v>0</v>
      </c>
      <c r="DW699" s="233">
        <f ca="1">COUNTIF('Group Stages'!L7:L150,DT699)</f>
        <v>0</v>
      </c>
      <c r="DX699" s="233">
        <f ca="1">COUNTIF('Group Stages'!M7:M150,DT699)</f>
        <v>0</v>
      </c>
      <c r="DY699" s="233">
        <f ca="1">COUNTIF('Group Stages'!N7:N150,DT699)</f>
        <v>0</v>
      </c>
      <c r="DZ699" s="233">
        <f ca="1">COUNTIF('Group Stages'!O7:O150,DT699)</f>
        <v>0</v>
      </c>
      <c r="EA699" s="233">
        <f ca="1">COUNTIF('Group Stages'!P7:P150,DT699)</f>
        <v>0</v>
      </c>
      <c r="EB699" s="233">
        <f ca="1">COUNTIF('Group Stages'!Q7:Q150,DT699)</f>
        <v>0</v>
      </c>
      <c r="EC699" s="233">
        <f ca="1">COUNTIF('Knock Out Stages'!K7:K85,DT699)</f>
        <v>0</v>
      </c>
      <c r="ED699" s="233">
        <f ca="1">COUNTIF('Knock Out Stages'!L7:L85,DT699)</f>
        <v>0</v>
      </c>
      <c r="EE699" s="233">
        <f ca="1">COUNTIF('Knock Out Stages'!M7:M85,DT699)</f>
        <v>0</v>
      </c>
      <c r="EF699" s="233">
        <f ca="1">COUNTIF('Knock Out Stages'!N7:N85,DT699)</f>
        <v>0</v>
      </c>
      <c r="EG699" s="233">
        <f ca="1">COUNTIF('Knock Out Stages'!O7:O85,DT699)</f>
        <v>0</v>
      </c>
      <c r="EH699" s="233">
        <f ca="1">COUNTIF('Knock Out Stages'!P7:P85,DT699)</f>
        <v>0</v>
      </c>
      <c r="EI699" s="233">
        <f ca="1">COUNTIF('Knock Out Stages'!Q7:Q85,DT699)</f>
        <v>0</v>
      </c>
      <c r="EJ699" s="233">
        <f ca="1">COUNTIF('Knock Out Stages'!R7:R85,DT699)</f>
        <v>0</v>
      </c>
      <c r="EK699" s="233">
        <f t="shared" ca="1" si="923"/>
        <v>0</v>
      </c>
      <c r="EL699" s="235">
        <f ca="1">RANK(EK699,EK3:EK1250)+COUNTIF(EK3:EK699,EK699)-1</f>
        <v>697</v>
      </c>
      <c r="EM699" s="233" t="str">
        <f t="shared" ca="1" si="924"/>
        <v>Omid Norafkan (Iran)</v>
      </c>
    </row>
    <row r="700" spans="121:143" x14ac:dyDescent="0.2">
      <c r="DQ700" s="233" t="str">
        <f t="shared" ca="1" si="927"/>
        <v>Iran</v>
      </c>
      <c r="DR700" s="233">
        <f t="shared" si="928"/>
        <v>21</v>
      </c>
      <c r="DS700" s="233">
        <f t="shared" si="929"/>
        <v>25</v>
      </c>
      <c r="DT700" s="233" t="str">
        <f ca="1">OFFSET(C3,DR700,DS700)</f>
        <v>Payam Niazmand</v>
      </c>
      <c r="DU700" s="233">
        <f ca="1">COUNTIF('Group Stages'!J7:J150,DT700)</f>
        <v>0</v>
      </c>
      <c r="DV700" s="233">
        <f ca="1">COUNTIF('Group Stages'!K7:K150,DT700)</f>
        <v>0</v>
      </c>
      <c r="DW700" s="233">
        <f ca="1">COUNTIF('Group Stages'!L7:L150,DT700)</f>
        <v>0</v>
      </c>
      <c r="DX700" s="233">
        <f ca="1">COUNTIF('Group Stages'!M7:M150,DT700)</f>
        <v>0</v>
      </c>
      <c r="DY700" s="233">
        <f ca="1">COUNTIF('Group Stages'!N7:N150,DT700)</f>
        <v>0</v>
      </c>
      <c r="DZ700" s="233">
        <f ca="1">COUNTIF('Group Stages'!O7:O150,DT700)</f>
        <v>0</v>
      </c>
      <c r="EA700" s="233">
        <f ca="1">COUNTIF('Group Stages'!P7:P150,DT700)</f>
        <v>0</v>
      </c>
      <c r="EB700" s="233">
        <f ca="1">COUNTIF('Group Stages'!Q7:Q150,DT700)</f>
        <v>0</v>
      </c>
      <c r="EC700" s="233">
        <f ca="1">COUNTIF('Knock Out Stages'!K7:K85,DT700)</f>
        <v>0</v>
      </c>
      <c r="ED700" s="233">
        <f ca="1">COUNTIF('Knock Out Stages'!L7:L85,DT700)</f>
        <v>0</v>
      </c>
      <c r="EE700" s="233">
        <f ca="1">COUNTIF('Knock Out Stages'!M7:M85,DT700)</f>
        <v>0</v>
      </c>
      <c r="EF700" s="233">
        <f ca="1">COUNTIF('Knock Out Stages'!N7:N85,DT700)</f>
        <v>0</v>
      </c>
      <c r="EG700" s="233">
        <f ca="1">COUNTIF('Knock Out Stages'!O7:O85,DT700)</f>
        <v>0</v>
      </c>
      <c r="EH700" s="233">
        <f ca="1">COUNTIF('Knock Out Stages'!P7:P85,DT700)</f>
        <v>0</v>
      </c>
      <c r="EI700" s="233">
        <f ca="1">COUNTIF('Knock Out Stages'!Q7:Q85,DT700)</f>
        <v>0</v>
      </c>
      <c r="EJ700" s="233">
        <f ca="1">COUNTIF('Knock Out Stages'!R7:R85,DT700)</f>
        <v>0</v>
      </c>
      <c r="EK700" s="233">
        <f t="shared" ca="1" si="923"/>
        <v>0</v>
      </c>
      <c r="EL700" s="235">
        <f ca="1">RANK(EK700,EK3:EK1250)+COUNTIF(EK3:EK700,EK700)-1</f>
        <v>698</v>
      </c>
      <c r="EM700" s="233" t="str">
        <f t="shared" ca="1" si="924"/>
        <v>Payam Niazmand (Iran)</v>
      </c>
    </row>
    <row r="701" spans="121:143" x14ac:dyDescent="0.2">
      <c r="DQ701" s="233" t="str">
        <f t="shared" ca="1" si="927"/>
        <v>Iran</v>
      </c>
      <c r="DR701" s="233">
        <f t="shared" si="928"/>
        <v>22</v>
      </c>
      <c r="DS701" s="233">
        <f t="shared" si="929"/>
        <v>25</v>
      </c>
      <c r="DT701" s="233" t="str">
        <f ca="1">OFFSET(C3,DR701,DS701)</f>
        <v>Ramin Rezaeian</v>
      </c>
      <c r="DU701" s="233">
        <f ca="1">COUNTIF('Group Stages'!J7:J150,DT701)</f>
        <v>0</v>
      </c>
      <c r="DV701" s="233">
        <f ca="1">COUNTIF('Group Stages'!K7:K150,DT701)</f>
        <v>0</v>
      </c>
      <c r="DW701" s="233">
        <f ca="1">COUNTIF('Group Stages'!L7:L150,DT701)</f>
        <v>0</v>
      </c>
      <c r="DX701" s="233">
        <f ca="1">COUNTIF('Group Stages'!M7:M150,DT701)</f>
        <v>0</v>
      </c>
      <c r="DY701" s="233">
        <f ca="1">COUNTIF('Group Stages'!N7:N150,DT701)</f>
        <v>0</v>
      </c>
      <c r="DZ701" s="233">
        <f ca="1">COUNTIF('Group Stages'!O7:O150,DT701)</f>
        <v>0</v>
      </c>
      <c r="EA701" s="233">
        <f ca="1">COUNTIF('Group Stages'!P7:P150,DT701)</f>
        <v>0</v>
      </c>
      <c r="EB701" s="233">
        <f ca="1">COUNTIF('Group Stages'!Q7:Q150,DT701)</f>
        <v>0</v>
      </c>
      <c r="EC701" s="233">
        <f ca="1">COUNTIF('Knock Out Stages'!K7:K85,DT701)</f>
        <v>0</v>
      </c>
      <c r="ED701" s="233">
        <f ca="1">COUNTIF('Knock Out Stages'!L7:L85,DT701)</f>
        <v>0</v>
      </c>
      <c r="EE701" s="233">
        <f ca="1">COUNTIF('Knock Out Stages'!M7:M85,DT701)</f>
        <v>0</v>
      </c>
      <c r="EF701" s="233">
        <f ca="1">COUNTIF('Knock Out Stages'!N7:N85,DT701)</f>
        <v>0</v>
      </c>
      <c r="EG701" s="233">
        <f ca="1">COUNTIF('Knock Out Stages'!O7:O85,DT701)</f>
        <v>0</v>
      </c>
      <c r="EH701" s="233">
        <f ca="1">COUNTIF('Knock Out Stages'!P7:P85,DT701)</f>
        <v>0</v>
      </c>
      <c r="EI701" s="233">
        <f ca="1">COUNTIF('Knock Out Stages'!Q7:Q85,DT701)</f>
        <v>0</v>
      </c>
      <c r="EJ701" s="233">
        <f ca="1">COUNTIF('Knock Out Stages'!R7:R85,DT701)</f>
        <v>0</v>
      </c>
      <c r="EK701" s="233">
        <f t="shared" ca="1" si="923"/>
        <v>0</v>
      </c>
      <c r="EL701" s="235">
        <f ca="1">RANK(EK701,EK3:EK1250)+COUNTIF(EK3:EK701,EK701)-1</f>
        <v>699</v>
      </c>
      <c r="EM701" s="233" t="str">
        <f t="shared" ca="1" si="924"/>
        <v>Ramin Rezaeian (Iran)</v>
      </c>
    </row>
    <row r="702" spans="121:143" x14ac:dyDescent="0.2">
      <c r="DQ702" s="233" t="str">
        <f t="shared" ca="1" si="927"/>
        <v>Iran</v>
      </c>
      <c r="DR702" s="233">
        <f t="shared" si="928"/>
        <v>23</v>
      </c>
      <c r="DS702" s="233">
        <f t="shared" si="929"/>
        <v>25</v>
      </c>
      <c r="DT702" s="233" t="str">
        <f ca="1">OFFSET(C3,DR702,DS702)</f>
        <v>Saeid Ezatolahi</v>
      </c>
      <c r="DU702" s="233">
        <f ca="1">COUNTIF('Group Stages'!J7:J150,DT702)</f>
        <v>0</v>
      </c>
      <c r="DV702" s="233">
        <f ca="1">COUNTIF('Group Stages'!K7:K150,DT702)</f>
        <v>0</v>
      </c>
      <c r="DW702" s="233">
        <f ca="1">COUNTIF('Group Stages'!L7:L150,DT702)</f>
        <v>0</v>
      </c>
      <c r="DX702" s="233">
        <f ca="1">COUNTIF('Group Stages'!M7:M150,DT702)</f>
        <v>0</v>
      </c>
      <c r="DY702" s="233">
        <f ca="1">COUNTIF('Group Stages'!N7:N150,DT702)</f>
        <v>0</v>
      </c>
      <c r="DZ702" s="233">
        <f ca="1">COUNTIF('Group Stages'!O7:O150,DT702)</f>
        <v>0</v>
      </c>
      <c r="EA702" s="233">
        <f ca="1">COUNTIF('Group Stages'!P7:P150,DT702)</f>
        <v>0</v>
      </c>
      <c r="EB702" s="233">
        <f ca="1">COUNTIF('Group Stages'!Q7:Q150,DT702)</f>
        <v>0</v>
      </c>
      <c r="EC702" s="233">
        <f ca="1">COUNTIF('Knock Out Stages'!K7:K85,DT702)</f>
        <v>0</v>
      </c>
      <c r="ED702" s="233">
        <f ca="1">COUNTIF('Knock Out Stages'!L7:L85,DT702)</f>
        <v>0</v>
      </c>
      <c r="EE702" s="233">
        <f ca="1">COUNTIF('Knock Out Stages'!M7:M85,DT702)</f>
        <v>0</v>
      </c>
      <c r="EF702" s="233">
        <f ca="1">COUNTIF('Knock Out Stages'!N7:N85,DT702)</f>
        <v>0</v>
      </c>
      <c r="EG702" s="233">
        <f ca="1">COUNTIF('Knock Out Stages'!O7:O85,DT702)</f>
        <v>0</v>
      </c>
      <c r="EH702" s="233">
        <f ca="1">COUNTIF('Knock Out Stages'!P7:P85,DT702)</f>
        <v>0</v>
      </c>
      <c r="EI702" s="233">
        <f ca="1">COUNTIF('Knock Out Stages'!Q7:Q85,DT702)</f>
        <v>0</v>
      </c>
      <c r="EJ702" s="233">
        <f ca="1">COUNTIF('Knock Out Stages'!R7:R85,DT702)</f>
        <v>0</v>
      </c>
      <c r="EK702" s="233">
        <f t="shared" ca="1" si="923"/>
        <v>0</v>
      </c>
      <c r="EL702" s="235">
        <f ca="1">RANK(EK702,EK3:EK1250)+COUNTIF(EK3:EK702,EK702)-1</f>
        <v>700</v>
      </c>
      <c r="EM702" s="233" t="str">
        <f t="shared" ca="1" si="924"/>
        <v>Saeid Ezatolahi (Iran)</v>
      </c>
    </row>
    <row r="703" spans="121:143" x14ac:dyDescent="0.2">
      <c r="DQ703" s="233" t="str">
        <f t="shared" ca="1" si="927"/>
        <v>Iran</v>
      </c>
      <c r="DR703" s="233">
        <f t="shared" si="928"/>
        <v>24</v>
      </c>
      <c r="DS703" s="233">
        <f t="shared" si="929"/>
        <v>25</v>
      </c>
      <c r="DT703" s="233" t="str">
        <f ca="1">OFFSET(C3,DR703,DS703)</f>
        <v>Saman Fallah</v>
      </c>
      <c r="DU703" s="233">
        <f ca="1">COUNTIF('Group Stages'!J7:J150,DT703)</f>
        <v>0</v>
      </c>
      <c r="DV703" s="233">
        <f ca="1">COUNTIF('Group Stages'!K7:K150,DT703)</f>
        <v>0</v>
      </c>
      <c r="DW703" s="233">
        <f ca="1">COUNTIF('Group Stages'!L7:L150,DT703)</f>
        <v>0</v>
      </c>
      <c r="DX703" s="233">
        <f ca="1">COUNTIF('Group Stages'!M7:M150,DT703)</f>
        <v>0</v>
      </c>
      <c r="DY703" s="233">
        <f ca="1">COUNTIF('Group Stages'!N7:N150,DT703)</f>
        <v>0</v>
      </c>
      <c r="DZ703" s="233">
        <f ca="1">COUNTIF('Group Stages'!O7:O150,DT703)</f>
        <v>0</v>
      </c>
      <c r="EA703" s="233">
        <f ca="1">COUNTIF('Group Stages'!P7:P150,DT703)</f>
        <v>0</v>
      </c>
      <c r="EB703" s="233">
        <f ca="1">COUNTIF('Group Stages'!Q7:Q150,DT703)</f>
        <v>0</v>
      </c>
      <c r="EC703" s="233">
        <f ca="1">COUNTIF('Knock Out Stages'!K7:K85,DT703)</f>
        <v>0</v>
      </c>
      <c r="ED703" s="233">
        <f ca="1">COUNTIF('Knock Out Stages'!L7:L85,DT703)</f>
        <v>0</v>
      </c>
      <c r="EE703" s="233">
        <f ca="1">COUNTIF('Knock Out Stages'!M7:M85,DT703)</f>
        <v>0</v>
      </c>
      <c r="EF703" s="233">
        <f ca="1">COUNTIF('Knock Out Stages'!N7:N85,DT703)</f>
        <v>0</v>
      </c>
      <c r="EG703" s="233">
        <f ca="1">COUNTIF('Knock Out Stages'!O7:O85,DT703)</f>
        <v>0</v>
      </c>
      <c r="EH703" s="233">
        <f ca="1">COUNTIF('Knock Out Stages'!P7:P85,DT703)</f>
        <v>0</v>
      </c>
      <c r="EI703" s="233">
        <f ca="1">COUNTIF('Knock Out Stages'!Q7:Q85,DT703)</f>
        <v>0</v>
      </c>
      <c r="EJ703" s="233">
        <f ca="1">COUNTIF('Knock Out Stages'!R7:R85,DT703)</f>
        <v>0</v>
      </c>
      <c r="EK703" s="233">
        <f t="shared" ca="1" si="923"/>
        <v>0</v>
      </c>
      <c r="EL703" s="235">
        <f ca="1">RANK(EK703,EK3:EK1250)+COUNTIF(EK3:EK703,EK703)-1</f>
        <v>701</v>
      </c>
      <c r="EM703" s="233" t="str">
        <f t="shared" ca="1" si="924"/>
        <v>Saman Fallah (Iran)</v>
      </c>
    </row>
    <row r="704" spans="121:143" x14ac:dyDescent="0.2">
      <c r="DQ704" s="233" t="str">
        <f t="shared" ca="1" si="927"/>
        <v>Iran</v>
      </c>
      <c r="DR704" s="233">
        <f t="shared" si="928"/>
        <v>25</v>
      </c>
      <c r="DS704" s="233">
        <f t="shared" si="929"/>
        <v>25</v>
      </c>
      <c r="DT704" s="233" t="str">
        <f ca="1">OFFSET(C3,DR704,DS704)</f>
        <v>Saman Ghoddos</v>
      </c>
      <c r="DU704" s="233">
        <f ca="1">COUNTIF('Group Stages'!J7:J150,DT704)</f>
        <v>0</v>
      </c>
      <c r="DV704" s="233">
        <f ca="1">COUNTIF('Group Stages'!K7:K150,DT704)</f>
        <v>0</v>
      </c>
      <c r="DW704" s="233">
        <f ca="1">COUNTIF('Group Stages'!L7:L150,DT704)</f>
        <v>0</v>
      </c>
      <c r="DX704" s="233">
        <f ca="1">COUNTIF('Group Stages'!M7:M150,DT704)</f>
        <v>0</v>
      </c>
      <c r="DY704" s="233">
        <f ca="1">COUNTIF('Group Stages'!N7:N150,DT704)</f>
        <v>0</v>
      </c>
      <c r="DZ704" s="233">
        <f ca="1">COUNTIF('Group Stages'!O7:O150,DT704)</f>
        <v>0</v>
      </c>
      <c r="EA704" s="233">
        <f ca="1">COUNTIF('Group Stages'!P7:P150,DT704)</f>
        <v>0</v>
      </c>
      <c r="EB704" s="233">
        <f ca="1">COUNTIF('Group Stages'!Q7:Q150,DT704)</f>
        <v>0</v>
      </c>
      <c r="EC704" s="233">
        <f ca="1">COUNTIF('Knock Out Stages'!K7:K85,DT704)</f>
        <v>0</v>
      </c>
      <c r="ED704" s="233">
        <f ca="1">COUNTIF('Knock Out Stages'!L7:L85,DT704)</f>
        <v>0</v>
      </c>
      <c r="EE704" s="233">
        <f ca="1">COUNTIF('Knock Out Stages'!M7:M85,DT704)</f>
        <v>0</v>
      </c>
      <c r="EF704" s="233">
        <f ca="1">COUNTIF('Knock Out Stages'!N7:N85,DT704)</f>
        <v>0</v>
      </c>
      <c r="EG704" s="233">
        <f ca="1">COUNTIF('Knock Out Stages'!O7:O85,DT704)</f>
        <v>0</v>
      </c>
      <c r="EH704" s="233">
        <f ca="1">COUNTIF('Knock Out Stages'!P7:P85,DT704)</f>
        <v>0</v>
      </c>
      <c r="EI704" s="233">
        <f ca="1">COUNTIF('Knock Out Stages'!Q7:Q85,DT704)</f>
        <v>0</v>
      </c>
      <c r="EJ704" s="233">
        <f ca="1">COUNTIF('Knock Out Stages'!R7:R85,DT704)</f>
        <v>0</v>
      </c>
      <c r="EK704" s="233">
        <f t="shared" ca="1" si="923"/>
        <v>0</v>
      </c>
      <c r="EL704" s="235">
        <f ca="1">RANK(EK704,EK3:EK1250)+COUNTIF(EK3:EK704,EK704)-1</f>
        <v>702</v>
      </c>
      <c r="EM704" s="233" t="str">
        <f t="shared" ca="1" si="924"/>
        <v>Saman Ghoddos (Iran)</v>
      </c>
    </row>
    <row r="705" spans="121:143" x14ac:dyDescent="0.2">
      <c r="DQ705" s="233" t="str">
        <f ca="1">OFFSET(C2,DR705,DS705)</f>
        <v>New Zealand</v>
      </c>
      <c r="DR705" s="233">
        <f t="shared" si="928"/>
        <v>0</v>
      </c>
      <c r="DS705" s="233">
        <f t="shared" si="929"/>
        <v>26</v>
      </c>
      <c r="DT705" s="233" t="str">
        <f ca="1">OFFSET(C3,DR705,DS705)</f>
        <v>Alex Paulsen</v>
      </c>
      <c r="DU705" s="233">
        <f ca="1">COUNTIF('Group Stages'!J7:J150,DT705)</f>
        <v>0</v>
      </c>
      <c r="DV705" s="233">
        <f ca="1">COUNTIF('Group Stages'!K7:K150,DT705)</f>
        <v>0</v>
      </c>
      <c r="DW705" s="233">
        <f ca="1">COUNTIF('Group Stages'!L7:L150,DT705)</f>
        <v>0</v>
      </c>
      <c r="DX705" s="233">
        <f ca="1">COUNTIF('Group Stages'!M7:M150,DT705)</f>
        <v>0</v>
      </c>
      <c r="DY705" s="233">
        <f ca="1">COUNTIF('Group Stages'!N7:N150,DT705)</f>
        <v>0</v>
      </c>
      <c r="DZ705" s="233">
        <f ca="1">COUNTIF('Group Stages'!O7:O150,DT705)</f>
        <v>0</v>
      </c>
      <c r="EA705" s="233">
        <f ca="1">COUNTIF('Group Stages'!P7:P150,DT705)</f>
        <v>0</v>
      </c>
      <c r="EB705" s="233">
        <f ca="1">COUNTIF('Group Stages'!Q7:Q150,DT705)</f>
        <v>0</v>
      </c>
      <c r="EC705" s="233">
        <f ca="1">COUNTIF('Knock Out Stages'!K7:K85,DT705)</f>
        <v>0</v>
      </c>
      <c r="ED705" s="233">
        <f ca="1">COUNTIF('Knock Out Stages'!L7:L85,DT705)</f>
        <v>0</v>
      </c>
      <c r="EE705" s="233">
        <f ca="1">COUNTIF('Knock Out Stages'!M7:M85,DT705)</f>
        <v>0</v>
      </c>
      <c r="EF705" s="233">
        <f ca="1">COUNTIF('Knock Out Stages'!N7:N85,DT705)</f>
        <v>0</v>
      </c>
      <c r="EG705" s="233">
        <f ca="1">COUNTIF('Knock Out Stages'!O7:O85,DT705)</f>
        <v>0</v>
      </c>
      <c r="EH705" s="233">
        <f ca="1">COUNTIF('Knock Out Stages'!P7:P85,DT705)</f>
        <v>0</v>
      </c>
      <c r="EI705" s="233">
        <f ca="1">COUNTIF('Knock Out Stages'!Q7:Q85,DT705)</f>
        <v>0</v>
      </c>
      <c r="EJ705" s="233">
        <f ca="1">COUNTIF('Knock Out Stages'!R7:R85,DT705)</f>
        <v>0</v>
      </c>
      <c r="EK705" s="233">
        <f t="shared" ca="1" si="923"/>
        <v>0</v>
      </c>
      <c r="EL705" s="235">
        <f ca="1">RANK(EK705,EK3:EK1250)+COUNTIF(EK3:EK705,EK705)-1</f>
        <v>703</v>
      </c>
      <c r="EM705" s="233" t="str">
        <f t="shared" ca="1" si="924"/>
        <v>Alex Paulsen (New Zealand)</v>
      </c>
    </row>
    <row r="706" spans="121:143" x14ac:dyDescent="0.2">
      <c r="DQ706" s="233" t="str">
        <f t="shared" ref="DQ706" ca="1" si="930">DQ705</f>
        <v>New Zealand</v>
      </c>
      <c r="DR706" s="233">
        <f t="shared" si="928"/>
        <v>1</v>
      </c>
      <c r="DS706" s="233">
        <f t="shared" si="929"/>
        <v>26</v>
      </c>
      <c r="DT706" s="233" t="str">
        <f ca="1">OFFSET(C3,DR706,DS706)</f>
        <v>Alex Rufer</v>
      </c>
      <c r="DU706" s="233">
        <f ca="1">COUNTIF('Group Stages'!J7:J150,DT706)</f>
        <v>0</v>
      </c>
      <c r="DV706" s="233">
        <f ca="1">COUNTIF('Group Stages'!K7:K150,DT706)</f>
        <v>0</v>
      </c>
      <c r="DW706" s="233">
        <f ca="1">COUNTIF('Group Stages'!L7:L150,DT706)</f>
        <v>0</v>
      </c>
      <c r="DX706" s="233">
        <f ca="1">COUNTIF('Group Stages'!M7:M150,DT706)</f>
        <v>0</v>
      </c>
      <c r="DY706" s="233">
        <f ca="1">COUNTIF('Group Stages'!N7:N150,DT706)</f>
        <v>0</v>
      </c>
      <c r="DZ706" s="233">
        <f ca="1">COUNTIF('Group Stages'!O7:O150,DT706)</f>
        <v>0</v>
      </c>
      <c r="EA706" s="233">
        <f ca="1">COUNTIF('Group Stages'!P7:P150,DT706)</f>
        <v>0</v>
      </c>
      <c r="EB706" s="233">
        <f ca="1">COUNTIF('Group Stages'!Q7:Q150,DT706)</f>
        <v>0</v>
      </c>
      <c r="EC706" s="233">
        <f ca="1">COUNTIF('Knock Out Stages'!K7:K85,DT706)</f>
        <v>0</v>
      </c>
      <c r="ED706" s="233">
        <f ca="1">COUNTIF('Knock Out Stages'!L7:L85,DT706)</f>
        <v>0</v>
      </c>
      <c r="EE706" s="233">
        <f ca="1">COUNTIF('Knock Out Stages'!M7:M85,DT706)</f>
        <v>0</v>
      </c>
      <c r="EF706" s="233">
        <f ca="1">COUNTIF('Knock Out Stages'!N7:N85,DT706)</f>
        <v>0</v>
      </c>
      <c r="EG706" s="233">
        <f ca="1">COUNTIF('Knock Out Stages'!O7:O85,DT706)</f>
        <v>0</v>
      </c>
      <c r="EH706" s="233">
        <f ca="1">COUNTIF('Knock Out Stages'!P7:P85,DT706)</f>
        <v>0</v>
      </c>
      <c r="EI706" s="233">
        <f ca="1">COUNTIF('Knock Out Stages'!Q7:Q85,DT706)</f>
        <v>0</v>
      </c>
      <c r="EJ706" s="233">
        <f ca="1">COUNTIF('Knock Out Stages'!R7:R85,DT706)</f>
        <v>0</v>
      </c>
      <c r="EK706" s="233">
        <f t="shared" ca="1" si="923"/>
        <v>0</v>
      </c>
      <c r="EL706" s="235">
        <f ca="1">RANK(EK706,EK3:EK1250)+COUNTIF(EK3:EK706,EK706)-1</f>
        <v>704</v>
      </c>
      <c r="EM706" s="233" t="str">
        <f t="shared" ca="1" si="924"/>
        <v>Alex Rufer (New Zealand)</v>
      </c>
    </row>
    <row r="707" spans="121:143" x14ac:dyDescent="0.2">
      <c r="DQ707" s="233" t="str">
        <f t="shared" ca="1" si="927"/>
        <v>New Zealand</v>
      </c>
      <c r="DR707" s="233">
        <f t="shared" si="928"/>
        <v>2</v>
      </c>
      <c r="DS707" s="233">
        <f t="shared" si="929"/>
        <v>26</v>
      </c>
      <c r="DT707" s="233" t="str">
        <f ca="1">OFFSET(C3,DR707,DS707)</f>
        <v>Andre De Jong</v>
      </c>
      <c r="DU707" s="233">
        <f ca="1">COUNTIF('Group Stages'!J7:J150,DT707)</f>
        <v>0</v>
      </c>
      <c r="DV707" s="233">
        <f ca="1">COUNTIF('Group Stages'!K7:K150,DT707)</f>
        <v>0</v>
      </c>
      <c r="DW707" s="233">
        <f ca="1">COUNTIF('Group Stages'!L7:L150,DT707)</f>
        <v>0</v>
      </c>
      <c r="DX707" s="233">
        <f ca="1">COUNTIF('Group Stages'!M7:M150,DT707)</f>
        <v>0</v>
      </c>
      <c r="DY707" s="233">
        <f ca="1">COUNTIF('Group Stages'!N7:N150,DT707)</f>
        <v>0</v>
      </c>
      <c r="DZ707" s="233">
        <f ca="1">COUNTIF('Group Stages'!O7:O150,DT707)</f>
        <v>0</v>
      </c>
      <c r="EA707" s="233">
        <f ca="1">COUNTIF('Group Stages'!P7:P150,DT707)</f>
        <v>0</v>
      </c>
      <c r="EB707" s="233">
        <f ca="1">COUNTIF('Group Stages'!Q7:Q150,DT707)</f>
        <v>0</v>
      </c>
      <c r="EC707" s="233">
        <f ca="1">COUNTIF('Knock Out Stages'!K7:K85,DT707)</f>
        <v>0</v>
      </c>
      <c r="ED707" s="233">
        <f ca="1">COUNTIF('Knock Out Stages'!L7:L85,DT707)</f>
        <v>0</v>
      </c>
      <c r="EE707" s="233">
        <f ca="1">COUNTIF('Knock Out Stages'!M7:M85,DT707)</f>
        <v>0</v>
      </c>
      <c r="EF707" s="233">
        <f ca="1">COUNTIF('Knock Out Stages'!N7:N85,DT707)</f>
        <v>0</v>
      </c>
      <c r="EG707" s="233">
        <f ca="1">COUNTIF('Knock Out Stages'!O7:O85,DT707)</f>
        <v>0</v>
      </c>
      <c r="EH707" s="233">
        <f ca="1">COUNTIF('Knock Out Stages'!P7:P85,DT707)</f>
        <v>0</v>
      </c>
      <c r="EI707" s="233">
        <f ca="1">COUNTIF('Knock Out Stages'!Q7:Q85,DT707)</f>
        <v>0</v>
      </c>
      <c r="EJ707" s="233">
        <f ca="1">COUNTIF('Knock Out Stages'!R7:R85,DT707)</f>
        <v>0</v>
      </c>
      <c r="EK707" s="233">
        <f t="shared" ca="1" si="923"/>
        <v>0</v>
      </c>
      <c r="EL707" s="235">
        <f ca="1">RANK(EK707,EK3:EK1250)+COUNTIF(EK3:EK707,EK707)-1</f>
        <v>705</v>
      </c>
      <c r="EM707" s="233" t="str">
        <f t="shared" ca="1" si="924"/>
        <v>Andre De Jong (New Zealand)</v>
      </c>
    </row>
    <row r="708" spans="121:143" x14ac:dyDescent="0.2">
      <c r="DQ708" s="233" t="str">
        <f t="shared" ca="1" si="927"/>
        <v>New Zealand</v>
      </c>
      <c r="DR708" s="233">
        <f t="shared" si="928"/>
        <v>3</v>
      </c>
      <c r="DS708" s="233">
        <f t="shared" si="929"/>
        <v>26</v>
      </c>
      <c r="DT708" s="233" t="str">
        <f ca="1">OFFSET(C3,DR708,DS708)</f>
        <v>Ben Old</v>
      </c>
      <c r="DU708" s="233">
        <f ca="1">COUNTIF('Group Stages'!J7:J150,DT708)</f>
        <v>0</v>
      </c>
      <c r="DV708" s="233">
        <f ca="1">COUNTIF('Group Stages'!K7:K150,DT708)</f>
        <v>0</v>
      </c>
      <c r="DW708" s="233">
        <f ca="1">COUNTIF('Group Stages'!L7:L150,DT708)</f>
        <v>0</v>
      </c>
      <c r="DX708" s="233">
        <f ca="1">COUNTIF('Group Stages'!M7:M150,DT708)</f>
        <v>0</v>
      </c>
      <c r="DY708" s="233">
        <f ca="1">COUNTIF('Group Stages'!N7:N150,DT708)</f>
        <v>0</v>
      </c>
      <c r="DZ708" s="233">
        <f ca="1">COUNTIF('Group Stages'!O7:O150,DT708)</f>
        <v>0</v>
      </c>
      <c r="EA708" s="233">
        <f ca="1">COUNTIF('Group Stages'!P7:P150,DT708)</f>
        <v>0</v>
      </c>
      <c r="EB708" s="233">
        <f ca="1">COUNTIF('Group Stages'!Q7:Q150,DT708)</f>
        <v>0</v>
      </c>
      <c r="EC708" s="233">
        <f ca="1">COUNTIF('Knock Out Stages'!K7:K85,DT708)</f>
        <v>0</v>
      </c>
      <c r="ED708" s="233">
        <f ca="1">COUNTIF('Knock Out Stages'!L7:L85,DT708)</f>
        <v>0</v>
      </c>
      <c r="EE708" s="233">
        <f ca="1">COUNTIF('Knock Out Stages'!M7:M85,DT708)</f>
        <v>0</v>
      </c>
      <c r="EF708" s="233">
        <f ca="1">COUNTIF('Knock Out Stages'!N7:N85,DT708)</f>
        <v>0</v>
      </c>
      <c r="EG708" s="233">
        <f ca="1">COUNTIF('Knock Out Stages'!O7:O85,DT708)</f>
        <v>0</v>
      </c>
      <c r="EH708" s="233">
        <f ca="1">COUNTIF('Knock Out Stages'!P7:P85,DT708)</f>
        <v>0</v>
      </c>
      <c r="EI708" s="233">
        <f ca="1">COUNTIF('Knock Out Stages'!Q7:Q85,DT708)</f>
        <v>0</v>
      </c>
      <c r="EJ708" s="233">
        <f ca="1">COUNTIF('Knock Out Stages'!R7:R85,DT708)</f>
        <v>0</v>
      </c>
      <c r="EK708" s="233">
        <f t="shared" ref="EK708:EK771" ca="1" si="931">SUM(DU708:EJ708)</f>
        <v>0</v>
      </c>
      <c r="EL708" s="235">
        <f ca="1">RANK(EK708,EK3:EK1250)+COUNTIF(EK3:EK708,EK708)-1</f>
        <v>706</v>
      </c>
      <c r="EM708" s="233" t="str">
        <f t="shared" ref="EM708:EM771" ca="1" si="932">DT708&amp;" ("&amp;DQ708&amp;")"</f>
        <v>Ben Old (New Zealand)</v>
      </c>
    </row>
    <row r="709" spans="121:143" x14ac:dyDescent="0.2">
      <c r="DQ709" s="233" t="str">
        <f t="shared" ca="1" si="927"/>
        <v>New Zealand</v>
      </c>
      <c r="DR709" s="233">
        <f t="shared" si="928"/>
        <v>4</v>
      </c>
      <c r="DS709" s="233">
        <f t="shared" si="929"/>
        <v>26</v>
      </c>
      <c r="DT709" s="233" t="str">
        <f ca="1">OFFSET(C3,DR709,DS709)</f>
        <v>Ben Waine</v>
      </c>
      <c r="DU709" s="233">
        <f ca="1">COUNTIF('Group Stages'!J7:J150,DT709)</f>
        <v>0</v>
      </c>
      <c r="DV709" s="233">
        <f ca="1">COUNTIF('Group Stages'!K7:K150,DT709)</f>
        <v>0</v>
      </c>
      <c r="DW709" s="233">
        <f ca="1">COUNTIF('Group Stages'!L7:L150,DT709)</f>
        <v>0</v>
      </c>
      <c r="DX709" s="233">
        <f ca="1">COUNTIF('Group Stages'!M7:M150,DT709)</f>
        <v>0</v>
      </c>
      <c r="DY709" s="233">
        <f ca="1">COUNTIF('Group Stages'!N7:N150,DT709)</f>
        <v>0</v>
      </c>
      <c r="DZ709" s="233">
        <f ca="1">COUNTIF('Group Stages'!O7:O150,DT709)</f>
        <v>0</v>
      </c>
      <c r="EA709" s="233">
        <f ca="1">COUNTIF('Group Stages'!P7:P150,DT709)</f>
        <v>0</v>
      </c>
      <c r="EB709" s="233">
        <f ca="1">COUNTIF('Group Stages'!Q7:Q150,DT709)</f>
        <v>0</v>
      </c>
      <c r="EC709" s="233">
        <f ca="1">COUNTIF('Knock Out Stages'!K7:K85,DT709)</f>
        <v>0</v>
      </c>
      <c r="ED709" s="233">
        <f ca="1">COUNTIF('Knock Out Stages'!L7:L85,DT709)</f>
        <v>0</v>
      </c>
      <c r="EE709" s="233">
        <f ca="1">COUNTIF('Knock Out Stages'!M7:M85,DT709)</f>
        <v>0</v>
      </c>
      <c r="EF709" s="233">
        <f ca="1">COUNTIF('Knock Out Stages'!N7:N85,DT709)</f>
        <v>0</v>
      </c>
      <c r="EG709" s="233">
        <f ca="1">COUNTIF('Knock Out Stages'!O7:O85,DT709)</f>
        <v>0</v>
      </c>
      <c r="EH709" s="233">
        <f ca="1">COUNTIF('Knock Out Stages'!P7:P85,DT709)</f>
        <v>0</v>
      </c>
      <c r="EI709" s="233">
        <f ca="1">COUNTIF('Knock Out Stages'!Q7:Q85,DT709)</f>
        <v>0</v>
      </c>
      <c r="EJ709" s="233">
        <f ca="1">COUNTIF('Knock Out Stages'!R7:R85,DT709)</f>
        <v>0</v>
      </c>
      <c r="EK709" s="233">
        <f t="shared" ca="1" si="931"/>
        <v>0</v>
      </c>
      <c r="EL709" s="235">
        <f ca="1">RANK(EK709,EK3:EK1250)+COUNTIF(EK3:EK709,EK709)-1</f>
        <v>707</v>
      </c>
      <c r="EM709" s="233" t="str">
        <f t="shared" ca="1" si="932"/>
        <v>Ben Waine (New Zealand)</v>
      </c>
    </row>
    <row r="710" spans="121:143" x14ac:dyDescent="0.2">
      <c r="DQ710" s="233" t="str">
        <f t="shared" ca="1" si="927"/>
        <v>New Zealand</v>
      </c>
      <c r="DR710" s="233">
        <f t="shared" si="928"/>
        <v>5</v>
      </c>
      <c r="DS710" s="233">
        <f t="shared" si="929"/>
        <v>26</v>
      </c>
      <c r="DT710" s="233" t="str">
        <f ca="1">OFFSET(C3,DR710,DS710)</f>
        <v>Bill Tuiloma</v>
      </c>
      <c r="DU710" s="233">
        <f ca="1">COUNTIF('Group Stages'!J7:J150,DT710)</f>
        <v>0</v>
      </c>
      <c r="DV710" s="233">
        <f ca="1">COUNTIF('Group Stages'!K7:K150,DT710)</f>
        <v>0</v>
      </c>
      <c r="DW710" s="233">
        <f ca="1">COUNTIF('Group Stages'!L7:L150,DT710)</f>
        <v>0</v>
      </c>
      <c r="DX710" s="233">
        <f ca="1">COUNTIF('Group Stages'!M7:M150,DT710)</f>
        <v>0</v>
      </c>
      <c r="DY710" s="233">
        <f ca="1">COUNTIF('Group Stages'!N7:N150,DT710)</f>
        <v>0</v>
      </c>
      <c r="DZ710" s="233">
        <f ca="1">COUNTIF('Group Stages'!O7:O150,DT710)</f>
        <v>0</v>
      </c>
      <c r="EA710" s="233">
        <f ca="1">COUNTIF('Group Stages'!P7:P150,DT710)</f>
        <v>0</v>
      </c>
      <c r="EB710" s="233">
        <f ca="1">COUNTIF('Group Stages'!Q7:Q150,DT710)</f>
        <v>0</v>
      </c>
      <c r="EC710" s="233">
        <f ca="1">COUNTIF('Knock Out Stages'!K7:K85,DT710)</f>
        <v>0</v>
      </c>
      <c r="ED710" s="233">
        <f ca="1">COUNTIF('Knock Out Stages'!L7:L85,DT710)</f>
        <v>0</v>
      </c>
      <c r="EE710" s="233">
        <f ca="1">COUNTIF('Knock Out Stages'!M7:M85,DT710)</f>
        <v>0</v>
      </c>
      <c r="EF710" s="233">
        <f ca="1">COUNTIF('Knock Out Stages'!N7:N85,DT710)</f>
        <v>0</v>
      </c>
      <c r="EG710" s="233">
        <f ca="1">COUNTIF('Knock Out Stages'!O7:O85,DT710)</f>
        <v>0</v>
      </c>
      <c r="EH710" s="233">
        <f ca="1">COUNTIF('Knock Out Stages'!P7:P85,DT710)</f>
        <v>0</v>
      </c>
      <c r="EI710" s="233">
        <f ca="1">COUNTIF('Knock Out Stages'!Q7:Q85,DT710)</f>
        <v>0</v>
      </c>
      <c r="EJ710" s="233">
        <f ca="1">COUNTIF('Knock Out Stages'!R7:R85,DT710)</f>
        <v>0</v>
      </c>
      <c r="EK710" s="233">
        <f t="shared" ca="1" si="931"/>
        <v>0</v>
      </c>
      <c r="EL710" s="235">
        <f ca="1">RANK(EK710,EK3:EK1250)+COUNTIF(EK3:EK710,EK710)-1</f>
        <v>708</v>
      </c>
      <c r="EM710" s="233" t="str">
        <f t="shared" ca="1" si="932"/>
        <v>Bill Tuiloma (New Zealand)</v>
      </c>
    </row>
    <row r="711" spans="121:143" x14ac:dyDescent="0.2">
      <c r="DQ711" s="233" t="str">
        <f t="shared" ca="1" si="927"/>
        <v>New Zealand</v>
      </c>
      <c r="DR711" s="233">
        <f t="shared" si="928"/>
        <v>6</v>
      </c>
      <c r="DS711" s="233">
        <f t="shared" si="929"/>
        <v>26</v>
      </c>
      <c r="DT711" s="233" t="str">
        <f ca="1">OFFSET(C3,DR711,DS711)</f>
        <v>Callan Elliot</v>
      </c>
      <c r="DU711" s="233">
        <f ca="1">COUNTIF('Group Stages'!J7:J150,DT711)</f>
        <v>0</v>
      </c>
      <c r="DV711" s="233">
        <f ca="1">COUNTIF('Group Stages'!K7:K150,DT711)</f>
        <v>0</v>
      </c>
      <c r="DW711" s="233">
        <f ca="1">COUNTIF('Group Stages'!L7:L150,DT711)</f>
        <v>0</v>
      </c>
      <c r="DX711" s="233">
        <f ca="1">COUNTIF('Group Stages'!M7:M150,DT711)</f>
        <v>0</v>
      </c>
      <c r="DY711" s="233">
        <f ca="1">COUNTIF('Group Stages'!N7:N150,DT711)</f>
        <v>0</v>
      </c>
      <c r="DZ711" s="233">
        <f ca="1">COUNTIF('Group Stages'!O7:O150,DT711)</f>
        <v>0</v>
      </c>
      <c r="EA711" s="233">
        <f ca="1">COUNTIF('Group Stages'!P7:P150,DT711)</f>
        <v>0</v>
      </c>
      <c r="EB711" s="233">
        <f ca="1">COUNTIF('Group Stages'!Q7:Q150,DT711)</f>
        <v>0</v>
      </c>
      <c r="EC711" s="233">
        <f ca="1">COUNTIF('Knock Out Stages'!K7:K85,DT711)</f>
        <v>0</v>
      </c>
      <c r="ED711" s="233">
        <f ca="1">COUNTIF('Knock Out Stages'!L7:L85,DT711)</f>
        <v>0</v>
      </c>
      <c r="EE711" s="233">
        <f ca="1">COUNTIF('Knock Out Stages'!M7:M85,DT711)</f>
        <v>0</v>
      </c>
      <c r="EF711" s="233">
        <f ca="1">COUNTIF('Knock Out Stages'!N7:N85,DT711)</f>
        <v>0</v>
      </c>
      <c r="EG711" s="233">
        <f ca="1">COUNTIF('Knock Out Stages'!O7:O85,DT711)</f>
        <v>0</v>
      </c>
      <c r="EH711" s="233">
        <f ca="1">COUNTIF('Knock Out Stages'!P7:P85,DT711)</f>
        <v>0</v>
      </c>
      <c r="EI711" s="233">
        <f ca="1">COUNTIF('Knock Out Stages'!Q7:Q85,DT711)</f>
        <v>0</v>
      </c>
      <c r="EJ711" s="233">
        <f ca="1">COUNTIF('Knock Out Stages'!R7:R85,DT711)</f>
        <v>0</v>
      </c>
      <c r="EK711" s="233">
        <f t="shared" ca="1" si="931"/>
        <v>0</v>
      </c>
      <c r="EL711" s="235">
        <f ca="1">RANK(EK711,EK3:EK1250)+COUNTIF(EK3:EK711,EK711)-1</f>
        <v>709</v>
      </c>
      <c r="EM711" s="233" t="str">
        <f t="shared" ca="1" si="932"/>
        <v>Callan Elliot (New Zealand)</v>
      </c>
    </row>
    <row r="712" spans="121:143" x14ac:dyDescent="0.2">
      <c r="DQ712" s="233" t="str">
        <f t="shared" ca="1" si="927"/>
        <v>New Zealand</v>
      </c>
      <c r="DR712" s="233">
        <f t="shared" si="928"/>
        <v>7</v>
      </c>
      <c r="DS712" s="233">
        <f t="shared" si="929"/>
        <v>26</v>
      </c>
      <c r="DT712" s="233" t="str">
        <f ca="1">OFFSET(C3,DR712,DS712)</f>
        <v>Callum McCowatt</v>
      </c>
      <c r="DU712" s="233">
        <f ca="1">COUNTIF('Group Stages'!J7:J150,DT712)</f>
        <v>0</v>
      </c>
      <c r="DV712" s="233">
        <f ca="1">COUNTIF('Group Stages'!K7:K150,DT712)</f>
        <v>0</v>
      </c>
      <c r="DW712" s="233">
        <f ca="1">COUNTIF('Group Stages'!L7:L150,DT712)</f>
        <v>0</v>
      </c>
      <c r="DX712" s="233">
        <f ca="1">COUNTIF('Group Stages'!M7:M150,DT712)</f>
        <v>0</v>
      </c>
      <c r="DY712" s="233">
        <f ca="1">COUNTIF('Group Stages'!N7:N150,DT712)</f>
        <v>0</v>
      </c>
      <c r="DZ712" s="233">
        <f ca="1">COUNTIF('Group Stages'!O7:O150,DT712)</f>
        <v>0</v>
      </c>
      <c r="EA712" s="233">
        <f ca="1">COUNTIF('Group Stages'!P7:P150,DT712)</f>
        <v>0</v>
      </c>
      <c r="EB712" s="233">
        <f ca="1">COUNTIF('Group Stages'!Q7:Q150,DT712)</f>
        <v>0</v>
      </c>
      <c r="EC712" s="233">
        <f ca="1">COUNTIF('Knock Out Stages'!K7:K85,DT712)</f>
        <v>0</v>
      </c>
      <c r="ED712" s="233">
        <f ca="1">COUNTIF('Knock Out Stages'!L7:L85,DT712)</f>
        <v>0</v>
      </c>
      <c r="EE712" s="233">
        <f ca="1">COUNTIF('Knock Out Stages'!M7:M85,DT712)</f>
        <v>0</v>
      </c>
      <c r="EF712" s="233">
        <f ca="1">COUNTIF('Knock Out Stages'!N7:N85,DT712)</f>
        <v>0</v>
      </c>
      <c r="EG712" s="233">
        <f ca="1">COUNTIF('Knock Out Stages'!O7:O85,DT712)</f>
        <v>0</v>
      </c>
      <c r="EH712" s="233">
        <f ca="1">COUNTIF('Knock Out Stages'!P7:P85,DT712)</f>
        <v>0</v>
      </c>
      <c r="EI712" s="233">
        <f ca="1">COUNTIF('Knock Out Stages'!Q7:Q85,DT712)</f>
        <v>0</v>
      </c>
      <c r="EJ712" s="233">
        <f ca="1">COUNTIF('Knock Out Stages'!R7:R85,DT712)</f>
        <v>0</v>
      </c>
      <c r="EK712" s="233">
        <f t="shared" ca="1" si="931"/>
        <v>0</v>
      </c>
      <c r="EL712" s="235">
        <f ca="1">RANK(EK712,EK3:EK1250)+COUNTIF(EK3:EK712,EK712)-1</f>
        <v>710</v>
      </c>
      <c r="EM712" s="233" t="str">
        <f t="shared" ca="1" si="932"/>
        <v>Callum McCowatt (New Zealand)</v>
      </c>
    </row>
    <row r="713" spans="121:143" x14ac:dyDescent="0.2">
      <c r="DQ713" s="233" t="str">
        <f t="shared" ca="1" si="927"/>
        <v>New Zealand</v>
      </c>
      <c r="DR713" s="233">
        <f t="shared" si="928"/>
        <v>8</v>
      </c>
      <c r="DS713" s="233">
        <f t="shared" si="929"/>
        <v>26</v>
      </c>
      <c r="DT713" s="233" t="str">
        <f ca="1">OFFSET(C3,DR713,DS713)</f>
        <v>Elijah Just</v>
      </c>
      <c r="DU713" s="233">
        <f ca="1">COUNTIF('Group Stages'!J7:J150,DT713)</f>
        <v>0</v>
      </c>
      <c r="DV713" s="233">
        <f ca="1">COUNTIF('Group Stages'!K7:K150,DT713)</f>
        <v>0</v>
      </c>
      <c r="DW713" s="233">
        <f ca="1">COUNTIF('Group Stages'!L7:L150,DT713)</f>
        <v>0</v>
      </c>
      <c r="DX713" s="233">
        <f ca="1">COUNTIF('Group Stages'!M7:M150,DT713)</f>
        <v>0</v>
      </c>
      <c r="DY713" s="233">
        <f ca="1">COUNTIF('Group Stages'!N7:N150,DT713)</f>
        <v>0</v>
      </c>
      <c r="DZ713" s="233">
        <f ca="1">COUNTIF('Group Stages'!O7:O150,DT713)</f>
        <v>0</v>
      </c>
      <c r="EA713" s="233">
        <f ca="1">COUNTIF('Group Stages'!P7:P150,DT713)</f>
        <v>0</v>
      </c>
      <c r="EB713" s="233">
        <f ca="1">COUNTIF('Group Stages'!Q7:Q150,DT713)</f>
        <v>0</v>
      </c>
      <c r="EC713" s="233">
        <f ca="1">COUNTIF('Knock Out Stages'!K7:K85,DT713)</f>
        <v>0</v>
      </c>
      <c r="ED713" s="233">
        <f ca="1">COUNTIF('Knock Out Stages'!L7:L85,DT713)</f>
        <v>0</v>
      </c>
      <c r="EE713" s="233">
        <f ca="1">COUNTIF('Knock Out Stages'!M7:M85,DT713)</f>
        <v>0</v>
      </c>
      <c r="EF713" s="233">
        <f ca="1">COUNTIF('Knock Out Stages'!N7:N85,DT713)</f>
        <v>0</v>
      </c>
      <c r="EG713" s="233">
        <f ca="1">COUNTIF('Knock Out Stages'!O7:O85,DT713)</f>
        <v>0</v>
      </c>
      <c r="EH713" s="233">
        <f ca="1">COUNTIF('Knock Out Stages'!P7:P85,DT713)</f>
        <v>0</v>
      </c>
      <c r="EI713" s="233">
        <f ca="1">COUNTIF('Knock Out Stages'!Q7:Q85,DT713)</f>
        <v>0</v>
      </c>
      <c r="EJ713" s="233">
        <f ca="1">COUNTIF('Knock Out Stages'!R7:R85,DT713)</f>
        <v>0</v>
      </c>
      <c r="EK713" s="233">
        <f t="shared" ca="1" si="931"/>
        <v>0</v>
      </c>
      <c r="EL713" s="235">
        <f ca="1">RANK(EK713,EK3:EK1250)+COUNTIF(EK3:EK713,EK713)-1</f>
        <v>711</v>
      </c>
      <c r="EM713" s="233" t="str">
        <f t="shared" ca="1" si="932"/>
        <v>Elijah Just (New Zealand)</v>
      </c>
    </row>
    <row r="714" spans="121:143" x14ac:dyDescent="0.2">
      <c r="DQ714" s="233" t="str">
        <f t="shared" ca="1" si="927"/>
        <v>New Zealand</v>
      </c>
      <c r="DR714" s="233">
        <f t="shared" si="928"/>
        <v>9</v>
      </c>
      <c r="DS714" s="233">
        <f t="shared" si="929"/>
        <v>26</v>
      </c>
      <c r="DT714" s="233" t="str">
        <f ca="1">OFFSET(C3,DR714,DS714)</f>
        <v>Finn Surman</v>
      </c>
      <c r="DU714" s="233">
        <f ca="1">COUNTIF('Group Stages'!J7:J150,DT714)</f>
        <v>0</v>
      </c>
      <c r="DV714" s="233">
        <f ca="1">COUNTIF('Group Stages'!K7:K150,DT714)</f>
        <v>0</v>
      </c>
      <c r="DW714" s="233">
        <f ca="1">COUNTIF('Group Stages'!L7:L150,DT714)</f>
        <v>0</v>
      </c>
      <c r="DX714" s="233">
        <f ca="1">COUNTIF('Group Stages'!M7:M150,DT714)</f>
        <v>0</v>
      </c>
      <c r="DY714" s="233">
        <f ca="1">COUNTIF('Group Stages'!N7:N150,DT714)</f>
        <v>0</v>
      </c>
      <c r="DZ714" s="233">
        <f ca="1">COUNTIF('Group Stages'!O7:O150,DT714)</f>
        <v>0</v>
      </c>
      <c r="EA714" s="233">
        <f ca="1">COUNTIF('Group Stages'!P7:P150,DT714)</f>
        <v>0</v>
      </c>
      <c r="EB714" s="233">
        <f ca="1">COUNTIF('Group Stages'!Q7:Q150,DT714)</f>
        <v>0</v>
      </c>
      <c r="EC714" s="233">
        <f ca="1">COUNTIF('Knock Out Stages'!K7:K85,DT714)</f>
        <v>0</v>
      </c>
      <c r="ED714" s="233">
        <f ca="1">COUNTIF('Knock Out Stages'!L7:L85,DT714)</f>
        <v>0</v>
      </c>
      <c r="EE714" s="233">
        <f ca="1">COUNTIF('Knock Out Stages'!M7:M85,DT714)</f>
        <v>0</v>
      </c>
      <c r="EF714" s="233">
        <f ca="1">COUNTIF('Knock Out Stages'!N7:N85,DT714)</f>
        <v>0</v>
      </c>
      <c r="EG714" s="233">
        <f ca="1">COUNTIF('Knock Out Stages'!O7:O85,DT714)</f>
        <v>0</v>
      </c>
      <c r="EH714" s="233">
        <f ca="1">COUNTIF('Knock Out Stages'!P7:P85,DT714)</f>
        <v>0</v>
      </c>
      <c r="EI714" s="233">
        <f ca="1">COUNTIF('Knock Out Stages'!Q7:Q85,DT714)</f>
        <v>0</v>
      </c>
      <c r="EJ714" s="233">
        <f ca="1">COUNTIF('Knock Out Stages'!R7:R85,DT714)</f>
        <v>0</v>
      </c>
      <c r="EK714" s="233">
        <f t="shared" ca="1" si="931"/>
        <v>0</v>
      </c>
      <c r="EL714" s="235">
        <f ca="1">RANK(EK714,EK3:EK1250)+COUNTIF(EK3:EK714,EK714)-1</f>
        <v>712</v>
      </c>
      <c r="EM714" s="233" t="str">
        <f t="shared" ca="1" si="932"/>
        <v>Finn Surman (New Zealand)</v>
      </c>
    </row>
    <row r="715" spans="121:143" x14ac:dyDescent="0.2">
      <c r="DQ715" s="233" t="str">
        <f t="shared" ca="1" si="927"/>
        <v>New Zealand</v>
      </c>
      <c r="DR715" s="233">
        <f t="shared" si="928"/>
        <v>10</v>
      </c>
      <c r="DS715" s="233">
        <f t="shared" si="929"/>
        <v>26</v>
      </c>
      <c r="DT715" s="233" t="str">
        <f ca="1">OFFSET(C3,DR715,DS715)</f>
        <v>Francis DeVries</v>
      </c>
      <c r="DU715" s="233">
        <f ca="1">COUNTIF('Group Stages'!J7:J150,DT715)</f>
        <v>0</v>
      </c>
      <c r="DV715" s="233">
        <f ca="1">COUNTIF('Group Stages'!K7:K150,DT715)</f>
        <v>0</v>
      </c>
      <c r="DW715" s="233">
        <f ca="1">COUNTIF('Group Stages'!L7:L150,DT715)</f>
        <v>0</v>
      </c>
      <c r="DX715" s="233">
        <f ca="1">COUNTIF('Group Stages'!M7:M150,DT715)</f>
        <v>0</v>
      </c>
      <c r="DY715" s="233">
        <f ca="1">COUNTIF('Group Stages'!N7:N150,DT715)</f>
        <v>0</v>
      </c>
      <c r="DZ715" s="233">
        <f ca="1">COUNTIF('Group Stages'!O7:O150,DT715)</f>
        <v>0</v>
      </c>
      <c r="EA715" s="233">
        <f ca="1">COUNTIF('Group Stages'!P7:P150,DT715)</f>
        <v>0</v>
      </c>
      <c r="EB715" s="233">
        <f ca="1">COUNTIF('Group Stages'!Q7:Q150,DT715)</f>
        <v>0</v>
      </c>
      <c r="EC715" s="233">
        <f ca="1">COUNTIF('Knock Out Stages'!K7:K85,DT715)</f>
        <v>0</v>
      </c>
      <c r="ED715" s="233">
        <f ca="1">COUNTIF('Knock Out Stages'!L7:L85,DT715)</f>
        <v>0</v>
      </c>
      <c r="EE715" s="233">
        <f ca="1">COUNTIF('Knock Out Stages'!M7:M85,DT715)</f>
        <v>0</v>
      </c>
      <c r="EF715" s="233">
        <f ca="1">COUNTIF('Knock Out Stages'!N7:N85,DT715)</f>
        <v>0</v>
      </c>
      <c r="EG715" s="233">
        <f ca="1">COUNTIF('Knock Out Stages'!O7:O85,DT715)</f>
        <v>0</v>
      </c>
      <c r="EH715" s="233">
        <f ca="1">COUNTIF('Knock Out Stages'!P7:P85,DT715)</f>
        <v>0</v>
      </c>
      <c r="EI715" s="233">
        <f ca="1">COUNTIF('Knock Out Stages'!Q7:Q85,DT715)</f>
        <v>0</v>
      </c>
      <c r="EJ715" s="233">
        <f ca="1">COUNTIF('Knock Out Stages'!R7:R85,DT715)</f>
        <v>0</v>
      </c>
      <c r="EK715" s="233">
        <f t="shared" ca="1" si="931"/>
        <v>0</v>
      </c>
      <c r="EL715" s="235">
        <f ca="1">RANK(EK715,EK3:EK1250)+COUNTIF(EK3:EK715,EK715)-1</f>
        <v>713</v>
      </c>
      <c r="EM715" s="233" t="str">
        <f t="shared" ca="1" si="932"/>
        <v>Francis DeVries (New Zealand)</v>
      </c>
    </row>
    <row r="716" spans="121:143" x14ac:dyDescent="0.2">
      <c r="DQ716" s="233" t="str">
        <f t="shared" ca="1" si="927"/>
        <v>New Zealand</v>
      </c>
      <c r="DR716" s="233">
        <f t="shared" si="928"/>
        <v>11</v>
      </c>
      <c r="DS716" s="233">
        <f t="shared" si="929"/>
        <v>26</v>
      </c>
      <c r="DT716" s="233" t="str">
        <f ca="1">OFFSET(C3,DR716,DS716)</f>
        <v>James McGarry</v>
      </c>
      <c r="DU716" s="233">
        <f ca="1">COUNTIF('Group Stages'!J7:J150,DT716)</f>
        <v>0</v>
      </c>
      <c r="DV716" s="233">
        <f ca="1">COUNTIF('Group Stages'!K7:K150,DT716)</f>
        <v>0</v>
      </c>
      <c r="DW716" s="233">
        <f ca="1">COUNTIF('Group Stages'!L7:L150,DT716)</f>
        <v>0</v>
      </c>
      <c r="DX716" s="233">
        <f ca="1">COUNTIF('Group Stages'!M7:M150,DT716)</f>
        <v>0</v>
      </c>
      <c r="DY716" s="233">
        <f ca="1">COUNTIF('Group Stages'!N7:N150,DT716)</f>
        <v>0</v>
      </c>
      <c r="DZ716" s="233">
        <f ca="1">COUNTIF('Group Stages'!O7:O150,DT716)</f>
        <v>0</v>
      </c>
      <c r="EA716" s="233">
        <f ca="1">COUNTIF('Group Stages'!P7:P150,DT716)</f>
        <v>0</v>
      </c>
      <c r="EB716" s="233">
        <f ca="1">COUNTIF('Group Stages'!Q7:Q150,DT716)</f>
        <v>0</v>
      </c>
      <c r="EC716" s="233">
        <f ca="1">COUNTIF('Knock Out Stages'!K7:K85,DT716)</f>
        <v>0</v>
      </c>
      <c r="ED716" s="233">
        <f ca="1">COUNTIF('Knock Out Stages'!L7:L85,DT716)</f>
        <v>0</v>
      </c>
      <c r="EE716" s="233">
        <f ca="1">COUNTIF('Knock Out Stages'!M7:M85,DT716)</f>
        <v>0</v>
      </c>
      <c r="EF716" s="233">
        <f ca="1">COUNTIF('Knock Out Stages'!N7:N85,DT716)</f>
        <v>0</v>
      </c>
      <c r="EG716" s="233">
        <f ca="1">COUNTIF('Knock Out Stages'!O7:O85,DT716)</f>
        <v>0</v>
      </c>
      <c r="EH716" s="233">
        <f ca="1">COUNTIF('Knock Out Stages'!P7:P85,DT716)</f>
        <v>0</v>
      </c>
      <c r="EI716" s="233">
        <f ca="1">COUNTIF('Knock Out Stages'!Q7:Q85,DT716)</f>
        <v>0</v>
      </c>
      <c r="EJ716" s="233">
        <f ca="1">COUNTIF('Knock Out Stages'!R7:R85,DT716)</f>
        <v>0</v>
      </c>
      <c r="EK716" s="233">
        <f t="shared" ca="1" si="931"/>
        <v>0</v>
      </c>
      <c r="EL716" s="235">
        <f ca="1">RANK(EK716,EK3:EK1250)+COUNTIF(EK3:EK716,EK716)-1</f>
        <v>714</v>
      </c>
      <c r="EM716" s="233" t="str">
        <f t="shared" ca="1" si="932"/>
        <v>James McGarry (New Zealand)</v>
      </c>
    </row>
    <row r="717" spans="121:143" x14ac:dyDescent="0.2">
      <c r="DQ717" s="233" t="str">
        <f t="shared" ca="1" si="927"/>
        <v>New Zealand</v>
      </c>
      <c r="DR717" s="233">
        <f t="shared" si="928"/>
        <v>12</v>
      </c>
      <c r="DS717" s="233">
        <f t="shared" si="929"/>
        <v>26</v>
      </c>
      <c r="DT717" s="233" t="str">
        <f ca="1">OFFSET(C3,DR717,DS717)</f>
        <v>Jesse Randall</v>
      </c>
      <c r="DU717" s="233">
        <f ca="1">COUNTIF('Group Stages'!J7:J150,DT717)</f>
        <v>0</v>
      </c>
      <c r="DV717" s="233">
        <f ca="1">COUNTIF('Group Stages'!K7:K150,DT717)</f>
        <v>0</v>
      </c>
      <c r="DW717" s="233">
        <f ca="1">COUNTIF('Group Stages'!L7:L150,DT717)</f>
        <v>0</v>
      </c>
      <c r="DX717" s="233">
        <f ca="1">COUNTIF('Group Stages'!M7:M150,DT717)</f>
        <v>0</v>
      </c>
      <c r="DY717" s="233">
        <f ca="1">COUNTIF('Group Stages'!N7:N150,DT717)</f>
        <v>0</v>
      </c>
      <c r="DZ717" s="233">
        <f ca="1">COUNTIF('Group Stages'!O7:O150,DT717)</f>
        <v>0</v>
      </c>
      <c r="EA717" s="233">
        <f ca="1">COUNTIF('Group Stages'!P7:P150,DT717)</f>
        <v>0</v>
      </c>
      <c r="EB717" s="233">
        <f ca="1">COUNTIF('Group Stages'!Q7:Q150,DT717)</f>
        <v>0</v>
      </c>
      <c r="EC717" s="233">
        <f ca="1">COUNTIF('Knock Out Stages'!K7:K85,DT717)</f>
        <v>0</v>
      </c>
      <c r="ED717" s="233">
        <f ca="1">COUNTIF('Knock Out Stages'!L7:L85,DT717)</f>
        <v>0</v>
      </c>
      <c r="EE717" s="233">
        <f ca="1">COUNTIF('Knock Out Stages'!M7:M85,DT717)</f>
        <v>0</v>
      </c>
      <c r="EF717" s="233">
        <f ca="1">COUNTIF('Knock Out Stages'!N7:N85,DT717)</f>
        <v>0</v>
      </c>
      <c r="EG717" s="233">
        <f ca="1">COUNTIF('Knock Out Stages'!O7:O85,DT717)</f>
        <v>0</v>
      </c>
      <c r="EH717" s="233">
        <f ca="1">COUNTIF('Knock Out Stages'!P7:P85,DT717)</f>
        <v>0</v>
      </c>
      <c r="EI717" s="233">
        <f ca="1">COUNTIF('Knock Out Stages'!Q7:Q85,DT717)</f>
        <v>0</v>
      </c>
      <c r="EJ717" s="233">
        <f ca="1">COUNTIF('Knock Out Stages'!R7:R85,DT717)</f>
        <v>0</v>
      </c>
      <c r="EK717" s="233">
        <f t="shared" ca="1" si="931"/>
        <v>0</v>
      </c>
      <c r="EL717" s="235">
        <f ca="1">RANK(EK717,EK3:EK1250)+COUNTIF(EK3:EK717,EK717)-1</f>
        <v>715</v>
      </c>
      <c r="EM717" s="233" t="str">
        <f t="shared" ca="1" si="932"/>
        <v>Jesse Randall (New Zealand)</v>
      </c>
    </row>
    <row r="718" spans="121:143" x14ac:dyDescent="0.2">
      <c r="DQ718" s="233" t="str">
        <f t="shared" ca="1" si="927"/>
        <v>New Zealand</v>
      </c>
      <c r="DR718" s="233">
        <f t="shared" si="928"/>
        <v>13</v>
      </c>
      <c r="DS718" s="233">
        <f t="shared" si="929"/>
        <v>26</v>
      </c>
      <c r="DT718" s="233" t="str">
        <f ca="1">OFFSET(C3,DR718,DS718)</f>
        <v>Joe Bell</v>
      </c>
      <c r="DU718" s="233">
        <f ca="1">COUNTIF('Group Stages'!J7:J150,DT718)</f>
        <v>0</v>
      </c>
      <c r="DV718" s="233">
        <f ca="1">COUNTIF('Group Stages'!K7:K150,DT718)</f>
        <v>0</v>
      </c>
      <c r="DW718" s="233">
        <f ca="1">COUNTIF('Group Stages'!L7:L150,DT718)</f>
        <v>0</v>
      </c>
      <c r="DX718" s="233">
        <f ca="1">COUNTIF('Group Stages'!M7:M150,DT718)</f>
        <v>0</v>
      </c>
      <c r="DY718" s="233">
        <f ca="1">COUNTIF('Group Stages'!N7:N150,DT718)</f>
        <v>0</v>
      </c>
      <c r="DZ718" s="233">
        <f ca="1">COUNTIF('Group Stages'!O7:O150,DT718)</f>
        <v>0</v>
      </c>
      <c r="EA718" s="233">
        <f ca="1">COUNTIF('Group Stages'!P7:P150,DT718)</f>
        <v>0</v>
      </c>
      <c r="EB718" s="233">
        <f ca="1">COUNTIF('Group Stages'!Q7:Q150,DT718)</f>
        <v>0</v>
      </c>
      <c r="EC718" s="233">
        <f ca="1">COUNTIF('Knock Out Stages'!K7:K85,DT718)</f>
        <v>0</v>
      </c>
      <c r="ED718" s="233">
        <f ca="1">COUNTIF('Knock Out Stages'!L7:L85,DT718)</f>
        <v>0</v>
      </c>
      <c r="EE718" s="233">
        <f ca="1">COUNTIF('Knock Out Stages'!M7:M85,DT718)</f>
        <v>0</v>
      </c>
      <c r="EF718" s="233">
        <f ca="1">COUNTIF('Knock Out Stages'!N7:N85,DT718)</f>
        <v>0</v>
      </c>
      <c r="EG718" s="233">
        <f ca="1">COUNTIF('Knock Out Stages'!O7:O85,DT718)</f>
        <v>0</v>
      </c>
      <c r="EH718" s="233">
        <f ca="1">COUNTIF('Knock Out Stages'!P7:P85,DT718)</f>
        <v>0</v>
      </c>
      <c r="EI718" s="233">
        <f ca="1">COUNTIF('Knock Out Stages'!Q7:Q85,DT718)</f>
        <v>0</v>
      </c>
      <c r="EJ718" s="233">
        <f ca="1">COUNTIF('Knock Out Stages'!R7:R85,DT718)</f>
        <v>0</v>
      </c>
      <c r="EK718" s="233">
        <f t="shared" ca="1" si="931"/>
        <v>0</v>
      </c>
      <c r="EL718" s="235">
        <f ca="1">RANK(EK718,EK3:EK1250)+COUNTIF(EK3:EK718,EK718)-1</f>
        <v>716</v>
      </c>
      <c r="EM718" s="233" t="str">
        <f t="shared" ca="1" si="932"/>
        <v>Joe Bell (New Zealand)</v>
      </c>
    </row>
    <row r="719" spans="121:143" x14ac:dyDescent="0.2">
      <c r="DQ719" s="233" t="str">
        <f t="shared" ca="1" si="927"/>
        <v>New Zealand</v>
      </c>
      <c r="DR719" s="233">
        <f t="shared" si="928"/>
        <v>14</v>
      </c>
      <c r="DS719" s="233">
        <f t="shared" si="929"/>
        <v>26</v>
      </c>
      <c r="DT719" s="233" t="str">
        <f ca="1">OFFSET(C3,DR719,DS719)</f>
        <v>Kosta Barbarouses</v>
      </c>
      <c r="DU719" s="233">
        <f ca="1">COUNTIF('Group Stages'!J7:J150,DT719)</f>
        <v>0</v>
      </c>
      <c r="DV719" s="233">
        <f ca="1">COUNTIF('Group Stages'!K7:K150,DT719)</f>
        <v>0</v>
      </c>
      <c r="DW719" s="233">
        <f ca="1">COUNTIF('Group Stages'!L7:L150,DT719)</f>
        <v>0</v>
      </c>
      <c r="DX719" s="233">
        <f ca="1">COUNTIF('Group Stages'!M7:M150,DT719)</f>
        <v>0</v>
      </c>
      <c r="DY719" s="233">
        <f ca="1">COUNTIF('Group Stages'!N7:N150,DT719)</f>
        <v>0</v>
      </c>
      <c r="DZ719" s="233">
        <f ca="1">COUNTIF('Group Stages'!O7:O150,DT719)</f>
        <v>0</v>
      </c>
      <c r="EA719" s="233">
        <f ca="1">COUNTIF('Group Stages'!P7:P150,DT719)</f>
        <v>0</v>
      </c>
      <c r="EB719" s="233">
        <f ca="1">COUNTIF('Group Stages'!Q7:Q150,DT719)</f>
        <v>0</v>
      </c>
      <c r="EC719" s="233">
        <f ca="1">COUNTIF('Knock Out Stages'!K7:K85,DT719)</f>
        <v>0</v>
      </c>
      <c r="ED719" s="233">
        <f ca="1">COUNTIF('Knock Out Stages'!L7:L85,DT719)</f>
        <v>0</v>
      </c>
      <c r="EE719" s="233">
        <f ca="1">COUNTIF('Knock Out Stages'!M7:M85,DT719)</f>
        <v>0</v>
      </c>
      <c r="EF719" s="233">
        <f ca="1">COUNTIF('Knock Out Stages'!N7:N85,DT719)</f>
        <v>0</v>
      </c>
      <c r="EG719" s="233">
        <f ca="1">COUNTIF('Knock Out Stages'!O7:O85,DT719)</f>
        <v>0</v>
      </c>
      <c r="EH719" s="233">
        <f ca="1">COUNTIF('Knock Out Stages'!P7:P85,DT719)</f>
        <v>0</v>
      </c>
      <c r="EI719" s="233">
        <f ca="1">COUNTIF('Knock Out Stages'!Q7:Q85,DT719)</f>
        <v>0</v>
      </c>
      <c r="EJ719" s="233">
        <f ca="1">COUNTIF('Knock Out Stages'!R7:R85,DT719)</f>
        <v>0</v>
      </c>
      <c r="EK719" s="233">
        <f t="shared" ca="1" si="931"/>
        <v>0</v>
      </c>
      <c r="EL719" s="235">
        <f ca="1">RANK(EK719,EK3:EK1250)+COUNTIF(EK3:EK719,EK719)-1</f>
        <v>717</v>
      </c>
      <c r="EM719" s="233" t="str">
        <f t="shared" ca="1" si="932"/>
        <v>Kosta Barbarouses (New Zealand)</v>
      </c>
    </row>
    <row r="720" spans="121:143" x14ac:dyDescent="0.2">
      <c r="DQ720" s="233" t="str">
        <f t="shared" ca="1" si="927"/>
        <v>New Zealand</v>
      </c>
      <c r="DR720" s="233">
        <f t="shared" si="928"/>
        <v>15</v>
      </c>
      <c r="DS720" s="233">
        <f t="shared" si="929"/>
        <v>26</v>
      </c>
      <c r="DT720" s="233" t="str">
        <f ca="1">OFFSET(C3,DR720,DS720)</f>
        <v>Lachlan Bayliss</v>
      </c>
      <c r="DU720" s="233">
        <f ca="1">COUNTIF('Group Stages'!J7:J150,DT720)</f>
        <v>0</v>
      </c>
      <c r="DV720" s="233">
        <f ca="1">COUNTIF('Group Stages'!K7:K150,DT720)</f>
        <v>0</v>
      </c>
      <c r="DW720" s="233">
        <f ca="1">COUNTIF('Group Stages'!L7:L150,DT720)</f>
        <v>0</v>
      </c>
      <c r="DX720" s="233">
        <f ca="1">COUNTIF('Group Stages'!M7:M150,DT720)</f>
        <v>0</v>
      </c>
      <c r="DY720" s="233">
        <f ca="1">COUNTIF('Group Stages'!N7:N150,DT720)</f>
        <v>0</v>
      </c>
      <c r="DZ720" s="233">
        <f ca="1">COUNTIF('Group Stages'!O7:O150,DT720)</f>
        <v>0</v>
      </c>
      <c r="EA720" s="233">
        <f ca="1">COUNTIF('Group Stages'!P7:P150,DT720)</f>
        <v>0</v>
      </c>
      <c r="EB720" s="233">
        <f ca="1">COUNTIF('Group Stages'!Q7:Q150,DT720)</f>
        <v>0</v>
      </c>
      <c r="EC720" s="233">
        <f ca="1">COUNTIF('Knock Out Stages'!K7:K85,DT720)</f>
        <v>0</v>
      </c>
      <c r="ED720" s="233">
        <f ca="1">COUNTIF('Knock Out Stages'!L7:L85,DT720)</f>
        <v>0</v>
      </c>
      <c r="EE720" s="233">
        <f ca="1">COUNTIF('Knock Out Stages'!M7:M85,DT720)</f>
        <v>0</v>
      </c>
      <c r="EF720" s="233">
        <f ca="1">COUNTIF('Knock Out Stages'!N7:N85,DT720)</f>
        <v>0</v>
      </c>
      <c r="EG720" s="233">
        <f ca="1">COUNTIF('Knock Out Stages'!O7:O85,DT720)</f>
        <v>0</v>
      </c>
      <c r="EH720" s="233">
        <f ca="1">COUNTIF('Knock Out Stages'!P7:P85,DT720)</f>
        <v>0</v>
      </c>
      <c r="EI720" s="233">
        <f ca="1">COUNTIF('Knock Out Stages'!Q7:Q85,DT720)</f>
        <v>0</v>
      </c>
      <c r="EJ720" s="233">
        <f ca="1">COUNTIF('Knock Out Stages'!R7:R85,DT720)</f>
        <v>0</v>
      </c>
      <c r="EK720" s="233">
        <f t="shared" ca="1" si="931"/>
        <v>0</v>
      </c>
      <c r="EL720" s="235">
        <f ca="1">RANK(EK720,EK3:EK1250)+COUNTIF(EK3:EK720,EK720)-1</f>
        <v>718</v>
      </c>
      <c r="EM720" s="233" t="str">
        <f t="shared" ca="1" si="932"/>
        <v>Lachlan Bayliss (New Zealand)</v>
      </c>
    </row>
    <row r="721" spans="121:143" x14ac:dyDescent="0.2">
      <c r="DQ721" s="233" t="str">
        <f t="shared" ca="1" si="927"/>
        <v>New Zealand</v>
      </c>
      <c r="DR721" s="233">
        <f t="shared" si="928"/>
        <v>16</v>
      </c>
      <c r="DS721" s="233">
        <f t="shared" si="929"/>
        <v>26</v>
      </c>
      <c r="DT721" s="233" t="str">
        <f ca="1">OFFSET(C3,DR721,DS721)</f>
        <v>Logan Rogerson</v>
      </c>
      <c r="DU721" s="233">
        <f ca="1">COUNTIF('Group Stages'!J7:J150,DT721)</f>
        <v>0</v>
      </c>
      <c r="DV721" s="233">
        <f ca="1">COUNTIF('Group Stages'!K7:K150,DT721)</f>
        <v>0</v>
      </c>
      <c r="DW721" s="233">
        <f ca="1">COUNTIF('Group Stages'!L7:L150,DT721)</f>
        <v>0</v>
      </c>
      <c r="DX721" s="233">
        <f ca="1">COUNTIF('Group Stages'!M7:M150,DT721)</f>
        <v>0</v>
      </c>
      <c r="DY721" s="233">
        <f ca="1">COUNTIF('Group Stages'!N7:N150,DT721)</f>
        <v>0</v>
      </c>
      <c r="DZ721" s="233">
        <f ca="1">COUNTIF('Group Stages'!O7:O150,DT721)</f>
        <v>0</v>
      </c>
      <c r="EA721" s="233">
        <f ca="1">COUNTIF('Group Stages'!P7:P150,DT721)</f>
        <v>0</v>
      </c>
      <c r="EB721" s="233">
        <f ca="1">COUNTIF('Group Stages'!Q7:Q150,DT721)</f>
        <v>0</v>
      </c>
      <c r="EC721" s="233">
        <f ca="1">COUNTIF('Knock Out Stages'!K7:K85,DT721)</f>
        <v>0</v>
      </c>
      <c r="ED721" s="233">
        <f ca="1">COUNTIF('Knock Out Stages'!L7:L85,DT721)</f>
        <v>0</v>
      </c>
      <c r="EE721" s="233">
        <f ca="1">COUNTIF('Knock Out Stages'!M7:M85,DT721)</f>
        <v>0</v>
      </c>
      <c r="EF721" s="233">
        <f ca="1">COUNTIF('Knock Out Stages'!N7:N85,DT721)</f>
        <v>0</v>
      </c>
      <c r="EG721" s="233">
        <f ca="1">COUNTIF('Knock Out Stages'!O7:O85,DT721)</f>
        <v>0</v>
      </c>
      <c r="EH721" s="233">
        <f ca="1">COUNTIF('Knock Out Stages'!P7:P85,DT721)</f>
        <v>0</v>
      </c>
      <c r="EI721" s="233">
        <f ca="1">COUNTIF('Knock Out Stages'!Q7:Q85,DT721)</f>
        <v>0</v>
      </c>
      <c r="EJ721" s="233">
        <f ca="1">COUNTIF('Knock Out Stages'!R7:R85,DT721)</f>
        <v>0</v>
      </c>
      <c r="EK721" s="233">
        <f t="shared" ca="1" si="931"/>
        <v>0</v>
      </c>
      <c r="EL721" s="235">
        <f ca="1">RANK(EK721,EK3:EK1250)+COUNTIF(EK3:EK721,EK721)-1</f>
        <v>719</v>
      </c>
      <c r="EM721" s="233" t="str">
        <f t="shared" ca="1" si="932"/>
        <v>Logan Rogerson (New Zealand)</v>
      </c>
    </row>
    <row r="722" spans="121:143" x14ac:dyDescent="0.2">
      <c r="DQ722" s="233" t="str">
        <f t="shared" ca="1" si="927"/>
        <v>New Zealand</v>
      </c>
      <c r="DR722" s="233">
        <f t="shared" si="928"/>
        <v>17</v>
      </c>
      <c r="DS722" s="233">
        <f t="shared" si="929"/>
        <v>26</v>
      </c>
      <c r="DT722" s="233" t="str">
        <f ca="1">OFFSET(C3,DR722,DS722)</f>
        <v>Marko Stamenic</v>
      </c>
      <c r="DU722" s="233">
        <f ca="1">COUNTIF('Group Stages'!J7:J150,DT722)</f>
        <v>0</v>
      </c>
      <c r="DV722" s="233">
        <f ca="1">COUNTIF('Group Stages'!K7:K150,DT722)</f>
        <v>0</v>
      </c>
      <c r="DW722" s="233">
        <f ca="1">COUNTIF('Group Stages'!L7:L150,DT722)</f>
        <v>0</v>
      </c>
      <c r="DX722" s="233">
        <f ca="1">COUNTIF('Group Stages'!M7:M150,DT722)</f>
        <v>0</v>
      </c>
      <c r="DY722" s="233">
        <f ca="1">COUNTIF('Group Stages'!N7:N150,DT722)</f>
        <v>0</v>
      </c>
      <c r="DZ722" s="233">
        <f ca="1">COUNTIF('Group Stages'!O7:O150,DT722)</f>
        <v>0</v>
      </c>
      <c r="EA722" s="233">
        <f ca="1">COUNTIF('Group Stages'!P7:P150,DT722)</f>
        <v>0</v>
      </c>
      <c r="EB722" s="233">
        <f ca="1">COUNTIF('Group Stages'!Q7:Q150,DT722)</f>
        <v>0</v>
      </c>
      <c r="EC722" s="233">
        <f ca="1">COUNTIF('Knock Out Stages'!K7:K85,DT722)</f>
        <v>0</v>
      </c>
      <c r="ED722" s="233">
        <f ca="1">COUNTIF('Knock Out Stages'!L7:L85,DT722)</f>
        <v>0</v>
      </c>
      <c r="EE722" s="233">
        <f ca="1">COUNTIF('Knock Out Stages'!M7:M85,DT722)</f>
        <v>0</v>
      </c>
      <c r="EF722" s="233">
        <f ca="1">COUNTIF('Knock Out Stages'!N7:N85,DT722)</f>
        <v>0</v>
      </c>
      <c r="EG722" s="233">
        <f ca="1">COUNTIF('Knock Out Stages'!O7:O85,DT722)</f>
        <v>0</v>
      </c>
      <c r="EH722" s="233">
        <f ca="1">COUNTIF('Knock Out Stages'!P7:P85,DT722)</f>
        <v>0</v>
      </c>
      <c r="EI722" s="233">
        <f ca="1">COUNTIF('Knock Out Stages'!Q7:Q85,DT722)</f>
        <v>0</v>
      </c>
      <c r="EJ722" s="233">
        <f ca="1">COUNTIF('Knock Out Stages'!R7:R85,DT722)</f>
        <v>0</v>
      </c>
      <c r="EK722" s="233">
        <f t="shared" ca="1" si="931"/>
        <v>0</v>
      </c>
      <c r="EL722" s="235">
        <f ca="1">RANK(EK722,EK3:EK1250)+COUNTIF(EK3:EK722,EK722)-1</f>
        <v>720</v>
      </c>
      <c r="EM722" s="233" t="str">
        <f t="shared" ca="1" si="932"/>
        <v>Marko Stamenic (New Zealand)</v>
      </c>
    </row>
    <row r="723" spans="121:143" x14ac:dyDescent="0.2">
      <c r="DQ723" s="233" t="str">
        <f t="shared" ca="1" si="927"/>
        <v>New Zealand</v>
      </c>
      <c r="DR723" s="233">
        <f t="shared" si="928"/>
        <v>18</v>
      </c>
      <c r="DS723" s="233">
        <f t="shared" si="929"/>
        <v>26</v>
      </c>
      <c r="DT723" s="233" t="str">
        <f ca="1">OFFSET(C3,DR723,DS723)</f>
        <v>Max Crocombe</v>
      </c>
      <c r="DU723" s="233">
        <f ca="1">COUNTIF('Group Stages'!J7:J150,DT723)</f>
        <v>0</v>
      </c>
      <c r="DV723" s="233">
        <f ca="1">COUNTIF('Group Stages'!K7:K150,DT723)</f>
        <v>0</v>
      </c>
      <c r="DW723" s="233">
        <f ca="1">COUNTIF('Group Stages'!L7:L150,DT723)</f>
        <v>0</v>
      </c>
      <c r="DX723" s="233">
        <f ca="1">COUNTIF('Group Stages'!M7:M150,DT723)</f>
        <v>0</v>
      </c>
      <c r="DY723" s="233">
        <f ca="1">COUNTIF('Group Stages'!N7:N150,DT723)</f>
        <v>0</v>
      </c>
      <c r="DZ723" s="233">
        <f ca="1">COUNTIF('Group Stages'!O7:O150,DT723)</f>
        <v>0</v>
      </c>
      <c r="EA723" s="233">
        <f ca="1">COUNTIF('Group Stages'!P7:P150,DT723)</f>
        <v>0</v>
      </c>
      <c r="EB723" s="233">
        <f ca="1">COUNTIF('Group Stages'!Q7:Q150,DT723)</f>
        <v>0</v>
      </c>
      <c r="EC723" s="233">
        <f ca="1">COUNTIF('Knock Out Stages'!K7:K85,DT723)</f>
        <v>0</v>
      </c>
      <c r="ED723" s="233">
        <f ca="1">COUNTIF('Knock Out Stages'!L7:L85,DT723)</f>
        <v>0</v>
      </c>
      <c r="EE723" s="233">
        <f ca="1">COUNTIF('Knock Out Stages'!M7:M85,DT723)</f>
        <v>0</v>
      </c>
      <c r="EF723" s="233">
        <f ca="1">COUNTIF('Knock Out Stages'!N7:N85,DT723)</f>
        <v>0</v>
      </c>
      <c r="EG723" s="233">
        <f ca="1">COUNTIF('Knock Out Stages'!O7:O85,DT723)</f>
        <v>0</v>
      </c>
      <c r="EH723" s="233">
        <f ca="1">COUNTIF('Knock Out Stages'!P7:P85,DT723)</f>
        <v>0</v>
      </c>
      <c r="EI723" s="233">
        <f ca="1">COUNTIF('Knock Out Stages'!Q7:Q85,DT723)</f>
        <v>0</v>
      </c>
      <c r="EJ723" s="233">
        <f ca="1">COUNTIF('Knock Out Stages'!R7:R85,DT723)</f>
        <v>0</v>
      </c>
      <c r="EK723" s="233">
        <f t="shared" ca="1" si="931"/>
        <v>0</v>
      </c>
      <c r="EL723" s="235">
        <f ca="1">RANK(EK723,EK3:EK1250)+COUNTIF(EK3:EK723,EK723)-1</f>
        <v>721</v>
      </c>
      <c r="EM723" s="233" t="str">
        <f t="shared" ca="1" si="932"/>
        <v>Max Crocombe (New Zealand)</v>
      </c>
    </row>
    <row r="724" spans="121:143" x14ac:dyDescent="0.2">
      <c r="DQ724" s="233" t="str">
        <f t="shared" ca="1" si="927"/>
        <v>New Zealand</v>
      </c>
      <c r="DR724" s="233">
        <f t="shared" si="928"/>
        <v>19</v>
      </c>
      <c r="DS724" s="233">
        <f t="shared" si="929"/>
        <v>26</v>
      </c>
      <c r="DT724" s="233" t="str">
        <f ca="1">OFFSET(C3,DR724,DS724)</f>
        <v>Michael Woud</v>
      </c>
      <c r="DU724" s="233">
        <f ca="1">COUNTIF('Group Stages'!J7:J150,DT724)</f>
        <v>0</v>
      </c>
      <c r="DV724" s="233">
        <f ca="1">COUNTIF('Group Stages'!K7:K150,DT724)</f>
        <v>0</v>
      </c>
      <c r="DW724" s="233">
        <f ca="1">COUNTIF('Group Stages'!L7:L150,DT724)</f>
        <v>0</v>
      </c>
      <c r="DX724" s="233">
        <f ca="1">COUNTIF('Group Stages'!M7:M150,DT724)</f>
        <v>0</v>
      </c>
      <c r="DY724" s="233">
        <f ca="1">COUNTIF('Group Stages'!N7:N150,DT724)</f>
        <v>0</v>
      </c>
      <c r="DZ724" s="233">
        <f ca="1">COUNTIF('Group Stages'!O7:O150,DT724)</f>
        <v>0</v>
      </c>
      <c r="EA724" s="233">
        <f ca="1">COUNTIF('Group Stages'!P7:P150,DT724)</f>
        <v>0</v>
      </c>
      <c r="EB724" s="233">
        <f ca="1">COUNTIF('Group Stages'!Q7:Q150,DT724)</f>
        <v>0</v>
      </c>
      <c r="EC724" s="233">
        <f ca="1">COUNTIF('Knock Out Stages'!K7:K85,DT724)</f>
        <v>0</v>
      </c>
      <c r="ED724" s="233">
        <f ca="1">COUNTIF('Knock Out Stages'!L7:L85,DT724)</f>
        <v>0</v>
      </c>
      <c r="EE724" s="233">
        <f ca="1">COUNTIF('Knock Out Stages'!M7:M85,DT724)</f>
        <v>0</v>
      </c>
      <c r="EF724" s="233">
        <f ca="1">COUNTIF('Knock Out Stages'!N7:N85,DT724)</f>
        <v>0</v>
      </c>
      <c r="EG724" s="233">
        <f ca="1">COUNTIF('Knock Out Stages'!O7:O85,DT724)</f>
        <v>0</v>
      </c>
      <c r="EH724" s="233">
        <f ca="1">COUNTIF('Knock Out Stages'!P7:P85,DT724)</f>
        <v>0</v>
      </c>
      <c r="EI724" s="233">
        <f ca="1">COUNTIF('Knock Out Stages'!Q7:Q85,DT724)</f>
        <v>0</v>
      </c>
      <c r="EJ724" s="233">
        <f ca="1">COUNTIF('Knock Out Stages'!R7:R85,DT724)</f>
        <v>0</v>
      </c>
      <c r="EK724" s="233">
        <f t="shared" ca="1" si="931"/>
        <v>0</v>
      </c>
      <c r="EL724" s="235">
        <f ca="1">RANK(EK724,EK3:EK1250)+COUNTIF(EK3:EK724,EK724)-1</f>
        <v>722</v>
      </c>
      <c r="EM724" s="233" t="str">
        <f t="shared" ca="1" si="932"/>
        <v>Michael Woud (New Zealand)</v>
      </c>
    </row>
    <row r="725" spans="121:143" x14ac:dyDescent="0.2">
      <c r="DQ725" s="233" t="str">
        <f t="shared" ca="1" si="927"/>
        <v>New Zealand</v>
      </c>
      <c r="DR725" s="233">
        <f t="shared" si="928"/>
        <v>20</v>
      </c>
      <c r="DS725" s="233">
        <f t="shared" si="929"/>
        <v>26</v>
      </c>
      <c r="DT725" s="233" t="str">
        <f ca="1">OFFSET(C3,DR725,DS725)</f>
        <v>Ryan Thomas</v>
      </c>
      <c r="DU725" s="233">
        <f ca="1">COUNTIF('Group Stages'!J7:J150,DT725)</f>
        <v>0</v>
      </c>
      <c r="DV725" s="233">
        <f ca="1">COUNTIF('Group Stages'!K7:K150,DT725)</f>
        <v>0</v>
      </c>
      <c r="DW725" s="233">
        <f ca="1">COUNTIF('Group Stages'!L7:L150,DT725)</f>
        <v>0</v>
      </c>
      <c r="DX725" s="233">
        <f ca="1">COUNTIF('Group Stages'!M7:M150,DT725)</f>
        <v>0</v>
      </c>
      <c r="DY725" s="233">
        <f ca="1">COUNTIF('Group Stages'!N7:N150,DT725)</f>
        <v>0</v>
      </c>
      <c r="DZ725" s="233">
        <f ca="1">COUNTIF('Group Stages'!O7:O150,DT725)</f>
        <v>0</v>
      </c>
      <c r="EA725" s="233">
        <f ca="1">COUNTIF('Group Stages'!P7:P150,DT725)</f>
        <v>0</v>
      </c>
      <c r="EB725" s="233">
        <f ca="1">COUNTIF('Group Stages'!Q7:Q150,DT725)</f>
        <v>0</v>
      </c>
      <c r="EC725" s="233">
        <f ca="1">COUNTIF('Knock Out Stages'!K7:K85,DT725)</f>
        <v>0</v>
      </c>
      <c r="ED725" s="233">
        <f ca="1">COUNTIF('Knock Out Stages'!L7:L85,DT725)</f>
        <v>0</v>
      </c>
      <c r="EE725" s="233">
        <f ca="1">COUNTIF('Knock Out Stages'!M7:M85,DT725)</f>
        <v>0</v>
      </c>
      <c r="EF725" s="233">
        <f ca="1">COUNTIF('Knock Out Stages'!N7:N85,DT725)</f>
        <v>0</v>
      </c>
      <c r="EG725" s="233">
        <f ca="1">COUNTIF('Knock Out Stages'!O7:O85,DT725)</f>
        <v>0</v>
      </c>
      <c r="EH725" s="233">
        <f ca="1">COUNTIF('Knock Out Stages'!P7:P85,DT725)</f>
        <v>0</v>
      </c>
      <c r="EI725" s="233">
        <f ca="1">COUNTIF('Knock Out Stages'!Q7:Q85,DT725)</f>
        <v>0</v>
      </c>
      <c r="EJ725" s="233">
        <f ca="1">COUNTIF('Knock Out Stages'!R7:R85,DT725)</f>
        <v>0</v>
      </c>
      <c r="EK725" s="233">
        <f t="shared" ca="1" si="931"/>
        <v>0</v>
      </c>
      <c r="EL725" s="235">
        <f ca="1">RANK(EK725,EK3:EK1250)+COUNTIF(EK3:EK725,EK725)-1</f>
        <v>723</v>
      </c>
      <c r="EM725" s="233" t="str">
        <f t="shared" ca="1" si="932"/>
        <v>Ryan Thomas (New Zealand)</v>
      </c>
    </row>
    <row r="726" spans="121:143" x14ac:dyDescent="0.2">
      <c r="DQ726" s="233" t="str">
        <f t="shared" ca="1" si="927"/>
        <v>New Zealand</v>
      </c>
      <c r="DR726" s="233">
        <f t="shared" si="928"/>
        <v>21</v>
      </c>
      <c r="DS726" s="233">
        <f t="shared" si="929"/>
        <v>26</v>
      </c>
      <c r="DT726" s="233" t="str">
        <f ca="1">OFFSET(C3,DR726,DS726)</f>
        <v>Tim Payne</v>
      </c>
      <c r="DU726" s="233">
        <f ca="1">COUNTIF('Group Stages'!J7:J150,DT726)</f>
        <v>0</v>
      </c>
      <c r="DV726" s="233">
        <f ca="1">COUNTIF('Group Stages'!K7:K150,DT726)</f>
        <v>0</v>
      </c>
      <c r="DW726" s="233">
        <f ca="1">COUNTIF('Group Stages'!L7:L150,DT726)</f>
        <v>0</v>
      </c>
      <c r="DX726" s="233">
        <f ca="1">COUNTIF('Group Stages'!M7:M150,DT726)</f>
        <v>0</v>
      </c>
      <c r="DY726" s="233">
        <f ca="1">COUNTIF('Group Stages'!N7:N150,DT726)</f>
        <v>0</v>
      </c>
      <c r="DZ726" s="233">
        <f ca="1">COUNTIF('Group Stages'!O7:O150,DT726)</f>
        <v>0</v>
      </c>
      <c r="EA726" s="233">
        <f ca="1">COUNTIF('Group Stages'!P7:P150,DT726)</f>
        <v>0</v>
      </c>
      <c r="EB726" s="233">
        <f ca="1">COUNTIF('Group Stages'!Q7:Q150,DT726)</f>
        <v>0</v>
      </c>
      <c r="EC726" s="233">
        <f ca="1">COUNTIF('Knock Out Stages'!K7:K85,DT726)</f>
        <v>0</v>
      </c>
      <c r="ED726" s="233">
        <f ca="1">COUNTIF('Knock Out Stages'!L7:L85,DT726)</f>
        <v>0</v>
      </c>
      <c r="EE726" s="233">
        <f ca="1">COUNTIF('Knock Out Stages'!M7:M85,DT726)</f>
        <v>0</v>
      </c>
      <c r="EF726" s="233">
        <f ca="1">COUNTIF('Knock Out Stages'!N7:N85,DT726)</f>
        <v>0</v>
      </c>
      <c r="EG726" s="233">
        <f ca="1">COUNTIF('Knock Out Stages'!O7:O85,DT726)</f>
        <v>0</v>
      </c>
      <c r="EH726" s="233">
        <f ca="1">COUNTIF('Knock Out Stages'!P7:P85,DT726)</f>
        <v>0</v>
      </c>
      <c r="EI726" s="233">
        <f ca="1">COUNTIF('Knock Out Stages'!Q7:Q85,DT726)</f>
        <v>0</v>
      </c>
      <c r="EJ726" s="233">
        <f ca="1">COUNTIF('Knock Out Stages'!R7:R85,DT726)</f>
        <v>0</v>
      </c>
      <c r="EK726" s="233">
        <f t="shared" ca="1" si="931"/>
        <v>0</v>
      </c>
      <c r="EL726" s="235">
        <f ca="1">RANK(EK726,EK3:EK1250)+COUNTIF(EK3:EK726,EK726)-1</f>
        <v>724</v>
      </c>
      <c r="EM726" s="233" t="str">
        <f t="shared" ca="1" si="932"/>
        <v>Tim Payne (New Zealand)</v>
      </c>
    </row>
    <row r="727" spans="121:143" x14ac:dyDescent="0.2">
      <c r="DQ727" s="233" t="str">
        <f t="shared" ca="1" si="927"/>
        <v>New Zealand</v>
      </c>
      <c r="DR727" s="233">
        <f t="shared" si="928"/>
        <v>22</v>
      </c>
      <c r="DS727" s="233">
        <f t="shared" si="929"/>
        <v>26</v>
      </c>
      <c r="DT727" s="233" t="str">
        <f ca="1">OFFSET(C3,DR727,DS727)</f>
        <v>Tyler Bindon</v>
      </c>
      <c r="DU727" s="233">
        <f ca="1">COUNTIF('Group Stages'!J7:J150,DT727)</f>
        <v>0</v>
      </c>
      <c r="DV727" s="233">
        <f ca="1">COUNTIF('Group Stages'!K7:K150,DT727)</f>
        <v>0</v>
      </c>
      <c r="DW727" s="233">
        <f ca="1">COUNTIF('Group Stages'!L7:L150,DT727)</f>
        <v>0</v>
      </c>
      <c r="DX727" s="233">
        <f ca="1">COUNTIF('Group Stages'!M7:M150,DT727)</f>
        <v>0</v>
      </c>
      <c r="DY727" s="233">
        <f ca="1">COUNTIF('Group Stages'!N7:N150,DT727)</f>
        <v>0</v>
      </c>
      <c r="DZ727" s="233">
        <f ca="1">COUNTIF('Group Stages'!O7:O150,DT727)</f>
        <v>0</v>
      </c>
      <c r="EA727" s="233">
        <f ca="1">COUNTIF('Group Stages'!P7:P150,DT727)</f>
        <v>0</v>
      </c>
      <c r="EB727" s="233">
        <f ca="1">COUNTIF('Group Stages'!Q7:Q150,DT727)</f>
        <v>0</v>
      </c>
      <c r="EC727" s="233">
        <f ca="1">COUNTIF('Knock Out Stages'!K7:K85,DT727)</f>
        <v>0</v>
      </c>
      <c r="ED727" s="233">
        <f ca="1">COUNTIF('Knock Out Stages'!L7:L85,DT727)</f>
        <v>0</v>
      </c>
      <c r="EE727" s="233">
        <f ca="1">COUNTIF('Knock Out Stages'!M7:M85,DT727)</f>
        <v>0</v>
      </c>
      <c r="EF727" s="233">
        <f ca="1">COUNTIF('Knock Out Stages'!N7:N85,DT727)</f>
        <v>0</v>
      </c>
      <c r="EG727" s="233">
        <f ca="1">COUNTIF('Knock Out Stages'!O7:O85,DT727)</f>
        <v>0</v>
      </c>
      <c r="EH727" s="233">
        <f ca="1">COUNTIF('Knock Out Stages'!P7:P85,DT727)</f>
        <v>0</v>
      </c>
      <c r="EI727" s="233">
        <f ca="1">COUNTIF('Knock Out Stages'!Q7:Q85,DT727)</f>
        <v>0</v>
      </c>
      <c r="EJ727" s="233">
        <f ca="1">COUNTIF('Knock Out Stages'!R7:R85,DT727)</f>
        <v>0</v>
      </c>
      <c r="EK727" s="233">
        <f t="shared" ca="1" si="931"/>
        <v>0</v>
      </c>
      <c r="EL727" s="235">
        <f ca="1">RANK(EK727,EK3:EK1250)+COUNTIF(EK3:EK727,EK727)-1</f>
        <v>725</v>
      </c>
      <c r="EM727" s="233" t="str">
        <f t="shared" ca="1" si="932"/>
        <v>Tyler Bindon (New Zealand)</v>
      </c>
    </row>
    <row r="728" spans="121:143" x14ac:dyDescent="0.2">
      <c r="DQ728" s="233" t="str">
        <f t="shared" ca="1" si="927"/>
        <v>New Zealand</v>
      </c>
      <c r="DR728" s="233">
        <f t="shared" si="928"/>
        <v>23</v>
      </c>
      <c r="DS728" s="233">
        <f t="shared" si="929"/>
        <v>26</v>
      </c>
      <c r="DT728" s="233">
        <f ca="1">OFFSET(C3,DR728,DS728)</f>
        <v>0</v>
      </c>
      <c r="DU728" s="233">
        <f ca="1">COUNTIF('Group Stages'!J7:J150,DT728)</f>
        <v>0</v>
      </c>
      <c r="DV728" s="233">
        <f ca="1">COUNTIF('Group Stages'!K7:K150,DT728)</f>
        <v>0</v>
      </c>
      <c r="DW728" s="233">
        <f ca="1">COUNTIF('Group Stages'!L7:L150,DT728)</f>
        <v>0</v>
      </c>
      <c r="DX728" s="233">
        <f ca="1">COUNTIF('Group Stages'!M7:M150,DT728)</f>
        <v>0</v>
      </c>
      <c r="DY728" s="233">
        <f ca="1">COUNTIF('Group Stages'!N7:N150,DT728)</f>
        <v>0</v>
      </c>
      <c r="DZ728" s="233">
        <f ca="1">COUNTIF('Group Stages'!O7:O150,DT728)</f>
        <v>0</v>
      </c>
      <c r="EA728" s="233">
        <f ca="1">COUNTIF('Group Stages'!P7:P150,DT728)</f>
        <v>0</v>
      </c>
      <c r="EB728" s="233">
        <f ca="1">COUNTIF('Group Stages'!Q7:Q150,DT728)</f>
        <v>0</v>
      </c>
      <c r="EC728" s="233">
        <f ca="1">COUNTIF('Knock Out Stages'!K7:K85,DT728)</f>
        <v>0</v>
      </c>
      <c r="ED728" s="233">
        <f ca="1">COUNTIF('Knock Out Stages'!L7:L85,DT728)</f>
        <v>0</v>
      </c>
      <c r="EE728" s="233">
        <f ca="1">COUNTIF('Knock Out Stages'!M7:M85,DT728)</f>
        <v>0</v>
      </c>
      <c r="EF728" s="233">
        <f ca="1">COUNTIF('Knock Out Stages'!N7:N85,DT728)</f>
        <v>0</v>
      </c>
      <c r="EG728" s="233">
        <f ca="1">COUNTIF('Knock Out Stages'!O7:O85,DT728)</f>
        <v>0</v>
      </c>
      <c r="EH728" s="233">
        <f ca="1">COUNTIF('Knock Out Stages'!P7:P85,DT728)</f>
        <v>0</v>
      </c>
      <c r="EI728" s="233">
        <f ca="1">COUNTIF('Knock Out Stages'!Q7:Q85,DT728)</f>
        <v>0</v>
      </c>
      <c r="EJ728" s="233">
        <f ca="1">COUNTIF('Knock Out Stages'!R7:R85,DT728)</f>
        <v>0</v>
      </c>
      <c r="EK728" s="233">
        <f t="shared" ca="1" si="931"/>
        <v>0</v>
      </c>
      <c r="EL728" s="235">
        <f ca="1">RANK(EK728,EK3:EK1250)+COUNTIF(EK3:EK728,EK728)-1</f>
        <v>726</v>
      </c>
      <c r="EM728" s="233" t="str">
        <f t="shared" ca="1" si="932"/>
        <v>0 (New Zealand)</v>
      </c>
    </row>
    <row r="729" spans="121:143" x14ac:dyDescent="0.2">
      <c r="DQ729" s="233" t="str">
        <f t="shared" ca="1" si="927"/>
        <v>New Zealand</v>
      </c>
      <c r="DR729" s="233">
        <f t="shared" si="928"/>
        <v>24</v>
      </c>
      <c r="DS729" s="233">
        <f t="shared" si="929"/>
        <v>26</v>
      </c>
      <c r="DT729" s="233">
        <f ca="1">OFFSET(C3,DR729,DS729)</f>
        <v>0</v>
      </c>
      <c r="DU729" s="233">
        <f ca="1">COUNTIF('Group Stages'!J7:J150,DT729)</f>
        <v>0</v>
      </c>
      <c r="DV729" s="233">
        <f ca="1">COUNTIF('Group Stages'!K7:K150,DT729)</f>
        <v>0</v>
      </c>
      <c r="DW729" s="233">
        <f ca="1">COUNTIF('Group Stages'!L7:L150,DT729)</f>
        <v>0</v>
      </c>
      <c r="DX729" s="233">
        <f ca="1">COUNTIF('Group Stages'!M7:M150,DT729)</f>
        <v>0</v>
      </c>
      <c r="DY729" s="233">
        <f ca="1">COUNTIF('Group Stages'!N7:N150,DT729)</f>
        <v>0</v>
      </c>
      <c r="DZ729" s="233">
        <f ca="1">COUNTIF('Group Stages'!O7:O150,DT729)</f>
        <v>0</v>
      </c>
      <c r="EA729" s="233">
        <f ca="1">COUNTIF('Group Stages'!P7:P150,DT729)</f>
        <v>0</v>
      </c>
      <c r="EB729" s="233">
        <f ca="1">COUNTIF('Group Stages'!Q7:Q150,DT729)</f>
        <v>0</v>
      </c>
      <c r="EC729" s="233">
        <f ca="1">COUNTIF('Knock Out Stages'!K7:K85,DT729)</f>
        <v>0</v>
      </c>
      <c r="ED729" s="233">
        <f ca="1">COUNTIF('Knock Out Stages'!L7:L85,DT729)</f>
        <v>0</v>
      </c>
      <c r="EE729" s="233">
        <f ca="1">COUNTIF('Knock Out Stages'!M7:M85,DT729)</f>
        <v>0</v>
      </c>
      <c r="EF729" s="233">
        <f ca="1">COUNTIF('Knock Out Stages'!N7:N85,DT729)</f>
        <v>0</v>
      </c>
      <c r="EG729" s="233">
        <f ca="1">COUNTIF('Knock Out Stages'!O7:O85,DT729)</f>
        <v>0</v>
      </c>
      <c r="EH729" s="233">
        <f ca="1">COUNTIF('Knock Out Stages'!P7:P85,DT729)</f>
        <v>0</v>
      </c>
      <c r="EI729" s="233">
        <f ca="1">COUNTIF('Knock Out Stages'!Q7:Q85,DT729)</f>
        <v>0</v>
      </c>
      <c r="EJ729" s="233">
        <f ca="1">COUNTIF('Knock Out Stages'!R7:R85,DT729)</f>
        <v>0</v>
      </c>
      <c r="EK729" s="233">
        <f t="shared" ca="1" si="931"/>
        <v>0</v>
      </c>
      <c r="EL729" s="235">
        <f ca="1">RANK(EK729,EK3:EK1250)+COUNTIF(EK3:EK729,EK729)-1</f>
        <v>727</v>
      </c>
      <c r="EM729" s="233" t="str">
        <f t="shared" ca="1" si="932"/>
        <v>0 (New Zealand)</v>
      </c>
    </row>
    <row r="730" spans="121:143" x14ac:dyDescent="0.2">
      <c r="DQ730" s="233" t="str">
        <f t="shared" ca="1" si="927"/>
        <v>New Zealand</v>
      </c>
      <c r="DR730" s="233">
        <f t="shared" si="928"/>
        <v>25</v>
      </c>
      <c r="DS730" s="233">
        <f t="shared" si="929"/>
        <v>26</v>
      </c>
      <c r="DT730" s="233">
        <f ca="1">OFFSET(C3,DR730,DS730)</f>
        <v>0</v>
      </c>
      <c r="DU730" s="233">
        <f ca="1">COUNTIF('Group Stages'!J7:J150,DT730)</f>
        <v>0</v>
      </c>
      <c r="DV730" s="233">
        <f ca="1">COUNTIF('Group Stages'!K7:K150,DT730)</f>
        <v>0</v>
      </c>
      <c r="DW730" s="233">
        <f ca="1">COUNTIF('Group Stages'!L7:L150,DT730)</f>
        <v>0</v>
      </c>
      <c r="DX730" s="233">
        <f ca="1">COUNTIF('Group Stages'!M7:M150,DT730)</f>
        <v>0</v>
      </c>
      <c r="DY730" s="233">
        <f ca="1">COUNTIF('Group Stages'!N7:N150,DT730)</f>
        <v>0</v>
      </c>
      <c r="DZ730" s="233">
        <f ca="1">COUNTIF('Group Stages'!O7:O150,DT730)</f>
        <v>0</v>
      </c>
      <c r="EA730" s="233">
        <f ca="1">COUNTIF('Group Stages'!P7:P150,DT730)</f>
        <v>0</v>
      </c>
      <c r="EB730" s="233">
        <f ca="1">COUNTIF('Group Stages'!Q7:Q150,DT730)</f>
        <v>0</v>
      </c>
      <c r="EC730" s="233">
        <f ca="1">COUNTIF('Knock Out Stages'!K7:K85,DT730)</f>
        <v>0</v>
      </c>
      <c r="ED730" s="233">
        <f ca="1">COUNTIF('Knock Out Stages'!L7:L85,DT730)</f>
        <v>0</v>
      </c>
      <c r="EE730" s="233">
        <f ca="1">COUNTIF('Knock Out Stages'!M7:M85,DT730)</f>
        <v>0</v>
      </c>
      <c r="EF730" s="233">
        <f ca="1">COUNTIF('Knock Out Stages'!N7:N85,DT730)</f>
        <v>0</v>
      </c>
      <c r="EG730" s="233">
        <f ca="1">COUNTIF('Knock Out Stages'!O7:O85,DT730)</f>
        <v>0</v>
      </c>
      <c r="EH730" s="233">
        <f ca="1">COUNTIF('Knock Out Stages'!P7:P85,DT730)</f>
        <v>0</v>
      </c>
      <c r="EI730" s="233">
        <f ca="1">COUNTIF('Knock Out Stages'!Q7:Q85,DT730)</f>
        <v>0</v>
      </c>
      <c r="EJ730" s="233">
        <f ca="1">COUNTIF('Knock Out Stages'!R7:R85,DT730)</f>
        <v>0</v>
      </c>
      <c r="EK730" s="233">
        <f t="shared" ca="1" si="931"/>
        <v>0</v>
      </c>
      <c r="EL730" s="235">
        <f ca="1">RANK(EK730,EK3:EK1250)+COUNTIF(EK3:EK730,EK730)-1</f>
        <v>728</v>
      </c>
      <c r="EM730" s="233" t="str">
        <f t="shared" ca="1" si="932"/>
        <v>0 (New Zealand)</v>
      </c>
    </row>
    <row r="731" spans="121:143" x14ac:dyDescent="0.2">
      <c r="DQ731" s="233" t="str">
        <f ca="1">OFFSET(C2,DR731,DS731)</f>
        <v>Spain</v>
      </c>
      <c r="DR731" s="233">
        <f t="shared" si="928"/>
        <v>0</v>
      </c>
      <c r="DS731" s="233">
        <f t="shared" si="929"/>
        <v>27</v>
      </c>
      <c r="DT731" s="233" t="str">
        <f ca="1">OFFSET(C3,DR731,DS731)</f>
        <v>Alejandro Grimaldo</v>
      </c>
      <c r="DU731" s="233">
        <f ca="1">COUNTIF('Group Stages'!J7:J150,DT731)</f>
        <v>0</v>
      </c>
      <c r="DV731" s="233">
        <f ca="1">COUNTIF('Group Stages'!K7:K150,DT731)</f>
        <v>0</v>
      </c>
      <c r="DW731" s="233">
        <f ca="1">COUNTIF('Group Stages'!L7:L150,DT731)</f>
        <v>0</v>
      </c>
      <c r="DX731" s="233">
        <f ca="1">COUNTIF('Group Stages'!M7:M150,DT731)</f>
        <v>0</v>
      </c>
      <c r="DY731" s="233">
        <f ca="1">COUNTIF('Group Stages'!N7:N150,DT731)</f>
        <v>0</v>
      </c>
      <c r="DZ731" s="233">
        <f ca="1">COUNTIF('Group Stages'!O7:O150,DT731)</f>
        <v>0</v>
      </c>
      <c r="EA731" s="233">
        <f ca="1">COUNTIF('Group Stages'!P7:P150,DT731)</f>
        <v>0</v>
      </c>
      <c r="EB731" s="233">
        <f ca="1">COUNTIF('Group Stages'!Q7:Q150,DT731)</f>
        <v>0</v>
      </c>
      <c r="EC731" s="233">
        <f ca="1">COUNTIF('Knock Out Stages'!K7:K85,DT731)</f>
        <v>0</v>
      </c>
      <c r="ED731" s="233">
        <f ca="1">COUNTIF('Knock Out Stages'!L7:L85,DT731)</f>
        <v>0</v>
      </c>
      <c r="EE731" s="233">
        <f ca="1">COUNTIF('Knock Out Stages'!M7:M85,DT731)</f>
        <v>0</v>
      </c>
      <c r="EF731" s="233">
        <f ca="1">COUNTIF('Knock Out Stages'!N7:N85,DT731)</f>
        <v>0</v>
      </c>
      <c r="EG731" s="233">
        <f ca="1">COUNTIF('Knock Out Stages'!O7:O85,DT731)</f>
        <v>0</v>
      </c>
      <c r="EH731" s="233">
        <f ca="1">COUNTIF('Knock Out Stages'!P7:P85,DT731)</f>
        <v>0</v>
      </c>
      <c r="EI731" s="233">
        <f ca="1">COUNTIF('Knock Out Stages'!Q7:Q85,DT731)</f>
        <v>0</v>
      </c>
      <c r="EJ731" s="233">
        <f ca="1">COUNTIF('Knock Out Stages'!R7:R85,DT731)</f>
        <v>0</v>
      </c>
      <c r="EK731" s="233">
        <f t="shared" ca="1" si="931"/>
        <v>0</v>
      </c>
      <c r="EL731" s="235">
        <f ca="1">RANK(EK731,EK3:EK1250)+COUNTIF(EK3:EK731,EK731)-1</f>
        <v>729</v>
      </c>
      <c r="EM731" s="233" t="str">
        <f t="shared" ca="1" si="932"/>
        <v>Alejandro Grimaldo (Spain)</v>
      </c>
    </row>
    <row r="732" spans="121:143" x14ac:dyDescent="0.2">
      <c r="DQ732" s="233" t="str">
        <f t="shared" ref="DQ732" ca="1" si="933">DQ731</f>
        <v>Spain</v>
      </c>
      <c r="DR732" s="233">
        <f t="shared" si="928"/>
        <v>1</v>
      </c>
      <c r="DS732" s="233">
        <f t="shared" si="929"/>
        <v>27</v>
      </c>
      <c r="DT732" s="233" t="str">
        <f ca="1">OFFSET(C3,DR732,DS732)</f>
        <v>Álex Baena</v>
      </c>
      <c r="DU732" s="233">
        <f ca="1">COUNTIF('Group Stages'!J7:J150,DT732)</f>
        <v>0</v>
      </c>
      <c r="DV732" s="233">
        <f ca="1">COUNTIF('Group Stages'!K7:K150,DT732)</f>
        <v>0</v>
      </c>
      <c r="DW732" s="233">
        <f ca="1">COUNTIF('Group Stages'!L7:L150,DT732)</f>
        <v>0</v>
      </c>
      <c r="DX732" s="233">
        <f ca="1">COUNTIF('Group Stages'!M7:M150,DT732)</f>
        <v>0</v>
      </c>
      <c r="DY732" s="233">
        <f ca="1">COUNTIF('Group Stages'!N7:N150,DT732)</f>
        <v>0</v>
      </c>
      <c r="DZ732" s="233">
        <f ca="1">COUNTIF('Group Stages'!O7:O150,DT732)</f>
        <v>0</v>
      </c>
      <c r="EA732" s="233">
        <f ca="1">COUNTIF('Group Stages'!P7:P150,DT732)</f>
        <v>0</v>
      </c>
      <c r="EB732" s="233">
        <f ca="1">COUNTIF('Group Stages'!Q7:Q150,DT732)</f>
        <v>0</v>
      </c>
      <c r="EC732" s="233">
        <f ca="1">COUNTIF('Knock Out Stages'!K7:K85,DT732)</f>
        <v>0</v>
      </c>
      <c r="ED732" s="233">
        <f ca="1">COUNTIF('Knock Out Stages'!L7:L85,DT732)</f>
        <v>0</v>
      </c>
      <c r="EE732" s="233">
        <f ca="1">COUNTIF('Knock Out Stages'!M7:M85,DT732)</f>
        <v>0</v>
      </c>
      <c r="EF732" s="233">
        <f ca="1">COUNTIF('Knock Out Stages'!N7:N85,DT732)</f>
        <v>0</v>
      </c>
      <c r="EG732" s="233">
        <f ca="1">COUNTIF('Knock Out Stages'!O7:O85,DT732)</f>
        <v>0</v>
      </c>
      <c r="EH732" s="233">
        <f ca="1">COUNTIF('Knock Out Stages'!P7:P85,DT732)</f>
        <v>0</v>
      </c>
      <c r="EI732" s="233">
        <f ca="1">COUNTIF('Knock Out Stages'!Q7:Q85,DT732)</f>
        <v>0</v>
      </c>
      <c r="EJ732" s="233">
        <f ca="1">COUNTIF('Knock Out Stages'!R7:R85,DT732)</f>
        <v>0</v>
      </c>
      <c r="EK732" s="233">
        <f t="shared" ca="1" si="931"/>
        <v>0</v>
      </c>
      <c r="EL732" s="235">
        <f ca="1">RANK(EK732,EK3:EK1250)+COUNTIF(EK3:EK732,EK732)-1</f>
        <v>730</v>
      </c>
      <c r="EM732" s="233" t="str">
        <f t="shared" ca="1" si="932"/>
        <v>Álex Baena (Spain)</v>
      </c>
    </row>
    <row r="733" spans="121:143" x14ac:dyDescent="0.2">
      <c r="DQ733" s="233" t="str">
        <f t="shared" ca="1" si="927"/>
        <v>Spain</v>
      </c>
      <c r="DR733" s="233">
        <f t="shared" si="928"/>
        <v>2</v>
      </c>
      <c r="DS733" s="233">
        <f t="shared" si="929"/>
        <v>27</v>
      </c>
      <c r="DT733" s="233" t="str">
        <f ca="1">OFFSET(C3,DR733,DS733)</f>
        <v>Álex Remiro</v>
      </c>
      <c r="DU733" s="233">
        <f ca="1">COUNTIF('Group Stages'!J7:J150,DT733)</f>
        <v>0</v>
      </c>
      <c r="DV733" s="233">
        <f ca="1">COUNTIF('Group Stages'!K7:K150,DT733)</f>
        <v>0</v>
      </c>
      <c r="DW733" s="233">
        <f ca="1">COUNTIF('Group Stages'!L7:L150,DT733)</f>
        <v>0</v>
      </c>
      <c r="DX733" s="233">
        <f ca="1">COUNTIF('Group Stages'!M7:M150,DT733)</f>
        <v>0</v>
      </c>
      <c r="DY733" s="233">
        <f ca="1">COUNTIF('Group Stages'!N7:N150,DT733)</f>
        <v>0</v>
      </c>
      <c r="DZ733" s="233">
        <f ca="1">COUNTIF('Group Stages'!O7:O150,DT733)</f>
        <v>0</v>
      </c>
      <c r="EA733" s="233">
        <f ca="1">COUNTIF('Group Stages'!P7:P150,DT733)</f>
        <v>0</v>
      </c>
      <c r="EB733" s="233">
        <f ca="1">COUNTIF('Group Stages'!Q7:Q150,DT733)</f>
        <v>0</v>
      </c>
      <c r="EC733" s="233">
        <f ca="1">COUNTIF('Knock Out Stages'!K7:K85,DT733)</f>
        <v>0</v>
      </c>
      <c r="ED733" s="233">
        <f ca="1">COUNTIF('Knock Out Stages'!L7:L85,DT733)</f>
        <v>0</v>
      </c>
      <c r="EE733" s="233">
        <f ca="1">COUNTIF('Knock Out Stages'!M7:M85,DT733)</f>
        <v>0</v>
      </c>
      <c r="EF733" s="233">
        <f ca="1">COUNTIF('Knock Out Stages'!N7:N85,DT733)</f>
        <v>0</v>
      </c>
      <c r="EG733" s="233">
        <f ca="1">COUNTIF('Knock Out Stages'!O7:O85,DT733)</f>
        <v>0</v>
      </c>
      <c r="EH733" s="233">
        <f ca="1">COUNTIF('Knock Out Stages'!P7:P85,DT733)</f>
        <v>0</v>
      </c>
      <c r="EI733" s="233">
        <f ca="1">COUNTIF('Knock Out Stages'!Q7:Q85,DT733)</f>
        <v>0</v>
      </c>
      <c r="EJ733" s="233">
        <f ca="1">COUNTIF('Knock Out Stages'!R7:R85,DT733)</f>
        <v>0</v>
      </c>
      <c r="EK733" s="233">
        <f t="shared" ca="1" si="931"/>
        <v>0</v>
      </c>
      <c r="EL733" s="235">
        <f ca="1">RANK(EK733,EK3:EK1250)+COUNTIF(EK3:EK733,EK733)-1</f>
        <v>731</v>
      </c>
      <c r="EM733" s="233" t="str">
        <f t="shared" ca="1" si="932"/>
        <v>Álex Remiro (Spain)</v>
      </c>
    </row>
    <row r="734" spans="121:143" x14ac:dyDescent="0.2">
      <c r="DQ734" s="233" t="str">
        <f t="shared" ca="1" si="927"/>
        <v>Spain</v>
      </c>
      <c r="DR734" s="233">
        <f t="shared" si="928"/>
        <v>3</v>
      </c>
      <c r="DS734" s="233">
        <f t="shared" si="929"/>
        <v>27</v>
      </c>
      <c r="DT734" s="233" t="str">
        <f ca="1">OFFSET(C3,DR734,DS734)</f>
        <v>Ander Barrenetxea</v>
      </c>
      <c r="DU734" s="233">
        <f ca="1">COUNTIF('Group Stages'!J7:J150,DT734)</f>
        <v>0</v>
      </c>
      <c r="DV734" s="233">
        <f ca="1">COUNTIF('Group Stages'!K7:K150,DT734)</f>
        <v>0</v>
      </c>
      <c r="DW734" s="233">
        <f ca="1">COUNTIF('Group Stages'!L7:L150,DT734)</f>
        <v>0</v>
      </c>
      <c r="DX734" s="233">
        <f ca="1">COUNTIF('Group Stages'!M7:M150,DT734)</f>
        <v>0</v>
      </c>
      <c r="DY734" s="233">
        <f ca="1">COUNTIF('Group Stages'!N7:N150,DT734)</f>
        <v>0</v>
      </c>
      <c r="DZ734" s="233">
        <f ca="1">COUNTIF('Group Stages'!O7:O150,DT734)</f>
        <v>0</v>
      </c>
      <c r="EA734" s="233">
        <f ca="1">COUNTIF('Group Stages'!P7:P150,DT734)</f>
        <v>0</v>
      </c>
      <c r="EB734" s="233">
        <f ca="1">COUNTIF('Group Stages'!Q7:Q150,DT734)</f>
        <v>0</v>
      </c>
      <c r="EC734" s="233">
        <f ca="1">COUNTIF('Knock Out Stages'!K7:K85,DT734)</f>
        <v>0</v>
      </c>
      <c r="ED734" s="233">
        <f ca="1">COUNTIF('Knock Out Stages'!L7:L85,DT734)</f>
        <v>0</v>
      </c>
      <c r="EE734" s="233">
        <f ca="1">COUNTIF('Knock Out Stages'!M7:M85,DT734)</f>
        <v>0</v>
      </c>
      <c r="EF734" s="233">
        <f ca="1">COUNTIF('Knock Out Stages'!N7:N85,DT734)</f>
        <v>0</v>
      </c>
      <c r="EG734" s="233">
        <f ca="1">COUNTIF('Knock Out Stages'!O7:O85,DT734)</f>
        <v>0</v>
      </c>
      <c r="EH734" s="233">
        <f ca="1">COUNTIF('Knock Out Stages'!P7:P85,DT734)</f>
        <v>0</v>
      </c>
      <c r="EI734" s="233">
        <f ca="1">COUNTIF('Knock Out Stages'!Q7:Q85,DT734)</f>
        <v>0</v>
      </c>
      <c r="EJ734" s="233">
        <f ca="1">COUNTIF('Knock Out Stages'!R7:R85,DT734)</f>
        <v>0</v>
      </c>
      <c r="EK734" s="233">
        <f t="shared" ca="1" si="931"/>
        <v>0</v>
      </c>
      <c r="EL734" s="235">
        <f ca="1">RANK(EK734,EK3:EK1250)+COUNTIF(EK3:EK734,EK734)-1</f>
        <v>732</v>
      </c>
      <c r="EM734" s="233" t="str">
        <f t="shared" ca="1" si="932"/>
        <v>Ander Barrenetxea (Spain)</v>
      </c>
    </row>
    <row r="735" spans="121:143" x14ac:dyDescent="0.2">
      <c r="DQ735" s="233" t="str">
        <f t="shared" ca="1" si="927"/>
        <v>Spain</v>
      </c>
      <c r="DR735" s="233">
        <f t="shared" si="928"/>
        <v>4</v>
      </c>
      <c r="DS735" s="233">
        <f t="shared" si="929"/>
        <v>27</v>
      </c>
      <c r="DT735" s="233" t="str">
        <f ca="1">OFFSET(C3,DR735,DS735)</f>
        <v>Aymeric Laporte</v>
      </c>
      <c r="DU735" s="233">
        <f ca="1">COUNTIF('Group Stages'!J7:J150,DT735)</f>
        <v>0</v>
      </c>
      <c r="DV735" s="233">
        <f ca="1">COUNTIF('Group Stages'!K7:K150,DT735)</f>
        <v>0</v>
      </c>
      <c r="DW735" s="233">
        <f ca="1">COUNTIF('Group Stages'!L7:L150,DT735)</f>
        <v>0</v>
      </c>
      <c r="DX735" s="233">
        <f ca="1">COUNTIF('Group Stages'!M7:M150,DT735)</f>
        <v>0</v>
      </c>
      <c r="DY735" s="233">
        <f ca="1">COUNTIF('Group Stages'!N7:N150,DT735)</f>
        <v>0</v>
      </c>
      <c r="DZ735" s="233">
        <f ca="1">COUNTIF('Group Stages'!O7:O150,DT735)</f>
        <v>0</v>
      </c>
      <c r="EA735" s="233">
        <f ca="1">COUNTIF('Group Stages'!P7:P150,DT735)</f>
        <v>0</v>
      </c>
      <c r="EB735" s="233">
        <f ca="1">COUNTIF('Group Stages'!Q7:Q150,DT735)</f>
        <v>0</v>
      </c>
      <c r="EC735" s="233">
        <f ca="1">COUNTIF('Knock Out Stages'!K7:K85,DT735)</f>
        <v>0</v>
      </c>
      <c r="ED735" s="233">
        <f ca="1">COUNTIF('Knock Out Stages'!L7:L85,DT735)</f>
        <v>0</v>
      </c>
      <c r="EE735" s="233">
        <f ca="1">COUNTIF('Knock Out Stages'!M7:M85,DT735)</f>
        <v>0</v>
      </c>
      <c r="EF735" s="233">
        <f ca="1">COUNTIF('Knock Out Stages'!N7:N85,DT735)</f>
        <v>0</v>
      </c>
      <c r="EG735" s="233">
        <f ca="1">COUNTIF('Knock Out Stages'!O7:O85,DT735)</f>
        <v>0</v>
      </c>
      <c r="EH735" s="233">
        <f ca="1">COUNTIF('Knock Out Stages'!P7:P85,DT735)</f>
        <v>0</v>
      </c>
      <c r="EI735" s="233">
        <f ca="1">COUNTIF('Knock Out Stages'!Q7:Q85,DT735)</f>
        <v>0</v>
      </c>
      <c r="EJ735" s="233">
        <f ca="1">COUNTIF('Knock Out Stages'!R7:R85,DT735)</f>
        <v>0</v>
      </c>
      <c r="EK735" s="233">
        <f t="shared" ca="1" si="931"/>
        <v>0</v>
      </c>
      <c r="EL735" s="235">
        <f ca="1">RANK(EK735,EK3:EK1250)+COUNTIF(EK3:EK735,EK735)-1</f>
        <v>733</v>
      </c>
      <c r="EM735" s="233" t="str">
        <f t="shared" ca="1" si="932"/>
        <v>Aymeric Laporte (Spain)</v>
      </c>
    </row>
    <row r="736" spans="121:143" x14ac:dyDescent="0.2">
      <c r="DQ736" s="233" t="str">
        <f t="shared" ca="1" si="927"/>
        <v>Spain</v>
      </c>
      <c r="DR736" s="233">
        <f t="shared" si="928"/>
        <v>5</v>
      </c>
      <c r="DS736" s="233">
        <f t="shared" si="929"/>
        <v>27</v>
      </c>
      <c r="DT736" s="233" t="str">
        <f ca="1">OFFSET(C3,DR736,DS736)</f>
        <v>Borja Iglesias</v>
      </c>
      <c r="DU736" s="233">
        <f ca="1">COUNTIF('Group Stages'!J7:J150,DT736)</f>
        <v>0</v>
      </c>
      <c r="DV736" s="233">
        <f ca="1">COUNTIF('Group Stages'!K7:K150,DT736)</f>
        <v>0</v>
      </c>
      <c r="DW736" s="233">
        <f ca="1">COUNTIF('Group Stages'!L7:L150,DT736)</f>
        <v>0</v>
      </c>
      <c r="DX736" s="233">
        <f ca="1">COUNTIF('Group Stages'!M7:M150,DT736)</f>
        <v>0</v>
      </c>
      <c r="DY736" s="233">
        <f ca="1">COUNTIF('Group Stages'!N7:N150,DT736)</f>
        <v>0</v>
      </c>
      <c r="DZ736" s="233">
        <f ca="1">COUNTIF('Group Stages'!O7:O150,DT736)</f>
        <v>0</v>
      </c>
      <c r="EA736" s="233">
        <f ca="1">COUNTIF('Group Stages'!P7:P150,DT736)</f>
        <v>0</v>
      </c>
      <c r="EB736" s="233">
        <f ca="1">COUNTIF('Group Stages'!Q7:Q150,DT736)</f>
        <v>0</v>
      </c>
      <c r="EC736" s="233">
        <f ca="1">COUNTIF('Knock Out Stages'!K7:K85,DT736)</f>
        <v>0</v>
      </c>
      <c r="ED736" s="233">
        <f ca="1">COUNTIF('Knock Out Stages'!L7:L85,DT736)</f>
        <v>0</v>
      </c>
      <c r="EE736" s="233">
        <f ca="1">COUNTIF('Knock Out Stages'!M7:M85,DT736)</f>
        <v>0</v>
      </c>
      <c r="EF736" s="233">
        <f ca="1">COUNTIF('Knock Out Stages'!N7:N85,DT736)</f>
        <v>0</v>
      </c>
      <c r="EG736" s="233">
        <f ca="1">COUNTIF('Knock Out Stages'!O7:O85,DT736)</f>
        <v>0</v>
      </c>
      <c r="EH736" s="233">
        <f ca="1">COUNTIF('Knock Out Stages'!P7:P85,DT736)</f>
        <v>0</v>
      </c>
      <c r="EI736" s="233">
        <f ca="1">COUNTIF('Knock Out Stages'!Q7:Q85,DT736)</f>
        <v>0</v>
      </c>
      <c r="EJ736" s="233">
        <f ca="1">COUNTIF('Knock Out Stages'!R7:R85,DT736)</f>
        <v>0</v>
      </c>
      <c r="EK736" s="233">
        <f t="shared" ca="1" si="931"/>
        <v>0</v>
      </c>
      <c r="EL736" s="235">
        <f ca="1">RANK(EK736,EK3:EK1250)+COUNTIF(EK3:EK736,EK736)-1</f>
        <v>734</v>
      </c>
      <c r="EM736" s="233" t="str">
        <f t="shared" ca="1" si="932"/>
        <v>Borja Iglesias (Spain)</v>
      </c>
    </row>
    <row r="737" spans="121:143" x14ac:dyDescent="0.2">
      <c r="DQ737" s="233" t="str">
        <f t="shared" ca="1" si="927"/>
        <v>Spain</v>
      </c>
      <c r="DR737" s="233">
        <f t="shared" si="928"/>
        <v>6</v>
      </c>
      <c r="DS737" s="233">
        <f t="shared" si="929"/>
        <v>27</v>
      </c>
      <c r="DT737" s="233" t="str">
        <f ca="1">OFFSET(C3,DR737,DS737)</f>
        <v>Carlos Soler</v>
      </c>
      <c r="DU737" s="233">
        <f ca="1">COUNTIF('Group Stages'!J7:J150,DT737)</f>
        <v>0</v>
      </c>
      <c r="DV737" s="233">
        <f ca="1">COUNTIF('Group Stages'!K7:K150,DT737)</f>
        <v>0</v>
      </c>
      <c r="DW737" s="233">
        <f ca="1">COUNTIF('Group Stages'!L7:L150,DT737)</f>
        <v>0</v>
      </c>
      <c r="DX737" s="233">
        <f ca="1">COUNTIF('Group Stages'!M7:M150,DT737)</f>
        <v>0</v>
      </c>
      <c r="DY737" s="233">
        <f ca="1">COUNTIF('Group Stages'!N7:N150,DT737)</f>
        <v>0</v>
      </c>
      <c r="DZ737" s="233">
        <f ca="1">COUNTIF('Group Stages'!O7:O150,DT737)</f>
        <v>0</v>
      </c>
      <c r="EA737" s="233">
        <f ca="1">COUNTIF('Group Stages'!P7:P150,DT737)</f>
        <v>0</v>
      </c>
      <c r="EB737" s="233">
        <f ca="1">COUNTIF('Group Stages'!Q7:Q150,DT737)</f>
        <v>0</v>
      </c>
      <c r="EC737" s="233">
        <f ca="1">COUNTIF('Knock Out Stages'!K7:K85,DT737)</f>
        <v>0</v>
      </c>
      <c r="ED737" s="233">
        <f ca="1">COUNTIF('Knock Out Stages'!L7:L85,DT737)</f>
        <v>0</v>
      </c>
      <c r="EE737" s="233">
        <f ca="1">COUNTIF('Knock Out Stages'!M7:M85,DT737)</f>
        <v>0</v>
      </c>
      <c r="EF737" s="233">
        <f ca="1">COUNTIF('Knock Out Stages'!N7:N85,DT737)</f>
        <v>0</v>
      </c>
      <c r="EG737" s="233">
        <f ca="1">COUNTIF('Knock Out Stages'!O7:O85,DT737)</f>
        <v>0</v>
      </c>
      <c r="EH737" s="233">
        <f ca="1">COUNTIF('Knock Out Stages'!P7:P85,DT737)</f>
        <v>0</v>
      </c>
      <c r="EI737" s="233">
        <f ca="1">COUNTIF('Knock Out Stages'!Q7:Q85,DT737)</f>
        <v>0</v>
      </c>
      <c r="EJ737" s="233">
        <f ca="1">COUNTIF('Knock Out Stages'!R7:R85,DT737)</f>
        <v>0</v>
      </c>
      <c r="EK737" s="233">
        <f t="shared" ca="1" si="931"/>
        <v>0</v>
      </c>
      <c r="EL737" s="235">
        <f ca="1">RANK(EK737,EK3:EK1250)+COUNTIF(EK3:EK737,EK737)-1</f>
        <v>735</v>
      </c>
      <c r="EM737" s="233" t="str">
        <f t="shared" ca="1" si="932"/>
        <v>Carlos Soler (Spain)</v>
      </c>
    </row>
    <row r="738" spans="121:143" x14ac:dyDescent="0.2">
      <c r="DQ738" s="233" t="str">
        <f t="shared" ca="1" si="927"/>
        <v>Spain</v>
      </c>
      <c r="DR738" s="233">
        <f t="shared" si="928"/>
        <v>7</v>
      </c>
      <c r="DS738" s="233">
        <f t="shared" si="929"/>
        <v>27</v>
      </c>
      <c r="DT738" s="233" t="str">
        <f ca="1">OFFSET(C3,DR738,DS738)</f>
        <v>Cristhian Mosquera</v>
      </c>
      <c r="DU738" s="233">
        <f ca="1">COUNTIF('Group Stages'!J7:J150,DT738)</f>
        <v>0</v>
      </c>
      <c r="DV738" s="233">
        <f ca="1">COUNTIF('Group Stages'!K7:K150,DT738)</f>
        <v>0</v>
      </c>
      <c r="DW738" s="233">
        <f ca="1">COUNTIF('Group Stages'!L7:L150,DT738)</f>
        <v>0</v>
      </c>
      <c r="DX738" s="233">
        <f ca="1">COUNTIF('Group Stages'!M7:M150,DT738)</f>
        <v>0</v>
      </c>
      <c r="DY738" s="233">
        <f ca="1">COUNTIF('Group Stages'!N7:N150,DT738)</f>
        <v>0</v>
      </c>
      <c r="DZ738" s="233">
        <f ca="1">COUNTIF('Group Stages'!O7:O150,DT738)</f>
        <v>0</v>
      </c>
      <c r="EA738" s="233">
        <f ca="1">COUNTIF('Group Stages'!P7:P150,DT738)</f>
        <v>0</v>
      </c>
      <c r="EB738" s="233">
        <f ca="1">COUNTIF('Group Stages'!Q7:Q150,DT738)</f>
        <v>0</v>
      </c>
      <c r="EC738" s="233">
        <f ca="1">COUNTIF('Knock Out Stages'!K7:K85,DT738)</f>
        <v>0</v>
      </c>
      <c r="ED738" s="233">
        <f ca="1">COUNTIF('Knock Out Stages'!L7:L85,DT738)</f>
        <v>0</v>
      </c>
      <c r="EE738" s="233">
        <f ca="1">COUNTIF('Knock Out Stages'!M7:M85,DT738)</f>
        <v>0</v>
      </c>
      <c r="EF738" s="233">
        <f ca="1">COUNTIF('Knock Out Stages'!N7:N85,DT738)</f>
        <v>0</v>
      </c>
      <c r="EG738" s="233">
        <f ca="1">COUNTIF('Knock Out Stages'!O7:O85,DT738)</f>
        <v>0</v>
      </c>
      <c r="EH738" s="233">
        <f ca="1">COUNTIF('Knock Out Stages'!P7:P85,DT738)</f>
        <v>0</v>
      </c>
      <c r="EI738" s="233">
        <f ca="1">COUNTIF('Knock Out Stages'!Q7:Q85,DT738)</f>
        <v>0</v>
      </c>
      <c r="EJ738" s="233">
        <f ca="1">COUNTIF('Knock Out Stages'!R7:R85,DT738)</f>
        <v>0</v>
      </c>
      <c r="EK738" s="233">
        <f t="shared" ca="1" si="931"/>
        <v>0</v>
      </c>
      <c r="EL738" s="235">
        <f ca="1">RANK(EK738,EK3:EK1250)+COUNTIF(EK3:EK738,EK738)-1</f>
        <v>736</v>
      </c>
      <c r="EM738" s="233" t="str">
        <f t="shared" ca="1" si="932"/>
        <v>Cristhian Mosquera (Spain)</v>
      </c>
    </row>
    <row r="739" spans="121:143" x14ac:dyDescent="0.2">
      <c r="DQ739" s="233" t="str">
        <f t="shared" ca="1" si="927"/>
        <v>Spain</v>
      </c>
      <c r="DR739" s="233">
        <f t="shared" si="928"/>
        <v>8</v>
      </c>
      <c r="DS739" s="233">
        <f t="shared" si="929"/>
        <v>27</v>
      </c>
      <c r="DT739" s="233" t="str">
        <f ca="1">OFFSET(C3,DR739,DS739)</f>
        <v>Dani Olmo</v>
      </c>
      <c r="DU739" s="233">
        <f ca="1">COUNTIF('Group Stages'!J7:J150,DT739)</f>
        <v>0</v>
      </c>
      <c r="DV739" s="233">
        <f ca="1">COUNTIF('Group Stages'!K7:K150,DT739)</f>
        <v>0</v>
      </c>
      <c r="DW739" s="233">
        <f ca="1">COUNTIF('Group Stages'!L7:L150,DT739)</f>
        <v>0</v>
      </c>
      <c r="DX739" s="233">
        <f ca="1">COUNTIF('Group Stages'!M7:M150,DT739)</f>
        <v>0</v>
      </c>
      <c r="DY739" s="233">
        <f ca="1">COUNTIF('Group Stages'!N7:N150,DT739)</f>
        <v>0</v>
      </c>
      <c r="DZ739" s="233">
        <f ca="1">COUNTIF('Group Stages'!O7:O150,DT739)</f>
        <v>0</v>
      </c>
      <c r="EA739" s="233">
        <f ca="1">COUNTIF('Group Stages'!P7:P150,DT739)</f>
        <v>0</v>
      </c>
      <c r="EB739" s="233">
        <f ca="1">COUNTIF('Group Stages'!Q7:Q150,DT739)</f>
        <v>0</v>
      </c>
      <c r="EC739" s="233">
        <f ca="1">COUNTIF('Knock Out Stages'!K7:K85,DT739)</f>
        <v>0</v>
      </c>
      <c r="ED739" s="233">
        <f ca="1">COUNTIF('Knock Out Stages'!L7:L85,DT739)</f>
        <v>0</v>
      </c>
      <c r="EE739" s="233">
        <f ca="1">COUNTIF('Knock Out Stages'!M7:M85,DT739)</f>
        <v>0</v>
      </c>
      <c r="EF739" s="233">
        <f ca="1">COUNTIF('Knock Out Stages'!N7:N85,DT739)</f>
        <v>0</v>
      </c>
      <c r="EG739" s="233">
        <f ca="1">COUNTIF('Knock Out Stages'!O7:O85,DT739)</f>
        <v>0</v>
      </c>
      <c r="EH739" s="233">
        <f ca="1">COUNTIF('Knock Out Stages'!P7:P85,DT739)</f>
        <v>0</v>
      </c>
      <c r="EI739" s="233">
        <f ca="1">COUNTIF('Knock Out Stages'!Q7:Q85,DT739)</f>
        <v>0</v>
      </c>
      <c r="EJ739" s="233">
        <f ca="1">COUNTIF('Knock Out Stages'!R7:R85,DT739)</f>
        <v>0</v>
      </c>
      <c r="EK739" s="233">
        <f t="shared" ca="1" si="931"/>
        <v>0</v>
      </c>
      <c r="EL739" s="235">
        <f ca="1">RANK(EK739,EK3:EK1250)+COUNTIF(EK3:EK739,EK739)-1</f>
        <v>737</v>
      </c>
      <c r="EM739" s="233" t="str">
        <f t="shared" ca="1" si="932"/>
        <v>Dani Olmo (Spain)</v>
      </c>
    </row>
    <row r="740" spans="121:143" x14ac:dyDescent="0.2">
      <c r="DQ740" s="233" t="str">
        <f t="shared" ca="1" si="927"/>
        <v>Spain</v>
      </c>
      <c r="DR740" s="233">
        <f t="shared" si="928"/>
        <v>9</v>
      </c>
      <c r="DS740" s="233">
        <f t="shared" si="929"/>
        <v>27</v>
      </c>
      <c r="DT740" s="233" t="str">
        <f ca="1">OFFSET(C3,DR740,DS740)</f>
        <v>David Raya</v>
      </c>
      <c r="DU740" s="233">
        <f ca="1">COUNTIF('Group Stages'!J7:J150,DT740)</f>
        <v>0</v>
      </c>
      <c r="DV740" s="233">
        <f ca="1">COUNTIF('Group Stages'!K7:K150,DT740)</f>
        <v>0</v>
      </c>
      <c r="DW740" s="233">
        <f ca="1">COUNTIF('Group Stages'!L7:L150,DT740)</f>
        <v>0</v>
      </c>
      <c r="DX740" s="233">
        <f ca="1">COUNTIF('Group Stages'!M7:M150,DT740)</f>
        <v>0</v>
      </c>
      <c r="DY740" s="233">
        <f ca="1">COUNTIF('Group Stages'!N7:N150,DT740)</f>
        <v>0</v>
      </c>
      <c r="DZ740" s="233">
        <f ca="1">COUNTIF('Group Stages'!O7:O150,DT740)</f>
        <v>0</v>
      </c>
      <c r="EA740" s="233">
        <f ca="1">COUNTIF('Group Stages'!P7:P150,DT740)</f>
        <v>0</v>
      </c>
      <c r="EB740" s="233">
        <f ca="1">COUNTIF('Group Stages'!Q7:Q150,DT740)</f>
        <v>0</v>
      </c>
      <c r="EC740" s="233">
        <f ca="1">COUNTIF('Knock Out Stages'!K7:K85,DT740)</f>
        <v>0</v>
      </c>
      <c r="ED740" s="233">
        <f ca="1">COUNTIF('Knock Out Stages'!L7:L85,DT740)</f>
        <v>0</v>
      </c>
      <c r="EE740" s="233">
        <f ca="1">COUNTIF('Knock Out Stages'!M7:M85,DT740)</f>
        <v>0</v>
      </c>
      <c r="EF740" s="233">
        <f ca="1">COUNTIF('Knock Out Stages'!N7:N85,DT740)</f>
        <v>0</v>
      </c>
      <c r="EG740" s="233">
        <f ca="1">COUNTIF('Knock Out Stages'!O7:O85,DT740)</f>
        <v>0</v>
      </c>
      <c r="EH740" s="233">
        <f ca="1">COUNTIF('Knock Out Stages'!P7:P85,DT740)</f>
        <v>0</v>
      </c>
      <c r="EI740" s="233">
        <f ca="1">COUNTIF('Knock Out Stages'!Q7:Q85,DT740)</f>
        <v>0</v>
      </c>
      <c r="EJ740" s="233">
        <f ca="1">COUNTIF('Knock Out Stages'!R7:R85,DT740)</f>
        <v>0</v>
      </c>
      <c r="EK740" s="233">
        <f t="shared" ca="1" si="931"/>
        <v>0</v>
      </c>
      <c r="EL740" s="235">
        <f ca="1">RANK(EK740,EK3:EK1250)+COUNTIF(EK3:EK740,EK740)-1</f>
        <v>738</v>
      </c>
      <c r="EM740" s="233" t="str">
        <f t="shared" ca="1" si="932"/>
        <v>David Raya (Spain)</v>
      </c>
    </row>
    <row r="741" spans="121:143" x14ac:dyDescent="0.2">
      <c r="DQ741" s="233" t="str">
        <f t="shared" ca="1" si="927"/>
        <v>Spain</v>
      </c>
      <c r="DR741" s="233">
        <f t="shared" si="928"/>
        <v>10</v>
      </c>
      <c r="DS741" s="233">
        <f t="shared" si="929"/>
        <v>27</v>
      </c>
      <c r="DT741" s="233" t="str">
        <f ca="1">OFFSET(C3,DR741,DS741)</f>
        <v>Dean Huijsen</v>
      </c>
      <c r="DU741" s="233">
        <f ca="1">COUNTIF('Group Stages'!J7:J150,DT741)</f>
        <v>0</v>
      </c>
      <c r="DV741" s="233">
        <f ca="1">COUNTIF('Group Stages'!K7:K150,DT741)</f>
        <v>0</v>
      </c>
      <c r="DW741" s="233">
        <f ca="1">COUNTIF('Group Stages'!L7:L150,DT741)</f>
        <v>0</v>
      </c>
      <c r="DX741" s="233">
        <f ca="1">COUNTIF('Group Stages'!M7:M150,DT741)</f>
        <v>0</v>
      </c>
      <c r="DY741" s="233">
        <f ca="1">COUNTIF('Group Stages'!N7:N150,DT741)</f>
        <v>0</v>
      </c>
      <c r="DZ741" s="233">
        <f ca="1">COUNTIF('Group Stages'!O7:O150,DT741)</f>
        <v>0</v>
      </c>
      <c r="EA741" s="233">
        <f ca="1">COUNTIF('Group Stages'!P7:P150,DT741)</f>
        <v>0</v>
      </c>
      <c r="EB741" s="233">
        <f ca="1">COUNTIF('Group Stages'!Q7:Q150,DT741)</f>
        <v>0</v>
      </c>
      <c r="EC741" s="233">
        <f ca="1">COUNTIF('Knock Out Stages'!K7:K85,DT741)</f>
        <v>0</v>
      </c>
      <c r="ED741" s="233">
        <f ca="1">COUNTIF('Knock Out Stages'!L7:L85,DT741)</f>
        <v>0</v>
      </c>
      <c r="EE741" s="233">
        <f ca="1">COUNTIF('Knock Out Stages'!M7:M85,DT741)</f>
        <v>0</v>
      </c>
      <c r="EF741" s="233">
        <f ca="1">COUNTIF('Knock Out Stages'!N7:N85,DT741)</f>
        <v>0</v>
      </c>
      <c r="EG741" s="233">
        <f ca="1">COUNTIF('Knock Out Stages'!O7:O85,DT741)</f>
        <v>0</v>
      </c>
      <c r="EH741" s="233">
        <f ca="1">COUNTIF('Knock Out Stages'!P7:P85,DT741)</f>
        <v>0</v>
      </c>
      <c r="EI741" s="233">
        <f ca="1">COUNTIF('Knock Out Stages'!Q7:Q85,DT741)</f>
        <v>0</v>
      </c>
      <c r="EJ741" s="233">
        <f ca="1">COUNTIF('Knock Out Stages'!R7:R85,DT741)</f>
        <v>0</v>
      </c>
      <c r="EK741" s="233">
        <f t="shared" ca="1" si="931"/>
        <v>0</v>
      </c>
      <c r="EL741" s="235">
        <f ca="1">RANK(EK741,EK3:EK1250)+COUNTIF(EK3:EK741,EK741)-1</f>
        <v>739</v>
      </c>
      <c r="EM741" s="233" t="str">
        <f t="shared" ca="1" si="932"/>
        <v>Dean Huijsen (Spain)</v>
      </c>
    </row>
    <row r="742" spans="121:143" x14ac:dyDescent="0.2">
      <c r="DQ742" s="233" t="str">
        <f t="shared" ca="1" si="927"/>
        <v>Spain</v>
      </c>
      <c r="DR742" s="233">
        <f t="shared" si="928"/>
        <v>11</v>
      </c>
      <c r="DS742" s="233">
        <f t="shared" si="929"/>
        <v>27</v>
      </c>
      <c r="DT742" s="233" t="str">
        <f ca="1">OFFSET(C3,DR742,DS742)</f>
        <v>Fermín López</v>
      </c>
      <c r="DU742" s="233">
        <f ca="1">COUNTIF('Group Stages'!J7:J150,DT742)</f>
        <v>0</v>
      </c>
      <c r="DV742" s="233">
        <f ca="1">COUNTIF('Group Stages'!K7:K150,DT742)</f>
        <v>0</v>
      </c>
      <c r="DW742" s="233">
        <f ca="1">COUNTIF('Group Stages'!L7:L150,DT742)</f>
        <v>0</v>
      </c>
      <c r="DX742" s="233">
        <f ca="1">COUNTIF('Group Stages'!M7:M150,DT742)</f>
        <v>0</v>
      </c>
      <c r="DY742" s="233">
        <f ca="1">COUNTIF('Group Stages'!N7:N150,DT742)</f>
        <v>0</v>
      </c>
      <c r="DZ742" s="233">
        <f ca="1">COUNTIF('Group Stages'!O7:O150,DT742)</f>
        <v>0</v>
      </c>
      <c r="EA742" s="233">
        <f ca="1">COUNTIF('Group Stages'!P7:P150,DT742)</f>
        <v>0</v>
      </c>
      <c r="EB742" s="233">
        <f ca="1">COUNTIF('Group Stages'!Q7:Q150,DT742)</f>
        <v>0</v>
      </c>
      <c r="EC742" s="233">
        <f ca="1">COUNTIF('Knock Out Stages'!K7:K85,DT742)</f>
        <v>0</v>
      </c>
      <c r="ED742" s="233">
        <f ca="1">COUNTIF('Knock Out Stages'!L7:L85,DT742)</f>
        <v>0</v>
      </c>
      <c r="EE742" s="233">
        <f ca="1">COUNTIF('Knock Out Stages'!M7:M85,DT742)</f>
        <v>0</v>
      </c>
      <c r="EF742" s="233">
        <f ca="1">COUNTIF('Knock Out Stages'!N7:N85,DT742)</f>
        <v>0</v>
      </c>
      <c r="EG742" s="233">
        <f ca="1">COUNTIF('Knock Out Stages'!O7:O85,DT742)</f>
        <v>0</v>
      </c>
      <c r="EH742" s="233">
        <f ca="1">COUNTIF('Knock Out Stages'!P7:P85,DT742)</f>
        <v>0</v>
      </c>
      <c r="EI742" s="233">
        <f ca="1">COUNTIF('Knock Out Stages'!Q7:Q85,DT742)</f>
        <v>0</v>
      </c>
      <c r="EJ742" s="233">
        <f ca="1">COUNTIF('Knock Out Stages'!R7:R85,DT742)</f>
        <v>0</v>
      </c>
      <c r="EK742" s="233">
        <f t="shared" ca="1" si="931"/>
        <v>0</v>
      </c>
      <c r="EL742" s="235">
        <f ca="1">RANK(EK742,EK3:EK1250)+COUNTIF(EK3:EK742,EK742)-1</f>
        <v>740</v>
      </c>
      <c r="EM742" s="233" t="str">
        <f t="shared" ca="1" si="932"/>
        <v>Fermín López (Spain)</v>
      </c>
    </row>
    <row r="743" spans="121:143" x14ac:dyDescent="0.2">
      <c r="DQ743" s="233" t="str">
        <f t="shared" ca="1" si="927"/>
        <v>Spain</v>
      </c>
      <c r="DR743" s="233">
        <f t="shared" si="928"/>
        <v>12</v>
      </c>
      <c r="DS743" s="233">
        <f t="shared" si="929"/>
        <v>27</v>
      </c>
      <c r="DT743" s="233" t="str">
        <f ca="1">OFFSET(C3,DR743,DS743)</f>
        <v>Ferran Torres</v>
      </c>
      <c r="DU743" s="233">
        <f ca="1">COUNTIF('Group Stages'!J7:J150,DT743)</f>
        <v>0</v>
      </c>
      <c r="DV743" s="233">
        <f ca="1">COUNTIF('Group Stages'!K7:K150,DT743)</f>
        <v>0</v>
      </c>
      <c r="DW743" s="233">
        <f ca="1">COUNTIF('Group Stages'!L7:L150,DT743)</f>
        <v>0</v>
      </c>
      <c r="DX743" s="233">
        <f ca="1">COUNTIF('Group Stages'!M7:M150,DT743)</f>
        <v>0</v>
      </c>
      <c r="DY743" s="233">
        <f ca="1">COUNTIF('Group Stages'!N7:N150,DT743)</f>
        <v>0</v>
      </c>
      <c r="DZ743" s="233">
        <f ca="1">COUNTIF('Group Stages'!O7:O150,DT743)</f>
        <v>0</v>
      </c>
      <c r="EA743" s="233">
        <f ca="1">COUNTIF('Group Stages'!P7:P150,DT743)</f>
        <v>0</v>
      </c>
      <c r="EB743" s="233">
        <f ca="1">COUNTIF('Group Stages'!Q7:Q150,DT743)</f>
        <v>0</v>
      </c>
      <c r="EC743" s="233">
        <f ca="1">COUNTIF('Knock Out Stages'!K7:K85,DT743)</f>
        <v>0</v>
      </c>
      <c r="ED743" s="233">
        <f ca="1">COUNTIF('Knock Out Stages'!L7:L85,DT743)</f>
        <v>0</v>
      </c>
      <c r="EE743" s="233">
        <f ca="1">COUNTIF('Knock Out Stages'!M7:M85,DT743)</f>
        <v>0</v>
      </c>
      <c r="EF743" s="233">
        <f ca="1">COUNTIF('Knock Out Stages'!N7:N85,DT743)</f>
        <v>0</v>
      </c>
      <c r="EG743" s="233">
        <f ca="1">COUNTIF('Knock Out Stages'!O7:O85,DT743)</f>
        <v>0</v>
      </c>
      <c r="EH743" s="233">
        <f ca="1">COUNTIF('Knock Out Stages'!P7:P85,DT743)</f>
        <v>0</v>
      </c>
      <c r="EI743" s="233">
        <f ca="1">COUNTIF('Knock Out Stages'!Q7:Q85,DT743)</f>
        <v>0</v>
      </c>
      <c r="EJ743" s="233">
        <f ca="1">COUNTIF('Knock Out Stages'!R7:R85,DT743)</f>
        <v>0</v>
      </c>
      <c r="EK743" s="233">
        <f t="shared" ca="1" si="931"/>
        <v>0</v>
      </c>
      <c r="EL743" s="235">
        <f ca="1">RANK(EK743,EK3:EK1250)+COUNTIF(EK3:EK743,EK743)-1</f>
        <v>741</v>
      </c>
      <c r="EM743" s="233" t="str">
        <f t="shared" ca="1" si="932"/>
        <v>Ferran Torres (Spain)</v>
      </c>
    </row>
    <row r="744" spans="121:143" x14ac:dyDescent="0.2">
      <c r="DQ744" s="233" t="str">
        <f t="shared" ca="1" si="927"/>
        <v>Spain</v>
      </c>
      <c r="DR744" s="233">
        <f t="shared" si="928"/>
        <v>13</v>
      </c>
      <c r="DS744" s="233">
        <f t="shared" si="929"/>
        <v>27</v>
      </c>
      <c r="DT744" s="233" t="str">
        <f ca="1">OFFSET(C3,DR744,DS744)</f>
        <v>Lamine Yamal</v>
      </c>
      <c r="DU744" s="233">
        <f ca="1">COUNTIF('Group Stages'!J7:J150,DT744)</f>
        <v>0</v>
      </c>
      <c r="DV744" s="233">
        <f ca="1">COUNTIF('Group Stages'!K7:K150,DT744)</f>
        <v>0</v>
      </c>
      <c r="DW744" s="233">
        <f ca="1">COUNTIF('Group Stages'!L7:L150,DT744)</f>
        <v>0</v>
      </c>
      <c r="DX744" s="233">
        <f ca="1">COUNTIF('Group Stages'!M7:M150,DT744)</f>
        <v>0</v>
      </c>
      <c r="DY744" s="233">
        <f ca="1">COUNTIF('Group Stages'!N7:N150,DT744)</f>
        <v>0</v>
      </c>
      <c r="DZ744" s="233">
        <f ca="1">COUNTIF('Group Stages'!O7:O150,DT744)</f>
        <v>0</v>
      </c>
      <c r="EA744" s="233">
        <f ca="1">COUNTIF('Group Stages'!P7:P150,DT744)</f>
        <v>0</v>
      </c>
      <c r="EB744" s="233">
        <f ca="1">COUNTIF('Group Stages'!Q7:Q150,DT744)</f>
        <v>0</v>
      </c>
      <c r="EC744" s="233">
        <f ca="1">COUNTIF('Knock Out Stages'!K7:K85,DT744)</f>
        <v>0</v>
      </c>
      <c r="ED744" s="233">
        <f ca="1">COUNTIF('Knock Out Stages'!L7:L85,DT744)</f>
        <v>0</v>
      </c>
      <c r="EE744" s="233">
        <f ca="1">COUNTIF('Knock Out Stages'!M7:M85,DT744)</f>
        <v>0</v>
      </c>
      <c r="EF744" s="233">
        <f ca="1">COUNTIF('Knock Out Stages'!N7:N85,DT744)</f>
        <v>0</v>
      </c>
      <c r="EG744" s="233">
        <f ca="1">COUNTIF('Knock Out Stages'!O7:O85,DT744)</f>
        <v>0</v>
      </c>
      <c r="EH744" s="233">
        <f ca="1">COUNTIF('Knock Out Stages'!P7:P85,DT744)</f>
        <v>0</v>
      </c>
      <c r="EI744" s="233">
        <f ca="1">COUNTIF('Knock Out Stages'!Q7:Q85,DT744)</f>
        <v>0</v>
      </c>
      <c r="EJ744" s="233">
        <f ca="1">COUNTIF('Knock Out Stages'!R7:R85,DT744)</f>
        <v>0</v>
      </c>
      <c r="EK744" s="233">
        <f t="shared" ca="1" si="931"/>
        <v>0</v>
      </c>
      <c r="EL744" s="235">
        <f ca="1">RANK(EK744,EK3:EK1250)+COUNTIF(EK3:EK744,EK744)-1</f>
        <v>742</v>
      </c>
      <c r="EM744" s="233" t="str">
        <f t="shared" ca="1" si="932"/>
        <v>Lamine Yamal (Spain)</v>
      </c>
    </row>
    <row r="745" spans="121:143" x14ac:dyDescent="0.2">
      <c r="DQ745" s="233" t="str">
        <f t="shared" ca="1" si="927"/>
        <v>Spain</v>
      </c>
      <c r="DR745" s="233">
        <f t="shared" si="928"/>
        <v>14</v>
      </c>
      <c r="DS745" s="233">
        <f t="shared" si="929"/>
        <v>27</v>
      </c>
      <c r="DT745" s="233" t="str">
        <f ca="1">OFFSET(C3,DR745,DS745)</f>
        <v>Marc Cucurella</v>
      </c>
      <c r="DU745" s="233">
        <f ca="1">COUNTIF('Group Stages'!J7:J150,DT745)</f>
        <v>0</v>
      </c>
      <c r="DV745" s="233">
        <f ca="1">COUNTIF('Group Stages'!K7:K150,DT745)</f>
        <v>0</v>
      </c>
      <c r="DW745" s="233">
        <f ca="1">COUNTIF('Group Stages'!L7:L150,DT745)</f>
        <v>0</v>
      </c>
      <c r="DX745" s="233">
        <f ca="1">COUNTIF('Group Stages'!M7:M150,DT745)</f>
        <v>0</v>
      </c>
      <c r="DY745" s="233">
        <f ca="1">COUNTIF('Group Stages'!N7:N150,DT745)</f>
        <v>0</v>
      </c>
      <c r="DZ745" s="233">
        <f ca="1">COUNTIF('Group Stages'!O7:O150,DT745)</f>
        <v>0</v>
      </c>
      <c r="EA745" s="233">
        <f ca="1">COUNTIF('Group Stages'!P7:P150,DT745)</f>
        <v>0</v>
      </c>
      <c r="EB745" s="233">
        <f ca="1">COUNTIF('Group Stages'!Q7:Q150,DT745)</f>
        <v>0</v>
      </c>
      <c r="EC745" s="233">
        <f ca="1">COUNTIF('Knock Out Stages'!K7:K85,DT745)</f>
        <v>0</v>
      </c>
      <c r="ED745" s="233">
        <f ca="1">COUNTIF('Knock Out Stages'!L7:L85,DT745)</f>
        <v>0</v>
      </c>
      <c r="EE745" s="233">
        <f ca="1">COUNTIF('Knock Out Stages'!M7:M85,DT745)</f>
        <v>0</v>
      </c>
      <c r="EF745" s="233">
        <f ca="1">COUNTIF('Knock Out Stages'!N7:N85,DT745)</f>
        <v>0</v>
      </c>
      <c r="EG745" s="233">
        <f ca="1">COUNTIF('Knock Out Stages'!O7:O85,DT745)</f>
        <v>0</v>
      </c>
      <c r="EH745" s="233">
        <f ca="1">COUNTIF('Knock Out Stages'!P7:P85,DT745)</f>
        <v>0</v>
      </c>
      <c r="EI745" s="233">
        <f ca="1">COUNTIF('Knock Out Stages'!Q7:Q85,DT745)</f>
        <v>0</v>
      </c>
      <c r="EJ745" s="233">
        <f ca="1">COUNTIF('Knock Out Stages'!R7:R85,DT745)</f>
        <v>0</v>
      </c>
      <c r="EK745" s="233">
        <f t="shared" ca="1" si="931"/>
        <v>0</v>
      </c>
      <c r="EL745" s="235">
        <f ca="1">RANK(EK745,EK3:EK1250)+COUNTIF(EK3:EK745,EK745)-1</f>
        <v>743</v>
      </c>
      <c r="EM745" s="233" t="str">
        <f t="shared" ca="1" si="932"/>
        <v>Marc Cucurella (Spain)</v>
      </c>
    </row>
    <row r="746" spans="121:143" x14ac:dyDescent="0.2">
      <c r="DQ746" s="233" t="str">
        <f t="shared" ca="1" si="927"/>
        <v>Spain</v>
      </c>
      <c r="DR746" s="233">
        <f t="shared" si="928"/>
        <v>15</v>
      </c>
      <c r="DS746" s="233">
        <f t="shared" si="929"/>
        <v>27</v>
      </c>
      <c r="DT746" s="233" t="str">
        <f ca="1">OFFSET(C3,DR746,DS746)</f>
        <v>Marcos Llorente</v>
      </c>
      <c r="DU746" s="233">
        <f ca="1">COUNTIF('Group Stages'!J7:J150,DT746)</f>
        <v>0</v>
      </c>
      <c r="DV746" s="233">
        <f ca="1">COUNTIF('Group Stages'!K7:K150,DT746)</f>
        <v>0</v>
      </c>
      <c r="DW746" s="233">
        <f ca="1">COUNTIF('Group Stages'!L7:L150,DT746)</f>
        <v>0</v>
      </c>
      <c r="DX746" s="233">
        <f ca="1">COUNTIF('Group Stages'!M7:M150,DT746)</f>
        <v>0</v>
      </c>
      <c r="DY746" s="233">
        <f ca="1">COUNTIF('Group Stages'!N7:N150,DT746)</f>
        <v>0</v>
      </c>
      <c r="DZ746" s="233">
        <f ca="1">COUNTIF('Group Stages'!O7:O150,DT746)</f>
        <v>0</v>
      </c>
      <c r="EA746" s="233">
        <f ca="1">COUNTIF('Group Stages'!P7:P150,DT746)</f>
        <v>0</v>
      </c>
      <c r="EB746" s="233">
        <f ca="1">COUNTIF('Group Stages'!Q7:Q150,DT746)</f>
        <v>0</v>
      </c>
      <c r="EC746" s="233">
        <f ca="1">COUNTIF('Knock Out Stages'!K7:K85,DT746)</f>
        <v>0</v>
      </c>
      <c r="ED746" s="233">
        <f ca="1">COUNTIF('Knock Out Stages'!L7:L85,DT746)</f>
        <v>0</v>
      </c>
      <c r="EE746" s="233">
        <f ca="1">COUNTIF('Knock Out Stages'!M7:M85,DT746)</f>
        <v>0</v>
      </c>
      <c r="EF746" s="233">
        <f ca="1">COUNTIF('Knock Out Stages'!N7:N85,DT746)</f>
        <v>0</v>
      </c>
      <c r="EG746" s="233">
        <f ca="1">COUNTIF('Knock Out Stages'!O7:O85,DT746)</f>
        <v>0</v>
      </c>
      <c r="EH746" s="233">
        <f ca="1">COUNTIF('Knock Out Stages'!P7:P85,DT746)</f>
        <v>0</v>
      </c>
      <c r="EI746" s="233">
        <f ca="1">COUNTIF('Knock Out Stages'!Q7:Q85,DT746)</f>
        <v>0</v>
      </c>
      <c r="EJ746" s="233">
        <f ca="1">COUNTIF('Knock Out Stages'!R7:R85,DT746)</f>
        <v>0</v>
      </c>
      <c r="EK746" s="233">
        <f t="shared" ca="1" si="931"/>
        <v>0</v>
      </c>
      <c r="EL746" s="235">
        <f ca="1">RANK(EK746,EK3:EK1250)+COUNTIF(EK3:EK746,EK746)-1</f>
        <v>744</v>
      </c>
      <c r="EM746" s="233" t="str">
        <f t="shared" ca="1" si="932"/>
        <v>Marcos Llorente (Spain)</v>
      </c>
    </row>
    <row r="747" spans="121:143" x14ac:dyDescent="0.2">
      <c r="DQ747" s="233" t="str">
        <f t="shared" ca="1" si="927"/>
        <v>Spain</v>
      </c>
      <c r="DR747" s="233">
        <f t="shared" si="928"/>
        <v>16</v>
      </c>
      <c r="DS747" s="233">
        <f t="shared" si="929"/>
        <v>27</v>
      </c>
      <c r="DT747" s="233" t="str">
        <f ca="1">OFFSET(C3,DR747,DS747)</f>
        <v>Martín Zubimendi</v>
      </c>
      <c r="DU747" s="233">
        <f ca="1">COUNTIF('Group Stages'!J7:J150,DT747)</f>
        <v>0</v>
      </c>
      <c r="DV747" s="233">
        <f ca="1">COUNTIF('Group Stages'!K7:K150,DT747)</f>
        <v>0</v>
      </c>
      <c r="DW747" s="233">
        <f ca="1">COUNTIF('Group Stages'!L7:L150,DT747)</f>
        <v>0</v>
      </c>
      <c r="DX747" s="233">
        <f ca="1">COUNTIF('Group Stages'!M7:M150,DT747)</f>
        <v>0</v>
      </c>
      <c r="DY747" s="233">
        <f ca="1">COUNTIF('Group Stages'!N7:N150,DT747)</f>
        <v>0</v>
      </c>
      <c r="DZ747" s="233">
        <f ca="1">COUNTIF('Group Stages'!O7:O150,DT747)</f>
        <v>0</v>
      </c>
      <c r="EA747" s="233">
        <f ca="1">COUNTIF('Group Stages'!P7:P150,DT747)</f>
        <v>0</v>
      </c>
      <c r="EB747" s="233">
        <f ca="1">COUNTIF('Group Stages'!Q7:Q150,DT747)</f>
        <v>0</v>
      </c>
      <c r="EC747" s="233">
        <f ca="1">COUNTIF('Knock Out Stages'!K7:K85,DT747)</f>
        <v>0</v>
      </c>
      <c r="ED747" s="233">
        <f ca="1">COUNTIF('Knock Out Stages'!L7:L85,DT747)</f>
        <v>0</v>
      </c>
      <c r="EE747" s="233">
        <f ca="1">COUNTIF('Knock Out Stages'!M7:M85,DT747)</f>
        <v>0</v>
      </c>
      <c r="EF747" s="233">
        <f ca="1">COUNTIF('Knock Out Stages'!N7:N85,DT747)</f>
        <v>0</v>
      </c>
      <c r="EG747" s="233">
        <f ca="1">COUNTIF('Knock Out Stages'!O7:O85,DT747)</f>
        <v>0</v>
      </c>
      <c r="EH747" s="233">
        <f ca="1">COUNTIF('Knock Out Stages'!P7:P85,DT747)</f>
        <v>0</v>
      </c>
      <c r="EI747" s="233">
        <f ca="1">COUNTIF('Knock Out Stages'!Q7:Q85,DT747)</f>
        <v>0</v>
      </c>
      <c r="EJ747" s="233">
        <f ca="1">COUNTIF('Knock Out Stages'!R7:R85,DT747)</f>
        <v>0</v>
      </c>
      <c r="EK747" s="233">
        <f t="shared" ca="1" si="931"/>
        <v>0</v>
      </c>
      <c r="EL747" s="235">
        <f ca="1">RANK(EK747,EK3:EK1250)+COUNTIF(EK3:EK747,EK747)-1</f>
        <v>745</v>
      </c>
      <c r="EM747" s="233" t="str">
        <f t="shared" ca="1" si="932"/>
        <v>Martín Zubimendi (Spain)</v>
      </c>
    </row>
    <row r="748" spans="121:143" x14ac:dyDescent="0.2">
      <c r="DQ748" s="233" t="str">
        <f t="shared" ca="1" si="927"/>
        <v>Spain</v>
      </c>
      <c r="DR748" s="233">
        <f t="shared" si="928"/>
        <v>17</v>
      </c>
      <c r="DS748" s="233">
        <f t="shared" si="929"/>
        <v>27</v>
      </c>
      <c r="DT748" s="233" t="str">
        <f ca="1">OFFSET(C3,DR748,DS748)</f>
        <v>Mikel Oyarzabal</v>
      </c>
      <c r="DU748" s="233">
        <f ca="1">COUNTIF('Group Stages'!J7:J150,DT748)</f>
        <v>0</v>
      </c>
      <c r="DV748" s="233">
        <f ca="1">COUNTIF('Group Stages'!K7:K150,DT748)</f>
        <v>0</v>
      </c>
      <c r="DW748" s="233">
        <f ca="1">COUNTIF('Group Stages'!L7:L150,DT748)</f>
        <v>0</v>
      </c>
      <c r="DX748" s="233">
        <f ca="1">COUNTIF('Group Stages'!M7:M150,DT748)</f>
        <v>0</v>
      </c>
      <c r="DY748" s="233">
        <f ca="1">COUNTIF('Group Stages'!N7:N150,DT748)</f>
        <v>0</v>
      </c>
      <c r="DZ748" s="233">
        <f ca="1">COUNTIF('Group Stages'!O7:O150,DT748)</f>
        <v>0</v>
      </c>
      <c r="EA748" s="233">
        <f ca="1">COUNTIF('Group Stages'!P7:P150,DT748)</f>
        <v>0</v>
      </c>
      <c r="EB748" s="233">
        <f ca="1">COUNTIF('Group Stages'!Q7:Q150,DT748)</f>
        <v>0</v>
      </c>
      <c r="EC748" s="233">
        <f ca="1">COUNTIF('Knock Out Stages'!K7:K85,DT748)</f>
        <v>0</v>
      </c>
      <c r="ED748" s="233">
        <f ca="1">COUNTIF('Knock Out Stages'!L7:L85,DT748)</f>
        <v>0</v>
      </c>
      <c r="EE748" s="233">
        <f ca="1">COUNTIF('Knock Out Stages'!M7:M85,DT748)</f>
        <v>0</v>
      </c>
      <c r="EF748" s="233">
        <f ca="1">COUNTIF('Knock Out Stages'!N7:N85,DT748)</f>
        <v>0</v>
      </c>
      <c r="EG748" s="233">
        <f ca="1">COUNTIF('Knock Out Stages'!O7:O85,DT748)</f>
        <v>0</v>
      </c>
      <c r="EH748" s="233">
        <f ca="1">COUNTIF('Knock Out Stages'!P7:P85,DT748)</f>
        <v>0</v>
      </c>
      <c r="EI748" s="233">
        <f ca="1">COUNTIF('Knock Out Stages'!Q7:Q85,DT748)</f>
        <v>0</v>
      </c>
      <c r="EJ748" s="233">
        <f ca="1">COUNTIF('Knock Out Stages'!R7:R85,DT748)</f>
        <v>0</v>
      </c>
      <c r="EK748" s="233">
        <f t="shared" ca="1" si="931"/>
        <v>0</v>
      </c>
      <c r="EL748" s="235">
        <f ca="1">RANK(EK748,EK3:EK1250)+COUNTIF(EK3:EK748,EK748)-1</f>
        <v>746</v>
      </c>
      <c r="EM748" s="233" t="str">
        <f t="shared" ca="1" si="932"/>
        <v>Mikel Oyarzabal (Spain)</v>
      </c>
    </row>
    <row r="749" spans="121:143" x14ac:dyDescent="0.2">
      <c r="DQ749" s="233" t="str">
        <f t="shared" ca="1" si="927"/>
        <v>Spain</v>
      </c>
      <c r="DR749" s="233">
        <f t="shared" si="928"/>
        <v>18</v>
      </c>
      <c r="DS749" s="233">
        <f t="shared" si="929"/>
        <v>27</v>
      </c>
      <c r="DT749" s="233" t="str">
        <f ca="1">OFFSET(C3,DR749,DS749)</f>
        <v>Pablo Fornals</v>
      </c>
      <c r="DU749" s="233">
        <f ca="1">COUNTIF('Group Stages'!J7:J150,DT749)</f>
        <v>0</v>
      </c>
      <c r="DV749" s="233">
        <f ca="1">COUNTIF('Group Stages'!K7:K150,DT749)</f>
        <v>0</v>
      </c>
      <c r="DW749" s="233">
        <f ca="1">COUNTIF('Group Stages'!L7:L150,DT749)</f>
        <v>0</v>
      </c>
      <c r="DX749" s="233">
        <f ca="1">COUNTIF('Group Stages'!M7:M150,DT749)</f>
        <v>0</v>
      </c>
      <c r="DY749" s="233">
        <f ca="1">COUNTIF('Group Stages'!N7:N150,DT749)</f>
        <v>0</v>
      </c>
      <c r="DZ749" s="233">
        <f ca="1">COUNTIF('Group Stages'!O7:O150,DT749)</f>
        <v>0</v>
      </c>
      <c r="EA749" s="233">
        <f ca="1">COUNTIF('Group Stages'!P7:P150,DT749)</f>
        <v>0</v>
      </c>
      <c r="EB749" s="233">
        <f ca="1">COUNTIF('Group Stages'!Q7:Q150,DT749)</f>
        <v>0</v>
      </c>
      <c r="EC749" s="233">
        <f ca="1">COUNTIF('Knock Out Stages'!K7:K85,DT749)</f>
        <v>0</v>
      </c>
      <c r="ED749" s="233">
        <f ca="1">COUNTIF('Knock Out Stages'!L7:L85,DT749)</f>
        <v>0</v>
      </c>
      <c r="EE749" s="233">
        <f ca="1">COUNTIF('Knock Out Stages'!M7:M85,DT749)</f>
        <v>0</v>
      </c>
      <c r="EF749" s="233">
        <f ca="1">COUNTIF('Knock Out Stages'!N7:N85,DT749)</f>
        <v>0</v>
      </c>
      <c r="EG749" s="233">
        <f ca="1">COUNTIF('Knock Out Stages'!O7:O85,DT749)</f>
        <v>0</v>
      </c>
      <c r="EH749" s="233">
        <f ca="1">COUNTIF('Knock Out Stages'!P7:P85,DT749)</f>
        <v>0</v>
      </c>
      <c r="EI749" s="233">
        <f ca="1">COUNTIF('Knock Out Stages'!Q7:Q85,DT749)</f>
        <v>0</v>
      </c>
      <c r="EJ749" s="233">
        <f ca="1">COUNTIF('Knock Out Stages'!R7:R85,DT749)</f>
        <v>0</v>
      </c>
      <c r="EK749" s="233">
        <f t="shared" ca="1" si="931"/>
        <v>0</v>
      </c>
      <c r="EL749" s="235">
        <f ca="1">RANK(EK749,EK3:EK1250)+COUNTIF(EK3:EK749,EK749)-1</f>
        <v>747</v>
      </c>
      <c r="EM749" s="233" t="str">
        <f t="shared" ca="1" si="932"/>
        <v>Pablo Fornals (Spain)</v>
      </c>
    </row>
    <row r="750" spans="121:143" x14ac:dyDescent="0.2">
      <c r="DQ750" s="233" t="str">
        <f t="shared" ca="1" si="927"/>
        <v>Spain</v>
      </c>
      <c r="DR750" s="233">
        <f t="shared" si="928"/>
        <v>19</v>
      </c>
      <c r="DS750" s="233">
        <f t="shared" si="929"/>
        <v>27</v>
      </c>
      <c r="DT750" s="233" t="str">
        <f ca="1">OFFSET(C3,DR750,DS750)</f>
        <v>Pau Cubarsí</v>
      </c>
      <c r="DU750" s="233">
        <f ca="1">COUNTIF('Group Stages'!J7:J150,DT750)</f>
        <v>0</v>
      </c>
      <c r="DV750" s="233">
        <f ca="1">COUNTIF('Group Stages'!K7:K150,DT750)</f>
        <v>0</v>
      </c>
      <c r="DW750" s="233">
        <f ca="1">COUNTIF('Group Stages'!L7:L150,DT750)</f>
        <v>0</v>
      </c>
      <c r="DX750" s="233">
        <f ca="1">COUNTIF('Group Stages'!M7:M150,DT750)</f>
        <v>0</v>
      </c>
      <c r="DY750" s="233">
        <f ca="1">COUNTIF('Group Stages'!N7:N150,DT750)</f>
        <v>0</v>
      </c>
      <c r="DZ750" s="233">
        <f ca="1">COUNTIF('Group Stages'!O7:O150,DT750)</f>
        <v>0</v>
      </c>
      <c r="EA750" s="233">
        <f ca="1">COUNTIF('Group Stages'!P7:P150,DT750)</f>
        <v>0</v>
      </c>
      <c r="EB750" s="233">
        <f ca="1">COUNTIF('Group Stages'!Q7:Q150,DT750)</f>
        <v>0</v>
      </c>
      <c r="EC750" s="233">
        <f ca="1">COUNTIF('Knock Out Stages'!K7:K85,DT750)</f>
        <v>0</v>
      </c>
      <c r="ED750" s="233">
        <f ca="1">COUNTIF('Knock Out Stages'!L7:L85,DT750)</f>
        <v>0</v>
      </c>
      <c r="EE750" s="233">
        <f ca="1">COUNTIF('Knock Out Stages'!M7:M85,DT750)</f>
        <v>0</v>
      </c>
      <c r="EF750" s="233">
        <f ca="1">COUNTIF('Knock Out Stages'!N7:N85,DT750)</f>
        <v>0</v>
      </c>
      <c r="EG750" s="233">
        <f ca="1">COUNTIF('Knock Out Stages'!O7:O85,DT750)</f>
        <v>0</v>
      </c>
      <c r="EH750" s="233">
        <f ca="1">COUNTIF('Knock Out Stages'!P7:P85,DT750)</f>
        <v>0</v>
      </c>
      <c r="EI750" s="233">
        <f ca="1">COUNTIF('Knock Out Stages'!Q7:Q85,DT750)</f>
        <v>0</v>
      </c>
      <c r="EJ750" s="233">
        <f ca="1">COUNTIF('Knock Out Stages'!R7:R85,DT750)</f>
        <v>0</v>
      </c>
      <c r="EK750" s="233">
        <f t="shared" ca="1" si="931"/>
        <v>0</v>
      </c>
      <c r="EL750" s="235">
        <f ca="1">RANK(EK750,EK3:EK1250)+COUNTIF(EK3:EK750,EK750)-1</f>
        <v>748</v>
      </c>
      <c r="EM750" s="233" t="str">
        <f t="shared" ca="1" si="932"/>
        <v>Pau Cubarsí (Spain)</v>
      </c>
    </row>
    <row r="751" spans="121:143" x14ac:dyDescent="0.2">
      <c r="DQ751" s="233" t="str">
        <f t="shared" ca="1" si="927"/>
        <v>Spain</v>
      </c>
      <c r="DR751" s="233">
        <f t="shared" si="928"/>
        <v>20</v>
      </c>
      <c r="DS751" s="233">
        <f t="shared" si="929"/>
        <v>27</v>
      </c>
      <c r="DT751" s="233" t="str">
        <f ca="1">OFFSET(C3,DR751,DS751)</f>
        <v>Pedri</v>
      </c>
      <c r="DU751" s="233">
        <f ca="1">COUNTIF('Group Stages'!J7:J150,DT751)</f>
        <v>0</v>
      </c>
      <c r="DV751" s="233">
        <f ca="1">COUNTIF('Group Stages'!K7:K150,DT751)</f>
        <v>0</v>
      </c>
      <c r="DW751" s="233">
        <f ca="1">COUNTIF('Group Stages'!L7:L150,DT751)</f>
        <v>0</v>
      </c>
      <c r="DX751" s="233">
        <f ca="1">COUNTIF('Group Stages'!M7:M150,DT751)</f>
        <v>0</v>
      </c>
      <c r="DY751" s="233">
        <f ca="1">COUNTIF('Group Stages'!N7:N150,DT751)</f>
        <v>0</v>
      </c>
      <c r="DZ751" s="233">
        <f ca="1">COUNTIF('Group Stages'!O7:O150,DT751)</f>
        <v>0</v>
      </c>
      <c r="EA751" s="233">
        <f ca="1">COUNTIF('Group Stages'!P7:P150,DT751)</f>
        <v>0</v>
      </c>
      <c r="EB751" s="233">
        <f ca="1">COUNTIF('Group Stages'!Q7:Q150,DT751)</f>
        <v>0</v>
      </c>
      <c r="EC751" s="233">
        <f ca="1">COUNTIF('Knock Out Stages'!K7:K85,DT751)</f>
        <v>0</v>
      </c>
      <c r="ED751" s="233">
        <f ca="1">COUNTIF('Knock Out Stages'!L7:L85,DT751)</f>
        <v>0</v>
      </c>
      <c r="EE751" s="233">
        <f ca="1">COUNTIF('Knock Out Stages'!M7:M85,DT751)</f>
        <v>0</v>
      </c>
      <c r="EF751" s="233">
        <f ca="1">COUNTIF('Knock Out Stages'!N7:N85,DT751)</f>
        <v>0</v>
      </c>
      <c r="EG751" s="233">
        <f ca="1">COUNTIF('Knock Out Stages'!O7:O85,DT751)</f>
        <v>0</v>
      </c>
      <c r="EH751" s="233">
        <f ca="1">COUNTIF('Knock Out Stages'!P7:P85,DT751)</f>
        <v>0</v>
      </c>
      <c r="EI751" s="233">
        <f ca="1">COUNTIF('Knock Out Stages'!Q7:Q85,DT751)</f>
        <v>0</v>
      </c>
      <c r="EJ751" s="233">
        <f ca="1">COUNTIF('Knock Out Stages'!R7:R85,DT751)</f>
        <v>0</v>
      </c>
      <c r="EK751" s="233">
        <f t="shared" ca="1" si="931"/>
        <v>0</v>
      </c>
      <c r="EL751" s="235">
        <f ca="1">RANK(EK751,EK3:EK1250)+COUNTIF(EK3:EK751,EK751)-1</f>
        <v>749</v>
      </c>
      <c r="EM751" s="233" t="str">
        <f t="shared" ca="1" si="932"/>
        <v>Pedri (Spain)</v>
      </c>
    </row>
    <row r="752" spans="121:143" x14ac:dyDescent="0.2">
      <c r="DQ752" s="233" t="str">
        <f t="shared" ca="1" si="927"/>
        <v>Spain</v>
      </c>
      <c r="DR752" s="233">
        <f t="shared" si="928"/>
        <v>21</v>
      </c>
      <c r="DS752" s="233">
        <f t="shared" si="929"/>
        <v>27</v>
      </c>
      <c r="DT752" s="233" t="str">
        <f ca="1">OFFSET(C3,DR752,DS752)</f>
        <v>Pedro Porro</v>
      </c>
      <c r="DU752" s="233">
        <f ca="1">COUNTIF('Group Stages'!J7:J150,DT752)</f>
        <v>0</v>
      </c>
      <c r="DV752" s="233">
        <f ca="1">COUNTIF('Group Stages'!K7:K150,DT752)</f>
        <v>0</v>
      </c>
      <c r="DW752" s="233">
        <f ca="1">COUNTIF('Group Stages'!L7:L150,DT752)</f>
        <v>0</v>
      </c>
      <c r="DX752" s="233">
        <f ca="1">COUNTIF('Group Stages'!M7:M150,DT752)</f>
        <v>0</v>
      </c>
      <c r="DY752" s="233">
        <f ca="1">COUNTIF('Group Stages'!N7:N150,DT752)</f>
        <v>0</v>
      </c>
      <c r="DZ752" s="233">
        <f ca="1">COUNTIF('Group Stages'!O7:O150,DT752)</f>
        <v>0</v>
      </c>
      <c r="EA752" s="233">
        <f ca="1">COUNTIF('Group Stages'!P7:P150,DT752)</f>
        <v>0</v>
      </c>
      <c r="EB752" s="233">
        <f ca="1">COUNTIF('Group Stages'!Q7:Q150,DT752)</f>
        <v>0</v>
      </c>
      <c r="EC752" s="233">
        <f ca="1">COUNTIF('Knock Out Stages'!K7:K85,DT752)</f>
        <v>0</v>
      </c>
      <c r="ED752" s="233">
        <f ca="1">COUNTIF('Knock Out Stages'!L7:L85,DT752)</f>
        <v>0</v>
      </c>
      <c r="EE752" s="233">
        <f ca="1">COUNTIF('Knock Out Stages'!M7:M85,DT752)</f>
        <v>0</v>
      </c>
      <c r="EF752" s="233">
        <f ca="1">COUNTIF('Knock Out Stages'!N7:N85,DT752)</f>
        <v>0</v>
      </c>
      <c r="EG752" s="233">
        <f ca="1">COUNTIF('Knock Out Stages'!O7:O85,DT752)</f>
        <v>0</v>
      </c>
      <c r="EH752" s="233">
        <f ca="1">COUNTIF('Knock Out Stages'!P7:P85,DT752)</f>
        <v>0</v>
      </c>
      <c r="EI752" s="233">
        <f ca="1">COUNTIF('Knock Out Stages'!Q7:Q85,DT752)</f>
        <v>0</v>
      </c>
      <c r="EJ752" s="233">
        <f ca="1">COUNTIF('Knock Out Stages'!R7:R85,DT752)</f>
        <v>0</v>
      </c>
      <c r="EK752" s="233">
        <f t="shared" ca="1" si="931"/>
        <v>0</v>
      </c>
      <c r="EL752" s="235">
        <f ca="1">RANK(EK752,EK3:EK1250)+COUNTIF(EK3:EK752,EK752)-1</f>
        <v>750</v>
      </c>
      <c r="EM752" s="233" t="str">
        <f t="shared" ca="1" si="932"/>
        <v>Pedro Porro (Spain)</v>
      </c>
    </row>
    <row r="753" spans="121:143" x14ac:dyDescent="0.2">
      <c r="DQ753" s="233" t="str">
        <f t="shared" ca="1" si="927"/>
        <v>Spain</v>
      </c>
      <c r="DR753" s="233">
        <f t="shared" si="928"/>
        <v>22</v>
      </c>
      <c r="DS753" s="233">
        <f t="shared" si="929"/>
        <v>27</v>
      </c>
      <c r="DT753" s="233" t="str">
        <f ca="1">OFFSET(C3,DR753,DS753)</f>
        <v>Rodri</v>
      </c>
      <c r="DU753" s="233">
        <f ca="1">COUNTIF('Group Stages'!J7:J150,DT753)</f>
        <v>0</v>
      </c>
      <c r="DV753" s="233">
        <f ca="1">COUNTIF('Group Stages'!K7:K150,DT753)</f>
        <v>0</v>
      </c>
      <c r="DW753" s="233">
        <f ca="1">COUNTIF('Group Stages'!L7:L150,DT753)</f>
        <v>0</v>
      </c>
      <c r="DX753" s="233">
        <f ca="1">COUNTIF('Group Stages'!M7:M150,DT753)</f>
        <v>0</v>
      </c>
      <c r="DY753" s="233">
        <f ca="1">COUNTIF('Group Stages'!N7:N150,DT753)</f>
        <v>0</v>
      </c>
      <c r="DZ753" s="233">
        <f ca="1">COUNTIF('Group Stages'!O7:O150,DT753)</f>
        <v>0</v>
      </c>
      <c r="EA753" s="233">
        <f ca="1">COUNTIF('Group Stages'!P7:P150,DT753)</f>
        <v>0</v>
      </c>
      <c r="EB753" s="233">
        <f ca="1">COUNTIF('Group Stages'!Q7:Q150,DT753)</f>
        <v>0</v>
      </c>
      <c r="EC753" s="233">
        <f ca="1">COUNTIF('Knock Out Stages'!K7:K85,DT753)</f>
        <v>0</v>
      </c>
      <c r="ED753" s="233">
        <f ca="1">COUNTIF('Knock Out Stages'!L7:L85,DT753)</f>
        <v>0</v>
      </c>
      <c r="EE753" s="233">
        <f ca="1">COUNTIF('Knock Out Stages'!M7:M85,DT753)</f>
        <v>0</v>
      </c>
      <c r="EF753" s="233">
        <f ca="1">COUNTIF('Knock Out Stages'!N7:N85,DT753)</f>
        <v>0</v>
      </c>
      <c r="EG753" s="233">
        <f ca="1">COUNTIF('Knock Out Stages'!O7:O85,DT753)</f>
        <v>0</v>
      </c>
      <c r="EH753" s="233">
        <f ca="1">COUNTIF('Knock Out Stages'!P7:P85,DT753)</f>
        <v>0</v>
      </c>
      <c r="EI753" s="233">
        <f ca="1">COUNTIF('Knock Out Stages'!Q7:Q85,DT753)</f>
        <v>0</v>
      </c>
      <c r="EJ753" s="233">
        <f ca="1">COUNTIF('Knock Out Stages'!R7:R85,DT753)</f>
        <v>0</v>
      </c>
      <c r="EK753" s="233">
        <f t="shared" ca="1" si="931"/>
        <v>0</v>
      </c>
      <c r="EL753" s="235">
        <f ca="1">RANK(EK753,EK3:EK1250)+COUNTIF(EK3:EK753,EK753)-1</f>
        <v>751</v>
      </c>
      <c r="EM753" s="233" t="str">
        <f t="shared" ca="1" si="932"/>
        <v>Rodri (Spain)</v>
      </c>
    </row>
    <row r="754" spans="121:143" x14ac:dyDescent="0.2">
      <c r="DQ754" s="233" t="str">
        <f t="shared" ca="1" si="927"/>
        <v>Spain</v>
      </c>
      <c r="DR754" s="233">
        <f t="shared" si="928"/>
        <v>23</v>
      </c>
      <c r="DS754" s="233">
        <f t="shared" si="929"/>
        <v>27</v>
      </c>
      <c r="DT754" s="233" t="str">
        <f ca="1">OFFSET(C3,DR754,DS754)</f>
        <v>Unai Simón</v>
      </c>
      <c r="DU754" s="233">
        <f ca="1">COUNTIF('Group Stages'!J7:J150,DT754)</f>
        <v>0</v>
      </c>
      <c r="DV754" s="233">
        <f ca="1">COUNTIF('Group Stages'!K7:K150,DT754)</f>
        <v>0</v>
      </c>
      <c r="DW754" s="233">
        <f ca="1">COUNTIF('Group Stages'!L7:L150,DT754)</f>
        <v>0</v>
      </c>
      <c r="DX754" s="233">
        <f ca="1">COUNTIF('Group Stages'!M7:M150,DT754)</f>
        <v>0</v>
      </c>
      <c r="DY754" s="233">
        <f ca="1">COUNTIF('Group Stages'!N7:N150,DT754)</f>
        <v>0</v>
      </c>
      <c r="DZ754" s="233">
        <f ca="1">COUNTIF('Group Stages'!O7:O150,DT754)</f>
        <v>0</v>
      </c>
      <c r="EA754" s="233">
        <f ca="1">COUNTIF('Group Stages'!P7:P150,DT754)</f>
        <v>0</v>
      </c>
      <c r="EB754" s="233">
        <f ca="1">COUNTIF('Group Stages'!Q7:Q150,DT754)</f>
        <v>0</v>
      </c>
      <c r="EC754" s="233">
        <f ca="1">COUNTIF('Knock Out Stages'!K7:K85,DT754)</f>
        <v>0</v>
      </c>
      <c r="ED754" s="233">
        <f ca="1">COUNTIF('Knock Out Stages'!L7:L85,DT754)</f>
        <v>0</v>
      </c>
      <c r="EE754" s="233">
        <f ca="1">COUNTIF('Knock Out Stages'!M7:M85,DT754)</f>
        <v>0</v>
      </c>
      <c r="EF754" s="233">
        <f ca="1">COUNTIF('Knock Out Stages'!N7:N85,DT754)</f>
        <v>0</v>
      </c>
      <c r="EG754" s="233">
        <f ca="1">COUNTIF('Knock Out Stages'!O7:O85,DT754)</f>
        <v>0</v>
      </c>
      <c r="EH754" s="233">
        <f ca="1">COUNTIF('Knock Out Stages'!P7:P85,DT754)</f>
        <v>0</v>
      </c>
      <c r="EI754" s="233">
        <f ca="1">COUNTIF('Knock Out Stages'!Q7:Q85,DT754)</f>
        <v>0</v>
      </c>
      <c r="EJ754" s="233">
        <f ca="1">COUNTIF('Knock Out Stages'!R7:R85,DT754)</f>
        <v>0</v>
      </c>
      <c r="EK754" s="233">
        <f t="shared" ca="1" si="931"/>
        <v>0</v>
      </c>
      <c r="EL754" s="235">
        <f ca="1">RANK(EK754,EK3:EK1250)+COUNTIF(EK3:EK754,EK754)-1</f>
        <v>752</v>
      </c>
      <c r="EM754" s="233" t="str">
        <f t="shared" ca="1" si="932"/>
        <v>Unai Simón (Spain)</v>
      </c>
    </row>
    <row r="755" spans="121:143" x14ac:dyDescent="0.2">
      <c r="DQ755" s="233" t="str">
        <f t="shared" ca="1" si="927"/>
        <v>Spain</v>
      </c>
      <c r="DR755" s="233">
        <f t="shared" si="928"/>
        <v>24</v>
      </c>
      <c r="DS755" s="233">
        <f t="shared" si="929"/>
        <v>27</v>
      </c>
      <c r="DT755" s="233" t="str">
        <f ca="1">OFFSET(C3,DR755,DS755)</f>
        <v>Víctor Muñoz</v>
      </c>
      <c r="DU755" s="233">
        <f ca="1">COUNTIF('Group Stages'!J7:J150,DT755)</f>
        <v>0</v>
      </c>
      <c r="DV755" s="233">
        <f ca="1">COUNTIF('Group Stages'!K7:K150,DT755)</f>
        <v>0</v>
      </c>
      <c r="DW755" s="233">
        <f ca="1">COUNTIF('Group Stages'!L7:L150,DT755)</f>
        <v>0</v>
      </c>
      <c r="DX755" s="233">
        <f ca="1">COUNTIF('Group Stages'!M7:M150,DT755)</f>
        <v>0</v>
      </c>
      <c r="DY755" s="233">
        <f ca="1">COUNTIF('Group Stages'!N7:N150,DT755)</f>
        <v>0</v>
      </c>
      <c r="DZ755" s="233">
        <f ca="1">COUNTIF('Group Stages'!O7:O150,DT755)</f>
        <v>0</v>
      </c>
      <c r="EA755" s="233">
        <f ca="1">COUNTIF('Group Stages'!P7:P150,DT755)</f>
        <v>0</v>
      </c>
      <c r="EB755" s="233">
        <f ca="1">COUNTIF('Group Stages'!Q7:Q150,DT755)</f>
        <v>0</v>
      </c>
      <c r="EC755" s="233">
        <f ca="1">COUNTIF('Knock Out Stages'!K7:K85,DT755)</f>
        <v>0</v>
      </c>
      <c r="ED755" s="233">
        <f ca="1">COUNTIF('Knock Out Stages'!L7:L85,DT755)</f>
        <v>0</v>
      </c>
      <c r="EE755" s="233">
        <f ca="1">COUNTIF('Knock Out Stages'!M7:M85,DT755)</f>
        <v>0</v>
      </c>
      <c r="EF755" s="233">
        <f ca="1">COUNTIF('Knock Out Stages'!N7:N85,DT755)</f>
        <v>0</v>
      </c>
      <c r="EG755" s="233">
        <f ca="1">COUNTIF('Knock Out Stages'!O7:O85,DT755)</f>
        <v>0</v>
      </c>
      <c r="EH755" s="233">
        <f ca="1">COUNTIF('Knock Out Stages'!P7:P85,DT755)</f>
        <v>0</v>
      </c>
      <c r="EI755" s="233">
        <f ca="1">COUNTIF('Knock Out Stages'!Q7:Q85,DT755)</f>
        <v>0</v>
      </c>
      <c r="EJ755" s="233">
        <f ca="1">COUNTIF('Knock Out Stages'!R7:R85,DT755)</f>
        <v>0</v>
      </c>
      <c r="EK755" s="233">
        <f t="shared" ca="1" si="931"/>
        <v>0</v>
      </c>
      <c r="EL755" s="235">
        <f ca="1">RANK(EK755,EK3:EK1250)+COUNTIF(EK3:EK755,EK755)-1</f>
        <v>753</v>
      </c>
      <c r="EM755" s="233" t="str">
        <f t="shared" ca="1" si="932"/>
        <v>Víctor Muñoz (Spain)</v>
      </c>
    </row>
    <row r="756" spans="121:143" x14ac:dyDescent="0.2">
      <c r="DQ756" s="233" t="str">
        <f t="shared" ca="1" si="927"/>
        <v>Spain</v>
      </c>
      <c r="DR756" s="233">
        <f t="shared" si="928"/>
        <v>25</v>
      </c>
      <c r="DS756" s="233">
        <f t="shared" si="929"/>
        <v>27</v>
      </c>
      <c r="DT756" s="233" t="str">
        <f ca="1">OFFSET(C3,DR756,DS756)</f>
        <v>Yéremy Pino</v>
      </c>
      <c r="DU756" s="233">
        <f ca="1">COUNTIF('Group Stages'!J7:J150,DT756)</f>
        <v>0</v>
      </c>
      <c r="DV756" s="233">
        <f ca="1">COUNTIF('Group Stages'!K7:K150,DT756)</f>
        <v>0</v>
      </c>
      <c r="DW756" s="233">
        <f ca="1">COUNTIF('Group Stages'!L7:L150,DT756)</f>
        <v>0</v>
      </c>
      <c r="DX756" s="233">
        <f ca="1">COUNTIF('Group Stages'!M7:M150,DT756)</f>
        <v>0</v>
      </c>
      <c r="DY756" s="233">
        <f ca="1">COUNTIF('Group Stages'!N7:N150,DT756)</f>
        <v>0</v>
      </c>
      <c r="DZ756" s="233">
        <f ca="1">COUNTIF('Group Stages'!O7:O150,DT756)</f>
        <v>0</v>
      </c>
      <c r="EA756" s="233">
        <f ca="1">COUNTIF('Group Stages'!P7:P150,DT756)</f>
        <v>0</v>
      </c>
      <c r="EB756" s="233">
        <f ca="1">COUNTIF('Group Stages'!Q7:Q150,DT756)</f>
        <v>0</v>
      </c>
      <c r="EC756" s="233">
        <f ca="1">COUNTIF('Knock Out Stages'!K7:K85,DT756)</f>
        <v>0</v>
      </c>
      <c r="ED756" s="233">
        <f ca="1">COUNTIF('Knock Out Stages'!L7:L85,DT756)</f>
        <v>0</v>
      </c>
      <c r="EE756" s="233">
        <f ca="1">COUNTIF('Knock Out Stages'!M7:M85,DT756)</f>
        <v>0</v>
      </c>
      <c r="EF756" s="233">
        <f ca="1">COUNTIF('Knock Out Stages'!N7:N85,DT756)</f>
        <v>0</v>
      </c>
      <c r="EG756" s="233">
        <f ca="1">COUNTIF('Knock Out Stages'!O7:O85,DT756)</f>
        <v>0</v>
      </c>
      <c r="EH756" s="233">
        <f ca="1">COUNTIF('Knock Out Stages'!P7:P85,DT756)</f>
        <v>0</v>
      </c>
      <c r="EI756" s="233">
        <f ca="1">COUNTIF('Knock Out Stages'!Q7:Q85,DT756)</f>
        <v>0</v>
      </c>
      <c r="EJ756" s="233">
        <f ca="1">COUNTIF('Knock Out Stages'!R7:R85,DT756)</f>
        <v>0</v>
      </c>
      <c r="EK756" s="233">
        <f t="shared" ca="1" si="931"/>
        <v>0</v>
      </c>
      <c r="EL756" s="235">
        <f ca="1">RANK(EK756,EK3:EK1250)+COUNTIF(EK3:EK756,EK756)-1</f>
        <v>754</v>
      </c>
      <c r="EM756" s="233" t="str">
        <f t="shared" ca="1" si="932"/>
        <v>Yéremy Pino (Spain)</v>
      </c>
    </row>
    <row r="757" spans="121:143" x14ac:dyDescent="0.2">
      <c r="DQ757" s="233" t="str">
        <f ca="1">OFFSET(C2,DR757,DS757)</f>
        <v>Cabo Verde</v>
      </c>
      <c r="DR757" s="233">
        <f t="shared" si="928"/>
        <v>0</v>
      </c>
      <c r="DS757" s="233">
        <f t="shared" si="929"/>
        <v>28</v>
      </c>
      <c r="DT757" s="233" t="str">
        <f ca="1">OFFSET(C3,DR757,DS757)</f>
        <v>Ayoni Santos</v>
      </c>
      <c r="DU757" s="233">
        <f ca="1">COUNTIF('Group Stages'!J7:J150,DT757)</f>
        <v>0</v>
      </c>
      <c r="DV757" s="233">
        <f ca="1">COUNTIF('Group Stages'!K7:K150,DT757)</f>
        <v>0</v>
      </c>
      <c r="DW757" s="233">
        <f ca="1">COUNTIF('Group Stages'!L7:L150,DT757)</f>
        <v>0</v>
      </c>
      <c r="DX757" s="233">
        <f ca="1">COUNTIF('Group Stages'!M7:M150,DT757)</f>
        <v>0</v>
      </c>
      <c r="DY757" s="233">
        <f ca="1">COUNTIF('Group Stages'!N7:N150,DT757)</f>
        <v>0</v>
      </c>
      <c r="DZ757" s="233">
        <f ca="1">COUNTIF('Group Stages'!O7:O150,DT757)</f>
        <v>0</v>
      </c>
      <c r="EA757" s="233">
        <f ca="1">COUNTIF('Group Stages'!P7:P150,DT757)</f>
        <v>0</v>
      </c>
      <c r="EB757" s="233">
        <f ca="1">COUNTIF('Group Stages'!Q7:Q150,DT757)</f>
        <v>0</v>
      </c>
      <c r="EC757" s="233">
        <f ca="1">COUNTIF('Knock Out Stages'!K7:K85,DT757)</f>
        <v>0</v>
      </c>
      <c r="ED757" s="233">
        <f ca="1">COUNTIF('Knock Out Stages'!L7:L85,DT757)</f>
        <v>0</v>
      </c>
      <c r="EE757" s="233">
        <f ca="1">COUNTIF('Knock Out Stages'!M7:M85,DT757)</f>
        <v>0</v>
      </c>
      <c r="EF757" s="233">
        <f ca="1">COUNTIF('Knock Out Stages'!N7:N85,DT757)</f>
        <v>0</v>
      </c>
      <c r="EG757" s="233">
        <f ca="1">COUNTIF('Knock Out Stages'!O7:O85,DT757)</f>
        <v>0</v>
      </c>
      <c r="EH757" s="233">
        <f ca="1">COUNTIF('Knock Out Stages'!P7:P85,DT757)</f>
        <v>0</v>
      </c>
      <c r="EI757" s="233">
        <f ca="1">COUNTIF('Knock Out Stages'!Q7:Q85,DT757)</f>
        <v>0</v>
      </c>
      <c r="EJ757" s="233">
        <f ca="1">COUNTIF('Knock Out Stages'!R7:R85,DT757)</f>
        <v>0</v>
      </c>
      <c r="EK757" s="233">
        <f t="shared" ca="1" si="931"/>
        <v>0</v>
      </c>
      <c r="EL757" s="235">
        <f ca="1">RANK(EK757,EK3:EK1250)+COUNTIF(EK3:EK757,EK757)-1</f>
        <v>755</v>
      </c>
      <c r="EM757" s="233" t="str">
        <f t="shared" ca="1" si="932"/>
        <v>Ayoni Santos (Cabo Verde)</v>
      </c>
    </row>
    <row r="758" spans="121:143" x14ac:dyDescent="0.2">
      <c r="DQ758" s="233" t="str">
        <f t="shared" ref="DQ758" ca="1" si="934">DQ757</f>
        <v>Cabo Verde</v>
      </c>
      <c r="DR758" s="233">
        <f t="shared" si="928"/>
        <v>1</v>
      </c>
      <c r="DS758" s="233">
        <f t="shared" si="929"/>
        <v>28</v>
      </c>
      <c r="DT758" s="233" t="str">
        <f ca="1">OFFSET(C3,DR758,DS758)</f>
        <v>Carlos Dos Santos</v>
      </c>
      <c r="DU758" s="233">
        <f ca="1">COUNTIF('Group Stages'!J7:J150,DT758)</f>
        <v>0</v>
      </c>
      <c r="DV758" s="233">
        <f ca="1">COUNTIF('Group Stages'!K7:K150,DT758)</f>
        <v>0</v>
      </c>
      <c r="DW758" s="233">
        <f ca="1">COUNTIF('Group Stages'!L7:L150,DT758)</f>
        <v>0</v>
      </c>
      <c r="DX758" s="233">
        <f ca="1">COUNTIF('Group Stages'!M7:M150,DT758)</f>
        <v>0</v>
      </c>
      <c r="DY758" s="233">
        <f ca="1">COUNTIF('Group Stages'!N7:N150,DT758)</f>
        <v>0</v>
      </c>
      <c r="DZ758" s="233">
        <f ca="1">COUNTIF('Group Stages'!O7:O150,DT758)</f>
        <v>0</v>
      </c>
      <c r="EA758" s="233">
        <f ca="1">COUNTIF('Group Stages'!P7:P150,DT758)</f>
        <v>0</v>
      </c>
      <c r="EB758" s="233">
        <f ca="1">COUNTIF('Group Stages'!Q7:Q150,DT758)</f>
        <v>0</v>
      </c>
      <c r="EC758" s="233">
        <f ca="1">COUNTIF('Knock Out Stages'!K7:K85,DT758)</f>
        <v>0</v>
      </c>
      <c r="ED758" s="233">
        <f ca="1">COUNTIF('Knock Out Stages'!L7:L85,DT758)</f>
        <v>0</v>
      </c>
      <c r="EE758" s="233">
        <f ca="1">COUNTIF('Knock Out Stages'!M7:M85,DT758)</f>
        <v>0</v>
      </c>
      <c r="EF758" s="233">
        <f ca="1">COUNTIF('Knock Out Stages'!N7:N85,DT758)</f>
        <v>0</v>
      </c>
      <c r="EG758" s="233">
        <f ca="1">COUNTIF('Knock Out Stages'!O7:O85,DT758)</f>
        <v>0</v>
      </c>
      <c r="EH758" s="233">
        <f ca="1">COUNTIF('Knock Out Stages'!P7:P85,DT758)</f>
        <v>0</v>
      </c>
      <c r="EI758" s="233">
        <f ca="1">COUNTIF('Knock Out Stages'!Q7:Q85,DT758)</f>
        <v>0</v>
      </c>
      <c r="EJ758" s="233">
        <f ca="1">COUNTIF('Knock Out Stages'!R7:R85,DT758)</f>
        <v>0</v>
      </c>
      <c r="EK758" s="233">
        <f t="shared" ca="1" si="931"/>
        <v>0</v>
      </c>
      <c r="EL758" s="235">
        <f ca="1">RANK(EK758,EK3:EK1250)+COUNTIF(EK3:EK758,EK758)-1</f>
        <v>756</v>
      </c>
      <c r="EM758" s="233" t="str">
        <f t="shared" ca="1" si="932"/>
        <v>Carlos Dos Santos (Cabo Verde)</v>
      </c>
    </row>
    <row r="759" spans="121:143" x14ac:dyDescent="0.2">
      <c r="DQ759" s="233" t="str">
        <f t="shared" ca="1" si="927"/>
        <v>Cabo Verde</v>
      </c>
      <c r="DR759" s="233">
        <f t="shared" si="928"/>
        <v>2</v>
      </c>
      <c r="DS759" s="233">
        <f t="shared" si="929"/>
        <v>28</v>
      </c>
      <c r="DT759" s="233" t="str">
        <f ca="1">OFFSET(C3,DR759,DS759)</f>
        <v>Dailon Livramento</v>
      </c>
      <c r="DU759" s="233">
        <f ca="1">COUNTIF('Group Stages'!J7:J150,DT759)</f>
        <v>0</v>
      </c>
      <c r="DV759" s="233">
        <f ca="1">COUNTIF('Group Stages'!K7:K150,DT759)</f>
        <v>0</v>
      </c>
      <c r="DW759" s="233">
        <f ca="1">COUNTIF('Group Stages'!L7:L150,DT759)</f>
        <v>0</v>
      </c>
      <c r="DX759" s="233">
        <f ca="1">COUNTIF('Group Stages'!M7:M150,DT759)</f>
        <v>0</v>
      </c>
      <c r="DY759" s="233">
        <f ca="1">COUNTIF('Group Stages'!N7:N150,DT759)</f>
        <v>0</v>
      </c>
      <c r="DZ759" s="233">
        <f ca="1">COUNTIF('Group Stages'!O7:O150,DT759)</f>
        <v>0</v>
      </c>
      <c r="EA759" s="233">
        <f ca="1">COUNTIF('Group Stages'!P7:P150,DT759)</f>
        <v>0</v>
      </c>
      <c r="EB759" s="233">
        <f ca="1">COUNTIF('Group Stages'!Q7:Q150,DT759)</f>
        <v>0</v>
      </c>
      <c r="EC759" s="233">
        <f ca="1">COUNTIF('Knock Out Stages'!K7:K85,DT759)</f>
        <v>0</v>
      </c>
      <c r="ED759" s="233">
        <f ca="1">COUNTIF('Knock Out Stages'!L7:L85,DT759)</f>
        <v>0</v>
      </c>
      <c r="EE759" s="233">
        <f ca="1">COUNTIF('Knock Out Stages'!M7:M85,DT759)</f>
        <v>0</v>
      </c>
      <c r="EF759" s="233">
        <f ca="1">COUNTIF('Knock Out Stages'!N7:N85,DT759)</f>
        <v>0</v>
      </c>
      <c r="EG759" s="233">
        <f ca="1">COUNTIF('Knock Out Stages'!O7:O85,DT759)</f>
        <v>0</v>
      </c>
      <c r="EH759" s="233">
        <f ca="1">COUNTIF('Knock Out Stages'!P7:P85,DT759)</f>
        <v>0</v>
      </c>
      <c r="EI759" s="233">
        <f ca="1">COUNTIF('Knock Out Stages'!Q7:Q85,DT759)</f>
        <v>0</v>
      </c>
      <c r="EJ759" s="233">
        <f ca="1">COUNTIF('Knock Out Stages'!R7:R85,DT759)</f>
        <v>0</v>
      </c>
      <c r="EK759" s="233">
        <f t="shared" ca="1" si="931"/>
        <v>0</v>
      </c>
      <c r="EL759" s="235">
        <f ca="1">RANK(EK759,EK3:EK1250)+COUNTIF(EK3:EK759,EK759)-1</f>
        <v>757</v>
      </c>
      <c r="EM759" s="233" t="str">
        <f t="shared" ca="1" si="932"/>
        <v>Dailon Livramento (Cabo Verde)</v>
      </c>
    </row>
    <row r="760" spans="121:143" x14ac:dyDescent="0.2">
      <c r="DQ760" s="233" t="str">
        <f t="shared" ref="DQ760:DQ823" ca="1" si="935">DQ759</f>
        <v>Cabo Verde</v>
      </c>
      <c r="DR760" s="233">
        <f t="shared" ref="DR760:DR823" si="936">DR734</f>
        <v>3</v>
      </c>
      <c r="DS760" s="233">
        <f t="shared" ref="DS760:DS823" si="937">DS734+1</f>
        <v>28</v>
      </c>
      <c r="DT760" s="233" t="str">
        <f ca="1">OFFSET(C3,DR760,DS760)</f>
        <v>Deroy Duarte</v>
      </c>
      <c r="DU760" s="233">
        <f ca="1">COUNTIF('Group Stages'!J7:J150,DT760)</f>
        <v>0</v>
      </c>
      <c r="DV760" s="233">
        <f ca="1">COUNTIF('Group Stages'!K7:K150,DT760)</f>
        <v>0</v>
      </c>
      <c r="DW760" s="233">
        <f ca="1">COUNTIF('Group Stages'!L7:L150,DT760)</f>
        <v>0</v>
      </c>
      <c r="DX760" s="233">
        <f ca="1">COUNTIF('Group Stages'!M7:M150,DT760)</f>
        <v>0</v>
      </c>
      <c r="DY760" s="233">
        <f ca="1">COUNTIF('Group Stages'!N7:N150,DT760)</f>
        <v>0</v>
      </c>
      <c r="DZ760" s="233">
        <f ca="1">COUNTIF('Group Stages'!O7:O150,DT760)</f>
        <v>0</v>
      </c>
      <c r="EA760" s="233">
        <f ca="1">COUNTIF('Group Stages'!P7:P150,DT760)</f>
        <v>0</v>
      </c>
      <c r="EB760" s="233">
        <f ca="1">COUNTIF('Group Stages'!Q7:Q150,DT760)</f>
        <v>0</v>
      </c>
      <c r="EC760" s="233">
        <f ca="1">COUNTIF('Knock Out Stages'!K7:K85,DT760)</f>
        <v>0</v>
      </c>
      <c r="ED760" s="233">
        <f ca="1">COUNTIF('Knock Out Stages'!L7:L85,DT760)</f>
        <v>0</v>
      </c>
      <c r="EE760" s="233">
        <f ca="1">COUNTIF('Knock Out Stages'!M7:M85,DT760)</f>
        <v>0</v>
      </c>
      <c r="EF760" s="233">
        <f ca="1">COUNTIF('Knock Out Stages'!N7:N85,DT760)</f>
        <v>0</v>
      </c>
      <c r="EG760" s="233">
        <f ca="1">COUNTIF('Knock Out Stages'!O7:O85,DT760)</f>
        <v>0</v>
      </c>
      <c r="EH760" s="233">
        <f ca="1">COUNTIF('Knock Out Stages'!P7:P85,DT760)</f>
        <v>0</v>
      </c>
      <c r="EI760" s="233">
        <f ca="1">COUNTIF('Knock Out Stages'!Q7:Q85,DT760)</f>
        <v>0</v>
      </c>
      <c r="EJ760" s="233">
        <f ca="1">COUNTIF('Knock Out Stages'!R7:R85,DT760)</f>
        <v>0</v>
      </c>
      <c r="EK760" s="233">
        <f t="shared" ca="1" si="931"/>
        <v>0</v>
      </c>
      <c r="EL760" s="235">
        <f ca="1">RANK(EK760,EK3:EK1250)+COUNTIF(EK3:EK760,EK760)-1</f>
        <v>758</v>
      </c>
      <c r="EM760" s="233" t="str">
        <f t="shared" ca="1" si="932"/>
        <v>Deroy Duarte (Cabo Verde)</v>
      </c>
    </row>
    <row r="761" spans="121:143" x14ac:dyDescent="0.2">
      <c r="DQ761" s="233" t="str">
        <f t="shared" ca="1" si="935"/>
        <v>Cabo Verde</v>
      </c>
      <c r="DR761" s="233">
        <f t="shared" si="936"/>
        <v>4</v>
      </c>
      <c r="DS761" s="233">
        <f t="shared" si="937"/>
        <v>28</v>
      </c>
      <c r="DT761" s="233" t="str">
        <f ca="1">OFFSET(C3,DR761,DS761)</f>
        <v>Diney</v>
      </c>
      <c r="DU761" s="233">
        <f ca="1">COUNTIF('Group Stages'!J7:J150,DT761)</f>
        <v>0</v>
      </c>
      <c r="DV761" s="233">
        <f ca="1">COUNTIF('Group Stages'!K7:K150,DT761)</f>
        <v>0</v>
      </c>
      <c r="DW761" s="233">
        <f ca="1">COUNTIF('Group Stages'!L7:L150,DT761)</f>
        <v>0</v>
      </c>
      <c r="DX761" s="233">
        <f ca="1">COUNTIF('Group Stages'!M7:M150,DT761)</f>
        <v>0</v>
      </c>
      <c r="DY761" s="233">
        <f ca="1">COUNTIF('Group Stages'!N7:N150,DT761)</f>
        <v>0</v>
      </c>
      <c r="DZ761" s="233">
        <f ca="1">COUNTIF('Group Stages'!O7:O150,DT761)</f>
        <v>0</v>
      </c>
      <c r="EA761" s="233">
        <f ca="1">COUNTIF('Group Stages'!P7:P150,DT761)</f>
        <v>0</v>
      </c>
      <c r="EB761" s="233">
        <f ca="1">COUNTIF('Group Stages'!Q7:Q150,DT761)</f>
        <v>0</v>
      </c>
      <c r="EC761" s="233">
        <f ca="1">COUNTIF('Knock Out Stages'!K7:K85,DT761)</f>
        <v>0</v>
      </c>
      <c r="ED761" s="233">
        <f ca="1">COUNTIF('Knock Out Stages'!L7:L85,DT761)</f>
        <v>0</v>
      </c>
      <c r="EE761" s="233">
        <f ca="1">COUNTIF('Knock Out Stages'!M7:M85,DT761)</f>
        <v>0</v>
      </c>
      <c r="EF761" s="233">
        <f ca="1">COUNTIF('Knock Out Stages'!N7:N85,DT761)</f>
        <v>0</v>
      </c>
      <c r="EG761" s="233">
        <f ca="1">COUNTIF('Knock Out Stages'!O7:O85,DT761)</f>
        <v>0</v>
      </c>
      <c r="EH761" s="233">
        <f ca="1">COUNTIF('Knock Out Stages'!P7:P85,DT761)</f>
        <v>0</v>
      </c>
      <c r="EI761" s="233">
        <f ca="1">COUNTIF('Knock Out Stages'!Q7:Q85,DT761)</f>
        <v>0</v>
      </c>
      <c r="EJ761" s="233">
        <f ca="1">COUNTIF('Knock Out Stages'!R7:R85,DT761)</f>
        <v>0</v>
      </c>
      <c r="EK761" s="233">
        <f t="shared" ca="1" si="931"/>
        <v>0</v>
      </c>
      <c r="EL761" s="235">
        <f ca="1">RANK(EK761,EK3:EK1250)+COUNTIF(EK3:EK761,EK761)-1</f>
        <v>759</v>
      </c>
      <c r="EM761" s="233" t="str">
        <f t="shared" ca="1" si="932"/>
        <v>Diney (Cabo Verde)</v>
      </c>
    </row>
    <row r="762" spans="121:143" x14ac:dyDescent="0.2">
      <c r="DQ762" s="233" t="str">
        <f t="shared" ca="1" si="935"/>
        <v>Cabo Verde</v>
      </c>
      <c r="DR762" s="233">
        <f t="shared" si="936"/>
        <v>5</v>
      </c>
      <c r="DS762" s="233">
        <f t="shared" si="937"/>
        <v>28</v>
      </c>
      <c r="DT762" s="233" t="str">
        <f ca="1">OFFSET(C3,DR762,DS762)</f>
        <v>Fábio Domingos</v>
      </c>
      <c r="DU762" s="233">
        <f ca="1">COUNTIF('Group Stages'!J7:J150,DT762)</f>
        <v>0</v>
      </c>
      <c r="DV762" s="233">
        <f ca="1">COUNTIF('Group Stages'!K7:K150,DT762)</f>
        <v>0</v>
      </c>
      <c r="DW762" s="233">
        <f ca="1">COUNTIF('Group Stages'!L7:L150,DT762)</f>
        <v>0</v>
      </c>
      <c r="DX762" s="233">
        <f ca="1">COUNTIF('Group Stages'!M7:M150,DT762)</f>
        <v>0</v>
      </c>
      <c r="DY762" s="233">
        <f ca="1">COUNTIF('Group Stages'!N7:N150,DT762)</f>
        <v>0</v>
      </c>
      <c r="DZ762" s="233">
        <f ca="1">COUNTIF('Group Stages'!O7:O150,DT762)</f>
        <v>0</v>
      </c>
      <c r="EA762" s="233">
        <f ca="1">COUNTIF('Group Stages'!P7:P150,DT762)</f>
        <v>0</v>
      </c>
      <c r="EB762" s="233">
        <f ca="1">COUNTIF('Group Stages'!Q7:Q150,DT762)</f>
        <v>0</v>
      </c>
      <c r="EC762" s="233">
        <f ca="1">COUNTIF('Knock Out Stages'!K7:K85,DT762)</f>
        <v>0</v>
      </c>
      <c r="ED762" s="233">
        <f ca="1">COUNTIF('Knock Out Stages'!L7:L85,DT762)</f>
        <v>0</v>
      </c>
      <c r="EE762" s="233">
        <f ca="1">COUNTIF('Knock Out Stages'!M7:M85,DT762)</f>
        <v>0</v>
      </c>
      <c r="EF762" s="233">
        <f ca="1">COUNTIF('Knock Out Stages'!N7:N85,DT762)</f>
        <v>0</v>
      </c>
      <c r="EG762" s="233">
        <f ca="1">COUNTIF('Knock Out Stages'!O7:O85,DT762)</f>
        <v>0</v>
      </c>
      <c r="EH762" s="233">
        <f ca="1">COUNTIF('Knock Out Stages'!P7:P85,DT762)</f>
        <v>0</v>
      </c>
      <c r="EI762" s="233">
        <f ca="1">COUNTIF('Knock Out Stages'!Q7:Q85,DT762)</f>
        <v>0</v>
      </c>
      <c r="EJ762" s="233">
        <f ca="1">COUNTIF('Knock Out Stages'!R7:R85,DT762)</f>
        <v>0</v>
      </c>
      <c r="EK762" s="233">
        <f t="shared" ca="1" si="931"/>
        <v>0</v>
      </c>
      <c r="EL762" s="235">
        <f ca="1">RANK(EK762,EK3:EK1250)+COUNTIF(EK3:EK762,EK762)-1</f>
        <v>760</v>
      </c>
      <c r="EM762" s="233" t="str">
        <f t="shared" ca="1" si="932"/>
        <v>Fábio Domingos (Cabo Verde)</v>
      </c>
    </row>
    <row r="763" spans="121:143" x14ac:dyDescent="0.2">
      <c r="DQ763" s="233" t="str">
        <f t="shared" ca="1" si="935"/>
        <v>Cabo Verde</v>
      </c>
      <c r="DR763" s="233">
        <f t="shared" si="936"/>
        <v>6</v>
      </c>
      <c r="DS763" s="233">
        <f t="shared" si="937"/>
        <v>28</v>
      </c>
      <c r="DT763" s="233" t="str">
        <f ca="1">OFFSET(C3,DR763,DS763)</f>
        <v>Garry Rodrigues</v>
      </c>
      <c r="DU763" s="233">
        <f ca="1">COUNTIF('Group Stages'!J7:J150,DT763)</f>
        <v>0</v>
      </c>
      <c r="DV763" s="233">
        <f ca="1">COUNTIF('Group Stages'!K7:K150,DT763)</f>
        <v>0</v>
      </c>
      <c r="DW763" s="233">
        <f ca="1">COUNTIF('Group Stages'!L7:L150,DT763)</f>
        <v>0</v>
      </c>
      <c r="DX763" s="233">
        <f ca="1">COUNTIF('Group Stages'!M7:M150,DT763)</f>
        <v>0</v>
      </c>
      <c r="DY763" s="233">
        <f ca="1">COUNTIF('Group Stages'!N7:N150,DT763)</f>
        <v>0</v>
      </c>
      <c r="DZ763" s="233">
        <f ca="1">COUNTIF('Group Stages'!O7:O150,DT763)</f>
        <v>0</v>
      </c>
      <c r="EA763" s="233">
        <f ca="1">COUNTIF('Group Stages'!P7:P150,DT763)</f>
        <v>0</v>
      </c>
      <c r="EB763" s="233">
        <f ca="1">COUNTIF('Group Stages'!Q7:Q150,DT763)</f>
        <v>0</v>
      </c>
      <c r="EC763" s="233">
        <f ca="1">COUNTIF('Knock Out Stages'!K7:K85,DT763)</f>
        <v>0</v>
      </c>
      <c r="ED763" s="233">
        <f ca="1">COUNTIF('Knock Out Stages'!L7:L85,DT763)</f>
        <v>0</v>
      </c>
      <c r="EE763" s="233">
        <f ca="1">COUNTIF('Knock Out Stages'!M7:M85,DT763)</f>
        <v>0</v>
      </c>
      <c r="EF763" s="233">
        <f ca="1">COUNTIF('Knock Out Stages'!N7:N85,DT763)</f>
        <v>0</v>
      </c>
      <c r="EG763" s="233">
        <f ca="1">COUNTIF('Knock Out Stages'!O7:O85,DT763)</f>
        <v>0</v>
      </c>
      <c r="EH763" s="233">
        <f ca="1">COUNTIF('Knock Out Stages'!P7:P85,DT763)</f>
        <v>0</v>
      </c>
      <c r="EI763" s="233">
        <f ca="1">COUNTIF('Knock Out Stages'!Q7:Q85,DT763)</f>
        <v>0</v>
      </c>
      <c r="EJ763" s="233">
        <f ca="1">COUNTIF('Knock Out Stages'!R7:R85,DT763)</f>
        <v>0</v>
      </c>
      <c r="EK763" s="233">
        <f t="shared" ca="1" si="931"/>
        <v>0</v>
      </c>
      <c r="EL763" s="235">
        <f ca="1">RANK(EK763,EK3:EK1250)+COUNTIF(EK3:EK763,EK763)-1</f>
        <v>761</v>
      </c>
      <c r="EM763" s="233" t="str">
        <f t="shared" ca="1" si="932"/>
        <v>Garry Rodrigues (Cabo Verde)</v>
      </c>
    </row>
    <row r="764" spans="121:143" x14ac:dyDescent="0.2">
      <c r="DQ764" s="233" t="str">
        <f t="shared" ca="1" si="935"/>
        <v>Cabo Verde</v>
      </c>
      <c r="DR764" s="233">
        <f t="shared" si="936"/>
        <v>7</v>
      </c>
      <c r="DS764" s="233">
        <f t="shared" si="937"/>
        <v>28</v>
      </c>
      <c r="DT764" s="233" t="str">
        <f ca="1">OFFSET(C3,DR764,DS764)</f>
        <v>Ieltsin Jerónimo Semedo Camões</v>
      </c>
      <c r="DU764" s="233">
        <f ca="1">COUNTIF('Group Stages'!J7:J150,DT764)</f>
        <v>0</v>
      </c>
      <c r="DV764" s="233">
        <f ca="1">COUNTIF('Group Stages'!K7:K150,DT764)</f>
        <v>0</v>
      </c>
      <c r="DW764" s="233">
        <f ca="1">COUNTIF('Group Stages'!L7:L150,DT764)</f>
        <v>0</v>
      </c>
      <c r="DX764" s="233">
        <f ca="1">COUNTIF('Group Stages'!M7:M150,DT764)</f>
        <v>0</v>
      </c>
      <c r="DY764" s="233">
        <f ca="1">COUNTIF('Group Stages'!N7:N150,DT764)</f>
        <v>0</v>
      </c>
      <c r="DZ764" s="233">
        <f ca="1">COUNTIF('Group Stages'!O7:O150,DT764)</f>
        <v>0</v>
      </c>
      <c r="EA764" s="233">
        <f ca="1">COUNTIF('Group Stages'!P7:P150,DT764)</f>
        <v>0</v>
      </c>
      <c r="EB764" s="233">
        <f ca="1">COUNTIF('Group Stages'!Q7:Q150,DT764)</f>
        <v>0</v>
      </c>
      <c r="EC764" s="233">
        <f ca="1">COUNTIF('Knock Out Stages'!K7:K85,DT764)</f>
        <v>0</v>
      </c>
      <c r="ED764" s="233">
        <f ca="1">COUNTIF('Knock Out Stages'!L7:L85,DT764)</f>
        <v>0</v>
      </c>
      <c r="EE764" s="233">
        <f ca="1">COUNTIF('Knock Out Stages'!M7:M85,DT764)</f>
        <v>0</v>
      </c>
      <c r="EF764" s="233">
        <f ca="1">COUNTIF('Knock Out Stages'!N7:N85,DT764)</f>
        <v>0</v>
      </c>
      <c r="EG764" s="233">
        <f ca="1">COUNTIF('Knock Out Stages'!O7:O85,DT764)</f>
        <v>0</v>
      </c>
      <c r="EH764" s="233">
        <f ca="1">COUNTIF('Knock Out Stages'!P7:P85,DT764)</f>
        <v>0</v>
      </c>
      <c r="EI764" s="233">
        <f ca="1">COUNTIF('Knock Out Stages'!Q7:Q85,DT764)</f>
        <v>0</v>
      </c>
      <c r="EJ764" s="233">
        <f ca="1">COUNTIF('Knock Out Stages'!R7:R85,DT764)</f>
        <v>0</v>
      </c>
      <c r="EK764" s="233">
        <f t="shared" ca="1" si="931"/>
        <v>0</v>
      </c>
      <c r="EL764" s="235">
        <f ca="1">RANK(EK764,EK3:EK1250)+COUNTIF(EK3:EK764,EK764)-1</f>
        <v>762</v>
      </c>
      <c r="EM764" s="233" t="str">
        <f t="shared" ca="1" si="932"/>
        <v>Ieltsin Jerónimo Semedo Camões (Cabo Verde)</v>
      </c>
    </row>
    <row r="765" spans="121:143" x14ac:dyDescent="0.2">
      <c r="DQ765" s="233" t="str">
        <f t="shared" ca="1" si="935"/>
        <v>Cabo Verde</v>
      </c>
      <c r="DR765" s="233">
        <f t="shared" si="936"/>
        <v>8</v>
      </c>
      <c r="DS765" s="233">
        <f t="shared" si="937"/>
        <v>28</v>
      </c>
      <c r="DT765" s="233" t="str">
        <f ca="1">OFFSET(C3,DR765,DS765)</f>
        <v>João Paulo</v>
      </c>
      <c r="DU765" s="233">
        <f ca="1">COUNTIF('Group Stages'!J7:J150,DT765)</f>
        <v>0</v>
      </c>
      <c r="DV765" s="233">
        <f ca="1">COUNTIF('Group Stages'!K7:K150,DT765)</f>
        <v>0</v>
      </c>
      <c r="DW765" s="233">
        <f ca="1">COUNTIF('Group Stages'!L7:L150,DT765)</f>
        <v>0</v>
      </c>
      <c r="DX765" s="233">
        <f ca="1">COUNTIF('Group Stages'!M7:M150,DT765)</f>
        <v>0</v>
      </c>
      <c r="DY765" s="233">
        <f ca="1">COUNTIF('Group Stages'!N7:N150,DT765)</f>
        <v>0</v>
      </c>
      <c r="DZ765" s="233">
        <f ca="1">COUNTIF('Group Stages'!O7:O150,DT765)</f>
        <v>0</v>
      </c>
      <c r="EA765" s="233">
        <f ca="1">COUNTIF('Group Stages'!P7:P150,DT765)</f>
        <v>0</v>
      </c>
      <c r="EB765" s="233">
        <f ca="1">COUNTIF('Group Stages'!Q7:Q150,DT765)</f>
        <v>0</v>
      </c>
      <c r="EC765" s="233">
        <f ca="1">COUNTIF('Knock Out Stages'!K7:K85,DT765)</f>
        <v>0</v>
      </c>
      <c r="ED765" s="233">
        <f ca="1">COUNTIF('Knock Out Stages'!L7:L85,DT765)</f>
        <v>0</v>
      </c>
      <c r="EE765" s="233">
        <f ca="1">COUNTIF('Knock Out Stages'!M7:M85,DT765)</f>
        <v>0</v>
      </c>
      <c r="EF765" s="233">
        <f ca="1">COUNTIF('Knock Out Stages'!N7:N85,DT765)</f>
        <v>0</v>
      </c>
      <c r="EG765" s="233">
        <f ca="1">COUNTIF('Knock Out Stages'!O7:O85,DT765)</f>
        <v>0</v>
      </c>
      <c r="EH765" s="233">
        <f ca="1">COUNTIF('Knock Out Stages'!P7:P85,DT765)</f>
        <v>0</v>
      </c>
      <c r="EI765" s="233">
        <f ca="1">COUNTIF('Knock Out Stages'!Q7:Q85,DT765)</f>
        <v>0</v>
      </c>
      <c r="EJ765" s="233">
        <f ca="1">COUNTIF('Knock Out Stages'!R7:R85,DT765)</f>
        <v>0</v>
      </c>
      <c r="EK765" s="233">
        <f t="shared" ca="1" si="931"/>
        <v>0</v>
      </c>
      <c r="EL765" s="235">
        <f ca="1">RANK(EK765,EK3:EK1250)+COUNTIF(EK3:EK765,EK765)-1</f>
        <v>763</v>
      </c>
      <c r="EM765" s="233" t="str">
        <f t="shared" ca="1" si="932"/>
        <v>João Paulo (Cabo Verde)</v>
      </c>
    </row>
    <row r="766" spans="121:143" x14ac:dyDescent="0.2">
      <c r="DQ766" s="233" t="str">
        <f t="shared" ca="1" si="935"/>
        <v>Cabo Verde</v>
      </c>
      <c r="DR766" s="233">
        <f t="shared" si="936"/>
        <v>9</v>
      </c>
      <c r="DS766" s="233">
        <f t="shared" si="937"/>
        <v>28</v>
      </c>
      <c r="DT766" s="233" t="str">
        <f ca="1">OFFSET(C3,DR766,DS766)</f>
        <v>Jordan Mendes</v>
      </c>
      <c r="DU766" s="233">
        <f ca="1">COUNTIF('Group Stages'!J7:J150,DT766)</f>
        <v>0</v>
      </c>
      <c r="DV766" s="233">
        <f ca="1">COUNTIF('Group Stages'!K7:K150,DT766)</f>
        <v>0</v>
      </c>
      <c r="DW766" s="233">
        <f ca="1">COUNTIF('Group Stages'!L7:L150,DT766)</f>
        <v>0</v>
      </c>
      <c r="DX766" s="233">
        <f ca="1">COUNTIF('Group Stages'!M7:M150,DT766)</f>
        <v>0</v>
      </c>
      <c r="DY766" s="233">
        <f ca="1">COUNTIF('Group Stages'!N7:N150,DT766)</f>
        <v>0</v>
      </c>
      <c r="DZ766" s="233">
        <f ca="1">COUNTIF('Group Stages'!O7:O150,DT766)</f>
        <v>0</v>
      </c>
      <c r="EA766" s="233">
        <f ca="1">COUNTIF('Group Stages'!P7:P150,DT766)</f>
        <v>0</v>
      </c>
      <c r="EB766" s="233">
        <f ca="1">COUNTIF('Group Stages'!Q7:Q150,DT766)</f>
        <v>0</v>
      </c>
      <c r="EC766" s="233">
        <f ca="1">COUNTIF('Knock Out Stages'!K7:K85,DT766)</f>
        <v>0</v>
      </c>
      <c r="ED766" s="233">
        <f ca="1">COUNTIF('Knock Out Stages'!L7:L85,DT766)</f>
        <v>0</v>
      </c>
      <c r="EE766" s="233">
        <f ca="1">COUNTIF('Knock Out Stages'!M7:M85,DT766)</f>
        <v>0</v>
      </c>
      <c r="EF766" s="233">
        <f ca="1">COUNTIF('Knock Out Stages'!N7:N85,DT766)</f>
        <v>0</v>
      </c>
      <c r="EG766" s="233">
        <f ca="1">COUNTIF('Knock Out Stages'!O7:O85,DT766)</f>
        <v>0</v>
      </c>
      <c r="EH766" s="233">
        <f ca="1">COUNTIF('Knock Out Stages'!P7:P85,DT766)</f>
        <v>0</v>
      </c>
      <c r="EI766" s="233">
        <f ca="1">COUNTIF('Knock Out Stages'!Q7:Q85,DT766)</f>
        <v>0</v>
      </c>
      <c r="EJ766" s="233">
        <f ca="1">COUNTIF('Knock Out Stages'!R7:R85,DT766)</f>
        <v>0</v>
      </c>
      <c r="EK766" s="233">
        <f t="shared" ca="1" si="931"/>
        <v>0</v>
      </c>
      <c r="EL766" s="235">
        <f ca="1">RANK(EK766,EK3:EK1250)+COUNTIF(EK3:EK766,EK766)-1</f>
        <v>764</v>
      </c>
      <c r="EM766" s="233" t="str">
        <f t="shared" ca="1" si="932"/>
        <v>Jordan Mendes (Cabo Verde)</v>
      </c>
    </row>
    <row r="767" spans="121:143" x14ac:dyDescent="0.2">
      <c r="DQ767" s="233" t="str">
        <f t="shared" ca="1" si="935"/>
        <v>Cabo Verde</v>
      </c>
      <c r="DR767" s="233">
        <f t="shared" si="936"/>
        <v>10</v>
      </c>
      <c r="DS767" s="233">
        <f t="shared" si="937"/>
        <v>28</v>
      </c>
      <c r="DT767" s="233" t="str">
        <f ca="1">OFFSET(C3,DR767,DS767)</f>
        <v>Jorginho Soares</v>
      </c>
      <c r="DU767" s="233">
        <f ca="1">COUNTIF('Group Stages'!J7:J150,DT767)</f>
        <v>0</v>
      </c>
      <c r="DV767" s="233">
        <f ca="1">COUNTIF('Group Stages'!K7:K150,DT767)</f>
        <v>0</v>
      </c>
      <c r="DW767" s="233">
        <f ca="1">COUNTIF('Group Stages'!L7:L150,DT767)</f>
        <v>0</v>
      </c>
      <c r="DX767" s="233">
        <f ca="1">COUNTIF('Group Stages'!M7:M150,DT767)</f>
        <v>0</v>
      </c>
      <c r="DY767" s="233">
        <f ca="1">COUNTIF('Group Stages'!N7:N150,DT767)</f>
        <v>0</v>
      </c>
      <c r="DZ767" s="233">
        <f ca="1">COUNTIF('Group Stages'!O7:O150,DT767)</f>
        <v>0</v>
      </c>
      <c r="EA767" s="233">
        <f ca="1">COUNTIF('Group Stages'!P7:P150,DT767)</f>
        <v>0</v>
      </c>
      <c r="EB767" s="233">
        <f ca="1">COUNTIF('Group Stages'!Q7:Q150,DT767)</f>
        <v>0</v>
      </c>
      <c r="EC767" s="233">
        <f ca="1">COUNTIF('Knock Out Stages'!K7:K85,DT767)</f>
        <v>0</v>
      </c>
      <c r="ED767" s="233">
        <f ca="1">COUNTIF('Knock Out Stages'!L7:L85,DT767)</f>
        <v>0</v>
      </c>
      <c r="EE767" s="233">
        <f ca="1">COUNTIF('Knock Out Stages'!M7:M85,DT767)</f>
        <v>0</v>
      </c>
      <c r="EF767" s="233">
        <f ca="1">COUNTIF('Knock Out Stages'!N7:N85,DT767)</f>
        <v>0</v>
      </c>
      <c r="EG767" s="233">
        <f ca="1">COUNTIF('Knock Out Stages'!O7:O85,DT767)</f>
        <v>0</v>
      </c>
      <c r="EH767" s="233">
        <f ca="1">COUNTIF('Knock Out Stages'!P7:P85,DT767)</f>
        <v>0</v>
      </c>
      <c r="EI767" s="233">
        <f ca="1">COUNTIF('Knock Out Stages'!Q7:Q85,DT767)</f>
        <v>0</v>
      </c>
      <c r="EJ767" s="233">
        <f ca="1">COUNTIF('Knock Out Stages'!R7:R85,DT767)</f>
        <v>0</v>
      </c>
      <c r="EK767" s="233">
        <f t="shared" ca="1" si="931"/>
        <v>0</v>
      </c>
      <c r="EL767" s="235">
        <f ca="1">RANK(EK767,EK3:EK1250)+COUNTIF(EK3:EK767,EK767)-1</f>
        <v>765</v>
      </c>
      <c r="EM767" s="233" t="str">
        <f t="shared" ca="1" si="932"/>
        <v>Jorginho Soares (Cabo Verde)</v>
      </c>
    </row>
    <row r="768" spans="121:143" x14ac:dyDescent="0.2">
      <c r="DQ768" s="233" t="str">
        <f t="shared" ca="1" si="935"/>
        <v>Cabo Verde</v>
      </c>
      <c r="DR768" s="233">
        <f t="shared" si="936"/>
        <v>11</v>
      </c>
      <c r="DS768" s="233">
        <f t="shared" si="937"/>
        <v>28</v>
      </c>
      <c r="DT768" s="233" t="str">
        <f ca="1">OFFSET(C3,DR768,DS768)</f>
        <v>Jovane Cabral</v>
      </c>
      <c r="DU768" s="233">
        <f ca="1">COUNTIF('Group Stages'!J7:J150,DT768)</f>
        <v>0</v>
      </c>
      <c r="DV768" s="233">
        <f ca="1">COUNTIF('Group Stages'!K7:K150,DT768)</f>
        <v>0</v>
      </c>
      <c r="DW768" s="233">
        <f ca="1">COUNTIF('Group Stages'!L7:L150,DT768)</f>
        <v>0</v>
      </c>
      <c r="DX768" s="233">
        <f ca="1">COUNTIF('Group Stages'!M7:M150,DT768)</f>
        <v>0</v>
      </c>
      <c r="DY768" s="233">
        <f ca="1">COUNTIF('Group Stages'!N7:N150,DT768)</f>
        <v>0</v>
      </c>
      <c r="DZ768" s="233">
        <f ca="1">COUNTIF('Group Stages'!O7:O150,DT768)</f>
        <v>0</v>
      </c>
      <c r="EA768" s="233">
        <f ca="1">COUNTIF('Group Stages'!P7:P150,DT768)</f>
        <v>0</v>
      </c>
      <c r="EB768" s="233">
        <f ca="1">COUNTIF('Group Stages'!Q7:Q150,DT768)</f>
        <v>0</v>
      </c>
      <c r="EC768" s="233">
        <f ca="1">COUNTIF('Knock Out Stages'!K7:K85,DT768)</f>
        <v>0</v>
      </c>
      <c r="ED768" s="233">
        <f ca="1">COUNTIF('Knock Out Stages'!L7:L85,DT768)</f>
        <v>0</v>
      </c>
      <c r="EE768" s="233">
        <f ca="1">COUNTIF('Knock Out Stages'!M7:M85,DT768)</f>
        <v>0</v>
      </c>
      <c r="EF768" s="233">
        <f ca="1">COUNTIF('Knock Out Stages'!N7:N85,DT768)</f>
        <v>0</v>
      </c>
      <c r="EG768" s="233">
        <f ca="1">COUNTIF('Knock Out Stages'!O7:O85,DT768)</f>
        <v>0</v>
      </c>
      <c r="EH768" s="233">
        <f ca="1">COUNTIF('Knock Out Stages'!P7:P85,DT768)</f>
        <v>0</v>
      </c>
      <c r="EI768" s="233">
        <f ca="1">COUNTIF('Knock Out Stages'!Q7:Q85,DT768)</f>
        <v>0</v>
      </c>
      <c r="EJ768" s="233">
        <f ca="1">COUNTIF('Knock Out Stages'!R7:R85,DT768)</f>
        <v>0</v>
      </c>
      <c r="EK768" s="233">
        <f t="shared" ca="1" si="931"/>
        <v>0</v>
      </c>
      <c r="EL768" s="235">
        <f ca="1">RANK(EK768,EK3:EK1250)+COUNTIF(EK3:EK768,EK768)-1</f>
        <v>766</v>
      </c>
      <c r="EM768" s="233" t="str">
        <f t="shared" ca="1" si="932"/>
        <v>Jovane Cabral (Cabo Verde)</v>
      </c>
    </row>
    <row r="769" spans="121:143" x14ac:dyDescent="0.2">
      <c r="DQ769" s="233" t="str">
        <f t="shared" ca="1" si="935"/>
        <v>Cabo Verde</v>
      </c>
      <c r="DR769" s="233">
        <f t="shared" si="936"/>
        <v>12</v>
      </c>
      <c r="DS769" s="233">
        <f t="shared" si="937"/>
        <v>28</v>
      </c>
      <c r="DT769" s="233" t="str">
        <f ca="1">OFFSET(C3,DR769,DS769)</f>
        <v>Kelvin Spencer Pires</v>
      </c>
      <c r="DU769" s="233">
        <f ca="1">COUNTIF('Group Stages'!J7:J150,DT769)</f>
        <v>0</v>
      </c>
      <c r="DV769" s="233">
        <f ca="1">COUNTIF('Group Stages'!K7:K150,DT769)</f>
        <v>0</v>
      </c>
      <c r="DW769" s="233">
        <f ca="1">COUNTIF('Group Stages'!L7:L150,DT769)</f>
        <v>0</v>
      </c>
      <c r="DX769" s="233">
        <f ca="1">COUNTIF('Group Stages'!M7:M150,DT769)</f>
        <v>0</v>
      </c>
      <c r="DY769" s="233">
        <f ca="1">COUNTIF('Group Stages'!N7:N150,DT769)</f>
        <v>0</v>
      </c>
      <c r="DZ769" s="233">
        <f ca="1">COUNTIF('Group Stages'!O7:O150,DT769)</f>
        <v>0</v>
      </c>
      <c r="EA769" s="233">
        <f ca="1">COUNTIF('Group Stages'!P7:P150,DT769)</f>
        <v>0</v>
      </c>
      <c r="EB769" s="233">
        <f ca="1">COUNTIF('Group Stages'!Q7:Q150,DT769)</f>
        <v>0</v>
      </c>
      <c r="EC769" s="233">
        <f ca="1">COUNTIF('Knock Out Stages'!K7:K85,DT769)</f>
        <v>0</v>
      </c>
      <c r="ED769" s="233">
        <f ca="1">COUNTIF('Knock Out Stages'!L7:L85,DT769)</f>
        <v>0</v>
      </c>
      <c r="EE769" s="233">
        <f ca="1">COUNTIF('Knock Out Stages'!M7:M85,DT769)</f>
        <v>0</v>
      </c>
      <c r="EF769" s="233">
        <f ca="1">COUNTIF('Knock Out Stages'!N7:N85,DT769)</f>
        <v>0</v>
      </c>
      <c r="EG769" s="233">
        <f ca="1">COUNTIF('Knock Out Stages'!O7:O85,DT769)</f>
        <v>0</v>
      </c>
      <c r="EH769" s="233">
        <f ca="1">COUNTIF('Knock Out Stages'!P7:P85,DT769)</f>
        <v>0</v>
      </c>
      <c r="EI769" s="233">
        <f ca="1">COUNTIF('Knock Out Stages'!Q7:Q85,DT769)</f>
        <v>0</v>
      </c>
      <c r="EJ769" s="233">
        <f ca="1">COUNTIF('Knock Out Stages'!R7:R85,DT769)</f>
        <v>0</v>
      </c>
      <c r="EK769" s="233">
        <f t="shared" ca="1" si="931"/>
        <v>0</v>
      </c>
      <c r="EL769" s="235">
        <f ca="1">RANK(EK769,EK3:EK1250)+COUNTIF(EK3:EK769,EK769)-1</f>
        <v>767</v>
      </c>
      <c r="EM769" s="233" t="str">
        <f t="shared" ca="1" si="932"/>
        <v>Kelvin Spencer Pires (Cabo Verde)</v>
      </c>
    </row>
    <row r="770" spans="121:143" x14ac:dyDescent="0.2">
      <c r="DQ770" s="233" t="str">
        <f t="shared" ca="1" si="935"/>
        <v>Cabo Verde</v>
      </c>
      <c r="DR770" s="233">
        <f t="shared" si="936"/>
        <v>13</v>
      </c>
      <c r="DS770" s="233">
        <f t="shared" si="937"/>
        <v>28</v>
      </c>
      <c r="DT770" s="233" t="str">
        <f ca="1">OFFSET(C3,DR770,DS770)</f>
        <v>Kevin Pina</v>
      </c>
      <c r="DU770" s="233">
        <f ca="1">COUNTIF('Group Stages'!J7:J150,DT770)</f>
        <v>0</v>
      </c>
      <c r="DV770" s="233">
        <f ca="1">COUNTIF('Group Stages'!K7:K150,DT770)</f>
        <v>0</v>
      </c>
      <c r="DW770" s="233">
        <f ca="1">COUNTIF('Group Stages'!L7:L150,DT770)</f>
        <v>0</v>
      </c>
      <c r="DX770" s="233">
        <f ca="1">COUNTIF('Group Stages'!M7:M150,DT770)</f>
        <v>0</v>
      </c>
      <c r="DY770" s="233">
        <f ca="1">COUNTIF('Group Stages'!N7:N150,DT770)</f>
        <v>0</v>
      </c>
      <c r="DZ770" s="233">
        <f ca="1">COUNTIF('Group Stages'!O7:O150,DT770)</f>
        <v>0</v>
      </c>
      <c r="EA770" s="233">
        <f ca="1">COUNTIF('Group Stages'!P7:P150,DT770)</f>
        <v>0</v>
      </c>
      <c r="EB770" s="233">
        <f ca="1">COUNTIF('Group Stages'!Q7:Q150,DT770)</f>
        <v>0</v>
      </c>
      <c r="EC770" s="233">
        <f ca="1">COUNTIF('Knock Out Stages'!K7:K85,DT770)</f>
        <v>0</v>
      </c>
      <c r="ED770" s="233">
        <f ca="1">COUNTIF('Knock Out Stages'!L7:L85,DT770)</f>
        <v>0</v>
      </c>
      <c r="EE770" s="233">
        <f ca="1">COUNTIF('Knock Out Stages'!M7:M85,DT770)</f>
        <v>0</v>
      </c>
      <c r="EF770" s="233">
        <f ca="1">COUNTIF('Knock Out Stages'!N7:N85,DT770)</f>
        <v>0</v>
      </c>
      <c r="EG770" s="233">
        <f ca="1">COUNTIF('Knock Out Stages'!O7:O85,DT770)</f>
        <v>0</v>
      </c>
      <c r="EH770" s="233">
        <f ca="1">COUNTIF('Knock Out Stages'!P7:P85,DT770)</f>
        <v>0</v>
      </c>
      <c r="EI770" s="233">
        <f ca="1">COUNTIF('Knock Out Stages'!Q7:Q85,DT770)</f>
        <v>0</v>
      </c>
      <c r="EJ770" s="233">
        <f ca="1">COUNTIF('Knock Out Stages'!R7:R85,DT770)</f>
        <v>0</v>
      </c>
      <c r="EK770" s="233">
        <f t="shared" ca="1" si="931"/>
        <v>0</v>
      </c>
      <c r="EL770" s="235">
        <f ca="1">RANK(EK770,EK3:EK1250)+COUNTIF(EK3:EK770,EK770)-1</f>
        <v>768</v>
      </c>
      <c r="EM770" s="233" t="str">
        <f t="shared" ca="1" si="932"/>
        <v>Kevin Pina (Cabo Verde)</v>
      </c>
    </row>
    <row r="771" spans="121:143" x14ac:dyDescent="0.2">
      <c r="DQ771" s="233" t="str">
        <f t="shared" ca="1" si="935"/>
        <v>Cabo Verde</v>
      </c>
      <c r="DR771" s="233">
        <f t="shared" si="936"/>
        <v>14</v>
      </c>
      <c r="DS771" s="233">
        <f t="shared" si="937"/>
        <v>28</v>
      </c>
      <c r="DT771" s="233" t="str">
        <f ca="1">OFFSET(C3,DR771,DS771)</f>
        <v>Laros Duarte</v>
      </c>
      <c r="DU771" s="233">
        <f ca="1">COUNTIF('Group Stages'!J7:J150,DT771)</f>
        <v>0</v>
      </c>
      <c r="DV771" s="233">
        <f ca="1">COUNTIF('Group Stages'!K7:K150,DT771)</f>
        <v>0</v>
      </c>
      <c r="DW771" s="233">
        <f ca="1">COUNTIF('Group Stages'!L7:L150,DT771)</f>
        <v>0</v>
      </c>
      <c r="DX771" s="233">
        <f ca="1">COUNTIF('Group Stages'!M7:M150,DT771)</f>
        <v>0</v>
      </c>
      <c r="DY771" s="233">
        <f ca="1">COUNTIF('Group Stages'!N7:N150,DT771)</f>
        <v>0</v>
      </c>
      <c r="DZ771" s="233">
        <f ca="1">COUNTIF('Group Stages'!O7:O150,DT771)</f>
        <v>0</v>
      </c>
      <c r="EA771" s="233">
        <f ca="1">COUNTIF('Group Stages'!P7:P150,DT771)</f>
        <v>0</v>
      </c>
      <c r="EB771" s="233">
        <f ca="1">COUNTIF('Group Stages'!Q7:Q150,DT771)</f>
        <v>0</v>
      </c>
      <c r="EC771" s="233">
        <f ca="1">COUNTIF('Knock Out Stages'!K7:K85,DT771)</f>
        <v>0</v>
      </c>
      <c r="ED771" s="233">
        <f ca="1">COUNTIF('Knock Out Stages'!L7:L85,DT771)</f>
        <v>0</v>
      </c>
      <c r="EE771" s="233">
        <f ca="1">COUNTIF('Knock Out Stages'!M7:M85,DT771)</f>
        <v>0</v>
      </c>
      <c r="EF771" s="233">
        <f ca="1">COUNTIF('Knock Out Stages'!N7:N85,DT771)</f>
        <v>0</v>
      </c>
      <c r="EG771" s="233">
        <f ca="1">COUNTIF('Knock Out Stages'!O7:O85,DT771)</f>
        <v>0</v>
      </c>
      <c r="EH771" s="233">
        <f ca="1">COUNTIF('Knock Out Stages'!P7:P85,DT771)</f>
        <v>0</v>
      </c>
      <c r="EI771" s="233">
        <f ca="1">COUNTIF('Knock Out Stages'!Q7:Q85,DT771)</f>
        <v>0</v>
      </c>
      <c r="EJ771" s="233">
        <f ca="1">COUNTIF('Knock Out Stages'!R7:R85,DT771)</f>
        <v>0</v>
      </c>
      <c r="EK771" s="233">
        <f t="shared" ca="1" si="931"/>
        <v>0</v>
      </c>
      <c r="EL771" s="235">
        <f ca="1">RANK(EK771,EK3:EK1250)+COUNTIF(EK3:EK771,EK771)-1</f>
        <v>769</v>
      </c>
      <c r="EM771" s="233" t="str">
        <f t="shared" ca="1" si="932"/>
        <v>Laros Duarte (Cabo Verde)</v>
      </c>
    </row>
    <row r="772" spans="121:143" x14ac:dyDescent="0.2">
      <c r="DQ772" s="233" t="str">
        <f t="shared" ca="1" si="935"/>
        <v>Cabo Verde</v>
      </c>
      <c r="DR772" s="233">
        <f t="shared" si="936"/>
        <v>15</v>
      </c>
      <c r="DS772" s="233">
        <f t="shared" si="937"/>
        <v>28</v>
      </c>
      <c r="DT772" s="233" t="str">
        <f ca="1">OFFSET(C3,DR772,DS772)</f>
        <v>Márcio Rosa</v>
      </c>
      <c r="DU772" s="233">
        <f ca="1">COUNTIF('Group Stages'!J7:J150,DT772)</f>
        <v>0</v>
      </c>
      <c r="DV772" s="233">
        <f ca="1">COUNTIF('Group Stages'!K7:K150,DT772)</f>
        <v>0</v>
      </c>
      <c r="DW772" s="233">
        <f ca="1">COUNTIF('Group Stages'!L7:L150,DT772)</f>
        <v>0</v>
      </c>
      <c r="DX772" s="233">
        <f ca="1">COUNTIF('Group Stages'!M7:M150,DT772)</f>
        <v>0</v>
      </c>
      <c r="DY772" s="233">
        <f ca="1">COUNTIF('Group Stages'!N7:N150,DT772)</f>
        <v>0</v>
      </c>
      <c r="DZ772" s="233">
        <f ca="1">COUNTIF('Group Stages'!O7:O150,DT772)</f>
        <v>0</v>
      </c>
      <c r="EA772" s="233">
        <f ca="1">COUNTIF('Group Stages'!P7:P150,DT772)</f>
        <v>0</v>
      </c>
      <c r="EB772" s="233">
        <f ca="1">COUNTIF('Group Stages'!Q7:Q150,DT772)</f>
        <v>0</v>
      </c>
      <c r="EC772" s="233">
        <f ca="1">COUNTIF('Knock Out Stages'!K7:K85,DT772)</f>
        <v>0</v>
      </c>
      <c r="ED772" s="233">
        <f ca="1">COUNTIF('Knock Out Stages'!L7:L85,DT772)</f>
        <v>0</v>
      </c>
      <c r="EE772" s="233">
        <f ca="1">COUNTIF('Knock Out Stages'!M7:M85,DT772)</f>
        <v>0</v>
      </c>
      <c r="EF772" s="233">
        <f ca="1">COUNTIF('Knock Out Stages'!N7:N85,DT772)</f>
        <v>0</v>
      </c>
      <c r="EG772" s="233">
        <f ca="1">COUNTIF('Knock Out Stages'!O7:O85,DT772)</f>
        <v>0</v>
      </c>
      <c r="EH772" s="233">
        <f ca="1">COUNTIF('Knock Out Stages'!P7:P85,DT772)</f>
        <v>0</v>
      </c>
      <c r="EI772" s="233">
        <f ca="1">COUNTIF('Knock Out Stages'!Q7:Q85,DT772)</f>
        <v>0</v>
      </c>
      <c r="EJ772" s="233">
        <f ca="1">COUNTIF('Knock Out Stages'!R7:R85,DT772)</f>
        <v>0</v>
      </c>
      <c r="EK772" s="233">
        <f t="shared" ref="EK772:EK835" ca="1" si="938">SUM(DU772:EJ772)</f>
        <v>0</v>
      </c>
      <c r="EL772" s="235">
        <f ca="1">RANK(EK772,EK3:EK1250)+COUNTIF(EK3:EK772,EK772)-1</f>
        <v>770</v>
      </c>
      <c r="EM772" s="233" t="str">
        <f t="shared" ref="EM772:EM833" ca="1" si="939">DT772&amp;" ("&amp;DQ772&amp;")"</f>
        <v>Márcio Rosa (Cabo Verde)</v>
      </c>
    </row>
    <row r="773" spans="121:143" x14ac:dyDescent="0.2">
      <c r="DQ773" s="233" t="str">
        <f t="shared" ca="1" si="935"/>
        <v>Cabo Verde</v>
      </c>
      <c r="DR773" s="233">
        <f t="shared" si="936"/>
        <v>16</v>
      </c>
      <c r="DS773" s="233">
        <f t="shared" si="937"/>
        <v>28</v>
      </c>
      <c r="DT773" s="233" t="str">
        <f ca="1">OFFSET(C3,DR773,DS773)</f>
        <v>Nuno da Costa</v>
      </c>
      <c r="DU773" s="233">
        <f ca="1">COUNTIF('Group Stages'!J7:J150,DT773)</f>
        <v>0</v>
      </c>
      <c r="DV773" s="233">
        <f ca="1">COUNTIF('Group Stages'!K7:K150,DT773)</f>
        <v>0</v>
      </c>
      <c r="DW773" s="233">
        <f ca="1">COUNTIF('Group Stages'!L7:L150,DT773)</f>
        <v>0</v>
      </c>
      <c r="DX773" s="233">
        <f ca="1">COUNTIF('Group Stages'!M7:M150,DT773)</f>
        <v>0</v>
      </c>
      <c r="DY773" s="233">
        <f ca="1">COUNTIF('Group Stages'!N7:N150,DT773)</f>
        <v>0</v>
      </c>
      <c r="DZ773" s="233">
        <f ca="1">COUNTIF('Group Stages'!O7:O150,DT773)</f>
        <v>0</v>
      </c>
      <c r="EA773" s="233">
        <f ca="1">COUNTIF('Group Stages'!P7:P150,DT773)</f>
        <v>0</v>
      </c>
      <c r="EB773" s="233">
        <f ca="1">COUNTIF('Group Stages'!Q7:Q150,DT773)</f>
        <v>0</v>
      </c>
      <c r="EC773" s="233">
        <f ca="1">COUNTIF('Knock Out Stages'!K7:K85,DT773)</f>
        <v>0</v>
      </c>
      <c r="ED773" s="233">
        <f ca="1">COUNTIF('Knock Out Stages'!L7:L85,DT773)</f>
        <v>0</v>
      </c>
      <c r="EE773" s="233">
        <f ca="1">COUNTIF('Knock Out Stages'!M7:M85,DT773)</f>
        <v>0</v>
      </c>
      <c r="EF773" s="233">
        <f ca="1">COUNTIF('Knock Out Stages'!N7:N85,DT773)</f>
        <v>0</v>
      </c>
      <c r="EG773" s="233">
        <f ca="1">COUNTIF('Knock Out Stages'!O7:O85,DT773)</f>
        <v>0</v>
      </c>
      <c r="EH773" s="233">
        <f ca="1">COUNTIF('Knock Out Stages'!P7:P85,DT773)</f>
        <v>0</v>
      </c>
      <c r="EI773" s="233">
        <f ca="1">COUNTIF('Knock Out Stages'!Q7:Q85,DT773)</f>
        <v>0</v>
      </c>
      <c r="EJ773" s="233">
        <f ca="1">COUNTIF('Knock Out Stages'!R7:R85,DT773)</f>
        <v>0</v>
      </c>
      <c r="EK773" s="233">
        <f t="shared" ca="1" si="938"/>
        <v>0</v>
      </c>
      <c r="EL773" s="235">
        <f ca="1">RANK(EK773,EK3:EK1250)+COUNTIF(EK3:EK773,EK773)-1</f>
        <v>771</v>
      </c>
      <c r="EM773" s="233" t="str">
        <f t="shared" ca="1" si="939"/>
        <v>Nuno da Costa (Cabo Verde)</v>
      </c>
    </row>
    <row r="774" spans="121:143" x14ac:dyDescent="0.2">
      <c r="DQ774" s="233" t="str">
        <f t="shared" ca="1" si="935"/>
        <v>Cabo Verde</v>
      </c>
      <c r="DR774" s="233">
        <f t="shared" si="936"/>
        <v>17</v>
      </c>
      <c r="DS774" s="233">
        <f t="shared" si="937"/>
        <v>28</v>
      </c>
      <c r="DT774" s="233" t="str">
        <f ca="1">OFFSET(C3,DR774,DS774)</f>
        <v>Roberto Lopes</v>
      </c>
      <c r="DU774" s="233">
        <f ca="1">COUNTIF('Group Stages'!J7:J150,DT774)</f>
        <v>0</v>
      </c>
      <c r="DV774" s="233">
        <f ca="1">COUNTIF('Group Stages'!K7:K150,DT774)</f>
        <v>0</v>
      </c>
      <c r="DW774" s="233">
        <f ca="1">COUNTIF('Group Stages'!L7:L150,DT774)</f>
        <v>0</v>
      </c>
      <c r="DX774" s="233">
        <f ca="1">COUNTIF('Group Stages'!M7:M150,DT774)</f>
        <v>0</v>
      </c>
      <c r="DY774" s="233">
        <f ca="1">COUNTIF('Group Stages'!N7:N150,DT774)</f>
        <v>0</v>
      </c>
      <c r="DZ774" s="233">
        <f ca="1">COUNTIF('Group Stages'!O7:O150,DT774)</f>
        <v>0</v>
      </c>
      <c r="EA774" s="233">
        <f ca="1">COUNTIF('Group Stages'!P7:P150,DT774)</f>
        <v>0</v>
      </c>
      <c r="EB774" s="233">
        <f ca="1">COUNTIF('Group Stages'!Q7:Q150,DT774)</f>
        <v>0</v>
      </c>
      <c r="EC774" s="233">
        <f ca="1">COUNTIF('Knock Out Stages'!K7:K85,DT774)</f>
        <v>0</v>
      </c>
      <c r="ED774" s="233">
        <f ca="1">COUNTIF('Knock Out Stages'!L7:L85,DT774)</f>
        <v>0</v>
      </c>
      <c r="EE774" s="233">
        <f ca="1">COUNTIF('Knock Out Stages'!M7:M85,DT774)</f>
        <v>0</v>
      </c>
      <c r="EF774" s="233">
        <f ca="1">COUNTIF('Knock Out Stages'!N7:N85,DT774)</f>
        <v>0</v>
      </c>
      <c r="EG774" s="233">
        <f ca="1">COUNTIF('Knock Out Stages'!O7:O85,DT774)</f>
        <v>0</v>
      </c>
      <c r="EH774" s="233">
        <f ca="1">COUNTIF('Knock Out Stages'!P7:P85,DT774)</f>
        <v>0</v>
      </c>
      <c r="EI774" s="233">
        <f ca="1">COUNTIF('Knock Out Stages'!Q7:Q85,DT774)</f>
        <v>0</v>
      </c>
      <c r="EJ774" s="233">
        <f ca="1">COUNTIF('Knock Out Stages'!R7:R85,DT774)</f>
        <v>0</v>
      </c>
      <c r="EK774" s="233">
        <f t="shared" ca="1" si="938"/>
        <v>0</v>
      </c>
      <c r="EL774" s="235">
        <f ca="1">RANK(EK774,EK3:EK1250)+COUNTIF(EK3:EK774,EK774)-1</f>
        <v>772</v>
      </c>
      <c r="EM774" s="233" t="str">
        <f t="shared" ca="1" si="939"/>
        <v>Roberto Lopes (Cabo Verde)</v>
      </c>
    </row>
    <row r="775" spans="121:143" x14ac:dyDescent="0.2">
      <c r="DQ775" s="233" t="str">
        <f t="shared" ca="1" si="935"/>
        <v>Cabo Verde</v>
      </c>
      <c r="DR775" s="233">
        <f t="shared" si="936"/>
        <v>18</v>
      </c>
      <c r="DS775" s="233">
        <f t="shared" si="937"/>
        <v>28</v>
      </c>
      <c r="DT775" s="233" t="str">
        <f ca="1">OFFSET(C3,DR775,DS775)</f>
        <v>Ryan Mendes</v>
      </c>
      <c r="DU775" s="233">
        <f ca="1">COUNTIF('Group Stages'!J7:J150,DT775)</f>
        <v>0</v>
      </c>
      <c r="DV775" s="233">
        <f ca="1">COUNTIF('Group Stages'!K7:K150,DT775)</f>
        <v>0</v>
      </c>
      <c r="DW775" s="233">
        <f ca="1">COUNTIF('Group Stages'!L7:L150,DT775)</f>
        <v>0</v>
      </c>
      <c r="DX775" s="233">
        <f ca="1">COUNTIF('Group Stages'!M7:M150,DT775)</f>
        <v>0</v>
      </c>
      <c r="DY775" s="233">
        <f ca="1">COUNTIF('Group Stages'!N7:N150,DT775)</f>
        <v>0</v>
      </c>
      <c r="DZ775" s="233">
        <f ca="1">COUNTIF('Group Stages'!O7:O150,DT775)</f>
        <v>0</v>
      </c>
      <c r="EA775" s="233">
        <f ca="1">COUNTIF('Group Stages'!P7:P150,DT775)</f>
        <v>0</v>
      </c>
      <c r="EB775" s="233">
        <f ca="1">COUNTIF('Group Stages'!Q7:Q150,DT775)</f>
        <v>0</v>
      </c>
      <c r="EC775" s="233">
        <f ca="1">COUNTIF('Knock Out Stages'!K7:K85,DT775)</f>
        <v>0</v>
      </c>
      <c r="ED775" s="233">
        <f ca="1">COUNTIF('Knock Out Stages'!L7:L85,DT775)</f>
        <v>0</v>
      </c>
      <c r="EE775" s="233">
        <f ca="1">COUNTIF('Knock Out Stages'!M7:M85,DT775)</f>
        <v>0</v>
      </c>
      <c r="EF775" s="233">
        <f ca="1">COUNTIF('Knock Out Stages'!N7:N85,DT775)</f>
        <v>0</v>
      </c>
      <c r="EG775" s="233">
        <f ca="1">COUNTIF('Knock Out Stages'!O7:O85,DT775)</f>
        <v>0</v>
      </c>
      <c r="EH775" s="233">
        <f ca="1">COUNTIF('Knock Out Stages'!P7:P85,DT775)</f>
        <v>0</v>
      </c>
      <c r="EI775" s="233">
        <f ca="1">COUNTIF('Knock Out Stages'!Q7:Q85,DT775)</f>
        <v>0</v>
      </c>
      <c r="EJ775" s="233">
        <f ca="1">COUNTIF('Knock Out Stages'!R7:R85,DT775)</f>
        <v>0</v>
      </c>
      <c r="EK775" s="233">
        <f t="shared" ca="1" si="938"/>
        <v>0</v>
      </c>
      <c r="EL775" s="235">
        <f ca="1">RANK(EK775,EK3:EK1250)+COUNTIF(EK3:EK775,EK775)-1</f>
        <v>773</v>
      </c>
      <c r="EM775" s="233" t="str">
        <f t="shared" ca="1" si="939"/>
        <v>Ryan Mendes (Cabo Verde)</v>
      </c>
    </row>
    <row r="776" spans="121:143" x14ac:dyDescent="0.2">
      <c r="DQ776" s="233" t="str">
        <f t="shared" ca="1" si="935"/>
        <v>Cabo Verde</v>
      </c>
      <c r="DR776" s="233">
        <f t="shared" si="936"/>
        <v>19</v>
      </c>
      <c r="DS776" s="233">
        <f t="shared" si="937"/>
        <v>28</v>
      </c>
      <c r="DT776" s="233" t="str">
        <f ca="1">OFFSET(C3,DR776,DS776)</f>
        <v>Semedo</v>
      </c>
      <c r="DU776" s="233">
        <f ca="1">COUNTIF('Group Stages'!J7:J150,DT776)</f>
        <v>0</v>
      </c>
      <c r="DV776" s="233">
        <f ca="1">COUNTIF('Group Stages'!K7:K150,DT776)</f>
        <v>0</v>
      </c>
      <c r="DW776" s="233">
        <f ca="1">COUNTIF('Group Stages'!L7:L150,DT776)</f>
        <v>0</v>
      </c>
      <c r="DX776" s="233">
        <f ca="1">COUNTIF('Group Stages'!M7:M150,DT776)</f>
        <v>0</v>
      </c>
      <c r="DY776" s="233">
        <f ca="1">COUNTIF('Group Stages'!N7:N150,DT776)</f>
        <v>0</v>
      </c>
      <c r="DZ776" s="233">
        <f ca="1">COUNTIF('Group Stages'!O7:O150,DT776)</f>
        <v>0</v>
      </c>
      <c r="EA776" s="233">
        <f ca="1">COUNTIF('Group Stages'!P7:P150,DT776)</f>
        <v>0</v>
      </c>
      <c r="EB776" s="233">
        <f ca="1">COUNTIF('Group Stages'!Q7:Q150,DT776)</f>
        <v>0</v>
      </c>
      <c r="EC776" s="233">
        <f ca="1">COUNTIF('Knock Out Stages'!K7:K85,DT776)</f>
        <v>0</v>
      </c>
      <c r="ED776" s="233">
        <f ca="1">COUNTIF('Knock Out Stages'!L7:L85,DT776)</f>
        <v>0</v>
      </c>
      <c r="EE776" s="233">
        <f ca="1">COUNTIF('Knock Out Stages'!M7:M85,DT776)</f>
        <v>0</v>
      </c>
      <c r="EF776" s="233">
        <f ca="1">COUNTIF('Knock Out Stages'!N7:N85,DT776)</f>
        <v>0</v>
      </c>
      <c r="EG776" s="233">
        <f ca="1">COUNTIF('Knock Out Stages'!O7:O85,DT776)</f>
        <v>0</v>
      </c>
      <c r="EH776" s="233">
        <f ca="1">COUNTIF('Knock Out Stages'!P7:P85,DT776)</f>
        <v>0</v>
      </c>
      <c r="EI776" s="233">
        <f ca="1">COUNTIF('Knock Out Stages'!Q7:Q85,DT776)</f>
        <v>0</v>
      </c>
      <c r="EJ776" s="233">
        <f ca="1">COUNTIF('Knock Out Stages'!R7:R85,DT776)</f>
        <v>0</v>
      </c>
      <c r="EK776" s="233">
        <f t="shared" ca="1" si="938"/>
        <v>0</v>
      </c>
      <c r="EL776" s="235">
        <f ca="1">RANK(EK776,EK3:EK1250)+COUNTIF(EK3:EK776,EK776)-1</f>
        <v>774</v>
      </c>
      <c r="EM776" s="233" t="str">
        <f t="shared" ca="1" si="939"/>
        <v>Semedo (Cabo Verde)</v>
      </c>
    </row>
    <row r="777" spans="121:143" x14ac:dyDescent="0.2">
      <c r="DQ777" s="233" t="str">
        <f t="shared" ca="1" si="935"/>
        <v>Cabo Verde</v>
      </c>
      <c r="DR777" s="233">
        <f t="shared" si="936"/>
        <v>20</v>
      </c>
      <c r="DS777" s="233">
        <f t="shared" si="937"/>
        <v>28</v>
      </c>
      <c r="DT777" s="233" t="str">
        <f ca="1">OFFSET(C3,DR777,DS777)</f>
        <v>Sidny Cabral</v>
      </c>
      <c r="DU777" s="233">
        <f ca="1">COUNTIF('Group Stages'!J7:J150,DT777)</f>
        <v>0</v>
      </c>
      <c r="DV777" s="233">
        <f ca="1">COUNTIF('Group Stages'!K7:K150,DT777)</f>
        <v>0</v>
      </c>
      <c r="DW777" s="233">
        <f ca="1">COUNTIF('Group Stages'!L7:L150,DT777)</f>
        <v>0</v>
      </c>
      <c r="DX777" s="233">
        <f ca="1">COUNTIF('Group Stages'!M7:M150,DT777)</f>
        <v>0</v>
      </c>
      <c r="DY777" s="233">
        <f ca="1">COUNTIF('Group Stages'!N7:N150,DT777)</f>
        <v>0</v>
      </c>
      <c r="DZ777" s="233">
        <f ca="1">COUNTIF('Group Stages'!O7:O150,DT777)</f>
        <v>0</v>
      </c>
      <c r="EA777" s="233">
        <f ca="1">COUNTIF('Group Stages'!P7:P150,DT777)</f>
        <v>0</v>
      </c>
      <c r="EB777" s="233">
        <f ca="1">COUNTIF('Group Stages'!Q7:Q150,DT777)</f>
        <v>0</v>
      </c>
      <c r="EC777" s="233">
        <f ca="1">COUNTIF('Knock Out Stages'!K7:K85,DT777)</f>
        <v>0</v>
      </c>
      <c r="ED777" s="233">
        <f ca="1">COUNTIF('Knock Out Stages'!L7:L85,DT777)</f>
        <v>0</v>
      </c>
      <c r="EE777" s="233">
        <f ca="1">COUNTIF('Knock Out Stages'!M7:M85,DT777)</f>
        <v>0</v>
      </c>
      <c r="EF777" s="233">
        <f ca="1">COUNTIF('Knock Out Stages'!N7:N85,DT777)</f>
        <v>0</v>
      </c>
      <c r="EG777" s="233">
        <f ca="1">COUNTIF('Knock Out Stages'!O7:O85,DT777)</f>
        <v>0</v>
      </c>
      <c r="EH777" s="233">
        <f ca="1">COUNTIF('Knock Out Stages'!P7:P85,DT777)</f>
        <v>0</v>
      </c>
      <c r="EI777" s="233">
        <f ca="1">COUNTIF('Knock Out Stages'!Q7:Q85,DT777)</f>
        <v>0</v>
      </c>
      <c r="EJ777" s="233">
        <f ca="1">COUNTIF('Knock Out Stages'!R7:R85,DT777)</f>
        <v>0</v>
      </c>
      <c r="EK777" s="233">
        <f t="shared" ca="1" si="938"/>
        <v>0</v>
      </c>
      <c r="EL777" s="235">
        <f ca="1">RANK(EK777,EK3:EK1250)+COUNTIF(EK3:EK777,EK777)-1</f>
        <v>775</v>
      </c>
      <c r="EM777" s="233" t="str">
        <f t="shared" ca="1" si="939"/>
        <v>Sidny Cabral (Cabo Verde)</v>
      </c>
    </row>
    <row r="778" spans="121:143" x14ac:dyDescent="0.2">
      <c r="DQ778" s="233" t="str">
        <f t="shared" ca="1" si="935"/>
        <v>Cabo Verde</v>
      </c>
      <c r="DR778" s="233">
        <f t="shared" si="936"/>
        <v>21</v>
      </c>
      <c r="DS778" s="233">
        <f t="shared" si="937"/>
        <v>28</v>
      </c>
      <c r="DT778" s="233" t="str">
        <f ca="1">OFFSET(C3,DR778,DS778)</f>
        <v>Steven Moreira</v>
      </c>
      <c r="DU778" s="233">
        <f ca="1">COUNTIF('Group Stages'!J7:J150,DT778)</f>
        <v>0</v>
      </c>
      <c r="DV778" s="233">
        <f ca="1">COUNTIF('Group Stages'!K7:K150,DT778)</f>
        <v>0</v>
      </c>
      <c r="DW778" s="233">
        <f ca="1">COUNTIF('Group Stages'!L7:L150,DT778)</f>
        <v>0</v>
      </c>
      <c r="DX778" s="233">
        <f ca="1">COUNTIF('Group Stages'!M7:M150,DT778)</f>
        <v>0</v>
      </c>
      <c r="DY778" s="233">
        <f ca="1">COUNTIF('Group Stages'!N7:N150,DT778)</f>
        <v>0</v>
      </c>
      <c r="DZ778" s="233">
        <f ca="1">COUNTIF('Group Stages'!O7:O150,DT778)</f>
        <v>0</v>
      </c>
      <c r="EA778" s="233">
        <f ca="1">COUNTIF('Group Stages'!P7:P150,DT778)</f>
        <v>0</v>
      </c>
      <c r="EB778" s="233">
        <f ca="1">COUNTIF('Group Stages'!Q7:Q150,DT778)</f>
        <v>0</v>
      </c>
      <c r="EC778" s="233">
        <f ca="1">COUNTIF('Knock Out Stages'!K7:K85,DT778)</f>
        <v>0</v>
      </c>
      <c r="ED778" s="233">
        <f ca="1">COUNTIF('Knock Out Stages'!L7:L85,DT778)</f>
        <v>0</v>
      </c>
      <c r="EE778" s="233">
        <f ca="1">COUNTIF('Knock Out Stages'!M7:M85,DT778)</f>
        <v>0</v>
      </c>
      <c r="EF778" s="233">
        <f ca="1">COUNTIF('Knock Out Stages'!N7:N85,DT778)</f>
        <v>0</v>
      </c>
      <c r="EG778" s="233">
        <f ca="1">COUNTIF('Knock Out Stages'!O7:O85,DT778)</f>
        <v>0</v>
      </c>
      <c r="EH778" s="233">
        <f ca="1">COUNTIF('Knock Out Stages'!P7:P85,DT778)</f>
        <v>0</v>
      </c>
      <c r="EI778" s="233">
        <f ca="1">COUNTIF('Knock Out Stages'!Q7:Q85,DT778)</f>
        <v>0</v>
      </c>
      <c r="EJ778" s="233">
        <f ca="1">COUNTIF('Knock Out Stages'!R7:R85,DT778)</f>
        <v>0</v>
      </c>
      <c r="EK778" s="233">
        <f t="shared" ca="1" si="938"/>
        <v>0</v>
      </c>
      <c r="EL778" s="235">
        <f ca="1">RANK(EK778,EK3:EK1250)+COUNTIF(EK3:EK778,EK778)-1</f>
        <v>776</v>
      </c>
      <c r="EM778" s="233" t="str">
        <f t="shared" ca="1" si="939"/>
        <v>Steven Moreira (Cabo Verde)</v>
      </c>
    </row>
    <row r="779" spans="121:143" x14ac:dyDescent="0.2">
      <c r="DQ779" s="233" t="str">
        <f t="shared" ca="1" si="935"/>
        <v>Cabo Verde</v>
      </c>
      <c r="DR779" s="233">
        <f t="shared" si="936"/>
        <v>22</v>
      </c>
      <c r="DS779" s="233">
        <f t="shared" si="937"/>
        <v>28</v>
      </c>
      <c r="DT779" s="233" t="str">
        <f ca="1">OFFSET(C3,DR779,DS779)</f>
        <v>Telmo Arcanjo</v>
      </c>
      <c r="DU779" s="233">
        <f ca="1">COUNTIF('Group Stages'!J7:J150,DT779)</f>
        <v>0</v>
      </c>
      <c r="DV779" s="233">
        <f ca="1">COUNTIF('Group Stages'!K7:K150,DT779)</f>
        <v>0</v>
      </c>
      <c r="DW779" s="233">
        <f ca="1">COUNTIF('Group Stages'!L7:L150,DT779)</f>
        <v>0</v>
      </c>
      <c r="DX779" s="233">
        <f ca="1">COUNTIF('Group Stages'!M7:M150,DT779)</f>
        <v>0</v>
      </c>
      <c r="DY779" s="233">
        <f ca="1">COUNTIF('Group Stages'!N7:N150,DT779)</f>
        <v>0</v>
      </c>
      <c r="DZ779" s="233">
        <f ca="1">COUNTIF('Group Stages'!O7:O150,DT779)</f>
        <v>0</v>
      </c>
      <c r="EA779" s="233">
        <f ca="1">COUNTIF('Group Stages'!P7:P150,DT779)</f>
        <v>0</v>
      </c>
      <c r="EB779" s="233">
        <f ca="1">COUNTIF('Group Stages'!Q7:Q150,DT779)</f>
        <v>0</v>
      </c>
      <c r="EC779" s="233">
        <f ca="1">COUNTIF('Knock Out Stages'!K7:K85,DT779)</f>
        <v>0</v>
      </c>
      <c r="ED779" s="233">
        <f ca="1">COUNTIF('Knock Out Stages'!L7:L85,DT779)</f>
        <v>0</v>
      </c>
      <c r="EE779" s="233">
        <f ca="1">COUNTIF('Knock Out Stages'!M7:M85,DT779)</f>
        <v>0</v>
      </c>
      <c r="EF779" s="233">
        <f ca="1">COUNTIF('Knock Out Stages'!N7:N85,DT779)</f>
        <v>0</v>
      </c>
      <c r="EG779" s="233">
        <f ca="1">COUNTIF('Knock Out Stages'!O7:O85,DT779)</f>
        <v>0</v>
      </c>
      <c r="EH779" s="233">
        <f ca="1">COUNTIF('Knock Out Stages'!P7:P85,DT779)</f>
        <v>0</v>
      </c>
      <c r="EI779" s="233">
        <f ca="1">COUNTIF('Knock Out Stages'!Q7:Q85,DT779)</f>
        <v>0</v>
      </c>
      <c r="EJ779" s="233">
        <f ca="1">COUNTIF('Knock Out Stages'!R7:R85,DT779)</f>
        <v>0</v>
      </c>
      <c r="EK779" s="233">
        <f t="shared" ca="1" si="938"/>
        <v>0</v>
      </c>
      <c r="EL779" s="235">
        <f ca="1">RANK(EK779,EK3:EK1250)+COUNTIF(EK3:EK779,EK779)-1</f>
        <v>777</v>
      </c>
      <c r="EM779" s="233" t="str">
        <f t="shared" ca="1" si="939"/>
        <v>Telmo Arcanjo (Cabo Verde)</v>
      </c>
    </row>
    <row r="780" spans="121:143" x14ac:dyDescent="0.2">
      <c r="DQ780" s="233" t="str">
        <f t="shared" ca="1" si="935"/>
        <v>Cabo Verde</v>
      </c>
      <c r="DR780" s="233">
        <f t="shared" si="936"/>
        <v>23</v>
      </c>
      <c r="DS780" s="233">
        <f t="shared" si="937"/>
        <v>28</v>
      </c>
      <c r="DT780" s="233" t="str">
        <f ca="1">OFFSET(C3,DR780,DS780)</f>
        <v>Vozinha</v>
      </c>
      <c r="DU780" s="233">
        <f ca="1">COUNTIF('Group Stages'!J7:J150,DT780)</f>
        <v>0</v>
      </c>
      <c r="DV780" s="233">
        <f ca="1">COUNTIF('Group Stages'!K7:K150,DT780)</f>
        <v>0</v>
      </c>
      <c r="DW780" s="233">
        <f ca="1">COUNTIF('Group Stages'!L7:L150,DT780)</f>
        <v>0</v>
      </c>
      <c r="DX780" s="233">
        <f ca="1">COUNTIF('Group Stages'!M7:M150,DT780)</f>
        <v>0</v>
      </c>
      <c r="DY780" s="233">
        <f ca="1">COUNTIF('Group Stages'!N7:N150,DT780)</f>
        <v>0</v>
      </c>
      <c r="DZ780" s="233">
        <f ca="1">COUNTIF('Group Stages'!O7:O150,DT780)</f>
        <v>0</v>
      </c>
      <c r="EA780" s="233">
        <f ca="1">COUNTIF('Group Stages'!P7:P150,DT780)</f>
        <v>0</v>
      </c>
      <c r="EB780" s="233">
        <f ca="1">COUNTIF('Group Stages'!Q7:Q150,DT780)</f>
        <v>0</v>
      </c>
      <c r="EC780" s="233">
        <f ca="1">COUNTIF('Knock Out Stages'!K7:K85,DT780)</f>
        <v>0</v>
      </c>
      <c r="ED780" s="233">
        <f ca="1">COUNTIF('Knock Out Stages'!L7:L85,DT780)</f>
        <v>0</v>
      </c>
      <c r="EE780" s="233">
        <f ca="1">COUNTIF('Knock Out Stages'!M7:M85,DT780)</f>
        <v>0</v>
      </c>
      <c r="EF780" s="233">
        <f ca="1">COUNTIF('Knock Out Stages'!N7:N85,DT780)</f>
        <v>0</v>
      </c>
      <c r="EG780" s="233">
        <f ca="1">COUNTIF('Knock Out Stages'!O7:O85,DT780)</f>
        <v>0</v>
      </c>
      <c r="EH780" s="233">
        <f ca="1">COUNTIF('Knock Out Stages'!P7:P85,DT780)</f>
        <v>0</v>
      </c>
      <c r="EI780" s="233">
        <f ca="1">COUNTIF('Knock Out Stages'!Q7:Q85,DT780)</f>
        <v>0</v>
      </c>
      <c r="EJ780" s="233">
        <f ca="1">COUNTIF('Knock Out Stages'!R7:R85,DT780)</f>
        <v>0</v>
      </c>
      <c r="EK780" s="233">
        <f t="shared" ca="1" si="938"/>
        <v>0</v>
      </c>
      <c r="EL780" s="235">
        <f ca="1">RANK(EK780,EK3:EK1250)+COUNTIF(EK3:EK780,EK780)-1</f>
        <v>778</v>
      </c>
      <c r="EM780" s="233" t="str">
        <f t="shared" ca="1" si="939"/>
        <v>Vozinha (Cabo Verde)</v>
      </c>
    </row>
    <row r="781" spans="121:143" x14ac:dyDescent="0.2">
      <c r="DQ781" s="233" t="str">
        <f t="shared" ca="1" si="935"/>
        <v>Cabo Verde</v>
      </c>
      <c r="DR781" s="233">
        <f t="shared" si="936"/>
        <v>24</v>
      </c>
      <c r="DS781" s="233">
        <f t="shared" si="937"/>
        <v>28</v>
      </c>
      <c r="DT781" s="233" t="str">
        <f ca="1">OFFSET(C3,DR781,DS781)</f>
        <v>Wagner Pina</v>
      </c>
      <c r="DU781" s="233">
        <f ca="1">COUNTIF('Group Stages'!J7:J150,DT781)</f>
        <v>0</v>
      </c>
      <c r="DV781" s="233">
        <f ca="1">COUNTIF('Group Stages'!K7:K150,DT781)</f>
        <v>0</v>
      </c>
      <c r="DW781" s="233">
        <f ca="1">COUNTIF('Group Stages'!L7:L150,DT781)</f>
        <v>0</v>
      </c>
      <c r="DX781" s="233">
        <f ca="1">COUNTIF('Group Stages'!M7:M150,DT781)</f>
        <v>0</v>
      </c>
      <c r="DY781" s="233">
        <f ca="1">COUNTIF('Group Stages'!N7:N150,DT781)</f>
        <v>0</v>
      </c>
      <c r="DZ781" s="233">
        <f ca="1">COUNTIF('Group Stages'!O7:O150,DT781)</f>
        <v>0</v>
      </c>
      <c r="EA781" s="233">
        <f ca="1">COUNTIF('Group Stages'!P7:P150,DT781)</f>
        <v>0</v>
      </c>
      <c r="EB781" s="233">
        <f ca="1">COUNTIF('Group Stages'!Q7:Q150,DT781)</f>
        <v>0</v>
      </c>
      <c r="EC781" s="233">
        <f ca="1">COUNTIF('Knock Out Stages'!K7:K85,DT781)</f>
        <v>0</v>
      </c>
      <c r="ED781" s="233">
        <f ca="1">COUNTIF('Knock Out Stages'!L7:L85,DT781)</f>
        <v>0</v>
      </c>
      <c r="EE781" s="233">
        <f ca="1">COUNTIF('Knock Out Stages'!M7:M85,DT781)</f>
        <v>0</v>
      </c>
      <c r="EF781" s="233">
        <f ca="1">COUNTIF('Knock Out Stages'!N7:N85,DT781)</f>
        <v>0</v>
      </c>
      <c r="EG781" s="233">
        <f ca="1">COUNTIF('Knock Out Stages'!O7:O85,DT781)</f>
        <v>0</v>
      </c>
      <c r="EH781" s="233">
        <f ca="1">COUNTIF('Knock Out Stages'!P7:P85,DT781)</f>
        <v>0</v>
      </c>
      <c r="EI781" s="233">
        <f ca="1">COUNTIF('Knock Out Stages'!Q7:Q85,DT781)</f>
        <v>0</v>
      </c>
      <c r="EJ781" s="233">
        <f ca="1">COUNTIF('Knock Out Stages'!R7:R85,DT781)</f>
        <v>0</v>
      </c>
      <c r="EK781" s="233">
        <f t="shared" ca="1" si="938"/>
        <v>0</v>
      </c>
      <c r="EL781" s="235">
        <f ca="1">RANK(EK781,EK3:EK1250)+COUNTIF(EK3:EK781,EK781)-1</f>
        <v>779</v>
      </c>
      <c r="EM781" s="233" t="str">
        <f t="shared" ca="1" si="939"/>
        <v>Wagner Pina (Cabo Verde)</v>
      </c>
    </row>
    <row r="782" spans="121:143" x14ac:dyDescent="0.2">
      <c r="DQ782" s="233" t="str">
        <f t="shared" ca="1" si="935"/>
        <v>Cabo Verde</v>
      </c>
      <c r="DR782" s="233">
        <f t="shared" si="936"/>
        <v>25</v>
      </c>
      <c r="DS782" s="233">
        <f t="shared" si="937"/>
        <v>28</v>
      </c>
      <c r="DT782" s="233" t="str">
        <f ca="1">OFFSET(C3,DR782,DS782)</f>
        <v>Willy Semedo</v>
      </c>
      <c r="DU782" s="233">
        <f ca="1">COUNTIF('Group Stages'!J7:J150,DT782)</f>
        <v>0</v>
      </c>
      <c r="DV782" s="233">
        <f ca="1">COUNTIF('Group Stages'!K7:K150,DT782)</f>
        <v>0</v>
      </c>
      <c r="DW782" s="233">
        <f ca="1">COUNTIF('Group Stages'!L7:L150,DT782)</f>
        <v>0</v>
      </c>
      <c r="DX782" s="233">
        <f ca="1">COUNTIF('Group Stages'!M7:M150,DT782)</f>
        <v>0</v>
      </c>
      <c r="DY782" s="233">
        <f ca="1">COUNTIF('Group Stages'!N7:N150,DT782)</f>
        <v>0</v>
      </c>
      <c r="DZ782" s="233">
        <f ca="1">COUNTIF('Group Stages'!O7:O150,DT782)</f>
        <v>0</v>
      </c>
      <c r="EA782" s="233">
        <f ca="1">COUNTIF('Group Stages'!P7:P150,DT782)</f>
        <v>0</v>
      </c>
      <c r="EB782" s="233">
        <f ca="1">COUNTIF('Group Stages'!Q7:Q150,DT782)</f>
        <v>0</v>
      </c>
      <c r="EC782" s="233">
        <f ca="1">COUNTIF('Knock Out Stages'!K7:K85,DT782)</f>
        <v>0</v>
      </c>
      <c r="ED782" s="233">
        <f ca="1">COUNTIF('Knock Out Stages'!L7:L85,DT782)</f>
        <v>0</v>
      </c>
      <c r="EE782" s="233">
        <f ca="1">COUNTIF('Knock Out Stages'!M7:M85,DT782)</f>
        <v>0</v>
      </c>
      <c r="EF782" s="233">
        <f ca="1">COUNTIF('Knock Out Stages'!N7:N85,DT782)</f>
        <v>0</v>
      </c>
      <c r="EG782" s="233">
        <f ca="1">COUNTIF('Knock Out Stages'!O7:O85,DT782)</f>
        <v>0</v>
      </c>
      <c r="EH782" s="233">
        <f ca="1">COUNTIF('Knock Out Stages'!P7:P85,DT782)</f>
        <v>0</v>
      </c>
      <c r="EI782" s="233">
        <f ca="1">COUNTIF('Knock Out Stages'!Q7:Q85,DT782)</f>
        <v>0</v>
      </c>
      <c r="EJ782" s="233">
        <f ca="1">COUNTIF('Knock Out Stages'!R7:R85,DT782)</f>
        <v>0</v>
      </c>
      <c r="EK782" s="233">
        <f t="shared" ca="1" si="938"/>
        <v>0</v>
      </c>
      <c r="EL782" s="235">
        <f ca="1">RANK(EK782,EK3:EK1250)+COUNTIF(EK3:EK782,EK782)-1</f>
        <v>780</v>
      </c>
      <c r="EM782" s="233" t="str">
        <f t="shared" ca="1" si="939"/>
        <v>Willy Semedo (Cabo Verde)</v>
      </c>
    </row>
    <row r="783" spans="121:143" x14ac:dyDescent="0.2">
      <c r="DQ783" s="233" t="str">
        <f ca="1">OFFSET(C2,DR783,DS783)</f>
        <v>Saudi Arabia</v>
      </c>
      <c r="DR783" s="233">
        <f t="shared" si="936"/>
        <v>0</v>
      </c>
      <c r="DS783" s="233">
        <f t="shared" si="937"/>
        <v>29</v>
      </c>
      <c r="DT783" s="233" t="str">
        <f ca="1">OFFSET(C3,DR783,DS783)</f>
        <v>Abdulaziz Al-Aliwa</v>
      </c>
      <c r="DU783" s="233">
        <f ca="1">COUNTIF('Group Stages'!J7:J150,DT783)</f>
        <v>0</v>
      </c>
      <c r="DV783" s="233">
        <f ca="1">COUNTIF('Group Stages'!K7:K150,DT783)</f>
        <v>0</v>
      </c>
      <c r="DW783" s="233">
        <f ca="1">COUNTIF('Group Stages'!L7:L150,DT783)</f>
        <v>0</v>
      </c>
      <c r="DX783" s="233">
        <f ca="1">COUNTIF('Group Stages'!M7:M150,DT783)</f>
        <v>0</v>
      </c>
      <c r="DY783" s="233">
        <f ca="1">COUNTIF('Group Stages'!N7:N150,DT783)</f>
        <v>0</v>
      </c>
      <c r="DZ783" s="233">
        <f ca="1">COUNTIF('Group Stages'!O7:O150,DT783)</f>
        <v>0</v>
      </c>
      <c r="EA783" s="233">
        <f ca="1">COUNTIF('Group Stages'!P7:P150,DT783)</f>
        <v>0</v>
      </c>
      <c r="EB783" s="233">
        <f ca="1">COUNTIF('Group Stages'!Q7:Q150,DT783)</f>
        <v>0</v>
      </c>
      <c r="EC783" s="233">
        <f ca="1">COUNTIF('Knock Out Stages'!K7:K85,DT783)</f>
        <v>0</v>
      </c>
      <c r="ED783" s="233">
        <f ca="1">COUNTIF('Knock Out Stages'!L7:L85,DT783)</f>
        <v>0</v>
      </c>
      <c r="EE783" s="233">
        <f ca="1">COUNTIF('Knock Out Stages'!M7:M85,DT783)</f>
        <v>0</v>
      </c>
      <c r="EF783" s="233">
        <f ca="1">COUNTIF('Knock Out Stages'!N7:N85,DT783)</f>
        <v>0</v>
      </c>
      <c r="EG783" s="233">
        <f ca="1">COUNTIF('Knock Out Stages'!O7:O85,DT783)</f>
        <v>0</v>
      </c>
      <c r="EH783" s="233">
        <f ca="1">COUNTIF('Knock Out Stages'!P7:P85,DT783)</f>
        <v>0</v>
      </c>
      <c r="EI783" s="233">
        <f ca="1">COUNTIF('Knock Out Stages'!Q7:Q85,DT783)</f>
        <v>0</v>
      </c>
      <c r="EJ783" s="233">
        <f ca="1">COUNTIF('Knock Out Stages'!R7:R85,DT783)</f>
        <v>0</v>
      </c>
      <c r="EK783" s="233">
        <f t="shared" ca="1" si="938"/>
        <v>0</v>
      </c>
      <c r="EL783" s="235">
        <f ca="1">RANK(EK783,EK3:EK1250)+COUNTIF(EK3:EK783,EK783)-1</f>
        <v>781</v>
      </c>
      <c r="EM783" s="233" t="str">
        <f t="shared" ca="1" si="939"/>
        <v>Abdulaziz Al-Aliwa (Saudi Arabia)</v>
      </c>
    </row>
    <row r="784" spans="121:143" x14ac:dyDescent="0.2">
      <c r="DQ784" s="233" t="str">
        <f t="shared" ref="DQ784" ca="1" si="940">DQ783</f>
        <v>Saudi Arabia</v>
      </c>
      <c r="DR784" s="233">
        <f t="shared" si="936"/>
        <v>1</v>
      </c>
      <c r="DS784" s="233">
        <f t="shared" si="937"/>
        <v>29</v>
      </c>
      <c r="DT784" s="233" t="str">
        <f ca="1">OFFSET(C3,DR784,DS784)</f>
        <v>Abdulelah Al-Amri</v>
      </c>
      <c r="DU784" s="233">
        <f ca="1">COUNTIF('Group Stages'!J7:J150,DT784)</f>
        <v>0</v>
      </c>
      <c r="DV784" s="233">
        <f ca="1">COUNTIF('Group Stages'!K7:K150,DT784)</f>
        <v>0</v>
      </c>
      <c r="DW784" s="233">
        <f ca="1">COUNTIF('Group Stages'!L7:L150,DT784)</f>
        <v>0</v>
      </c>
      <c r="DX784" s="233">
        <f ca="1">COUNTIF('Group Stages'!M7:M150,DT784)</f>
        <v>0</v>
      </c>
      <c r="DY784" s="233">
        <f ca="1">COUNTIF('Group Stages'!N7:N150,DT784)</f>
        <v>0</v>
      </c>
      <c r="DZ784" s="233">
        <f ca="1">COUNTIF('Group Stages'!O7:O150,DT784)</f>
        <v>0</v>
      </c>
      <c r="EA784" s="233">
        <f ca="1">COUNTIF('Group Stages'!P7:P150,DT784)</f>
        <v>0</v>
      </c>
      <c r="EB784" s="233">
        <f ca="1">COUNTIF('Group Stages'!Q7:Q150,DT784)</f>
        <v>0</v>
      </c>
      <c r="EC784" s="233">
        <f ca="1">COUNTIF('Knock Out Stages'!K7:K85,DT784)</f>
        <v>0</v>
      </c>
      <c r="ED784" s="233">
        <f ca="1">COUNTIF('Knock Out Stages'!L7:L85,DT784)</f>
        <v>0</v>
      </c>
      <c r="EE784" s="233">
        <f ca="1">COUNTIF('Knock Out Stages'!M7:M85,DT784)</f>
        <v>0</v>
      </c>
      <c r="EF784" s="233">
        <f ca="1">COUNTIF('Knock Out Stages'!N7:N85,DT784)</f>
        <v>0</v>
      </c>
      <c r="EG784" s="233">
        <f ca="1">COUNTIF('Knock Out Stages'!O7:O85,DT784)</f>
        <v>0</v>
      </c>
      <c r="EH784" s="233">
        <f ca="1">COUNTIF('Knock Out Stages'!P7:P85,DT784)</f>
        <v>0</v>
      </c>
      <c r="EI784" s="233">
        <f ca="1">COUNTIF('Knock Out Stages'!Q7:Q85,DT784)</f>
        <v>0</v>
      </c>
      <c r="EJ784" s="233">
        <f ca="1">COUNTIF('Knock Out Stages'!R7:R85,DT784)</f>
        <v>0</v>
      </c>
      <c r="EK784" s="233">
        <f t="shared" ca="1" si="938"/>
        <v>0</v>
      </c>
      <c r="EL784" s="235">
        <f ca="1">RANK(EK784,EK3:EK1250)+COUNTIF(EK3:EK784,EK784)-1</f>
        <v>782</v>
      </c>
      <c r="EM784" s="233" t="str">
        <f t="shared" ca="1" si="939"/>
        <v>Abdulelah Al-Amri (Saudi Arabia)</v>
      </c>
    </row>
    <row r="785" spans="121:143" x14ac:dyDescent="0.2">
      <c r="DQ785" s="233" t="str">
        <f t="shared" ca="1" si="935"/>
        <v>Saudi Arabia</v>
      </c>
      <c r="DR785" s="233">
        <f t="shared" si="936"/>
        <v>2</v>
      </c>
      <c r="DS785" s="233">
        <f t="shared" si="937"/>
        <v>29</v>
      </c>
      <c r="DT785" s="233" t="str">
        <f ca="1">OFFSET(C3,DR785,DS785)</f>
        <v>Abdullah Al-Hamdan</v>
      </c>
      <c r="DU785" s="233">
        <f ca="1">COUNTIF('Group Stages'!J7:J150,DT785)</f>
        <v>0</v>
      </c>
      <c r="DV785" s="233">
        <f ca="1">COUNTIF('Group Stages'!K7:K150,DT785)</f>
        <v>0</v>
      </c>
      <c r="DW785" s="233">
        <f ca="1">COUNTIF('Group Stages'!L7:L150,DT785)</f>
        <v>0</v>
      </c>
      <c r="DX785" s="233">
        <f ca="1">COUNTIF('Group Stages'!M7:M150,DT785)</f>
        <v>0</v>
      </c>
      <c r="DY785" s="233">
        <f ca="1">COUNTIF('Group Stages'!N7:N150,DT785)</f>
        <v>0</v>
      </c>
      <c r="DZ785" s="233">
        <f ca="1">COUNTIF('Group Stages'!O7:O150,DT785)</f>
        <v>0</v>
      </c>
      <c r="EA785" s="233">
        <f ca="1">COUNTIF('Group Stages'!P7:P150,DT785)</f>
        <v>0</v>
      </c>
      <c r="EB785" s="233">
        <f ca="1">COUNTIF('Group Stages'!Q7:Q150,DT785)</f>
        <v>0</v>
      </c>
      <c r="EC785" s="233">
        <f ca="1">COUNTIF('Knock Out Stages'!K7:K85,DT785)</f>
        <v>0</v>
      </c>
      <c r="ED785" s="233">
        <f ca="1">COUNTIF('Knock Out Stages'!L7:L85,DT785)</f>
        <v>0</v>
      </c>
      <c r="EE785" s="233">
        <f ca="1">COUNTIF('Knock Out Stages'!M7:M85,DT785)</f>
        <v>0</v>
      </c>
      <c r="EF785" s="233">
        <f ca="1">COUNTIF('Knock Out Stages'!N7:N85,DT785)</f>
        <v>0</v>
      </c>
      <c r="EG785" s="233">
        <f ca="1">COUNTIF('Knock Out Stages'!O7:O85,DT785)</f>
        <v>0</v>
      </c>
      <c r="EH785" s="233">
        <f ca="1">COUNTIF('Knock Out Stages'!P7:P85,DT785)</f>
        <v>0</v>
      </c>
      <c r="EI785" s="233">
        <f ca="1">COUNTIF('Knock Out Stages'!Q7:Q85,DT785)</f>
        <v>0</v>
      </c>
      <c r="EJ785" s="233">
        <f ca="1">COUNTIF('Knock Out Stages'!R7:R85,DT785)</f>
        <v>0</v>
      </c>
      <c r="EK785" s="233">
        <f t="shared" ca="1" si="938"/>
        <v>0</v>
      </c>
      <c r="EL785" s="235">
        <f ca="1">RANK(EK785,EK3:EK1250)+COUNTIF(EK3:EK785,EK785)-1</f>
        <v>783</v>
      </c>
      <c r="EM785" s="233" t="str">
        <f t="shared" ca="1" si="939"/>
        <v>Abdullah Al-Hamdan (Saudi Arabia)</v>
      </c>
    </row>
    <row r="786" spans="121:143" x14ac:dyDescent="0.2">
      <c r="DQ786" s="233" t="str">
        <f t="shared" ca="1" si="935"/>
        <v>Saudi Arabia</v>
      </c>
      <c r="DR786" s="233">
        <f t="shared" si="936"/>
        <v>3</v>
      </c>
      <c r="DS786" s="233">
        <f t="shared" si="937"/>
        <v>29</v>
      </c>
      <c r="DT786" s="233" t="str">
        <f ca="1">OFFSET(C3,DR786,DS786)</f>
        <v>Abdullah Al-Khaibari</v>
      </c>
      <c r="DU786" s="233">
        <f ca="1">COUNTIF('Group Stages'!J7:J150,DT786)</f>
        <v>0</v>
      </c>
      <c r="DV786" s="233">
        <f ca="1">COUNTIF('Group Stages'!K7:K150,DT786)</f>
        <v>0</v>
      </c>
      <c r="DW786" s="233">
        <f ca="1">COUNTIF('Group Stages'!L7:L150,DT786)</f>
        <v>0</v>
      </c>
      <c r="DX786" s="233">
        <f ca="1">COUNTIF('Group Stages'!M7:M150,DT786)</f>
        <v>0</v>
      </c>
      <c r="DY786" s="233">
        <f ca="1">COUNTIF('Group Stages'!N7:N150,DT786)</f>
        <v>0</v>
      </c>
      <c r="DZ786" s="233">
        <f ca="1">COUNTIF('Group Stages'!O7:O150,DT786)</f>
        <v>0</v>
      </c>
      <c r="EA786" s="233">
        <f ca="1">COUNTIF('Group Stages'!P7:P150,DT786)</f>
        <v>0</v>
      </c>
      <c r="EB786" s="233">
        <f ca="1">COUNTIF('Group Stages'!Q7:Q150,DT786)</f>
        <v>0</v>
      </c>
      <c r="EC786" s="233">
        <f ca="1">COUNTIF('Knock Out Stages'!K7:K85,DT786)</f>
        <v>0</v>
      </c>
      <c r="ED786" s="233">
        <f ca="1">COUNTIF('Knock Out Stages'!L7:L85,DT786)</f>
        <v>0</v>
      </c>
      <c r="EE786" s="233">
        <f ca="1">COUNTIF('Knock Out Stages'!M7:M85,DT786)</f>
        <v>0</v>
      </c>
      <c r="EF786" s="233">
        <f ca="1">COUNTIF('Knock Out Stages'!N7:N85,DT786)</f>
        <v>0</v>
      </c>
      <c r="EG786" s="233">
        <f ca="1">COUNTIF('Knock Out Stages'!O7:O85,DT786)</f>
        <v>0</v>
      </c>
      <c r="EH786" s="233">
        <f ca="1">COUNTIF('Knock Out Stages'!P7:P85,DT786)</f>
        <v>0</v>
      </c>
      <c r="EI786" s="233">
        <f ca="1">COUNTIF('Knock Out Stages'!Q7:Q85,DT786)</f>
        <v>0</v>
      </c>
      <c r="EJ786" s="233">
        <f ca="1">COUNTIF('Knock Out Stages'!R7:R85,DT786)</f>
        <v>0</v>
      </c>
      <c r="EK786" s="233">
        <f t="shared" ca="1" si="938"/>
        <v>0</v>
      </c>
      <c r="EL786" s="235">
        <f ca="1">RANK(EK786,EK3:EK1250)+COUNTIF(EK3:EK786,EK786)-1</f>
        <v>784</v>
      </c>
      <c r="EM786" s="233" t="str">
        <f t="shared" ca="1" si="939"/>
        <v>Abdullah Al-Khaibari (Saudi Arabia)</v>
      </c>
    </row>
    <row r="787" spans="121:143" x14ac:dyDescent="0.2">
      <c r="DQ787" s="233" t="str">
        <f t="shared" ca="1" si="935"/>
        <v>Saudi Arabia</v>
      </c>
      <c r="DR787" s="233">
        <f t="shared" si="936"/>
        <v>4</v>
      </c>
      <c r="DS787" s="233">
        <f t="shared" si="937"/>
        <v>29</v>
      </c>
      <c r="DT787" s="233" t="str">
        <f ca="1">OFFSET(C3,DR787,DS787)</f>
        <v>Ahmed Al-Kassar</v>
      </c>
      <c r="DU787" s="233">
        <f ca="1">COUNTIF('Group Stages'!J7:J150,DT787)</f>
        <v>0</v>
      </c>
      <c r="DV787" s="233">
        <f ca="1">COUNTIF('Group Stages'!K7:K150,DT787)</f>
        <v>0</v>
      </c>
      <c r="DW787" s="233">
        <f ca="1">COUNTIF('Group Stages'!L7:L150,DT787)</f>
        <v>0</v>
      </c>
      <c r="DX787" s="233">
        <f ca="1">COUNTIF('Group Stages'!M7:M150,DT787)</f>
        <v>0</v>
      </c>
      <c r="DY787" s="233">
        <f ca="1">COUNTIF('Group Stages'!N7:N150,DT787)</f>
        <v>0</v>
      </c>
      <c r="DZ787" s="233">
        <f ca="1">COUNTIF('Group Stages'!O7:O150,DT787)</f>
        <v>0</v>
      </c>
      <c r="EA787" s="233">
        <f ca="1">COUNTIF('Group Stages'!P7:P150,DT787)</f>
        <v>0</v>
      </c>
      <c r="EB787" s="233">
        <f ca="1">COUNTIF('Group Stages'!Q7:Q150,DT787)</f>
        <v>0</v>
      </c>
      <c r="EC787" s="233">
        <f ca="1">COUNTIF('Knock Out Stages'!K7:K85,DT787)</f>
        <v>0</v>
      </c>
      <c r="ED787" s="233">
        <f ca="1">COUNTIF('Knock Out Stages'!L7:L85,DT787)</f>
        <v>0</v>
      </c>
      <c r="EE787" s="233">
        <f ca="1">COUNTIF('Knock Out Stages'!M7:M85,DT787)</f>
        <v>0</v>
      </c>
      <c r="EF787" s="233">
        <f ca="1">COUNTIF('Knock Out Stages'!N7:N85,DT787)</f>
        <v>0</v>
      </c>
      <c r="EG787" s="233">
        <f ca="1">COUNTIF('Knock Out Stages'!O7:O85,DT787)</f>
        <v>0</v>
      </c>
      <c r="EH787" s="233">
        <f ca="1">COUNTIF('Knock Out Stages'!P7:P85,DT787)</f>
        <v>0</v>
      </c>
      <c r="EI787" s="233">
        <f ca="1">COUNTIF('Knock Out Stages'!Q7:Q85,DT787)</f>
        <v>0</v>
      </c>
      <c r="EJ787" s="233">
        <f ca="1">COUNTIF('Knock Out Stages'!R7:R85,DT787)</f>
        <v>0</v>
      </c>
      <c r="EK787" s="233">
        <f t="shared" ca="1" si="938"/>
        <v>0</v>
      </c>
      <c r="EL787" s="235">
        <f ca="1">RANK(EK787,EK3:EK1250)+COUNTIF(EK3:EK787,EK787)-1</f>
        <v>785</v>
      </c>
      <c r="EM787" s="233" t="str">
        <f t="shared" ca="1" si="939"/>
        <v>Ahmed Al-Kassar (Saudi Arabia)</v>
      </c>
    </row>
    <row r="788" spans="121:143" x14ac:dyDescent="0.2">
      <c r="DQ788" s="233" t="str">
        <f t="shared" ca="1" si="935"/>
        <v>Saudi Arabia</v>
      </c>
      <c r="DR788" s="233">
        <f t="shared" si="936"/>
        <v>5</v>
      </c>
      <c r="DS788" s="233">
        <f t="shared" si="937"/>
        <v>29</v>
      </c>
      <c r="DT788" s="233" t="str">
        <f ca="1">OFFSET(C3,DR788,DS788)</f>
        <v>Aiman Yahya</v>
      </c>
      <c r="DU788" s="233">
        <f ca="1">COUNTIF('Group Stages'!J7:J150,DT788)</f>
        <v>0</v>
      </c>
      <c r="DV788" s="233">
        <f ca="1">COUNTIF('Group Stages'!K7:K150,DT788)</f>
        <v>0</v>
      </c>
      <c r="DW788" s="233">
        <f ca="1">COUNTIF('Group Stages'!L7:L150,DT788)</f>
        <v>0</v>
      </c>
      <c r="DX788" s="233">
        <f ca="1">COUNTIF('Group Stages'!M7:M150,DT788)</f>
        <v>0</v>
      </c>
      <c r="DY788" s="233">
        <f ca="1">COUNTIF('Group Stages'!N7:N150,DT788)</f>
        <v>0</v>
      </c>
      <c r="DZ788" s="233">
        <f ca="1">COUNTIF('Group Stages'!O7:O150,DT788)</f>
        <v>0</v>
      </c>
      <c r="EA788" s="233">
        <f ca="1">COUNTIF('Group Stages'!P7:P150,DT788)</f>
        <v>0</v>
      </c>
      <c r="EB788" s="233">
        <f ca="1">COUNTIF('Group Stages'!Q7:Q150,DT788)</f>
        <v>0</v>
      </c>
      <c r="EC788" s="233">
        <f ca="1">COUNTIF('Knock Out Stages'!K7:K85,DT788)</f>
        <v>0</v>
      </c>
      <c r="ED788" s="233">
        <f ca="1">COUNTIF('Knock Out Stages'!L7:L85,DT788)</f>
        <v>0</v>
      </c>
      <c r="EE788" s="233">
        <f ca="1">COUNTIF('Knock Out Stages'!M7:M85,DT788)</f>
        <v>0</v>
      </c>
      <c r="EF788" s="233">
        <f ca="1">COUNTIF('Knock Out Stages'!N7:N85,DT788)</f>
        <v>0</v>
      </c>
      <c r="EG788" s="233">
        <f ca="1">COUNTIF('Knock Out Stages'!O7:O85,DT788)</f>
        <v>0</v>
      </c>
      <c r="EH788" s="233">
        <f ca="1">COUNTIF('Knock Out Stages'!P7:P85,DT788)</f>
        <v>0</v>
      </c>
      <c r="EI788" s="233">
        <f ca="1">COUNTIF('Knock Out Stages'!Q7:Q85,DT788)</f>
        <v>0</v>
      </c>
      <c r="EJ788" s="233">
        <f ca="1">COUNTIF('Knock Out Stages'!R7:R85,DT788)</f>
        <v>0</v>
      </c>
      <c r="EK788" s="233">
        <f t="shared" ca="1" si="938"/>
        <v>0</v>
      </c>
      <c r="EL788" s="235">
        <f ca="1">RANK(EK788,EK3:EK1250)+COUNTIF(EK3:EK788,EK788)-1</f>
        <v>786</v>
      </c>
      <c r="EM788" s="233" t="str">
        <f t="shared" ca="1" si="939"/>
        <v>Aiman Yahya (Saudi Arabia)</v>
      </c>
    </row>
    <row r="789" spans="121:143" x14ac:dyDescent="0.2">
      <c r="DQ789" s="233" t="str">
        <f t="shared" ca="1" si="935"/>
        <v>Saudi Arabia</v>
      </c>
      <c r="DR789" s="233">
        <f t="shared" si="936"/>
        <v>6</v>
      </c>
      <c r="DS789" s="233">
        <f t="shared" si="937"/>
        <v>29</v>
      </c>
      <c r="DT789" s="233" t="str">
        <f ca="1">OFFSET(C3,DR789,DS789)</f>
        <v>Al Mufarrij</v>
      </c>
      <c r="DU789" s="233">
        <f ca="1">COUNTIF('Group Stages'!J7:J150,DT789)</f>
        <v>0</v>
      </c>
      <c r="DV789" s="233">
        <f ca="1">COUNTIF('Group Stages'!K7:K150,DT789)</f>
        <v>0</v>
      </c>
      <c r="DW789" s="233">
        <f ca="1">COUNTIF('Group Stages'!L7:L150,DT789)</f>
        <v>0</v>
      </c>
      <c r="DX789" s="233">
        <f ca="1">COUNTIF('Group Stages'!M7:M150,DT789)</f>
        <v>0</v>
      </c>
      <c r="DY789" s="233">
        <f ca="1">COUNTIF('Group Stages'!N7:N150,DT789)</f>
        <v>0</v>
      </c>
      <c r="DZ789" s="233">
        <f ca="1">COUNTIF('Group Stages'!O7:O150,DT789)</f>
        <v>0</v>
      </c>
      <c r="EA789" s="233">
        <f ca="1">COUNTIF('Group Stages'!P7:P150,DT789)</f>
        <v>0</v>
      </c>
      <c r="EB789" s="233">
        <f ca="1">COUNTIF('Group Stages'!Q7:Q150,DT789)</f>
        <v>0</v>
      </c>
      <c r="EC789" s="233">
        <f ca="1">COUNTIF('Knock Out Stages'!K7:K85,DT789)</f>
        <v>0</v>
      </c>
      <c r="ED789" s="233">
        <f ca="1">COUNTIF('Knock Out Stages'!L7:L85,DT789)</f>
        <v>0</v>
      </c>
      <c r="EE789" s="233">
        <f ca="1">COUNTIF('Knock Out Stages'!M7:M85,DT789)</f>
        <v>0</v>
      </c>
      <c r="EF789" s="233">
        <f ca="1">COUNTIF('Knock Out Stages'!N7:N85,DT789)</f>
        <v>0</v>
      </c>
      <c r="EG789" s="233">
        <f ca="1">COUNTIF('Knock Out Stages'!O7:O85,DT789)</f>
        <v>0</v>
      </c>
      <c r="EH789" s="233">
        <f ca="1">COUNTIF('Knock Out Stages'!P7:P85,DT789)</f>
        <v>0</v>
      </c>
      <c r="EI789" s="233">
        <f ca="1">COUNTIF('Knock Out Stages'!Q7:Q85,DT789)</f>
        <v>0</v>
      </c>
      <c r="EJ789" s="233">
        <f ca="1">COUNTIF('Knock Out Stages'!R7:R85,DT789)</f>
        <v>0</v>
      </c>
      <c r="EK789" s="233">
        <f t="shared" ca="1" si="938"/>
        <v>0</v>
      </c>
      <c r="EL789" s="235">
        <f ca="1">RANK(EK789,EK3:EK1250)+COUNTIF(EK3:EK789,EK789)-1</f>
        <v>787</v>
      </c>
      <c r="EM789" s="233" t="str">
        <f t="shared" ca="1" si="939"/>
        <v>Al Mufarrij (Saudi Arabia)</v>
      </c>
    </row>
    <row r="790" spans="121:143" x14ac:dyDescent="0.2">
      <c r="DQ790" s="233" t="str">
        <f t="shared" ca="1" si="935"/>
        <v>Saudi Arabia</v>
      </c>
      <c r="DR790" s="233">
        <f t="shared" si="936"/>
        <v>7</v>
      </c>
      <c r="DS790" s="233">
        <f t="shared" si="937"/>
        <v>29</v>
      </c>
      <c r="DT790" s="233" t="str">
        <f ca="1">OFFSET(C3,DR790,DS790)</f>
        <v>Ali Lajami</v>
      </c>
      <c r="DU790" s="233">
        <f ca="1">COUNTIF('Group Stages'!J7:J150,DT790)</f>
        <v>0</v>
      </c>
      <c r="DV790" s="233">
        <f ca="1">COUNTIF('Group Stages'!K7:K150,DT790)</f>
        <v>0</v>
      </c>
      <c r="DW790" s="233">
        <f ca="1">COUNTIF('Group Stages'!L7:L150,DT790)</f>
        <v>0</v>
      </c>
      <c r="DX790" s="233">
        <f ca="1">COUNTIF('Group Stages'!M7:M150,DT790)</f>
        <v>0</v>
      </c>
      <c r="DY790" s="233">
        <f ca="1">COUNTIF('Group Stages'!N7:N150,DT790)</f>
        <v>0</v>
      </c>
      <c r="DZ790" s="233">
        <f ca="1">COUNTIF('Group Stages'!O7:O150,DT790)</f>
        <v>0</v>
      </c>
      <c r="EA790" s="233">
        <f ca="1">COUNTIF('Group Stages'!P7:P150,DT790)</f>
        <v>0</v>
      </c>
      <c r="EB790" s="233">
        <f ca="1">COUNTIF('Group Stages'!Q7:Q150,DT790)</f>
        <v>0</v>
      </c>
      <c r="EC790" s="233">
        <f ca="1">COUNTIF('Knock Out Stages'!K7:K85,DT790)</f>
        <v>0</v>
      </c>
      <c r="ED790" s="233">
        <f ca="1">COUNTIF('Knock Out Stages'!L7:L85,DT790)</f>
        <v>0</v>
      </c>
      <c r="EE790" s="233">
        <f ca="1">COUNTIF('Knock Out Stages'!M7:M85,DT790)</f>
        <v>0</v>
      </c>
      <c r="EF790" s="233">
        <f ca="1">COUNTIF('Knock Out Stages'!N7:N85,DT790)</f>
        <v>0</v>
      </c>
      <c r="EG790" s="233">
        <f ca="1">COUNTIF('Knock Out Stages'!O7:O85,DT790)</f>
        <v>0</v>
      </c>
      <c r="EH790" s="233">
        <f ca="1">COUNTIF('Knock Out Stages'!P7:P85,DT790)</f>
        <v>0</v>
      </c>
      <c r="EI790" s="233">
        <f ca="1">COUNTIF('Knock Out Stages'!Q7:Q85,DT790)</f>
        <v>0</v>
      </c>
      <c r="EJ790" s="233">
        <f ca="1">COUNTIF('Knock Out Stages'!R7:R85,DT790)</f>
        <v>0</v>
      </c>
      <c r="EK790" s="233">
        <f t="shared" ca="1" si="938"/>
        <v>0</v>
      </c>
      <c r="EL790" s="235">
        <f ca="1">RANK(EK790,EK3:EK1250)+COUNTIF(EK3:EK790,EK790)-1</f>
        <v>788</v>
      </c>
      <c r="EM790" s="233" t="str">
        <f t="shared" ca="1" si="939"/>
        <v>Ali Lajami (Saudi Arabia)</v>
      </c>
    </row>
    <row r="791" spans="121:143" x14ac:dyDescent="0.2">
      <c r="DQ791" s="233" t="str">
        <f t="shared" ca="1" si="935"/>
        <v>Saudi Arabia</v>
      </c>
      <c r="DR791" s="233">
        <f t="shared" si="936"/>
        <v>8</v>
      </c>
      <c r="DS791" s="233">
        <f t="shared" si="937"/>
        <v>29</v>
      </c>
      <c r="DT791" s="233" t="str">
        <f ca="1">OFFSET(C3,DR791,DS791)</f>
        <v>Ali Majrashi</v>
      </c>
      <c r="DU791" s="233">
        <f ca="1">COUNTIF('Group Stages'!J7:J150,DT791)</f>
        <v>0</v>
      </c>
      <c r="DV791" s="233">
        <f ca="1">COUNTIF('Group Stages'!K7:K150,DT791)</f>
        <v>0</v>
      </c>
      <c r="DW791" s="233">
        <f ca="1">COUNTIF('Group Stages'!L7:L150,DT791)</f>
        <v>0</v>
      </c>
      <c r="DX791" s="233">
        <f ca="1">COUNTIF('Group Stages'!M7:M150,DT791)</f>
        <v>0</v>
      </c>
      <c r="DY791" s="233">
        <f ca="1">COUNTIF('Group Stages'!N7:N150,DT791)</f>
        <v>0</v>
      </c>
      <c r="DZ791" s="233">
        <f ca="1">COUNTIF('Group Stages'!O7:O150,DT791)</f>
        <v>0</v>
      </c>
      <c r="EA791" s="233">
        <f ca="1">COUNTIF('Group Stages'!P7:P150,DT791)</f>
        <v>0</v>
      </c>
      <c r="EB791" s="233">
        <f ca="1">COUNTIF('Group Stages'!Q7:Q150,DT791)</f>
        <v>0</v>
      </c>
      <c r="EC791" s="233">
        <f ca="1">COUNTIF('Knock Out Stages'!K7:K85,DT791)</f>
        <v>0</v>
      </c>
      <c r="ED791" s="233">
        <f ca="1">COUNTIF('Knock Out Stages'!L7:L85,DT791)</f>
        <v>0</v>
      </c>
      <c r="EE791" s="233">
        <f ca="1">COUNTIF('Knock Out Stages'!M7:M85,DT791)</f>
        <v>0</v>
      </c>
      <c r="EF791" s="233">
        <f ca="1">COUNTIF('Knock Out Stages'!N7:N85,DT791)</f>
        <v>0</v>
      </c>
      <c r="EG791" s="233">
        <f ca="1">COUNTIF('Knock Out Stages'!O7:O85,DT791)</f>
        <v>0</v>
      </c>
      <c r="EH791" s="233">
        <f ca="1">COUNTIF('Knock Out Stages'!P7:P85,DT791)</f>
        <v>0</v>
      </c>
      <c r="EI791" s="233">
        <f ca="1">COUNTIF('Knock Out Stages'!Q7:Q85,DT791)</f>
        <v>0</v>
      </c>
      <c r="EJ791" s="233">
        <f ca="1">COUNTIF('Knock Out Stages'!R7:R85,DT791)</f>
        <v>0</v>
      </c>
      <c r="EK791" s="233">
        <f t="shared" ca="1" si="938"/>
        <v>0</v>
      </c>
      <c r="EL791" s="235">
        <f ca="1">RANK(EK791,EK3:EK1250)+COUNTIF(EK3:EK791,EK791)-1</f>
        <v>789</v>
      </c>
      <c r="EM791" s="233" t="str">
        <f t="shared" ca="1" si="939"/>
        <v>Ali Majrashi (Saudi Arabia)</v>
      </c>
    </row>
    <row r="792" spans="121:143" x14ac:dyDescent="0.2">
      <c r="DQ792" s="233" t="str">
        <f t="shared" ca="1" si="935"/>
        <v>Saudi Arabia</v>
      </c>
      <c r="DR792" s="233">
        <f t="shared" si="936"/>
        <v>9</v>
      </c>
      <c r="DS792" s="233">
        <f t="shared" si="937"/>
        <v>29</v>
      </c>
      <c r="DT792" s="233" t="str">
        <f ca="1">OFFSET(C3,DR792,DS792)</f>
        <v>Feras Al-Brikan</v>
      </c>
      <c r="DU792" s="233">
        <f ca="1">COUNTIF('Group Stages'!J7:J150,DT792)</f>
        <v>0</v>
      </c>
      <c r="DV792" s="233">
        <f ca="1">COUNTIF('Group Stages'!K7:K150,DT792)</f>
        <v>0</v>
      </c>
      <c r="DW792" s="233">
        <f ca="1">COUNTIF('Group Stages'!L7:L150,DT792)</f>
        <v>0</v>
      </c>
      <c r="DX792" s="233">
        <f ca="1">COUNTIF('Group Stages'!M7:M150,DT792)</f>
        <v>0</v>
      </c>
      <c r="DY792" s="233">
        <f ca="1">COUNTIF('Group Stages'!N7:N150,DT792)</f>
        <v>0</v>
      </c>
      <c r="DZ792" s="233">
        <f ca="1">COUNTIF('Group Stages'!O7:O150,DT792)</f>
        <v>0</v>
      </c>
      <c r="EA792" s="233">
        <f ca="1">COUNTIF('Group Stages'!P7:P150,DT792)</f>
        <v>0</v>
      </c>
      <c r="EB792" s="233">
        <f ca="1">COUNTIF('Group Stages'!Q7:Q150,DT792)</f>
        <v>0</v>
      </c>
      <c r="EC792" s="233">
        <f ca="1">COUNTIF('Knock Out Stages'!K7:K85,DT792)</f>
        <v>0</v>
      </c>
      <c r="ED792" s="233">
        <f ca="1">COUNTIF('Knock Out Stages'!L7:L85,DT792)</f>
        <v>0</v>
      </c>
      <c r="EE792" s="233">
        <f ca="1">COUNTIF('Knock Out Stages'!M7:M85,DT792)</f>
        <v>0</v>
      </c>
      <c r="EF792" s="233">
        <f ca="1">COUNTIF('Knock Out Stages'!N7:N85,DT792)</f>
        <v>0</v>
      </c>
      <c r="EG792" s="233">
        <f ca="1">COUNTIF('Knock Out Stages'!O7:O85,DT792)</f>
        <v>0</v>
      </c>
      <c r="EH792" s="233">
        <f ca="1">COUNTIF('Knock Out Stages'!P7:P85,DT792)</f>
        <v>0</v>
      </c>
      <c r="EI792" s="233">
        <f ca="1">COUNTIF('Knock Out Stages'!Q7:Q85,DT792)</f>
        <v>0</v>
      </c>
      <c r="EJ792" s="233">
        <f ca="1">COUNTIF('Knock Out Stages'!R7:R85,DT792)</f>
        <v>0</v>
      </c>
      <c r="EK792" s="233">
        <f t="shared" ca="1" si="938"/>
        <v>0</v>
      </c>
      <c r="EL792" s="235">
        <f ca="1">RANK(EK792,EK3:EK1250)+COUNTIF(EK3:EK792,EK792)-1</f>
        <v>790</v>
      </c>
      <c r="EM792" s="233" t="str">
        <f t="shared" ca="1" si="939"/>
        <v>Feras Al-Brikan (Saudi Arabia)</v>
      </c>
    </row>
    <row r="793" spans="121:143" x14ac:dyDescent="0.2">
      <c r="DQ793" s="233" t="str">
        <f t="shared" ca="1" si="935"/>
        <v>Saudi Arabia</v>
      </c>
      <c r="DR793" s="233">
        <f t="shared" si="936"/>
        <v>10</v>
      </c>
      <c r="DS793" s="233">
        <f t="shared" si="937"/>
        <v>29</v>
      </c>
      <c r="DT793" s="233" t="str">
        <f ca="1">OFFSET(C3,DR793,DS793)</f>
        <v>Hassan Mahbub</v>
      </c>
      <c r="DU793" s="233">
        <f ca="1">COUNTIF('Group Stages'!J7:J150,DT793)</f>
        <v>0</v>
      </c>
      <c r="DV793" s="233">
        <f ca="1">COUNTIF('Group Stages'!K7:K150,DT793)</f>
        <v>0</v>
      </c>
      <c r="DW793" s="233">
        <f ca="1">COUNTIF('Group Stages'!L7:L150,DT793)</f>
        <v>0</v>
      </c>
      <c r="DX793" s="233">
        <f ca="1">COUNTIF('Group Stages'!M7:M150,DT793)</f>
        <v>0</v>
      </c>
      <c r="DY793" s="233">
        <f ca="1">COUNTIF('Group Stages'!N7:N150,DT793)</f>
        <v>0</v>
      </c>
      <c r="DZ793" s="233">
        <f ca="1">COUNTIF('Group Stages'!O7:O150,DT793)</f>
        <v>0</v>
      </c>
      <c r="EA793" s="233">
        <f ca="1">COUNTIF('Group Stages'!P7:P150,DT793)</f>
        <v>0</v>
      </c>
      <c r="EB793" s="233">
        <f ca="1">COUNTIF('Group Stages'!Q7:Q150,DT793)</f>
        <v>0</v>
      </c>
      <c r="EC793" s="233">
        <f ca="1">COUNTIF('Knock Out Stages'!K7:K85,DT793)</f>
        <v>0</v>
      </c>
      <c r="ED793" s="233">
        <f ca="1">COUNTIF('Knock Out Stages'!L7:L85,DT793)</f>
        <v>0</v>
      </c>
      <c r="EE793" s="233">
        <f ca="1">COUNTIF('Knock Out Stages'!M7:M85,DT793)</f>
        <v>0</v>
      </c>
      <c r="EF793" s="233">
        <f ca="1">COUNTIF('Knock Out Stages'!N7:N85,DT793)</f>
        <v>0</v>
      </c>
      <c r="EG793" s="233">
        <f ca="1">COUNTIF('Knock Out Stages'!O7:O85,DT793)</f>
        <v>0</v>
      </c>
      <c r="EH793" s="233">
        <f ca="1">COUNTIF('Knock Out Stages'!P7:P85,DT793)</f>
        <v>0</v>
      </c>
      <c r="EI793" s="233">
        <f ca="1">COUNTIF('Knock Out Stages'!Q7:Q85,DT793)</f>
        <v>0</v>
      </c>
      <c r="EJ793" s="233">
        <f ca="1">COUNTIF('Knock Out Stages'!R7:R85,DT793)</f>
        <v>0</v>
      </c>
      <c r="EK793" s="233">
        <f t="shared" ca="1" si="938"/>
        <v>0</v>
      </c>
      <c r="EL793" s="235">
        <f ca="1">RANK(EK793,EK3:EK1250)+COUNTIF(EK3:EK793,EK793)-1</f>
        <v>791</v>
      </c>
      <c r="EM793" s="233" t="str">
        <f t="shared" ca="1" si="939"/>
        <v>Hassan Mahbub (Saudi Arabia)</v>
      </c>
    </row>
    <row r="794" spans="121:143" x14ac:dyDescent="0.2">
      <c r="DQ794" s="233" t="str">
        <f t="shared" ca="1" si="935"/>
        <v>Saudi Arabia</v>
      </c>
      <c r="DR794" s="233">
        <f t="shared" si="936"/>
        <v>11</v>
      </c>
      <c r="DS794" s="233">
        <f t="shared" si="937"/>
        <v>29</v>
      </c>
      <c r="DT794" s="233" t="str">
        <f ca="1">OFFSET(C3,DR794,DS794)</f>
        <v>Khalid Al-Ghannam</v>
      </c>
      <c r="DU794" s="233">
        <f ca="1">COUNTIF('Group Stages'!J7:J150,DT794)</f>
        <v>0</v>
      </c>
      <c r="DV794" s="233">
        <f ca="1">COUNTIF('Group Stages'!K7:K150,DT794)</f>
        <v>0</v>
      </c>
      <c r="DW794" s="233">
        <f ca="1">COUNTIF('Group Stages'!L7:L150,DT794)</f>
        <v>0</v>
      </c>
      <c r="DX794" s="233">
        <f ca="1">COUNTIF('Group Stages'!M7:M150,DT794)</f>
        <v>0</v>
      </c>
      <c r="DY794" s="233">
        <f ca="1">COUNTIF('Group Stages'!N7:N150,DT794)</f>
        <v>0</v>
      </c>
      <c r="DZ794" s="233">
        <f ca="1">COUNTIF('Group Stages'!O7:O150,DT794)</f>
        <v>0</v>
      </c>
      <c r="EA794" s="233">
        <f ca="1">COUNTIF('Group Stages'!P7:P150,DT794)</f>
        <v>0</v>
      </c>
      <c r="EB794" s="233">
        <f ca="1">COUNTIF('Group Stages'!Q7:Q150,DT794)</f>
        <v>0</v>
      </c>
      <c r="EC794" s="233">
        <f ca="1">COUNTIF('Knock Out Stages'!K7:K85,DT794)</f>
        <v>0</v>
      </c>
      <c r="ED794" s="233">
        <f ca="1">COUNTIF('Knock Out Stages'!L7:L85,DT794)</f>
        <v>0</v>
      </c>
      <c r="EE794" s="233">
        <f ca="1">COUNTIF('Knock Out Stages'!M7:M85,DT794)</f>
        <v>0</v>
      </c>
      <c r="EF794" s="233">
        <f ca="1">COUNTIF('Knock Out Stages'!N7:N85,DT794)</f>
        <v>0</v>
      </c>
      <c r="EG794" s="233">
        <f ca="1">COUNTIF('Knock Out Stages'!O7:O85,DT794)</f>
        <v>0</v>
      </c>
      <c r="EH794" s="233">
        <f ca="1">COUNTIF('Knock Out Stages'!P7:P85,DT794)</f>
        <v>0</v>
      </c>
      <c r="EI794" s="233">
        <f ca="1">COUNTIF('Knock Out Stages'!Q7:Q85,DT794)</f>
        <v>0</v>
      </c>
      <c r="EJ794" s="233">
        <f ca="1">COUNTIF('Knock Out Stages'!R7:R85,DT794)</f>
        <v>0</v>
      </c>
      <c r="EK794" s="233">
        <f t="shared" ca="1" si="938"/>
        <v>0</v>
      </c>
      <c r="EL794" s="235">
        <f ca="1">RANK(EK794,EK3:EK1250)+COUNTIF(EK3:EK794,EK794)-1</f>
        <v>792</v>
      </c>
      <c r="EM794" s="233" t="str">
        <f t="shared" ca="1" si="939"/>
        <v>Khalid Al-Ghannam (Saudi Arabia)</v>
      </c>
    </row>
    <row r="795" spans="121:143" x14ac:dyDescent="0.2">
      <c r="DQ795" s="233" t="str">
        <f t="shared" ca="1" si="935"/>
        <v>Saudi Arabia</v>
      </c>
      <c r="DR795" s="233">
        <f t="shared" si="936"/>
        <v>12</v>
      </c>
      <c r="DS795" s="233">
        <f t="shared" si="937"/>
        <v>29</v>
      </c>
      <c r="DT795" s="233" t="str">
        <f ca="1">OFFSET(C3,DR795,DS795)</f>
        <v>Khalifah Al-Dawsari</v>
      </c>
      <c r="DU795" s="233">
        <f ca="1">COUNTIF('Group Stages'!J7:J150,DT795)</f>
        <v>0</v>
      </c>
      <c r="DV795" s="233">
        <f ca="1">COUNTIF('Group Stages'!K7:K150,DT795)</f>
        <v>0</v>
      </c>
      <c r="DW795" s="233">
        <f ca="1">COUNTIF('Group Stages'!L7:L150,DT795)</f>
        <v>0</v>
      </c>
      <c r="DX795" s="233">
        <f ca="1">COUNTIF('Group Stages'!M7:M150,DT795)</f>
        <v>0</v>
      </c>
      <c r="DY795" s="233">
        <f ca="1">COUNTIF('Group Stages'!N7:N150,DT795)</f>
        <v>0</v>
      </c>
      <c r="DZ795" s="233">
        <f ca="1">COUNTIF('Group Stages'!O7:O150,DT795)</f>
        <v>0</v>
      </c>
      <c r="EA795" s="233">
        <f ca="1">COUNTIF('Group Stages'!P7:P150,DT795)</f>
        <v>0</v>
      </c>
      <c r="EB795" s="233">
        <f ca="1">COUNTIF('Group Stages'!Q7:Q150,DT795)</f>
        <v>0</v>
      </c>
      <c r="EC795" s="233">
        <f ca="1">COUNTIF('Knock Out Stages'!K7:K85,DT795)</f>
        <v>0</v>
      </c>
      <c r="ED795" s="233">
        <f ca="1">COUNTIF('Knock Out Stages'!L7:L85,DT795)</f>
        <v>0</v>
      </c>
      <c r="EE795" s="233">
        <f ca="1">COUNTIF('Knock Out Stages'!M7:M85,DT795)</f>
        <v>0</v>
      </c>
      <c r="EF795" s="233">
        <f ca="1">COUNTIF('Knock Out Stages'!N7:N85,DT795)</f>
        <v>0</v>
      </c>
      <c r="EG795" s="233">
        <f ca="1">COUNTIF('Knock Out Stages'!O7:O85,DT795)</f>
        <v>0</v>
      </c>
      <c r="EH795" s="233">
        <f ca="1">COUNTIF('Knock Out Stages'!P7:P85,DT795)</f>
        <v>0</v>
      </c>
      <c r="EI795" s="233">
        <f ca="1">COUNTIF('Knock Out Stages'!Q7:Q85,DT795)</f>
        <v>0</v>
      </c>
      <c r="EJ795" s="233">
        <f ca="1">COUNTIF('Knock Out Stages'!R7:R85,DT795)</f>
        <v>0</v>
      </c>
      <c r="EK795" s="233">
        <f t="shared" ca="1" si="938"/>
        <v>0</v>
      </c>
      <c r="EL795" s="235">
        <f ca="1">RANK(EK795,EK3:EK1250)+COUNTIF(EK3:EK795,EK795)-1</f>
        <v>793</v>
      </c>
      <c r="EM795" s="233" t="str">
        <f t="shared" ca="1" si="939"/>
        <v>Khalifah Al-Dawsari (Saudi Arabia)</v>
      </c>
    </row>
    <row r="796" spans="121:143" x14ac:dyDescent="0.2">
      <c r="DQ796" s="233" t="str">
        <f t="shared" ca="1" si="935"/>
        <v>Saudi Arabia</v>
      </c>
      <c r="DR796" s="233">
        <f t="shared" si="936"/>
        <v>13</v>
      </c>
      <c r="DS796" s="233">
        <f t="shared" si="937"/>
        <v>29</v>
      </c>
      <c r="DT796" s="233" t="str">
        <f ca="1">OFFSET(C3,DR796,DS796)</f>
        <v>Marwan Al-Sahafi</v>
      </c>
      <c r="DU796" s="233">
        <f ca="1">COUNTIF('Group Stages'!J7:J150,DT796)</f>
        <v>0</v>
      </c>
      <c r="DV796" s="233">
        <f ca="1">COUNTIF('Group Stages'!K7:K150,DT796)</f>
        <v>0</v>
      </c>
      <c r="DW796" s="233">
        <f ca="1">COUNTIF('Group Stages'!L7:L150,DT796)</f>
        <v>0</v>
      </c>
      <c r="DX796" s="233">
        <f ca="1">COUNTIF('Group Stages'!M7:M150,DT796)</f>
        <v>0</v>
      </c>
      <c r="DY796" s="233">
        <f ca="1">COUNTIF('Group Stages'!N7:N150,DT796)</f>
        <v>0</v>
      </c>
      <c r="DZ796" s="233">
        <f ca="1">COUNTIF('Group Stages'!O7:O150,DT796)</f>
        <v>0</v>
      </c>
      <c r="EA796" s="233">
        <f ca="1">COUNTIF('Group Stages'!P7:P150,DT796)</f>
        <v>0</v>
      </c>
      <c r="EB796" s="233">
        <f ca="1">COUNTIF('Group Stages'!Q7:Q150,DT796)</f>
        <v>0</v>
      </c>
      <c r="EC796" s="233">
        <f ca="1">COUNTIF('Knock Out Stages'!K7:K85,DT796)</f>
        <v>0</v>
      </c>
      <c r="ED796" s="233">
        <f ca="1">COUNTIF('Knock Out Stages'!L7:L85,DT796)</f>
        <v>0</v>
      </c>
      <c r="EE796" s="233">
        <f ca="1">COUNTIF('Knock Out Stages'!M7:M85,DT796)</f>
        <v>0</v>
      </c>
      <c r="EF796" s="233">
        <f ca="1">COUNTIF('Knock Out Stages'!N7:N85,DT796)</f>
        <v>0</v>
      </c>
      <c r="EG796" s="233">
        <f ca="1">COUNTIF('Knock Out Stages'!O7:O85,DT796)</f>
        <v>0</v>
      </c>
      <c r="EH796" s="233">
        <f ca="1">COUNTIF('Knock Out Stages'!P7:P85,DT796)</f>
        <v>0</v>
      </c>
      <c r="EI796" s="233">
        <f ca="1">COUNTIF('Knock Out Stages'!Q7:Q85,DT796)</f>
        <v>0</v>
      </c>
      <c r="EJ796" s="233">
        <f ca="1">COUNTIF('Knock Out Stages'!R7:R85,DT796)</f>
        <v>0</v>
      </c>
      <c r="EK796" s="233">
        <f t="shared" ca="1" si="938"/>
        <v>0</v>
      </c>
      <c r="EL796" s="235">
        <f ca="1">RANK(EK796,EK3:EK1250)+COUNTIF(EK3:EK796,EK796)-1</f>
        <v>794</v>
      </c>
      <c r="EM796" s="233" t="str">
        <f t="shared" ca="1" si="939"/>
        <v>Marwan Al-Sahafi (Saudi Arabia)</v>
      </c>
    </row>
    <row r="797" spans="121:143" x14ac:dyDescent="0.2">
      <c r="DQ797" s="233" t="str">
        <f t="shared" ca="1" si="935"/>
        <v>Saudi Arabia</v>
      </c>
      <c r="DR797" s="233">
        <f t="shared" si="936"/>
        <v>14</v>
      </c>
      <c r="DS797" s="233">
        <f t="shared" si="937"/>
        <v>29</v>
      </c>
      <c r="DT797" s="233" t="str">
        <f ca="1">OFFSET(C3,DR797,DS797)</f>
        <v>Mohamed Kanno</v>
      </c>
      <c r="DU797" s="233">
        <f ca="1">COUNTIF('Group Stages'!J7:J150,DT797)</f>
        <v>0</v>
      </c>
      <c r="DV797" s="233">
        <f ca="1">COUNTIF('Group Stages'!K7:K150,DT797)</f>
        <v>0</v>
      </c>
      <c r="DW797" s="233">
        <f ca="1">COUNTIF('Group Stages'!L7:L150,DT797)</f>
        <v>0</v>
      </c>
      <c r="DX797" s="233">
        <f ca="1">COUNTIF('Group Stages'!M7:M150,DT797)</f>
        <v>0</v>
      </c>
      <c r="DY797" s="233">
        <f ca="1">COUNTIF('Group Stages'!N7:N150,DT797)</f>
        <v>0</v>
      </c>
      <c r="DZ797" s="233">
        <f ca="1">COUNTIF('Group Stages'!O7:O150,DT797)</f>
        <v>0</v>
      </c>
      <c r="EA797" s="233">
        <f ca="1">COUNTIF('Group Stages'!P7:P150,DT797)</f>
        <v>0</v>
      </c>
      <c r="EB797" s="233">
        <f ca="1">COUNTIF('Group Stages'!Q7:Q150,DT797)</f>
        <v>0</v>
      </c>
      <c r="EC797" s="233">
        <f ca="1">COUNTIF('Knock Out Stages'!K7:K85,DT797)</f>
        <v>0</v>
      </c>
      <c r="ED797" s="233">
        <f ca="1">COUNTIF('Knock Out Stages'!L7:L85,DT797)</f>
        <v>0</v>
      </c>
      <c r="EE797" s="233">
        <f ca="1">COUNTIF('Knock Out Stages'!M7:M85,DT797)</f>
        <v>0</v>
      </c>
      <c r="EF797" s="233">
        <f ca="1">COUNTIF('Knock Out Stages'!N7:N85,DT797)</f>
        <v>0</v>
      </c>
      <c r="EG797" s="233">
        <f ca="1">COUNTIF('Knock Out Stages'!O7:O85,DT797)</f>
        <v>0</v>
      </c>
      <c r="EH797" s="233">
        <f ca="1">COUNTIF('Knock Out Stages'!P7:P85,DT797)</f>
        <v>0</v>
      </c>
      <c r="EI797" s="233">
        <f ca="1">COUNTIF('Knock Out Stages'!Q7:Q85,DT797)</f>
        <v>0</v>
      </c>
      <c r="EJ797" s="233">
        <f ca="1">COUNTIF('Knock Out Stages'!R7:R85,DT797)</f>
        <v>0</v>
      </c>
      <c r="EK797" s="233">
        <f t="shared" ca="1" si="938"/>
        <v>0</v>
      </c>
      <c r="EL797" s="235">
        <f ca="1">RANK(EK797,EK3:EK1250)+COUNTIF(EK3:EK797,EK797)-1</f>
        <v>795</v>
      </c>
      <c r="EM797" s="233" t="str">
        <f t="shared" ca="1" si="939"/>
        <v>Mohamed Kanno (Saudi Arabia)</v>
      </c>
    </row>
    <row r="798" spans="121:143" x14ac:dyDescent="0.2">
      <c r="DQ798" s="233" t="str">
        <f t="shared" ca="1" si="935"/>
        <v>Saudi Arabia</v>
      </c>
      <c r="DR798" s="233">
        <f t="shared" si="936"/>
        <v>15</v>
      </c>
      <c r="DS798" s="233">
        <f t="shared" si="937"/>
        <v>29</v>
      </c>
      <c r="DT798" s="233" t="str">
        <f ca="1">OFFSET(C3,DR798,DS798)</f>
        <v>Mohammed Al-Owais</v>
      </c>
      <c r="DU798" s="233">
        <f ca="1">COUNTIF('Group Stages'!J7:J150,DT798)</f>
        <v>0</v>
      </c>
      <c r="DV798" s="233">
        <f ca="1">COUNTIF('Group Stages'!K7:K150,DT798)</f>
        <v>0</v>
      </c>
      <c r="DW798" s="233">
        <f ca="1">COUNTIF('Group Stages'!L7:L150,DT798)</f>
        <v>0</v>
      </c>
      <c r="DX798" s="233">
        <f ca="1">COUNTIF('Group Stages'!M7:M150,DT798)</f>
        <v>0</v>
      </c>
      <c r="DY798" s="233">
        <f ca="1">COUNTIF('Group Stages'!N7:N150,DT798)</f>
        <v>0</v>
      </c>
      <c r="DZ798" s="233">
        <f ca="1">COUNTIF('Group Stages'!O7:O150,DT798)</f>
        <v>0</v>
      </c>
      <c r="EA798" s="233">
        <f ca="1">COUNTIF('Group Stages'!P7:P150,DT798)</f>
        <v>0</v>
      </c>
      <c r="EB798" s="233">
        <f ca="1">COUNTIF('Group Stages'!Q7:Q150,DT798)</f>
        <v>0</v>
      </c>
      <c r="EC798" s="233">
        <f ca="1">COUNTIF('Knock Out Stages'!K7:K85,DT798)</f>
        <v>0</v>
      </c>
      <c r="ED798" s="233">
        <f ca="1">COUNTIF('Knock Out Stages'!L7:L85,DT798)</f>
        <v>0</v>
      </c>
      <c r="EE798" s="233">
        <f ca="1">COUNTIF('Knock Out Stages'!M7:M85,DT798)</f>
        <v>0</v>
      </c>
      <c r="EF798" s="233">
        <f ca="1">COUNTIF('Knock Out Stages'!N7:N85,DT798)</f>
        <v>0</v>
      </c>
      <c r="EG798" s="233">
        <f ca="1">COUNTIF('Knock Out Stages'!O7:O85,DT798)</f>
        <v>0</v>
      </c>
      <c r="EH798" s="233">
        <f ca="1">COUNTIF('Knock Out Stages'!P7:P85,DT798)</f>
        <v>0</v>
      </c>
      <c r="EI798" s="233">
        <f ca="1">COUNTIF('Knock Out Stages'!Q7:Q85,DT798)</f>
        <v>0</v>
      </c>
      <c r="EJ798" s="233">
        <f ca="1">COUNTIF('Knock Out Stages'!R7:R85,DT798)</f>
        <v>0</v>
      </c>
      <c r="EK798" s="233">
        <f t="shared" ca="1" si="938"/>
        <v>0</v>
      </c>
      <c r="EL798" s="235">
        <f ca="1">RANK(EK798,EK3:EK1250)+COUNTIF(EK3:EK798,EK798)-1</f>
        <v>796</v>
      </c>
      <c r="EM798" s="233" t="str">
        <f t="shared" ca="1" si="939"/>
        <v>Mohammed Al-Owais (Saudi Arabia)</v>
      </c>
    </row>
    <row r="799" spans="121:143" x14ac:dyDescent="0.2">
      <c r="DQ799" s="233" t="str">
        <f t="shared" ca="1" si="935"/>
        <v>Saudi Arabia</v>
      </c>
      <c r="DR799" s="233">
        <f t="shared" si="936"/>
        <v>16</v>
      </c>
      <c r="DS799" s="233">
        <f t="shared" si="937"/>
        <v>29</v>
      </c>
      <c r="DT799" s="233" t="str">
        <f ca="1">OFFSET(C3,DR799,DS799)</f>
        <v>Mohammed Al-Yami</v>
      </c>
      <c r="DU799" s="233">
        <f ca="1">COUNTIF('Group Stages'!J7:J150,DT799)</f>
        <v>0</v>
      </c>
      <c r="DV799" s="233">
        <f ca="1">COUNTIF('Group Stages'!K7:K150,DT799)</f>
        <v>0</v>
      </c>
      <c r="DW799" s="233">
        <f ca="1">COUNTIF('Group Stages'!L7:L150,DT799)</f>
        <v>0</v>
      </c>
      <c r="DX799" s="233">
        <f ca="1">COUNTIF('Group Stages'!M7:M150,DT799)</f>
        <v>0</v>
      </c>
      <c r="DY799" s="233">
        <f ca="1">COUNTIF('Group Stages'!N7:N150,DT799)</f>
        <v>0</v>
      </c>
      <c r="DZ799" s="233">
        <f ca="1">COUNTIF('Group Stages'!O7:O150,DT799)</f>
        <v>0</v>
      </c>
      <c r="EA799" s="233">
        <f ca="1">COUNTIF('Group Stages'!P7:P150,DT799)</f>
        <v>0</v>
      </c>
      <c r="EB799" s="233">
        <f ca="1">COUNTIF('Group Stages'!Q7:Q150,DT799)</f>
        <v>0</v>
      </c>
      <c r="EC799" s="233">
        <f ca="1">COUNTIF('Knock Out Stages'!K7:K85,DT799)</f>
        <v>0</v>
      </c>
      <c r="ED799" s="233">
        <f ca="1">COUNTIF('Knock Out Stages'!L7:L85,DT799)</f>
        <v>0</v>
      </c>
      <c r="EE799" s="233">
        <f ca="1">COUNTIF('Knock Out Stages'!M7:M85,DT799)</f>
        <v>0</v>
      </c>
      <c r="EF799" s="233">
        <f ca="1">COUNTIF('Knock Out Stages'!N7:N85,DT799)</f>
        <v>0</v>
      </c>
      <c r="EG799" s="233">
        <f ca="1">COUNTIF('Knock Out Stages'!O7:O85,DT799)</f>
        <v>0</v>
      </c>
      <c r="EH799" s="233">
        <f ca="1">COUNTIF('Knock Out Stages'!P7:P85,DT799)</f>
        <v>0</v>
      </c>
      <c r="EI799" s="233">
        <f ca="1">COUNTIF('Knock Out Stages'!Q7:Q85,DT799)</f>
        <v>0</v>
      </c>
      <c r="EJ799" s="233">
        <f ca="1">COUNTIF('Knock Out Stages'!R7:R85,DT799)</f>
        <v>0</v>
      </c>
      <c r="EK799" s="233">
        <f t="shared" ca="1" si="938"/>
        <v>0</v>
      </c>
      <c r="EL799" s="235">
        <f ca="1">RANK(EK799,EK3:EK1250)+COUNTIF(EK3:EK799,EK799)-1</f>
        <v>797</v>
      </c>
      <c r="EM799" s="233" t="str">
        <f t="shared" ca="1" si="939"/>
        <v>Mohammed Al-Yami (Saudi Arabia)</v>
      </c>
    </row>
    <row r="800" spans="121:143" x14ac:dyDescent="0.2">
      <c r="DQ800" s="233" t="str">
        <f t="shared" ca="1" si="935"/>
        <v>Saudi Arabia</v>
      </c>
      <c r="DR800" s="233">
        <f t="shared" si="936"/>
        <v>17</v>
      </c>
      <c r="DS800" s="233">
        <f t="shared" si="937"/>
        <v>29</v>
      </c>
      <c r="DT800" s="233" t="str">
        <f ca="1">OFFSET(C3,DR800,DS800)</f>
        <v>Musab Al-Juwayr</v>
      </c>
      <c r="DU800" s="233">
        <f ca="1">COUNTIF('Group Stages'!J7:J150,DT800)</f>
        <v>0</v>
      </c>
      <c r="DV800" s="233">
        <f ca="1">COUNTIF('Group Stages'!K7:K150,DT800)</f>
        <v>0</v>
      </c>
      <c r="DW800" s="233">
        <f ca="1">COUNTIF('Group Stages'!L7:L150,DT800)</f>
        <v>0</v>
      </c>
      <c r="DX800" s="233">
        <f ca="1">COUNTIF('Group Stages'!M7:M150,DT800)</f>
        <v>0</v>
      </c>
      <c r="DY800" s="233">
        <f ca="1">COUNTIF('Group Stages'!N7:N150,DT800)</f>
        <v>0</v>
      </c>
      <c r="DZ800" s="233">
        <f ca="1">COUNTIF('Group Stages'!O7:O150,DT800)</f>
        <v>0</v>
      </c>
      <c r="EA800" s="233">
        <f ca="1">COUNTIF('Group Stages'!P7:P150,DT800)</f>
        <v>0</v>
      </c>
      <c r="EB800" s="233">
        <f ca="1">COUNTIF('Group Stages'!Q7:Q150,DT800)</f>
        <v>0</v>
      </c>
      <c r="EC800" s="233">
        <f ca="1">COUNTIF('Knock Out Stages'!K7:K85,DT800)</f>
        <v>0</v>
      </c>
      <c r="ED800" s="233">
        <f ca="1">COUNTIF('Knock Out Stages'!L7:L85,DT800)</f>
        <v>0</v>
      </c>
      <c r="EE800" s="233">
        <f ca="1">COUNTIF('Knock Out Stages'!M7:M85,DT800)</f>
        <v>0</v>
      </c>
      <c r="EF800" s="233">
        <f ca="1">COUNTIF('Knock Out Stages'!N7:N85,DT800)</f>
        <v>0</v>
      </c>
      <c r="EG800" s="233">
        <f ca="1">COUNTIF('Knock Out Stages'!O7:O85,DT800)</f>
        <v>0</v>
      </c>
      <c r="EH800" s="233">
        <f ca="1">COUNTIF('Knock Out Stages'!P7:P85,DT800)</f>
        <v>0</v>
      </c>
      <c r="EI800" s="233">
        <f ca="1">COUNTIF('Knock Out Stages'!Q7:Q85,DT800)</f>
        <v>0</v>
      </c>
      <c r="EJ800" s="233">
        <f ca="1">COUNTIF('Knock Out Stages'!R7:R85,DT800)</f>
        <v>0</v>
      </c>
      <c r="EK800" s="233">
        <f t="shared" ca="1" si="938"/>
        <v>0</v>
      </c>
      <c r="EL800" s="235">
        <f ca="1">RANK(EK800,EK3:EK1250)+COUNTIF(EK3:EK800,EK800)-1</f>
        <v>798</v>
      </c>
      <c r="EM800" s="233" t="str">
        <f t="shared" ca="1" si="939"/>
        <v>Musab Al-Juwayr (Saudi Arabia)</v>
      </c>
    </row>
    <row r="801" spans="121:143" x14ac:dyDescent="0.2">
      <c r="DQ801" s="233" t="str">
        <f t="shared" ca="1" si="935"/>
        <v>Saudi Arabia</v>
      </c>
      <c r="DR801" s="233">
        <f t="shared" si="936"/>
        <v>18</v>
      </c>
      <c r="DS801" s="233">
        <f t="shared" si="937"/>
        <v>29</v>
      </c>
      <c r="DT801" s="233" t="str">
        <f ca="1">OFFSET(C3,DR801,DS801)</f>
        <v>Naif Masoud</v>
      </c>
      <c r="DU801" s="233">
        <f ca="1">COUNTIF('Group Stages'!J7:J150,DT801)</f>
        <v>0</v>
      </c>
      <c r="DV801" s="233">
        <f ca="1">COUNTIF('Group Stages'!K7:K150,DT801)</f>
        <v>0</v>
      </c>
      <c r="DW801" s="233">
        <f ca="1">COUNTIF('Group Stages'!L7:L150,DT801)</f>
        <v>0</v>
      </c>
      <c r="DX801" s="233">
        <f ca="1">COUNTIF('Group Stages'!M7:M150,DT801)</f>
        <v>0</v>
      </c>
      <c r="DY801" s="233">
        <f ca="1">COUNTIF('Group Stages'!N7:N150,DT801)</f>
        <v>0</v>
      </c>
      <c r="DZ801" s="233">
        <f ca="1">COUNTIF('Group Stages'!O7:O150,DT801)</f>
        <v>0</v>
      </c>
      <c r="EA801" s="233">
        <f ca="1">COUNTIF('Group Stages'!P7:P150,DT801)</f>
        <v>0</v>
      </c>
      <c r="EB801" s="233">
        <f ca="1">COUNTIF('Group Stages'!Q7:Q150,DT801)</f>
        <v>0</v>
      </c>
      <c r="EC801" s="233">
        <f ca="1">COUNTIF('Knock Out Stages'!K7:K85,DT801)</f>
        <v>0</v>
      </c>
      <c r="ED801" s="233">
        <f ca="1">COUNTIF('Knock Out Stages'!L7:L85,DT801)</f>
        <v>0</v>
      </c>
      <c r="EE801" s="233">
        <f ca="1">COUNTIF('Knock Out Stages'!M7:M85,DT801)</f>
        <v>0</v>
      </c>
      <c r="EF801" s="233">
        <f ca="1">COUNTIF('Knock Out Stages'!N7:N85,DT801)</f>
        <v>0</v>
      </c>
      <c r="EG801" s="233">
        <f ca="1">COUNTIF('Knock Out Stages'!O7:O85,DT801)</f>
        <v>0</v>
      </c>
      <c r="EH801" s="233">
        <f ca="1">COUNTIF('Knock Out Stages'!P7:P85,DT801)</f>
        <v>0</v>
      </c>
      <c r="EI801" s="233">
        <f ca="1">COUNTIF('Knock Out Stages'!Q7:Q85,DT801)</f>
        <v>0</v>
      </c>
      <c r="EJ801" s="233">
        <f ca="1">COUNTIF('Knock Out Stages'!R7:R85,DT801)</f>
        <v>0</v>
      </c>
      <c r="EK801" s="233">
        <f t="shared" ca="1" si="938"/>
        <v>0</v>
      </c>
      <c r="EL801" s="235">
        <f ca="1">RANK(EK801,EK3:EK1250)+COUNTIF(EK3:EK801,EK801)-1</f>
        <v>799</v>
      </c>
      <c r="EM801" s="233" t="str">
        <f t="shared" ca="1" si="939"/>
        <v>Naif Masoud (Saudi Arabia)</v>
      </c>
    </row>
    <row r="802" spans="121:143" x14ac:dyDescent="0.2">
      <c r="DQ802" s="233" t="str">
        <f t="shared" ca="1" si="935"/>
        <v>Saudi Arabia</v>
      </c>
      <c r="DR802" s="233">
        <f t="shared" si="936"/>
        <v>19</v>
      </c>
      <c r="DS802" s="233">
        <f t="shared" si="937"/>
        <v>29</v>
      </c>
      <c r="DT802" s="233" t="str">
        <f ca="1">OFFSET(C3,DR802,DS802)</f>
        <v>Nawaf Boushal</v>
      </c>
      <c r="DU802" s="233">
        <f ca="1">COUNTIF('Group Stages'!J7:J150,DT802)</f>
        <v>0</v>
      </c>
      <c r="DV802" s="233">
        <f ca="1">COUNTIF('Group Stages'!K7:K150,DT802)</f>
        <v>0</v>
      </c>
      <c r="DW802" s="233">
        <f ca="1">COUNTIF('Group Stages'!L7:L150,DT802)</f>
        <v>0</v>
      </c>
      <c r="DX802" s="233">
        <f ca="1">COUNTIF('Group Stages'!M7:M150,DT802)</f>
        <v>0</v>
      </c>
      <c r="DY802" s="233">
        <f ca="1">COUNTIF('Group Stages'!N7:N150,DT802)</f>
        <v>0</v>
      </c>
      <c r="DZ802" s="233">
        <f ca="1">COUNTIF('Group Stages'!O7:O150,DT802)</f>
        <v>0</v>
      </c>
      <c r="EA802" s="233">
        <f ca="1">COUNTIF('Group Stages'!P7:P150,DT802)</f>
        <v>0</v>
      </c>
      <c r="EB802" s="233">
        <f ca="1">COUNTIF('Group Stages'!Q7:Q150,DT802)</f>
        <v>0</v>
      </c>
      <c r="EC802" s="233">
        <f ca="1">COUNTIF('Knock Out Stages'!K7:K85,DT802)</f>
        <v>0</v>
      </c>
      <c r="ED802" s="233">
        <f ca="1">COUNTIF('Knock Out Stages'!L7:L85,DT802)</f>
        <v>0</v>
      </c>
      <c r="EE802" s="233">
        <f ca="1">COUNTIF('Knock Out Stages'!M7:M85,DT802)</f>
        <v>0</v>
      </c>
      <c r="EF802" s="233">
        <f ca="1">COUNTIF('Knock Out Stages'!N7:N85,DT802)</f>
        <v>0</v>
      </c>
      <c r="EG802" s="233">
        <f ca="1">COUNTIF('Knock Out Stages'!O7:O85,DT802)</f>
        <v>0</v>
      </c>
      <c r="EH802" s="233">
        <f ca="1">COUNTIF('Knock Out Stages'!P7:P85,DT802)</f>
        <v>0</v>
      </c>
      <c r="EI802" s="233">
        <f ca="1">COUNTIF('Knock Out Stages'!Q7:Q85,DT802)</f>
        <v>0</v>
      </c>
      <c r="EJ802" s="233">
        <f ca="1">COUNTIF('Knock Out Stages'!R7:R85,DT802)</f>
        <v>0</v>
      </c>
      <c r="EK802" s="233">
        <f t="shared" ca="1" si="938"/>
        <v>0</v>
      </c>
      <c r="EL802" s="235">
        <f ca="1">RANK(EK802,EK3:EK1250)+COUNTIF(EK3:EK802,EK802)-1</f>
        <v>800</v>
      </c>
      <c r="EM802" s="233" t="str">
        <f t="shared" ca="1" si="939"/>
        <v>Nawaf Boushal (Saudi Arabia)</v>
      </c>
    </row>
    <row r="803" spans="121:143" x14ac:dyDescent="0.2">
      <c r="DQ803" s="233" t="str">
        <f t="shared" ca="1" si="935"/>
        <v>Saudi Arabia</v>
      </c>
      <c r="DR803" s="233">
        <f t="shared" si="936"/>
        <v>20</v>
      </c>
      <c r="DS803" s="233">
        <f t="shared" si="937"/>
        <v>29</v>
      </c>
      <c r="DT803" s="233" t="str">
        <f ca="1">OFFSET(C3,DR803,DS803)</f>
        <v>Rayane Hamidou</v>
      </c>
      <c r="DU803" s="233">
        <f ca="1">COUNTIF('Group Stages'!J7:J150,DT803)</f>
        <v>0</v>
      </c>
      <c r="DV803" s="233">
        <f ca="1">COUNTIF('Group Stages'!K7:K150,DT803)</f>
        <v>0</v>
      </c>
      <c r="DW803" s="233">
        <f ca="1">COUNTIF('Group Stages'!L7:L150,DT803)</f>
        <v>0</v>
      </c>
      <c r="DX803" s="233">
        <f ca="1">COUNTIF('Group Stages'!M7:M150,DT803)</f>
        <v>0</v>
      </c>
      <c r="DY803" s="233">
        <f ca="1">COUNTIF('Group Stages'!N7:N150,DT803)</f>
        <v>0</v>
      </c>
      <c r="DZ803" s="233">
        <f ca="1">COUNTIF('Group Stages'!O7:O150,DT803)</f>
        <v>0</v>
      </c>
      <c r="EA803" s="233">
        <f ca="1">COUNTIF('Group Stages'!P7:P150,DT803)</f>
        <v>0</v>
      </c>
      <c r="EB803" s="233">
        <f ca="1">COUNTIF('Group Stages'!Q7:Q150,DT803)</f>
        <v>0</v>
      </c>
      <c r="EC803" s="233">
        <f ca="1">COUNTIF('Knock Out Stages'!K7:K85,DT803)</f>
        <v>0</v>
      </c>
      <c r="ED803" s="233">
        <f ca="1">COUNTIF('Knock Out Stages'!L7:L85,DT803)</f>
        <v>0</v>
      </c>
      <c r="EE803" s="233">
        <f ca="1">COUNTIF('Knock Out Stages'!M7:M85,DT803)</f>
        <v>0</v>
      </c>
      <c r="EF803" s="233">
        <f ca="1">COUNTIF('Knock Out Stages'!N7:N85,DT803)</f>
        <v>0</v>
      </c>
      <c r="EG803" s="233">
        <f ca="1">COUNTIF('Knock Out Stages'!O7:O85,DT803)</f>
        <v>0</v>
      </c>
      <c r="EH803" s="233">
        <f ca="1">COUNTIF('Knock Out Stages'!P7:P85,DT803)</f>
        <v>0</v>
      </c>
      <c r="EI803" s="233">
        <f ca="1">COUNTIF('Knock Out Stages'!Q7:Q85,DT803)</f>
        <v>0</v>
      </c>
      <c r="EJ803" s="233">
        <f ca="1">COUNTIF('Knock Out Stages'!R7:R85,DT803)</f>
        <v>0</v>
      </c>
      <c r="EK803" s="233">
        <f t="shared" ca="1" si="938"/>
        <v>0</v>
      </c>
      <c r="EL803" s="235">
        <f ca="1">RANK(EK803,EK3:EK1250)+COUNTIF(EK3:EK803,EK803)-1</f>
        <v>801</v>
      </c>
      <c r="EM803" s="233" t="str">
        <f t="shared" ca="1" si="939"/>
        <v>Rayane Hamidou (Saudi Arabia)</v>
      </c>
    </row>
    <row r="804" spans="121:143" x14ac:dyDescent="0.2">
      <c r="DQ804" s="233" t="str">
        <f t="shared" ca="1" si="935"/>
        <v>Saudi Arabia</v>
      </c>
      <c r="DR804" s="233">
        <f t="shared" si="936"/>
        <v>21</v>
      </c>
      <c r="DS804" s="233">
        <f t="shared" si="937"/>
        <v>29</v>
      </c>
      <c r="DT804" s="233" t="str">
        <f ca="1">OFFSET(C3,DR804,DS804)</f>
        <v>Saleh Al-Shehri</v>
      </c>
      <c r="DU804" s="233">
        <f ca="1">COUNTIF('Group Stages'!J7:J150,DT804)</f>
        <v>0</v>
      </c>
      <c r="DV804" s="233">
        <f ca="1">COUNTIF('Group Stages'!K7:K150,DT804)</f>
        <v>0</v>
      </c>
      <c r="DW804" s="233">
        <f ca="1">COUNTIF('Group Stages'!L7:L150,DT804)</f>
        <v>0</v>
      </c>
      <c r="DX804" s="233">
        <f ca="1">COUNTIF('Group Stages'!M7:M150,DT804)</f>
        <v>0</v>
      </c>
      <c r="DY804" s="233">
        <f ca="1">COUNTIF('Group Stages'!N7:N150,DT804)</f>
        <v>0</v>
      </c>
      <c r="DZ804" s="233">
        <f ca="1">COUNTIF('Group Stages'!O7:O150,DT804)</f>
        <v>0</v>
      </c>
      <c r="EA804" s="233">
        <f ca="1">COUNTIF('Group Stages'!P7:P150,DT804)</f>
        <v>0</v>
      </c>
      <c r="EB804" s="233">
        <f ca="1">COUNTIF('Group Stages'!Q7:Q150,DT804)</f>
        <v>0</v>
      </c>
      <c r="EC804" s="233">
        <f ca="1">COUNTIF('Knock Out Stages'!K7:K85,DT804)</f>
        <v>0</v>
      </c>
      <c r="ED804" s="233">
        <f ca="1">COUNTIF('Knock Out Stages'!L7:L85,DT804)</f>
        <v>0</v>
      </c>
      <c r="EE804" s="233">
        <f ca="1">COUNTIF('Knock Out Stages'!M7:M85,DT804)</f>
        <v>0</v>
      </c>
      <c r="EF804" s="233">
        <f ca="1">COUNTIF('Knock Out Stages'!N7:N85,DT804)</f>
        <v>0</v>
      </c>
      <c r="EG804" s="233">
        <f ca="1">COUNTIF('Knock Out Stages'!O7:O85,DT804)</f>
        <v>0</v>
      </c>
      <c r="EH804" s="233">
        <f ca="1">COUNTIF('Knock Out Stages'!P7:P85,DT804)</f>
        <v>0</v>
      </c>
      <c r="EI804" s="233">
        <f ca="1">COUNTIF('Knock Out Stages'!Q7:Q85,DT804)</f>
        <v>0</v>
      </c>
      <c r="EJ804" s="233">
        <f ca="1">COUNTIF('Knock Out Stages'!R7:R85,DT804)</f>
        <v>0</v>
      </c>
      <c r="EK804" s="233">
        <f t="shared" ca="1" si="938"/>
        <v>0</v>
      </c>
      <c r="EL804" s="235">
        <f ca="1">RANK(EK804,EK3:EK1250)+COUNTIF(EK3:EK804,EK804)-1</f>
        <v>802</v>
      </c>
      <c r="EM804" s="233" t="str">
        <f t="shared" ca="1" si="939"/>
        <v>Saleh Al-Shehri (Saudi Arabia)</v>
      </c>
    </row>
    <row r="805" spans="121:143" x14ac:dyDescent="0.2">
      <c r="DQ805" s="233" t="str">
        <f t="shared" ca="1" si="935"/>
        <v>Saudi Arabia</v>
      </c>
      <c r="DR805" s="233">
        <f t="shared" si="936"/>
        <v>22</v>
      </c>
      <c r="DS805" s="233">
        <f t="shared" si="937"/>
        <v>29</v>
      </c>
      <c r="DT805" s="233" t="str">
        <f ca="1">OFFSET(C3,DR805,DS805)</f>
        <v>Salman Al-Faraj</v>
      </c>
      <c r="DU805" s="233">
        <f ca="1">COUNTIF('Group Stages'!J7:J150,DT805)</f>
        <v>0</v>
      </c>
      <c r="DV805" s="233">
        <f ca="1">COUNTIF('Group Stages'!K7:K150,DT805)</f>
        <v>0</v>
      </c>
      <c r="DW805" s="233">
        <f ca="1">COUNTIF('Group Stages'!L7:L150,DT805)</f>
        <v>0</v>
      </c>
      <c r="DX805" s="233">
        <f ca="1">COUNTIF('Group Stages'!M7:M150,DT805)</f>
        <v>0</v>
      </c>
      <c r="DY805" s="233">
        <f ca="1">COUNTIF('Group Stages'!N7:N150,DT805)</f>
        <v>0</v>
      </c>
      <c r="DZ805" s="233">
        <f ca="1">COUNTIF('Group Stages'!O7:O150,DT805)</f>
        <v>0</v>
      </c>
      <c r="EA805" s="233">
        <f ca="1">COUNTIF('Group Stages'!P7:P150,DT805)</f>
        <v>0</v>
      </c>
      <c r="EB805" s="233">
        <f ca="1">COUNTIF('Group Stages'!Q7:Q150,DT805)</f>
        <v>0</v>
      </c>
      <c r="EC805" s="233">
        <f ca="1">COUNTIF('Knock Out Stages'!K7:K85,DT805)</f>
        <v>0</v>
      </c>
      <c r="ED805" s="233">
        <f ca="1">COUNTIF('Knock Out Stages'!L7:L85,DT805)</f>
        <v>0</v>
      </c>
      <c r="EE805" s="233">
        <f ca="1">COUNTIF('Knock Out Stages'!M7:M85,DT805)</f>
        <v>0</v>
      </c>
      <c r="EF805" s="233">
        <f ca="1">COUNTIF('Knock Out Stages'!N7:N85,DT805)</f>
        <v>0</v>
      </c>
      <c r="EG805" s="233">
        <f ca="1">COUNTIF('Knock Out Stages'!O7:O85,DT805)</f>
        <v>0</v>
      </c>
      <c r="EH805" s="233">
        <f ca="1">COUNTIF('Knock Out Stages'!P7:P85,DT805)</f>
        <v>0</v>
      </c>
      <c r="EI805" s="233">
        <f ca="1">COUNTIF('Knock Out Stages'!Q7:Q85,DT805)</f>
        <v>0</v>
      </c>
      <c r="EJ805" s="233">
        <f ca="1">COUNTIF('Knock Out Stages'!R7:R85,DT805)</f>
        <v>0</v>
      </c>
      <c r="EK805" s="233">
        <f t="shared" ca="1" si="938"/>
        <v>0</v>
      </c>
      <c r="EL805" s="235">
        <f ca="1">RANK(EK805,EK3:EK1250)+COUNTIF(EK3:EK805,EK805)-1</f>
        <v>803</v>
      </c>
      <c r="EM805" s="233" t="str">
        <f t="shared" ca="1" si="939"/>
        <v>Salman Al-Faraj (Saudi Arabia)</v>
      </c>
    </row>
    <row r="806" spans="121:143" x14ac:dyDescent="0.2">
      <c r="DQ806" s="233" t="str">
        <f t="shared" ca="1" si="935"/>
        <v>Saudi Arabia</v>
      </c>
      <c r="DR806" s="233">
        <f t="shared" si="936"/>
        <v>23</v>
      </c>
      <c r="DS806" s="233">
        <f t="shared" si="937"/>
        <v>29</v>
      </c>
      <c r="DT806" s="233" t="str">
        <f ca="1">OFFSET(C3,DR806,DS806)</f>
        <v>Saud Abdulhamid</v>
      </c>
      <c r="DU806" s="233">
        <f ca="1">COUNTIF('Group Stages'!J7:J150,DT806)</f>
        <v>0</v>
      </c>
      <c r="DV806" s="233">
        <f ca="1">COUNTIF('Group Stages'!K7:K150,DT806)</f>
        <v>0</v>
      </c>
      <c r="DW806" s="233">
        <f ca="1">COUNTIF('Group Stages'!L7:L150,DT806)</f>
        <v>0</v>
      </c>
      <c r="DX806" s="233">
        <f ca="1">COUNTIF('Group Stages'!M7:M150,DT806)</f>
        <v>0</v>
      </c>
      <c r="DY806" s="233">
        <f ca="1">COUNTIF('Group Stages'!N7:N150,DT806)</f>
        <v>0</v>
      </c>
      <c r="DZ806" s="233">
        <f ca="1">COUNTIF('Group Stages'!O7:O150,DT806)</f>
        <v>0</v>
      </c>
      <c r="EA806" s="233">
        <f ca="1">COUNTIF('Group Stages'!P7:P150,DT806)</f>
        <v>0</v>
      </c>
      <c r="EB806" s="233">
        <f ca="1">COUNTIF('Group Stages'!Q7:Q150,DT806)</f>
        <v>0</v>
      </c>
      <c r="EC806" s="233">
        <f ca="1">COUNTIF('Knock Out Stages'!K7:K85,DT806)</f>
        <v>0</v>
      </c>
      <c r="ED806" s="233">
        <f ca="1">COUNTIF('Knock Out Stages'!L7:L85,DT806)</f>
        <v>0</v>
      </c>
      <c r="EE806" s="233">
        <f ca="1">COUNTIF('Knock Out Stages'!M7:M85,DT806)</f>
        <v>0</v>
      </c>
      <c r="EF806" s="233">
        <f ca="1">COUNTIF('Knock Out Stages'!N7:N85,DT806)</f>
        <v>0</v>
      </c>
      <c r="EG806" s="233">
        <f ca="1">COUNTIF('Knock Out Stages'!O7:O85,DT806)</f>
        <v>0</v>
      </c>
      <c r="EH806" s="233">
        <f ca="1">COUNTIF('Knock Out Stages'!P7:P85,DT806)</f>
        <v>0</v>
      </c>
      <c r="EI806" s="233">
        <f ca="1">COUNTIF('Knock Out Stages'!Q7:Q85,DT806)</f>
        <v>0</v>
      </c>
      <c r="EJ806" s="233">
        <f ca="1">COUNTIF('Knock Out Stages'!R7:R85,DT806)</f>
        <v>0</v>
      </c>
      <c r="EK806" s="233">
        <f t="shared" ca="1" si="938"/>
        <v>0</v>
      </c>
      <c r="EL806" s="235">
        <f ca="1">RANK(EK806,EK3:EK1250)+COUNTIF(EK3:EK806,EK806)-1</f>
        <v>804</v>
      </c>
      <c r="EM806" s="233" t="str">
        <f t="shared" ca="1" si="939"/>
        <v>Saud Abdulhamid (Saudi Arabia)</v>
      </c>
    </row>
    <row r="807" spans="121:143" x14ac:dyDescent="0.2">
      <c r="DQ807" s="233" t="str">
        <f t="shared" ca="1" si="935"/>
        <v>Saudi Arabia</v>
      </c>
      <c r="DR807" s="233">
        <f t="shared" si="936"/>
        <v>24</v>
      </c>
      <c r="DS807" s="233">
        <f t="shared" si="937"/>
        <v>29</v>
      </c>
      <c r="DT807" s="233" t="str">
        <f ca="1">OFFSET(C3,DR807,DS807)</f>
        <v>Sultan Mandash</v>
      </c>
      <c r="DU807" s="233">
        <f ca="1">COUNTIF('Group Stages'!J7:J150,DT807)</f>
        <v>0</v>
      </c>
      <c r="DV807" s="233">
        <f ca="1">COUNTIF('Group Stages'!K7:K150,DT807)</f>
        <v>0</v>
      </c>
      <c r="DW807" s="233">
        <f ca="1">COUNTIF('Group Stages'!L7:L150,DT807)</f>
        <v>0</v>
      </c>
      <c r="DX807" s="233">
        <f ca="1">COUNTIF('Group Stages'!M7:M150,DT807)</f>
        <v>0</v>
      </c>
      <c r="DY807" s="233">
        <f ca="1">COUNTIF('Group Stages'!N7:N150,DT807)</f>
        <v>0</v>
      </c>
      <c r="DZ807" s="233">
        <f ca="1">COUNTIF('Group Stages'!O7:O150,DT807)</f>
        <v>0</v>
      </c>
      <c r="EA807" s="233">
        <f ca="1">COUNTIF('Group Stages'!P7:P150,DT807)</f>
        <v>0</v>
      </c>
      <c r="EB807" s="233">
        <f ca="1">COUNTIF('Group Stages'!Q7:Q150,DT807)</f>
        <v>0</v>
      </c>
      <c r="EC807" s="233">
        <f ca="1">COUNTIF('Knock Out Stages'!K7:K85,DT807)</f>
        <v>0</v>
      </c>
      <c r="ED807" s="233">
        <f ca="1">COUNTIF('Knock Out Stages'!L7:L85,DT807)</f>
        <v>0</v>
      </c>
      <c r="EE807" s="233">
        <f ca="1">COUNTIF('Knock Out Stages'!M7:M85,DT807)</f>
        <v>0</v>
      </c>
      <c r="EF807" s="233">
        <f ca="1">COUNTIF('Knock Out Stages'!N7:N85,DT807)</f>
        <v>0</v>
      </c>
      <c r="EG807" s="233">
        <f ca="1">COUNTIF('Knock Out Stages'!O7:O85,DT807)</f>
        <v>0</v>
      </c>
      <c r="EH807" s="233">
        <f ca="1">COUNTIF('Knock Out Stages'!P7:P85,DT807)</f>
        <v>0</v>
      </c>
      <c r="EI807" s="233">
        <f ca="1">COUNTIF('Knock Out Stages'!Q7:Q85,DT807)</f>
        <v>0</v>
      </c>
      <c r="EJ807" s="233">
        <f ca="1">COUNTIF('Knock Out Stages'!R7:R85,DT807)</f>
        <v>0</v>
      </c>
      <c r="EK807" s="233">
        <f t="shared" ca="1" si="938"/>
        <v>0</v>
      </c>
      <c r="EL807" s="235">
        <f ca="1">RANK(EK807,EK3:EK1250)+COUNTIF(EK3:EK807,EK807)-1</f>
        <v>805</v>
      </c>
      <c r="EM807" s="233" t="str">
        <f t="shared" ca="1" si="939"/>
        <v>Sultan Mandash (Saudi Arabia)</v>
      </c>
    </row>
    <row r="808" spans="121:143" x14ac:dyDescent="0.2">
      <c r="DQ808" s="233" t="str">
        <f t="shared" ca="1" si="935"/>
        <v>Saudi Arabia</v>
      </c>
      <c r="DR808" s="233">
        <f t="shared" si="936"/>
        <v>25</v>
      </c>
      <c r="DS808" s="233">
        <f t="shared" si="937"/>
        <v>29</v>
      </c>
      <c r="DT808" s="233" t="str">
        <f ca="1">OFFSET(C3,DR808,DS808)</f>
        <v>Turki Al-Ammar</v>
      </c>
      <c r="DU808" s="233">
        <f ca="1">COUNTIF('Group Stages'!J7:J150,DT808)</f>
        <v>0</v>
      </c>
      <c r="DV808" s="233">
        <f ca="1">COUNTIF('Group Stages'!K7:K150,DT808)</f>
        <v>0</v>
      </c>
      <c r="DW808" s="233">
        <f ca="1">COUNTIF('Group Stages'!L7:L150,DT808)</f>
        <v>0</v>
      </c>
      <c r="DX808" s="233">
        <f ca="1">COUNTIF('Group Stages'!M7:M150,DT808)</f>
        <v>0</v>
      </c>
      <c r="DY808" s="233">
        <f ca="1">COUNTIF('Group Stages'!N7:N150,DT808)</f>
        <v>0</v>
      </c>
      <c r="DZ808" s="233">
        <f ca="1">COUNTIF('Group Stages'!O7:O150,DT808)</f>
        <v>0</v>
      </c>
      <c r="EA808" s="233">
        <f ca="1">COUNTIF('Group Stages'!P7:P150,DT808)</f>
        <v>0</v>
      </c>
      <c r="EB808" s="233">
        <f ca="1">COUNTIF('Group Stages'!Q7:Q150,DT808)</f>
        <v>0</v>
      </c>
      <c r="EC808" s="233">
        <f ca="1">COUNTIF('Knock Out Stages'!K7:K85,DT808)</f>
        <v>0</v>
      </c>
      <c r="ED808" s="233">
        <f ca="1">COUNTIF('Knock Out Stages'!L7:L85,DT808)</f>
        <v>0</v>
      </c>
      <c r="EE808" s="233">
        <f ca="1">COUNTIF('Knock Out Stages'!M7:M85,DT808)</f>
        <v>0</v>
      </c>
      <c r="EF808" s="233">
        <f ca="1">COUNTIF('Knock Out Stages'!N7:N85,DT808)</f>
        <v>0</v>
      </c>
      <c r="EG808" s="233">
        <f ca="1">COUNTIF('Knock Out Stages'!O7:O85,DT808)</f>
        <v>0</v>
      </c>
      <c r="EH808" s="233">
        <f ca="1">COUNTIF('Knock Out Stages'!P7:P85,DT808)</f>
        <v>0</v>
      </c>
      <c r="EI808" s="233">
        <f ca="1">COUNTIF('Knock Out Stages'!Q7:Q85,DT808)</f>
        <v>0</v>
      </c>
      <c r="EJ808" s="233">
        <f ca="1">COUNTIF('Knock Out Stages'!R7:R85,DT808)</f>
        <v>0</v>
      </c>
      <c r="EK808" s="233">
        <f t="shared" ca="1" si="938"/>
        <v>0</v>
      </c>
      <c r="EL808" s="235">
        <f ca="1">RANK(EK808,EK3:EK1250)+COUNTIF(EK3:EK808,EK808)-1</f>
        <v>806</v>
      </c>
      <c r="EM808" s="233" t="str">
        <f t="shared" ca="1" si="939"/>
        <v>Turki Al-Ammar (Saudi Arabia)</v>
      </c>
    </row>
    <row r="809" spans="121:143" x14ac:dyDescent="0.2">
      <c r="DQ809" s="233" t="str">
        <f ca="1">OFFSET(C2,DR809,DS809)</f>
        <v>Uruguay</v>
      </c>
      <c r="DR809" s="233">
        <f t="shared" si="936"/>
        <v>0</v>
      </c>
      <c r="DS809" s="233">
        <f t="shared" si="937"/>
        <v>30</v>
      </c>
      <c r="DT809" s="233" t="str">
        <f ca="1">OFFSET(C3,DR809,DS809)</f>
        <v>Agustín Álvarez</v>
      </c>
      <c r="DU809" s="233">
        <f ca="1">COUNTIF('Group Stages'!J7:J150,DT809)</f>
        <v>0</v>
      </c>
      <c r="DV809" s="233">
        <f ca="1">COUNTIF('Group Stages'!K7:K150,DT809)</f>
        <v>0</v>
      </c>
      <c r="DW809" s="233">
        <f ca="1">COUNTIF('Group Stages'!L7:L150,DT809)</f>
        <v>0</v>
      </c>
      <c r="DX809" s="233">
        <f ca="1">COUNTIF('Group Stages'!M7:M150,DT809)</f>
        <v>0</v>
      </c>
      <c r="DY809" s="233">
        <f ca="1">COUNTIF('Group Stages'!N7:N150,DT809)</f>
        <v>0</v>
      </c>
      <c r="DZ809" s="233">
        <f ca="1">COUNTIF('Group Stages'!O7:O150,DT809)</f>
        <v>0</v>
      </c>
      <c r="EA809" s="233">
        <f ca="1">COUNTIF('Group Stages'!P7:P150,DT809)</f>
        <v>0</v>
      </c>
      <c r="EB809" s="233">
        <f ca="1">COUNTIF('Group Stages'!Q7:Q150,DT809)</f>
        <v>0</v>
      </c>
      <c r="EC809" s="233">
        <f ca="1">COUNTIF('Knock Out Stages'!K7:K85,DT809)</f>
        <v>0</v>
      </c>
      <c r="ED809" s="233">
        <f ca="1">COUNTIF('Knock Out Stages'!L7:L85,DT809)</f>
        <v>0</v>
      </c>
      <c r="EE809" s="233">
        <f ca="1">COUNTIF('Knock Out Stages'!M7:M85,DT809)</f>
        <v>0</v>
      </c>
      <c r="EF809" s="233">
        <f ca="1">COUNTIF('Knock Out Stages'!N7:N85,DT809)</f>
        <v>0</v>
      </c>
      <c r="EG809" s="233">
        <f ca="1">COUNTIF('Knock Out Stages'!O7:O85,DT809)</f>
        <v>0</v>
      </c>
      <c r="EH809" s="233">
        <f ca="1">COUNTIF('Knock Out Stages'!P7:P85,DT809)</f>
        <v>0</v>
      </c>
      <c r="EI809" s="233">
        <f ca="1">COUNTIF('Knock Out Stages'!Q7:Q85,DT809)</f>
        <v>0</v>
      </c>
      <c r="EJ809" s="233">
        <f ca="1">COUNTIF('Knock Out Stages'!R7:R85,DT809)</f>
        <v>0</v>
      </c>
      <c r="EK809" s="233">
        <f t="shared" ca="1" si="938"/>
        <v>0</v>
      </c>
      <c r="EL809" s="235">
        <f ca="1">RANK(EK809,EK3:EK1250)+COUNTIF(EK3:EK809,EK809)-1</f>
        <v>807</v>
      </c>
      <c r="EM809" s="233" t="str">
        <f t="shared" ca="1" si="939"/>
        <v>Agustín Álvarez (Uruguay)</v>
      </c>
    </row>
    <row r="810" spans="121:143" x14ac:dyDescent="0.2">
      <c r="DQ810" s="233" t="str">
        <f t="shared" ref="DQ810" ca="1" si="941">DQ809</f>
        <v>Uruguay</v>
      </c>
      <c r="DR810" s="233">
        <f t="shared" si="936"/>
        <v>1</v>
      </c>
      <c r="DS810" s="233">
        <f t="shared" si="937"/>
        <v>30</v>
      </c>
      <c r="DT810" s="233" t="str">
        <f ca="1">OFFSET(C3,DR810,DS810)</f>
        <v>Agustín Canobbio</v>
      </c>
      <c r="DU810" s="233">
        <f ca="1">COUNTIF('Group Stages'!J7:J150,DT810)</f>
        <v>0</v>
      </c>
      <c r="DV810" s="233">
        <f ca="1">COUNTIF('Group Stages'!K7:K150,DT810)</f>
        <v>0</v>
      </c>
      <c r="DW810" s="233">
        <f ca="1">COUNTIF('Group Stages'!L7:L150,DT810)</f>
        <v>0</v>
      </c>
      <c r="DX810" s="233">
        <f ca="1">COUNTIF('Group Stages'!M7:M150,DT810)</f>
        <v>0</v>
      </c>
      <c r="DY810" s="233">
        <f ca="1">COUNTIF('Group Stages'!N7:N150,DT810)</f>
        <v>0</v>
      </c>
      <c r="DZ810" s="233">
        <f ca="1">COUNTIF('Group Stages'!O7:O150,DT810)</f>
        <v>0</v>
      </c>
      <c r="EA810" s="233">
        <f ca="1">COUNTIF('Group Stages'!P7:P150,DT810)</f>
        <v>0</v>
      </c>
      <c r="EB810" s="233">
        <f ca="1">COUNTIF('Group Stages'!Q7:Q150,DT810)</f>
        <v>0</v>
      </c>
      <c r="EC810" s="233">
        <f ca="1">COUNTIF('Knock Out Stages'!K7:K85,DT810)</f>
        <v>0</v>
      </c>
      <c r="ED810" s="233">
        <f ca="1">COUNTIF('Knock Out Stages'!L7:L85,DT810)</f>
        <v>0</v>
      </c>
      <c r="EE810" s="233">
        <f ca="1">COUNTIF('Knock Out Stages'!M7:M85,DT810)</f>
        <v>0</v>
      </c>
      <c r="EF810" s="233">
        <f ca="1">COUNTIF('Knock Out Stages'!N7:N85,DT810)</f>
        <v>0</v>
      </c>
      <c r="EG810" s="233">
        <f ca="1">COUNTIF('Knock Out Stages'!O7:O85,DT810)</f>
        <v>0</v>
      </c>
      <c r="EH810" s="233">
        <f ca="1">COUNTIF('Knock Out Stages'!P7:P85,DT810)</f>
        <v>0</v>
      </c>
      <c r="EI810" s="233">
        <f ca="1">COUNTIF('Knock Out Stages'!Q7:Q85,DT810)</f>
        <v>0</v>
      </c>
      <c r="EJ810" s="233">
        <f ca="1">COUNTIF('Knock Out Stages'!R7:R85,DT810)</f>
        <v>0</v>
      </c>
      <c r="EK810" s="233">
        <f t="shared" ca="1" si="938"/>
        <v>0</v>
      </c>
      <c r="EL810" s="235">
        <f ca="1">RANK(EK810,EK3:EK1250)+COUNTIF(EK3:EK810,EK810)-1</f>
        <v>808</v>
      </c>
      <c r="EM810" s="233" t="str">
        <f t="shared" ca="1" si="939"/>
        <v>Agustín Canobbio (Uruguay)</v>
      </c>
    </row>
    <row r="811" spans="121:143" x14ac:dyDescent="0.2">
      <c r="DQ811" s="233" t="str">
        <f t="shared" ca="1" si="935"/>
        <v>Uruguay</v>
      </c>
      <c r="DR811" s="233">
        <f t="shared" si="936"/>
        <v>2</v>
      </c>
      <c r="DS811" s="233">
        <f t="shared" si="937"/>
        <v>30</v>
      </c>
      <c r="DT811" s="233" t="str">
        <f ca="1">OFFSET(C3,DR811,DS811)</f>
        <v>Benjamín García</v>
      </c>
      <c r="DU811" s="233">
        <f ca="1">COUNTIF('Group Stages'!J7:J150,DT811)</f>
        <v>0</v>
      </c>
      <c r="DV811" s="233">
        <f ca="1">COUNTIF('Group Stages'!K7:K150,DT811)</f>
        <v>0</v>
      </c>
      <c r="DW811" s="233">
        <f ca="1">COUNTIF('Group Stages'!L7:L150,DT811)</f>
        <v>0</v>
      </c>
      <c r="DX811" s="233">
        <f ca="1">COUNTIF('Group Stages'!M7:M150,DT811)</f>
        <v>0</v>
      </c>
      <c r="DY811" s="233">
        <f ca="1">COUNTIF('Group Stages'!N7:N150,DT811)</f>
        <v>0</v>
      </c>
      <c r="DZ811" s="233">
        <f ca="1">COUNTIF('Group Stages'!O7:O150,DT811)</f>
        <v>0</v>
      </c>
      <c r="EA811" s="233">
        <f ca="1">COUNTIF('Group Stages'!P7:P150,DT811)</f>
        <v>0</v>
      </c>
      <c r="EB811" s="233">
        <f ca="1">COUNTIF('Group Stages'!Q7:Q150,DT811)</f>
        <v>0</v>
      </c>
      <c r="EC811" s="233">
        <f ca="1">COUNTIF('Knock Out Stages'!K7:K85,DT811)</f>
        <v>0</v>
      </c>
      <c r="ED811" s="233">
        <f ca="1">COUNTIF('Knock Out Stages'!L7:L85,DT811)</f>
        <v>0</v>
      </c>
      <c r="EE811" s="233">
        <f ca="1">COUNTIF('Knock Out Stages'!M7:M85,DT811)</f>
        <v>0</v>
      </c>
      <c r="EF811" s="233">
        <f ca="1">COUNTIF('Knock Out Stages'!N7:N85,DT811)</f>
        <v>0</v>
      </c>
      <c r="EG811" s="233">
        <f ca="1">COUNTIF('Knock Out Stages'!O7:O85,DT811)</f>
        <v>0</v>
      </c>
      <c r="EH811" s="233">
        <f ca="1">COUNTIF('Knock Out Stages'!P7:P85,DT811)</f>
        <v>0</v>
      </c>
      <c r="EI811" s="233">
        <f ca="1">COUNTIF('Knock Out Stages'!Q7:Q85,DT811)</f>
        <v>0</v>
      </c>
      <c r="EJ811" s="233">
        <f ca="1">COUNTIF('Knock Out Stages'!R7:R85,DT811)</f>
        <v>0</v>
      </c>
      <c r="EK811" s="233">
        <f t="shared" ca="1" si="938"/>
        <v>0</v>
      </c>
      <c r="EL811" s="235">
        <f ca="1">RANK(EK811,EK3:EK1250)+COUNTIF(EK3:EK811,EK811)-1</f>
        <v>809</v>
      </c>
      <c r="EM811" s="233" t="str">
        <f t="shared" ca="1" si="939"/>
        <v>Benjamín García (Uruguay)</v>
      </c>
    </row>
    <row r="812" spans="121:143" x14ac:dyDescent="0.2">
      <c r="DQ812" s="233" t="str">
        <f t="shared" ca="1" si="935"/>
        <v>Uruguay</v>
      </c>
      <c r="DR812" s="233">
        <f t="shared" si="936"/>
        <v>3</v>
      </c>
      <c r="DS812" s="233">
        <f t="shared" si="937"/>
        <v>30</v>
      </c>
      <c r="DT812" s="233" t="str">
        <f ca="1">OFFSET(C3,DR812,DS812)</f>
        <v>Brian Barboza</v>
      </c>
      <c r="DU812" s="233">
        <f ca="1">COUNTIF('Group Stages'!J7:J150,DT812)</f>
        <v>0</v>
      </c>
      <c r="DV812" s="233">
        <f ca="1">COUNTIF('Group Stages'!K7:K150,DT812)</f>
        <v>0</v>
      </c>
      <c r="DW812" s="233">
        <f ca="1">COUNTIF('Group Stages'!L7:L150,DT812)</f>
        <v>0</v>
      </c>
      <c r="DX812" s="233">
        <f ca="1">COUNTIF('Group Stages'!M7:M150,DT812)</f>
        <v>0</v>
      </c>
      <c r="DY812" s="233">
        <f ca="1">COUNTIF('Group Stages'!N7:N150,DT812)</f>
        <v>0</v>
      </c>
      <c r="DZ812" s="233">
        <f ca="1">COUNTIF('Group Stages'!O7:O150,DT812)</f>
        <v>0</v>
      </c>
      <c r="EA812" s="233">
        <f ca="1">COUNTIF('Group Stages'!P7:P150,DT812)</f>
        <v>0</v>
      </c>
      <c r="EB812" s="233">
        <f ca="1">COUNTIF('Group Stages'!Q7:Q150,DT812)</f>
        <v>0</v>
      </c>
      <c r="EC812" s="233">
        <f ca="1">COUNTIF('Knock Out Stages'!K7:K85,DT812)</f>
        <v>0</v>
      </c>
      <c r="ED812" s="233">
        <f ca="1">COUNTIF('Knock Out Stages'!L7:L85,DT812)</f>
        <v>0</v>
      </c>
      <c r="EE812" s="233">
        <f ca="1">COUNTIF('Knock Out Stages'!M7:M85,DT812)</f>
        <v>0</v>
      </c>
      <c r="EF812" s="233">
        <f ca="1">COUNTIF('Knock Out Stages'!N7:N85,DT812)</f>
        <v>0</v>
      </c>
      <c r="EG812" s="233">
        <f ca="1">COUNTIF('Knock Out Stages'!O7:O85,DT812)</f>
        <v>0</v>
      </c>
      <c r="EH812" s="233">
        <f ca="1">COUNTIF('Knock Out Stages'!P7:P85,DT812)</f>
        <v>0</v>
      </c>
      <c r="EI812" s="233">
        <f ca="1">COUNTIF('Knock Out Stages'!Q7:Q85,DT812)</f>
        <v>0</v>
      </c>
      <c r="EJ812" s="233">
        <f ca="1">COUNTIF('Knock Out Stages'!R7:R85,DT812)</f>
        <v>0</v>
      </c>
      <c r="EK812" s="233">
        <f t="shared" ca="1" si="938"/>
        <v>0</v>
      </c>
      <c r="EL812" s="235">
        <f ca="1">RANK(EK812,EK3:EK1250)+COUNTIF(EK3:EK812,EK812)-1</f>
        <v>810</v>
      </c>
      <c r="EM812" s="233" t="str">
        <f t="shared" ca="1" si="939"/>
        <v>Brian Barboza (Uruguay)</v>
      </c>
    </row>
    <row r="813" spans="121:143" x14ac:dyDescent="0.2">
      <c r="DQ813" s="233" t="str">
        <f t="shared" ca="1" si="935"/>
        <v>Uruguay</v>
      </c>
      <c r="DR813" s="233">
        <f t="shared" si="936"/>
        <v>4</v>
      </c>
      <c r="DS813" s="233">
        <f t="shared" si="937"/>
        <v>30</v>
      </c>
      <c r="DT813" s="233" t="str">
        <f ca="1">OFFSET(C3,DR813,DS813)</f>
        <v>Brian Rodríguez</v>
      </c>
      <c r="DU813" s="233">
        <f ca="1">COUNTIF('Group Stages'!J7:J150,DT813)</f>
        <v>0</v>
      </c>
      <c r="DV813" s="233">
        <f ca="1">COUNTIF('Group Stages'!K7:K150,DT813)</f>
        <v>0</v>
      </c>
      <c r="DW813" s="233">
        <f ca="1">COUNTIF('Group Stages'!L7:L150,DT813)</f>
        <v>0</v>
      </c>
      <c r="DX813" s="233">
        <f ca="1">COUNTIF('Group Stages'!M7:M150,DT813)</f>
        <v>0</v>
      </c>
      <c r="DY813" s="233">
        <f ca="1">COUNTIF('Group Stages'!N7:N150,DT813)</f>
        <v>0</v>
      </c>
      <c r="DZ813" s="233">
        <f ca="1">COUNTIF('Group Stages'!O7:O150,DT813)</f>
        <v>0</v>
      </c>
      <c r="EA813" s="233">
        <f ca="1">COUNTIF('Group Stages'!P7:P150,DT813)</f>
        <v>0</v>
      </c>
      <c r="EB813" s="233">
        <f ca="1">COUNTIF('Group Stages'!Q7:Q150,DT813)</f>
        <v>0</v>
      </c>
      <c r="EC813" s="233">
        <f ca="1">COUNTIF('Knock Out Stages'!K7:K85,DT813)</f>
        <v>0</v>
      </c>
      <c r="ED813" s="233">
        <f ca="1">COUNTIF('Knock Out Stages'!L7:L85,DT813)</f>
        <v>0</v>
      </c>
      <c r="EE813" s="233">
        <f ca="1">COUNTIF('Knock Out Stages'!M7:M85,DT813)</f>
        <v>0</v>
      </c>
      <c r="EF813" s="233">
        <f ca="1">COUNTIF('Knock Out Stages'!N7:N85,DT813)</f>
        <v>0</v>
      </c>
      <c r="EG813" s="233">
        <f ca="1">COUNTIF('Knock Out Stages'!O7:O85,DT813)</f>
        <v>0</v>
      </c>
      <c r="EH813" s="233">
        <f ca="1">COUNTIF('Knock Out Stages'!P7:P85,DT813)</f>
        <v>0</v>
      </c>
      <c r="EI813" s="233">
        <f ca="1">COUNTIF('Knock Out Stages'!Q7:Q85,DT813)</f>
        <v>0</v>
      </c>
      <c r="EJ813" s="233">
        <f ca="1">COUNTIF('Knock Out Stages'!R7:R85,DT813)</f>
        <v>0</v>
      </c>
      <c r="EK813" s="233">
        <f t="shared" ca="1" si="938"/>
        <v>0</v>
      </c>
      <c r="EL813" s="235">
        <f ca="1">RANK(EK813,EK3:EK1250)+COUNTIF(EK3:EK813,EK813)-1</f>
        <v>811</v>
      </c>
      <c r="EM813" s="233" t="str">
        <f t="shared" ca="1" si="939"/>
        <v>Brian Rodríguez (Uruguay)</v>
      </c>
    </row>
    <row r="814" spans="121:143" x14ac:dyDescent="0.2">
      <c r="DQ814" s="233" t="str">
        <f t="shared" ca="1" si="935"/>
        <v>Uruguay</v>
      </c>
      <c r="DR814" s="233">
        <f t="shared" si="936"/>
        <v>5</v>
      </c>
      <c r="DS814" s="233">
        <f t="shared" si="937"/>
        <v>30</v>
      </c>
      <c r="DT814" s="233" t="str">
        <f ca="1">OFFSET(C3,DR814,DS814)</f>
        <v>Darwin Núñez</v>
      </c>
      <c r="DU814" s="233">
        <f ca="1">COUNTIF('Group Stages'!J7:J150,DT814)</f>
        <v>0</v>
      </c>
      <c r="DV814" s="233">
        <f ca="1">COUNTIF('Group Stages'!K7:K150,DT814)</f>
        <v>0</v>
      </c>
      <c r="DW814" s="233">
        <f ca="1">COUNTIF('Group Stages'!L7:L150,DT814)</f>
        <v>0</v>
      </c>
      <c r="DX814" s="233">
        <f ca="1">COUNTIF('Group Stages'!M7:M150,DT814)</f>
        <v>0</v>
      </c>
      <c r="DY814" s="233">
        <f ca="1">COUNTIF('Group Stages'!N7:N150,DT814)</f>
        <v>0</v>
      </c>
      <c r="DZ814" s="233">
        <f ca="1">COUNTIF('Group Stages'!O7:O150,DT814)</f>
        <v>0</v>
      </c>
      <c r="EA814" s="233">
        <f ca="1">COUNTIF('Group Stages'!P7:P150,DT814)</f>
        <v>0</v>
      </c>
      <c r="EB814" s="233">
        <f ca="1">COUNTIF('Group Stages'!Q7:Q150,DT814)</f>
        <v>0</v>
      </c>
      <c r="EC814" s="233">
        <f ca="1">COUNTIF('Knock Out Stages'!K7:K85,DT814)</f>
        <v>0</v>
      </c>
      <c r="ED814" s="233">
        <f ca="1">COUNTIF('Knock Out Stages'!L7:L85,DT814)</f>
        <v>0</v>
      </c>
      <c r="EE814" s="233">
        <f ca="1">COUNTIF('Knock Out Stages'!M7:M85,DT814)</f>
        <v>0</v>
      </c>
      <c r="EF814" s="233">
        <f ca="1">COUNTIF('Knock Out Stages'!N7:N85,DT814)</f>
        <v>0</v>
      </c>
      <c r="EG814" s="233">
        <f ca="1">COUNTIF('Knock Out Stages'!O7:O85,DT814)</f>
        <v>0</v>
      </c>
      <c r="EH814" s="233">
        <f ca="1">COUNTIF('Knock Out Stages'!P7:P85,DT814)</f>
        <v>0</v>
      </c>
      <c r="EI814" s="233">
        <f ca="1">COUNTIF('Knock Out Stages'!Q7:Q85,DT814)</f>
        <v>0</v>
      </c>
      <c r="EJ814" s="233">
        <f ca="1">COUNTIF('Knock Out Stages'!R7:R85,DT814)</f>
        <v>0</v>
      </c>
      <c r="EK814" s="233">
        <f t="shared" ca="1" si="938"/>
        <v>0</v>
      </c>
      <c r="EL814" s="235">
        <f ca="1">RANK(EK814,EK3:EK1250)+COUNTIF(EK3:EK814,EK814)-1</f>
        <v>812</v>
      </c>
      <c r="EM814" s="233" t="str">
        <f t="shared" ca="1" si="939"/>
        <v>Darwin Núñez (Uruguay)</v>
      </c>
    </row>
    <row r="815" spans="121:143" x14ac:dyDescent="0.2">
      <c r="DQ815" s="233" t="str">
        <f t="shared" ca="1" si="935"/>
        <v>Uruguay</v>
      </c>
      <c r="DR815" s="233">
        <f t="shared" si="936"/>
        <v>6</v>
      </c>
      <c r="DS815" s="233">
        <f t="shared" si="937"/>
        <v>30</v>
      </c>
      <c r="DT815" s="233" t="str">
        <f ca="1">OFFSET(C3,DR815,DS815)</f>
        <v>Emiliano Martínez URG</v>
      </c>
      <c r="DU815" s="233">
        <f ca="1">COUNTIF('Group Stages'!J7:J150,DT815)</f>
        <v>0</v>
      </c>
      <c r="DV815" s="233">
        <f ca="1">COUNTIF('Group Stages'!K7:K150,DT815)</f>
        <v>0</v>
      </c>
      <c r="DW815" s="233">
        <f ca="1">COUNTIF('Group Stages'!L7:L150,DT815)</f>
        <v>0</v>
      </c>
      <c r="DX815" s="233">
        <f ca="1">COUNTIF('Group Stages'!M7:M150,DT815)</f>
        <v>0</v>
      </c>
      <c r="DY815" s="233">
        <f ca="1">COUNTIF('Group Stages'!N7:N150,DT815)</f>
        <v>0</v>
      </c>
      <c r="DZ815" s="233">
        <f ca="1">COUNTIF('Group Stages'!O7:O150,DT815)</f>
        <v>0</v>
      </c>
      <c r="EA815" s="233">
        <f ca="1">COUNTIF('Group Stages'!P7:P150,DT815)</f>
        <v>0</v>
      </c>
      <c r="EB815" s="233">
        <f ca="1">COUNTIF('Group Stages'!Q7:Q150,DT815)</f>
        <v>0</v>
      </c>
      <c r="EC815" s="233">
        <f ca="1">COUNTIF('Knock Out Stages'!K7:K85,DT815)</f>
        <v>0</v>
      </c>
      <c r="ED815" s="233">
        <f ca="1">COUNTIF('Knock Out Stages'!L7:L85,DT815)</f>
        <v>0</v>
      </c>
      <c r="EE815" s="233">
        <f ca="1">COUNTIF('Knock Out Stages'!M7:M85,DT815)</f>
        <v>0</v>
      </c>
      <c r="EF815" s="233">
        <f ca="1">COUNTIF('Knock Out Stages'!N7:N85,DT815)</f>
        <v>0</v>
      </c>
      <c r="EG815" s="233">
        <f ca="1">COUNTIF('Knock Out Stages'!O7:O85,DT815)</f>
        <v>0</v>
      </c>
      <c r="EH815" s="233">
        <f ca="1">COUNTIF('Knock Out Stages'!P7:P85,DT815)</f>
        <v>0</v>
      </c>
      <c r="EI815" s="233">
        <f ca="1">COUNTIF('Knock Out Stages'!Q7:Q85,DT815)</f>
        <v>0</v>
      </c>
      <c r="EJ815" s="233">
        <f ca="1">COUNTIF('Knock Out Stages'!R7:R85,DT815)</f>
        <v>0</v>
      </c>
      <c r="EK815" s="233">
        <f t="shared" ca="1" si="938"/>
        <v>0</v>
      </c>
      <c r="EL815" s="235">
        <f ca="1">RANK(EK815,EK3:EK1250)+COUNTIF(EK3:EK815,EK815)-1</f>
        <v>813</v>
      </c>
      <c r="EM815" s="233" t="str">
        <f t="shared" ca="1" si="939"/>
        <v>Emiliano Martínez URG (Uruguay)</v>
      </c>
    </row>
    <row r="816" spans="121:143" x14ac:dyDescent="0.2">
      <c r="DQ816" s="233" t="str">
        <f t="shared" ca="1" si="935"/>
        <v>Uruguay</v>
      </c>
      <c r="DR816" s="233">
        <f t="shared" si="936"/>
        <v>7</v>
      </c>
      <c r="DS816" s="233">
        <f t="shared" si="937"/>
        <v>30</v>
      </c>
      <c r="DT816" s="233" t="str">
        <f ca="1">OFFSET(C3,DR816,DS816)</f>
        <v>Facundo Martínez</v>
      </c>
      <c r="DU816" s="233">
        <f ca="1">COUNTIF('Group Stages'!J7:J150,DT816)</f>
        <v>0</v>
      </c>
      <c r="DV816" s="233">
        <f ca="1">COUNTIF('Group Stages'!K7:K150,DT816)</f>
        <v>0</v>
      </c>
      <c r="DW816" s="233">
        <f ca="1">COUNTIF('Group Stages'!L7:L150,DT816)</f>
        <v>0</v>
      </c>
      <c r="DX816" s="233">
        <f ca="1">COUNTIF('Group Stages'!M7:M150,DT816)</f>
        <v>0</v>
      </c>
      <c r="DY816" s="233">
        <f ca="1">COUNTIF('Group Stages'!N7:N150,DT816)</f>
        <v>0</v>
      </c>
      <c r="DZ816" s="233">
        <f ca="1">COUNTIF('Group Stages'!O7:O150,DT816)</f>
        <v>0</v>
      </c>
      <c r="EA816" s="233">
        <f ca="1">COUNTIF('Group Stages'!P7:P150,DT816)</f>
        <v>0</v>
      </c>
      <c r="EB816" s="233">
        <f ca="1">COUNTIF('Group Stages'!Q7:Q150,DT816)</f>
        <v>0</v>
      </c>
      <c r="EC816" s="233">
        <f ca="1">COUNTIF('Knock Out Stages'!K7:K85,DT816)</f>
        <v>0</v>
      </c>
      <c r="ED816" s="233">
        <f ca="1">COUNTIF('Knock Out Stages'!L7:L85,DT816)</f>
        <v>0</v>
      </c>
      <c r="EE816" s="233">
        <f ca="1">COUNTIF('Knock Out Stages'!M7:M85,DT816)</f>
        <v>0</v>
      </c>
      <c r="EF816" s="233">
        <f ca="1">COUNTIF('Knock Out Stages'!N7:N85,DT816)</f>
        <v>0</v>
      </c>
      <c r="EG816" s="233">
        <f ca="1">COUNTIF('Knock Out Stages'!O7:O85,DT816)</f>
        <v>0</v>
      </c>
      <c r="EH816" s="233">
        <f ca="1">COUNTIF('Knock Out Stages'!P7:P85,DT816)</f>
        <v>0</v>
      </c>
      <c r="EI816" s="233">
        <f ca="1">COUNTIF('Knock Out Stages'!Q7:Q85,DT816)</f>
        <v>0</v>
      </c>
      <c r="EJ816" s="233">
        <f ca="1">COUNTIF('Knock Out Stages'!R7:R85,DT816)</f>
        <v>0</v>
      </c>
      <c r="EK816" s="233">
        <f t="shared" ca="1" si="938"/>
        <v>0</v>
      </c>
      <c r="EL816" s="235">
        <f ca="1">RANK(EK816,EK3:EK1250)+COUNTIF(EK3:EK816,EK816)-1</f>
        <v>814</v>
      </c>
      <c r="EM816" s="233" t="str">
        <f t="shared" ca="1" si="939"/>
        <v>Facundo Martínez (Uruguay)</v>
      </c>
    </row>
    <row r="817" spans="121:143" x14ac:dyDescent="0.2">
      <c r="DQ817" s="233" t="str">
        <f t="shared" ca="1" si="935"/>
        <v>Uruguay</v>
      </c>
      <c r="DR817" s="233">
        <f t="shared" si="936"/>
        <v>8</v>
      </c>
      <c r="DS817" s="233">
        <f t="shared" si="937"/>
        <v>30</v>
      </c>
      <c r="DT817" s="233" t="str">
        <f ca="1">OFFSET(C3,DR817,DS817)</f>
        <v>Facundo Pellistri</v>
      </c>
      <c r="DU817" s="233">
        <f ca="1">COUNTIF('Group Stages'!J7:J150,DT817)</f>
        <v>0</v>
      </c>
      <c r="DV817" s="233">
        <f ca="1">COUNTIF('Group Stages'!K7:K150,DT817)</f>
        <v>0</v>
      </c>
      <c r="DW817" s="233">
        <f ca="1">COUNTIF('Group Stages'!L7:L150,DT817)</f>
        <v>0</v>
      </c>
      <c r="DX817" s="233">
        <f ca="1">COUNTIF('Group Stages'!M7:M150,DT817)</f>
        <v>0</v>
      </c>
      <c r="DY817" s="233">
        <f ca="1">COUNTIF('Group Stages'!N7:N150,DT817)</f>
        <v>0</v>
      </c>
      <c r="DZ817" s="233">
        <f ca="1">COUNTIF('Group Stages'!O7:O150,DT817)</f>
        <v>0</v>
      </c>
      <c r="EA817" s="233">
        <f ca="1">COUNTIF('Group Stages'!P7:P150,DT817)</f>
        <v>0</v>
      </c>
      <c r="EB817" s="233">
        <f ca="1">COUNTIF('Group Stages'!Q7:Q150,DT817)</f>
        <v>0</v>
      </c>
      <c r="EC817" s="233">
        <f ca="1">COUNTIF('Knock Out Stages'!K7:K85,DT817)</f>
        <v>0</v>
      </c>
      <c r="ED817" s="233">
        <f ca="1">COUNTIF('Knock Out Stages'!L7:L85,DT817)</f>
        <v>0</v>
      </c>
      <c r="EE817" s="233">
        <f ca="1">COUNTIF('Knock Out Stages'!M7:M85,DT817)</f>
        <v>0</v>
      </c>
      <c r="EF817" s="233">
        <f ca="1">COUNTIF('Knock Out Stages'!N7:N85,DT817)</f>
        <v>0</v>
      </c>
      <c r="EG817" s="233">
        <f ca="1">COUNTIF('Knock Out Stages'!O7:O85,DT817)</f>
        <v>0</v>
      </c>
      <c r="EH817" s="233">
        <f ca="1">COUNTIF('Knock Out Stages'!P7:P85,DT817)</f>
        <v>0</v>
      </c>
      <c r="EI817" s="233">
        <f ca="1">COUNTIF('Knock Out Stages'!Q7:Q85,DT817)</f>
        <v>0</v>
      </c>
      <c r="EJ817" s="233">
        <f ca="1">COUNTIF('Knock Out Stages'!R7:R85,DT817)</f>
        <v>0</v>
      </c>
      <c r="EK817" s="233">
        <f t="shared" ca="1" si="938"/>
        <v>0</v>
      </c>
      <c r="EL817" s="235">
        <f ca="1">RANK(EK817,EK3:EK1250)+COUNTIF(EK3:EK817,EK817)-1</f>
        <v>815</v>
      </c>
      <c r="EM817" s="233" t="str">
        <f t="shared" ca="1" si="939"/>
        <v>Facundo Pellistri (Uruguay)</v>
      </c>
    </row>
    <row r="818" spans="121:143" x14ac:dyDescent="0.2">
      <c r="DQ818" s="233" t="str">
        <f t="shared" ca="1" si="935"/>
        <v>Uruguay</v>
      </c>
      <c r="DR818" s="233">
        <f t="shared" si="936"/>
        <v>9</v>
      </c>
      <c r="DS818" s="233">
        <f t="shared" si="937"/>
        <v>30</v>
      </c>
      <c r="DT818" s="233" t="str">
        <f ca="1">OFFSET(C3,DR818,DS818)</f>
        <v>Facundo Torres</v>
      </c>
      <c r="DU818" s="233">
        <f ca="1">COUNTIF('Group Stages'!J7:J150,DT818)</f>
        <v>0</v>
      </c>
      <c r="DV818" s="233">
        <f ca="1">COUNTIF('Group Stages'!K7:K150,DT818)</f>
        <v>0</v>
      </c>
      <c r="DW818" s="233">
        <f ca="1">COUNTIF('Group Stages'!L7:L150,DT818)</f>
        <v>0</v>
      </c>
      <c r="DX818" s="233">
        <f ca="1">COUNTIF('Group Stages'!M7:M150,DT818)</f>
        <v>0</v>
      </c>
      <c r="DY818" s="233">
        <f ca="1">COUNTIF('Group Stages'!N7:N150,DT818)</f>
        <v>0</v>
      </c>
      <c r="DZ818" s="233">
        <f ca="1">COUNTIF('Group Stages'!O7:O150,DT818)</f>
        <v>0</v>
      </c>
      <c r="EA818" s="233">
        <f ca="1">COUNTIF('Group Stages'!P7:P150,DT818)</f>
        <v>0</v>
      </c>
      <c r="EB818" s="233">
        <f ca="1">COUNTIF('Group Stages'!Q7:Q150,DT818)</f>
        <v>0</v>
      </c>
      <c r="EC818" s="233">
        <f ca="1">COUNTIF('Knock Out Stages'!K7:K85,DT818)</f>
        <v>0</v>
      </c>
      <c r="ED818" s="233">
        <f ca="1">COUNTIF('Knock Out Stages'!L7:L85,DT818)</f>
        <v>0</v>
      </c>
      <c r="EE818" s="233">
        <f ca="1">COUNTIF('Knock Out Stages'!M7:M85,DT818)</f>
        <v>0</v>
      </c>
      <c r="EF818" s="233">
        <f ca="1">COUNTIF('Knock Out Stages'!N7:N85,DT818)</f>
        <v>0</v>
      </c>
      <c r="EG818" s="233">
        <f ca="1">COUNTIF('Knock Out Stages'!O7:O85,DT818)</f>
        <v>0</v>
      </c>
      <c r="EH818" s="233">
        <f ca="1">COUNTIF('Knock Out Stages'!P7:P85,DT818)</f>
        <v>0</v>
      </c>
      <c r="EI818" s="233">
        <f ca="1">COUNTIF('Knock Out Stages'!Q7:Q85,DT818)</f>
        <v>0</v>
      </c>
      <c r="EJ818" s="233">
        <f ca="1">COUNTIF('Knock Out Stages'!R7:R85,DT818)</f>
        <v>0</v>
      </c>
      <c r="EK818" s="233">
        <f t="shared" ca="1" si="938"/>
        <v>0</v>
      </c>
      <c r="EL818" s="235">
        <f ca="1">RANK(EK818,EK3:EK1250)+COUNTIF(EK3:EK818,EK818)-1</f>
        <v>816</v>
      </c>
      <c r="EM818" s="233" t="str">
        <f t="shared" ca="1" si="939"/>
        <v>Facundo Torres (Uruguay)</v>
      </c>
    </row>
    <row r="819" spans="121:143" x14ac:dyDescent="0.2">
      <c r="DQ819" s="233" t="str">
        <f t="shared" ca="1" si="935"/>
        <v>Uruguay</v>
      </c>
      <c r="DR819" s="233">
        <f t="shared" si="936"/>
        <v>10</v>
      </c>
      <c r="DS819" s="233">
        <f t="shared" si="937"/>
        <v>30</v>
      </c>
      <c r="DT819" s="233" t="str">
        <f ca="1">OFFSET(C3,DR819,DS819)</f>
        <v>Federico Valverde</v>
      </c>
      <c r="DU819" s="233">
        <f ca="1">COUNTIF('Group Stages'!J7:J150,DT819)</f>
        <v>0</v>
      </c>
      <c r="DV819" s="233">
        <f ca="1">COUNTIF('Group Stages'!K7:K150,DT819)</f>
        <v>0</v>
      </c>
      <c r="DW819" s="233">
        <f ca="1">COUNTIF('Group Stages'!L7:L150,DT819)</f>
        <v>0</v>
      </c>
      <c r="DX819" s="233">
        <f ca="1">COUNTIF('Group Stages'!M7:M150,DT819)</f>
        <v>0</v>
      </c>
      <c r="DY819" s="233">
        <f ca="1">COUNTIF('Group Stages'!N7:N150,DT819)</f>
        <v>0</v>
      </c>
      <c r="DZ819" s="233">
        <f ca="1">COUNTIF('Group Stages'!O7:O150,DT819)</f>
        <v>0</v>
      </c>
      <c r="EA819" s="233">
        <f ca="1">COUNTIF('Group Stages'!P7:P150,DT819)</f>
        <v>0</v>
      </c>
      <c r="EB819" s="233">
        <f ca="1">COUNTIF('Group Stages'!Q7:Q150,DT819)</f>
        <v>0</v>
      </c>
      <c r="EC819" s="233">
        <f ca="1">COUNTIF('Knock Out Stages'!K7:K85,DT819)</f>
        <v>0</v>
      </c>
      <c r="ED819" s="233">
        <f ca="1">COUNTIF('Knock Out Stages'!L7:L85,DT819)</f>
        <v>0</v>
      </c>
      <c r="EE819" s="233">
        <f ca="1">COUNTIF('Knock Out Stages'!M7:M85,DT819)</f>
        <v>0</v>
      </c>
      <c r="EF819" s="233">
        <f ca="1">COUNTIF('Knock Out Stages'!N7:N85,DT819)</f>
        <v>0</v>
      </c>
      <c r="EG819" s="233">
        <f ca="1">COUNTIF('Knock Out Stages'!O7:O85,DT819)</f>
        <v>0</v>
      </c>
      <c r="EH819" s="233">
        <f ca="1">COUNTIF('Knock Out Stages'!P7:P85,DT819)</f>
        <v>0</v>
      </c>
      <c r="EI819" s="233">
        <f ca="1">COUNTIF('Knock Out Stages'!Q7:Q85,DT819)</f>
        <v>0</v>
      </c>
      <c r="EJ819" s="233">
        <f ca="1">COUNTIF('Knock Out Stages'!R7:R85,DT819)</f>
        <v>0</v>
      </c>
      <c r="EK819" s="233">
        <f t="shared" ca="1" si="938"/>
        <v>0</v>
      </c>
      <c r="EL819" s="235">
        <f ca="1">RANK(EK819,EK3:EK1250)+COUNTIF(EK3:EK819,EK819)-1</f>
        <v>817</v>
      </c>
      <c r="EM819" s="233" t="str">
        <f t="shared" ca="1" si="939"/>
        <v>Federico Valverde (Uruguay)</v>
      </c>
    </row>
    <row r="820" spans="121:143" x14ac:dyDescent="0.2">
      <c r="DQ820" s="233" t="str">
        <f t="shared" ca="1" si="935"/>
        <v>Uruguay</v>
      </c>
      <c r="DR820" s="233">
        <f t="shared" si="936"/>
        <v>11</v>
      </c>
      <c r="DS820" s="233">
        <f t="shared" si="937"/>
        <v>30</v>
      </c>
      <c r="DT820" s="233" t="str">
        <f ca="1">OFFSET(C3,DR820,DS820)</f>
        <v>Federico Viñas</v>
      </c>
      <c r="DU820" s="233">
        <f ca="1">COUNTIF('Group Stages'!J7:J150,DT820)</f>
        <v>0</v>
      </c>
      <c r="DV820" s="233">
        <f ca="1">COUNTIF('Group Stages'!K7:K150,DT820)</f>
        <v>0</v>
      </c>
      <c r="DW820" s="233">
        <f ca="1">COUNTIF('Group Stages'!L7:L150,DT820)</f>
        <v>0</v>
      </c>
      <c r="DX820" s="233">
        <f ca="1">COUNTIF('Group Stages'!M7:M150,DT820)</f>
        <v>0</v>
      </c>
      <c r="DY820" s="233">
        <f ca="1">COUNTIF('Group Stages'!N7:N150,DT820)</f>
        <v>0</v>
      </c>
      <c r="DZ820" s="233">
        <f ca="1">COUNTIF('Group Stages'!O7:O150,DT820)</f>
        <v>0</v>
      </c>
      <c r="EA820" s="233">
        <f ca="1">COUNTIF('Group Stages'!P7:P150,DT820)</f>
        <v>0</v>
      </c>
      <c r="EB820" s="233">
        <f ca="1">COUNTIF('Group Stages'!Q7:Q150,DT820)</f>
        <v>0</v>
      </c>
      <c r="EC820" s="233">
        <f ca="1">COUNTIF('Knock Out Stages'!K7:K85,DT820)</f>
        <v>0</v>
      </c>
      <c r="ED820" s="233">
        <f ca="1">COUNTIF('Knock Out Stages'!L7:L85,DT820)</f>
        <v>0</v>
      </c>
      <c r="EE820" s="233">
        <f ca="1">COUNTIF('Knock Out Stages'!M7:M85,DT820)</f>
        <v>0</v>
      </c>
      <c r="EF820" s="233">
        <f ca="1">COUNTIF('Knock Out Stages'!N7:N85,DT820)</f>
        <v>0</v>
      </c>
      <c r="EG820" s="233">
        <f ca="1">COUNTIF('Knock Out Stages'!O7:O85,DT820)</f>
        <v>0</v>
      </c>
      <c r="EH820" s="233">
        <f ca="1">COUNTIF('Knock Out Stages'!P7:P85,DT820)</f>
        <v>0</v>
      </c>
      <c r="EI820" s="233">
        <f ca="1">COUNTIF('Knock Out Stages'!Q7:Q85,DT820)</f>
        <v>0</v>
      </c>
      <c r="EJ820" s="233">
        <f ca="1">COUNTIF('Knock Out Stages'!R7:R85,DT820)</f>
        <v>0</v>
      </c>
      <c r="EK820" s="233">
        <f t="shared" ca="1" si="938"/>
        <v>0</v>
      </c>
      <c r="EL820" s="235">
        <f ca="1">RANK(EK820,EK3:EK1250)+COUNTIF(EK3:EK820,EK820)-1</f>
        <v>818</v>
      </c>
      <c r="EM820" s="233" t="str">
        <f t="shared" ca="1" si="939"/>
        <v>Federico Viñas (Uruguay)</v>
      </c>
    </row>
    <row r="821" spans="121:143" x14ac:dyDescent="0.2">
      <c r="DQ821" s="233" t="str">
        <f t="shared" ca="1" si="935"/>
        <v>Uruguay</v>
      </c>
      <c r="DR821" s="233">
        <f t="shared" si="936"/>
        <v>12</v>
      </c>
      <c r="DS821" s="233">
        <f t="shared" si="937"/>
        <v>30</v>
      </c>
      <c r="DT821" s="233" t="str">
        <f ca="1">OFFSET(C3,DR821,DS821)</f>
        <v>Fernando Muslera</v>
      </c>
      <c r="DU821" s="233">
        <f ca="1">COUNTIF('Group Stages'!J7:J150,DT821)</f>
        <v>0</v>
      </c>
      <c r="DV821" s="233">
        <f ca="1">COUNTIF('Group Stages'!K7:K150,DT821)</f>
        <v>0</v>
      </c>
      <c r="DW821" s="233">
        <f ca="1">COUNTIF('Group Stages'!L7:L150,DT821)</f>
        <v>0</v>
      </c>
      <c r="DX821" s="233">
        <f ca="1">COUNTIF('Group Stages'!M7:M150,DT821)</f>
        <v>0</v>
      </c>
      <c r="DY821" s="233">
        <f ca="1">COUNTIF('Group Stages'!N7:N150,DT821)</f>
        <v>0</v>
      </c>
      <c r="DZ821" s="233">
        <f ca="1">COUNTIF('Group Stages'!O7:O150,DT821)</f>
        <v>0</v>
      </c>
      <c r="EA821" s="233">
        <f ca="1">COUNTIF('Group Stages'!P7:P150,DT821)</f>
        <v>0</v>
      </c>
      <c r="EB821" s="233">
        <f ca="1">COUNTIF('Group Stages'!Q7:Q150,DT821)</f>
        <v>0</v>
      </c>
      <c r="EC821" s="233">
        <f ca="1">COUNTIF('Knock Out Stages'!K7:K85,DT821)</f>
        <v>0</v>
      </c>
      <c r="ED821" s="233">
        <f ca="1">COUNTIF('Knock Out Stages'!L7:L85,DT821)</f>
        <v>0</v>
      </c>
      <c r="EE821" s="233">
        <f ca="1">COUNTIF('Knock Out Stages'!M7:M85,DT821)</f>
        <v>0</v>
      </c>
      <c r="EF821" s="233">
        <f ca="1">COUNTIF('Knock Out Stages'!N7:N85,DT821)</f>
        <v>0</v>
      </c>
      <c r="EG821" s="233">
        <f ca="1">COUNTIF('Knock Out Stages'!O7:O85,DT821)</f>
        <v>0</v>
      </c>
      <c r="EH821" s="233">
        <f ca="1">COUNTIF('Knock Out Stages'!P7:P85,DT821)</f>
        <v>0</v>
      </c>
      <c r="EI821" s="233">
        <f ca="1">COUNTIF('Knock Out Stages'!Q7:Q85,DT821)</f>
        <v>0</v>
      </c>
      <c r="EJ821" s="233">
        <f ca="1">COUNTIF('Knock Out Stages'!R7:R85,DT821)</f>
        <v>0</v>
      </c>
      <c r="EK821" s="233">
        <f t="shared" ca="1" si="938"/>
        <v>0</v>
      </c>
      <c r="EL821" s="235">
        <f ca="1">RANK(EK821,EK3:EK1250)+COUNTIF(EK3:EK821,EK821)-1</f>
        <v>819</v>
      </c>
      <c r="EM821" s="233" t="str">
        <f t="shared" ca="1" si="939"/>
        <v>Fernando Muslera (Uruguay)</v>
      </c>
    </row>
    <row r="822" spans="121:143" x14ac:dyDescent="0.2">
      <c r="DQ822" s="233" t="str">
        <f t="shared" ca="1" si="935"/>
        <v>Uruguay</v>
      </c>
      <c r="DR822" s="233">
        <f t="shared" si="936"/>
        <v>13</v>
      </c>
      <c r="DS822" s="233">
        <f t="shared" si="937"/>
        <v>30</v>
      </c>
      <c r="DT822" s="233" t="str">
        <f ca="1">OFFSET(C3,DR822,DS822)</f>
        <v>Giorgian de Arrascaeta</v>
      </c>
      <c r="DU822" s="233">
        <f ca="1">COUNTIF('Group Stages'!J7:J150,DT822)</f>
        <v>0</v>
      </c>
      <c r="DV822" s="233">
        <f ca="1">COUNTIF('Group Stages'!K7:K150,DT822)</f>
        <v>0</v>
      </c>
      <c r="DW822" s="233">
        <f ca="1">COUNTIF('Group Stages'!L7:L150,DT822)</f>
        <v>0</v>
      </c>
      <c r="DX822" s="233">
        <f ca="1">COUNTIF('Group Stages'!M7:M150,DT822)</f>
        <v>0</v>
      </c>
      <c r="DY822" s="233">
        <f ca="1">COUNTIF('Group Stages'!N7:N150,DT822)</f>
        <v>0</v>
      </c>
      <c r="DZ822" s="233">
        <f ca="1">COUNTIF('Group Stages'!O7:O150,DT822)</f>
        <v>0</v>
      </c>
      <c r="EA822" s="233">
        <f ca="1">COUNTIF('Group Stages'!P7:P150,DT822)</f>
        <v>0</v>
      </c>
      <c r="EB822" s="233">
        <f ca="1">COUNTIF('Group Stages'!Q7:Q150,DT822)</f>
        <v>0</v>
      </c>
      <c r="EC822" s="233">
        <f ca="1">COUNTIF('Knock Out Stages'!K7:K85,DT822)</f>
        <v>0</v>
      </c>
      <c r="ED822" s="233">
        <f ca="1">COUNTIF('Knock Out Stages'!L7:L85,DT822)</f>
        <v>0</v>
      </c>
      <c r="EE822" s="233">
        <f ca="1">COUNTIF('Knock Out Stages'!M7:M85,DT822)</f>
        <v>0</v>
      </c>
      <c r="EF822" s="233">
        <f ca="1">COUNTIF('Knock Out Stages'!N7:N85,DT822)</f>
        <v>0</v>
      </c>
      <c r="EG822" s="233">
        <f ca="1">COUNTIF('Knock Out Stages'!O7:O85,DT822)</f>
        <v>0</v>
      </c>
      <c r="EH822" s="233">
        <f ca="1">COUNTIF('Knock Out Stages'!P7:P85,DT822)</f>
        <v>0</v>
      </c>
      <c r="EI822" s="233">
        <f ca="1">COUNTIF('Knock Out Stages'!Q7:Q85,DT822)</f>
        <v>0</v>
      </c>
      <c r="EJ822" s="233">
        <f ca="1">COUNTIF('Knock Out Stages'!R7:R85,DT822)</f>
        <v>0</v>
      </c>
      <c r="EK822" s="233">
        <f t="shared" ca="1" si="938"/>
        <v>0</v>
      </c>
      <c r="EL822" s="235">
        <f ca="1">RANK(EK822,EK3:EK1250)+COUNTIF(EK3:EK822,EK822)-1</f>
        <v>820</v>
      </c>
      <c r="EM822" s="233" t="str">
        <f t="shared" ca="1" si="939"/>
        <v>Giorgian de Arrascaeta (Uruguay)</v>
      </c>
    </row>
    <row r="823" spans="121:143" x14ac:dyDescent="0.2">
      <c r="DQ823" s="233" t="str">
        <f t="shared" ca="1" si="935"/>
        <v>Uruguay</v>
      </c>
      <c r="DR823" s="233">
        <f t="shared" si="936"/>
        <v>14</v>
      </c>
      <c r="DS823" s="233">
        <f t="shared" si="937"/>
        <v>30</v>
      </c>
      <c r="DT823" s="233" t="str">
        <f ca="1">OFFSET(C3,DR823,DS823)</f>
        <v>Gullermo Varela</v>
      </c>
      <c r="DU823" s="233">
        <f ca="1">COUNTIF('Group Stages'!J7:J150,DT823)</f>
        <v>0</v>
      </c>
      <c r="DV823" s="233">
        <f ca="1">COUNTIF('Group Stages'!K7:K150,DT823)</f>
        <v>0</v>
      </c>
      <c r="DW823" s="233">
        <f ca="1">COUNTIF('Group Stages'!L7:L150,DT823)</f>
        <v>0</v>
      </c>
      <c r="DX823" s="233">
        <f ca="1">COUNTIF('Group Stages'!M7:M150,DT823)</f>
        <v>0</v>
      </c>
      <c r="DY823" s="233">
        <f ca="1">COUNTIF('Group Stages'!N7:N150,DT823)</f>
        <v>0</v>
      </c>
      <c r="DZ823" s="233">
        <f ca="1">COUNTIF('Group Stages'!O7:O150,DT823)</f>
        <v>0</v>
      </c>
      <c r="EA823" s="233">
        <f ca="1">COUNTIF('Group Stages'!P7:P150,DT823)</f>
        <v>0</v>
      </c>
      <c r="EB823" s="233">
        <f ca="1">COUNTIF('Group Stages'!Q7:Q150,DT823)</f>
        <v>0</v>
      </c>
      <c r="EC823" s="233">
        <f ca="1">COUNTIF('Knock Out Stages'!K7:K85,DT823)</f>
        <v>0</v>
      </c>
      <c r="ED823" s="233">
        <f ca="1">COUNTIF('Knock Out Stages'!L7:L85,DT823)</f>
        <v>0</v>
      </c>
      <c r="EE823" s="233">
        <f ca="1">COUNTIF('Knock Out Stages'!M7:M85,DT823)</f>
        <v>0</v>
      </c>
      <c r="EF823" s="233">
        <f ca="1">COUNTIF('Knock Out Stages'!N7:N85,DT823)</f>
        <v>0</v>
      </c>
      <c r="EG823" s="233">
        <f ca="1">COUNTIF('Knock Out Stages'!O7:O85,DT823)</f>
        <v>0</v>
      </c>
      <c r="EH823" s="233">
        <f ca="1">COUNTIF('Knock Out Stages'!P7:P85,DT823)</f>
        <v>0</v>
      </c>
      <c r="EI823" s="233">
        <f ca="1">COUNTIF('Knock Out Stages'!Q7:Q85,DT823)</f>
        <v>0</v>
      </c>
      <c r="EJ823" s="233">
        <f ca="1">COUNTIF('Knock Out Stages'!R7:R85,DT823)</f>
        <v>0</v>
      </c>
      <c r="EK823" s="233">
        <f t="shared" ca="1" si="938"/>
        <v>0</v>
      </c>
      <c r="EL823" s="235">
        <f ca="1">RANK(EK823,EK3:EK1250)+COUNTIF(EK3:EK823,EK823)-1</f>
        <v>821</v>
      </c>
      <c r="EM823" s="233" t="str">
        <f t="shared" ca="1" si="939"/>
        <v>Gullermo Varela (Uruguay)</v>
      </c>
    </row>
    <row r="824" spans="121:143" x14ac:dyDescent="0.2">
      <c r="DQ824" s="233" t="str">
        <f t="shared" ref="DQ824:DQ834" ca="1" si="942">DQ823</f>
        <v>Uruguay</v>
      </c>
      <c r="DR824" s="233">
        <f t="shared" ref="DR824:DR887" si="943">DR798</f>
        <v>15</v>
      </c>
      <c r="DS824" s="233">
        <f t="shared" ref="DS824:DS887" si="944">DS798+1</f>
        <v>30</v>
      </c>
      <c r="DT824" s="233" t="str">
        <f ca="1">OFFSET(C3,DR824,DS824)</f>
        <v>José Luis Rodríguez URG</v>
      </c>
      <c r="DU824" s="233">
        <f ca="1">COUNTIF('Group Stages'!J7:J150,DT824)</f>
        <v>0</v>
      </c>
      <c r="DV824" s="233">
        <f ca="1">COUNTIF('Group Stages'!K7:K150,DT824)</f>
        <v>0</v>
      </c>
      <c r="DW824" s="233">
        <f ca="1">COUNTIF('Group Stages'!L7:L150,DT824)</f>
        <v>0</v>
      </c>
      <c r="DX824" s="233">
        <f ca="1">COUNTIF('Group Stages'!M7:M150,DT824)</f>
        <v>0</v>
      </c>
      <c r="DY824" s="233">
        <f ca="1">COUNTIF('Group Stages'!N7:N150,DT824)</f>
        <v>0</v>
      </c>
      <c r="DZ824" s="233">
        <f ca="1">COUNTIF('Group Stages'!O7:O150,DT824)</f>
        <v>0</v>
      </c>
      <c r="EA824" s="233">
        <f ca="1">COUNTIF('Group Stages'!P7:P150,DT824)</f>
        <v>0</v>
      </c>
      <c r="EB824" s="233">
        <f ca="1">COUNTIF('Group Stages'!Q7:Q150,DT824)</f>
        <v>0</v>
      </c>
      <c r="EC824" s="233">
        <f ca="1">COUNTIF('Knock Out Stages'!K7:K85,DT824)</f>
        <v>0</v>
      </c>
      <c r="ED824" s="233">
        <f ca="1">COUNTIF('Knock Out Stages'!L7:L85,DT824)</f>
        <v>0</v>
      </c>
      <c r="EE824" s="233">
        <f ca="1">COUNTIF('Knock Out Stages'!M7:M85,DT824)</f>
        <v>0</v>
      </c>
      <c r="EF824" s="233">
        <f ca="1">COUNTIF('Knock Out Stages'!N7:N85,DT824)</f>
        <v>0</v>
      </c>
      <c r="EG824" s="233">
        <f ca="1">COUNTIF('Knock Out Stages'!O7:O85,DT824)</f>
        <v>0</v>
      </c>
      <c r="EH824" s="233">
        <f ca="1">COUNTIF('Knock Out Stages'!P7:P85,DT824)</f>
        <v>0</v>
      </c>
      <c r="EI824" s="233">
        <f ca="1">COUNTIF('Knock Out Stages'!Q7:Q85,DT824)</f>
        <v>0</v>
      </c>
      <c r="EJ824" s="233">
        <f ca="1">COUNTIF('Knock Out Stages'!R7:R85,DT824)</f>
        <v>0</v>
      </c>
      <c r="EK824" s="233">
        <f t="shared" ca="1" si="938"/>
        <v>0</v>
      </c>
      <c r="EL824" s="235">
        <f ca="1">RANK(EK824,EK3:EK1250)+COUNTIF(EK3:EK824,EK824)-1</f>
        <v>822</v>
      </c>
      <c r="EM824" s="233" t="str">
        <f t="shared" ca="1" si="939"/>
        <v>José Luis Rodríguez URG (Uruguay)</v>
      </c>
    </row>
    <row r="825" spans="121:143" x14ac:dyDescent="0.2">
      <c r="DQ825" s="233" t="str">
        <f t="shared" ca="1" si="942"/>
        <v>Uruguay</v>
      </c>
      <c r="DR825" s="233">
        <f t="shared" si="943"/>
        <v>16</v>
      </c>
      <c r="DS825" s="233">
        <f t="shared" si="944"/>
        <v>30</v>
      </c>
      <c r="DT825" s="233" t="str">
        <f ca="1">OFFSET(C3,DR825,DS825)</f>
        <v>José María Giménez</v>
      </c>
      <c r="DU825" s="233">
        <f ca="1">COUNTIF('Group Stages'!J7:J150,DT825)</f>
        <v>0</v>
      </c>
      <c r="DV825" s="233">
        <f ca="1">COUNTIF('Group Stages'!K7:K150,DT825)</f>
        <v>0</v>
      </c>
      <c r="DW825" s="233">
        <f ca="1">COUNTIF('Group Stages'!L7:L150,DT825)</f>
        <v>0</v>
      </c>
      <c r="DX825" s="233">
        <f ca="1">COUNTIF('Group Stages'!M7:M150,DT825)</f>
        <v>0</v>
      </c>
      <c r="DY825" s="233">
        <f ca="1">COUNTIF('Group Stages'!N7:N150,DT825)</f>
        <v>0</v>
      </c>
      <c r="DZ825" s="233">
        <f ca="1">COUNTIF('Group Stages'!O7:O150,DT825)</f>
        <v>0</v>
      </c>
      <c r="EA825" s="233">
        <f ca="1">COUNTIF('Group Stages'!P7:P150,DT825)</f>
        <v>0</v>
      </c>
      <c r="EB825" s="233">
        <f ca="1">COUNTIF('Group Stages'!Q7:Q150,DT825)</f>
        <v>0</v>
      </c>
      <c r="EC825" s="233">
        <f ca="1">COUNTIF('Knock Out Stages'!K7:K85,DT825)</f>
        <v>0</v>
      </c>
      <c r="ED825" s="233">
        <f ca="1">COUNTIF('Knock Out Stages'!L7:L85,DT825)</f>
        <v>0</v>
      </c>
      <c r="EE825" s="233">
        <f ca="1">COUNTIF('Knock Out Stages'!M7:M85,DT825)</f>
        <v>0</v>
      </c>
      <c r="EF825" s="233">
        <f ca="1">COUNTIF('Knock Out Stages'!N7:N85,DT825)</f>
        <v>0</v>
      </c>
      <c r="EG825" s="233">
        <f ca="1">COUNTIF('Knock Out Stages'!O7:O85,DT825)</f>
        <v>0</v>
      </c>
      <c r="EH825" s="233">
        <f ca="1">COUNTIF('Knock Out Stages'!P7:P85,DT825)</f>
        <v>0</v>
      </c>
      <c r="EI825" s="233">
        <f ca="1">COUNTIF('Knock Out Stages'!Q7:Q85,DT825)</f>
        <v>0</v>
      </c>
      <c r="EJ825" s="233">
        <f ca="1">COUNTIF('Knock Out Stages'!R7:R85,DT825)</f>
        <v>0</v>
      </c>
      <c r="EK825" s="233">
        <f t="shared" ca="1" si="938"/>
        <v>0</v>
      </c>
      <c r="EL825" s="235">
        <f ca="1">RANK(EK825,EK3:EK1250)+COUNTIF(EK3:EK825,EK825)-1</f>
        <v>823</v>
      </c>
      <c r="EM825" s="233" t="str">
        <f t="shared" ca="1" si="939"/>
        <v>José María Giménez (Uruguay)</v>
      </c>
    </row>
    <row r="826" spans="121:143" x14ac:dyDescent="0.2">
      <c r="DQ826" s="233" t="str">
        <f t="shared" ca="1" si="942"/>
        <v>Uruguay</v>
      </c>
      <c r="DR826" s="233">
        <f t="shared" si="943"/>
        <v>17</v>
      </c>
      <c r="DS826" s="233">
        <f t="shared" si="944"/>
        <v>30</v>
      </c>
      <c r="DT826" s="233" t="str">
        <f ca="1">OFFSET(C3,DR826,DS826)</f>
        <v>Juan Manuel Sanabria</v>
      </c>
      <c r="DU826" s="233">
        <f ca="1">COUNTIF('Group Stages'!J7:J150,DT826)</f>
        <v>0</v>
      </c>
      <c r="DV826" s="233">
        <f ca="1">COUNTIF('Group Stages'!K7:K150,DT826)</f>
        <v>0</v>
      </c>
      <c r="DW826" s="233">
        <f ca="1">COUNTIF('Group Stages'!L7:L150,DT826)</f>
        <v>0</v>
      </c>
      <c r="DX826" s="233">
        <f ca="1">COUNTIF('Group Stages'!M7:M150,DT826)</f>
        <v>0</v>
      </c>
      <c r="DY826" s="233">
        <f ca="1">COUNTIF('Group Stages'!N7:N150,DT826)</f>
        <v>0</v>
      </c>
      <c r="DZ826" s="233">
        <f ca="1">COUNTIF('Group Stages'!O7:O150,DT826)</f>
        <v>0</v>
      </c>
      <c r="EA826" s="233">
        <f ca="1">COUNTIF('Group Stages'!P7:P150,DT826)</f>
        <v>0</v>
      </c>
      <c r="EB826" s="233">
        <f ca="1">COUNTIF('Group Stages'!Q7:Q150,DT826)</f>
        <v>0</v>
      </c>
      <c r="EC826" s="233">
        <f ca="1">COUNTIF('Knock Out Stages'!K7:K85,DT826)</f>
        <v>0</v>
      </c>
      <c r="ED826" s="233">
        <f ca="1">COUNTIF('Knock Out Stages'!L7:L85,DT826)</f>
        <v>0</v>
      </c>
      <c r="EE826" s="233">
        <f ca="1">COUNTIF('Knock Out Stages'!M7:M85,DT826)</f>
        <v>0</v>
      </c>
      <c r="EF826" s="233">
        <f ca="1">COUNTIF('Knock Out Stages'!N7:N85,DT826)</f>
        <v>0</v>
      </c>
      <c r="EG826" s="233">
        <f ca="1">COUNTIF('Knock Out Stages'!O7:O85,DT826)</f>
        <v>0</v>
      </c>
      <c r="EH826" s="233">
        <f ca="1">COUNTIF('Knock Out Stages'!P7:P85,DT826)</f>
        <v>0</v>
      </c>
      <c r="EI826" s="233">
        <f ca="1">COUNTIF('Knock Out Stages'!Q7:Q85,DT826)</f>
        <v>0</v>
      </c>
      <c r="EJ826" s="233">
        <f ca="1">COUNTIF('Knock Out Stages'!R7:R85,DT826)</f>
        <v>0</v>
      </c>
      <c r="EK826" s="233">
        <f t="shared" ca="1" si="938"/>
        <v>0</v>
      </c>
      <c r="EL826" s="235">
        <f ca="1">RANK(EK826,EK3:EK1250)+COUNTIF(EK3:EK826,EK826)-1</f>
        <v>824</v>
      </c>
      <c r="EM826" s="233" t="str">
        <f t="shared" ca="1" si="939"/>
        <v>Juan Manuel Sanabria (Uruguay)</v>
      </c>
    </row>
    <row r="827" spans="121:143" x14ac:dyDescent="0.2">
      <c r="DQ827" s="233" t="str">
        <f t="shared" ca="1" si="942"/>
        <v>Uruguay</v>
      </c>
      <c r="DR827" s="233">
        <f t="shared" si="943"/>
        <v>18</v>
      </c>
      <c r="DS827" s="233">
        <f t="shared" si="944"/>
        <v>30</v>
      </c>
      <c r="DT827" s="233" t="str">
        <f ca="1">OFFSET(C3,DR827,DS827)</f>
        <v>Luciano Gonzalez</v>
      </c>
      <c r="DU827" s="233">
        <f ca="1">COUNTIF('Group Stages'!J7:J150,DT827)</f>
        <v>0</v>
      </c>
      <c r="DV827" s="233">
        <f ca="1">COUNTIF('Group Stages'!K7:K150,DT827)</f>
        <v>0</v>
      </c>
      <c r="DW827" s="233">
        <f ca="1">COUNTIF('Group Stages'!L7:L150,DT827)</f>
        <v>0</v>
      </c>
      <c r="DX827" s="233">
        <f ca="1">COUNTIF('Group Stages'!M7:M150,DT827)</f>
        <v>0</v>
      </c>
      <c r="DY827" s="233">
        <f ca="1">COUNTIF('Group Stages'!N7:N150,DT827)</f>
        <v>0</v>
      </c>
      <c r="DZ827" s="233">
        <f ca="1">COUNTIF('Group Stages'!O7:O150,DT827)</f>
        <v>0</v>
      </c>
      <c r="EA827" s="233">
        <f ca="1">COUNTIF('Group Stages'!P7:P150,DT827)</f>
        <v>0</v>
      </c>
      <c r="EB827" s="233">
        <f ca="1">COUNTIF('Group Stages'!Q7:Q150,DT827)</f>
        <v>0</v>
      </c>
      <c r="EC827" s="233">
        <f ca="1">COUNTIF('Knock Out Stages'!K7:K85,DT827)</f>
        <v>0</v>
      </c>
      <c r="ED827" s="233">
        <f ca="1">COUNTIF('Knock Out Stages'!L7:L85,DT827)</f>
        <v>0</v>
      </c>
      <c r="EE827" s="233">
        <f ca="1">COUNTIF('Knock Out Stages'!M7:M85,DT827)</f>
        <v>0</v>
      </c>
      <c r="EF827" s="233">
        <f ca="1">COUNTIF('Knock Out Stages'!N7:N85,DT827)</f>
        <v>0</v>
      </c>
      <c r="EG827" s="233">
        <f ca="1">COUNTIF('Knock Out Stages'!O7:O85,DT827)</f>
        <v>0</v>
      </c>
      <c r="EH827" s="233">
        <f ca="1">COUNTIF('Knock Out Stages'!P7:P85,DT827)</f>
        <v>0</v>
      </c>
      <c r="EI827" s="233">
        <f ca="1">COUNTIF('Knock Out Stages'!Q7:Q85,DT827)</f>
        <v>0</v>
      </c>
      <c r="EJ827" s="233">
        <f ca="1">COUNTIF('Knock Out Stages'!R7:R85,DT827)</f>
        <v>0</v>
      </c>
      <c r="EK827" s="233">
        <f t="shared" ca="1" si="938"/>
        <v>0</v>
      </c>
      <c r="EL827" s="235">
        <f ca="1">RANK(EK827,EK3:EK1250)+COUNTIF(EK3:EK827,EK827)-1</f>
        <v>825</v>
      </c>
      <c r="EM827" s="233" t="str">
        <f t="shared" ca="1" si="939"/>
        <v>Luciano Gonzalez (Uruguay)</v>
      </c>
    </row>
    <row r="828" spans="121:143" x14ac:dyDescent="0.2">
      <c r="DQ828" s="233" t="str">
        <f t="shared" ca="1" si="942"/>
        <v>Uruguay</v>
      </c>
      <c r="DR828" s="233">
        <f t="shared" si="943"/>
        <v>19</v>
      </c>
      <c r="DS828" s="233">
        <f t="shared" si="944"/>
        <v>30</v>
      </c>
      <c r="DT828" s="233" t="str">
        <f ca="1">OFFSET(C3,DR828,DS828)</f>
        <v>Manuel Ugarte</v>
      </c>
      <c r="DU828" s="233">
        <f ca="1">COUNTIF('Group Stages'!J7:J150,DT828)</f>
        <v>0</v>
      </c>
      <c r="DV828" s="233">
        <f ca="1">COUNTIF('Group Stages'!K7:K150,DT828)</f>
        <v>0</v>
      </c>
      <c r="DW828" s="233">
        <f ca="1">COUNTIF('Group Stages'!L7:L150,DT828)</f>
        <v>0</v>
      </c>
      <c r="DX828" s="233">
        <f ca="1">COUNTIF('Group Stages'!M7:M150,DT828)</f>
        <v>0</v>
      </c>
      <c r="DY828" s="233">
        <f ca="1">COUNTIF('Group Stages'!N7:N150,DT828)</f>
        <v>0</v>
      </c>
      <c r="DZ828" s="233">
        <f ca="1">COUNTIF('Group Stages'!O7:O150,DT828)</f>
        <v>0</v>
      </c>
      <c r="EA828" s="233">
        <f ca="1">COUNTIF('Group Stages'!P7:P150,DT828)</f>
        <v>0</v>
      </c>
      <c r="EB828" s="233">
        <f ca="1">COUNTIF('Group Stages'!Q7:Q150,DT828)</f>
        <v>0</v>
      </c>
      <c r="EC828" s="233">
        <f ca="1">COUNTIF('Knock Out Stages'!K7:K85,DT828)</f>
        <v>0</v>
      </c>
      <c r="ED828" s="233">
        <f ca="1">COUNTIF('Knock Out Stages'!L7:L85,DT828)</f>
        <v>0</v>
      </c>
      <c r="EE828" s="233">
        <f ca="1">COUNTIF('Knock Out Stages'!M7:M85,DT828)</f>
        <v>0</v>
      </c>
      <c r="EF828" s="233">
        <f ca="1">COUNTIF('Knock Out Stages'!N7:N85,DT828)</f>
        <v>0</v>
      </c>
      <c r="EG828" s="233">
        <f ca="1">COUNTIF('Knock Out Stages'!O7:O85,DT828)</f>
        <v>0</v>
      </c>
      <c r="EH828" s="233">
        <f ca="1">COUNTIF('Knock Out Stages'!P7:P85,DT828)</f>
        <v>0</v>
      </c>
      <c r="EI828" s="233">
        <f ca="1">COUNTIF('Knock Out Stages'!Q7:Q85,DT828)</f>
        <v>0</v>
      </c>
      <c r="EJ828" s="233">
        <f ca="1">COUNTIF('Knock Out Stages'!R7:R85,DT828)</f>
        <v>0</v>
      </c>
      <c r="EK828" s="233">
        <f t="shared" ca="1" si="938"/>
        <v>0</v>
      </c>
      <c r="EL828" s="235">
        <f ca="1">RANK(EK828,EK3:EK1250)+COUNTIF(EK3:EK828,EK828)-1</f>
        <v>826</v>
      </c>
      <c r="EM828" s="233" t="str">
        <f t="shared" ca="1" si="939"/>
        <v>Manuel Ugarte (Uruguay)</v>
      </c>
    </row>
    <row r="829" spans="121:143" x14ac:dyDescent="0.2">
      <c r="DQ829" s="233" t="str">
        <f t="shared" ca="1" si="942"/>
        <v>Uruguay</v>
      </c>
      <c r="DR829" s="233">
        <f t="shared" si="943"/>
        <v>20</v>
      </c>
      <c r="DS829" s="233">
        <f t="shared" si="944"/>
        <v>30</v>
      </c>
      <c r="DT829" s="233" t="str">
        <f ca="1">OFFSET(C3,DR829,DS829)</f>
        <v>Mathías Olivera</v>
      </c>
      <c r="DU829" s="233">
        <f ca="1">COUNTIF('Group Stages'!J7:J150,DT829)</f>
        <v>0</v>
      </c>
      <c r="DV829" s="233">
        <f ca="1">COUNTIF('Group Stages'!K7:K150,DT829)</f>
        <v>0</v>
      </c>
      <c r="DW829" s="233">
        <f ca="1">COUNTIF('Group Stages'!L7:L150,DT829)</f>
        <v>0</v>
      </c>
      <c r="DX829" s="233">
        <f ca="1">COUNTIF('Group Stages'!M7:M150,DT829)</f>
        <v>0</v>
      </c>
      <c r="DY829" s="233">
        <f ca="1">COUNTIF('Group Stages'!N7:N150,DT829)</f>
        <v>0</v>
      </c>
      <c r="DZ829" s="233">
        <f ca="1">COUNTIF('Group Stages'!O7:O150,DT829)</f>
        <v>0</v>
      </c>
      <c r="EA829" s="233">
        <f ca="1">COUNTIF('Group Stages'!P7:P150,DT829)</f>
        <v>0</v>
      </c>
      <c r="EB829" s="233">
        <f ca="1">COUNTIF('Group Stages'!Q7:Q150,DT829)</f>
        <v>0</v>
      </c>
      <c r="EC829" s="233">
        <f ca="1">COUNTIF('Knock Out Stages'!K7:K85,DT829)</f>
        <v>0</v>
      </c>
      <c r="ED829" s="233">
        <f ca="1">COUNTIF('Knock Out Stages'!L7:L85,DT829)</f>
        <v>0</v>
      </c>
      <c r="EE829" s="233">
        <f ca="1">COUNTIF('Knock Out Stages'!M7:M85,DT829)</f>
        <v>0</v>
      </c>
      <c r="EF829" s="233">
        <f ca="1">COUNTIF('Knock Out Stages'!N7:N85,DT829)</f>
        <v>0</v>
      </c>
      <c r="EG829" s="233">
        <f ca="1">COUNTIF('Knock Out Stages'!O7:O85,DT829)</f>
        <v>0</v>
      </c>
      <c r="EH829" s="233">
        <f ca="1">COUNTIF('Knock Out Stages'!P7:P85,DT829)</f>
        <v>0</v>
      </c>
      <c r="EI829" s="233">
        <f ca="1">COUNTIF('Knock Out Stages'!Q7:Q85,DT829)</f>
        <v>0</v>
      </c>
      <c r="EJ829" s="233">
        <f ca="1">COUNTIF('Knock Out Stages'!R7:R85,DT829)</f>
        <v>0</v>
      </c>
      <c r="EK829" s="233">
        <f t="shared" ca="1" si="938"/>
        <v>0</v>
      </c>
      <c r="EL829" s="235">
        <f ca="1">RANK(EK829,EK3:EK1250)+COUNTIF(EK3:EK829,EK829)-1</f>
        <v>827</v>
      </c>
      <c r="EM829" s="233" t="str">
        <f t="shared" ca="1" si="939"/>
        <v>Mathías Olivera (Uruguay)</v>
      </c>
    </row>
    <row r="830" spans="121:143" x14ac:dyDescent="0.2">
      <c r="DQ830" s="233" t="str">
        <f t="shared" ca="1" si="942"/>
        <v>Uruguay</v>
      </c>
      <c r="DR830" s="233">
        <f t="shared" si="943"/>
        <v>21</v>
      </c>
      <c r="DS830" s="233">
        <f t="shared" si="944"/>
        <v>30</v>
      </c>
      <c r="DT830" s="233" t="str">
        <f ca="1">OFFSET(C3,DR830,DS830)</f>
        <v>Matías Viña</v>
      </c>
      <c r="DU830" s="233">
        <f ca="1">COUNTIF('Group Stages'!J7:J150,DT830)</f>
        <v>0</v>
      </c>
      <c r="DV830" s="233">
        <f ca="1">COUNTIF('Group Stages'!K7:K150,DT830)</f>
        <v>0</v>
      </c>
      <c r="DW830" s="233">
        <f ca="1">COUNTIF('Group Stages'!L7:L150,DT830)</f>
        <v>0</v>
      </c>
      <c r="DX830" s="233">
        <f ca="1">COUNTIF('Group Stages'!M7:M150,DT830)</f>
        <v>0</v>
      </c>
      <c r="DY830" s="233">
        <f ca="1">COUNTIF('Group Stages'!N7:N150,DT830)</f>
        <v>0</v>
      </c>
      <c r="DZ830" s="233">
        <f ca="1">COUNTIF('Group Stages'!O7:O150,DT830)</f>
        <v>0</v>
      </c>
      <c r="EA830" s="233">
        <f ca="1">COUNTIF('Group Stages'!P7:P150,DT830)</f>
        <v>0</v>
      </c>
      <c r="EB830" s="233">
        <f ca="1">COUNTIF('Group Stages'!Q7:Q150,DT830)</f>
        <v>0</v>
      </c>
      <c r="EC830" s="233">
        <f ca="1">COUNTIF('Knock Out Stages'!K7:K85,DT830)</f>
        <v>0</v>
      </c>
      <c r="ED830" s="233">
        <f ca="1">COUNTIF('Knock Out Stages'!L7:L85,DT830)</f>
        <v>0</v>
      </c>
      <c r="EE830" s="233">
        <f ca="1">COUNTIF('Knock Out Stages'!M7:M85,DT830)</f>
        <v>0</v>
      </c>
      <c r="EF830" s="233">
        <f ca="1">COUNTIF('Knock Out Stages'!N7:N85,DT830)</f>
        <v>0</v>
      </c>
      <c r="EG830" s="233">
        <f ca="1">COUNTIF('Knock Out Stages'!O7:O85,DT830)</f>
        <v>0</v>
      </c>
      <c r="EH830" s="233">
        <f ca="1">COUNTIF('Knock Out Stages'!P7:P85,DT830)</f>
        <v>0</v>
      </c>
      <c r="EI830" s="233">
        <f ca="1">COUNTIF('Knock Out Stages'!Q7:Q85,DT830)</f>
        <v>0</v>
      </c>
      <c r="EJ830" s="233">
        <f ca="1">COUNTIF('Knock Out Stages'!R7:R85,DT830)</f>
        <v>0</v>
      </c>
      <c r="EK830" s="233">
        <f t="shared" ca="1" si="938"/>
        <v>0</v>
      </c>
      <c r="EL830" s="235">
        <f ca="1">RANK(EK830,EK3:EK1250)+COUNTIF(EK3:EK830,EK830)-1</f>
        <v>828</v>
      </c>
      <c r="EM830" s="233" t="str">
        <f t="shared" ca="1" si="939"/>
        <v>Matías Viña (Uruguay)</v>
      </c>
    </row>
    <row r="831" spans="121:143" x14ac:dyDescent="0.2">
      <c r="DQ831" s="233" t="str">
        <f t="shared" ca="1" si="942"/>
        <v>Uruguay</v>
      </c>
      <c r="DR831" s="233">
        <f t="shared" si="943"/>
        <v>22</v>
      </c>
      <c r="DS831" s="233">
        <f t="shared" si="944"/>
        <v>30</v>
      </c>
      <c r="DT831" s="233" t="str">
        <f ca="1">OFFSET(C3,DR831,DS831)</f>
        <v>Maxi Araújo</v>
      </c>
      <c r="DU831" s="233">
        <f ca="1">COUNTIF('Group Stages'!J7:J150,DT831)</f>
        <v>0</v>
      </c>
      <c r="DV831" s="233">
        <f ca="1">COUNTIF('Group Stages'!K7:K150,DT831)</f>
        <v>0</v>
      </c>
      <c r="DW831" s="233">
        <f ca="1">COUNTIF('Group Stages'!L7:L150,DT831)</f>
        <v>0</v>
      </c>
      <c r="DX831" s="233">
        <f ca="1">COUNTIF('Group Stages'!M7:M150,DT831)</f>
        <v>0</v>
      </c>
      <c r="DY831" s="233">
        <f ca="1">COUNTIF('Group Stages'!N7:N150,DT831)</f>
        <v>0</v>
      </c>
      <c r="DZ831" s="233">
        <f ca="1">COUNTIF('Group Stages'!O7:O150,DT831)</f>
        <v>0</v>
      </c>
      <c r="EA831" s="233">
        <f ca="1">COUNTIF('Group Stages'!P7:P150,DT831)</f>
        <v>0</v>
      </c>
      <c r="EB831" s="233">
        <f ca="1">COUNTIF('Group Stages'!Q7:Q150,DT831)</f>
        <v>0</v>
      </c>
      <c r="EC831" s="233">
        <f ca="1">COUNTIF('Knock Out Stages'!K7:K85,DT831)</f>
        <v>0</v>
      </c>
      <c r="ED831" s="233">
        <f ca="1">COUNTIF('Knock Out Stages'!L7:L85,DT831)</f>
        <v>0</v>
      </c>
      <c r="EE831" s="233">
        <f ca="1">COUNTIF('Knock Out Stages'!M7:M85,DT831)</f>
        <v>0</v>
      </c>
      <c r="EF831" s="233">
        <f ca="1">COUNTIF('Knock Out Stages'!N7:N85,DT831)</f>
        <v>0</v>
      </c>
      <c r="EG831" s="233">
        <f ca="1">COUNTIF('Knock Out Stages'!O7:O85,DT831)</f>
        <v>0</v>
      </c>
      <c r="EH831" s="233">
        <f ca="1">COUNTIF('Knock Out Stages'!P7:P85,DT831)</f>
        <v>0</v>
      </c>
      <c r="EI831" s="233">
        <f ca="1">COUNTIF('Knock Out Stages'!Q7:Q85,DT831)</f>
        <v>0</v>
      </c>
      <c r="EJ831" s="233">
        <f ca="1">COUNTIF('Knock Out Stages'!R7:R85,DT831)</f>
        <v>0</v>
      </c>
      <c r="EK831" s="233">
        <f t="shared" ca="1" si="938"/>
        <v>0</v>
      </c>
      <c r="EL831" s="235">
        <f ca="1">RANK(EK831,EK3:EK1250)+COUNTIF(EK3:EK831,EK831)-1</f>
        <v>829</v>
      </c>
      <c r="EM831" s="233" t="str">
        <f t="shared" ca="1" si="939"/>
        <v>Maxi Araújo (Uruguay)</v>
      </c>
    </row>
    <row r="832" spans="121:143" x14ac:dyDescent="0.2">
      <c r="DQ832" s="233" t="str">
        <f t="shared" ca="1" si="942"/>
        <v>Uruguay</v>
      </c>
      <c r="DR832" s="233">
        <f t="shared" si="943"/>
        <v>23</v>
      </c>
      <c r="DS832" s="233">
        <f t="shared" si="944"/>
        <v>30</v>
      </c>
      <c r="DT832" s="233" t="str">
        <f ca="1">OFFSET(C3,DR832,DS832)</f>
        <v>Nicolás de la Cruz</v>
      </c>
      <c r="DU832" s="233">
        <f ca="1">COUNTIF('Group Stages'!J7:J150,DT832)</f>
        <v>0</v>
      </c>
      <c r="DV832" s="233">
        <f ca="1">COUNTIF('Group Stages'!K7:K150,DT832)</f>
        <v>0</v>
      </c>
      <c r="DW832" s="233">
        <f ca="1">COUNTIF('Group Stages'!L7:L150,DT832)</f>
        <v>0</v>
      </c>
      <c r="DX832" s="233">
        <f ca="1">COUNTIF('Group Stages'!M7:M150,DT832)</f>
        <v>0</v>
      </c>
      <c r="DY832" s="233">
        <f ca="1">COUNTIF('Group Stages'!N7:N150,DT832)</f>
        <v>0</v>
      </c>
      <c r="DZ832" s="233">
        <f ca="1">COUNTIF('Group Stages'!O7:O150,DT832)</f>
        <v>0</v>
      </c>
      <c r="EA832" s="233">
        <f ca="1">COUNTIF('Group Stages'!P7:P150,DT832)</f>
        <v>0</v>
      </c>
      <c r="EB832" s="233">
        <f ca="1">COUNTIF('Group Stages'!Q7:Q150,DT832)</f>
        <v>0</v>
      </c>
      <c r="EC832" s="233">
        <f ca="1">COUNTIF('Knock Out Stages'!K7:K85,DT832)</f>
        <v>0</v>
      </c>
      <c r="ED832" s="233">
        <f ca="1">COUNTIF('Knock Out Stages'!L7:L85,DT832)</f>
        <v>0</v>
      </c>
      <c r="EE832" s="233">
        <f ca="1">COUNTIF('Knock Out Stages'!M7:M85,DT832)</f>
        <v>0</v>
      </c>
      <c r="EF832" s="233">
        <f ca="1">COUNTIF('Knock Out Stages'!N7:N85,DT832)</f>
        <v>0</v>
      </c>
      <c r="EG832" s="233">
        <f ca="1">COUNTIF('Knock Out Stages'!O7:O85,DT832)</f>
        <v>0</v>
      </c>
      <c r="EH832" s="233">
        <f ca="1">COUNTIF('Knock Out Stages'!P7:P85,DT832)</f>
        <v>0</v>
      </c>
      <c r="EI832" s="233">
        <f ca="1">COUNTIF('Knock Out Stages'!Q7:Q85,DT832)</f>
        <v>0</v>
      </c>
      <c r="EJ832" s="233">
        <f ca="1">COUNTIF('Knock Out Stages'!R7:R85,DT832)</f>
        <v>0</v>
      </c>
      <c r="EK832" s="233">
        <f t="shared" ca="1" si="938"/>
        <v>0</v>
      </c>
      <c r="EL832" s="235">
        <f ca="1">RANK(EK832,EK3:EK1250)+COUNTIF(EK3:EK832,EK832)-1</f>
        <v>830</v>
      </c>
      <c r="EM832" s="233" t="str">
        <f t="shared" ca="1" si="939"/>
        <v>Nicolás de la Cruz (Uruguay)</v>
      </c>
    </row>
    <row r="833" spans="121:143" x14ac:dyDescent="0.2">
      <c r="DQ833" s="233" t="str">
        <f t="shared" ca="1" si="942"/>
        <v>Uruguay</v>
      </c>
      <c r="DR833" s="233">
        <f t="shared" si="943"/>
        <v>24</v>
      </c>
      <c r="DS833" s="233">
        <f t="shared" si="944"/>
        <v>30</v>
      </c>
      <c r="DT833" s="233" t="str">
        <f ca="1">OFFSET(C3,DR833,DS833)</f>
        <v>Nicolás Fonseca</v>
      </c>
      <c r="DU833" s="233">
        <f ca="1">COUNTIF('Group Stages'!J7:J150,DT833)</f>
        <v>0</v>
      </c>
      <c r="DV833" s="233">
        <f ca="1">COUNTIF('Group Stages'!K7:K150,DT833)</f>
        <v>0</v>
      </c>
      <c r="DW833" s="233">
        <f ca="1">COUNTIF('Group Stages'!L7:L150,DT833)</f>
        <v>0</v>
      </c>
      <c r="DX833" s="233">
        <f ca="1">COUNTIF('Group Stages'!M7:M150,DT833)</f>
        <v>0</v>
      </c>
      <c r="DY833" s="233">
        <f ca="1">COUNTIF('Group Stages'!N7:N150,DT833)</f>
        <v>0</v>
      </c>
      <c r="DZ833" s="233">
        <f ca="1">COUNTIF('Group Stages'!O7:O150,DT833)</f>
        <v>0</v>
      </c>
      <c r="EA833" s="233">
        <f ca="1">COUNTIF('Group Stages'!P7:P150,DT833)</f>
        <v>0</v>
      </c>
      <c r="EB833" s="233">
        <f ca="1">COUNTIF('Group Stages'!Q7:Q150,DT833)</f>
        <v>0</v>
      </c>
      <c r="EC833" s="233">
        <f ca="1">COUNTIF('Knock Out Stages'!K7:K85,DT833)</f>
        <v>0</v>
      </c>
      <c r="ED833" s="233">
        <f ca="1">COUNTIF('Knock Out Stages'!L7:L85,DT833)</f>
        <v>0</v>
      </c>
      <c r="EE833" s="233">
        <f ca="1">COUNTIF('Knock Out Stages'!M7:M85,DT833)</f>
        <v>0</v>
      </c>
      <c r="EF833" s="233">
        <f ca="1">COUNTIF('Knock Out Stages'!N7:N85,DT833)</f>
        <v>0</v>
      </c>
      <c r="EG833" s="233">
        <f ca="1">COUNTIF('Knock Out Stages'!O7:O85,DT833)</f>
        <v>0</v>
      </c>
      <c r="EH833" s="233">
        <f ca="1">COUNTIF('Knock Out Stages'!P7:P85,DT833)</f>
        <v>0</v>
      </c>
      <c r="EI833" s="233">
        <f ca="1">COUNTIF('Knock Out Stages'!Q7:Q85,DT833)</f>
        <v>0</v>
      </c>
      <c r="EJ833" s="233">
        <f ca="1">COUNTIF('Knock Out Stages'!R7:R85,DT833)</f>
        <v>0</v>
      </c>
      <c r="EK833" s="233">
        <f t="shared" ca="1" si="938"/>
        <v>0</v>
      </c>
      <c r="EL833" s="235">
        <f ca="1">RANK(EK833,EK3:EK1250)+COUNTIF(EK3:EK833,EK833)-1</f>
        <v>831</v>
      </c>
      <c r="EM833" s="233" t="str">
        <f t="shared" ca="1" si="939"/>
        <v>Nicolás Fonseca (Uruguay)</v>
      </c>
    </row>
    <row r="834" spans="121:143" x14ac:dyDescent="0.2">
      <c r="DQ834" s="233" t="str">
        <f t="shared" ca="1" si="942"/>
        <v>Uruguay</v>
      </c>
      <c r="DR834" s="233">
        <f t="shared" si="943"/>
        <v>25</v>
      </c>
      <c r="DS834" s="233">
        <f t="shared" si="944"/>
        <v>30</v>
      </c>
      <c r="DT834" s="233" t="str">
        <f ca="1">OFFSET(C3,DR834,DS834)</f>
        <v>Pablo Alcoba</v>
      </c>
      <c r="DU834" s="233">
        <f ca="1">COUNTIF('Group Stages'!J7:J150,DT834)</f>
        <v>0</v>
      </c>
      <c r="DV834" s="233">
        <f ca="1">COUNTIF('Group Stages'!K7:K150,DT834)</f>
        <v>0</v>
      </c>
      <c r="DW834" s="233">
        <f ca="1">COUNTIF('Group Stages'!L7:L150,DT834)</f>
        <v>0</v>
      </c>
      <c r="DX834" s="233">
        <f ca="1">COUNTIF('Group Stages'!M7:M150,DT834)</f>
        <v>0</v>
      </c>
      <c r="DY834" s="233">
        <f ca="1">COUNTIF('Group Stages'!N7:N150,DT834)</f>
        <v>0</v>
      </c>
      <c r="DZ834" s="233">
        <f ca="1">COUNTIF('Group Stages'!O7:O150,DT834)</f>
        <v>0</v>
      </c>
      <c r="EA834" s="233">
        <f ca="1">COUNTIF('Group Stages'!P7:P150,DT834)</f>
        <v>0</v>
      </c>
      <c r="EB834" s="233">
        <f ca="1">COUNTIF('Group Stages'!Q7:Q150,DT834)</f>
        <v>0</v>
      </c>
      <c r="EC834" s="233">
        <f ca="1">COUNTIF('Knock Out Stages'!K7:K85,DT834)</f>
        <v>0</v>
      </c>
      <c r="ED834" s="233">
        <f ca="1">COUNTIF('Knock Out Stages'!L7:L85,DT834)</f>
        <v>0</v>
      </c>
      <c r="EE834" s="233">
        <f ca="1">COUNTIF('Knock Out Stages'!M7:M85,DT834)</f>
        <v>0</v>
      </c>
      <c r="EF834" s="233">
        <f ca="1">COUNTIF('Knock Out Stages'!N7:N85,DT834)</f>
        <v>0</v>
      </c>
      <c r="EG834" s="233">
        <f ca="1">COUNTIF('Knock Out Stages'!O7:O85,DT834)</f>
        <v>0</v>
      </c>
      <c r="EH834" s="233">
        <f ca="1">COUNTIF('Knock Out Stages'!P7:P85,DT834)</f>
        <v>0</v>
      </c>
      <c r="EI834" s="233">
        <f ca="1">COUNTIF('Knock Out Stages'!Q7:Q85,DT834)</f>
        <v>0</v>
      </c>
      <c r="EJ834" s="233">
        <f ca="1">COUNTIF('Knock Out Stages'!R7:R85,DT834)</f>
        <v>0</v>
      </c>
      <c r="EK834" s="233">
        <f t="shared" ca="1" si="938"/>
        <v>0</v>
      </c>
      <c r="EL834" s="235">
        <f ca="1">RANK(EK834,EK3:EK1250)+COUNTIF(EK3:EK834,EK834)-1</f>
        <v>832</v>
      </c>
      <c r="EM834" s="233" t="str">
        <f t="shared" ref="EM834:EM836" ca="1" si="945">DT834&amp;" ("&amp;DQ834&amp;")"</f>
        <v>Pablo Alcoba (Uruguay)</v>
      </c>
    </row>
    <row r="835" spans="121:143" x14ac:dyDescent="0.2">
      <c r="DQ835" s="233" t="str">
        <f ca="1">OFFSET(C2,DR835,DS835)</f>
        <v>France</v>
      </c>
      <c r="DR835" s="233">
        <f t="shared" si="943"/>
        <v>0</v>
      </c>
      <c r="DS835" s="233">
        <f t="shared" si="944"/>
        <v>31</v>
      </c>
      <c r="DT835" s="233" t="str">
        <f ca="1">OFFSET(C3,DR835,DS835)</f>
        <v>Adrien Rabiot</v>
      </c>
      <c r="DU835" s="233">
        <f ca="1">COUNTIF('Group Stages'!J7:J150,DT835)</f>
        <v>0</v>
      </c>
      <c r="DV835" s="233">
        <f ca="1">COUNTIF('Group Stages'!K7:K150,DT835)</f>
        <v>0</v>
      </c>
      <c r="DW835" s="233">
        <f ca="1">COUNTIF('Group Stages'!L7:L150,DT835)</f>
        <v>0</v>
      </c>
      <c r="DX835" s="233">
        <f ca="1">COUNTIF('Group Stages'!M7:M150,DT835)</f>
        <v>0</v>
      </c>
      <c r="DY835" s="233">
        <f ca="1">COUNTIF('Group Stages'!N7:N150,DT835)</f>
        <v>0</v>
      </c>
      <c r="DZ835" s="233">
        <f ca="1">COUNTIF('Group Stages'!O7:O150,DT835)</f>
        <v>0</v>
      </c>
      <c r="EA835" s="233">
        <f ca="1">COUNTIF('Group Stages'!P7:P150,DT835)</f>
        <v>0</v>
      </c>
      <c r="EB835" s="233">
        <f ca="1">COUNTIF('Group Stages'!Q7:Q150,DT835)</f>
        <v>0</v>
      </c>
      <c r="EC835" s="233">
        <f ca="1">COUNTIF('Knock Out Stages'!K7:K85,DT835)</f>
        <v>0</v>
      </c>
      <c r="ED835" s="233">
        <f ca="1">COUNTIF('Knock Out Stages'!L7:L85,DT835)</f>
        <v>0</v>
      </c>
      <c r="EE835" s="233">
        <f ca="1">COUNTIF('Knock Out Stages'!M7:M85,DT835)</f>
        <v>0</v>
      </c>
      <c r="EF835" s="233">
        <f ca="1">COUNTIF('Knock Out Stages'!N7:N85,DT835)</f>
        <v>0</v>
      </c>
      <c r="EG835" s="233">
        <f ca="1">COUNTIF('Knock Out Stages'!O7:O85,DT835)</f>
        <v>0</v>
      </c>
      <c r="EH835" s="233">
        <f ca="1">COUNTIF('Knock Out Stages'!P7:P85,DT835)</f>
        <v>0</v>
      </c>
      <c r="EI835" s="233">
        <f ca="1">COUNTIF('Knock Out Stages'!Q7:Q85,DT835)</f>
        <v>0</v>
      </c>
      <c r="EJ835" s="233">
        <f ca="1">COUNTIF('Knock Out Stages'!R7:R85,DT835)</f>
        <v>0</v>
      </c>
      <c r="EK835" s="233">
        <f t="shared" ca="1" si="938"/>
        <v>0</v>
      </c>
      <c r="EL835" s="235">
        <f ca="1">RANK(EK835,EK3:EK1250)+COUNTIF(EK3:EK835,EK835)-1</f>
        <v>833</v>
      </c>
      <c r="EM835" s="233" t="str">
        <f t="shared" ca="1" si="945"/>
        <v>Adrien Rabiot (France)</v>
      </c>
    </row>
    <row r="836" spans="121:143" x14ac:dyDescent="0.2">
      <c r="DQ836" s="233" t="str">
        <f ca="1">DQ835</f>
        <v>France</v>
      </c>
      <c r="DR836" s="233">
        <f t="shared" si="943"/>
        <v>1</v>
      </c>
      <c r="DS836" s="233">
        <f t="shared" si="944"/>
        <v>31</v>
      </c>
      <c r="DT836" s="233" t="str">
        <f ca="1">OFFSET(C3,DR836,DS836)</f>
        <v>Aurélien Tchouaméni</v>
      </c>
      <c r="DU836" s="233">
        <f ca="1">COUNTIF('Group Stages'!J7:J150,DT836)</f>
        <v>0</v>
      </c>
      <c r="DV836" s="233">
        <f ca="1">COUNTIF('Group Stages'!K7:K150,DT836)</f>
        <v>0</v>
      </c>
      <c r="DW836" s="233">
        <f ca="1">COUNTIF('Group Stages'!L7:L150,DT836)</f>
        <v>0</v>
      </c>
      <c r="DX836" s="233">
        <f ca="1">COUNTIF('Group Stages'!M7:M150,DT836)</f>
        <v>0</v>
      </c>
      <c r="DY836" s="233">
        <f ca="1">COUNTIF('Group Stages'!N7:N150,DT836)</f>
        <v>0</v>
      </c>
      <c r="DZ836" s="233">
        <f ca="1">COUNTIF('Group Stages'!O7:O150,DT836)</f>
        <v>0</v>
      </c>
      <c r="EA836" s="233">
        <f ca="1">COUNTIF('Group Stages'!P7:P150,DT836)</f>
        <v>0</v>
      </c>
      <c r="EB836" s="233">
        <f ca="1">COUNTIF('Group Stages'!Q7:Q150,DT836)</f>
        <v>0</v>
      </c>
      <c r="EC836" s="233">
        <f ca="1">COUNTIF('Knock Out Stages'!K7:K85,DT836)</f>
        <v>0</v>
      </c>
      <c r="ED836" s="233">
        <f ca="1">COUNTIF('Knock Out Stages'!L7:L85,DT836)</f>
        <v>0</v>
      </c>
      <c r="EE836" s="233">
        <f ca="1">COUNTIF('Knock Out Stages'!M7:M85,DT836)</f>
        <v>0</v>
      </c>
      <c r="EF836" s="233">
        <f ca="1">COUNTIF('Knock Out Stages'!N7:N85,DT836)</f>
        <v>0</v>
      </c>
      <c r="EG836" s="233">
        <f ca="1">COUNTIF('Knock Out Stages'!O7:O85,DT836)</f>
        <v>0</v>
      </c>
      <c r="EH836" s="233">
        <f ca="1">COUNTIF('Knock Out Stages'!P7:P85,DT836)</f>
        <v>0</v>
      </c>
      <c r="EI836" s="233">
        <f ca="1">COUNTIF('Knock Out Stages'!Q7:Q85,DT836)</f>
        <v>0</v>
      </c>
      <c r="EJ836" s="233">
        <f ca="1">COUNTIF('Knock Out Stages'!R7:R85,DT836)</f>
        <v>0</v>
      </c>
      <c r="EK836" s="233">
        <f t="shared" ref="EK836:EK899" ca="1" si="946">SUM(DU836:EJ836)</f>
        <v>0</v>
      </c>
      <c r="EL836" s="235">
        <f ca="1">RANK(EK836,EK3:EK1250)+COUNTIF(EK3:EK836,EK836)-1</f>
        <v>834</v>
      </c>
      <c r="EM836" s="233" t="str">
        <f t="shared" ca="1" si="945"/>
        <v>Aurélien Tchouaméni (France)</v>
      </c>
    </row>
    <row r="837" spans="121:143" x14ac:dyDescent="0.2">
      <c r="DQ837" s="233" t="str">
        <f t="shared" ref="DQ837:DQ860" ca="1" si="947">DQ836</f>
        <v>France</v>
      </c>
      <c r="DR837" s="233">
        <f t="shared" si="943"/>
        <v>2</v>
      </c>
      <c r="DS837" s="233">
        <f t="shared" si="944"/>
        <v>31</v>
      </c>
      <c r="DT837" s="233" t="str">
        <f ca="1">OFFSET(C3,DR837,DS837)</f>
        <v>Brice Samba</v>
      </c>
      <c r="DU837" s="233">
        <f ca="1">COUNTIF('Group Stages'!J7:J150,DT837)</f>
        <v>0</v>
      </c>
      <c r="DV837" s="233">
        <f ca="1">COUNTIF('Group Stages'!K7:K150,DT837)</f>
        <v>0</v>
      </c>
      <c r="DW837" s="233">
        <f ca="1">COUNTIF('Group Stages'!L7:L150,DT837)</f>
        <v>0</v>
      </c>
      <c r="DX837" s="233">
        <f ca="1">COUNTIF('Group Stages'!M7:M150,DT837)</f>
        <v>0</v>
      </c>
      <c r="DY837" s="233">
        <f ca="1">COUNTIF('Group Stages'!N7:N150,DT837)</f>
        <v>0</v>
      </c>
      <c r="DZ837" s="233">
        <f ca="1">COUNTIF('Group Stages'!O7:O150,DT837)</f>
        <v>0</v>
      </c>
      <c r="EA837" s="233">
        <f ca="1">COUNTIF('Group Stages'!P7:P150,DT837)</f>
        <v>0</v>
      </c>
      <c r="EB837" s="233">
        <f ca="1">COUNTIF('Group Stages'!Q7:Q150,DT837)</f>
        <v>0</v>
      </c>
      <c r="EC837" s="233">
        <f ca="1">COUNTIF('Knock Out Stages'!K7:K85,DT837)</f>
        <v>0</v>
      </c>
      <c r="ED837" s="233">
        <f ca="1">COUNTIF('Knock Out Stages'!L7:L85,DT837)</f>
        <v>0</v>
      </c>
      <c r="EE837" s="233">
        <f ca="1">COUNTIF('Knock Out Stages'!M7:M85,DT837)</f>
        <v>0</v>
      </c>
      <c r="EF837" s="233">
        <f ca="1">COUNTIF('Knock Out Stages'!N7:N85,DT837)</f>
        <v>0</v>
      </c>
      <c r="EG837" s="233">
        <f ca="1">COUNTIF('Knock Out Stages'!O7:O85,DT837)</f>
        <v>0</v>
      </c>
      <c r="EH837" s="233">
        <f ca="1">COUNTIF('Knock Out Stages'!P7:P85,DT837)</f>
        <v>0</v>
      </c>
      <c r="EI837" s="233">
        <f ca="1">COUNTIF('Knock Out Stages'!Q7:Q85,DT837)</f>
        <v>0</v>
      </c>
      <c r="EJ837" s="233">
        <f ca="1">COUNTIF('Knock Out Stages'!R7:R85,DT837)</f>
        <v>0</v>
      </c>
      <c r="EK837" s="233">
        <f t="shared" ca="1" si="946"/>
        <v>0</v>
      </c>
      <c r="EL837" s="235">
        <f ca="1">RANK(EK837,EK3:EK1250)+COUNTIF(EK3:EK837,EK837)-1</f>
        <v>835</v>
      </c>
      <c r="EM837" s="233" t="str">
        <f t="shared" ref="EM837:EM900" ca="1" si="948">DT837&amp;" ("&amp;DQ837&amp;")"</f>
        <v>Brice Samba (France)</v>
      </c>
    </row>
    <row r="838" spans="121:143" x14ac:dyDescent="0.2">
      <c r="DQ838" s="233" t="str">
        <f t="shared" ca="1" si="947"/>
        <v>France</v>
      </c>
      <c r="DR838" s="233">
        <f t="shared" si="943"/>
        <v>3</v>
      </c>
      <c r="DS838" s="233">
        <f t="shared" si="944"/>
        <v>31</v>
      </c>
      <c r="DT838" s="233" t="str">
        <f ca="1">OFFSET(C3,DR838,DS838)</f>
        <v>Dayot Upamecano</v>
      </c>
      <c r="DU838" s="233">
        <f ca="1">COUNTIF('Group Stages'!J7:J150,DT838)</f>
        <v>0</v>
      </c>
      <c r="DV838" s="233">
        <f ca="1">COUNTIF('Group Stages'!K7:K150,DT838)</f>
        <v>0</v>
      </c>
      <c r="DW838" s="233">
        <f ca="1">COUNTIF('Group Stages'!L7:L150,DT838)</f>
        <v>0</v>
      </c>
      <c r="DX838" s="233">
        <f ca="1">COUNTIF('Group Stages'!M7:M150,DT838)</f>
        <v>0</v>
      </c>
      <c r="DY838" s="233">
        <f ca="1">COUNTIF('Group Stages'!N7:N150,DT838)</f>
        <v>0</v>
      </c>
      <c r="DZ838" s="233">
        <f ca="1">COUNTIF('Group Stages'!O7:O150,DT838)</f>
        <v>0</v>
      </c>
      <c r="EA838" s="233">
        <f ca="1">COUNTIF('Group Stages'!P7:P150,DT838)</f>
        <v>0</v>
      </c>
      <c r="EB838" s="233">
        <f ca="1">COUNTIF('Group Stages'!Q7:Q150,DT838)</f>
        <v>0</v>
      </c>
      <c r="EC838" s="233">
        <f ca="1">COUNTIF('Knock Out Stages'!K7:K85,DT838)</f>
        <v>0</v>
      </c>
      <c r="ED838" s="233">
        <f ca="1">COUNTIF('Knock Out Stages'!L7:L85,DT838)</f>
        <v>0</v>
      </c>
      <c r="EE838" s="233">
        <f ca="1">COUNTIF('Knock Out Stages'!M7:M85,DT838)</f>
        <v>0</v>
      </c>
      <c r="EF838" s="233">
        <f ca="1">COUNTIF('Knock Out Stages'!N7:N85,DT838)</f>
        <v>0</v>
      </c>
      <c r="EG838" s="233">
        <f ca="1">COUNTIF('Knock Out Stages'!O7:O85,DT838)</f>
        <v>0</v>
      </c>
      <c r="EH838" s="233">
        <f ca="1">COUNTIF('Knock Out Stages'!P7:P85,DT838)</f>
        <v>0</v>
      </c>
      <c r="EI838" s="233">
        <f ca="1">COUNTIF('Knock Out Stages'!Q7:Q85,DT838)</f>
        <v>0</v>
      </c>
      <c r="EJ838" s="233">
        <f ca="1">COUNTIF('Knock Out Stages'!R7:R85,DT838)</f>
        <v>0</v>
      </c>
      <c r="EK838" s="233">
        <f t="shared" ca="1" si="946"/>
        <v>0</v>
      </c>
      <c r="EL838" s="235">
        <f ca="1">RANK(EK838,EK3:EK1250)+COUNTIF(EK3:EK838,EK838)-1</f>
        <v>836</v>
      </c>
      <c r="EM838" s="233" t="str">
        <f t="shared" ca="1" si="948"/>
        <v>Dayot Upamecano (France)</v>
      </c>
    </row>
    <row r="839" spans="121:143" x14ac:dyDescent="0.2">
      <c r="DQ839" s="233" t="str">
        <f t="shared" ca="1" si="947"/>
        <v>France</v>
      </c>
      <c r="DR839" s="233">
        <f t="shared" si="943"/>
        <v>4</v>
      </c>
      <c r="DS839" s="233">
        <f t="shared" si="944"/>
        <v>31</v>
      </c>
      <c r="DT839" s="233" t="str">
        <f ca="1">OFFSET(C3,DR839,DS839)</f>
        <v>Désiré Doué</v>
      </c>
      <c r="DU839" s="233">
        <f ca="1">COUNTIF('Group Stages'!J7:J150,DT839)</f>
        <v>0</v>
      </c>
      <c r="DV839" s="233">
        <f ca="1">COUNTIF('Group Stages'!K7:K150,DT839)</f>
        <v>0</v>
      </c>
      <c r="DW839" s="233">
        <f ca="1">COUNTIF('Group Stages'!L7:L150,DT839)</f>
        <v>0</v>
      </c>
      <c r="DX839" s="233">
        <f ca="1">COUNTIF('Group Stages'!M7:M150,DT839)</f>
        <v>0</v>
      </c>
      <c r="DY839" s="233">
        <f ca="1">COUNTIF('Group Stages'!N7:N150,DT839)</f>
        <v>0</v>
      </c>
      <c r="DZ839" s="233">
        <f ca="1">COUNTIF('Group Stages'!O7:O150,DT839)</f>
        <v>0</v>
      </c>
      <c r="EA839" s="233">
        <f ca="1">COUNTIF('Group Stages'!P7:P150,DT839)</f>
        <v>0</v>
      </c>
      <c r="EB839" s="233">
        <f ca="1">COUNTIF('Group Stages'!Q7:Q150,DT839)</f>
        <v>0</v>
      </c>
      <c r="EC839" s="233">
        <f ca="1">COUNTIF('Knock Out Stages'!K7:K85,DT839)</f>
        <v>0</v>
      </c>
      <c r="ED839" s="233">
        <f ca="1">COUNTIF('Knock Out Stages'!L7:L85,DT839)</f>
        <v>0</v>
      </c>
      <c r="EE839" s="233">
        <f ca="1">COUNTIF('Knock Out Stages'!M7:M85,DT839)</f>
        <v>0</v>
      </c>
      <c r="EF839" s="233">
        <f ca="1">COUNTIF('Knock Out Stages'!N7:N85,DT839)</f>
        <v>0</v>
      </c>
      <c r="EG839" s="233">
        <f ca="1">COUNTIF('Knock Out Stages'!O7:O85,DT839)</f>
        <v>0</v>
      </c>
      <c r="EH839" s="233">
        <f ca="1">COUNTIF('Knock Out Stages'!P7:P85,DT839)</f>
        <v>0</v>
      </c>
      <c r="EI839" s="233">
        <f ca="1">COUNTIF('Knock Out Stages'!Q7:Q85,DT839)</f>
        <v>0</v>
      </c>
      <c r="EJ839" s="233">
        <f ca="1">COUNTIF('Knock Out Stages'!R7:R85,DT839)</f>
        <v>0</v>
      </c>
      <c r="EK839" s="233">
        <f t="shared" ca="1" si="946"/>
        <v>0</v>
      </c>
      <c r="EL839" s="235">
        <f ca="1">RANK(EK839,EK3:EK1250)+COUNTIF(EK3:EK839,EK839)-1</f>
        <v>837</v>
      </c>
      <c r="EM839" s="233" t="str">
        <f t="shared" ca="1" si="948"/>
        <v>Désiré Doué (France)</v>
      </c>
    </row>
    <row r="840" spans="121:143" x14ac:dyDescent="0.2">
      <c r="DQ840" s="233" t="str">
        <f t="shared" ca="1" si="947"/>
        <v>France</v>
      </c>
      <c r="DR840" s="233">
        <f t="shared" si="943"/>
        <v>5</v>
      </c>
      <c r="DS840" s="233">
        <f t="shared" si="944"/>
        <v>31</v>
      </c>
      <c r="DT840" s="233" t="str">
        <f ca="1">OFFSET(C3,DR840,DS840)</f>
        <v>Eduardo Camavinga</v>
      </c>
      <c r="DU840" s="233">
        <f ca="1">COUNTIF('Group Stages'!J7:J150,DT840)</f>
        <v>0</v>
      </c>
      <c r="DV840" s="233">
        <f ca="1">COUNTIF('Group Stages'!K7:K150,DT840)</f>
        <v>0</v>
      </c>
      <c r="DW840" s="233">
        <f ca="1">COUNTIF('Group Stages'!L7:L150,DT840)</f>
        <v>0</v>
      </c>
      <c r="DX840" s="233">
        <f ca="1">COUNTIF('Group Stages'!M7:M150,DT840)</f>
        <v>0</v>
      </c>
      <c r="DY840" s="233">
        <f ca="1">COUNTIF('Group Stages'!N7:N150,DT840)</f>
        <v>0</v>
      </c>
      <c r="DZ840" s="233">
        <f ca="1">COUNTIF('Group Stages'!O7:O150,DT840)</f>
        <v>0</v>
      </c>
      <c r="EA840" s="233">
        <f ca="1">COUNTIF('Group Stages'!P7:P150,DT840)</f>
        <v>0</v>
      </c>
      <c r="EB840" s="233">
        <f ca="1">COUNTIF('Group Stages'!Q7:Q150,DT840)</f>
        <v>0</v>
      </c>
      <c r="EC840" s="233">
        <f ca="1">COUNTIF('Knock Out Stages'!K7:K85,DT840)</f>
        <v>0</v>
      </c>
      <c r="ED840" s="233">
        <f ca="1">COUNTIF('Knock Out Stages'!L7:L85,DT840)</f>
        <v>0</v>
      </c>
      <c r="EE840" s="233">
        <f ca="1">COUNTIF('Knock Out Stages'!M7:M85,DT840)</f>
        <v>0</v>
      </c>
      <c r="EF840" s="233">
        <f ca="1">COUNTIF('Knock Out Stages'!N7:N85,DT840)</f>
        <v>0</v>
      </c>
      <c r="EG840" s="233">
        <f ca="1">COUNTIF('Knock Out Stages'!O7:O85,DT840)</f>
        <v>0</v>
      </c>
      <c r="EH840" s="233">
        <f ca="1">COUNTIF('Knock Out Stages'!P7:P85,DT840)</f>
        <v>0</v>
      </c>
      <c r="EI840" s="233">
        <f ca="1">COUNTIF('Knock Out Stages'!Q7:Q85,DT840)</f>
        <v>0</v>
      </c>
      <c r="EJ840" s="233">
        <f ca="1">COUNTIF('Knock Out Stages'!R7:R85,DT840)</f>
        <v>0</v>
      </c>
      <c r="EK840" s="233">
        <f t="shared" ca="1" si="946"/>
        <v>0</v>
      </c>
      <c r="EL840" s="235">
        <f ca="1">RANK(EK840,EK3:EK1250)+COUNTIF(EK3:EK840,EK840)-1</f>
        <v>838</v>
      </c>
      <c r="EM840" s="233" t="str">
        <f t="shared" ca="1" si="948"/>
        <v>Eduardo Camavinga (France)</v>
      </c>
    </row>
    <row r="841" spans="121:143" x14ac:dyDescent="0.2">
      <c r="DQ841" s="233" t="str">
        <f t="shared" ca="1" si="947"/>
        <v>France</v>
      </c>
      <c r="DR841" s="233">
        <f t="shared" si="943"/>
        <v>6</v>
      </c>
      <c r="DS841" s="233">
        <f t="shared" si="944"/>
        <v>31</v>
      </c>
      <c r="DT841" s="233" t="str">
        <f ca="1">OFFSET(C3,DR841,DS841)</f>
        <v>Hugo Ekitike</v>
      </c>
      <c r="DU841" s="233">
        <f ca="1">COUNTIF('Group Stages'!J7:J150,DT841)</f>
        <v>0</v>
      </c>
      <c r="DV841" s="233">
        <f ca="1">COUNTIF('Group Stages'!K7:K150,DT841)</f>
        <v>0</v>
      </c>
      <c r="DW841" s="233">
        <f ca="1">COUNTIF('Group Stages'!L7:L150,DT841)</f>
        <v>0</v>
      </c>
      <c r="DX841" s="233">
        <f ca="1">COUNTIF('Group Stages'!M7:M150,DT841)</f>
        <v>0</v>
      </c>
      <c r="DY841" s="233">
        <f ca="1">COUNTIF('Group Stages'!N7:N150,DT841)</f>
        <v>0</v>
      </c>
      <c r="DZ841" s="233">
        <f ca="1">COUNTIF('Group Stages'!O7:O150,DT841)</f>
        <v>0</v>
      </c>
      <c r="EA841" s="233">
        <f ca="1">COUNTIF('Group Stages'!P7:P150,DT841)</f>
        <v>0</v>
      </c>
      <c r="EB841" s="233">
        <f ca="1">COUNTIF('Group Stages'!Q7:Q150,DT841)</f>
        <v>0</v>
      </c>
      <c r="EC841" s="233">
        <f ca="1">COUNTIF('Knock Out Stages'!K7:K85,DT841)</f>
        <v>0</v>
      </c>
      <c r="ED841" s="233">
        <f ca="1">COUNTIF('Knock Out Stages'!L7:L85,DT841)</f>
        <v>0</v>
      </c>
      <c r="EE841" s="233">
        <f ca="1">COUNTIF('Knock Out Stages'!M7:M85,DT841)</f>
        <v>0</v>
      </c>
      <c r="EF841" s="233">
        <f ca="1">COUNTIF('Knock Out Stages'!N7:N85,DT841)</f>
        <v>0</v>
      </c>
      <c r="EG841" s="233">
        <f ca="1">COUNTIF('Knock Out Stages'!O7:O85,DT841)</f>
        <v>0</v>
      </c>
      <c r="EH841" s="233">
        <f ca="1">COUNTIF('Knock Out Stages'!P7:P85,DT841)</f>
        <v>0</v>
      </c>
      <c r="EI841" s="233">
        <f ca="1">COUNTIF('Knock Out Stages'!Q7:Q85,DT841)</f>
        <v>0</v>
      </c>
      <c r="EJ841" s="233">
        <f ca="1">COUNTIF('Knock Out Stages'!R7:R85,DT841)</f>
        <v>0</v>
      </c>
      <c r="EK841" s="233">
        <f t="shared" ca="1" si="946"/>
        <v>0</v>
      </c>
      <c r="EL841" s="235">
        <f ca="1">RANK(EK841,EK3:EK1250)+COUNTIF(EK3:EK841,EK841)-1</f>
        <v>839</v>
      </c>
      <c r="EM841" s="233" t="str">
        <f t="shared" ca="1" si="948"/>
        <v>Hugo Ekitike (France)</v>
      </c>
    </row>
    <row r="842" spans="121:143" x14ac:dyDescent="0.2">
      <c r="DQ842" s="233" t="str">
        <f t="shared" ca="1" si="947"/>
        <v>France</v>
      </c>
      <c r="DR842" s="233">
        <f t="shared" si="943"/>
        <v>7</v>
      </c>
      <c r="DS842" s="233">
        <f t="shared" si="944"/>
        <v>31</v>
      </c>
      <c r="DT842" s="233" t="str">
        <f ca="1">OFFSET(C3,DR842,DS842)</f>
        <v>Ibrahima Konaté</v>
      </c>
      <c r="DU842" s="233">
        <f ca="1">COUNTIF('Group Stages'!J7:J150,DT842)</f>
        <v>0</v>
      </c>
      <c r="DV842" s="233">
        <f ca="1">COUNTIF('Group Stages'!K7:K150,DT842)</f>
        <v>0</v>
      </c>
      <c r="DW842" s="233">
        <f ca="1">COUNTIF('Group Stages'!L7:L150,DT842)</f>
        <v>0</v>
      </c>
      <c r="DX842" s="233">
        <f ca="1">COUNTIF('Group Stages'!M7:M150,DT842)</f>
        <v>0</v>
      </c>
      <c r="DY842" s="233">
        <f ca="1">COUNTIF('Group Stages'!N7:N150,DT842)</f>
        <v>0</v>
      </c>
      <c r="DZ842" s="233">
        <f ca="1">COUNTIF('Group Stages'!O7:O150,DT842)</f>
        <v>0</v>
      </c>
      <c r="EA842" s="233">
        <f ca="1">COUNTIF('Group Stages'!P7:P150,DT842)</f>
        <v>0</v>
      </c>
      <c r="EB842" s="233">
        <f ca="1">COUNTIF('Group Stages'!Q7:Q150,DT842)</f>
        <v>0</v>
      </c>
      <c r="EC842" s="233">
        <f ca="1">COUNTIF('Knock Out Stages'!K7:K85,DT842)</f>
        <v>0</v>
      </c>
      <c r="ED842" s="233">
        <f ca="1">COUNTIF('Knock Out Stages'!L7:L85,DT842)</f>
        <v>0</v>
      </c>
      <c r="EE842" s="233">
        <f ca="1">COUNTIF('Knock Out Stages'!M7:M85,DT842)</f>
        <v>0</v>
      </c>
      <c r="EF842" s="233">
        <f ca="1">COUNTIF('Knock Out Stages'!N7:N85,DT842)</f>
        <v>0</v>
      </c>
      <c r="EG842" s="233">
        <f ca="1">COUNTIF('Knock Out Stages'!O7:O85,DT842)</f>
        <v>0</v>
      </c>
      <c r="EH842" s="233">
        <f ca="1">COUNTIF('Knock Out Stages'!P7:P85,DT842)</f>
        <v>0</v>
      </c>
      <c r="EI842" s="233">
        <f ca="1">COUNTIF('Knock Out Stages'!Q7:Q85,DT842)</f>
        <v>0</v>
      </c>
      <c r="EJ842" s="233">
        <f ca="1">COUNTIF('Knock Out Stages'!R7:R85,DT842)</f>
        <v>0</v>
      </c>
      <c r="EK842" s="233">
        <f t="shared" ca="1" si="946"/>
        <v>0</v>
      </c>
      <c r="EL842" s="235">
        <f ca="1">RANK(EK842,EK3:EK1250)+COUNTIF(EK3:EK842,EK842)-1</f>
        <v>840</v>
      </c>
      <c r="EM842" s="233" t="str">
        <f t="shared" ca="1" si="948"/>
        <v>Ibrahima Konaté (France)</v>
      </c>
    </row>
    <row r="843" spans="121:143" x14ac:dyDescent="0.2">
      <c r="DQ843" s="233" t="str">
        <f t="shared" ca="1" si="947"/>
        <v>France</v>
      </c>
      <c r="DR843" s="233">
        <f t="shared" si="943"/>
        <v>8</v>
      </c>
      <c r="DS843" s="233">
        <f t="shared" si="944"/>
        <v>31</v>
      </c>
      <c r="DT843" s="233" t="str">
        <f ca="1">OFFSET(C3,DR843,DS843)</f>
        <v>Kylian Mbappé</v>
      </c>
      <c r="DU843" s="233">
        <f ca="1">COUNTIF('Group Stages'!J7:J150,DT843)</f>
        <v>0</v>
      </c>
      <c r="DV843" s="233">
        <f ca="1">COUNTIF('Group Stages'!K7:K150,DT843)</f>
        <v>0</v>
      </c>
      <c r="DW843" s="233">
        <f ca="1">COUNTIF('Group Stages'!L7:L150,DT843)</f>
        <v>0</v>
      </c>
      <c r="DX843" s="233">
        <f ca="1">COUNTIF('Group Stages'!M7:M150,DT843)</f>
        <v>0</v>
      </c>
      <c r="DY843" s="233">
        <f ca="1">COUNTIF('Group Stages'!N7:N150,DT843)</f>
        <v>0</v>
      </c>
      <c r="DZ843" s="233">
        <f ca="1">COUNTIF('Group Stages'!O7:O150,DT843)</f>
        <v>0</v>
      </c>
      <c r="EA843" s="233">
        <f ca="1">COUNTIF('Group Stages'!P7:P150,DT843)</f>
        <v>0</v>
      </c>
      <c r="EB843" s="233">
        <f ca="1">COUNTIF('Group Stages'!Q7:Q150,DT843)</f>
        <v>0</v>
      </c>
      <c r="EC843" s="233">
        <f ca="1">COUNTIF('Knock Out Stages'!K7:K85,DT843)</f>
        <v>0</v>
      </c>
      <c r="ED843" s="233">
        <f ca="1">COUNTIF('Knock Out Stages'!L7:L85,DT843)</f>
        <v>0</v>
      </c>
      <c r="EE843" s="233">
        <f ca="1">COUNTIF('Knock Out Stages'!M7:M85,DT843)</f>
        <v>0</v>
      </c>
      <c r="EF843" s="233">
        <f ca="1">COUNTIF('Knock Out Stages'!N7:N85,DT843)</f>
        <v>0</v>
      </c>
      <c r="EG843" s="233">
        <f ca="1">COUNTIF('Knock Out Stages'!O7:O85,DT843)</f>
        <v>0</v>
      </c>
      <c r="EH843" s="233">
        <f ca="1">COUNTIF('Knock Out Stages'!P7:P85,DT843)</f>
        <v>0</v>
      </c>
      <c r="EI843" s="233">
        <f ca="1">COUNTIF('Knock Out Stages'!Q7:Q85,DT843)</f>
        <v>0</v>
      </c>
      <c r="EJ843" s="233">
        <f ca="1">COUNTIF('Knock Out Stages'!R7:R85,DT843)</f>
        <v>0</v>
      </c>
      <c r="EK843" s="233">
        <f t="shared" ca="1" si="946"/>
        <v>0</v>
      </c>
      <c r="EL843" s="235">
        <f ca="1">RANK(EK843,EK3:EK1250)+COUNTIF(EK3:EK843,EK843)-1</f>
        <v>841</v>
      </c>
      <c r="EM843" s="233" t="str">
        <f t="shared" ca="1" si="948"/>
        <v>Kylian Mbappé (France)</v>
      </c>
    </row>
    <row r="844" spans="121:143" x14ac:dyDescent="0.2">
      <c r="DQ844" s="233" t="str">
        <f t="shared" ca="1" si="947"/>
        <v>France</v>
      </c>
      <c r="DR844" s="233">
        <f t="shared" si="943"/>
        <v>9</v>
      </c>
      <c r="DS844" s="233">
        <f t="shared" si="944"/>
        <v>31</v>
      </c>
      <c r="DT844" s="233" t="str">
        <f ca="1">OFFSET(C3,DR844,DS844)</f>
        <v>Lucas Chevalier</v>
      </c>
      <c r="DU844" s="233">
        <f ca="1">COUNTIF('Group Stages'!J7:J150,DT844)</f>
        <v>0</v>
      </c>
      <c r="DV844" s="233">
        <f ca="1">COUNTIF('Group Stages'!K7:K150,DT844)</f>
        <v>0</v>
      </c>
      <c r="DW844" s="233">
        <f ca="1">COUNTIF('Group Stages'!L7:L150,DT844)</f>
        <v>0</v>
      </c>
      <c r="DX844" s="233">
        <f ca="1">COUNTIF('Group Stages'!M7:M150,DT844)</f>
        <v>0</v>
      </c>
      <c r="DY844" s="233">
        <f ca="1">COUNTIF('Group Stages'!N7:N150,DT844)</f>
        <v>0</v>
      </c>
      <c r="DZ844" s="233">
        <f ca="1">COUNTIF('Group Stages'!O7:O150,DT844)</f>
        <v>0</v>
      </c>
      <c r="EA844" s="233">
        <f ca="1">COUNTIF('Group Stages'!P7:P150,DT844)</f>
        <v>0</v>
      </c>
      <c r="EB844" s="233">
        <f ca="1">COUNTIF('Group Stages'!Q7:Q150,DT844)</f>
        <v>0</v>
      </c>
      <c r="EC844" s="233">
        <f ca="1">COUNTIF('Knock Out Stages'!K7:K85,DT844)</f>
        <v>0</v>
      </c>
      <c r="ED844" s="233">
        <f ca="1">COUNTIF('Knock Out Stages'!L7:L85,DT844)</f>
        <v>0</v>
      </c>
      <c r="EE844" s="233">
        <f ca="1">COUNTIF('Knock Out Stages'!M7:M85,DT844)</f>
        <v>0</v>
      </c>
      <c r="EF844" s="233">
        <f ca="1">COUNTIF('Knock Out Stages'!N7:N85,DT844)</f>
        <v>0</v>
      </c>
      <c r="EG844" s="233">
        <f ca="1">COUNTIF('Knock Out Stages'!O7:O85,DT844)</f>
        <v>0</v>
      </c>
      <c r="EH844" s="233">
        <f ca="1">COUNTIF('Knock Out Stages'!P7:P85,DT844)</f>
        <v>0</v>
      </c>
      <c r="EI844" s="233">
        <f ca="1">COUNTIF('Knock Out Stages'!Q7:Q85,DT844)</f>
        <v>0</v>
      </c>
      <c r="EJ844" s="233">
        <f ca="1">COUNTIF('Knock Out Stages'!R7:R85,DT844)</f>
        <v>0</v>
      </c>
      <c r="EK844" s="233">
        <f t="shared" ca="1" si="946"/>
        <v>0</v>
      </c>
      <c r="EL844" s="235">
        <f ca="1">RANK(EK844,EK3:EK1250)+COUNTIF(EK3:EK844,EK844)-1</f>
        <v>842</v>
      </c>
      <c r="EM844" s="233" t="str">
        <f t="shared" ca="1" si="948"/>
        <v>Lucas Chevalier (France)</v>
      </c>
    </row>
    <row r="845" spans="121:143" x14ac:dyDescent="0.2">
      <c r="DQ845" s="233" t="str">
        <f t="shared" ca="1" si="947"/>
        <v>France</v>
      </c>
      <c r="DR845" s="233">
        <f t="shared" si="943"/>
        <v>10</v>
      </c>
      <c r="DS845" s="233">
        <f t="shared" si="944"/>
        <v>31</v>
      </c>
      <c r="DT845" s="233" t="str">
        <f ca="1">OFFSET(C3,DR845,DS845)</f>
        <v>Lucas Digne</v>
      </c>
      <c r="DU845" s="233">
        <f ca="1">COUNTIF('Group Stages'!J7:J150,DT845)</f>
        <v>0</v>
      </c>
      <c r="DV845" s="233">
        <f ca="1">COUNTIF('Group Stages'!K7:K150,DT845)</f>
        <v>0</v>
      </c>
      <c r="DW845" s="233">
        <f ca="1">COUNTIF('Group Stages'!L7:L150,DT845)</f>
        <v>0</v>
      </c>
      <c r="DX845" s="233">
        <f ca="1">COUNTIF('Group Stages'!M7:M150,DT845)</f>
        <v>0</v>
      </c>
      <c r="DY845" s="233">
        <f ca="1">COUNTIF('Group Stages'!N7:N150,DT845)</f>
        <v>0</v>
      </c>
      <c r="DZ845" s="233">
        <f ca="1">COUNTIF('Group Stages'!O7:O150,DT845)</f>
        <v>0</v>
      </c>
      <c r="EA845" s="233">
        <f ca="1">COUNTIF('Group Stages'!P7:P150,DT845)</f>
        <v>0</v>
      </c>
      <c r="EB845" s="233">
        <f ca="1">COUNTIF('Group Stages'!Q7:Q150,DT845)</f>
        <v>0</v>
      </c>
      <c r="EC845" s="233">
        <f ca="1">COUNTIF('Knock Out Stages'!K7:K85,DT845)</f>
        <v>0</v>
      </c>
      <c r="ED845" s="233">
        <f ca="1">COUNTIF('Knock Out Stages'!L7:L85,DT845)</f>
        <v>0</v>
      </c>
      <c r="EE845" s="233">
        <f ca="1">COUNTIF('Knock Out Stages'!M7:M85,DT845)</f>
        <v>0</v>
      </c>
      <c r="EF845" s="233">
        <f ca="1">COUNTIF('Knock Out Stages'!N7:N85,DT845)</f>
        <v>0</v>
      </c>
      <c r="EG845" s="233">
        <f ca="1">COUNTIF('Knock Out Stages'!O7:O85,DT845)</f>
        <v>0</v>
      </c>
      <c r="EH845" s="233">
        <f ca="1">COUNTIF('Knock Out Stages'!P7:P85,DT845)</f>
        <v>0</v>
      </c>
      <c r="EI845" s="233">
        <f ca="1">COUNTIF('Knock Out Stages'!Q7:Q85,DT845)</f>
        <v>0</v>
      </c>
      <c r="EJ845" s="233">
        <f ca="1">COUNTIF('Knock Out Stages'!R7:R85,DT845)</f>
        <v>0</v>
      </c>
      <c r="EK845" s="233">
        <f t="shared" ca="1" si="946"/>
        <v>0</v>
      </c>
      <c r="EL845" s="235">
        <f ca="1">RANK(EK845,EK3:EK1250)+COUNTIF(EK3:EK845,EK845)-1</f>
        <v>843</v>
      </c>
      <c r="EM845" s="233" t="str">
        <f t="shared" ca="1" si="948"/>
        <v>Lucas Digne (France)</v>
      </c>
    </row>
    <row r="846" spans="121:143" x14ac:dyDescent="0.2">
      <c r="DQ846" s="233" t="str">
        <f t="shared" ca="1" si="947"/>
        <v>France</v>
      </c>
      <c r="DR846" s="233">
        <f t="shared" si="943"/>
        <v>11</v>
      </c>
      <c r="DS846" s="233">
        <f t="shared" si="944"/>
        <v>31</v>
      </c>
      <c r="DT846" s="233" t="str">
        <f ca="1">OFFSET(C3,DR846,DS846)</f>
        <v>Lucas Hernández</v>
      </c>
      <c r="DU846" s="233">
        <f ca="1">COUNTIF('Group Stages'!J7:J150,DT846)</f>
        <v>0</v>
      </c>
      <c r="DV846" s="233">
        <f ca="1">COUNTIF('Group Stages'!K7:K150,DT846)</f>
        <v>0</v>
      </c>
      <c r="DW846" s="233">
        <f ca="1">COUNTIF('Group Stages'!L7:L150,DT846)</f>
        <v>0</v>
      </c>
      <c r="DX846" s="233">
        <f ca="1">COUNTIF('Group Stages'!M7:M150,DT846)</f>
        <v>0</v>
      </c>
      <c r="DY846" s="233">
        <f ca="1">COUNTIF('Group Stages'!N7:N150,DT846)</f>
        <v>0</v>
      </c>
      <c r="DZ846" s="233">
        <f ca="1">COUNTIF('Group Stages'!O7:O150,DT846)</f>
        <v>0</v>
      </c>
      <c r="EA846" s="233">
        <f ca="1">COUNTIF('Group Stages'!P7:P150,DT846)</f>
        <v>0</v>
      </c>
      <c r="EB846" s="233">
        <f ca="1">COUNTIF('Group Stages'!Q7:Q150,DT846)</f>
        <v>0</v>
      </c>
      <c r="EC846" s="233">
        <f ca="1">COUNTIF('Knock Out Stages'!K7:K85,DT846)</f>
        <v>0</v>
      </c>
      <c r="ED846" s="233">
        <f ca="1">COUNTIF('Knock Out Stages'!L7:L85,DT846)</f>
        <v>0</v>
      </c>
      <c r="EE846" s="233">
        <f ca="1">COUNTIF('Knock Out Stages'!M7:M85,DT846)</f>
        <v>0</v>
      </c>
      <c r="EF846" s="233">
        <f ca="1">COUNTIF('Knock Out Stages'!N7:N85,DT846)</f>
        <v>0</v>
      </c>
      <c r="EG846" s="233">
        <f ca="1">COUNTIF('Knock Out Stages'!O7:O85,DT846)</f>
        <v>0</v>
      </c>
      <c r="EH846" s="233">
        <f ca="1">COUNTIF('Knock Out Stages'!P7:P85,DT846)</f>
        <v>0</v>
      </c>
      <c r="EI846" s="233">
        <f ca="1">COUNTIF('Knock Out Stages'!Q7:Q85,DT846)</f>
        <v>0</v>
      </c>
      <c r="EJ846" s="233">
        <f ca="1">COUNTIF('Knock Out Stages'!R7:R85,DT846)</f>
        <v>0</v>
      </c>
      <c r="EK846" s="233">
        <f t="shared" ca="1" si="946"/>
        <v>0</v>
      </c>
      <c r="EL846" s="235">
        <f ca="1">RANK(EK846,EK3:EK1250)+COUNTIF(EK3:EK846,EK846)-1</f>
        <v>844</v>
      </c>
      <c r="EM846" s="233" t="str">
        <f t="shared" ca="1" si="948"/>
        <v>Lucas Hernández (France)</v>
      </c>
    </row>
    <row r="847" spans="121:143" x14ac:dyDescent="0.2">
      <c r="DQ847" s="233" t="str">
        <f t="shared" ca="1" si="947"/>
        <v>France</v>
      </c>
      <c r="DR847" s="233">
        <f t="shared" si="943"/>
        <v>12</v>
      </c>
      <c r="DS847" s="233">
        <f t="shared" si="944"/>
        <v>31</v>
      </c>
      <c r="DT847" s="233" t="str">
        <f ca="1">OFFSET(C3,DR847,DS847)</f>
        <v>Maghnes Akliouche</v>
      </c>
      <c r="DU847" s="233">
        <f ca="1">COUNTIF('Group Stages'!J7:J150,DT847)</f>
        <v>0</v>
      </c>
      <c r="DV847" s="233">
        <f ca="1">COUNTIF('Group Stages'!K7:K150,DT847)</f>
        <v>0</v>
      </c>
      <c r="DW847" s="233">
        <f ca="1">COUNTIF('Group Stages'!L7:L150,DT847)</f>
        <v>0</v>
      </c>
      <c r="DX847" s="233">
        <f ca="1">COUNTIF('Group Stages'!M7:M150,DT847)</f>
        <v>0</v>
      </c>
      <c r="DY847" s="233">
        <f ca="1">COUNTIF('Group Stages'!N7:N150,DT847)</f>
        <v>0</v>
      </c>
      <c r="DZ847" s="233">
        <f ca="1">COUNTIF('Group Stages'!O7:O150,DT847)</f>
        <v>0</v>
      </c>
      <c r="EA847" s="233">
        <f ca="1">COUNTIF('Group Stages'!P7:P150,DT847)</f>
        <v>0</v>
      </c>
      <c r="EB847" s="233">
        <f ca="1">COUNTIF('Group Stages'!Q7:Q150,DT847)</f>
        <v>0</v>
      </c>
      <c r="EC847" s="233">
        <f ca="1">COUNTIF('Knock Out Stages'!K7:K85,DT847)</f>
        <v>0</v>
      </c>
      <c r="ED847" s="233">
        <f ca="1">COUNTIF('Knock Out Stages'!L7:L85,DT847)</f>
        <v>0</v>
      </c>
      <c r="EE847" s="233">
        <f ca="1">COUNTIF('Knock Out Stages'!M7:M85,DT847)</f>
        <v>0</v>
      </c>
      <c r="EF847" s="233">
        <f ca="1">COUNTIF('Knock Out Stages'!N7:N85,DT847)</f>
        <v>0</v>
      </c>
      <c r="EG847" s="233">
        <f ca="1">COUNTIF('Knock Out Stages'!O7:O85,DT847)</f>
        <v>0</v>
      </c>
      <c r="EH847" s="233">
        <f ca="1">COUNTIF('Knock Out Stages'!P7:P85,DT847)</f>
        <v>0</v>
      </c>
      <c r="EI847" s="233">
        <f ca="1">COUNTIF('Knock Out Stages'!Q7:Q85,DT847)</f>
        <v>0</v>
      </c>
      <c r="EJ847" s="233">
        <f ca="1">COUNTIF('Knock Out Stages'!R7:R85,DT847)</f>
        <v>0</v>
      </c>
      <c r="EK847" s="233">
        <f t="shared" ca="1" si="946"/>
        <v>0</v>
      </c>
      <c r="EL847" s="235">
        <f ca="1">RANK(EK847,EK3:EK1250)+COUNTIF(EK3:EK847,EK847)-1</f>
        <v>845</v>
      </c>
      <c r="EM847" s="233" t="str">
        <f t="shared" ca="1" si="948"/>
        <v>Maghnes Akliouche (France)</v>
      </c>
    </row>
    <row r="848" spans="121:143" x14ac:dyDescent="0.2">
      <c r="DQ848" s="233" t="str">
        <f t="shared" ca="1" si="947"/>
        <v>France</v>
      </c>
      <c r="DR848" s="233">
        <f t="shared" si="943"/>
        <v>13</v>
      </c>
      <c r="DS848" s="233">
        <f t="shared" si="944"/>
        <v>31</v>
      </c>
      <c r="DT848" s="233" t="str">
        <f ca="1">OFFSET(C3,DR848,DS848)</f>
        <v>Malo Gusto</v>
      </c>
      <c r="DU848" s="233">
        <f ca="1">COUNTIF('Group Stages'!J7:J150,DT848)</f>
        <v>0</v>
      </c>
      <c r="DV848" s="233">
        <f ca="1">COUNTIF('Group Stages'!K7:K150,DT848)</f>
        <v>0</v>
      </c>
      <c r="DW848" s="233">
        <f ca="1">COUNTIF('Group Stages'!L7:L150,DT848)</f>
        <v>0</v>
      </c>
      <c r="DX848" s="233">
        <f ca="1">COUNTIF('Group Stages'!M7:M150,DT848)</f>
        <v>0</v>
      </c>
      <c r="DY848" s="233">
        <f ca="1">COUNTIF('Group Stages'!N7:N150,DT848)</f>
        <v>0</v>
      </c>
      <c r="DZ848" s="233">
        <f ca="1">COUNTIF('Group Stages'!O7:O150,DT848)</f>
        <v>0</v>
      </c>
      <c r="EA848" s="233">
        <f ca="1">COUNTIF('Group Stages'!P7:P150,DT848)</f>
        <v>0</v>
      </c>
      <c r="EB848" s="233">
        <f ca="1">COUNTIF('Group Stages'!Q7:Q150,DT848)</f>
        <v>0</v>
      </c>
      <c r="EC848" s="233">
        <f ca="1">COUNTIF('Knock Out Stages'!K7:K85,DT848)</f>
        <v>0</v>
      </c>
      <c r="ED848" s="233">
        <f ca="1">COUNTIF('Knock Out Stages'!L7:L85,DT848)</f>
        <v>0</v>
      </c>
      <c r="EE848" s="233">
        <f ca="1">COUNTIF('Knock Out Stages'!M7:M85,DT848)</f>
        <v>0</v>
      </c>
      <c r="EF848" s="233">
        <f ca="1">COUNTIF('Knock Out Stages'!N7:N85,DT848)</f>
        <v>0</v>
      </c>
      <c r="EG848" s="233">
        <f ca="1">COUNTIF('Knock Out Stages'!O7:O85,DT848)</f>
        <v>0</v>
      </c>
      <c r="EH848" s="233">
        <f ca="1">COUNTIF('Knock Out Stages'!P7:P85,DT848)</f>
        <v>0</v>
      </c>
      <c r="EI848" s="233">
        <f ca="1">COUNTIF('Knock Out Stages'!Q7:Q85,DT848)</f>
        <v>0</v>
      </c>
      <c r="EJ848" s="233">
        <f ca="1">COUNTIF('Knock Out Stages'!R7:R85,DT848)</f>
        <v>0</v>
      </c>
      <c r="EK848" s="233">
        <f t="shared" ca="1" si="946"/>
        <v>0</v>
      </c>
      <c r="EL848" s="235">
        <f ca="1">RANK(EK848,EK3:EK1250)+COUNTIF(EK3:EK848,EK848)-1</f>
        <v>846</v>
      </c>
      <c r="EM848" s="233" t="str">
        <f t="shared" ca="1" si="948"/>
        <v>Malo Gusto (France)</v>
      </c>
    </row>
    <row r="849" spans="121:143" x14ac:dyDescent="0.2">
      <c r="DQ849" s="233" t="str">
        <f t="shared" ca="1" si="947"/>
        <v>France</v>
      </c>
      <c r="DR849" s="233">
        <f t="shared" si="943"/>
        <v>14</v>
      </c>
      <c r="DS849" s="233">
        <f t="shared" si="944"/>
        <v>31</v>
      </c>
      <c r="DT849" s="233" t="str">
        <f ca="1">OFFSET(C3,DR849,DS849)</f>
        <v>Manu Koné</v>
      </c>
      <c r="DU849" s="233">
        <f ca="1">COUNTIF('Group Stages'!J7:J150,DT849)</f>
        <v>0</v>
      </c>
      <c r="DV849" s="233">
        <f ca="1">COUNTIF('Group Stages'!K7:K150,DT849)</f>
        <v>0</v>
      </c>
      <c r="DW849" s="233">
        <f ca="1">COUNTIF('Group Stages'!L7:L150,DT849)</f>
        <v>0</v>
      </c>
      <c r="DX849" s="233">
        <f ca="1">COUNTIF('Group Stages'!M7:M150,DT849)</f>
        <v>0</v>
      </c>
      <c r="DY849" s="233">
        <f ca="1">COUNTIF('Group Stages'!N7:N150,DT849)</f>
        <v>0</v>
      </c>
      <c r="DZ849" s="233">
        <f ca="1">COUNTIF('Group Stages'!O7:O150,DT849)</f>
        <v>0</v>
      </c>
      <c r="EA849" s="233">
        <f ca="1">COUNTIF('Group Stages'!P7:P150,DT849)</f>
        <v>0</v>
      </c>
      <c r="EB849" s="233">
        <f ca="1">COUNTIF('Group Stages'!Q7:Q150,DT849)</f>
        <v>0</v>
      </c>
      <c r="EC849" s="233">
        <f ca="1">COUNTIF('Knock Out Stages'!K7:K85,DT849)</f>
        <v>0</v>
      </c>
      <c r="ED849" s="233">
        <f ca="1">COUNTIF('Knock Out Stages'!L7:L85,DT849)</f>
        <v>0</v>
      </c>
      <c r="EE849" s="233">
        <f ca="1">COUNTIF('Knock Out Stages'!M7:M85,DT849)</f>
        <v>0</v>
      </c>
      <c r="EF849" s="233">
        <f ca="1">COUNTIF('Knock Out Stages'!N7:N85,DT849)</f>
        <v>0</v>
      </c>
      <c r="EG849" s="233">
        <f ca="1">COUNTIF('Knock Out Stages'!O7:O85,DT849)</f>
        <v>0</v>
      </c>
      <c r="EH849" s="233">
        <f ca="1">COUNTIF('Knock Out Stages'!P7:P85,DT849)</f>
        <v>0</v>
      </c>
      <c r="EI849" s="233">
        <f ca="1">COUNTIF('Knock Out Stages'!Q7:Q85,DT849)</f>
        <v>0</v>
      </c>
      <c r="EJ849" s="233">
        <f ca="1">COUNTIF('Knock Out Stages'!R7:R85,DT849)</f>
        <v>0</v>
      </c>
      <c r="EK849" s="233">
        <f t="shared" ca="1" si="946"/>
        <v>0</v>
      </c>
      <c r="EL849" s="235">
        <f ca="1">RANK(EK849,EK3:EK1250)+COUNTIF(EK3:EK849,EK849)-1</f>
        <v>847</v>
      </c>
      <c r="EM849" s="233" t="str">
        <f t="shared" ca="1" si="948"/>
        <v>Manu Koné (France)</v>
      </c>
    </row>
    <row r="850" spans="121:143" x14ac:dyDescent="0.2">
      <c r="DQ850" s="233" t="str">
        <f t="shared" ca="1" si="947"/>
        <v>France</v>
      </c>
      <c r="DR850" s="233">
        <f t="shared" si="943"/>
        <v>15</v>
      </c>
      <c r="DS850" s="233">
        <f t="shared" si="944"/>
        <v>31</v>
      </c>
      <c r="DT850" s="233" t="str">
        <f ca="1">OFFSET(C3,DR850,DS850)</f>
        <v>Marcus Thuram</v>
      </c>
      <c r="DU850" s="233">
        <f ca="1">COUNTIF('Group Stages'!J7:J150,DT850)</f>
        <v>0</v>
      </c>
      <c r="DV850" s="233">
        <f ca="1">COUNTIF('Group Stages'!K7:K150,DT850)</f>
        <v>0</v>
      </c>
      <c r="DW850" s="233">
        <f ca="1">COUNTIF('Group Stages'!L7:L150,DT850)</f>
        <v>0</v>
      </c>
      <c r="DX850" s="233">
        <f ca="1">COUNTIF('Group Stages'!M7:M150,DT850)</f>
        <v>0</v>
      </c>
      <c r="DY850" s="233">
        <f ca="1">COUNTIF('Group Stages'!N7:N150,DT850)</f>
        <v>0</v>
      </c>
      <c r="DZ850" s="233">
        <f ca="1">COUNTIF('Group Stages'!O7:O150,DT850)</f>
        <v>0</v>
      </c>
      <c r="EA850" s="233">
        <f ca="1">COUNTIF('Group Stages'!P7:P150,DT850)</f>
        <v>0</v>
      </c>
      <c r="EB850" s="233">
        <f ca="1">COUNTIF('Group Stages'!Q7:Q150,DT850)</f>
        <v>0</v>
      </c>
      <c r="EC850" s="233">
        <f ca="1">COUNTIF('Knock Out Stages'!K7:K85,DT850)</f>
        <v>0</v>
      </c>
      <c r="ED850" s="233">
        <f ca="1">COUNTIF('Knock Out Stages'!L7:L85,DT850)</f>
        <v>0</v>
      </c>
      <c r="EE850" s="233">
        <f ca="1">COUNTIF('Knock Out Stages'!M7:M85,DT850)</f>
        <v>0</v>
      </c>
      <c r="EF850" s="233">
        <f ca="1">COUNTIF('Knock Out Stages'!N7:N85,DT850)</f>
        <v>0</v>
      </c>
      <c r="EG850" s="233">
        <f ca="1">COUNTIF('Knock Out Stages'!O7:O85,DT850)</f>
        <v>0</v>
      </c>
      <c r="EH850" s="233">
        <f ca="1">COUNTIF('Knock Out Stages'!P7:P85,DT850)</f>
        <v>0</v>
      </c>
      <c r="EI850" s="233">
        <f ca="1">COUNTIF('Knock Out Stages'!Q7:Q85,DT850)</f>
        <v>0</v>
      </c>
      <c r="EJ850" s="233">
        <f ca="1">COUNTIF('Knock Out Stages'!R7:R85,DT850)</f>
        <v>0</v>
      </c>
      <c r="EK850" s="233">
        <f t="shared" ca="1" si="946"/>
        <v>0</v>
      </c>
      <c r="EL850" s="235">
        <f ca="1">RANK(EK850,EK3:EK1250)+COUNTIF(EK3:EK850,EK850)-1</f>
        <v>848</v>
      </c>
      <c r="EM850" s="233" t="str">
        <f t="shared" ca="1" si="948"/>
        <v>Marcus Thuram (France)</v>
      </c>
    </row>
    <row r="851" spans="121:143" x14ac:dyDescent="0.2">
      <c r="DQ851" s="233" t="str">
        <f t="shared" ca="1" si="947"/>
        <v>France</v>
      </c>
      <c r="DR851" s="233">
        <f t="shared" si="943"/>
        <v>16</v>
      </c>
      <c r="DS851" s="233">
        <f t="shared" si="944"/>
        <v>31</v>
      </c>
      <c r="DT851" s="233" t="str">
        <f ca="1">OFFSET(C3,DR851,DS851)</f>
        <v>Maxence Lacroix</v>
      </c>
      <c r="DU851" s="233">
        <f ca="1">COUNTIF('Group Stages'!J7:J150,DT851)</f>
        <v>0</v>
      </c>
      <c r="DV851" s="233">
        <f ca="1">COUNTIF('Group Stages'!K7:K150,DT851)</f>
        <v>0</v>
      </c>
      <c r="DW851" s="233">
        <f ca="1">COUNTIF('Group Stages'!L7:L150,DT851)</f>
        <v>0</v>
      </c>
      <c r="DX851" s="233">
        <f ca="1">COUNTIF('Group Stages'!M7:M150,DT851)</f>
        <v>0</v>
      </c>
      <c r="DY851" s="233">
        <f ca="1">COUNTIF('Group Stages'!N7:N150,DT851)</f>
        <v>0</v>
      </c>
      <c r="DZ851" s="233">
        <f ca="1">COUNTIF('Group Stages'!O7:O150,DT851)</f>
        <v>0</v>
      </c>
      <c r="EA851" s="233">
        <f ca="1">COUNTIF('Group Stages'!P7:P150,DT851)</f>
        <v>0</v>
      </c>
      <c r="EB851" s="233">
        <f ca="1">COUNTIF('Group Stages'!Q7:Q150,DT851)</f>
        <v>0</v>
      </c>
      <c r="EC851" s="233">
        <f ca="1">COUNTIF('Knock Out Stages'!K7:K85,DT851)</f>
        <v>0</v>
      </c>
      <c r="ED851" s="233">
        <f ca="1">COUNTIF('Knock Out Stages'!L7:L85,DT851)</f>
        <v>0</v>
      </c>
      <c r="EE851" s="233">
        <f ca="1">COUNTIF('Knock Out Stages'!M7:M85,DT851)</f>
        <v>0</v>
      </c>
      <c r="EF851" s="233">
        <f ca="1">COUNTIF('Knock Out Stages'!N7:N85,DT851)</f>
        <v>0</v>
      </c>
      <c r="EG851" s="233">
        <f ca="1">COUNTIF('Knock Out Stages'!O7:O85,DT851)</f>
        <v>0</v>
      </c>
      <c r="EH851" s="233">
        <f ca="1">COUNTIF('Knock Out Stages'!P7:P85,DT851)</f>
        <v>0</v>
      </c>
      <c r="EI851" s="233">
        <f ca="1">COUNTIF('Knock Out Stages'!Q7:Q85,DT851)</f>
        <v>0</v>
      </c>
      <c r="EJ851" s="233">
        <f ca="1">COUNTIF('Knock Out Stages'!R7:R85,DT851)</f>
        <v>0</v>
      </c>
      <c r="EK851" s="233">
        <f t="shared" ca="1" si="946"/>
        <v>0</v>
      </c>
      <c r="EL851" s="235">
        <f ca="1">RANK(EK851,EK3:EK1250)+COUNTIF(EK3:EK851,EK851)-1</f>
        <v>849</v>
      </c>
      <c r="EM851" s="233" t="str">
        <f t="shared" ca="1" si="948"/>
        <v>Maxence Lacroix (France)</v>
      </c>
    </row>
    <row r="852" spans="121:143" x14ac:dyDescent="0.2">
      <c r="DQ852" s="233" t="str">
        <f t="shared" ca="1" si="947"/>
        <v>France</v>
      </c>
      <c r="DR852" s="233">
        <f t="shared" si="943"/>
        <v>17</v>
      </c>
      <c r="DS852" s="233">
        <f t="shared" si="944"/>
        <v>31</v>
      </c>
      <c r="DT852" s="233" t="str">
        <f ca="1">OFFSET(C3,DR852,DS852)</f>
        <v>Michael Olise</v>
      </c>
      <c r="DU852" s="233">
        <f ca="1">COUNTIF('Group Stages'!J7:J150,DT852)</f>
        <v>0</v>
      </c>
      <c r="DV852" s="233">
        <f ca="1">COUNTIF('Group Stages'!K7:K150,DT852)</f>
        <v>0</v>
      </c>
      <c r="DW852" s="233">
        <f ca="1">COUNTIF('Group Stages'!L7:L150,DT852)</f>
        <v>0</v>
      </c>
      <c r="DX852" s="233">
        <f ca="1">COUNTIF('Group Stages'!M7:M150,DT852)</f>
        <v>0</v>
      </c>
      <c r="DY852" s="233">
        <f ca="1">COUNTIF('Group Stages'!N7:N150,DT852)</f>
        <v>0</v>
      </c>
      <c r="DZ852" s="233">
        <f ca="1">COUNTIF('Group Stages'!O7:O150,DT852)</f>
        <v>0</v>
      </c>
      <c r="EA852" s="233">
        <f ca="1">COUNTIF('Group Stages'!P7:P150,DT852)</f>
        <v>0</v>
      </c>
      <c r="EB852" s="233">
        <f ca="1">COUNTIF('Group Stages'!Q7:Q150,DT852)</f>
        <v>0</v>
      </c>
      <c r="EC852" s="233">
        <f ca="1">COUNTIF('Knock Out Stages'!K7:K85,DT852)</f>
        <v>0</v>
      </c>
      <c r="ED852" s="233">
        <f ca="1">COUNTIF('Knock Out Stages'!L7:L85,DT852)</f>
        <v>0</v>
      </c>
      <c r="EE852" s="233">
        <f ca="1">COUNTIF('Knock Out Stages'!M7:M85,DT852)</f>
        <v>0</v>
      </c>
      <c r="EF852" s="233">
        <f ca="1">COUNTIF('Knock Out Stages'!N7:N85,DT852)</f>
        <v>0</v>
      </c>
      <c r="EG852" s="233">
        <f ca="1">COUNTIF('Knock Out Stages'!O7:O85,DT852)</f>
        <v>0</v>
      </c>
      <c r="EH852" s="233">
        <f ca="1">COUNTIF('Knock Out Stages'!P7:P85,DT852)</f>
        <v>0</v>
      </c>
      <c r="EI852" s="233">
        <f ca="1">COUNTIF('Knock Out Stages'!Q7:Q85,DT852)</f>
        <v>0</v>
      </c>
      <c r="EJ852" s="233">
        <f ca="1">COUNTIF('Knock Out Stages'!R7:R85,DT852)</f>
        <v>0</v>
      </c>
      <c r="EK852" s="233">
        <f t="shared" ca="1" si="946"/>
        <v>0</v>
      </c>
      <c r="EL852" s="235">
        <f ca="1">RANK(EK852,EK3:EK1250)+COUNTIF(EK3:EK852,EK852)-1</f>
        <v>850</v>
      </c>
      <c r="EM852" s="233" t="str">
        <f t="shared" ca="1" si="948"/>
        <v>Michael Olise (France)</v>
      </c>
    </row>
    <row r="853" spans="121:143" x14ac:dyDescent="0.2">
      <c r="DQ853" s="233" t="str">
        <f t="shared" ca="1" si="947"/>
        <v>France</v>
      </c>
      <c r="DR853" s="233">
        <f t="shared" si="943"/>
        <v>18</v>
      </c>
      <c r="DS853" s="233">
        <f t="shared" si="944"/>
        <v>31</v>
      </c>
      <c r="DT853" s="233" t="str">
        <f ca="1">OFFSET(C3,DR853,DS853)</f>
        <v>Mike Maignan</v>
      </c>
      <c r="DU853" s="233">
        <f ca="1">COUNTIF('Group Stages'!J7:J150,DT853)</f>
        <v>0</v>
      </c>
      <c r="DV853" s="233">
        <f ca="1">COUNTIF('Group Stages'!K7:K150,DT853)</f>
        <v>0</v>
      </c>
      <c r="DW853" s="233">
        <f ca="1">COUNTIF('Group Stages'!L7:L150,DT853)</f>
        <v>0</v>
      </c>
      <c r="DX853" s="233">
        <f ca="1">COUNTIF('Group Stages'!M7:M150,DT853)</f>
        <v>0</v>
      </c>
      <c r="DY853" s="233">
        <f ca="1">COUNTIF('Group Stages'!N7:N150,DT853)</f>
        <v>0</v>
      </c>
      <c r="DZ853" s="233">
        <f ca="1">COUNTIF('Group Stages'!O7:O150,DT853)</f>
        <v>0</v>
      </c>
      <c r="EA853" s="233">
        <f ca="1">COUNTIF('Group Stages'!P7:P150,DT853)</f>
        <v>0</v>
      </c>
      <c r="EB853" s="233">
        <f ca="1">COUNTIF('Group Stages'!Q7:Q150,DT853)</f>
        <v>0</v>
      </c>
      <c r="EC853" s="233">
        <f ca="1">COUNTIF('Knock Out Stages'!K7:K85,DT853)</f>
        <v>0</v>
      </c>
      <c r="ED853" s="233">
        <f ca="1">COUNTIF('Knock Out Stages'!L7:L85,DT853)</f>
        <v>0</v>
      </c>
      <c r="EE853" s="233">
        <f ca="1">COUNTIF('Knock Out Stages'!M7:M85,DT853)</f>
        <v>0</v>
      </c>
      <c r="EF853" s="233">
        <f ca="1">COUNTIF('Knock Out Stages'!N7:N85,DT853)</f>
        <v>0</v>
      </c>
      <c r="EG853" s="233">
        <f ca="1">COUNTIF('Knock Out Stages'!O7:O85,DT853)</f>
        <v>0</v>
      </c>
      <c r="EH853" s="233">
        <f ca="1">COUNTIF('Knock Out Stages'!P7:P85,DT853)</f>
        <v>0</v>
      </c>
      <c r="EI853" s="233">
        <f ca="1">COUNTIF('Knock Out Stages'!Q7:Q85,DT853)</f>
        <v>0</v>
      </c>
      <c r="EJ853" s="233">
        <f ca="1">COUNTIF('Knock Out Stages'!R7:R85,DT853)</f>
        <v>0</v>
      </c>
      <c r="EK853" s="233">
        <f t="shared" ca="1" si="946"/>
        <v>0</v>
      </c>
      <c r="EL853" s="235">
        <f ca="1">RANK(EK853,EK3:EK1250)+COUNTIF(EK3:EK853,EK853)-1</f>
        <v>851</v>
      </c>
      <c r="EM853" s="233" t="str">
        <f t="shared" ca="1" si="948"/>
        <v>Mike Maignan (France)</v>
      </c>
    </row>
    <row r="854" spans="121:143" x14ac:dyDescent="0.2">
      <c r="DQ854" s="233" t="str">
        <f t="shared" ca="1" si="947"/>
        <v>France</v>
      </c>
      <c r="DR854" s="233">
        <f t="shared" si="943"/>
        <v>19</v>
      </c>
      <c r="DS854" s="233">
        <f t="shared" si="944"/>
        <v>31</v>
      </c>
      <c r="DT854" s="233" t="str">
        <f ca="1">OFFSET(C3,DR854,DS854)</f>
        <v>N'Golo Kanté</v>
      </c>
      <c r="DU854" s="233">
        <f ca="1">COUNTIF('Group Stages'!J7:J150,DT854)</f>
        <v>0</v>
      </c>
      <c r="DV854" s="233">
        <f ca="1">COUNTIF('Group Stages'!K7:K150,DT854)</f>
        <v>0</v>
      </c>
      <c r="DW854" s="233">
        <f ca="1">COUNTIF('Group Stages'!L7:L150,DT854)</f>
        <v>0</v>
      </c>
      <c r="DX854" s="233">
        <f ca="1">COUNTIF('Group Stages'!M7:M150,DT854)</f>
        <v>0</v>
      </c>
      <c r="DY854" s="233">
        <f ca="1">COUNTIF('Group Stages'!N7:N150,DT854)</f>
        <v>0</v>
      </c>
      <c r="DZ854" s="233">
        <f ca="1">COUNTIF('Group Stages'!O7:O150,DT854)</f>
        <v>0</v>
      </c>
      <c r="EA854" s="233">
        <f ca="1">COUNTIF('Group Stages'!P7:P150,DT854)</f>
        <v>0</v>
      </c>
      <c r="EB854" s="233">
        <f ca="1">COUNTIF('Group Stages'!Q7:Q150,DT854)</f>
        <v>0</v>
      </c>
      <c r="EC854" s="233">
        <f ca="1">COUNTIF('Knock Out Stages'!K7:K85,DT854)</f>
        <v>0</v>
      </c>
      <c r="ED854" s="233">
        <f ca="1">COUNTIF('Knock Out Stages'!L7:L85,DT854)</f>
        <v>0</v>
      </c>
      <c r="EE854" s="233">
        <f ca="1">COUNTIF('Knock Out Stages'!M7:M85,DT854)</f>
        <v>0</v>
      </c>
      <c r="EF854" s="233">
        <f ca="1">COUNTIF('Knock Out Stages'!N7:N85,DT854)</f>
        <v>0</v>
      </c>
      <c r="EG854" s="233">
        <f ca="1">COUNTIF('Knock Out Stages'!O7:O85,DT854)</f>
        <v>0</v>
      </c>
      <c r="EH854" s="233">
        <f ca="1">COUNTIF('Knock Out Stages'!P7:P85,DT854)</f>
        <v>0</v>
      </c>
      <c r="EI854" s="233">
        <f ca="1">COUNTIF('Knock Out Stages'!Q7:Q85,DT854)</f>
        <v>0</v>
      </c>
      <c r="EJ854" s="233">
        <f ca="1">COUNTIF('Knock Out Stages'!R7:R85,DT854)</f>
        <v>0</v>
      </c>
      <c r="EK854" s="233">
        <f t="shared" ca="1" si="946"/>
        <v>0</v>
      </c>
      <c r="EL854" s="235">
        <f ca="1">RANK(EK854,EK3:EK1250)+COUNTIF(EK3:EK854,EK854)-1</f>
        <v>852</v>
      </c>
      <c r="EM854" s="233" t="str">
        <f t="shared" ca="1" si="948"/>
        <v>N'Golo Kanté (France)</v>
      </c>
    </row>
    <row r="855" spans="121:143" x14ac:dyDescent="0.2">
      <c r="DQ855" s="233" t="str">
        <f t="shared" ca="1" si="947"/>
        <v>France</v>
      </c>
      <c r="DR855" s="233">
        <f t="shared" si="943"/>
        <v>20</v>
      </c>
      <c r="DS855" s="233">
        <f t="shared" si="944"/>
        <v>31</v>
      </c>
      <c r="DT855" s="233" t="str">
        <f ca="1">OFFSET(C3,DR855,DS855)</f>
        <v>Ousmane Dembélé</v>
      </c>
      <c r="DU855" s="233">
        <f ca="1">COUNTIF('Group Stages'!J7:J150,DT855)</f>
        <v>0</v>
      </c>
      <c r="DV855" s="233">
        <f ca="1">COUNTIF('Group Stages'!K7:K150,DT855)</f>
        <v>0</v>
      </c>
      <c r="DW855" s="233">
        <f ca="1">COUNTIF('Group Stages'!L7:L150,DT855)</f>
        <v>0</v>
      </c>
      <c r="DX855" s="233">
        <f ca="1">COUNTIF('Group Stages'!M7:M150,DT855)</f>
        <v>0</v>
      </c>
      <c r="DY855" s="233">
        <f ca="1">COUNTIF('Group Stages'!N7:N150,DT855)</f>
        <v>0</v>
      </c>
      <c r="DZ855" s="233">
        <f ca="1">COUNTIF('Group Stages'!O7:O150,DT855)</f>
        <v>0</v>
      </c>
      <c r="EA855" s="233">
        <f ca="1">COUNTIF('Group Stages'!P7:P150,DT855)</f>
        <v>0</v>
      </c>
      <c r="EB855" s="233">
        <f ca="1">COUNTIF('Group Stages'!Q7:Q150,DT855)</f>
        <v>0</v>
      </c>
      <c r="EC855" s="233">
        <f ca="1">COUNTIF('Knock Out Stages'!K7:K85,DT855)</f>
        <v>0</v>
      </c>
      <c r="ED855" s="233">
        <f ca="1">COUNTIF('Knock Out Stages'!L7:L85,DT855)</f>
        <v>0</v>
      </c>
      <c r="EE855" s="233">
        <f ca="1">COUNTIF('Knock Out Stages'!M7:M85,DT855)</f>
        <v>0</v>
      </c>
      <c r="EF855" s="233">
        <f ca="1">COUNTIF('Knock Out Stages'!N7:N85,DT855)</f>
        <v>0</v>
      </c>
      <c r="EG855" s="233">
        <f ca="1">COUNTIF('Knock Out Stages'!O7:O85,DT855)</f>
        <v>0</v>
      </c>
      <c r="EH855" s="233">
        <f ca="1">COUNTIF('Knock Out Stages'!P7:P85,DT855)</f>
        <v>0</v>
      </c>
      <c r="EI855" s="233">
        <f ca="1">COUNTIF('Knock Out Stages'!Q7:Q85,DT855)</f>
        <v>0</v>
      </c>
      <c r="EJ855" s="233">
        <f ca="1">COUNTIF('Knock Out Stages'!R7:R85,DT855)</f>
        <v>0</v>
      </c>
      <c r="EK855" s="233">
        <f t="shared" ca="1" si="946"/>
        <v>0</v>
      </c>
      <c r="EL855" s="235">
        <f ca="1">RANK(EK855,EK3:EK1250)+COUNTIF(EK3:EK855,EK855)-1</f>
        <v>853</v>
      </c>
      <c r="EM855" s="233" t="str">
        <f t="shared" ca="1" si="948"/>
        <v>Ousmane Dembélé (France)</v>
      </c>
    </row>
    <row r="856" spans="121:143" x14ac:dyDescent="0.2">
      <c r="DQ856" s="233" t="str">
        <f t="shared" ca="1" si="947"/>
        <v>France</v>
      </c>
      <c r="DR856" s="233">
        <f t="shared" si="943"/>
        <v>21</v>
      </c>
      <c r="DS856" s="233">
        <f t="shared" si="944"/>
        <v>31</v>
      </c>
      <c r="DT856" s="233" t="str">
        <f ca="1">OFFSET(C3,DR856,DS856)</f>
        <v>Pierre Kalulu</v>
      </c>
      <c r="DU856" s="233">
        <f ca="1">COUNTIF('Group Stages'!J7:J150,DT856)</f>
        <v>0</v>
      </c>
      <c r="DV856" s="233">
        <f ca="1">COUNTIF('Group Stages'!K7:K150,DT856)</f>
        <v>0</v>
      </c>
      <c r="DW856" s="233">
        <f ca="1">COUNTIF('Group Stages'!L7:L150,DT856)</f>
        <v>0</v>
      </c>
      <c r="DX856" s="233">
        <f ca="1">COUNTIF('Group Stages'!M7:M150,DT856)</f>
        <v>0</v>
      </c>
      <c r="DY856" s="233">
        <f ca="1">COUNTIF('Group Stages'!N7:N150,DT856)</f>
        <v>0</v>
      </c>
      <c r="DZ856" s="233">
        <f ca="1">COUNTIF('Group Stages'!O7:O150,DT856)</f>
        <v>0</v>
      </c>
      <c r="EA856" s="233">
        <f ca="1">COUNTIF('Group Stages'!P7:P150,DT856)</f>
        <v>0</v>
      </c>
      <c r="EB856" s="233">
        <f ca="1">COUNTIF('Group Stages'!Q7:Q150,DT856)</f>
        <v>0</v>
      </c>
      <c r="EC856" s="233">
        <f ca="1">COUNTIF('Knock Out Stages'!K7:K85,DT856)</f>
        <v>0</v>
      </c>
      <c r="ED856" s="233">
        <f ca="1">COUNTIF('Knock Out Stages'!L7:L85,DT856)</f>
        <v>0</v>
      </c>
      <c r="EE856" s="233">
        <f ca="1">COUNTIF('Knock Out Stages'!M7:M85,DT856)</f>
        <v>0</v>
      </c>
      <c r="EF856" s="233">
        <f ca="1">COUNTIF('Knock Out Stages'!N7:N85,DT856)</f>
        <v>0</v>
      </c>
      <c r="EG856" s="233">
        <f ca="1">COUNTIF('Knock Out Stages'!O7:O85,DT856)</f>
        <v>0</v>
      </c>
      <c r="EH856" s="233">
        <f ca="1">COUNTIF('Knock Out Stages'!P7:P85,DT856)</f>
        <v>0</v>
      </c>
      <c r="EI856" s="233">
        <f ca="1">COUNTIF('Knock Out Stages'!Q7:Q85,DT856)</f>
        <v>0</v>
      </c>
      <c r="EJ856" s="233">
        <f ca="1">COUNTIF('Knock Out Stages'!R7:R85,DT856)</f>
        <v>0</v>
      </c>
      <c r="EK856" s="233">
        <f t="shared" ca="1" si="946"/>
        <v>0</v>
      </c>
      <c r="EL856" s="235">
        <f ca="1">RANK(EK856,EK3:EK1250)+COUNTIF(EK3:EK856,EK856)-1</f>
        <v>854</v>
      </c>
      <c r="EM856" s="233" t="str">
        <f t="shared" ca="1" si="948"/>
        <v>Pierre Kalulu (France)</v>
      </c>
    </row>
    <row r="857" spans="121:143" x14ac:dyDescent="0.2">
      <c r="DQ857" s="233" t="str">
        <f t="shared" ca="1" si="947"/>
        <v>France</v>
      </c>
      <c r="DR857" s="233">
        <f t="shared" si="943"/>
        <v>22</v>
      </c>
      <c r="DS857" s="233">
        <f t="shared" si="944"/>
        <v>31</v>
      </c>
      <c r="DT857" s="233" t="str">
        <f ca="1">OFFSET(C3,DR857,DS857)</f>
        <v>Randal Kolo Muani</v>
      </c>
      <c r="DU857" s="233">
        <f ca="1">COUNTIF('Group Stages'!J7:J150,DT857)</f>
        <v>0</v>
      </c>
      <c r="DV857" s="233">
        <f ca="1">COUNTIF('Group Stages'!K7:K150,DT857)</f>
        <v>0</v>
      </c>
      <c r="DW857" s="233">
        <f ca="1">COUNTIF('Group Stages'!L7:L150,DT857)</f>
        <v>0</v>
      </c>
      <c r="DX857" s="233">
        <f ca="1">COUNTIF('Group Stages'!M7:M150,DT857)</f>
        <v>0</v>
      </c>
      <c r="DY857" s="233">
        <f ca="1">COUNTIF('Group Stages'!N7:N150,DT857)</f>
        <v>0</v>
      </c>
      <c r="DZ857" s="233">
        <f ca="1">COUNTIF('Group Stages'!O7:O150,DT857)</f>
        <v>0</v>
      </c>
      <c r="EA857" s="233">
        <f ca="1">COUNTIF('Group Stages'!P7:P150,DT857)</f>
        <v>0</v>
      </c>
      <c r="EB857" s="233">
        <f ca="1">COUNTIF('Group Stages'!Q7:Q150,DT857)</f>
        <v>0</v>
      </c>
      <c r="EC857" s="233">
        <f ca="1">COUNTIF('Knock Out Stages'!K7:K85,DT857)</f>
        <v>0</v>
      </c>
      <c r="ED857" s="233">
        <f ca="1">COUNTIF('Knock Out Stages'!L7:L85,DT857)</f>
        <v>0</v>
      </c>
      <c r="EE857" s="233">
        <f ca="1">COUNTIF('Knock Out Stages'!M7:M85,DT857)</f>
        <v>0</v>
      </c>
      <c r="EF857" s="233">
        <f ca="1">COUNTIF('Knock Out Stages'!N7:N85,DT857)</f>
        <v>0</v>
      </c>
      <c r="EG857" s="233">
        <f ca="1">COUNTIF('Knock Out Stages'!O7:O85,DT857)</f>
        <v>0</v>
      </c>
      <c r="EH857" s="233">
        <f ca="1">COUNTIF('Knock Out Stages'!P7:P85,DT857)</f>
        <v>0</v>
      </c>
      <c r="EI857" s="233">
        <f ca="1">COUNTIF('Knock Out Stages'!Q7:Q85,DT857)</f>
        <v>0</v>
      </c>
      <c r="EJ857" s="233">
        <f ca="1">COUNTIF('Knock Out Stages'!R7:R85,DT857)</f>
        <v>0</v>
      </c>
      <c r="EK857" s="233">
        <f t="shared" ca="1" si="946"/>
        <v>0</v>
      </c>
      <c r="EL857" s="235">
        <f ca="1">RANK(EK857,EK3:EK1250)+COUNTIF(EK3:EK857,EK857)-1</f>
        <v>855</v>
      </c>
      <c r="EM857" s="233" t="str">
        <f t="shared" ca="1" si="948"/>
        <v>Randal Kolo Muani (France)</v>
      </c>
    </row>
    <row r="858" spans="121:143" x14ac:dyDescent="0.2">
      <c r="DQ858" s="233" t="str">
        <f t="shared" ca="1" si="947"/>
        <v>France</v>
      </c>
      <c r="DR858" s="233">
        <f t="shared" si="943"/>
        <v>23</v>
      </c>
      <c r="DS858" s="233">
        <f t="shared" si="944"/>
        <v>31</v>
      </c>
      <c r="DT858" s="233" t="str">
        <f ca="1">OFFSET(C3,DR858,DS858)</f>
        <v>Rayan Cherki</v>
      </c>
      <c r="DU858" s="233">
        <f ca="1">COUNTIF('Group Stages'!J7:J150,DT858)</f>
        <v>0</v>
      </c>
      <c r="DV858" s="233">
        <f ca="1">COUNTIF('Group Stages'!K7:K150,DT858)</f>
        <v>0</v>
      </c>
      <c r="DW858" s="233">
        <f ca="1">COUNTIF('Group Stages'!L7:L150,DT858)</f>
        <v>0</v>
      </c>
      <c r="DX858" s="233">
        <f ca="1">COUNTIF('Group Stages'!M7:M150,DT858)</f>
        <v>0</v>
      </c>
      <c r="DY858" s="233">
        <f ca="1">COUNTIF('Group Stages'!N7:N150,DT858)</f>
        <v>0</v>
      </c>
      <c r="DZ858" s="233">
        <f ca="1">COUNTIF('Group Stages'!O7:O150,DT858)</f>
        <v>0</v>
      </c>
      <c r="EA858" s="233">
        <f ca="1">COUNTIF('Group Stages'!P7:P150,DT858)</f>
        <v>0</v>
      </c>
      <c r="EB858" s="233">
        <f ca="1">COUNTIF('Group Stages'!Q7:Q150,DT858)</f>
        <v>0</v>
      </c>
      <c r="EC858" s="233">
        <f ca="1">COUNTIF('Knock Out Stages'!K7:K85,DT858)</f>
        <v>0</v>
      </c>
      <c r="ED858" s="233">
        <f ca="1">COUNTIF('Knock Out Stages'!L7:L85,DT858)</f>
        <v>0</v>
      </c>
      <c r="EE858" s="233">
        <f ca="1">COUNTIF('Knock Out Stages'!M7:M85,DT858)</f>
        <v>0</v>
      </c>
      <c r="EF858" s="233">
        <f ca="1">COUNTIF('Knock Out Stages'!N7:N85,DT858)</f>
        <v>0</v>
      </c>
      <c r="EG858" s="233">
        <f ca="1">COUNTIF('Knock Out Stages'!O7:O85,DT858)</f>
        <v>0</v>
      </c>
      <c r="EH858" s="233">
        <f ca="1">COUNTIF('Knock Out Stages'!P7:P85,DT858)</f>
        <v>0</v>
      </c>
      <c r="EI858" s="233">
        <f ca="1">COUNTIF('Knock Out Stages'!Q7:Q85,DT858)</f>
        <v>0</v>
      </c>
      <c r="EJ858" s="233">
        <f ca="1">COUNTIF('Knock Out Stages'!R7:R85,DT858)</f>
        <v>0</v>
      </c>
      <c r="EK858" s="233">
        <f t="shared" ca="1" si="946"/>
        <v>0</v>
      </c>
      <c r="EL858" s="235">
        <f ca="1">RANK(EK858,EK3:EK1250)+COUNTIF(EK3:EK858,EK858)-1</f>
        <v>856</v>
      </c>
      <c r="EM858" s="233" t="str">
        <f t="shared" ca="1" si="948"/>
        <v>Rayan Cherki (France)</v>
      </c>
    </row>
    <row r="859" spans="121:143" x14ac:dyDescent="0.2">
      <c r="DQ859" s="233" t="str">
        <f t="shared" ca="1" si="947"/>
        <v>France</v>
      </c>
      <c r="DR859" s="233">
        <f t="shared" si="943"/>
        <v>24</v>
      </c>
      <c r="DS859" s="233">
        <f t="shared" si="944"/>
        <v>31</v>
      </c>
      <c r="DT859" s="233" t="str">
        <f ca="1">OFFSET(C3,DR859,DS859)</f>
        <v>Theo Hernández</v>
      </c>
      <c r="DU859" s="233">
        <f ca="1">COUNTIF('Group Stages'!J7:J150,DT859)</f>
        <v>0</v>
      </c>
      <c r="DV859" s="233">
        <f ca="1">COUNTIF('Group Stages'!K7:K150,DT859)</f>
        <v>0</v>
      </c>
      <c r="DW859" s="233">
        <f ca="1">COUNTIF('Group Stages'!L7:L150,DT859)</f>
        <v>0</v>
      </c>
      <c r="DX859" s="233">
        <f ca="1">COUNTIF('Group Stages'!M7:M150,DT859)</f>
        <v>0</v>
      </c>
      <c r="DY859" s="233">
        <f ca="1">COUNTIF('Group Stages'!N7:N150,DT859)</f>
        <v>0</v>
      </c>
      <c r="DZ859" s="233">
        <f ca="1">COUNTIF('Group Stages'!O7:O150,DT859)</f>
        <v>0</v>
      </c>
      <c r="EA859" s="233">
        <f ca="1">COUNTIF('Group Stages'!P7:P150,DT859)</f>
        <v>0</v>
      </c>
      <c r="EB859" s="233">
        <f ca="1">COUNTIF('Group Stages'!Q7:Q150,DT859)</f>
        <v>0</v>
      </c>
      <c r="EC859" s="233">
        <f ca="1">COUNTIF('Knock Out Stages'!K7:K85,DT859)</f>
        <v>0</v>
      </c>
      <c r="ED859" s="233">
        <f ca="1">COUNTIF('Knock Out Stages'!L7:L85,DT859)</f>
        <v>0</v>
      </c>
      <c r="EE859" s="233">
        <f ca="1">COUNTIF('Knock Out Stages'!M7:M85,DT859)</f>
        <v>0</v>
      </c>
      <c r="EF859" s="233">
        <f ca="1">COUNTIF('Knock Out Stages'!N7:N85,DT859)</f>
        <v>0</v>
      </c>
      <c r="EG859" s="233">
        <f ca="1">COUNTIF('Knock Out Stages'!O7:O85,DT859)</f>
        <v>0</v>
      </c>
      <c r="EH859" s="233">
        <f ca="1">COUNTIF('Knock Out Stages'!P7:P85,DT859)</f>
        <v>0</v>
      </c>
      <c r="EI859" s="233">
        <f ca="1">COUNTIF('Knock Out Stages'!Q7:Q85,DT859)</f>
        <v>0</v>
      </c>
      <c r="EJ859" s="233">
        <f ca="1">COUNTIF('Knock Out Stages'!R7:R85,DT859)</f>
        <v>0</v>
      </c>
      <c r="EK859" s="233">
        <f t="shared" ca="1" si="946"/>
        <v>0</v>
      </c>
      <c r="EL859" s="235">
        <f ca="1">RANK(EK859,EK3:EK1250)+COUNTIF(EK3:EK859,EK859)-1</f>
        <v>857</v>
      </c>
      <c r="EM859" s="233" t="str">
        <f t="shared" ca="1" si="948"/>
        <v>Theo Hernández (France)</v>
      </c>
    </row>
    <row r="860" spans="121:143" x14ac:dyDescent="0.2">
      <c r="DQ860" s="233" t="str">
        <f t="shared" ca="1" si="947"/>
        <v>France</v>
      </c>
      <c r="DR860" s="233">
        <f t="shared" si="943"/>
        <v>25</v>
      </c>
      <c r="DS860" s="233">
        <f t="shared" si="944"/>
        <v>31</v>
      </c>
      <c r="DT860" s="233" t="str">
        <f ca="1">OFFSET(C3,DR860,DS860)</f>
        <v>Warren Zaïre-Emery</v>
      </c>
      <c r="DU860" s="233">
        <f ca="1">COUNTIF('Group Stages'!J7:J150,DT860)</f>
        <v>0</v>
      </c>
      <c r="DV860" s="233">
        <f ca="1">COUNTIF('Group Stages'!K7:K150,DT860)</f>
        <v>0</v>
      </c>
      <c r="DW860" s="233">
        <f ca="1">COUNTIF('Group Stages'!L7:L150,DT860)</f>
        <v>0</v>
      </c>
      <c r="DX860" s="233">
        <f ca="1">COUNTIF('Group Stages'!M7:M150,DT860)</f>
        <v>0</v>
      </c>
      <c r="DY860" s="233">
        <f ca="1">COUNTIF('Group Stages'!N7:N150,DT860)</f>
        <v>0</v>
      </c>
      <c r="DZ860" s="233">
        <f ca="1">COUNTIF('Group Stages'!O7:O150,DT860)</f>
        <v>0</v>
      </c>
      <c r="EA860" s="233">
        <f ca="1">COUNTIF('Group Stages'!P7:P150,DT860)</f>
        <v>0</v>
      </c>
      <c r="EB860" s="233">
        <f ca="1">COUNTIF('Group Stages'!Q7:Q150,DT860)</f>
        <v>0</v>
      </c>
      <c r="EC860" s="233">
        <f ca="1">COUNTIF('Knock Out Stages'!K7:K85,DT860)</f>
        <v>0</v>
      </c>
      <c r="ED860" s="233">
        <f ca="1">COUNTIF('Knock Out Stages'!L7:L85,DT860)</f>
        <v>0</v>
      </c>
      <c r="EE860" s="233">
        <f ca="1">COUNTIF('Knock Out Stages'!M7:M85,DT860)</f>
        <v>0</v>
      </c>
      <c r="EF860" s="233">
        <f ca="1">COUNTIF('Knock Out Stages'!N7:N85,DT860)</f>
        <v>0</v>
      </c>
      <c r="EG860" s="233">
        <f ca="1">COUNTIF('Knock Out Stages'!O7:O85,DT860)</f>
        <v>0</v>
      </c>
      <c r="EH860" s="233">
        <f ca="1">COUNTIF('Knock Out Stages'!P7:P85,DT860)</f>
        <v>0</v>
      </c>
      <c r="EI860" s="233">
        <f ca="1">COUNTIF('Knock Out Stages'!Q7:Q85,DT860)</f>
        <v>0</v>
      </c>
      <c r="EJ860" s="233">
        <f ca="1">COUNTIF('Knock Out Stages'!R7:R85,DT860)</f>
        <v>0</v>
      </c>
      <c r="EK860" s="233">
        <f t="shared" ca="1" si="946"/>
        <v>0</v>
      </c>
      <c r="EL860" s="235">
        <f ca="1">RANK(EK860,EK3:EK1250)+COUNTIF(EK3:EK860,EK860)-1</f>
        <v>858</v>
      </c>
      <c r="EM860" s="233" t="str">
        <f t="shared" ca="1" si="948"/>
        <v>Warren Zaïre-Emery (France)</v>
      </c>
    </row>
    <row r="861" spans="121:143" x14ac:dyDescent="0.2">
      <c r="DQ861" s="233" t="str">
        <f ca="1">OFFSET(C2,DR861,DS861)</f>
        <v>Senegal</v>
      </c>
      <c r="DR861" s="233">
        <f t="shared" si="943"/>
        <v>0</v>
      </c>
      <c r="DS861" s="233">
        <f t="shared" si="944"/>
        <v>32</v>
      </c>
      <c r="DT861" s="233" t="str">
        <f ca="1">OFFSET(C3,DR861,DS861)</f>
        <v>Abdoulaye Seck</v>
      </c>
      <c r="DU861" s="233">
        <f ca="1">COUNTIF('Group Stages'!J7:J150,DT861)</f>
        <v>0</v>
      </c>
      <c r="DV861" s="233">
        <f ca="1">COUNTIF('Group Stages'!K7:K150,DT861)</f>
        <v>0</v>
      </c>
      <c r="DW861" s="233">
        <f ca="1">COUNTIF('Group Stages'!L7:L150,DT861)</f>
        <v>0</v>
      </c>
      <c r="DX861" s="233">
        <f ca="1">COUNTIF('Group Stages'!M7:M150,DT861)</f>
        <v>0</v>
      </c>
      <c r="DY861" s="233">
        <f ca="1">COUNTIF('Group Stages'!N7:N150,DT861)</f>
        <v>0</v>
      </c>
      <c r="DZ861" s="233">
        <f ca="1">COUNTIF('Group Stages'!O7:O150,DT861)</f>
        <v>0</v>
      </c>
      <c r="EA861" s="233">
        <f ca="1">COUNTIF('Group Stages'!P7:P150,DT861)</f>
        <v>0</v>
      </c>
      <c r="EB861" s="233">
        <f ca="1">COUNTIF('Group Stages'!Q7:Q150,DT861)</f>
        <v>0</v>
      </c>
      <c r="EC861" s="233">
        <f ca="1">COUNTIF('Knock Out Stages'!K7:K85,DT861)</f>
        <v>0</v>
      </c>
      <c r="ED861" s="233">
        <f ca="1">COUNTIF('Knock Out Stages'!L7:L85,DT861)</f>
        <v>0</v>
      </c>
      <c r="EE861" s="233">
        <f ca="1">COUNTIF('Knock Out Stages'!M7:M85,DT861)</f>
        <v>0</v>
      </c>
      <c r="EF861" s="233">
        <f ca="1">COUNTIF('Knock Out Stages'!N7:N85,DT861)</f>
        <v>0</v>
      </c>
      <c r="EG861" s="233">
        <f ca="1">COUNTIF('Knock Out Stages'!O7:O85,DT861)</f>
        <v>0</v>
      </c>
      <c r="EH861" s="233">
        <f ca="1">COUNTIF('Knock Out Stages'!P7:P85,DT861)</f>
        <v>0</v>
      </c>
      <c r="EI861" s="233">
        <f ca="1">COUNTIF('Knock Out Stages'!Q7:Q85,DT861)</f>
        <v>0</v>
      </c>
      <c r="EJ861" s="233">
        <f ca="1">COUNTIF('Knock Out Stages'!R7:R85,DT861)</f>
        <v>0</v>
      </c>
      <c r="EK861" s="233">
        <f t="shared" ca="1" si="946"/>
        <v>0</v>
      </c>
      <c r="EL861" s="235">
        <f ca="1">RANK(EK861,EK3:EK1250)+COUNTIF(EK3:EK861,EK861)-1</f>
        <v>859</v>
      </c>
      <c r="EM861" s="233" t="str">
        <f t="shared" ca="1" si="948"/>
        <v>Abdoulaye Seck (Senegal)</v>
      </c>
    </row>
    <row r="862" spans="121:143" x14ac:dyDescent="0.2">
      <c r="DQ862" s="233" t="str">
        <f ca="1">DQ861</f>
        <v>Senegal</v>
      </c>
      <c r="DR862" s="233">
        <f t="shared" si="943"/>
        <v>1</v>
      </c>
      <c r="DS862" s="233">
        <f t="shared" si="944"/>
        <v>32</v>
      </c>
      <c r="DT862" s="233" t="str">
        <f ca="1">OFFSET(C3,DR862,DS862)</f>
        <v>Antoine Mendy</v>
      </c>
      <c r="DU862" s="233">
        <f ca="1">COUNTIF('Group Stages'!J7:J150,DT862)</f>
        <v>0</v>
      </c>
      <c r="DV862" s="233">
        <f ca="1">COUNTIF('Group Stages'!K7:K150,DT862)</f>
        <v>0</v>
      </c>
      <c r="DW862" s="233">
        <f ca="1">COUNTIF('Group Stages'!L7:L150,DT862)</f>
        <v>0</v>
      </c>
      <c r="DX862" s="233">
        <f ca="1">COUNTIF('Group Stages'!M7:M150,DT862)</f>
        <v>0</v>
      </c>
      <c r="DY862" s="233">
        <f ca="1">COUNTIF('Group Stages'!N7:N150,DT862)</f>
        <v>0</v>
      </c>
      <c r="DZ862" s="233">
        <f ca="1">COUNTIF('Group Stages'!O7:O150,DT862)</f>
        <v>0</v>
      </c>
      <c r="EA862" s="233">
        <f ca="1">COUNTIF('Group Stages'!P7:P150,DT862)</f>
        <v>0</v>
      </c>
      <c r="EB862" s="233">
        <f ca="1">COUNTIF('Group Stages'!Q7:Q150,DT862)</f>
        <v>0</v>
      </c>
      <c r="EC862" s="233">
        <f ca="1">COUNTIF('Knock Out Stages'!K7:K85,DT862)</f>
        <v>0</v>
      </c>
      <c r="ED862" s="233">
        <f ca="1">COUNTIF('Knock Out Stages'!L7:L85,DT862)</f>
        <v>0</v>
      </c>
      <c r="EE862" s="233">
        <f ca="1">COUNTIF('Knock Out Stages'!M7:M85,DT862)</f>
        <v>0</v>
      </c>
      <c r="EF862" s="233">
        <f ca="1">COUNTIF('Knock Out Stages'!N7:N85,DT862)</f>
        <v>0</v>
      </c>
      <c r="EG862" s="233">
        <f ca="1">COUNTIF('Knock Out Stages'!O7:O85,DT862)</f>
        <v>0</v>
      </c>
      <c r="EH862" s="233">
        <f ca="1">COUNTIF('Knock Out Stages'!P7:P85,DT862)</f>
        <v>0</v>
      </c>
      <c r="EI862" s="233">
        <f ca="1">COUNTIF('Knock Out Stages'!Q7:Q85,DT862)</f>
        <v>0</v>
      </c>
      <c r="EJ862" s="233">
        <f ca="1">COUNTIF('Knock Out Stages'!R7:R85,DT862)</f>
        <v>0</v>
      </c>
      <c r="EK862" s="233">
        <f t="shared" ca="1" si="946"/>
        <v>0</v>
      </c>
      <c r="EL862" s="235">
        <f ca="1">RANK(EK862,EK3:EK1250)+COUNTIF(EK3:EK862,EK862)-1</f>
        <v>860</v>
      </c>
      <c r="EM862" s="233" t="str">
        <f t="shared" ca="1" si="948"/>
        <v>Antoine Mendy (Senegal)</v>
      </c>
    </row>
    <row r="863" spans="121:143" x14ac:dyDescent="0.2">
      <c r="DQ863" s="233" t="str">
        <f t="shared" ref="DQ863:DQ886" ca="1" si="949">DQ862</f>
        <v>Senegal</v>
      </c>
      <c r="DR863" s="233">
        <f t="shared" si="943"/>
        <v>2</v>
      </c>
      <c r="DS863" s="233">
        <f t="shared" si="944"/>
        <v>32</v>
      </c>
      <c r="DT863" s="233" t="str">
        <f ca="1">OFFSET(C3,DR863,DS863)</f>
        <v>Assane Diao</v>
      </c>
      <c r="DU863" s="233">
        <f ca="1">COUNTIF('Group Stages'!J7:J150,DT863)</f>
        <v>0</v>
      </c>
      <c r="DV863" s="233">
        <f ca="1">COUNTIF('Group Stages'!K7:K150,DT863)</f>
        <v>0</v>
      </c>
      <c r="DW863" s="233">
        <f ca="1">COUNTIF('Group Stages'!L7:L150,DT863)</f>
        <v>0</v>
      </c>
      <c r="DX863" s="233">
        <f ca="1">COUNTIF('Group Stages'!M7:M150,DT863)</f>
        <v>0</v>
      </c>
      <c r="DY863" s="233">
        <f ca="1">COUNTIF('Group Stages'!N7:N150,DT863)</f>
        <v>0</v>
      </c>
      <c r="DZ863" s="233">
        <f ca="1">COUNTIF('Group Stages'!O7:O150,DT863)</f>
        <v>0</v>
      </c>
      <c r="EA863" s="233">
        <f ca="1">COUNTIF('Group Stages'!P7:P150,DT863)</f>
        <v>0</v>
      </c>
      <c r="EB863" s="233">
        <f ca="1">COUNTIF('Group Stages'!Q7:Q150,DT863)</f>
        <v>0</v>
      </c>
      <c r="EC863" s="233">
        <f ca="1">COUNTIF('Knock Out Stages'!K7:K85,DT863)</f>
        <v>0</v>
      </c>
      <c r="ED863" s="233">
        <f ca="1">COUNTIF('Knock Out Stages'!L7:L85,DT863)</f>
        <v>0</v>
      </c>
      <c r="EE863" s="233">
        <f ca="1">COUNTIF('Knock Out Stages'!M7:M85,DT863)</f>
        <v>0</v>
      </c>
      <c r="EF863" s="233">
        <f ca="1">COUNTIF('Knock Out Stages'!N7:N85,DT863)</f>
        <v>0</v>
      </c>
      <c r="EG863" s="233">
        <f ca="1">COUNTIF('Knock Out Stages'!O7:O85,DT863)</f>
        <v>0</v>
      </c>
      <c r="EH863" s="233">
        <f ca="1">COUNTIF('Knock Out Stages'!P7:P85,DT863)</f>
        <v>0</v>
      </c>
      <c r="EI863" s="233">
        <f ca="1">COUNTIF('Knock Out Stages'!Q7:Q85,DT863)</f>
        <v>0</v>
      </c>
      <c r="EJ863" s="233">
        <f ca="1">COUNTIF('Knock Out Stages'!R7:R85,DT863)</f>
        <v>0</v>
      </c>
      <c r="EK863" s="233">
        <f t="shared" ca="1" si="946"/>
        <v>0</v>
      </c>
      <c r="EL863" s="235">
        <f ca="1">RANK(EK863,EK3:EK1250)+COUNTIF(EK3:EK863,EK863)-1</f>
        <v>861</v>
      </c>
      <c r="EM863" s="233" t="str">
        <f t="shared" ca="1" si="948"/>
        <v>Assane Diao (Senegal)</v>
      </c>
    </row>
    <row r="864" spans="121:143" x14ac:dyDescent="0.2">
      <c r="DQ864" s="233" t="str">
        <f t="shared" ca="1" si="949"/>
        <v>Senegal</v>
      </c>
      <c r="DR864" s="233">
        <f t="shared" si="943"/>
        <v>3</v>
      </c>
      <c r="DS864" s="233">
        <f t="shared" si="944"/>
        <v>32</v>
      </c>
      <c r="DT864" s="233" t="str">
        <f ca="1">OFFSET(C3,DR864,DS864)</f>
        <v>Bamba Dieng</v>
      </c>
      <c r="DU864" s="233">
        <f ca="1">COUNTIF('Group Stages'!J7:J150,DT864)</f>
        <v>0</v>
      </c>
      <c r="DV864" s="233">
        <f ca="1">COUNTIF('Group Stages'!K7:K150,DT864)</f>
        <v>0</v>
      </c>
      <c r="DW864" s="233">
        <f ca="1">COUNTIF('Group Stages'!L7:L150,DT864)</f>
        <v>0</v>
      </c>
      <c r="DX864" s="233">
        <f ca="1">COUNTIF('Group Stages'!M7:M150,DT864)</f>
        <v>0</v>
      </c>
      <c r="DY864" s="233">
        <f ca="1">COUNTIF('Group Stages'!N7:N150,DT864)</f>
        <v>0</v>
      </c>
      <c r="DZ864" s="233">
        <f ca="1">COUNTIF('Group Stages'!O7:O150,DT864)</f>
        <v>0</v>
      </c>
      <c r="EA864" s="233">
        <f ca="1">COUNTIF('Group Stages'!P7:P150,DT864)</f>
        <v>0</v>
      </c>
      <c r="EB864" s="233">
        <f ca="1">COUNTIF('Group Stages'!Q7:Q150,DT864)</f>
        <v>0</v>
      </c>
      <c r="EC864" s="233">
        <f ca="1">COUNTIF('Knock Out Stages'!K7:K85,DT864)</f>
        <v>0</v>
      </c>
      <c r="ED864" s="233">
        <f ca="1">COUNTIF('Knock Out Stages'!L7:L85,DT864)</f>
        <v>0</v>
      </c>
      <c r="EE864" s="233">
        <f ca="1">COUNTIF('Knock Out Stages'!M7:M85,DT864)</f>
        <v>0</v>
      </c>
      <c r="EF864" s="233">
        <f ca="1">COUNTIF('Knock Out Stages'!N7:N85,DT864)</f>
        <v>0</v>
      </c>
      <c r="EG864" s="233">
        <f ca="1">COUNTIF('Knock Out Stages'!O7:O85,DT864)</f>
        <v>0</v>
      </c>
      <c r="EH864" s="233">
        <f ca="1">COUNTIF('Knock Out Stages'!P7:P85,DT864)</f>
        <v>0</v>
      </c>
      <c r="EI864" s="233">
        <f ca="1">COUNTIF('Knock Out Stages'!Q7:Q85,DT864)</f>
        <v>0</v>
      </c>
      <c r="EJ864" s="233">
        <f ca="1">COUNTIF('Knock Out Stages'!R7:R85,DT864)</f>
        <v>0</v>
      </c>
      <c r="EK864" s="233">
        <f t="shared" ca="1" si="946"/>
        <v>0</v>
      </c>
      <c r="EL864" s="235">
        <f ca="1">RANK(EK864,EK3:EK1250)+COUNTIF(EK3:EK864,EK864)-1</f>
        <v>862</v>
      </c>
      <c r="EM864" s="233" t="str">
        <f t="shared" ca="1" si="948"/>
        <v>Bamba Dieng (Senegal)</v>
      </c>
    </row>
    <row r="865" spans="121:143" x14ac:dyDescent="0.2">
      <c r="DQ865" s="233" t="str">
        <f t="shared" ca="1" si="949"/>
        <v>Senegal</v>
      </c>
      <c r="DR865" s="233">
        <f t="shared" si="943"/>
        <v>4</v>
      </c>
      <c r="DS865" s="233">
        <f t="shared" si="944"/>
        <v>32</v>
      </c>
      <c r="DT865" s="233" t="str">
        <f ca="1">OFFSET(C3,DR865,DS865)</f>
        <v>Boulaye Dia</v>
      </c>
      <c r="DU865" s="233">
        <f ca="1">COUNTIF('Group Stages'!J7:J150,DT865)</f>
        <v>0</v>
      </c>
      <c r="DV865" s="233">
        <f ca="1">COUNTIF('Group Stages'!K7:K150,DT865)</f>
        <v>0</v>
      </c>
      <c r="DW865" s="233">
        <f ca="1">COUNTIF('Group Stages'!L7:L150,DT865)</f>
        <v>0</v>
      </c>
      <c r="DX865" s="233">
        <f ca="1">COUNTIF('Group Stages'!M7:M150,DT865)</f>
        <v>0</v>
      </c>
      <c r="DY865" s="233">
        <f ca="1">COUNTIF('Group Stages'!N7:N150,DT865)</f>
        <v>0</v>
      </c>
      <c r="DZ865" s="233">
        <f ca="1">COUNTIF('Group Stages'!O7:O150,DT865)</f>
        <v>0</v>
      </c>
      <c r="EA865" s="233">
        <f ca="1">COUNTIF('Group Stages'!P7:P150,DT865)</f>
        <v>0</v>
      </c>
      <c r="EB865" s="233">
        <f ca="1">COUNTIF('Group Stages'!Q7:Q150,DT865)</f>
        <v>0</v>
      </c>
      <c r="EC865" s="233">
        <f ca="1">COUNTIF('Knock Out Stages'!K7:K85,DT865)</f>
        <v>0</v>
      </c>
      <c r="ED865" s="233">
        <f ca="1">COUNTIF('Knock Out Stages'!L7:L85,DT865)</f>
        <v>0</v>
      </c>
      <c r="EE865" s="233">
        <f ca="1">COUNTIF('Knock Out Stages'!M7:M85,DT865)</f>
        <v>0</v>
      </c>
      <c r="EF865" s="233">
        <f ca="1">COUNTIF('Knock Out Stages'!N7:N85,DT865)</f>
        <v>0</v>
      </c>
      <c r="EG865" s="233">
        <f ca="1">COUNTIF('Knock Out Stages'!O7:O85,DT865)</f>
        <v>0</v>
      </c>
      <c r="EH865" s="233">
        <f ca="1">COUNTIF('Knock Out Stages'!P7:P85,DT865)</f>
        <v>0</v>
      </c>
      <c r="EI865" s="233">
        <f ca="1">COUNTIF('Knock Out Stages'!Q7:Q85,DT865)</f>
        <v>0</v>
      </c>
      <c r="EJ865" s="233">
        <f ca="1">COUNTIF('Knock Out Stages'!R7:R85,DT865)</f>
        <v>0</v>
      </c>
      <c r="EK865" s="233">
        <f t="shared" ca="1" si="946"/>
        <v>0</v>
      </c>
      <c r="EL865" s="235">
        <f ca="1">RANK(EK865,EK3:EK1250)+COUNTIF(EK3:EK865,EK865)-1</f>
        <v>863</v>
      </c>
      <c r="EM865" s="233" t="str">
        <f t="shared" ca="1" si="948"/>
        <v>Boulaye Dia (Senegal)</v>
      </c>
    </row>
    <row r="866" spans="121:143" x14ac:dyDescent="0.2">
      <c r="DQ866" s="233" t="str">
        <f t="shared" ca="1" si="949"/>
        <v>Senegal</v>
      </c>
      <c r="DR866" s="233">
        <f t="shared" si="943"/>
        <v>5</v>
      </c>
      <c r="DS866" s="233">
        <f t="shared" si="944"/>
        <v>32</v>
      </c>
      <c r="DT866" s="233" t="str">
        <f ca="1">OFFSET(C3,DR866,DS866)</f>
        <v>Cherif Ndiaye</v>
      </c>
      <c r="DU866" s="233">
        <f ca="1">COUNTIF('Group Stages'!J7:J150,DT866)</f>
        <v>0</v>
      </c>
      <c r="DV866" s="233">
        <f ca="1">COUNTIF('Group Stages'!K7:K150,DT866)</f>
        <v>0</v>
      </c>
      <c r="DW866" s="233">
        <f ca="1">COUNTIF('Group Stages'!L7:L150,DT866)</f>
        <v>0</v>
      </c>
      <c r="DX866" s="233">
        <f ca="1">COUNTIF('Group Stages'!M7:M150,DT866)</f>
        <v>0</v>
      </c>
      <c r="DY866" s="233">
        <f ca="1">COUNTIF('Group Stages'!N7:N150,DT866)</f>
        <v>0</v>
      </c>
      <c r="DZ866" s="233">
        <f ca="1">COUNTIF('Group Stages'!O7:O150,DT866)</f>
        <v>0</v>
      </c>
      <c r="EA866" s="233">
        <f ca="1">COUNTIF('Group Stages'!P7:P150,DT866)</f>
        <v>0</v>
      </c>
      <c r="EB866" s="233">
        <f ca="1">COUNTIF('Group Stages'!Q7:Q150,DT866)</f>
        <v>0</v>
      </c>
      <c r="EC866" s="233">
        <f ca="1">COUNTIF('Knock Out Stages'!K7:K85,DT866)</f>
        <v>0</v>
      </c>
      <c r="ED866" s="233">
        <f ca="1">COUNTIF('Knock Out Stages'!L7:L85,DT866)</f>
        <v>0</v>
      </c>
      <c r="EE866" s="233">
        <f ca="1">COUNTIF('Knock Out Stages'!M7:M85,DT866)</f>
        <v>0</v>
      </c>
      <c r="EF866" s="233">
        <f ca="1">COUNTIF('Knock Out Stages'!N7:N85,DT866)</f>
        <v>0</v>
      </c>
      <c r="EG866" s="233">
        <f ca="1">COUNTIF('Knock Out Stages'!O7:O85,DT866)</f>
        <v>0</v>
      </c>
      <c r="EH866" s="233">
        <f ca="1">COUNTIF('Knock Out Stages'!P7:P85,DT866)</f>
        <v>0</v>
      </c>
      <c r="EI866" s="233">
        <f ca="1">COUNTIF('Knock Out Stages'!Q7:Q85,DT866)</f>
        <v>0</v>
      </c>
      <c r="EJ866" s="233">
        <f ca="1">COUNTIF('Knock Out Stages'!R7:R85,DT866)</f>
        <v>0</v>
      </c>
      <c r="EK866" s="233">
        <f t="shared" ca="1" si="946"/>
        <v>0</v>
      </c>
      <c r="EL866" s="235">
        <f ca="1">RANK(EK866,EK3:EK1250)+COUNTIF(EK3:EK866,EK866)-1</f>
        <v>864</v>
      </c>
      <c r="EM866" s="233" t="str">
        <f t="shared" ca="1" si="948"/>
        <v>Cherif Ndiaye (Senegal)</v>
      </c>
    </row>
    <row r="867" spans="121:143" x14ac:dyDescent="0.2">
      <c r="DQ867" s="233" t="str">
        <f t="shared" ca="1" si="949"/>
        <v>Senegal</v>
      </c>
      <c r="DR867" s="233">
        <f t="shared" si="943"/>
        <v>6</v>
      </c>
      <c r="DS867" s="233">
        <f t="shared" si="944"/>
        <v>32</v>
      </c>
      <c r="DT867" s="233" t="str">
        <f ca="1">OFFSET(C3,DR867,DS867)</f>
        <v>Édouard Mendy</v>
      </c>
      <c r="DU867" s="233">
        <f ca="1">COUNTIF('Group Stages'!J7:J150,DT867)</f>
        <v>0</v>
      </c>
      <c r="DV867" s="233">
        <f ca="1">COUNTIF('Group Stages'!K7:K150,DT867)</f>
        <v>0</v>
      </c>
      <c r="DW867" s="233">
        <f ca="1">COUNTIF('Group Stages'!L7:L150,DT867)</f>
        <v>0</v>
      </c>
      <c r="DX867" s="233">
        <f ca="1">COUNTIF('Group Stages'!M7:M150,DT867)</f>
        <v>0</v>
      </c>
      <c r="DY867" s="233">
        <f ca="1">COUNTIF('Group Stages'!N7:N150,DT867)</f>
        <v>0</v>
      </c>
      <c r="DZ867" s="233">
        <f ca="1">COUNTIF('Group Stages'!O7:O150,DT867)</f>
        <v>0</v>
      </c>
      <c r="EA867" s="233">
        <f ca="1">COUNTIF('Group Stages'!P7:P150,DT867)</f>
        <v>0</v>
      </c>
      <c r="EB867" s="233">
        <f ca="1">COUNTIF('Group Stages'!Q7:Q150,DT867)</f>
        <v>0</v>
      </c>
      <c r="EC867" s="233">
        <f ca="1">COUNTIF('Knock Out Stages'!K7:K85,DT867)</f>
        <v>0</v>
      </c>
      <c r="ED867" s="233">
        <f ca="1">COUNTIF('Knock Out Stages'!L7:L85,DT867)</f>
        <v>0</v>
      </c>
      <c r="EE867" s="233">
        <f ca="1">COUNTIF('Knock Out Stages'!M7:M85,DT867)</f>
        <v>0</v>
      </c>
      <c r="EF867" s="233">
        <f ca="1">COUNTIF('Knock Out Stages'!N7:N85,DT867)</f>
        <v>0</v>
      </c>
      <c r="EG867" s="233">
        <f ca="1">COUNTIF('Knock Out Stages'!O7:O85,DT867)</f>
        <v>0</v>
      </c>
      <c r="EH867" s="233">
        <f ca="1">COUNTIF('Knock Out Stages'!P7:P85,DT867)</f>
        <v>0</v>
      </c>
      <c r="EI867" s="233">
        <f ca="1">COUNTIF('Knock Out Stages'!Q7:Q85,DT867)</f>
        <v>0</v>
      </c>
      <c r="EJ867" s="233">
        <f ca="1">COUNTIF('Knock Out Stages'!R7:R85,DT867)</f>
        <v>0</v>
      </c>
      <c r="EK867" s="233">
        <f t="shared" ca="1" si="946"/>
        <v>0</v>
      </c>
      <c r="EL867" s="235">
        <f ca="1">RANK(EK867,EK3:EK1250)+COUNTIF(EK3:EK867,EK867)-1</f>
        <v>865</v>
      </c>
      <c r="EM867" s="233" t="str">
        <f t="shared" ca="1" si="948"/>
        <v>Édouard Mendy (Senegal)</v>
      </c>
    </row>
    <row r="868" spans="121:143" x14ac:dyDescent="0.2">
      <c r="DQ868" s="233" t="str">
        <f t="shared" ca="1" si="949"/>
        <v>Senegal</v>
      </c>
      <c r="DR868" s="233">
        <f t="shared" si="943"/>
        <v>7</v>
      </c>
      <c r="DS868" s="233">
        <f t="shared" si="944"/>
        <v>32</v>
      </c>
      <c r="DT868" s="233" t="str">
        <f ca="1">OFFSET(C3,DR868,DS868)</f>
        <v>El Hadji Malick Diouf</v>
      </c>
      <c r="DU868" s="233">
        <f ca="1">COUNTIF('Group Stages'!J7:J150,DT868)</f>
        <v>0</v>
      </c>
      <c r="DV868" s="233">
        <f ca="1">COUNTIF('Group Stages'!K7:K150,DT868)</f>
        <v>0</v>
      </c>
      <c r="DW868" s="233">
        <f ca="1">COUNTIF('Group Stages'!L7:L150,DT868)</f>
        <v>0</v>
      </c>
      <c r="DX868" s="233">
        <f ca="1">COUNTIF('Group Stages'!M7:M150,DT868)</f>
        <v>0</v>
      </c>
      <c r="DY868" s="233">
        <f ca="1">COUNTIF('Group Stages'!N7:N150,DT868)</f>
        <v>0</v>
      </c>
      <c r="DZ868" s="233">
        <f ca="1">COUNTIF('Group Stages'!O7:O150,DT868)</f>
        <v>0</v>
      </c>
      <c r="EA868" s="233">
        <f ca="1">COUNTIF('Group Stages'!P7:P150,DT868)</f>
        <v>0</v>
      </c>
      <c r="EB868" s="233">
        <f ca="1">COUNTIF('Group Stages'!Q7:Q150,DT868)</f>
        <v>0</v>
      </c>
      <c r="EC868" s="233">
        <f ca="1">COUNTIF('Knock Out Stages'!K7:K85,DT868)</f>
        <v>0</v>
      </c>
      <c r="ED868" s="233">
        <f ca="1">COUNTIF('Knock Out Stages'!L7:L85,DT868)</f>
        <v>0</v>
      </c>
      <c r="EE868" s="233">
        <f ca="1">COUNTIF('Knock Out Stages'!M7:M85,DT868)</f>
        <v>0</v>
      </c>
      <c r="EF868" s="233">
        <f ca="1">COUNTIF('Knock Out Stages'!N7:N85,DT868)</f>
        <v>0</v>
      </c>
      <c r="EG868" s="233">
        <f ca="1">COUNTIF('Knock Out Stages'!O7:O85,DT868)</f>
        <v>0</v>
      </c>
      <c r="EH868" s="233">
        <f ca="1">COUNTIF('Knock Out Stages'!P7:P85,DT868)</f>
        <v>0</v>
      </c>
      <c r="EI868" s="233">
        <f ca="1">COUNTIF('Knock Out Stages'!Q7:Q85,DT868)</f>
        <v>0</v>
      </c>
      <c r="EJ868" s="233">
        <f ca="1">COUNTIF('Knock Out Stages'!R7:R85,DT868)</f>
        <v>0</v>
      </c>
      <c r="EK868" s="233">
        <f t="shared" ca="1" si="946"/>
        <v>0</v>
      </c>
      <c r="EL868" s="235">
        <f ca="1">RANK(EK868,EK3:EK1250)+COUNTIF(EK3:EK868,EK868)-1</f>
        <v>866</v>
      </c>
      <c r="EM868" s="233" t="str">
        <f t="shared" ca="1" si="948"/>
        <v>El Hadji Malick Diouf (Senegal)</v>
      </c>
    </row>
    <row r="869" spans="121:143" x14ac:dyDescent="0.2">
      <c r="DQ869" s="233" t="str">
        <f t="shared" ca="1" si="949"/>
        <v>Senegal</v>
      </c>
      <c r="DR869" s="233">
        <f t="shared" si="943"/>
        <v>8</v>
      </c>
      <c r="DS869" s="233">
        <f t="shared" si="944"/>
        <v>32</v>
      </c>
      <c r="DT869" s="233" t="str">
        <f ca="1">OFFSET(C3,DR869,DS869)</f>
        <v>Habib Diallo</v>
      </c>
      <c r="DU869" s="233">
        <f ca="1">COUNTIF('Group Stages'!J7:J150,DT869)</f>
        <v>0</v>
      </c>
      <c r="DV869" s="233">
        <f ca="1">COUNTIF('Group Stages'!K7:K150,DT869)</f>
        <v>0</v>
      </c>
      <c r="DW869" s="233">
        <f ca="1">COUNTIF('Group Stages'!L7:L150,DT869)</f>
        <v>0</v>
      </c>
      <c r="DX869" s="233">
        <f ca="1">COUNTIF('Group Stages'!M7:M150,DT869)</f>
        <v>0</v>
      </c>
      <c r="DY869" s="233">
        <f ca="1">COUNTIF('Group Stages'!N7:N150,DT869)</f>
        <v>0</v>
      </c>
      <c r="DZ869" s="233">
        <f ca="1">COUNTIF('Group Stages'!O7:O150,DT869)</f>
        <v>0</v>
      </c>
      <c r="EA869" s="233">
        <f ca="1">COUNTIF('Group Stages'!P7:P150,DT869)</f>
        <v>0</v>
      </c>
      <c r="EB869" s="233">
        <f ca="1">COUNTIF('Group Stages'!Q7:Q150,DT869)</f>
        <v>0</v>
      </c>
      <c r="EC869" s="233">
        <f ca="1">COUNTIF('Knock Out Stages'!K7:K85,DT869)</f>
        <v>0</v>
      </c>
      <c r="ED869" s="233">
        <f ca="1">COUNTIF('Knock Out Stages'!L7:L85,DT869)</f>
        <v>0</v>
      </c>
      <c r="EE869" s="233">
        <f ca="1">COUNTIF('Knock Out Stages'!M7:M85,DT869)</f>
        <v>0</v>
      </c>
      <c r="EF869" s="233">
        <f ca="1">COUNTIF('Knock Out Stages'!N7:N85,DT869)</f>
        <v>0</v>
      </c>
      <c r="EG869" s="233">
        <f ca="1">COUNTIF('Knock Out Stages'!O7:O85,DT869)</f>
        <v>0</v>
      </c>
      <c r="EH869" s="233">
        <f ca="1">COUNTIF('Knock Out Stages'!P7:P85,DT869)</f>
        <v>0</v>
      </c>
      <c r="EI869" s="233">
        <f ca="1">COUNTIF('Knock Out Stages'!Q7:Q85,DT869)</f>
        <v>0</v>
      </c>
      <c r="EJ869" s="233">
        <f ca="1">COUNTIF('Knock Out Stages'!R7:R85,DT869)</f>
        <v>0</v>
      </c>
      <c r="EK869" s="233">
        <f t="shared" ca="1" si="946"/>
        <v>0</v>
      </c>
      <c r="EL869" s="235">
        <f ca="1">RANK(EK869,EK3:EK1250)+COUNTIF(EK3:EK869,EK869)-1</f>
        <v>867</v>
      </c>
      <c r="EM869" s="233" t="str">
        <f t="shared" ca="1" si="948"/>
        <v>Habib Diallo (Senegal)</v>
      </c>
    </row>
    <row r="870" spans="121:143" x14ac:dyDescent="0.2">
      <c r="DQ870" s="233" t="str">
        <f t="shared" ca="1" si="949"/>
        <v>Senegal</v>
      </c>
      <c r="DR870" s="233">
        <f t="shared" si="943"/>
        <v>9</v>
      </c>
      <c r="DS870" s="233">
        <f t="shared" si="944"/>
        <v>32</v>
      </c>
      <c r="DT870" s="233" t="str">
        <f ca="1">OFFSET(C3,DR870,DS870)</f>
        <v>Habib Diarra</v>
      </c>
      <c r="DU870" s="233">
        <f ca="1">COUNTIF('Group Stages'!J7:J150,DT870)</f>
        <v>0</v>
      </c>
      <c r="DV870" s="233">
        <f ca="1">COUNTIF('Group Stages'!K7:K150,DT870)</f>
        <v>0</v>
      </c>
      <c r="DW870" s="233">
        <f ca="1">COUNTIF('Group Stages'!L7:L150,DT870)</f>
        <v>0</v>
      </c>
      <c r="DX870" s="233">
        <f ca="1">COUNTIF('Group Stages'!M7:M150,DT870)</f>
        <v>0</v>
      </c>
      <c r="DY870" s="233">
        <f ca="1">COUNTIF('Group Stages'!N7:N150,DT870)</f>
        <v>0</v>
      </c>
      <c r="DZ870" s="233">
        <f ca="1">COUNTIF('Group Stages'!O7:O150,DT870)</f>
        <v>0</v>
      </c>
      <c r="EA870" s="233">
        <f ca="1">COUNTIF('Group Stages'!P7:P150,DT870)</f>
        <v>0</v>
      </c>
      <c r="EB870" s="233">
        <f ca="1">COUNTIF('Group Stages'!Q7:Q150,DT870)</f>
        <v>0</v>
      </c>
      <c r="EC870" s="233">
        <f ca="1">COUNTIF('Knock Out Stages'!K7:K85,DT870)</f>
        <v>0</v>
      </c>
      <c r="ED870" s="233">
        <f ca="1">COUNTIF('Knock Out Stages'!L7:L85,DT870)</f>
        <v>0</v>
      </c>
      <c r="EE870" s="233">
        <f ca="1">COUNTIF('Knock Out Stages'!M7:M85,DT870)</f>
        <v>0</v>
      </c>
      <c r="EF870" s="233">
        <f ca="1">COUNTIF('Knock Out Stages'!N7:N85,DT870)</f>
        <v>0</v>
      </c>
      <c r="EG870" s="233">
        <f ca="1">COUNTIF('Knock Out Stages'!O7:O85,DT870)</f>
        <v>0</v>
      </c>
      <c r="EH870" s="233">
        <f ca="1">COUNTIF('Knock Out Stages'!P7:P85,DT870)</f>
        <v>0</v>
      </c>
      <c r="EI870" s="233">
        <f ca="1">COUNTIF('Knock Out Stages'!Q7:Q85,DT870)</f>
        <v>0</v>
      </c>
      <c r="EJ870" s="233">
        <f ca="1">COUNTIF('Knock Out Stages'!R7:R85,DT870)</f>
        <v>0</v>
      </c>
      <c r="EK870" s="233">
        <f t="shared" ca="1" si="946"/>
        <v>0</v>
      </c>
      <c r="EL870" s="235">
        <f ca="1">RANK(EK870,EK3:EK1250)+COUNTIF(EK3:EK870,EK870)-1</f>
        <v>868</v>
      </c>
      <c r="EM870" s="233" t="str">
        <f t="shared" ca="1" si="948"/>
        <v>Habib Diarra (Senegal)</v>
      </c>
    </row>
    <row r="871" spans="121:143" x14ac:dyDescent="0.2">
      <c r="DQ871" s="233" t="str">
        <f t="shared" ca="1" si="949"/>
        <v>Senegal</v>
      </c>
      <c r="DR871" s="233">
        <f t="shared" si="943"/>
        <v>10</v>
      </c>
      <c r="DS871" s="233">
        <f t="shared" si="944"/>
        <v>32</v>
      </c>
      <c r="DT871" s="233" t="str">
        <f ca="1">OFFSET(C3,DR871,DS871)</f>
        <v>Ibrahim Mbaye</v>
      </c>
      <c r="DU871" s="233">
        <f ca="1">COUNTIF('Group Stages'!J7:J150,DT871)</f>
        <v>0</v>
      </c>
      <c r="DV871" s="233">
        <f ca="1">COUNTIF('Group Stages'!K7:K150,DT871)</f>
        <v>0</v>
      </c>
      <c r="DW871" s="233">
        <f ca="1">COUNTIF('Group Stages'!L7:L150,DT871)</f>
        <v>0</v>
      </c>
      <c r="DX871" s="233">
        <f ca="1">COUNTIF('Group Stages'!M7:M150,DT871)</f>
        <v>0</v>
      </c>
      <c r="DY871" s="233">
        <f ca="1">COUNTIF('Group Stages'!N7:N150,DT871)</f>
        <v>0</v>
      </c>
      <c r="DZ871" s="233">
        <f ca="1">COUNTIF('Group Stages'!O7:O150,DT871)</f>
        <v>0</v>
      </c>
      <c r="EA871" s="233">
        <f ca="1">COUNTIF('Group Stages'!P7:P150,DT871)</f>
        <v>0</v>
      </c>
      <c r="EB871" s="233">
        <f ca="1">COUNTIF('Group Stages'!Q7:Q150,DT871)</f>
        <v>0</v>
      </c>
      <c r="EC871" s="233">
        <f ca="1">COUNTIF('Knock Out Stages'!K7:K85,DT871)</f>
        <v>0</v>
      </c>
      <c r="ED871" s="233">
        <f ca="1">COUNTIF('Knock Out Stages'!L7:L85,DT871)</f>
        <v>0</v>
      </c>
      <c r="EE871" s="233">
        <f ca="1">COUNTIF('Knock Out Stages'!M7:M85,DT871)</f>
        <v>0</v>
      </c>
      <c r="EF871" s="233">
        <f ca="1">COUNTIF('Knock Out Stages'!N7:N85,DT871)</f>
        <v>0</v>
      </c>
      <c r="EG871" s="233">
        <f ca="1">COUNTIF('Knock Out Stages'!O7:O85,DT871)</f>
        <v>0</v>
      </c>
      <c r="EH871" s="233">
        <f ca="1">COUNTIF('Knock Out Stages'!P7:P85,DT871)</f>
        <v>0</v>
      </c>
      <c r="EI871" s="233">
        <f ca="1">COUNTIF('Knock Out Stages'!Q7:Q85,DT871)</f>
        <v>0</v>
      </c>
      <c r="EJ871" s="233">
        <f ca="1">COUNTIF('Knock Out Stages'!R7:R85,DT871)</f>
        <v>0</v>
      </c>
      <c r="EK871" s="233">
        <f t="shared" ca="1" si="946"/>
        <v>0</v>
      </c>
      <c r="EL871" s="235">
        <f ca="1">RANK(EK871,EK3:EK1250)+COUNTIF(EK3:EK871,EK871)-1</f>
        <v>869</v>
      </c>
      <c r="EM871" s="233" t="str">
        <f t="shared" ca="1" si="948"/>
        <v>Ibrahim Mbaye (Senegal)</v>
      </c>
    </row>
    <row r="872" spans="121:143" x14ac:dyDescent="0.2">
      <c r="DQ872" s="233" t="str">
        <f t="shared" ca="1" si="949"/>
        <v>Senegal</v>
      </c>
      <c r="DR872" s="233">
        <f t="shared" si="943"/>
        <v>11</v>
      </c>
      <c r="DS872" s="233">
        <f t="shared" si="944"/>
        <v>32</v>
      </c>
      <c r="DT872" s="233" t="str">
        <f ca="1">OFFSET(C3,DR872,DS872)</f>
        <v>Idrissa Gueye</v>
      </c>
      <c r="DU872" s="233">
        <f ca="1">COUNTIF('Group Stages'!J7:J150,DT872)</f>
        <v>0</v>
      </c>
      <c r="DV872" s="233">
        <f ca="1">COUNTIF('Group Stages'!K7:K150,DT872)</f>
        <v>0</v>
      </c>
      <c r="DW872" s="233">
        <f ca="1">COUNTIF('Group Stages'!L7:L150,DT872)</f>
        <v>0</v>
      </c>
      <c r="DX872" s="233">
        <f ca="1">COUNTIF('Group Stages'!M7:M150,DT872)</f>
        <v>0</v>
      </c>
      <c r="DY872" s="233">
        <f ca="1">COUNTIF('Group Stages'!N7:N150,DT872)</f>
        <v>0</v>
      </c>
      <c r="DZ872" s="233">
        <f ca="1">COUNTIF('Group Stages'!O7:O150,DT872)</f>
        <v>0</v>
      </c>
      <c r="EA872" s="233">
        <f ca="1">COUNTIF('Group Stages'!P7:P150,DT872)</f>
        <v>0</v>
      </c>
      <c r="EB872" s="233">
        <f ca="1">COUNTIF('Group Stages'!Q7:Q150,DT872)</f>
        <v>0</v>
      </c>
      <c r="EC872" s="233">
        <f ca="1">COUNTIF('Knock Out Stages'!K7:K85,DT872)</f>
        <v>0</v>
      </c>
      <c r="ED872" s="233">
        <f ca="1">COUNTIF('Knock Out Stages'!L7:L85,DT872)</f>
        <v>0</v>
      </c>
      <c r="EE872" s="233">
        <f ca="1">COUNTIF('Knock Out Stages'!M7:M85,DT872)</f>
        <v>0</v>
      </c>
      <c r="EF872" s="233">
        <f ca="1">COUNTIF('Knock Out Stages'!N7:N85,DT872)</f>
        <v>0</v>
      </c>
      <c r="EG872" s="233">
        <f ca="1">COUNTIF('Knock Out Stages'!O7:O85,DT872)</f>
        <v>0</v>
      </c>
      <c r="EH872" s="233">
        <f ca="1">COUNTIF('Knock Out Stages'!P7:P85,DT872)</f>
        <v>0</v>
      </c>
      <c r="EI872" s="233">
        <f ca="1">COUNTIF('Knock Out Stages'!Q7:Q85,DT872)</f>
        <v>0</v>
      </c>
      <c r="EJ872" s="233">
        <f ca="1">COUNTIF('Knock Out Stages'!R7:R85,DT872)</f>
        <v>0</v>
      </c>
      <c r="EK872" s="233">
        <f t="shared" ca="1" si="946"/>
        <v>0</v>
      </c>
      <c r="EL872" s="235">
        <f ca="1">RANK(EK872,EK3:EK1250)+COUNTIF(EK3:EK872,EK872)-1</f>
        <v>870</v>
      </c>
      <c r="EM872" s="233" t="str">
        <f t="shared" ca="1" si="948"/>
        <v>Idrissa Gueye (Senegal)</v>
      </c>
    </row>
    <row r="873" spans="121:143" x14ac:dyDescent="0.2">
      <c r="DQ873" s="233" t="str">
        <f t="shared" ca="1" si="949"/>
        <v>Senegal</v>
      </c>
      <c r="DR873" s="233">
        <f t="shared" si="943"/>
        <v>12</v>
      </c>
      <c r="DS873" s="233">
        <f t="shared" si="944"/>
        <v>32</v>
      </c>
      <c r="DT873" s="233" t="str">
        <f ca="1">OFFSET(C3,DR873,DS873)</f>
        <v>Iliman Ndiaye</v>
      </c>
      <c r="DU873" s="233">
        <f ca="1">COUNTIF('Group Stages'!J7:J150,DT873)</f>
        <v>0</v>
      </c>
      <c r="DV873" s="233">
        <f ca="1">COUNTIF('Group Stages'!K7:K150,DT873)</f>
        <v>0</v>
      </c>
      <c r="DW873" s="233">
        <f ca="1">COUNTIF('Group Stages'!L7:L150,DT873)</f>
        <v>0</v>
      </c>
      <c r="DX873" s="233">
        <f ca="1">COUNTIF('Group Stages'!M7:M150,DT873)</f>
        <v>0</v>
      </c>
      <c r="DY873" s="233">
        <f ca="1">COUNTIF('Group Stages'!N7:N150,DT873)</f>
        <v>0</v>
      </c>
      <c r="DZ873" s="233">
        <f ca="1">COUNTIF('Group Stages'!O7:O150,DT873)</f>
        <v>0</v>
      </c>
      <c r="EA873" s="233">
        <f ca="1">COUNTIF('Group Stages'!P7:P150,DT873)</f>
        <v>0</v>
      </c>
      <c r="EB873" s="233">
        <f ca="1">COUNTIF('Group Stages'!Q7:Q150,DT873)</f>
        <v>0</v>
      </c>
      <c r="EC873" s="233">
        <f ca="1">COUNTIF('Knock Out Stages'!K7:K85,DT873)</f>
        <v>0</v>
      </c>
      <c r="ED873" s="233">
        <f ca="1">COUNTIF('Knock Out Stages'!L7:L85,DT873)</f>
        <v>0</v>
      </c>
      <c r="EE873" s="233">
        <f ca="1">COUNTIF('Knock Out Stages'!M7:M85,DT873)</f>
        <v>0</v>
      </c>
      <c r="EF873" s="233">
        <f ca="1">COUNTIF('Knock Out Stages'!N7:N85,DT873)</f>
        <v>0</v>
      </c>
      <c r="EG873" s="233">
        <f ca="1">COUNTIF('Knock Out Stages'!O7:O85,DT873)</f>
        <v>0</v>
      </c>
      <c r="EH873" s="233">
        <f ca="1">COUNTIF('Knock Out Stages'!P7:P85,DT873)</f>
        <v>0</v>
      </c>
      <c r="EI873" s="233">
        <f ca="1">COUNTIF('Knock Out Stages'!Q7:Q85,DT873)</f>
        <v>0</v>
      </c>
      <c r="EJ873" s="233">
        <f ca="1">COUNTIF('Knock Out Stages'!R7:R85,DT873)</f>
        <v>0</v>
      </c>
      <c r="EK873" s="233">
        <f t="shared" ca="1" si="946"/>
        <v>0</v>
      </c>
      <c r="EL873" s="235">
        <f ca="1">RANK(EK873,EK3:EK1250)+COUNTIF(EK3:EK873,EK873)-1</f>
        <v>871</v>
      </c>
      <c r="EM873" s="233" t="str">
        <f t="shared" ca="1" si="948"/>
        <v>Iliman Ndiaye (Senegal)</v>
      </c>
    </row>
    <row r="874" spans="121:143" x14ac:dyDescent="0.2">
      <c r="DQ874" s="233" t="str">
        <f t="shared" ca="1" si="949"/>
        <v>Senegal</v>
      </c>
      <c r="DR874" s="233">
        <f t="shared" si="943"/>
        <v>13</v>
      </c>
      <c r="DS874" s="233">
        <f t="shared" si="944"/>
        <v>32</v>
      </c>
      <c r="DT874" s="233" t="str">
        <f ca="1">OFFSET(C3,DR874,DS874)</f>
        <v>Ismail Jakobs</v>
      </c>
      <c r="DU874" s="233">
        <f ca="1">COUNTIF('Group Stages'!J7:J150,DT874)</f>
        <v>0</v>
      </c>
      <c r="DV874" s="233">
        <f ca="1">COUNTIF('Group Stages'!K7:K150,DT874)</f>
        <v>0</v>
      </c>
      <c r="DW874" s="233">
        <f ca="1">COUNTIF('Group Stages'!L7:L150,DT874)</f>
        <v>0</v>
      </c>
      <c r="DX874" s="233">
        <f ca="1">COUNTIF('Group Stages'!M7:M150,DT874)</f>
        <v>0</v>
      </c>
      <c r="DY874" s="233">
        <f ca="1">COUNTIF('Group Stages'!N7:N150,DT874)</f>
        <v>0</v>
      </c>
      <c r="DZ874" s="233">
        <f ca="1">COUNTIF('Group Stages'!O7:O150,DT874)</f>
        <v>0</v>
      </c>
      <c r="EA874" s="233">
        <f ca="1">COUNTIF('Group Stages'!P7:P150,DT874)</f>
        <v>0</v>
      </c>
      <c r="EB874" s="233">
        <f ca="1">COUNTIF('Group Stages'!Q7:Q150,DT874)</f>
        <v>0</v>
      </c>
      <c r="EC874" s="233">
        <f ca="1">COUNTIF('Knock Out Stages'!K7:K85,DT874)</f>
        <v>0</v>
      </c>
      <c r="ED874" s="233">
        <f ca="1">COUNTIF('Knock Out Stages'!L7:L85,DT874)</f>
        <v>0</v>
      </c>
      <c r="EE874" s="233">
        <f ca="1">COUNTIF('Knock Out Stages'!M7:M85,DT874)</f>
        <v>0</v>
      </c>
      <c r="EF874" s="233">
        <f ca="1">COUNTIF('Knock Out Stages'!N7:N85,DT874)</f>
        <v>0</v>
      </c>
      <c r="EG874" s="233">
        <f ca="1">COUNTIF('Knock Out Stages'!O7:O85,DT874)</f>
        <v>0</v>
      </c>
      <c r="EH874" s="233">
        <f ca="1">COUNTIF('Knock Out Stages'!P7:P85,DT874)</f>
        <v>0</v>
      </c>
      <c r="EI874" s="233">
        <f ca="1">COUNTIF('Knock Out Stages'!Q7:Q85,DT874)</f>
        <v>0</v>
      </c>
      <c r="EJ874" s="233">
        <f ca="1">COUNTIF('Knock Out Stages'!R7:R85,DT874)</f>
        <v>0</v>
      </c>
      <c r="EK874" s="233">
        <f t="shared" ca="1" si="946"/>
        <v>0</v>
      </c>
      <c r="EL874" s="235">
        <f ca="1">RANK(EK874,EK3:EK1250)+COUNTIF(EK3:EK874,EK874)-1</f>
        <v>872</v>
      </c>
      <c r="EM874" s="233" t="str">
        <f t="shared" ca="1" si="948"/>
        <v>Ismail Jakobs (Senegal)</v>
      </c>
    </row>
    <row r="875" spans="121:143" x14ac:dyDescent="0.2">
      <c r="DQ875" s="233" t="str">
        <f t="shared" ca="1" si="949"/>
        <v>Senegal</v>
      </c>
      <c r="DR875" s="233">
        <f t="shared" si="943"/>
        <v>14</v>
      </c>
      <c r="DS875" s="233">
        <f t="shared" si="944"/>
        <v>32</v>
      </c>
      <c r="DT875" s="233" t="str">
        <f ca="1">OFFSET(C3,DR875,DS875)</f>
        <v>Ismaïla Sarr</v>
      </c>
      <c r="DU875" s="233">
        <f ca="1">COUNTIF('Group Stages'!J7:J150,DT875)</f>
        <v>0</v>
      </c>
      <c r="DV875" s="233">
        <f ca="1">COUNTIF('Group Stages'!K7:K150,DT875)</f>
        <v>0</v>
      </c>
      <c r="DW875" s="233">
        <f ca="1">COUNTIF('Group Stages'!L7:L150,DT875)</f>
        <v>0</v>
      </c>
      <c r="DX875" s="233">
        <f ca="1">COUNTIF('Group Stages'!M7:M150,DT875)</f>
        <v>0</v>
      </c>
      <c r="DY875" s="233">
        <f ca="1">COUNTIF('Group Stages'!N7:N150,DT875)</f>
        <v>0</v>
      </c>
      <c r="DZ875" s="233">
        <f ca="1">COUNTIF('Group Stages'!O7:O150,DT875)</f>
        <v>0</v>
      </c>
      <c r="EA875" s="233">
        <f ca="1">COUNTIF('Group Stages'!P7:P150,DT875)</f>
        <v>0</v>
      </c>
      <c r="EB875" s="233">
        <f ca="1">COUNTIF('Group Stages'!Q7:Q150,DT875)</f>
        <v>0</v>
      </c>
      <c r="EC875" s="233">
        <f ca="1">COUNTIF('Knock Out Stages'!K7:K85,DT875)</f>
        <v>0</v>
      </c>
      <c r="ED875" s="233">
        <f ca="1">COUNTIF('Knock Out Stages'!L7:L85,DT875)</f>
        <v>0</v>
      </c>
      <c r="EE875" s="233">
        <f ca="1">COUNTIF('Knock Out Stages'!M7:M85,DT875)</f>
        <v>0</v>
      </c>
      <c r="EF875" s="233">
        <f ca="1">COUNTIF('Knock Out Stages'!N7:N85,DT875)</f>
        <v>0</v>
      </c>
      <c r="EG875" s="233">
        <f ca="1">COUNTIF('Knock Out Stages'!O7:O85,DT875)</f>
        <v>0</v>
      </c>
      <c r="EH875" s="233">
        <f ca="1">COUNTIF('Knock Out Stages'!P7:P85,DT875)</f>
        <v>0</v>
      </c>
      <c r="EI875" s="233">
        <f ca="1">COUNTIF('Knock Out Stages'!Q7:Q85,DT875)</f>
        <v>0</v>
      </c>
      <c r="EJ875" s="233">
        <f ca="1">COUNTIF('Knock Out Stages'!R7:R85,DT875)</f>
        <v>0</v>
      </c>
      <c r="EK875" s="233">
        <f t="shared" ca="1" si="946"/>
        <v>0</v>
      </c>
      <c r="EL875" s="235">
        <f ca="1">RANK(EK875,EK3:EK1250)+COUNTIF(EK3:EK875,EK875)-1</f>
        <v>873</v>
      </c>
      <c r="EM875" s="233" t="str">
        <f t="shared" ca="1" si="948"/>
        <v>Ismaïla Sarr (Senegal)</v>
      </c>
    </row>
    <row r="876" spans="121:143" x14ac:dyDescent="0.2">
      <c r="DQ876" s="233" t="str">
        <f t="shared" ca="1" si="949"/>
        <v>Senegal</v>
      </c>
      <c r="DR876" s="233">
        <f t="shared" si="943"/>
        <v>15</v>
      </c>
      <c r="DS876" s="233">
        <f t="shared" si="944"/>
        <v>32</v>
      </c>
      <c r="DT876" s="233" t="str">
        <f ca="1">OFFSET(C3,DR876,DS876)</f>
        <v>Kalidou Koulibaly</v>
      </c>
      <c r="DU876" s="233">
        <f ca="1">COUNTIF('Group Stages'!J7:J150,DT876)</f>
        <v>0</v>
      </c>
      <c r="DV876" s="233">
        <f ca="1">COUNTIF('Group Stages'!K7:K150,DT876)</f>
        <v>0</v>
      </c>
      <c r="DW876" s="233">
        <f ca="1">COUNTIF('Group Stages'!L7:L150,DT876)</f>
        <v>0</v>
      </c>
      <c r="DX876" s="233">
        <f ca="1">COUNTIF('Group Stages'!M7:M150,DT876)</f>
        <v>0</v>
      </c>
      <c r="DY876" s="233">
        <f ca="1">COUNTIF('Group Stages'!N7:N150,DT876)</f>
        <v>0</v>
      </c>
      <c r="DZ876" s="233">
        <f ca="1">COUNTIF('Group Stages'!O7:O150,DT876)</f>
        <v>0</v>
      </c>
      <c r="EA876" s="233">
        <f ca="1">COUNTIF('Group Stages'!P7:P150,DT876)</f>
        <v>0</v>
      </c>
      <c r="EB876" s="233">
        <f ca="1">COUNTIF('Group Stages'!Q7:Q150,DT876)</f>
        <v>0</v>
      </c>
      <c r="EC876" s="233">
        <f ca="1">COUNTIF('Knock Out Stages'!K7:K85,DT876)</f>
        <v>0</v>
      </c>
      <c r="ED876" s="233">
        <f ca="1">COUNTIF('Knock Out Stages'!L7:L85,DT876)</f>
        <v>0</v>
      </c>
      <c r="EE876" s="233">
        <f ca="1">COUNTIF('Knock Out Stages'!M7:M85,DT876)</f>
        <v>0</v>
      </c>
      <c r="EF876" s="233">
        <f ca="1">COUNTIF('Knock Out Stages'!N7:N85,DT876)</f>
        <v>0</v>
      </c>
      <c r="EG876" s="233">
        <f ca="1">COUNTIF('Knock Out Stages'!O7:O85,DT876)</f>
        <v>0</v>
      </c>
      <c r="EH876" s="233">
        <f ca="1">COUNTIF('Knock Out Stages'!P7:P85,DT876)</f>
        <v>0</v>
      </c>
      <c r="EI876" s="233">
        <f ca="1">COUNTIF('Knock Out Stages'!Q7:Q85,DT876)</f>
        <v>0</v>
      </c>
      <c r="EJ876" s="233">
        <f ca="1">COUNTIF('Knock Out Stages'!R7:R85,DT876)</f>
        <v>0</v>
      </c>
      <c r="EK876" s="233">
        <f t="shared" ca="1" si="946"/>
        <v>0</v>
      </c>
      <c r="EL876" s="235">
        <f ca="1">RANK(EK876,EK3:EK1250)+COUNTIF(EK3:EK876,EK876)-1</f>
        <v>874</v>
      </c>
      <c r="EM876" s="233" t="str">
        <f t="shared" ca="1" si="948"/>
        <v>Kalidou Koulibaly (Senegal)</v>
      </c>
    </row>
    <row r="877" spans="121:143" x14ac:dyDescent="0.2">
      <c r="DQ877" s="233" t="str">
        <f t="shared" ca="1" si="949"/>
        <v>Senegal</v>
      </c>
      <c r="DR877" s="233">
        <f t="shared" si="943"/>
        <v>16</v>
      </c>
      <c r="DS877" s="233">
        <f t="shared" si="944"/>
        <v>32</v>
      </c>
      <c r="DT877" s="233" t="str">
        <f ca="1">OFFSET(C3,DR877,DS877)</f>
        <v>Krépin Diatta</v>
      </c>
      <c r="DU877" s="233">
        <f ca="1">COUNTIF('Group Stages'!J7:J150,DT877)</f>
        <v>0</v>
      </c>
      <c r="DV877" s="233">
        <f ca="1">COUNTIF('Group Stages'!K7:K150,DT877)</f>
        <v>0</v>
      </c>
      <c r="DW877" s="233">
        <f ca="1">COUNTIF('Group Stages'!L7:L150,DT877)</f>
        <v>0</v>
      </c>
      <c r="DX877" s="233">
        <f ca="1">COUNTIF('Group Stages'!M7:M150,DT877)</f>
        <v>0</v>
      </c>
      <c r="DY877" s="233">
        <f ca="1">COUNTIF('Group Stages'!N7:N150,DT877)</f>
        <v>0</v>
      </c>
      <c r="DZ877" s="233">
        <f ca="1">COUNTIF('Group Stages'!O7:O150,DT877)</f>
        <v>0</v>
      </c>
      <c r="EA877" s="233">
        <f ca="1">COUNTIF('Group Stages'!P7:P150,DT877)</f>
        <v>0</v>
      </c>
      <c r="EB877" s="233">
        <f ca="1">COUNTIF('Group Stages'!Q7:Q150,DT877)</f>
        <v>0</v>
      </c>
      <c r="EC877" s="233">
        <f ca="1">COUNTIF('Knock Out Stages'!K7:K85,DT877)</f>
        <v>0</v>
      </c>
      <c r="ED877" s="233">
        <f ca="1">COUNTIF('Knock Out Stages'!L7:L85,DT877)</f>
        <v>0</v>
      </c>
      <c r="EE877" s="233">
        <f ca="1">COUNTIF('Knock Out Stages'!M7:M85,DT877)</f>
        <v>0</v>
      </c>
      <c r="EF877" s="233">
        <f ca="1">COUNTIF('Knock Out Stages'!N7:N85,DT877)</f>
        <v>0</v>
      </c>
      <c r="EG877" s="233">
        <f ca="1">COUNTIF('Knock Out Stages'!O7:O85,DT877)</f>
        <v>0</v>
      </c>
      <c r="EH877" s="233">
        <f ca="1">COUNTIF('Knock Out Stages'!P7:P85,DT877)</f>
        <v>0</v>
      </c>
      <c r="EI877" s="233">
        <f ca="1">COUNTIF('Knock Out Stages'!Q7:Q85,DT877)</f>
        <v>0</v>
      </c>
      <c r="EJ877" s="233">
        <f ca="1">COUNTIF('Knock Out Stages'!R7:R85,DT877)</f>
        <v>0</v>
      </c>
      <c r="EK877" s="233">
        <f t="shared" ca="1" si="946"/>
        <v>0</v>
      </c>
      <c r="EL877" s="235">
        <f ca="1">RANK(EK877,EK3:EK1250)+COUNTIF(EK3:EK877,EK877)-1</f>
        <v>875</v>
      </c>
      <c r="EM877" s="233" t="str">
        <f t="shared" ca="1" si="948"/>
        <v>Krépin Diatta (Senegal)</v>
      </c>
    </row>
    <row r="878" spans="121:143" x14ac:dyDescent="0.2">
      <c r="DQ878" s="233" t="str">
        <f t="shared" ca="1" si="949"/>
        <v>Senegal</v>
      </c>
      <c r="DR878" s="233">
        <f t="shared" si="943"/>
        <v>17</v>
      </c>
      <c r="DS878" s="233">
        <f t="shared" si="944"/>
        <v>32</v>
      </c>
      <c r="DT878" s="233" t="str">
        <f ca="1">OFFSET(C3,DR878,DS878)</f>
        <v>Lamine Camara</v>
      </c>
      <c r="DU878" s="233">
        <f ca="1">COUNTIF('Group Stages'!J7:J150,DT878)</f>
        <v>0</v>
      </c>
      <c r="DV878" s="233">
        <f ca="1">COUNTIF('Group Stages'!K7:K150,DT878)</f>
        <v>0</v>
      </c>
      <c r="DW878" s="233">
        <f ca="1">COUNTIF('Group Stages'!L7:L150,DT878)</f>
        <v>0</v>
      </c>
      <c r="DX878" s="233">
        <f ca="1">COUNTIF('Group Stages'!M7:M150,DT878)</f>
        <v>0</v>
      </c>
      <c r="DY878" s="233">
        <f ca="1">COUNTIF('Group Stages'!N7:N150,DT878)</f>
        <v>0</v>
      </c>
      <c r="DZ878" s="233">
        <f ca="1">COUNTIF('Group Stages'!O7:O150,DT878)</f>
        <v>0</v>
      </c>
      <c r="EA878" s="233">
        <f ca="1">COUNTIF('Group Stages'!P7:P150,DT878)</f>
        <v>0</v>
      </c>
      <c r="EB878" s="233">
        <f ca="1">COUNTIF('Group Stages'!Q7:Q150,DT878)</f>
        <v>0</v>
      </c>
      <c r="EC878" s="233">
        <f ca="1">COUNTIF('Knock Out Stages'!K7:K85,DT878)</f>
        <v>0</v>
      </c>
      <c r="ED878" s="233">
        <f ca="1">COUNTIF('Knock Out Stages'!L7:L85,DT878)</f>
        <v>0</v>
      </c>
      <c r="EE878" s="233">
        <f ca="1">COUNTIF('Knock Out Stages'!M7:M85,DT878)</f>
        <v>0</v>
      </c>
      <c r="EF878" s="233">
        <f ca="1">COUNTIF('Knock Out Stages'!N7:N85,DT878)</f>
        <v>0</v>
      </c>
      <c r="EG878" s="233">
        <f ca="1">COUNTIF('Knock Out Stages'!O7:O85,DT878)</f>
        <v>0</v>
      </c>
      <c r="EH878" s="233">
        <f ca="1">COUNTIF('Knock Out Stages'!P7:P85,DT878)</f>
        <v>0</v>
      </c>
      <c r="EI878" s="233">
        <f ca="1">COUNTIF('Knock Out Stages'!Q7:Q85,DT878)</f>
        <v>0</v>
      </c>
      <c r="EJ878" s="233">
        <f ca="1">COUNTIF('Knock Out Stages'!R7:R85,DT878)</f>
        <v>0</v>
      </c>
      <c r="EK878" s="233">
        <f t="shared" ca="1" si="946"/>
        <v>0</v>
      </c>
      <c r="EL878" s="235">
        <f ca="1">RANK(EK878,EK3:EK1250)+COUNTIF(EK3:EK878,EK878)-1</f>
        <v>876</v>
      </c>
      <c r="EM878" s="233" t="str">
        <f t="shared" ca="1" si="948"/>
        <v>Lamine Camara (Senegal)</v>
      </c>
    </row>
    <row r="879" spans="121:143" x14ac:dyDescent="0.2">
      <c r="DQ879" s="233" t="str">
        <f t="shared" ca="1" si="949"/>
        <v>Senegal</v>
      </c>
      <c r="DR879" s="233">
        <f t="shared" si="943"/>
        <v>18</v>
      </c>
      <c r="DS879" s="233">
        <f t="shared" si="944"/>
        <v>32</v>
      </c>
      <c r="DT879" s="233" t="str">
        <f ca="1">OFFSET(C3,DR879,DS879)</f>
        <v>Mamadou Diakhon</v>
      </c>
      <c r="DU879" s="233">
        <f ca="1">COUNTIF('Group Stages'!J7:J150,DT879)</f>
        <v>0</v>
      </c>
      <c r="DV879" s="233">
        <f ca="1">COUNTIF('Group Stages'!K7:K150,DT879)</f>
        <v>0</v>
      </c>
      <c r="DW879" s="233">
        <f ca="1">COUNTIF('Group Stages'!L7:L150,DT879)</f>
        <v>0</v>
      </c>
      <c r="DX879" s="233">
        <f ca="1">COUNTIF('Group Stages'!M7:M150,DT879)</f>
        <v>0</v>
      </c>
      <c r="DY879" s="233">
        <f ca="1">COUNTIF('Group Stages'!N7:N150,DT879)</f>
        <v>0</v>
      </c>
      <c r="DZ879" s="233">
        <f ca="1">COUNTIF('Group Stages'!O7:O150,DT879)</f>
        <v>0</v>
      </c>
      <c r="EA879" s="233">
        <f ca="1">COUNTIF('Group Stages'!P7:P150,DT879)</f>
        <v>0</v>
      </c>
      <c r="EB879" s="233">
        <f ca="1">COUNTIF('Group Stages'!Q7:Q150,DT879)</f>
        <v>0</v>
      </c>
      <c r="EC879" s="233">
        <f ca="1">COUNTIF('Knock Out Stages'!K7:K85,DT879)</f>
        <v>0</v>
      </c>
      <c r="ED879" s="233">
        <f ca="1">COUNTIF('Knock Out Stages'!L7:L85,DT879)</f>
        <v>0</v>
      </c>
      <c r="EE879" s="233">
        <f ca="1">COUNTIF('Knock Out Stages'!M7:M85,DT879)</f>
        <v>0</v>
      </c>
      <c r="EF879" s="233">
        <f ca="1">COUNTIF('Knock Out Stages'!N7:N85,DT879)</f>
        <v>0</v>
      </c>
      <c r="EG879" s="233">
        <f ca="1">COUNTIF('Knock Out Stages'!O7:O85,DT879)</f>
        <v>0</v>
      </c>
      <c r="EH879" s="233">
        <f ca="1">COUNTIF('Knock Out Stages'!P7:P85,DT879)</f>
        <v>0</v>
      </c>
      <c r="EI879" s="233">
        <f ca="1">COUNTIF('Knock Out Stages'!Q7:Q85,DT879)</f>
        <v>0</v>
      </c>
      <c r="EJ879" s="233">
        <f ca="1">COUNTIF('Knock Out Stages'!R7:R85,DT879)</f>
        <v>0</v>
      </c>
      <c r="EK879" s="233">
        <f t="shared" ca="1" si="946"/>
        <v>0</v>
      </c>
      <c r="EL879" s="235">
        <f ca="1">RANK(EK879,EK3:EK1250)+COUNTIF(EK3:EK879,EK879)-1</f>
        <v>877</v>
      </c>
      <c r="EM879" s="233" t="str">
        <f t="shared" ca="1" si="948"/>
        <v>Mamadou Diakhon (Senegal)</v>
      </c>
    </row>
    <row r="880" spans="121:143" x14ac:dyDescent="0.2">
      <c r="DQ880" s="233" t="str">
        <f t="shared" ca="1" si="949"/>
        <v>Senegal</v>
      </c>
      <c r="DR880" s="233">
        <f t="shared" si="943"/>
        <v>19</v>
      </c>
      <c r="DS880" s="233">
        <f t="shared" si="944"/>
        <v>32</v>
      </c>
      <c r="DT880" s="233" t="str">
        <f ca="1">OFFSET(C3,DR880,DS880)</f>
        <v>Mamadou Sarr</v>
      </c>
      <c r="DU880" s="233">
        <f ca="1">COUNTIF('Group Stages'!J7:J150,DT880)</f>
        <v>0</v>
      </c>
      <c r="DV880" s="233">
        <f ca="1">COUNTIF('Group Stages'!K7:K150,DT880)</f>
        <v>0</v>
      </c>
      <c r="DW880" s="233">
        <f ca="1">COUNTIF('Group Stages'!L7:L150,DT880)</f>
        <v>0</v>
      </c>
      <c r="DX880" s="233">
        <f ca="1">COUNTIF('Group Stages'!M7:M150,DT880)</f>
        <v>0</v>
      </c>
      <c r="DY880" s="233">
        <f ca="1">COUNTIF('Group Stages'!N7:N150,DT880)</f>
        <v>0</v>
      </c>
      <c r="DZ880" s="233">
        <f ca="1">COUNTIF('Group Stages'!O7:O150,DT880)</f>
        <v>0</v>
      </c>
      <c r="EA880" s="233">
        <f ca="1">COUNTIF('Group Stages'!P7:P150,DT880)</f>
        <v>0</v>
      </c>
      <c r="EB880" s="233">
        <f ca="1">COUNTIF('Group Stages'!Q7:Q150,DT880)</f>
        <v>0</v>
      </c>
      <c r="EC880" s="233">
        <f ca="1">COUNTIF('Knock Out Stages'!K7:K85,DT880)</f>
        <v>0</v>
      </c>
      <c r="ED880" s="233">
        <f ca="1">COUNTIF('Knock Out Stages'!L7:L85,DT880)</f>
        <v>0</v>
      </c>
      <c r="EE880" s="233">
        <f ca="1">COUNTIF('Knock Out Stages'!M7:M85,DT880)</f>
        <v>0</v>
      </c>
      <c r="EF880" s="233">
        <f ca="1">COUNTIF('Knock Out Stages'!N7:N85,DT880)</f>
        <v>0</v>
      </c>
      <c r="EG880" s="233">
        <f ca="1">COUNTIF('Knock Out Stages'!O7:O85,DT880)</f>
        <v>0</v>
      </c>
      <c r="EH880" s="233">
        <f ca="1">COUNTIF('Knock Out Stages'!P7:P85,DT880)</f>
        <v>0</v>
      </c>
      <c r="EI880" s="233">
        <f ca="1">COUNTIF('Knock Out Stages'!Q7:Q85,DT880)</f>
        <v>0</v>
      </c>
      <c r="EJ880" s="233">
        <f ca="1">COUNTIF('Knock Out Stages'!R7:R85,DT880)</f>
        <v>0</v>
      </c>
      <c r="EK880" s="233">
        <f t="shared" ca="1" si="946"/>
        <v>0</v>
      </c>
      <c r="EL880" s="235">
        <f ca="1">RANK(EK880,EK3:EK1250)+COUNTIF(EK3:EK880,EK880)-1</f>
        <v>878</v>
      </c>
      <c r="EM880" s="233" t="str">
        <f t="shared" ca="1" si="948"/>
        <v>Mamadou Sarr (Senegal)</v>
      </c>
    </row>
    <row r="881" spans="121:143" x14ac:dyDescent="0.2">
      <c r="DQ881" s="233" t="str">
        <f t="shared" ca="1" si="949"/>
        <v>Senegal</v>
      </c>
      <c r="DR881" s="233">
        <f t="shared" si="943"/>
        <v>20</v>
      </c>
      <c r="DS881" s="233">
        <f t="shared" si="944"/>
        <v>32</v>
      </c>
      <c r="DT881" s="233" t="str">
        <f ca="1">OFFSET(C3,DR881,DS881)</f>
        <v>Mory Diaw</v>
      </c>
      <c r="DU881" s="233">
        <f ca="1">COUNTIF('Group Stages'!J7:J150,DT881)</f>
        <v>0</v>
      </c>
      <c r="DV881" s="233">
        <f ca="1">COUNTIF('Group Stages'!K7:K150,DT881)</f>
        <v>0</v>
      </c>
      <c r="DW881" s="233">
        <f ca="1">COUNTIF('Group Stages'!L7:L150,DT881)</f>
        <v>0</v>
      </c>
      <c r="DX881" s="233">
        <f ca="1">COUNTIF('Group Stages'!M7:M150,DT881)</f>
        <v>0</v>
      </c>
      <c r="DY881" s="233">
        <f ca="1">COUNTIF('Group Stages'!N7:N150,DT881)</f>
        <v>0</v>
      </c>
      <c r="DZ881" s="233">
        <f ca="1">COUNTIF('Group Stages'!O7:O150,DT881)</f>
        <v>0</v>
      </c>
      <c r="EA881" s="233">
        <f ca="1">COUNTIF('Group Stages'!P7:P150,DT881)</f>
        <v>0</v>
      </c>
      <c r="EB881" s="233">
        <f ca="1">COUNTIF('Group Stages'!Q7:Q150,DT881)</f>
        <v>0</v>
      </c>
      <c r="EC881" s="233">
        <f ca="1">COUNTIF('Knock Out Stages'!K7:K85,DT881)</f>
        <v>0</v>
      </c>
      <c r="ED881" s="233">
        <f ca="1">COUNTIF('Knock Out Stages'!L7:L85,DT881)</f>
        <v>0</v>
      </c>
      <c r="EE881" s="233">
        <f ca="1">COUNTIF('Knock Out Stages'!M7:M85,DT881)</f>
        <v>0</v>
      </c>
      <c r="EF881" s="233">
        <f ca="1">COUNTIF('Knock Out Stages'!N7:N85,DT881)</f>
        <v>0</v>
      </c>
      <c r="EG881" s="233">
        <f ca="1">COUNTIF('Knock Out Stages'!O7:O85,DT881)</f>
        <v>0</v>
      </c>
      <c r="EH881" s="233">
        <f ca="1">COUNTIF('Knock Out Stages'!P7:P85,DT881)</f>
        <v>0</v>
      </c>
      <c r="EI881" s="233">
        <f ca="1">COUNTIF('Knock Out Stages'!Q7:Q85,DT881)</f>
        <v>0</v>
      </c>
      <c r="EJ881" s="233">
        <f ca="1">COUNTIF('Knock Out Stages'!R7:R85,DT881)</f>
        <v>0</v>
      </c>
      <c r="EK881" s="233">
        <f t="shared" ca="1" si="946"/>
        <v>0</v>
      </c>
      <c r="EL881" s="235">
        <f ca="1">RANK(EK881,EK3:EK1250)+COUNTIF(EK3:EK881,EK881)-1</f>
        <v>879</v>
      </c>
      <c r="EM881" s="233" t="str">
        <f t="shared" ca="1" si="948"/>
        <v>Mory Diaw (Senegal)</v>
      </c>
    </row>
    <row r="882" spans="121:143" x14ac:dyDescent="0.2">
      <c r="DQ882" s="233" t="str">
        <f t="shared" ca="1" si="949"/>
        <v>Senegal</v>
      </c>
      <c r="DR882" s="233">
        <f t="shared" si="943"/>
        <v>21</v>
      </c>
      <c r="DS882" s="233">
        <f t="shared" si="944"/>
        <v>32</v>
      </c>
      <c r="DT882" s="233" t="str">
        <f ca="1">OFFSET(C3,DR882,DS882)</f>
        <v>Moussa Niakhaté</v>
      </c>
      <c r="DU882" s="233">
        <f ca="1">COUNTIF('Group Stages'!J7:J150,DT882)</f>
        <v>0</v>
      </c>
      <c r="DV882" s="233">
        <f ca="1">COUNTIF('Group Stages'!K7:K150,DT882)</f>
        <v>0</v>
      </c>
      <c r="DW882" s="233">
        <f ca="1">COUNTIF('Group Stages'!L7:L150,DT882)</f>
        <v>0</v>
      </c>
      <c r="DX882" s="233">
        <f ca="1">COUNTIF('Group Stages'!M7:M150,DT882)</f>
        <v>0</v>
      </c>
      <c r="DY882" s="233">
        <f ca="1">COUNTIF('Group Stages'!N7:N150,DT882)</f>
        <v>0</v>
      </c>
      <c r="DZ882" s="233">
        <f ca="1">COUNTIF('Group Stages'!O7:O150,DT882)</f>
        <v>0</v>
      </c>
      <c r="EA882" s="233">
        <f ca="1">COUNTIF('Group Stages'!P7:P150,DT882)</f>
        <v>0</v>
      </c>
      <c r="EB882" s="233">
        <f ca="1">COUNTIF('Group Stages'!Q7:Q150,DT882)</f>
        <v>0</v>
      </c>
      <c r="EC882" s="233">
        <f ca="1">COUNTIF('Knock Out Stages'!K7:K85,DT882)</f>
        <v>0</v>
      </c>
      <c r="ED882" s="233">
        <f ca="1">COUNTIF('Knock Out Stages'!L7:L85,DT882)</f>
        <v>0</v>
      </c>
      <c r="EE882" s="233">
        <f ca="1">COUNTIF('Knock Out Stages'!M7:M85,DT882)</f>
        <v>0</v>
      </c>
      <c r="EF882" s="233">
        <f ca="1">COUNTIF('Knock Out Stages'!N7:N85,DT882)</f>
        <v>0</v>
      </c>
      <c r="EG882" s="233">
        <f ca="1">COUNTIF('Knock Out Stages'!O7:O85,DT882)</f>
        <v>0</v>
      </c>
      <c r="EH882" s="233">
        <f ca="1">COUNTIF('Knock Out Stages'!P7:P85,DT882)</f>
        <v>0</v>
      </c>
      <c r="EI882" s="233">
        <f ca="1">COUNTIF('Knock Out Stages'!Q7:Q85,DT882)</f>
        <v>0</v>
      </c>
      <c r="EJ882" s="233">
        <f ca="1">COUNTIF('Knock Out Stages'!R7:R85,DT882)</f>
        <v>0</v>
      </c>
      <c r="EK882" s="233">
        <f t="shared" ca="1" si="946"/>
        <v>0</v>
      </c>
      <c r="EL882" s="235">
        <f ca="1">RANK(EK882,EK3:EK1250)+COUNTIF(EK3:EK882,EK882)-1</f>
        <v>880</v>
      </c>
      <c r="EM882" s="233" t="str">
        <f t="shared" ca="1" si="948"/>
        <v>Moussa Niakhaté (Senegal)</v>
      </c>
    </row>
    <row r="883" spans="121:143" x14ac:dyDescent="0.2">
      <c r="DQ883" s="233" t="str">
        <f t="shared" ca="1" si="949"/>
        <v>Senegal</v>
      </c>
      <c r="DR883" s="233">
        <f t="shared" si="943"/>
        <v>22</v>
      </c>
      <c r="DS883" s="233">
        <f t="shared" si="944"/>
        <v>32</v>
      </c>
      <c r="DT883" s="233" t="str">
        <f ca="1">OFFSET(C3,DR883,DS883)</f>
        <v>Nicolas Jackson</v>
      </c>
      <c r="DU883" s="233">
        <f ca="1">COUNTIF('Group Stages'!J7:J150,DT883)</f>
        <v>0</v>
      </c>
      <c r="DV883" s="233">
        <f ca="1">COUNTIF('Group Stages'!K7:K150,DT883)</f>
        <v>0</v>
      </c>
      <c r="DW883" s="233">
        <f ca="1">COUNTIF('Group Stages'!L7:L150,DT883)</f>
        <v>0</v>
      </c>
      <c r="DX883" s="233">
        <f ca="1">COUNTIF('Group Stages'!M7:M150,DT883)</f>
        <v>0</v>
      </c>
      <c r="DY883" s="233">
        <f ca="1">COUNTIF('Group Stages'!N7:N150,DT883)</f>
        <v>0</v>
      </c>
      <c r="DZ883" s="233">
        <f ca="1">COUNTIF('Group Stages'!O7:O150,DT883)</f>
        <v>0</v>
      </c>
      <c r="EA883" s="233">
        <f ca="1">COUNTIF('Group Stages'!P7:P150,DT883)</f>
        <v>0</v>
      </c>
      <c r="EB883" s="233">
        <f ca="1">COUNTIF('Group Stages'!Q7:Q150,DT883)</f>
        <v>0</v>
      </c>
      <c r="EC883" s="233">
        <f ca="1">COUNTIF('Knock Out Stages'!K7:K85,DT883)</f>
        <v>0</v>
      </c>
      <c r="ED883" s="233">
        <f ca="1">COUNTIF('Knock Out Stages'!L7:L85,DT883)</f>
        <v>0</v>
      </c>
      <c r="EE883" s="233">
        <f ca="1">COUNTIF('Knock Out Stages'!M7:M85,DT883)</f>
        <v>0</v>
      </c>
      <c r="EF883" s="233">
        <f ca="1">COUNTIF('Knock Out Stages'!N7:N85,DT883)</f>
        <v>0</v>
      </c>
      <c r="EG883" s="233">
        <f ca="1">COUNTIF('Knock Out Stages'!O7:O85,DT883)</f>
        <v>0</v>
      </c>
      <c r="EH883" s="233">
        <f ca="1">COUNTIF('Knock Out Stages'!P7:P85,DT883)</f>
        <v>0</v>
      </c>
      <c r="EI883" s="233">
        <f ca="1">COUNTIF('Knock Out Stages'!Q7:Q85,DT883)</f>
        <v>0</v>
      </c>
      <c r="EJ883" s="233">
        <f ca="1">COUNTIF('Knock Out Stages'!R7:R85,DT883)</f>
        <v>0</v>
      </c>
      <c r="EK883" s="233">
        <f t="shared" ca="1" si="946"/>
        <v>0</v>
      </c>
      <c r="EL883" s="235">
        <f ca="1">RANK(EK883,EK3:EK1250)+COUNTIF(EK3:EK883,EK883)-1</f>
        <v>881</v>
      </c>
      <c r="EM883" s="233" t="str">
        <f t="shared" ca="1" si="948"/>
        <v>Nicolas Jackson (Senegal)</v>
      </c>
    </row>
    <row r="884" spans="121:143" x14ac:dyDescent="0.2">
      <c r="DQ884" s="233" t="str">
        <f t="shared" ca="1" si="949"/>
        <v>Senegal</v>
      </c>
      <c r="DR884" s="233">
        <f t="shared" si="943"/>
        <v>23</v>
      </c>
      <c r="DS884" s="233">
        <f t="shared" si="944"/>
        <v>32</v>
      </c>
      <c r="DT884" s="233" t="str">
        <f ca="1">OFFSET(C3,DR884,DS884)</f>
        <v>Nobel Mendy</v>
      </c>
      <c r="DU884" s="233">
        <f ca="1">COUNTIF('Group Stages'!J7:J150,DT884)</f>
        <v>0</v>
      </c>
      <c r="DV884" s="233">
        <f ca="1">COUNTIF('Group Stages'!K7:K150,DT884)</f>
        <v>0</v>
      </c>
      <c r="DW884" s="233">
        <f ca="1">COUNTIF('Group Stages'!L7:L150,DT884)</f>
        <v>0</v>
      </c>
      <c r="DX884" s="233">
        <f ca="1">COUNTIF('Group Stages'!M7:M150,DT884)</f>
        <v>0</v>
      </c>
      <c r="DY884" s="233">
        <f ca="1">COUNTIF('Group Stages'!N7:N150,DT884)</f>
        <v>0</v>
      </c>
      <c r="DZ884" s="233">
        <f ca="1">COUNTIF('Group Stages'!O7:O150,DT884)</f>
        <v>0</v>
      </c>
      <c r="EA884" s="233">
        <f ca="1">COUNTIF('Group Stages'!P7:P150,DT884)</f>
        <v>0</v>
      </c>
      <c r="EB884" s="233">
        <f ca="1">COUNTIF('Group Stages'!Q7:Q150,DT884)</f>
        <v>0</v>
      </c>
      <c r="EC884" s="233">
        <f ca="1">COUNTIF('Knock Out Stages'!K7:K85,DT884)</f>
        <v>0</v>
      </c>
      <c r="ED884" s="233">
        <f ca="1">COUNTIF('Knock Out Stages'!L7:L85,DT884)</f>
        <v>0</v>
      </c>
      <c r="EE884" s="233">
        <f ca="1">COUNTIF('Knock Out Stages'!M7:M85,DT884)</f>
        <v>0</v>
      </c>
      <c r="EF884" s="233">
        <f ca="1">COUNTIF('Knock Out Stages'!N7:N85,DT884)</f>
        <v>0</v>
      </c>
      <c r="EG884" s="233">
        <f ca="1">COUNTIF('Knock Out Stages'!O7:O85,DT884)</f>
        <v>0</v>
      </c>
      <c r="EH884" s="233">
        <f ca="1">COUNTIF('Knock Out Stages'!P7:P85,DT884)</f>
        <v>0</v>
      </c>
      <c r="EI884" s="233">
        <f ca="1">COUNTIF('Knock Out Stages'!Q7:Q85,DT884)</f>
        <v>0</v>
      </c>
      <c r="EJ884" s="233">
        <f ca="1">COUNTIF('Knock Out Stages'!R7:R85,DT884)</f>
        <v>0</v>
      </c>
      <c r="EK884" s="233">
        <f t="shared" ca="1" si="946"/>
        <v>0</v>
      </c>
      <c r="EL884" s="235">
        <f ca="1">RANK(EK884,EK3:EK1250)+COUNTIF(EK3:EK884,EK884)-1</f>
        <v>882</v>
      </c>
      <c r="EM884" s="233" t="str">
        <f t="shared" ca="1" si="948"/>
        <v>Nobel Mendy (Senegal)</v>
      </c>
    </row>
    <row r="885" spans="121:143" x14ac:dyDescent="0.2">
      <c r="DQ885" s="233" t="str">
        <f t="shared" ca="1" si="949"/>
        <v>Senegal</v>
      </c>
      <c r="DR885" s="233">
        <f t="shared" si="943"/>
        <v>24</v>
      </c>
      <c r="DS885" s="233">
        <f t="shared" si="944"/>
        <v>32</v>
      </c>
      <c r="DT885" s="233" t="str">
        <f ca="1">OFFSET(C3,DR885,DS885)</f>
        <v>Pape Gueye</v>
      </c>
      <c r="DU885" s="233">
        <f ca="1">COUNTIF('Group Stages'!J7:J150,DT885)</f>
        <v>0</v>
      </c>
      <c r="DV885" s="233">
        <f ca="1">COUNTIF('Group Stages'!K7:K150,DT885)</f>
        <v>0</v>
      </c>
      <c r="DW885" s="233">
        <f ca="1">COUNTIF('Group Stages'!L7:L150,DT885)</f>
        <v>0</v>
      </c>
      <c r="DX885" s="233">
        <f ca="1">COUNTIF('Group Stages'!M7:M150,DT885)</f>
        <v>0</v>
      </c>
      <c r="DY885" s="233">
        <f ca="1">COUNTIF('Group Stages'!N7:N150,DT885)</f>
        <v>0</v>
      </c>
      <c r="DZ885" s="233">
        <f ca="1">COUNTIF('Group Stages'!O7:O150,DT885)</f>
        <v>0</v>
      </c>
      <c r="EA885" s="233">
        <f ca="1">COUNTIF('Group Stages'!P7:P150,DT885)</f>
        <v>0</v>
      </c>
      <c r="EB885" s="233">
        <f ca="1">COUNTIF('Group Stages'!Q7:Q150,DT885)</f>
        <v>0</v>
      </c>
      <c r="EC885" s="233">
        <f ca="1">COUNTIF('Knock Out Stages'!K7:K85,DT885)</f>
        <v>0</v>
      </c>
      <c r="ED885" s="233">
        <f ca="1">COUNTIF('Knock Out Stages'!L7:L85,DT885)</f>
        <v>0</v>
      </c>
      <c r="EE885" s="233">
        <f ca="1">COUNTIF('Knock Out Stages'!M7:M85,DT885)</f>
        <v>0</v>
      </c>
      <c r="EF885" s="233">
        <f ca="1">COUNTIF('Knock Out Stages'!N7:N85,DT885)</f>
        <v>0</v>
      </c>
      <c r="EG885" s="233">
        <f ca="1">COUNTIF('Knock Out Stages'!O7:O85,DT885)</f>
        <v>0</v>
      </c>
      <c r="EH885" s="233">
        <f ca="1">COUNTIF('Knock Out Stages'!P7:P85,DT885)</f>
        <v>0</v>
      </c>
      <c r="EI885" s="233">
        <f ca="1">COUNTIF('Knock Out Stages'!Q7:Q85,DT885)</f>
        <v>0</v>
      </c>
      <c r="EJ885" s="233">
        <f ca="1">COUNTIF('Knock Out Stages'!R7:R85,DT885)</f>
        <v>0</v>
      </c>
      <c r="EK885" s="233">
        <f t="shared" ca="1" si="946"/>
        <v>0</v>
      </c>
      <c r="EL885" s="235">
        <f ca="1">RANK(EK885,EK3:EK1250)+COUNTIF(EK3:EK885,EK885)-1</f>
        <v>883</v>
      </c>
      <c r="EM885" s="233" t="str">
        <f t="shared" ca="1" si="948"/>
        <v>Pape Gueye (Senegal)</v>
      </c>
    </row>
    <row r="886" spans="121:143" x14ac:dyDescent="0.2">
      <c r="DQ886" s="233" t="str">
        <f t="shared" ca="1" si="949"/>
        <v>Senegal</v>
      </c>
      <c r="DR886" s="233">
        <f t="shared" si="943"/>
        <v>25</v>
      </c>
      <c r="DS886" s="233">
        <f t="shared" si="944"/>
        <v>32</v>
      </c>
      <c r="DT886" s="233" t="str">
        <f ca="1">OFFSET(C3,DR886,DS886)</f>
        <v>Pape Matar Sarr</v>
      </c>
      <c r="DU886" s="233">
        <f ca="1">COUNTIF('Group Stages'!J7:J150,DT886)</f>
        <v>0</v>
      </c>
      <c r="DV886" s="233">
        <f ca="1">COUNTIF('Group Stages'!K7:K150,DT886)</f>
        <v>0</v>
      </c>
      <c r="DW886" s="233">
        <f ca="1">COUNTIF('Group Stages'!L7:L150,DT886)</f>
        <v>0</v>
      </c>
      <c r="DX886" s="233">
        <f ca="1">COUNTIF('Group Stages'!M7:M150,DT886)</f>
        <v>0</v>
      </c>
      <c r="DY886" s="233">
        <f ca="1">COUNTIF('Group Stages'!N7:N150,DT886)</f>
        <v>0</v>
      </c>
      <c r="DZ886" s="233">
        <f ca="1">COUNTIF('Group Stages'!O7:O150,DT886)</f>
        <v>0</v>
      </c>
      <c r="EA886" s="233">
        <f ca="1">COUNTIF('Group Stages'!P7:P150,DT886)</f>
        <v>0</v>
      </c>
      <c r="EB886" s="233">
        <f ca="1">COUNTIF('Group Stages'!Q7:Q150,DT886)</f>
        <v>0</v>
      </c>
      <c r="EC886" s="233">
        <f ca="1">COUNTIF('Knock Out Stages'!K7:K85,DT886)</f>
        <v>0</v>
      </c>
      <c r="ED886" s="233">
        <f ca="1">COUNTIF('Knock Out Stages'!L7:L85,DT886)</f>
        <v>0</v>
      </c>
      <c r="EE886" s="233">
        <f ca="1">COUNTIF('Knock Out Stages'!M7:M85,DT886)</f>
        <v>0</v>
      </c>
      <c r="EF886" s="233">
        <f ca="1">COUNTIF('Knock Out Stages'!N7:N85,DT886)</f>
        <v>0</v>
      </c>
      <c r="EG886" s="233">
        <f ca="1">COUNTIF('Knock Out Stages'!O7:O85,DT886)</f>
        <v>0</v>
      </c>
      <c r="EH886" s="233">
        <f ca="1">COUNTIF('Knock Out Stages'!P7:P85,DT886)</f>
        <v>0</v>
      </c>
      <c r="EI886" s="233">
        <f ca="1">COUNTIF('Knock Out Stages'!Q7:Q85,DT886)</f>
        <v>0</v>
      </c>
      <c r="EJ886" s="233">
        <f ca="1">COUNTIF('Knock Out Stages'!R7:R85,DT886)</f>
        <v>0</v>
      </c>
      <c r="EK886" s="233">
        <f t="shared" ca="1" si="946"/>
        <v>0</v>
      </c>
      <c r="EL886" s="235">
        <f ca="1">RANK(EK886,EK3:EK1250)+COUNTIF(EK3:EK886,EK886)-1</f>
        <v>884</v>
      </c>
      <c r="EM886" s="233" t="str">
        <f t="shared" ca="1" si="948"/>
        <v>Pape Matar Sarr (Senegal)</v>
      </c>
    </row>
    <row r="887" spans="121:143" x14ac:dyDescent="0.2">
      <c r="DQ887" s="233" t="str">
        <f ca="1">OFFSET(C2,DR887,DS887)</f>
        <v>Iraq</v>
      </c>
      <c r="DR887" s="233">
        <f t="shared" si="943"/>
        <v>0</v>
      </c>
      <c r="DS887" s="233">
        <f t="shared" si="944"/>
        <v>33</v>
      </c>
      <c r="DT887" s="233" t="str">
        <f ca="1">OFFSET(C3,DR887,DS887)</f>
        <v>Ahmed Basil Al-Fadhli</v>
      </c>
      <c r="DU887" s="233">
        <f ca="1">COUNTIF('Group Stages'!J7:J150,DT887)</f>
        <v>0</v>
      </c>
      <c r="DV887" s="233">
        <f ca="1">COUNTIF('Group Stages'!K7:K150,DT887)</f>
        <v>0</v>
      </c>
      <c r="DW887" s="233">
        <f ca="1">COUNTIF('Group Stages'!L7:L150,DT887)</f>
        <v>0</v>
      </c>
      <c r="DX887" s="233">
        <f ca="1">COUNTIF('Group Stages'!M7:M150,DT887)</f>
        <v>0</v>
      </c>
      <c r="DY887" s="233">
        <f ca="1">COUNTIF('Group Stages'!N7:N150,DT887)</f>
        <v>0</v>
      </c>
      <c r="DZ887" s="233">
        <f ca="1">COUNTIF('Group Stages'!O7:O150,DT887)</f>
        <v>0</v>
      </c>
      <c r="EA887" s="233">
        <f ca="1">COUNTIF('Group Stages'!P7:P150,DT887)</f>
        <v>0</v>
      </c>
      <c r="EB887" s="233">
        <f ca="1">COUNTIF('Group Stages'!Q7:Q150,DT887)</f>
        <v>0</v>
      </c>
      <c r="EC887" s="233">
        <f ca="1">COUNTIF('Knock Out Stages'!K7:K85,DT887)</f>
        <v>0</v>
      </c>
      <c r="ED887" s="233">
        <f ca="1">COUNTIF('Knock Out Stages'!L7:L85,DT887)</f>
        <v>0</v>
      </c>
      <c r="EE887" s="233">
        <f ca="1">COUNTIF('Knock Out Stages'!M7:M85,DT887)</f>
        <v>0</v>
      </c>
      <c r="EF887" s="233">
        <f ca="1">COUNTIF('Knock Out Stages'!N7:N85,DT887)</f>
        <v>0</v>
      </c>
      <c r="EG887" s="233">
        <f ca="1">COUNTIF('Knock Out Stages'!O7:O85,DT887)</f>
        <v>0</v>
      </c>
      <c r="EH887" s="233">
        <f ca="1">COUNTIF('Knock Out Stages'!P7:P85,DT887)</f>
        <v>0</v>
      </c>
      <c r="EI887" s="233">
        <f ca="1">COUNTIF('Knock Out Stages'!Q7:Q85,DT887)</f>
        <v>0</v>
      </c>
      <c r="EJ887" s="233">
        <f ca="1">COUNTIF('Knock Out Stages'!R7:R85,DT887)</f>
        <v>0</v>
      </c>
      <c r="EK887" s="233">
        <f t="shared" ca="1" si="946"/>
        <v>0</v>
      </c>
      <c r="EL887" s="235">
        <f ca="1">RANK(EK887,EK3:EK1250)+COUNTIF(EK3:EK887,EK887)-1</f>
        <v>885</v>
      </c>
      <c r="EM887" s="233" t="str">
        <f t="shared" ca="1" si="948"/>
        <v>Ahmed Basil Al-Fadhli (Iraq)</v>
      </c>
    </row>
    <row r="888" spans="121:143" x14ac:dyDescent="0.2">
      <c r="DQ888" s="233" t="str">
        <f ca="1">DQ887</f>
        <v>Iraq</v>
      </c>
      <c r="DR888" s="233">
        <f t="shared" ref="DR888:DR951" si="950">DR862</f>
        <v>1</v>
      </c>
      <c r="DS888" s="233">
        <f t="shared" ref="DS888:DS951" si="951">DS862+1</f>
        <v>33</v>
      </c>
      <c r="DT888" s="233" t="str">
        <f ca="1">OFFSET(C3,DR888,DS888)</f>
        <v>Ahmed Hasan</v>
      </c>
      <c r="DU888" s="233">
        <f ca="1">COUNTIF('Group Stages'!J7:J150,DT888)</f>
        <v>0</v>
      </c>
      <c r="DV888" s="233">
        <f ca="1">COUNTIF('Group Stages'!K7:K150,DT888)</f>
        <v>0</v>
      </c>
      <c r="DW888" s="233">
        <f ca="1">COUNTIF('Group Stages'!L7:L150,DT888)</f>
        <v>0</v>
      </c>
      <c r="DX888" s="233">
        <f ca="1">COUNTIF('Group Stages'!M7:M150,DT888)</f>
        <v>0</v>
      </c>
      <c r="DY888" s="233">
        <f ca="1">COUNTIF('Group Stages'!N7:N150,DT888)</f>
        <v>0</v>
      </c>
      <c r="DZ888" s="233">
        <f ca="1">COUNTIF('Group Stages'!O7:O150,DT888)</f>
        <v>0</v>
      </c>
      <c r="EA888" s="233">
        <f ca="1">COUNTIF('Group Stages'!P7:P150,DT888)</f>
        <v>0</v>
      </c>
      <c r="EB888" s="233">
        <f ca="1">COUNTIF('Group Stages'!Q7:Q150,DT888)</f>
        <v>0</v>
      </c>
      <c r="EC888" s="233">
        <f ca="1">COUNTIF('Knock Out Stages'!K7:K85,DT888)</f>
        <v>0</v>
      </c>
      <c r="ED888" s="233">
        <f ca="1">COUNTIF('Knock Out Stages'!L7:L85,DT888)</f>
        <v>0</v>
      </c>
      <c r="EE888" s="233">
        <f ca="1">COUNTIF('Knock Out Stages'!M7:M85,DT888)</f>
        <v>0</v>
      </c>
      <c r="EF888" s="233">
        <f ca="1">COUNTIF('Knock Out Stages'!N7:N85,DT888)</f>
        <v>0</v>
      </c>
      <c r="EG888" s="233">
        <f ca="1">COUNTIF('Knock Out Stages'!O7:O85,DT888)</f>
        <v>0</v>
      </c>
      <c r="EH888" s="233">
        <f ca="1">COUNTIF('Knock Out Stages'!P7:P85,DT888)</f>
        <v>0</v>
      </c>
      <c r="EI888" s="233">
        <f ca="1">COUNTIF('Knock Out Stages'!Q7:Q85,DT888)</f>
        <v>0</v>
      </c>
      <c r="EJ888" s="233">
        <f ca="1">COUNTIF('Knock Out Stages'!R7:R85,DT888)</f>
        <v>0</v>
      </c>
      <c r="EK888" s="233">
        <f t="shared" ca="1" si="946"/>
        <v>0</v>
      </c>
      <c r="EL888" s="235">
        <f ca="1">RANK(EK888,EK3:EK1250)+COUNTIF(EK3:EK888,EK888)-1</f>
        <v>886</v>
      </c>
      <c r="EM888" s="233" t="str">
        <f t="shared" ca="1" si="948"/>
        <v>Ahmed Hasan (Iraq)</v>
      </c>
    </row>
    <row r="889" spans="121:143" x14ac:dyDescent="0.2">
      <c r="DQ889" s="233" t="str">
        <f t="shared" ref="DQ889:DQ912" ca="1" si="952">DQ888</f>
        <v>Iraq</v>
      </c>
      <c r="DR889" s="233">
        <f t="shared" si="950"/>
        <v>2</v>
      </c>
      <c r="DS889" s="233">
        <f t="shared" si="951"/>
        <v>33</v>
      </c>
      <c r="DT889" s="233" t="str">
        <f ca="1">OFFSET(C3,DR889,DS889)</f>
        <v>Aimar Sher</v>
      </c>
      <c r="DU889" s="233">
        <f ca="1">COUNTIF('Group Stages'!J7:J150,DT889)</f>
        <v>0</v>
      </c>
      <c r="DV889" s="233">
        <f ca="1">COUNTIF('Group Stages'!K7:K150,DT889)</f>
        <v>0</v>
      </c>
      <c r="DW889" s="233">
        <f ca="1">COUNTIF('Group Stages'!L7:L150,DT889)</f>
        <v>0</v>
      </c>
      <c r="DX889" s="233">
        <f ca="1">COUNTIF('Group Stages'!M7:M150,DT889)</f>
        <v>0</v>
      </c>
      <c r="DY889" s="233">
        <f ca="1">COUNTIF('Group Stages'!N7:N150,DT889)</f>
        <v>0</v>
      </c>
      <c r="DZ889" s="233">
        <f ca="1">COUNTIF('Group Stages'!O7:O150,DT889)</f>
        <v>0</v>
      </c>
      <c r="EA889" s="233">
        <f ca="1">COUNTIF('Group Stages'!P7:P150,DT889)</f>
        <v>0</v>
      </c>
      <c r="EB889" s="233">
        <f ca="1">COUNTIF('Group Stages'!Q7:Q150,DT889)</f>
        <v>0</v>
      </c>
      <c r="EC889" s="233">
        <f ca="1">COUNTIF('Knock Out Stages'!K7:K85,DT889)</f>
        <v>0</v>
      </c>
      <c r="ED889" s="233">
        <f ca="1">COUNTIF('Knock Out Stages'!L7:L85,DT889)</f>
        <v>0</v>
      </c>
      <c r="EE889" s="233">
        <f ca="1">COUNTIF('Knock Out Stages'!M7:M85,DT889)</f>
        <v>0</v>
      </c>
      <c r="EF889" s="233">
        <f ca="1">COUNTIF('Knock Out Stages'!N7:N85,DT889)</f>
        <v>0</v>
      </c>
      <c r="EG889" s="233">
        <f ca="1">COUNTIF('Knock Out Stages'!O7:O85,DT889)</f>
        <v>0</v>
      </c>
      <c r="EH889" s="233">
        <f ca="1">COUNTIF('Knock Out Stages'!P7:P85,DT889)</f>
        <v>0</v>
      </c>
      <c r="EI889" s="233">
        <f ca="1">COUNTIF('Knock Out Stages'!Q7:Q85,DT889)</f>
        <v>0</v>
      </c>
      <c r="EJ889" s="233">
        <f ca="1">COUNTIF('Knock Out Stages'!R7:R85,DT889)</f>
        <v>0</v>
      </c>
      <c r="EK889" s="233">
        <f t="shared" ca="1" si="946"/>
        <v>0</v>
      </c>
      <c r="EL889" s="235">
        <f ca="1">RANK(EK889,EK3:EK1250)+COUNTIF(EK3:EK889,EK889)-1</f>
        <v>887</v>
      </c>
      <c r="EM889" s="233" t="str">
        <f t="shared" ca="1" si="948"/>
        <v>Aimar Sher (Iraq)</v>
      </c>
    </row>
    <row r="890" spans="121:143" x14ac:dyDescent="0.2">
      <c r="DQ890" s="233" t="str">
        <f t="shared" ca="1" si="952"/>
        <v>Iraq</v>
      </c>
      <c r="DR890" s="233">
        <f t="shared" si="950"/>
        <v>3</v>
      </c>
      <c r="DS890" s="233">
        <f t="shared" si="951"/>
        <v>33</v>
      </c>
      <c r="DT890" s="233" t="str">
        <f ca="1">OFFSET(C3,DR890,DS890)</f>
        <v>Akam Hashim Rahman</v>
      </c>
      <c r="DU890" s="233">
        <f ca="1">COUNTIF('Group Stages'!J7:J150,DT890)</f>
        <v>0</v>
      </c>
      <c r="DV890" s="233">
        <f ca="1">COUNTIF('Group Stages'!K7:K150,DT890)</f>
        <v>0</v>
      </c>
      <c r="DW890" s="233">
        <f ca="1">COUNTIF('Group Stages'!L7:L150,DT890)</f>
        <v>0</v>
      </c>
      <c r="DX890" s="233">
        <f ca="1">COUNTIF('Group Stages'!M7:M150,DT890)</f>
        <v>0</v>
      </c>
      <c r="DY890" s="233">
        <f ca="1">COUNTIF('Group Stages'!N7:N150,DT890)</f>
        <v>0</v>
      </c>
      <c r="DZ890" s="233">
        <f ca="1">COUNTIF('Group Stages'!O7:O150,DT890)</f>
        <v>0</v>
      </c>
      <c r="EA890" s="233">
        <f ca="1">COUNTIF('Group Stages'!P7:P150,DT890)</f>
        <v>0</v>
      </c>
      <c r="EB890" s="233">
        <f ca="1">COUNTIF('Group Stages'!Q7:Q150,DT890)</f>
        <v>0</v>
      </c>
      <c r="EC890" s="233">
        <f ca="1">COUNTIF('Knock Out Stages'!K7:K85,DT890)</f>
        <v>0</v>
      </c>
      <c r="ED890" s="233">
        <f ca="1">COUNTIF('Knock Out Stages'!L7:L85,DT890)</f>
        <v>0</v>
      </c>
      <c r="EE890" s="233">
        <f ca="1">COUNTIF('Knock Out Stages'!M7:M85,DT890)</f>
        <v>0</v>
      </c>
      <c r="EF890" s="233">
        <f ca="1">COUNTIF('Knock Out Stages'!N7:N85,DT890)</f>
        <v>0</v>
      </c>
      <c r="EG890" s="233">
        <f ca="1">COUNTIF('Knock Out Stages'!O7:O85,DT890)</f>
        <v>0</v>
      </c>
      <c r="EH890" s="233">
        <f ca="1">COUNTIF('Knock Out Stages'!P7:P85,DT890)</f>
        <v>0</v>
      </c>
      <c r="EI890" s="233">
        <f ca="1">COUNTIF('Knock Out Stages'!Q7:Q85,DT890)</f>
        <v>0</v>
      </c>
      <c r="EJ890" s="233">
        <f ca="1">COUNTIF('Knock Out Stages'!R7:R85,DT890)</f>
        <v>0</v>
      </c>
      <c r="EK890" s="233">
        <f t="shared" ca="1" si="946"/>
        <v>0</v>
      </c>
      <c r="EL890" s="235">
        <f ca="1">RANK(EK890,EK3:EK1250)+COUNTIF(EK3:EK890,EK890)-1</f>
        <v>888</v>
      </c>
      <c r="EM890" s="233" t="str">
        <f t="shared" ca="1" si="948"/>
        <v>Akam Hashim Rahman (Iraq)</v>
      </c>
    </row>
    <row r="891" spans="121:143" x14ac:dyDescent="0.2">
      <c r="DQ891" s="233" t="str">
        <f t="shared" ca="1" si="952"/>
        <v>Iraq</v>
      </c>
      <c r="DR891" s="233">
        <f t="shared" si="950"/>
        <v>4</v>
      </c>
      <c r="DS891" s="233">
        <f t="shared" si="951"/>
        <v>33</v>
      </c>
      <c r="DT891" s="233" t="str">
        <f ca="1">OFFSET(C3,DR891,DS891)</f>
        <v>Ali Ibrahim Al-Hamadi</v>
      </c>
      <c r="DU891" s="233">
        <f ca="1">COUNTIF('Group Stages'!J7:J150,DT891)</f>
        <v>0</v>
      </c>
      <c r="DV891" s="233">
        <f ca="1">COUNTIF('Group Stages'!K7:K150,DT891)</f>
        <v>0</v>
      </c>
      <c r="DW891" s="233">
        <f ca="1">COUNTIF('Group Stages'!L7:L150,DT891)</f>
        <v>0</v>
      </c>
      <c r="DX891" s="233">
        <f ca="1">COUNTIF('Group Stages'!M7:M150,DT891)</f>
        <v>0</v>
      </c>
      <c r="DY891" s="233">
        <f ca="1">COUNTIF('Group Stages'!N7:N150,DT891)</f>
        <v>0</v>
      </c>
      <c r="DZ891" s="233">
        <f ca="1">COUNTIF('Group Stages'!O7:O150,DT891)</f>
        <v>0</v>
      </c>
      <c r="EA891" s="233">
        <f ca="1">COUNTIF('Group Stages'!P7:P150,DT891)</f>
        <v>0</v>
      </c>
      <c r="EB891" s="233">
        <f ca="1">COUNTIF('Group Stages'!Q7:Q150,DT891)</f>
        <v>0</v>
      </c>
      <c r="EC891" s="233">
        <f ca="1">COUNTIF('Knock Out Stages'!K7:K85,DT891)</f>
        <v>0</v>
      </c>
      <c r="ED891" s="233">
        <f ca="1">COUNTIF('Knock Out Stages'!L7:L85,DT891)</f>
        <v>0</v>
      </c>
      <c r="EE891" s="233">
        <f ca="1">COUNTIF('Knock Out Stages'!M7:M85,DT891)</f>
        <v>0</v>
      </c>
      <c r="EF891" s="233">
        <f ca="1">COUNTIF('Knock Out Stages'!N7:N85,DT891)</f>
        <v>0</v>
      </c>
      <c r="EG891" s="233">
        <f ca="1">COUNTIF('Knock Out Stages'!O7:O85,DT891)</f>
        <v>0</v>
      </c>
      <c r="EH891" s="233">
        <f ca="1">COUNTIF('Knock Out Stages'!P7:P85,DT891)</f>
        <v>0</v>
      </c>
      <c r="EI891" s="233">
        <f ca="1">COUNTIF('Knock Out Stages'!Q7:Q85,DT891)</f>
        <v>0</v>
      </c>
      <c r="EJ891" s="233">
        <f ca="1">COUNTIF('Knock Out Stages'!R7:R85,DT891)</f>
        <v>0</v>
      </c>
      <c r="EK891" s="233">
        <f t="shared" ca="1" si="946"/>
        <v>0</v>
      </c>
      <c r="EL891" s="235">
        <f ca="1">RANK(EK891,EK3:EK1250)+COUNTIF(EK3:EK891,EK891)-1</f>
        <v>889</v>
      </c>
      <c r="EM891" s="233" t="str">
        <f t="shared" ca="1" si="948"/>
        <v>Ali Ibrahim Al-Hamadi (Iraq)</v>
      </c>
    </row>
    <row r="892" spans="121:143" x14ac:dyDescent="0.2">
      <c r="DQ892" s="233" t="str">
        <f t="shared" ca="1" si="952"/>
        <v>Iraq</v>
      </c>
      <c r="DR892" s="233">
        <f t="shared" si="950"/>
        <v>5</v>
      </c>
      <c r="DS892" s="233">
        <f t="shared" si="951"/>
        <v>33</v>
      </c>
      <c r="DT892" s="233" t="str">
        <f ca="1">OFFSET(C3,DR892,DS892)</f>
        <v>Ali Jasim</v>
      </c>
      <c r="DU892" s="233">
        <f ca="1">COUNTIF('Group Stages'!J7:J150,DT892)</f>
        <v>0</v>
      </c>
      <c r="DV892" s="233">
        <f ca="1">COUNTIF('Group Stages'!K7:K150,DT892)</f>
        <v>0</v>
      </c>
      <c r="DW892" s="233">
        <f ca="1">COUNTIF('Group Stages'!L7:L150,DT892)</f>
        <v>0</v>
      </c>
      <c r="DX892" s="233">
        <f ca="1">COUNTIF('Group Stages'!M7:M150,DT892)</f>
        <v>0</v>
      </c>
      <c r="DY892" s="233">
        <f ca="1">COUNTIF('Group Stages'!N7:N150,DT892)</f>
        <v>0</v>
      </c>
      <c r="DZ892" s="233">
        <f ca="1">COUNTIF('Group Stages'!O7:O150,DT892)</f>
        <v>0</v>
      </c>
      <c r="EA892" s="233">
        <f ca="1">COUNTIF('Group Stages'!P7:P150,DT892)</f>
        <v>0</v>
      </c>
      <c r="EB892" s="233">
        <f ca="1">COUNTIF('Group Stages'!Q7:Q150,DT892)</f>
        <v>0</v>
      </c>
      <c r="EC892" s="233">
        <f ca="1">COUNTIF('Knock Out Stages'!K7:K85,DT892)</f>
        <v>0</v>
      </c>
      <c r="ED892" s="233">
        <f ca="1">COUNTIF('Knock Out Stages'!L7:L85,DT892)</f>
        <v>0</v>
      </c>
      <c r="EE892" s="233">
        <f ca="1">COUNTIF('Knock Out Stages'!M7:M85,DT892)</f>
        <v>0</v>
      </c>
      <c r="EF892" s="233">
        <f ca="1">COUNTIF('Knock Out Stages'!N7:N85,DT892)</f>
        <v>0</v>
      </c>
      <c r="EG892" s="233">
        <f ca="1">COUNTIF('Knock Out Stages'!O7:O85,DT892)</f>
        <v>0</v>
      </c>
      <c r="EH892" s="233">
        <f ca="1">COUNTIF('Knock Out Stages'!P7:P85,DT892)</f>
        <v>0</v>
      </c>
      <c r="EI892" s="233">
        <f ca="1">COUNTIF('Knock Out Stages'!Q7:Q85,DT892)</f>
        <v>0</v>
      </c>
      <c r="EJ892" s="233">
        <f ca="1">COUNTIF('Knock Out Stages'!R7:R85,DT892)</f>
        <v>0</v>
      </c>
      <c r="EK892" s="233">
        <f t="shared" ca="1" si="946"/>
        <v>0</v>
      </c>
      <c r="EL892" s="235">
        <f ca="1">RANK(EK892,EK3:EK1250)+COUNTIF(EK3:EK892,EK892)-1</f>
        <v>890</v>
      </c>
      <c r="EM892" s="233" t="str">
        <f t="shared" ca="1" si="948"/>
        <v>Ali Jasim (Iraq)</v>
      </c>
    </row>
    <row r="893" spans="121:143" x14ac:dyDescent="0.2">
      <c r="DQ893" s="233" t="str">
        <f t="shared" ca="1" si="952"/>
        <v>Iraq</v>
      </c>
      <c r="DR893" s="233">
        <f t="shared" si="950"/>
        <v>6</v>
      </c>
      <c r="DS893" s="233">
        <f t="shared" si="951"/>
        <v>33</v>
      </c>
      <c r="DT893" s="233" t="str">
        <f ca="1">OFFSET(C3,DR893,DS893)</f>
        <v>Ali Yousif Hashim</v>
      </c>
      <c r="DU893" s="233">
        <f ca="1">COUNTIF('Group Stages'!J7:J150,DT893)</f>
        <v>0</v>
      </c>
      <c r="DV893" s="233">
        <f ca="1">COUNTIF('Group Stages'!K7:K150,DT893)</f>
        <v>0</v>
      </c>
      <c r="DW893" s="233">
        <f ca="1">COUNTIF('Group Stages'!L7:L150,DT893)</f>
        <v>0</v>
      </c>
      <c r="DX893" s="233">
        <f ca="1">COUNTIF('Group Stages'!M7:M150,DT893)</f>
        <v>0</v>
      </c>
      <c r="DY893" s="233">
        <f ca="1">COUNTIF('Group Stages'!N7:N150,DT893)</f>
        <v>0</v>
      </c>
      <c r="DZ893" s="233">
        <f ca="1">COUNTIF('Group Stages'!O7:O150,DT893)</f>
        <v>0</v>
      </c>
      <c r="EA893" s="233">
        <f ca="1">COUNTIF('Group Stages'!P7:P150,DT893)</f>
        <v>0</v>
      </c>
      <c r="EB893" s="233">
        <f ca="1">COUNTIF('Group Stages'!Q7:Q150,DT893)</f>
        <v>0</v>
      </c>
      <c r="EC893" s="233">
        <f ca="1">COUNTIF('Knock Out Stages'!K7:K85,DT893)</f>
        <v>0</v>
      </c>
      <c r="ED893" s="233">
        <f ca="1">COUNTIF('Knock Out Stages'!L7:L85,DT893)</f>
        <v>0</v>
      </c>
      <c r="EE893" s="233">
        <f ca="1">COUNTIF('Knock Out Stages'!M7:M85,DT893)</f>
        <v>0</v>
      </c>
      <c r="EF893" s="233">
        <f ca="1">COUNTIF('Knock Out Stages'!N7:N85,DT893)</f>
        <v>0</v>
      </c>
      <c r="EG893" s="233">
        <f ca="1">COUNTIF('Knock Out Stages'!O7:O85,DT893)</f>
        <v>0</v>
      </c>
      <c r="EH893" s="233">
        <f ca="1">COUNTIF('Knock Out Stages'!P7:P85,DT893)</f>
        <v>0</v>
      </c>
      <c r="EI893" s="233">
        <f ca="1">COUNTIF('Knock Out Stages'!Q7:Q85,DT893)</f>
        <v>0</v>
      </c>
      <c r="EJ893" s="233">
        <f ca="1">COUNTIF('Knock Out Stages'!R7:R85,DT893)</f>
        <v>0</v>
      </c>
      <c r="EK893" s="233">
        <f t="shared" ca="1" si="946"/>
        <v>0</v>
      </c>
      <c r="EL893" s="235">
        <f ca="1">RANK(EK893,EK3:EK1250)+COUNTIF(EK3:EK893,EK893)-1</f>
        <v>891</v>
      </c>
      <c r="EM893" s="233" t="str">
        <f t="shared" ca="1" si="948"/>
        <v>Ali Yousif Hashim (Iraq)</v>
      </c>
    </row>
    <row r="894" spans="121:143" x14ac:dyDescent="0.2">
      <c r="DQ894" s="233" t="str">
        <f t="shared" ca="1" si="952"/>
        <v>Iraq</v>
      </c>
      <c r="DR894" s="233">
        <f t="shared" si="950"/>
        <v>7</v>
      </c>
      <c r="DS894" s="233">
        <f t="shared" si="951"/>
        <v>33</v>
      </c>
      <c r="DT894" s="233" t="str">
        <f ca="1">OFFSET(C3,DR894,DS894)</f>
        <v>Amir Al-Ammari</v>
      </c>
      <c r="DU894" s="233">
        <f ca="1">COUNTIF('Group Stages'!J7:J150,DT894)</f>
        <v>0</v>
      </c>
      <c r="DV894" s="233">
        <f ca="1">COUNTIF('Group Stages'!K7:K150,DT894)</f>
        <v>0</v>
      </c>
      <c r="DW894" s="233">
        <f ca="1">COUNTIF('Group Stages'!L7:L150,DT894)</f>
        <v>0</v>
      </c>
      <c r="DX894" s="233">
        <f ca="1">COUNTIF('Group Stages'!M7:M150,DT894)</f>
        <v>0</v>
      </c>
      <c r="DY894" s="233">
        <f ca="1">COUNTIF('Group Stages'!N7:N150,DT894)</f>
        <v>0</v>
      </c>
      <c r="DZ894" s="233">
        <f ca="1">COUNTIF('Group Stages'!O7:O150,DT894)</f>
        <v>0</v>
      </c>
      <c r="EA894" s="233">
        <f ca="1">COUNTIF('Group Stages'!P7:P150,DT894)</f>
        <v>0</v>
      </c>
      <c r="EB894" s="233">
        <f ca="1">COUNTIF('Group Stages'!Q7:Q150,DT894)</f>
        <v>0</v>
      </c>
      <c r="EC894" s="233">
        <f ca="1">COUNTIF('Knock Out Stages'!K7:K85,DT894)</f>
        <v>0</v>
      </c>
      <c r="ED894" s="233">
        <f ca="1">COUNTIF('Knock Out Stages'!L7:L85,DT894)</f>
        <v>0</v>
      </c>
      <c r="EE894" s="233">
        <f ca="1">COUNTIF('Knock Out Stages'!M7:M85,DT894)</f>
        <v>0</v>
      </c>
      <c r="EF894" s="233">
        <f ca="1">COUNTIF('Knock Out Stages'!N7:N85,DT894)</f>
        <v>0</v>
      </c>
      <c r="EG894" s="233">
        <f ca="1">COUNTIF('Knock Out Stages'!O7:O85,DT894)</f>
        <v>0</v>
      </c>
      <c r="EH894" s="233">
        <f ca="1">COUNTIF('Knock Out Stages'!P7:P85,DT894)</f>
        <v>0</v>
      </c>
      <c r="EI894" s="233">
        <f ca="1">COUNTIF('Knock Out Stages'!Q7:Q85,DT894)</f>
        <v>0</v>
      </c>
      <c r="EJ894" s="233">
        <f ca="1">COUNTIF('Knock Out Stages'!R7:R85,DT894)</f>
        <v>0</v>
      </c>
      <c r="EK894" s="233">
        <f t="shared" ca="1" si="946"/>
        <v>0</v>
      </c>
      <c r="EL894" s="235">
        <f ca="1">RANK(EK894,EK3:EK1250)+COUNTIF(EK3:EK894,EK894)-1</f>
        <v>892</v>
      </c>
      <c r="EM894" s="233" t="str">
        <f t="shared" ca="1" si="948"/>
        <v>Amir Al-Ammari (Iraq)</v>
      </c>
    </row>
    <row r="895" spans="121:143" x14ac:dyDescent="0.2">
      <c r="DQ895" s="233" t="str">
        <f t="shared" ca="1" si="952"/>
        <v>Iraq</v>
      </c>
      <c r="DR895" s="233">
        <f t="shared" si="950"/>
        <v>8</v>
      </c>
      <c r="DS895" s="233">
        <f t="shared" si="951"/>
        <v>33</v>
      </c>
      <c r="DT895" s="233" t="str">
        <f ca="1">OFFSET(C3,DR895,DS895)</f>
        <v>Aymen Hussein</v>
      </c>
      <c r="DU895" s="233">
        <f ca="1">COUNTIF('Group Stages'!J7:J150,DT895)</f>
        <v>0</v>
      </c>
      <c r="DV895" s="233">
        <f ca="1">COUNTIF('Group Stages'!K7:K150,DT895)</f>
        <v>0</v>
      </c>
      <c r="DW895" s="233">
        <f ca="1">COUNTIF('Group Stages'!L7:L150,DT895)</f>
        <v>0</v>
      </c>
      <c r="DX895" s="233">
        <f ca="1">COUNTIF('Group Stages'!M7:M150,DT895)</f>
        <v>0</v>
      </c>
      <c r="DY895" s="233">
        <f ca="1">COUNTIF('Group Stages'!N7:N150,DT895)</f>
        <v>0</v>
      </c>
      <c r="DZ895" s="233">
        <f ca="1">COUNTIF('Group Stages'!O7:O150,DT895)</f>
        <v>0</v>
      </c>
      <c r="EA895" s="233">
        <f ca="1">COUNTIF('Group Stages'!P7:P150,DT895)</f>
        <v>0</v>
      </c>
      <c r="EB895" s="233">
        <f ca="1">COUNTIF('Group Stages'!Q7:Q150,DT895)</f>
        <v>0</v>
      </c>
      <c r="EC895" s="233">
        <f ca="1">COUNTIF('Knock Out Stages'!K7:K85,DT895)</f>
        <v>0</v>
      </c>
      <c r="ED895" s="233">
        <f ca="1">COUNTIF('Knock Out Stages'!L7:L85,DT895)</f>
        <v>0</v>
      </c>
      <c r="EE895" s="233">
        <f ca="1">COUNTIF('Knock Out Stages'!M7:M85,DT895)</f>
        <v>0</v>
      </c>
      <c r="EF895" s="233">
        <f ca="1">COUNTIF('Knock Out Stages'!N7:N85,DT895)</f>
        <v>0</v>
      </c>
      <c r="EG895" s="233">
        <f ca="1">COUNTIF('Knock Out Stages'!O7:O85,DT895)</f>
        <v>0</v>
      </c>
      <c r="EH895" s="233">
        <f ca="1">COUNTIF('Knock Out Stages'!P7:P85,DT895)</f>
        <v>0</v>
      </c>
      <c r="EI895" s="233">
        <f ca="1">COUNTIF('Knock Out Stages'!Q7:Q85,DT895)</f>
        <v>0</v>
      </c>
      <c r="EJ895" s="233">
        <f ca="1">COUNTIF('Knock Out Stages'!R7:R85,DT895)</f>
        <v>0</v>
      </c>
      <c r="EK895" s="233">
        <f t="shared" ca="1" si="946"/>
        <v>0</v>
      </c>
      <c r="EL895" s="235">
        <f ca="1">RANK(EK895,EK3:EK1250)+COUNTIF(EK3:EK895,EK895)-1</f>
        <v>893</v>
      </c>
      <c r="EM895" s="233" t="str">
        <f t="shared" ca="1" si="948"/>
        <v>Aymen Hussein (Iraq)</v>
      </c>
    </row>
    <row r="896" spans="121:143" x14ac:dyDescent="0.2">
      <c r="DQ896" s="233" t="str">
        <f t="shared" ca="1" si="952"/>
        <v>Iraq</v>
      </c>
      <c r="DR896" s="233">
        <f t="shared" si="950"/>
        <v>9</v>
      </c>
      <c r="DS896" s="233">
        <f t="shared" si="951"/>
        <v>33</v>
      </c>
      <c r="DT896" s="233" t="str">
        <f ca="1">OFFSET(C3,DR896,DS896)</f>
        <v>Fahad Talib Raheem</v>
      </c>
      <c r="DU896" s="233">
        <f ca="1">COUNTIF('Group Stages'!J7:J150,DT896)</f>
        <v>0</v>
      </c>
      <c r="DV896" s="233">
        <f ca="1">COUNTIF('Group Stages'!K7:K150,DT896)</f>
        <v>0</v>
      </c>
      <c r="DW896" s="233">
        <f ca="1">COUNTIF('Group Stages'!L7:L150,DT896)</f>
        <v>0</v>
      </c>
      <c r="DX896" s="233">
        <f ca="1">COUNTIF('Group Stages'!M7:M150,DT896)</f>
        <v>0</v>
      </c>
      <c r="DY896" s="233">
        <f ca="1">COUNTIF('Group Stages'!N7:N150,DT896)</f>
        <v>0</v>
      </c>
      <c r="DZ896" s="233">
        <f ca="1">COUNTIF('Group Stages'!O7:O150,DT896)</f>
        <v>0</v>
      </c>
      <c r="EA896" s="233">
        <f ca="1">COUNTIF('Group Stages'!P7:P150,DT896)</f>
        <v>0</v>
      </c>
      <c r="EB896" s="233">
        <f ca="1">COUNTIF('Group Stages'!Q7:Q150,DT896)</f>
        <v>0</v>
      </c>
      <c r="EC896" s="233">
        <f ca="1">COUNTIF('Knock Out Stages'!K7:K85,DT896)</f>
        <v>0</v>
      </c>
      <c r="ED896" s="233">
        <f ca="1">COUNTIF('Knock Out Stages'!L7:L85,DT896)</f>
        <v>0</v>
      </c>
      <c r="EE896" s="233">
        <f ca="1">COUNTIF('Knock Out Stages'!M7:M85,DT896)</f>
        <v>0</v>
      </c>
      <c r="EF896" s="233">
        <f ca="1">COUNTIF('Knock Out Stages'!N7:N85,DT896)</f>
        <v>0</v>
      </c>
      <c r="EG896" s="233">
        <f ca="1">COUNTIF('Knock Out Stages'!O7:O85,DT896)</f>
        <v>0</v>
      </c>
      <c r="EH896" s="233">
        <f ca="1">COUNTIF('Knock Out Stages'!P7:P85,DT896)</f>
        <v>0</v>
      </c>
      <c r="EI896" s="233">
        <f ca="1">COUNTIF('Knock Out Stages'!Q7:Q85,DT896)</f>
        <v>0</v>
      </c>
      <c r="EJ896" s="233">
        <f ca="1">COUNTIF('Knock Out Stages'!R7:R85,DT896)</f>
        <v>0</v>
      </c>
      <c r="EK896" s="233">
        <f t="shared" ca="1" si="946"/>
        <v>0</v>
      </c>
      <c r="EL896" s="235">
        <f ca="1">RANK(EK896,EK3:EK1250)+COUNTIF(EK3:EK896,EK896)-1</f>
        <v>894</v>
      </c>
      <c r="EM896" s="233" t="str">
        <f t="shared" ca="1" si="948"/>
        <v>Fahad Talib Raheem (Iraq)</v>
      </c>
    </row>
    <row r="897" spans="121:143" x14ac:dyDescent="0.2">
      <c r="DQ897" s="233" t="str">
        <f t="shared" ca="1" si="952"/>
        <v>Iraq</v>
      </c>
      <c r="DR897" s="233">
        <f t="shared" si="950"/>
        <v>10</v>
      </c>
      <c r="DS897" s="233">
        <f t="shared" si="951"/>
        <v>33</v>
      </c>
      <c r="DT897" s="233" t="str">
        <f ca="1">OFFSET(C3,DR897,DS897)</f>
        <v>Frans Dhia Haddad</v>
      </c>
      <c r="DU897" s="233">
        <f ca="1">COUNTIF('Group Stages'!J7:J150,DT897)</f>
        <v>0</v>
      </c>
      <c r="DV897" s="233">
        <f ca="1">COUNTIF('Group Stages'!K7:K150,DT897)</f>
        <v>0</v>
      </c>
      <c r="DW897" s="233">
        <f ca="1">COUNTIF('Group Stages'!L7:L150,DT897)</f>
        <v>0</v>
      </c>
      <c r="DX897" s="233">
        <f ca="1">COUNTIF('Group Stages'!M7:M150,DT897)</f>
        <v>0</v>
      </c>
      <c r="DY897" s="233">
        <f ca="1">COUNTIF('Group Stages'!N7:N150,DT897)</f>
        <v>0</v>
      </c>
      <c r="DZ897" s="233">
        <f ca="1">COUNTIF('Group Stages'!O7:O150,DT897)</f>
        <v>0</v>
      </c>
      <c r="EA897" s="233">
        <f ca="1">COUNTIF('Group Stages'!P7:P150,DT897)</f>
        <v>0</v>
      </c>
      <c r="EB897" s="233">
        <f ca="1">COUNTIF('Group Stages'!Q7:Q150,DT897)</f>
        <v>0</v>
      </c>
      <c r="EC897" s="233">
        <f ca="1">COUNTIF('Knock Out Stages'!K7:K85,DT897)</f>
        <v>0</v>
      </c>
      <c r="ED897" s="233">
        <f ca="1">COUNTIF('Knock Out Stages'!L7:L85,DT897)</f>
        <v>0</v>
      </c>
      <c r="EE897" s="233">
        <f ca="1">COUNTIF('Knock Out Stages'!M7:M85,DT897)</f>
        <v>0</v>
      </c>
      <c r="EF897" s="233">
        <f ca="1">COUNTIF('Knock Out Stages'!N7:N85,DT897)</f>
        <v>0</v>
      </c>
      <c r="EG897" s="233">
        <f ca="1">COUNTIF('Knock Out Stages'!O7:O85,DT897)</f>
        <v>0</v>
      </c>
      <c r="EH897" s="233">
        <f ca="1">COUNTIF('Knock Out Stages'!P7:P85,DT897)</f>
        <v>0</v>
      </c>
      <c r="EI897" s="233">
        <f ca="1">COUNTIF('Knock Out Stages'!Q7:Q85,DT897)</f>
        <v>0</v>
      </c>
      <c r="EJ897" s="233">
        <f ca="1">COUNTIF('Knock Out Stages'!R7:R85,DT897)</f>
        <v>0</v>
      </c>
      <c r="EK897" s="233">
        <f t="shared" ca="1" si="946"/>
        <v>0</v>
      </c>
      <c r="EL897" s="235">
        <f ca="1">RANK(EK897,EK3:EK1250)+COUNTIF(EK3:EK897,EK897)-1</f>
        <v>895</v>
      </c>
      <c r="EM897" s="233" t="str">
        <f t="shared" ca="1" si="948"/>
        <v>Frans Dhia Haddad (Iraq)</v>
      </c>
    </row>
    <row r="898" spans="121:143" x14ac:dyDescent="0.2">
      <c r="DQ898" s="233" t="str">
        <f t="shared" ca="1" si="952"/>
        <v>Iraq</v>
      </c>
      <c r="DR898" s="233">
        <f t="shared" si="950"/>
        <v>11</v>
      </c>
      <c r="DS898" s="233">
        <f t="shared" si="951"/>
        <v>33</v>
      </c>
      <c r="DT898" s="233" t="str">
        <f ca="1">OFFSET(C3,DR898,DS898)</f>
        <v>Hasan Abdulkareem</v>
      </c>
      <c r="DU898" s="233">
        <f ca="1">COUNTIF('Group Stages'!J7:J150,DT898)</f>
        <v>0</v>
      </c>
      <c r="DV898" s="233">
        <f ca="1">COUNTIF('Group Stages'!K7:K150,DT898)</f>
        <v>0</v>
      </c>
      <c r="DW898" s="233">
        <f ca="1">COUNTIF('Group Stages'!L7:L150,DT898)</f>
        <v>0</v>
      </c>
      <c r="DX898" s="233">
        <f ca="1">COUNTIF('Group Stages'!M7:M150,DT898)</f>
        <v>0</v>
      </c>
      <c r="DY898" s="233">
        <f ca="1">COUNTIF('Group Stages'!N7:N150,DT898)</f>
        <v>0</v>
      </c>
      <c r="DZ898" s="233">
        <f ca="1">COUNTIF('Group Stages'!O7:O150,DT898)</f>
        <v>0</v>
      </c>
      <c r="EA898" s="233">
        <f ca="1">COUNTIF('Group Stages'!P7:P150,DT898)</f>
        <v>0</v>
      </c>
      <c r="EB898" s="233">
        <f ca="1">COUNTIF('Group Stages'!Q7:Q150,DT898)</f>
        <v>0</v>
      </c>
      <c r="EC898" s="233">
        <f ca="1">COUNTIF('Knock Out Stages'!K7:K85,DT898)</f>
        <v>0</v>
      </c>
      <c r="ED898" s="233">
        <f ca="1">COUNTIF('Knock Out Stages'!L7:L85,DT898)</f>
        <v>0</v>
      </c>
      <c r="EE898" s="233">
        <f ca="1">COUNTIF('Knock Out Stages'!M7:M85,DT898)</f>
        <v>0</v>
      </c>
      <c r="EF898" s="233">
        <f ca="1">COUNTIF('Knock Out Stages'!N7:N85,DT898)</f>
        <v>0</v>
      </c>
      <c r="EG898" s="233">
        <f ca="1">COUNTIF('Knock Out Stages'!O7:O85,DT898)</f>
        <v>0</v>
      </c>
      <c r="EH898" s="233">
        <f ca="1">COUNTIF('Knock Out Stages'!P7:P85,DT898)</f>
        <v>0</v>
      </c>
      <c r="EI898" s="233">
        <f ca="1">COUNTIF('Knock Out Stages'!Q7:Q85,DT898)</f>
        <v>0</v>
      </c>
      <c r="EJ898" s="233">
        <f ca="1">COUNTIF('Knock Out Stages'!R7:R85,DT898)</f>
        <v>0</v>
      </c>
      <c r="EK898" s="233">
        <f t="shared" ca="1" si="946"/>
        <v>0</v>
      </c>
      <c r="EL898" s="235">
        <f ca="1">RANK(EK898,EK3:EK1250)+COUNTIF(EK3:EK898,EK898)-1</f>
        <v>896</v>
      </c>
      <c r="EM898" s="233" t="str">
        <f t="shared" ca="1" si="948"/>
        <v>Hasan Abdulkareem (Iraq)</v>
      </c>
    </row>
    <row r="899" spans="121:143" x14ac:dyDescent="0.2">
      <c r="DQ899" s="233" t="str">
        <f t="shared" ca="1" si="952"/>
        <v>Iraq</v>
      </c>
      <c r="DR899" s="233">
        <f t="shared" si="950"/>
        <v>12</v>
      </c>
      <c r="DS899" s="233">
        <f t="shared" si="951"/>
        <v>33</v>
      </c>
      <c r="DT899" s="233" t="str">
        <f ca="1">OFFSET(C3,DR899,DS899)</f>
        <v>Hussein Ali</v>
      </c>
      <c r="DU899" s="233">
        <f ca="1">COUNTIF('Group Stages'!J7:J150,DT899)</f>
        <v>0</v>
      </c>
      <c r="DV899" s="233">
        <f ca="1">COUNTIF('Group Stages'!K7:K150,DT899)</f>
        <v>0</v>
      </c>
      <c r="DW899" s="233">
        <f ca="1">COUNTIF('Group Stages'!L7:L150,DT899)</f>
        <v>0</v>
      </c>
      <c r="DX899" s="233">
        <f ca="1">COUNTIF('Group Stages'!M7:M150,DT899)</f>
        <v>0</v>
      </c>
      <c r="DY899" s="233">
        <f ca="1">COUNTIF('Group Stages'!N7:N150,DT899)</f>
        <v>0</v>
      </c>
      <c r="DZ899" s="233">
        <f ca="1">COUNTIF('Group Stages'!O7:O150,DT899)</f>
        <v>0</v>
      </c>
      <c r="EA899" s="233">
        <f ca="1">COUNTIF('Group Stages'!P7:P150,DT899)</f>
        <v>0</v>
      </c>
      <c r="EB899" s="233">
        <f ca="1">COUNTIF('Group Stages'!Q7:Q150,DT899)</f>
        <v>0</v>
      </c>
      <c r="EC899" s="233">
        <f ca="1">COUNTIF('Knock Out Stages'!K7:K85,DT899)</f>
        <v>0</v>
      </c>
      <c r="ED899" s="233">
        <f ca="1">COUNTIF('Knock Out Stages'!L7:L85,DT899)</f>
        <v>0</v>
      </c>
      <c r="EE899" s="233">
        <f ca="1">COUNTIF('Knock Out Stages'!M7:M85,DT899)</f>
        <v>0</v>
      </c>
      <c r="EF899" s="233">
        <f ca="1">COUNTIF('Knock Out Stages'!N7:N85,DT899)</f>
        <v>0</v>
      </c>
      <c r="EG899" s="233">
        <f ca="1">COUNTIF('Knock Out Stages'!O7:O85,DT899)</f>
        <v>0</v>
      </c>
      <c r="EH899" s="233">
        <f ca="1">COUNTIF('Knock Out Stages'!P7:P85,DT899)</f>
        <v>0</v>
      </c>
      <c r="EI899" s="233">
        <f ca="1">COUNTIF('Knock Out Stages'!Q7:Q85,DT899)</f>
        <v>0</v>
      </c>
      <c r="EJ899" s="233">
        <f ca="1">COUNTIF('Knock Out Stages'!R7:R85,DT899)</f>
        <v>0</v>
      </c>
      <c r="EK899" s="233">
        <f t="shared" ca="1" si="946"/>
        <v>0</v>
      </c>
      <c r="EL899" s="235">
        <f ca="1">RANK(EK899,EK3:EK1250)+COUNTIF(EK3:EK899,EK899)-1</f>
        <v>897</v>
      </c>
      <c r="EM899" s="233" t="str">
        <f t="shared" ca="1" si="948"/>
        <v>Hussein Ali (Iraq)</v>
      </c>
    </row>
    <row r="900" spans="121:143" x14ac:dyDescent="0.2">
      <c r="DQ900" s="233" t="str">
        <f t="shared" ca="1" si="952"/>
        <v>Iraq</v>
      </c>
      <c r="DR900" s="233">
        <f t="shared" si="950"/>
        <v>13</v>
      </c>
      <c r="DS900" s="233">
        <f t="shared" si="951"/>
        <v>33</v>
      </c>
      <c r="DT900" s="233" t="str">
        <f ca="1">OFFSET(C3,DR900,DS900)</f>
        <v>Ibrahim Bayesh</v>
      </c>
      <c r="DU900" s="233">
        <f ca="1">COUNTIF('Group Stages'!J7:J150,DT900)</f>
        <v>0</v>
      </c>
      <c r="DV900" s="233">
        <f ca="1">COUNTIF('Group Stages'!K7:K150,DT900)</f>
        <v>0</v>
      </c>
      <c r="DW900" s="233">
        <f ca="1">COUNTIF('Group Stages'!L7:L150,DT900)</f>
        <v>0</v>
      </c>
      <c r="DX900" s="233">
        <f ca="1">COUNTIF('Group Stages'!M7:M150,DT900)</f>
        <v>0</v>
      </c>
      <c r="DY900" s="233">
        <f ca="1">COUNTIF('Group Stages'!N7:N150,DT900)</f>
        <v>0</v>
      </c>
      <c r="DZ900" s="233">
        <f ca="1">COUNTIF('Group Stages'!O7:O150,DT900)</f>
        <v>0</v>
      </c>
      <c r="EA900" s="233">
        <f ca="1">COUNTIF('Group Stages'!P7:P150,DT900)</f>
        <v>0</v>
      </c>
      <c r="EB900" s="233">
        <f ca="1">COUNTIF('Group Stages'!Q7:Q150,DT900)</f>
        <v>0</v>
      </c>
      <c r="EC900" s="233">
        <f ca="1">COUNTIF('Knock Out Stages'!K7:K85,DT900)</f>
        <v>0</v>
      </c>
      <c r="ED900" s="233">
        <f ca="1">COUNTIF('Knock Out Stages'!L7:L85,DT900)</f>
        <v>0</v>
      </c>
      <c r="EE900" s="233">
        <f ca="1">COUNTIF('Knock Out Stages'!M7:M85,DT900)</f>
        <v>0</v>
      </c>
      <c r="EF900" s="233">
        <f ca="1">COUNTIF('Knock Out Stages'!N7:N85,DT900)</f>
        <v>0</v>
      </c>
      <c r="EG900" s="233">
        <f ca="1">COUNTIF('Knock Out Stages'!O7:O85,DT900)</f>
        <v>0</v>
      </c>
      <c r="EH900" s="233">
        <f ca="1">COUNTIF('Knock Out Stages'!P7:P85,DT900)</f>
        <v>0</v>
      </c>
      <c r="EI900" s="233">
        <f ca="1">COUNTIF('Knock Out Stages'!Q7:Q85,DT900)</f>
        <v>0</v>
      </c>
      <c r="EJ900" s="233">
        <f ca="1">COUNTIF('Knock Out Stages'!R7:R85,DT900)</f>
        <v>0</v>
      </c>
      <c r="EK900" s="233">
        <f t="shared" ref="EK900:EK963" ca="1" si="953">SUM(DU900:EJ900)</f>
        <v>0</v>
      </c>
      <c r="EL900" s="235">
        <f ca="1">RANK(EK900,EK3:EK1250)+COUNTIF(EK3:EK900,EK900)-1</f>
        <v>898</v>
      </c>
      <c r="EM900" s="233" t="str">
        <f t="shared" ca="1" si="948"/>
        <v>Ibrahim Bayesh (Iraq)</v>
      </c>
    </row>
    <row r="901" spans="121:143" x14ac:dyDescent="0.2">
      <c r="DQ901" s="233" t="str">
        <f t="shared" ca="1" si="952"/>
        <v>Iraq</v>
      </c>
      <c r="DR901" s="233">
        <f t="shared" si="950"/>
        <v>14</v>
      </c>
      <c r="DS901" s="233">
        <f t="shared" si="951"/>
        <v>33</v>
      </c>
      <c r="DT901" s="233" t="str">
        <f ca="1">OFFSET(C3,DR901,DS901)</f>
        <v>Karrar Nabeel19</v>
      </c>
      <c r="DU901" s="233">
        <f ca="1">COUNTIF('Group Stages'!J7:J150,DT901)</f>
        <v>0</v>
      </c>
      <c r="DV901" s="233">
        <f ca="1">COUNTIF('Group Stages'!K7:K150,DT901)</f>
        <v>0</v>
      </c>
      <c r="DW901" s="233">
        <f ca="1">COUNTIF('Group Stages'!L7:L150,DT901)</f>
        <v>0</v>
      </c>
      <c r="DX901" s="233">
        <f ca="1">COUNTIF('Group Stages'!M7:M150,DT901)</f>
        <v>0</v>
      </c>
      <c r="DY901" s="233">
        <f ca="1">COUNTIF('Group Stages'!N7:N150,DT901)</f>
        <v>0</v>
      </c>
      <c r="DZ901" s="233">
        <f ca="1">COUNTIF('Group Stages'!O7:O150,DT901)</f>
        <v>0</v>
      </c>
      <c r="EA901" s="233">
        <f ca="1">COUNTIF('Group Stages'!P7:P150,DT901)</f>
        <v>0</v>
      </c>
      <c r="EB901" s="233">
        <f ca="1">COUNTIF('Group Stages'!Q7:Q150,DT901)</f>
        <v>0</v>
      </c>
      <c r="EC901" s="233">
        <f ca="1">COUNTIF('Knock Out Stages'!K7:K85,DT901)</f>
        <v>0</v>
      </c>
      <c r="ED901" s="233">
        <f ca="1">COUNTIF('Knock Out Stages'!L7:L85,DT901)</f>
        <v>0</v>
      </c>
      <c r="EE901" s="233">
        <f ca="1">COUNTIF('Knock Out Stages'!M7:M85,DT901)</f>
        <v>0</v>
      </c>
      <c r="EF901" s="233">
        <f ca="1">COUNTIF('Knock Out Stages'!N7:N85,DT901)</f>
        <v>0</v>
      </c>
      <c r="EG901" s="233">
        <f ca="1">COUNTIF('Knock Out Stages'!O7:O85,DT901)</f>
        <v>0</v>
      </c>
      <c r="EH901" s="233">
        <f ca="1">COUNTIF('Knock Out Stages'!P7:P85,DT901)</f>
        <v>0</v>
      </c>
      <c r="EI901" s="233">
        <f ca="1">COUNTIF('Knock Out Stages'!Q7:Q85,DT901)</f>
        <v>0</v>
      </c>
      <c r="EJ901" s="233">
        <f ca="1">COUNTIF('Knock Out Stages'!R7:R85,DT901)</f>
        <v>0</v>
      </c>
      <c r="EK901" s="233">
        <f t="shared" ca="1" si="953"/>
        <v>0</v>
      </c>
      <c r="EL901" s="235">
        <f ca="1">RANK(EK901,EK3:EK1250)+COUNTIF(EK3:EK901,EK901)-1</f>
        <v>899</v>
      </c>
      <c r="EM901" s="233" t="str">
        <f t="shared" ref="EM901:EM964" ca="1" si="954">DT901&amp;" ("&amp;DQ901&amp;")"</f>
        <v>Karrar Nabeel19 (Iraq)</v>
      </c>
    </row>
    <row r="902" spans="121:143" x14ac:dyDescent="0.2">
      <c r="DQ902" s="233" t="str">
        <f t="shared" ca="1" si="952"/>
        <v>Iraq</v>
      </c>
      <c r="DR902" s="233">
        <f t="shared" si="950"/>
        <v>15</v>
      </c>
      <c r="DS902" s="233">
        <f t="shared" si="951"/>
        <v>33</v>
      </c>
      <c r="DT902" s="233" t="str">
        <f ca="1">OFFSET(C3,DR902,DS902)</f>
        <v>Kevin Yakob</v>
      </c>
      <c r="DU902" s="233">
        <f ca="1">COUNTIF('Group Stages'!J7:J150,DT902)</f>
        <v>0</v>
      </c>
      <c r="DV902" s="233">
        <f ca="1">COUNTIF('Group Stages'!K7:K150,DT902)</f>
        <v>0</v>
      </c>
      <c r="DW902" s="233">
        <f ca="1">COUNTIF('Group Stages'!L7:L150,DT902)</f>
        <v>0</v>
      </c>
      <c r="DX902" s="233">
        <f ca="1">COUNTIF('Group Stages'!M7:M150,DT902)</f>
        <v>0</v>
      </c>
      <c r="DY902" s="233">
        <f ca="1">COUNTIF('Group Stages'!N7:N150,DT902)</f>
        <v>0</v>
      </c>
      <c r="DZ902" s="233">
        <f ca="1">COUNTIF('Group Stages'!O7:O150,DT902)</f>
        <v>0</v>
      </c>
      <c r="EA902" s="233">
        <f ca="1">COUNTIF('Group Stages'!P7:P150,DT902)</f>
        <v>0</v>
      </c>
      <c r="EB902" s="233">
        <f ca="1">COUNTIF('Group Stages'!Q7:Q150,DT902)</f>
        <v>0</v>
      </c>
      <c r="EC902" s="233">
        <f ca="1">COUNTIF('Knock Out Stages'!K7:K85,DT902)</f>
        <v>0</v>
      </c>
      <c r="ED902" s="233">
        <f ca="1">COUNTIF('Knock Out Stages'!L7:L85,DT902)</f>
        <v>0</v>
      </c>
      <c r="EE902" s="233">
        <f ca="1">COUNTIF('Knock Out Stages'!M7:M85,DT902)</f>
        <v>0</v>
      </c>
      <c r="EF902" s="233">
        <f ca="1">COUNTIF('Knock Out Stages'!N7:N85,DT902)</f>
        <v>0</v>
      </c>
      <c r="EG902" s="233">
        <f ca="1">COUNTIF('Knock Out Stages'!O7:O85,DT902)</f>
        <v>0</v>
      </c>
      <c r="EH902" s="233">
        <f ca="1">COUNTIF('Knock Out Stages'!P7:P85,DT902)</f>
        <v>0</v>
      </c>
      <c r="EI902" s="233">
        <f ca="1">COUNTIF('Knock Out Stages'!Q7:Q85,DT902)</f>
        <v>0</v>
      </c>
      <c r="EJ902" s="233">
        <f ca="1">COUNTIF('Knock Out Stages'!R7:R85,DT902)</f>
        <v>0</v>
      </c>
      <c r="EK902" s="233">
        <f t="shared" ca="1" si="953"/>
        <v>0</v>
      </c>
      <c r="EL902" s="235">
        <f ca="1">RANK(EK902,EK3:EK1250)+COUNTIF(EK3:EK902,EK902)-1</f>
        <v>900</v>
      </c>
      <c r="EM902" s="233" t="str">
        <f t="shared" ca="1" si="954"/>
        <v>Kevin Yakob (Iraq)</v>
      </c>
    </row>
    <row r="903" spans="121:143" x14ac:dyDescent="0.2">
      <c r="DQ903" s="233" t="str">
        <f t="shared" ca="1" si="952"/>
        <v>Iraq</v>
      </c>
      <c r="DR903" s="233">
        <f t="shared" si="950"/>
        <v>16</v>
      </c>
      <c r="DS903" s="233">
        <f t="shared" si="951"/>
        <v>33</v>
      </c>
      <c r="DT903" s="233" t="str">
        <f ca="1">OFFSET(C3,DR903,DS903)</f>
        <v>Kumel Saadi</v>
      </c>
      <c r="DU903" s="233">
        <f ca="1">COUNTIF('Group Stages'!J7:J150,DT903)</f>
        <v>0</v>
      </c>
      <c r="DV903" s="233">
        <f ca="1">COUNTIF('Group Stages'!K7:K150,DT903)</f>
        <v>0</v>
      </c>
      <c r="DW903" s="233">
        <f ca="1">COUNTIF('Group Stages'!L7:L150,DT903)</f>
        <v>0</v>
      </c>
      <c r="DX903" s="233">
        <f ca="1">COUNTIF('Group Stages'!M7:M150,DT903)</f>
        <v>0</v>
      </c>
      <c r="DY903" s="233">
        <f ca="1">COUNTIF('Group Stages'!N7:N150,DT903)</f>
        <v>0</v>
      </c>
      <c r="DZ903" s="233">
        <f ca="1">COUNTIF('Group Stages'!O7:O150,DT903)</f>
        <v>0</v>
      </c>
      <c r="EA903" s="233">
        <f ca="1">COUNTIF('Group Stages'!P7:P150,DT903)</f>
        <v>0</v>
      </c>
      <c r="EB903" s="233">
        <f ca="1">COUNTIF('Group Stages'!Q7:Q150,DT903)</f>
        <v>0</v>
      </c>
      <c r="EC903" s="233">
        <f ca="1">COUNTIF('Knock Out Stages'!K7:K85,DT903)</f>
        <v>0</v>
      </c>
      <c r="ED903" s="233">
        <f ca="1">COUNTIF('Knock Out Stages'!L7:L85,DT903)</f>
        <v>0</v>
      </c>
      <c r="EE903" s="233">
        <f ca="1">COUNTIF('Knock Out Stages'!M7:M85,DT903)</f>
        <v>0</v>
      </c>
      <c r="EF903" s="233">
        <f ca="1">COUNTIF('Knock Out Stages'!N7:N85,DT903)</f>
        <v>0</v>
      </c>
      <c r="EG903" s="233">
        <f ca="1">COUNTIF('Knock Out Stages'!O7:O85,DT903)</f>
        <v>0</v>
      </c>
      <c r="EH903" s="233">
        <f ca="1">COUNTIF('Knock Out Stages'!P7:P85,DT903)</f>
        <v>0</v>
      </c>
      <c r="EI903" s="233">
        <f ca="1">COUNTIF('Knock Out Stages'!Q7:Q85,DT903)</f>
        <v>0</v>
      </c>
      <c r="EJ903" s="233">
        <f ca="1">COUNTIF('Knock Out Stages'!R7:R85,DT903)</f>
        <v>0</v>
      </c>
      <c r="EK903" s="233">
        <f t="shared" ca="1" si="953"/>
        <v>0</v>
      </c>
      <c r="EL903" s="235">
        <f ca="1">RANK(EK903,EK3:EK1250)+COUNTIF(EK3:EK903,EK903)-1</f>
        <v>901</v>
      </c>
      <c r="EM903" s="233" t="str">
        <f t="shared" ca="1" si="954"/>
        <v>Kumel Saadi (Iraq)</v>
      </c>
    </row>
    <row r="904" spans="121:143" x14ac:dyDescent="0.2">
      <c r="DQ904" s="233" t="str">
        <f t="shared" ca="1" si="952"/>
        <v>Iraq</v>
      </c>
      <c r="DR904" s="233">
        <f t="shared" si="950"/>
        <v>17</v>
      </c>
      <c r="DS904" s="233">
        <f t="shared" si="951"/>
        <v>33</v>
      </c>
      <c r="DT904" s="233" t="str">
        <f ca="1">OFFSET(C3,DR904,DS904)</f>
        <v>Marko Lawk Farji</v>
      </c>
      <c r="DU904" s="233">
        <f ca="1">COUNTIF('Group Stages'!J7:J150,DT904)</f>
        <v>0</v>
      </c>
      <c r="DV904" s="233">
        <f ca="1">COUNTIF('Group Stages'!K7:K150,DT904)</f>
        <v>0</v>
      </c>
      <c r="DW904" s="233">
        <f ca="1">COUNTIF('Group Stages'!L7:L150,DT904)</f>
        <v>0</v>
      </c>
      <c r="DX904" s="233">
        <f ca="1">COUNTIF('Group Stages'!M7:M150,DT904)</f>
        <v>0</v>
      </c>
      <c r="DY904" s="233">
        <f ca="1">COUNTIF('Group Stages'!N7:N150,DT904)</f>
        <v>0</v>
      </c>
      <c r="DZ904" s="233">
        <f ca="1">COUNTIF('Group Stages'!O7:O150,DT904)</f>
        <v>0</v>
      </c>
      <c r="EA904" s="233">
        <f ca="1">COUNTIF('Group Stages'!P7:P150,DT904)</f>
        <v>0</v>
      </c>
      <c r="EB904" s="233">
        <f ca="1">COUNTIF('Group Stages'!Q7:Q150,DT904)</f>
        <v>0</v>
      </c>
      <c r="EC904" s="233">
        <f ca="1">COUNTIF('Knock Out Stages'!K7:K85,DT904)</f>
        <v>0</v>
      </c>
      <c r="ED904" s="233">
        <f ca="1">COUNTIF('Knock Out Stages'!L7:L85,DT904)</f>
        <v>0</v>
      </c>
      <c r="EE904" s="233">
        <f ca="1">COUNTIF('Knock Out Stages'!M7:M85,DT904)</f>
        <v>0</v>
      </c>
      <c r="EF904" s="233">
        <f ca="1">COUNTIF('Knock Out Stages'!N7:N85,DT904)</f>
        <v>0</v>
      </c>
      <c r="EG904" s="233">
        <f ca="1">COUNTIF('Knock Out Stages'!O7:O85,DT904)</f>
        <v>0</v>
      </c>
      <c r="EH904" s="233">
        <f ca="1">COUNTIF('Knock Out Stages'!P7:P85,DT904)</f>
        <v>0</v>
      </c>
      <c r="EI904" s="233">
        <f ca="1">COUNTIF('Knock Out Stages'!Q7:Q85,DT904)</f>
        <v>0</v>
      </c>
      <c r="EJ904" s="233">
        <f ca="1">COUNTIF('Knock Out Stages'!R7:R85,DT904)</f>
        <v>0</v>
      </c>
      <c r="EK904" s="233">
        <f t="shared" ca="1" si="953"/>
        <v>0</v>
      </c>
      <c r="EL904" s="235">
        <f ca="1">RANK(EK904,EK3:EK1250)+COUNTIF(EK3:EK904,EK904)-1</f>
        <v>902</v>
      </c>
      <c r="EM904" s="233" t="str">
        <f t="shared" ca="1" si="954"/>
        <v>Marko Lawk Farji (Iraq)</v>
      </c>
    </row>
    <row r="905" spans="121:143" x14ac:dyDescent="0.2">
      <c r="DQ905" s="233" t="str">
        <f t="shared" ca="1" si="952"/>
        <v>Iraq</v>
      </c>
      <c r="DR905" s="233">
        <f t="shared" si="950"/>
        <v>18</v>
      </c>
      <c r="DS905" s="233">
        <f t="shared" si="951"/>
        <v>33</v>
      </c>
      <c r="DT905" s="233" t="str">
        <f ca="1">OFFSET(C3,DR905,DS905)</f>
        <v>Maytham Jabbar</v>
      </c>
      <c r="DU905" s="233">
        <f ca="1">COUNTIF('Group Stages'!J7:J150,DT905)</f>
        <v>0</v>
      </c>
      <c r="DV905" s="233">
        <f ca="1">COUNTIF('Group Stages'!K7:K150,DT905)</f>
        <v>0</v>
      </c>
      <c r="DW905" s="233">
        <f ca="1">COUNTIF('Group Stages'!L7:L150,DT905)</f>
        <v>0</v>
      </c>
      <c r="DX905" s="233">
        <f ca="1">COUNTIF('Group Stages'!M7:M150,DT905)</f>
        <v>0</v>
      </c>
      <c r="DY905" s="233">
        <f ca="1">COUNTIF('Group Stages'!N7:N150,DT905)</f>
        <v>0</v>
      </c>
      <c r="DZ905" s="233">
        <f ca="1">COUNTIF('Group Stages'!O7:O150,DT905)</f>
        <v>0</v>
      </c>
      <c r="EA905" s="233">
        <f ca="1">COUNTIF('Group Stages'!P7:P150,DT905)</f>
        <v>0</v>
      </c>
      <c r="EB905" s="233">
        <f ca="1">COUNTIF('Group Stages'!Q7:Q150,DT905)</f>
        <v>0</v>
      </c>
      <c r="EC905" s="233">
        <f ca="1">COUNTIF('Knock Out Stages'!K7:K85,DT905)</f>
        <v>0</v>
      </c>
      <c r="ED905" s="233">
        <f ca="1">COUNTIF('Knock Out Stages'!L7:L85,DT905)</f>
        <v>0</v>
      </c>
      <c r="EE905" s="233">
        <f ca="1">COUNTIF('Knock Out Stages'!M7:M85,DT905)</f>
        <v>0</v>
      </c>
      <c r="EF905" s="233">
        <f ca="1">COUNTIF('Knock Out Stages'!N7:N85,DT905)</f>
        <v>0</v>
      </c>
      <c r="EG905" s="233">
        <f ca="1">COUNTIF('Knock Out Stages'!O7:O85,DT905)</f>
        <v>0</v>
      </c>
      <c r="EH905" s="233">
        <f ca="1">COUNTIF('Knock Out Stages'!P7:P85,DT905)</f>
        <v>0</v>
      </c>
      <c r="EI905" s="233">
        <f ca="1">COUNTIF('Knock Out Stages'!Q7:Q85,DT905)</f>
        <v>0</v>
      </c>
      <c r="EJ905" s="233">
        <f ca="1">COUNTIF('Knock Out Stages'!R7:R85,DT905)</f>
        <v>0</v>
      </c>
      <c r="EK905" s="233">
        <f t="shared" ca="1" si="953"/>
        <v>0</v>
      </c>
      <c r="EL905" s="235">
        <f ca="1">RANK(EK905,EK3:EK1250)+COUNTIF(EK3:EK905,EK905)-1</f>
        <v>903</v>
      </c>
      <c r="EM905" s="233" t="str">
        <f t="shared" ca="1" si="954"/>
        <v>Maytham Jabbar (Iraq)</v>
      </c>
    </row>
    <row r="906" spans="121:143" x14ac:dyDescent="0.2">
      <c r="DQ906" s="233" t="str">
        <f t="shared" ca="1" si="952"/>
        <v>Iraq</v>
      </c>
      <c r="DR906" s="233">
        <f t="shared" si="950"/>
        <v>19</v>
      </c>
      <c r="DS906" s="233">
        <f t="shared" si="951"/>
        <v>33</v>
      </c>
      <c r="DT906" s="233" t="str">
        <f ca="1">OFFSET(C3,DR906,DS906)</f>
        <v>Merchas Doski</v>
      </c>
      <c r="DU906" s="233">
        <f ca="1">COUNTIF('Group Stages'!J7:J150,DT906)</f>
        <v>0</v>
      </c>
      <c r="DV906" s="233">
        <f ca="1">COUNTIF('Group Stages'!K7:K150,DT906)</f>
        <v>0</v>
      </c>
      <c r="DW906" s="233">
        <f ca="1">COUNTIF('Group Stages'!L7:L150,DT906)</f>
        <v>0</v>
      </c>
      <c r="DX906" s="233">
        <f ca="1">COUNTIF('Group Stages'!M7:M150,DT906)</f>
        <v>0</v>
      </c>
      <c r="DY906" s="233">
        <f ca="1">COUNTIF('Group Stages'!N7:N150,DT906)</f>
        <v>0</v>
      </c>
      <c r="DZ906" s="233">
        <f ca="1">COUNTIF('Group Stages'!O7:O150,DT906)</f>
        <v>0</v>
      </c>
      <c r="EA906" s="233">
        <f ca="1">COUNTIF('Group Stages'!P7:P150,DT906)</f>
        <v>0</v>
      </c>
      <c r="EB906" s="233">
        <f ca="1">COUNTIF('Group Stages'!Q7:Q150,DT906)</f>
        <v>0</v>
      </c>
      <c r="EC906" s="233">
        <f ca="1">COUNTIF('Knock Out Stages'!K7:K85,DT906)</f>
        <v>0</v>
      </c>
      <c r="ED906" s="233">
        <f ca="1">COUNTIF('Knock Out Stages'!L7:L85,DT906)</f>
        <v>0</v>
      </c>
      <c r="EE906" s="233">
        <f ca="1">COUNTIF('Knock Out Stages'!M7:M85,DT906)</f>
        <v>0</v>
      </c>
      <c r="EF906" s="233">
        <f ca="1">COUNTIF('Knock Out Stages'!N7:N85,DT906)</f>
        <v>0</v>
      </c>
      <c r="EG906" s="233">
        <f ca="1">COUNTIF('Knock Out Stages'!O7:O85,DT906)</f>
        <v>0</v>
      </c>
      <c r="EH906" s="233">
        <f ca="1">COUNTIF('Knock Out Stages'!P7:P85,DT906)</f>
        <v>0</v>
      </c>
      <c r="EI906" s="233">
        <f ca="1">COUNTIF('Knock Out Stages'!Q7:Q85,DT906)</f>
        <v>0</v>
      </c>
      <c r="EJ906" s="233">
        <f ca="1">COUNTIF('Knock Out Stages'!R7:R85,DT906)</f>
        <v>0</v>
      </c>
      <c r="EK906" s="233">
        <f t="shared" ca="1" si="953"/>
        <v>0</v>
      </c>
      <c r="EL906" s="235">
        <f ca="1">RANK(EK906,EK3:EK1250)+COUNTIF(EK3:EK906,EK906)-1</f>
        <v>904</v>
      </c>
      <c r="EM906" s="233" t="str">
        <f t="shared" ca="1" si="954"/>
        <v>Merchas Doski (Iraq)</v>
      </c>
    </row>
    <row r="907" spans="121:143" x14ac:dyDescent="0.2">
      <c r="DQ907" s="233" t="str">
        <f t="shared" ca="1" si="952"/>
        <v>Iraq</v>
      </c>
      <c r="DR907" s="233">
        <f t="shared" si="950"/>
        <v>20</v>
      </c>
      <c r="DS907" s="233">
        <f t="shared" si="951"/>
        <v>33</v>
      </c>
      <c r="DT907" s="233" t="str">
        <f ca="1">OFFSET(C3,DR907,DS907)</f>
        <v>Mohannad Ali Kadhim</v>
      </c>
      <c r="DU907" s="233">
        <f ca="1">COUNTIF('Group Stages'!J7:J150,DT907)</f>
        <v>0</v>
      </c>
      <c r="DV907" s="233">
        <f ca="1">COUNTIF('Group Stages'!K7:K150,DT907)</f>
        <v>0</v>
      </c>
      <c r="DW907" s="233">
        <f ca="1">COUNTIF('Group Stages'!L7:L150,DT907)</f>
        <v>0</v>
      </c>
      <c r="DX907" s="233">
        <f ca="1">COUNTIF('Group Stages'!M7:M150,DT907)</f>
        <v>0</v>
      </c>
      <c r="DY907" s="233">
        <f ca="1">COUNTIF('Group Stages'!N7:N150,DT907)</f>
        <v>0</v>
      </c>
      <c r="DZ907" s="233">
        <f ca="1">COUNTIF('Group Stages'!O7:O150,DT907)</f>
        <v>0</v>
      </c>
      <c r="EA907" s="233">
        <f ca="1">COUNTIF('Group Stages'!P7:P150,DT907)</f>
        <v>0</v>
      </c>
      <c r="EB907" s="233">
        <f ca="1">COUNTIF('Group Stages'!Q7:Q150,DT907)</f>
        <v>0</v>
      </c>
      <c r="EC907" s="233">
        <f ca="1">COUNTIF('Knock Out Stages'!K7:K85,DT907)</f>
        <v>0</v>
      </c>
      <c r="ED907" s="233">
        <f ca="1">COUNTIF('Knock Out Stages'!L7:L85,DT907)</f>
        <v>0</v>
      </c>
      <c r="EE907" s="233">
        <f ca="1">COUNTIF('Knock Out Stages'!M7:M85,DT907)</f>
        <v>0</v>
      </c>
      <c r="EF907" s="233">
        <f ca="1">COUNTIF('Knock Out Stages'!N7:N85,DT907)</f>
        <v>0</v>
      </c>
      <c r="EG907" s="233">
        <f ca="1">COUNTIF('Knock Out Stages'!O7:O85,DT907)</f>
        <v>0</v>
      </c>
      <c r="EH907" s="233">
        <f ca="1">COUNTIF('Knock Out Stages'!P7:P85,DT907)</f>
        <v>0</v>
      </c>
      <c r="EI907" s="233">
        <f ca="1">COUNTIF('Knock Out Stages'!Q7:Q85,DT907)</f>
        <v>0</v>
      </c>
      <c r="EJ907" s="233">
        <f ca="1">COUNTIF('Knock Out Stages'!R7:R85,DT907)</f>
        <v>0</v>
      </c>
      <c r="EK907" s="233">
        <f t="shared" ca="1" si="953"/>
        <v>0</v>
      </c>
      <c r="EL907" s="235">
        <f ca="1">RANK(EK907,EK3:EK1250)+COUNTIF(EK3:EK907,EK907)-1</f>
        <v>905</v>
      </c>
      <c r="EM907" s="233" t="str">
        <f t="shared" ca="1" si="954"/>
        <v>Mohannad Ali Kadhim (Iraq)</v>
      </c>
    </row>
    <row r="908" spans="121:143" x14ac:dyDescent="0.2">
      <c r="DQ908" s="233" t="str">
        <f t="shared" ca="1" si="952"/>
        <v>Iraq</v>
      </c>
      <c r="DR908" s="233">
        <f t="shared" si="950"/>
        <v>21</v>
      </c>
      <c r="DS908" s="233">
        <f t="shared" si="951"/>
        <v>33</v>
      </c>
      <c r="DT908" s="233" t="str">
        <f ca="1">OFFSET(C3,DR908,DS908)</f>
        <v>Munaf Younis Hashim</v>
      </c>
      <c r="DU908" s="233">
        <f ca="1">COUNTIF('Group Stages'!J7:J150,DT908)</f>
        <v>0</v>
      </c>
      <c r="DV908" s="233">
        <f ca="1">COUNTIF('Group Stages'!K7:K150,DT908)</f>
        <v>0</v>
      </c>
      <c r="DW908" s="233">
        <f ca="1">COUNTIF('Group Stages'!L7:L150,DT908)</f>
        <v>0</v>
      </c>
      <c r="DX908" s="233">
        <f ca="1">COUNTIF('Group Stages'!M7:M150,DT908)</f>
        <v>0</v>
      </c>
      <c r="DY908" s="233">
        <f ca="1">COUNTIF('Group Stages'!N7:N150,DT908)</f>
        <v>0</v>
      </c>
      <c r="DZ908" s="233">
        <f ca="1">COUNTIF('Group Stages'!O7:O150,DT908)</f>
        <v>0</v>
      </c>
      <c r="EA908" s="233">
        <f ca="1">COUNTIF('Group Stages'!P7:P150,DT908)</f>
        <v>0</v>
      </c>
      <c r="EB908" s="233">
        <f ca="1">COUNTIF('Group Stages'!Q7:Q150,DT908)</f>
        <v>0</v>
      </c>
      <c r="EC908" s="233">
        <f ca="1">COUNTIF('Knock Out Stages'!K7:K85,DT908)</f>
        <v>0</v>
      </c>
      <c r="ED908" s="233">
        <f ca="1">COUNTIF('Knock Out Stages'!L7:L85,DT908)</f>
        <v>0</v>
      </c>
      <c r="EE908" s="233">
        <f ca="1">COUNTIF('Knock Out Stages'!M7:M85,DT908)</f>
        <v>0</v>
      </c>
      <c r="EF908" s="233">
        <f ca="1">COUNTIF('Knock Out Stages'!N7:N85,DT908)</f>
        <v>0</v>
      </c>
      <c r="EG908" s="233">
        <f ca="1">COUNTIF('Knock Out Stages'!O7:O85,DT908)</f>
        <v>0</v>
      </c>
      <c r="EH908" s="233">
        <f ca="1">COUNTIF('Knock Out Stages'!P7:P85,DT908)</f>
        <v>0</v>
      </c>
      <c r="EI908" s="233">
        <f ca="1">COUNTIF('Knock Out Stages'!Q7:Q85,DT908)</f>
        <v>0</v>
      </c>
      <c r="EJ908" s="233">
        <f ca="1">COUNTIF('Knock Out Stages'!R7:R85,DT908)</f>
        <v>0</v>
      </c>
      <c r="EK908" s="233">
        <f t="shared" ca="1" si="953"/>
        <v>0</v>
      </c>
      <c r="EL908" s="235">
        <f ca="1">RANK(EK908,EK3:EK1250)+COUNTIF(EK3:EK908,EK908)-1</f>
        <v>906</v>
      </c>
      <c r="EM908" s="233" t="str">
        <f t="shared" ca="1" si="954"/>
        <v>Munaf Younis Hashim (Iraq)</v>
      </c>
    </row>
    <row r="909" spans="121:143" x14ac:dyDescent="0.2">
      <c r="DQ909" s="233" t="str">
        <f t="shared" ca="1" si="952"/>
        <v>Iraq</v>
      </c>
      <c r="DR909" s="233">
        <f t="shared" si="950"/>
        <v>22</v>
      </c>
      <c r="DS909" s="233">
        <f t="shared" si="951"/>
        <v>33</v>
      </c>
      <c r="DT909" s="233" t="str">
        <f ca="1">OFFSET(C3,DR909,DS909)</f>
        <v>Peter Gwargis</v>
      </c>
      <c r="DU909" s="233">
        <f ca="1">COUNTIF('Group Stages'!J7:J150,DT909)</f>
        <v>0</v>
      </c>
      <c r="DV909" s="233">
        <f ca="1">COUNTIF('Group Stages'!K7:K150,DT909)</f>
        <v>0</v>
      </c>
      <c r="DW909" s="233">
        <f ca="1">COUNTIF('Group Stages'!L7:L150,DT909)</f>
        <v>0</v>
      </c>
      <c r="DX909" s="233">
        <f ca="1">COUNTIF('Group Stages'!M7:M150,DT909)</f>
        <v>0</v>
      </c>
      <c r="DY909" s="233">
        <f ca="1">COUNTIF('Group Stages'!N7:N150,DT909)</f>
        <v>0</v>
      </c>
      <c r="DZ909" s="233">
        <f ca="1">COUNTIF('Group Stages'!O7:O150,DT909)</f>
        <v>0</v>
      </c>
      <c r="EA909" s="233">
        <f ca="1">COUNTIF('Group Stages'!P7:P150,DT909)</f>
        <v>0</v>
      </c>
      <c r="EB909" s="233">
        <f ca="1">COUNTIF('Group Stages'!Q7:Q150,DT909)</f>
        <v>0</v>
      </c>
      <c r="EC909" s="233">
        <f ca="1">COUNTIF('Knock Out Stages'!K7:K85,DT909)</f>
        <v>0</v>
      </c>
      <c r="ED909" s="233">
        <f ca="1">COUNTIF('Knock Out Stages'!L7:L85,DT909)</f>
        <v>0</v>
      </c>
      <c r="EE909" s="233">
        <f ca="1">COUNTIF('Knock Out Stages'!M7:M85,DT909)</f>
        <v>0</v>
      </c>
      <c r="EF909" s="233">
        <f ca="1">COUNTIF('Knock Out Stages'!N7:N85,DT909)</f>
        <v>0</v>
      </c>
      <c r="EG909" s="233">
        <f ca="1">COUNTIF('Knock Out Stages'!O7:O85,DT909)</f>
        <v>0</v>
      </c>
      <c r="EH909" s="233">
        <f ca="1">COUNTIF('Knock Out Stages'!P7:P85,DT909)</f>
        <v>0</v>
      </c>
      <c r="EI909" s="233">
        <f ca="1">COUNTIF('Knock Out Stages'!Q7:Q85,DT909)</f>
        <v>0</v>
      </c>
      <c r="EJ909" s="233">
        <f ca="1">COUNTIF('Knock Out Stages'!R7:R85,DT909)</f>
        <v>0</v>
      </c>
      <c r="EK909" s="233">
        <f t="shared" ca="1" si="953"/>
        <v>0</v>
      </c>
      <c r="EL909" s="235">
        <f ca="1">RANK(EK909,EK3:EK1250)+COUNTIF(EK3:EK909,EK909)-1</f>
        <v>907</v>
      </c>
      <c r="EM909" s="233" t="str">
        <f t="shared" ca="1" si="954"/>
        <v>Peter Gwargis (Iraq)</v>
      </c>
    </row>
    <row r="910" spans="121:143" x14ac:dyDescent="0.2">
      <c r="DQ910" s="233" t="str">
        <f t="shared" ca="1" si="952"/>
        <v>Iraq</v>
      </c>
      <c r="DR910" s="233">
        <f t="shared" si="950"/>
        <v>23</v>
      </c>
      <c r="DS910" s="233">
        <f t="shared" si="951"/>
        <v>33</v>
      </c>
      <c r="DT910" s="233" t="str">
        <f ca="1">OFFSET(C3,DR910,DS910)</f>
        <v>Rebin Solaka</v>
      </c>
      <c r="DU910" s="233">
        <f ca="1">COUNTIF('Group Stages'!J7:J150,DT910)</f>
        <v>0</v>
      </c>
      <c r="DV910" s="233">
        <f ca="1">COUNTIF('Group Stages'!K7:K150,DT910)</f>
        <v>0</v>
      </c>
      <c r="DW910" s="233">
        <f ca="1">COUNTIF('Group Stages'!L7:L150,DT910)</f>
        <v>0</v>
      </c>
      <c r="DX910" s="233">
        <f ca="1">COUNTIF('Group Stages'!M7:M150,DT910)</f>
        <v>0</v>
      </c>
      <c r="DY910" s="233">
        <f ca="1">COUNTIF('Group Stages'!N7:N150,DT910)</f>
        <v>0</v>
      </c>
      <c r="DZ910" s="233">
        <f ca="1">COUNTIF('Group Stages'!O7:O150,DT910)</f>
        <v>0</v>
      </c>
      <c r="EA910" s="233">
        <f ca="1">COUNTIF('Group Stages'!P7:P150,DT910)</f>
        <v>0</v>
      </c>
      <c r="EB910" s="233">
        <f ca="1">COUNTIF('Group Stages'!Q7:Q150,DT910)</f>
        <v>0</v>
      </c>
      <c r="EC910" s="233">
        <f ca="1">COUNTIF('Knock Out Stages'!K7:K85,DT910)</f>
        <v>0</v>
      </c>
      <c r="ED910" s="233">
        <f ca="1">COUNTIF('Knock Out Stages'!L7:L85,DT910)</f>
        <v>0</v>
      </c>
      <c r="EE910" s="233">
        <f ca="1">COUNTIF('Knock Out Stages'!M7:M85,DT910)</f>
        <v>0</v>
      </c>
      <c r="EF910" s="233">
        <f ca="1">COUNTIF('Knock Out Stages'!N7:N85,DT910)</f>
        <v>0</v>
      </c>
      <c r="EG910" s="233">
        <f ca="1">COUNTIF('Knock Out Stages'!O7:O85,DT910)</f>
        <v>0</v>
      </c>
      <c r="EH910" s="233">
        <f ca="1">COUNTIF('Knock Out Stages'!P7:P85,DT910)</f>
        <v>0</v>
      </c>
      <c r="EI910" s="233">
        <f ca="1">COUNTIF('Knock Out Stages'!Q7:Q85,DT910)</f>
        <v>0</v>
      </c>
      <c r="EJ910" s="233">
        <f ca="1">COUNTIF('Knock Out Stages'!R7:R85,DT910)</f>
        <v>0</v>
      </c>
      <c r="EK910" s="233">
        <f t="shared" ca="1" si="953"/>
        <v>0</v>
      </c>
      <c r="EL910" s="235">
        <f ca="1">RANK(EK910,EK3:EK1250)+COUNTIF(EK3:EK910,EK910)-1</f>
        <v>908</v>
      </c>
      <c r="EM910" s="233" t="str">
        <f t="shared" ca="1" si="954"/>
        <v>Rebin Solaka (Iraq)</v>
      </c>
    </row>
    <row r="911" spans="121:143" x14ac:dyDescent="0.2">
      <c r="DQ911" s="233" t="str">
        <f t="shared" ca="1" si="952"/>
        <v>Iraq</v>
      </c>
      <c r="DR911" s="233">
        <f t="shared" si="950"/>
        <v>24</v>
      </c>
      <c r="DS911" s="233">
        <f t="shared" si="951"/>
        <v>33</v>
      </c>
      <c r="DT911" s="233" t="str">
        <f ca="1">OFFSET(C3,DR911,DS911)</f>
        <v>Youssef Amyn</v>
      </c>
      <c r="DU911" s="233">
        <f ca="1">COUNTIF('Group Stages'!J7:J150,DT911)</f>
        <v>0</v>
      </c>
      <c r="DV911" s="233">
        <f ca="1">COUNTIF('Group Stages'!K7:K150,DT911)</f>
        <v>0</v>
      </c>
      <c r="DW911" s="233">
        <f ca="1">COUNTIF('Group Stages'!L7:L150,DT911)</f>
        <v>0</v>
      </c>
      <c r="DX911" s="233">
        <f ca="1">COUNTIF('Group Stages'!M7:M150,DT911)</f>
        <v>0</v>
      </c>
      <c r="DY911" s="233">
        <f ca="1">COUNTIF('Group Stages'!N7:N150,DT911)</f>
        <v>0</v>
      </c>
      <c r="DZ911" s="233">
        <f ca="1">COUNTIF('Group Stages'!O7:O150,DT911)</f>
        <v>0</v>
      </c>
      <c r="EA911" s="233">
        <f ca="1">COUNTIF('Group Stages'!P7:P150,DT911)</f>
        <v>0</v>
      </c>
      <c r="EB911" s="233">
        <f ca="1">COUNTIF('Group Stages'!Q7:Q150,DT911)</f>
        <v>0</v>
      </c>
      <c r="EC911" s="233">
        <f ca="1">COUNTIF('Knock Out Stages'!K7:K85,DT911)</f>
        <v>0</v>
      </c>
      <c r="ED911" s="233">
        <f ca="1">COUNTIF('Knock Out Stages'!L7:L85,DT911)</f>
        <v>0</v>
      </c>
      <c r="EE911" s="233">
        <f ca="1">COUNTIF('Knock Out Stages'!M7:M85,DT911)</f>
        <v>0</v>
      </c>
      <c r="EF911" s="233">
        <f ca="1">COUNTIF('Knock Out Stages'!N7:N85,DT911)</f>
        <v>0</v>
      </c>
      <c r="EG911" s="233">
        <f ca="1">COUNTIF('Knock Out Stages'!O7:O85,DT911)</f>
        <v>0</v>
      </c>
      <c r="EH911" s="233">
        <f ca="1">COUNTIF('Knock Out Stages'!P7:P85,DT911)</f>
        <v>0</v>
      </c>
      <c r="EI911" s="233">
        <f ca="1">COUNTIF('Knock Out Stages'!Q7:Q85,DT911)</f>
        <v>0</v>
      </c>
      <c r="EJ911" s="233">
        <f ca="1">COUNTIF('Knock Out Stages'!R7:R85,DT911)</f>
        <v>0</v>
      </c>
      <c r="EK911" s="233">
        <f t="shared" ca="1" si="953"/>
        <v>0</v>
      </c>
      <c r="EL911" s="235">
        <f ca="1">RANK(EK911,EK3:EK1250)+COUNTIF(EK3:EK911,EK911)-1</f>
        <v>909</v>
      </c>
      <c r="EM911" s="233" t="str">
        <f t="shared" ca="1" si="954"/>
        <v>Youssef Amyn (Iraq)</v>
      </c>
    </row>
    <row r="912" spans="121:143" x14ac:dyDescent="0.2">
      <c r="DQ912" s="233" t="str">
        <f t="shared" ca="1" si="952"/>
        <v>Iraq</v>
      </c>
      <c r="DR912" s="233">
        <f t="shared" si="950"/>
        <v>25</v>
      </c>
      <c r="DS912" s="233">
        <f t="shared" si="951"/>
        <v>33</v>
      </c>
      <c r="DT912" s="233" t="str">
        <f ca="1">OFFSET(C3,DR912,DS912)</f>
        <v>Zaid Ismael Khaleel Al Dulaimi</v>
      </c>
      <c r="DU912" s="233">
        <f ca="1">COUNTIF('Group Stages'!J7:J150,DT912)</f>
        <v>0</v>
      </c>
      <c r="DV912" s="233">
        <f ca="1">COUNTIF('Group Stages'!K7:K150,DT912)</f>
        <v>0</v>
      </c>
      <c r="DW912" s="233">
        <f ca="1">COUNTIF('Group Stages'!L7:L150,DT912)</f>
        <v>0</v>
      </c>
      <c r="DX912" s="233">
        <f ca="1">COUNTIF('Group Stages'!M7:M150,DT912)</f>
        <v>0</v>
      </c>
      <c r="DY912" s="233">
        <f ca="1">COUNTIF('Group Stages'!N7:N150,DT912)</f>
        <v>0</v>
      </c>
      <c r="DZ912" s="233">
        <f ca="1">COUNTIF('Group Stages'!O7:O150,DT912)</f>
        <v>0</v>
      </c>
      <c r="EA912" s="233">
        <f ca="1">COUNTIF('Group Stages'!P7:P150,DT912)</f>
        <v>0</v>
      </c>
      <c r="EB912" s="233">
        <f ca="1">COUNTIF('Group Stages'!Q7:Q150,DT912)</f>
        <v>0</v>
      </c>
      <c r="EC912" s="233">
        <f ca="1">COUNTIF('Knock Out Stages'!K7:K85,DT912)</f>
        <v>0</v>
      </c>
      <c r="ED912" s="233">
        <f ca="1">COUNTIF('Knock Out Stages'!L7:L85,DT912)</f>
        <v>0</v>
      </c>
      <c r="EE912" s="233">
        <f ca="1">COUNTIF('Knock Out Stages'!M7:M85,DT912)</f>
        <v>0</v>
      </c>
      <c r="EF912" s="233">
        <f ca="1">COUNTIF('Knock Out Stages'!N7:N85,DT912)</f>
        <v>0</v>
      </c>
      <c r="EG912" s="233">
        <f ca="1">COUNTIF('Knock Out Stages'!O7:O85,DT912)</f>
        <v>0</v>
      </c>
      <c r="EH912" s="233">
        <f ca="1">COUNTIF('Knock Out Stages'!P7:P85,DT912)</f>
        <v>0</v>
      </c>
      <c r="EI912" s="233">
        <f ca="1">COUNTIF('Knock Out Stages'!Q7:Q85,DT912)</f>
        <v>0</v>
      </c>
      <c r="EJ912" s="233">
        <f ca="1">COUNTIF('Knock Out Stages'!R7:R85,DT912)</f>
        <v>0</v>
      </c>
      <c r="EK912" s="233">
        <f t="shared" ca="1" si="953"/>
        <v>0</v>
      </c>
      <c r="EL912" s="235">
        <f ca="1">RANK(EK912,EK3:EK1250)+COUNTIF(EK3:EK912,EK912)-1</f>
        <v>910</v>
      </c>
      <c r="EM912" s="233" t="str">
        <f t="shared" ca="1" si="954"/>
        <v>Zaid Ismael Khaleel Al Dulaimi (Iraq)</v>
      </c>
    </row>
    <row r="913" spans="121:143" x14ac:dyDescent="0.2">
      <c r="DQ913" s="233" t="str">
        <f ca="1">OFFSET(C2,DR913,DS913)</f>
        <v>Norway</v>
      </c>
      <c r="DR913" s="233">
        <f t="shared" si="950"/>
        <v>0</v>
      </c>
      <c r="DS913" s="233">
        <f t="shared" si="951"/>
        <v>34</v>
      </c>
      <c r="DT913" s="233" t="str">
        <f ca="1">OFFSET(C3,DR913,DS913)</f>
        <v>Alexander Sørloth</v>
      </c>
      <c r="DU913" s="233">
        <f ca="1">COUNTIF('Group Stages'!J7:J150,DT913)</f>
        <v>0</v>
      </c>
      <c r="DV913" s="233">
        <f ca="1">COUNTIF('Group Stages'!K7:K150,DT913)</f>
        <v>0</v>
      </c>
      <c r="DW913" s="233">
        <f ca="1">COUNTIF('Group Stages'!L7:L150,DT913)</f>
        <v>0</v>
      </c>
      <c r="DX913" s="233">
        <f ca="1">COUNTIF('Group Stages'!M7:M150,DT913)</f>
        <v>0</v>
      </c>
      <c r="DY913" s="233">
        <f ca="1">COUNTIF('Group Stages'!N7:N150,DT913)</f>
        <v>0</v>
      </c>
      <c r="DZ913" s="233">
        <f ca="1">COUNTIF('Group Stages'!O7:O150,DT913)</f>
        <v>0</v>
      </c>
      <c r="EA913" s="233">
        <f ca="1">COUNTIF('Group Stages'!P7:P150,DT913)</f>
        <v>0</v>
      </c>
      <c r="EB913" s="233">
        <f ca="1">COUNTIF('Group Stages'!Q7:Q150,DT913)</f>
        <v>0</v>
      </c>
      <c r="EC913" s="233">
        <f ca="1">COUNTIF('Knock Out Stages'!K7:K85,DT913)</f>
        <v>0</v>
      </c>
      <c r="ED913" s="233">
        <f ca="1">COUNTIF('Knock Out Stages'!L7:L85,DT913)</f>
        <v>0</v>
      </c>
      <c r="EE913" s="233">
        <f ca="1">COUNTIF('Knock Out Stages'!M7:M85,DT913)</f>
        <v>0</v>
      </c>
      <c r="EF913" s="233">
        <f ca="1">COUNTIF('Knock Out Stages'!N7:N85,DT913)</f>
        <v>0</v>
      </c>
      <c r="EG913" s="233">
        <f ca="1">COUNTIF('Knock Out Stages'!O7:O85,DT913)</f>
        <v>0</v>
      </c>
      <c r="EH913" s="233">
        <f ca="1">COUNTIF('Knock Out Stages'!P7:P85,DT913)</f>
        <v>0</v>
      </c>
      <c r="EI913" s="233">
        <f ca="1">COUNTIF('Knock Out Stages'!Q7:Q85,DT913)</f>
        <v>0</v>
      </c>
      <c r="EJ913" s="233">
        <f ca="1">COUNTIF('Knock Out Stages'!R7:R85,DT913)</f>
        <v>0</v>
      </c>
      <c r="EK913" s="233">
        <f t="shared" ca="1" si="953"/>
        <v>0</v>
      </c>
      <c r="EL913" s="235">
        <f ca="1">RANK(EK913,EK3:EK1250)+COUNTIF(EK3:EK913,EK913)-1</f>
        <v>911</v>
      </c>
      <c r="EM913" s="233" t="str">
        <f t="shared" ca="1" si="954"/>
        <v>Alexander Sørloth (Norway)</v>
      </c>
    </row>
    <row r="914" spans="121:143" x14ac:dyDescent="0.2">
      <c r="DQ914" s="233" t="str">
        <f ca="1">DQ913</f>
        <v>Norway</v>
      </c>
      <c r="DR914" s="233">
        <f t="shared" si="950"/>
        <v>1</v>
      </c>
      <c r="DS914" s="233">
        <f t="shared" si="951"/>
        <v>34</v>
      </c>
      <c r="DT914" s="233" t="str">
        <f ca="1">OFFSET(C3,DR914,DS914)</f>
        <v>Andreas Schjelderup</v>
      </c>
      <c r="DU914" s="233">
        <f ca="1">COUNTIF('Group Stages'!J7:J150,DT914)</f>
        <v>0</v>
      </c>
      <c r="DV914" s="233">
        <f ca="1">COUNTIF('Group Stages'!K7:K150,DT914)</f>
        <v>0</v>
      </c>
      <c r="DW914" s="233">
        <f ca="1">COUNTIF('Group Stages'!L7:L150,DT914)</f>
        <v>0</v>
      </c>
      <c r="DX914" s="233">
        <f ca="1">COUNTIF('Group Stages'!M7:M150,DT914)</f>
        <v>0</v>
      </c>
      <c r="DY914" s="233">
        <f ca="1">COUNTIF('Group Stages'!N7:N150,DT914)</f>
        <v>0</v>
      </c>
      <c r="DZ914" s="233">
        <f ca="1">COUNTIF('Group Stages'!O7:O150,DT914)</f>
        <v>0</v>
      </c>
      <c r="EA914" s="233">
        <f ca="1">COUNTIF('Group Stages'!P7:P150,DT914)</f>
        <v>0</v>
      </c>
      <c r="EB914" s="233">
        <f ca="1">COUNTIF('Group Stages'!Q7:Q150,DT914)</f>
        <v>0</v>
      </c>
      <c r="EC914" s="233">
        <f ca="1">COUNTIF('Knock Out Stages'!K7:K85,DT914)</f>
        <v>0</v>
      </c>
      <c r="ED914" s="233">
        <f ca="1">COUNTIF('Knock Out Stages'!L7:L85,DT914)</f>
        <v>0</v>
      </c>
      <c r="EE914" s="233">
        <f ca="1">COUNTIF('Knock Out Stages'!M7:M85,DT914)</f>
        <v>0</v>
      </c>
      <c r="EF914" s="233">
        <f ca="1">COUNTIF('Knock Out Stages'!N7:N85,DT914)</f>
        <v>0</v>
      </c>
      <c r="EG914" s="233">
        <f ca="1">COUNTIF('Knock Out Stages'!O7:O85,DT914)</f>
        <v>0</v>
      </c>
      <c r="EH914" s="233">
        <f ca="1">COUNTIF('Knock Out Stages'!P7:P85,DT914)</f>
        <v>0</v>
      </c>
      <c r="EI914" s="233">
        <f ca="1">COUNTIF('Knock Out Stages'!Q7:Q85,DT914)</f>
        <v>0</v>
      </c>
      <c r="EJ914" s="233">
        <f ca="1">COUNTIF('Knock Out Stages'!R7:R85,DT914)</f>
        <v>0</v>
      </c>
      <c r="EK914" s="233">
        <f t="shared" ca="1" si="953"/>
        <v>0</v>
      </c>
      <c r="EL914" s="235">
        <f ca="1">RANK(EK914,EK3:EK1250)+COUNTIF(EK3:EK914,EK914)-1</f>
        <v>912</v>
      </c>
      <c r="EM914" s="233" t="str">
        <f t="shared" ca="1" si="954"/>
        <v>Andreas Schjelderup (Norway)</v>
      </c>
    </row>
    <row r="915" spans="121:143" x14ac:dyDescent="0.2">
      <c r="DQ915" s="233" t="str">
        <f t="shared" ref="DQ915:DQ938" ca="1" si="955">DQ914</f>
        <v>Norway</v>
      </c>
      <c r="DR915" s="233">
        <f t="shared" si="950"/>
        <v>2</v>
      </c>
      <c r="DS915" s="233">
        <f t="shared" si="951"/>
        <v>34</v>
      </c>
      <c r="DT915" s="233" t="str">
        <f ca="1">OFFSET(C3,DR915,DS915)</f>
        <v>Antonio Nusa</v>
      </c>
      <c r="DU915" s="233">
        <f ca="1">COUNTIF('Group Stages'!J7:J150,DT915)</f>
        <v>0</v>
      </c>
      <c r="DV915" s="233">
        <f ca="1">COUNTIF('Group Stages'!K7:K150,DT915)</f>
        <v>0</v>
      </c>
      <c r="DW915" s="233">
        <f ca="1">COUNTIF('Group Stages'!L7:L150,DT915)</f>
        <v>0</v>
      </c>
      <c r="DX915" s="233">
        <f ca="1">COUNTIF('Group Stages'!M7:M150,DT915)</f>
        <v>0</v>
      </c>
      <c r="DY915" s="233">
        <f ca="1">COUNTIF('Group Stages'!N7:N150,DT915)</f>
        <v>0</v>
      </c>
      <c r="DZ915" s="233">
        <f ca="1">COUNTIF('Group Stages'!O7:O150,DT915)</f>
        <v>0</v>
      </c>
      <c r="EA915" s="233">
        <f ca="1">COUNTIF('Group Stages'!P7:P150,DT915)</f>
        <v>0</v>
      </c>
      <c r="EB915" s="233">
        <f ca="1">COUNTIF('Group Stages'!Q7:Q150,DT915)</f>
        <v>0</v>
      </c>
      <c r="EC915" s="233">
        <f ca="1">COUNTIF('Knock Out Stages'!K7:K85,DT915)</f>
        <v>0</v>
      </c>
      <c r="ED915" s="233">
        <f ca="1">COUNTIF('Knock Out Stages'!L7:L85,DT915)</f>
        <v>0</v>
      </c>
      <c r="EE915" s="233">
        <f ca="1">COUNTIF('Knock Out Stages'!M7:M85,DT915)</f>
        <v>0</v>
      </c>
      <c r="EF915" s="233">
        <f ca="1">COUNTIF('Knock Out Stages'!N7:N85,DT915)</f>
        <v>0</v>
      </c>
      <c r="EG915" s="233">
        <f ca="1">COUNTIF('Knock Out Stages'!O7:O85,DT915)</f>
        <v>0</v>
      </c>
      <c r="EH915" s="233">
        <f ca="1">COUNTIF('Knock Out Stages'!P7:P85,DT915)</f>
        <v>0</v>
      </c>
      <c r="EI915" s="233">
        <f ca="1">COUNTIF('Knock Out Stages'!Q7:Q85,DT915)</f>
        <v>0</v>
      </c>
      <c r="EJ915" s="233">
        <f ca="1">COUNTIF('Knock Out Stages'!R7:R85,DT915)</f>
        <v>0</v>
      </c>
      <c r="EK915" s="233">
        <f t="shared" ca="1" si="953"/>
        <v>0</v>
      </c>
      <c r="EL915" s="235">
        <f ca="1">RANK(EK915,EK3:EK1250)+COUNTIF(EK3:EK915,EK915)-1</f>
        <v>913</v>
      </c>
      <c r="EM915" s="233" t="str">
        <f t="shared" ca="1" si="954"/>
        <v>Antonio Nusa (Norway)</v>
      </c>
    </row>
    <row r="916" spans="121:143" x14ac:dyDescent="0.2">
      <c r="DQ916" s="233" t="str">
        <f t="shared" ca="1" si="955"/>
        <v>Norway</v>
      </c>
      <c r="DR916" s="233">
        <f t="shared" si="950"/>
        <v>3</v>
      </c>
      <c r="DS916" s="233">
        <f t="shared" si="951"/>
        <v>34</v>
      </c>
      <c r="DT916" s="233" t="str">
        <f ca="1">OFFSET(C3,DR916,DS916)</f>
        <v>David Møller Wolfe</v>
      </c>
      <c r="DU916" s="233">
        <f ca="1">COUNTIF('Group Stages'!J7:J150,DT916)</f>
        <v>0</v>
      </c>
      <c r="DV916" s="233">
        <f ca="1">COUNTIF('Group Stages'!K7:K150,DT916)</f>
        <v>0</v>
      </c>
      <c r="DW916" s="233">
        <f ca="1">COUNTIF('Group Stages'!L7:L150,DT916)</f>
        <v>0</v>
      </c>
      <c r="DX916" s="233">
        <f ca="1">COUNTIF('Group Stages'!M7:M150,DT916)</f>
        <v>0</v>
      </c>
      <c r="DY916" s="233">
        <f ca="1">COUNTIF('Group Stages'!N7:N150,DT916)</f>
        <v>0</v>
      </c>
      <c r="DZ916" s="233">
        <f ca="1">COUNTIF('Group Stages'!O7:O150,DT916)</f>
        <v>0</v>
      </c>
      <c r="EA916" s="233">
        <f ca="1">COUNTIF('Group Stages'!P7:P150,DT916)</f>
        <v>0</v>
      </c>
      <c r="EB916" s="233">
        <f ca="1">COUNTIF('Group Stages'!Q7:Q150,DT916)</f>
        <v>0</v>
      </c>
      <c r="EC916" s="233">
        <f ca="1">COUNTIF('Knock Out Stages'!K7:K85,DT916)</f>
        <v>0</v>
      </c>
      <c r="ED916" s="233">
        <f ca="1">COUNTIF('Knock Out Stages'!L7:L85,DT916)</f>
        <v>0</v>
      </c>
      <c r="EE916" s="233">
        <f ca="1">COUNTIF('Knock Out Stages'!M7:M85,DT916)</f>
        <v>0</v>
      </c>
      <c r="EF916" s="233">
        <f ca="1">COUNTIF('Knock Out Stages'!N7:N85,DT916)</f>
        <v>0</v>
      </c>
      <c r="EG916" s="233">
        <f ca="1">COUNTIF('Knock Out Stages'!O7:O85,DT916)</f>
        <v>0</v>
      </c>
      <c r="EH916" s="233">
        <f ca="1">COUNTIF('Knock Out Stages'!P7:P85,DT916)</f>
        <v>0</v>
      </c>
      <c r="EI916" s="233">
        <f ca="1">COUNTIF('Knock Out Stages'!Q7:Q85,DT916)</f>
        <v>0</v>
      </c>
      <c r="EJ916" s="233">
        <f ca="1">COUNTIF('Knock Out Stages'!R7:R85,DT916)</f>
        <v>0</v>
      </c>
      <c r="EK916" s="233">
        <f t="shared" ca="1" si="953"/>
        <v>0</v>
      </c>
      <c r="EL916" s="235">
        <f ca="1">RANK(EK916,EK3:EK1250)+COUNTIF(EK3:EK916,EK916)-1</f>
        <v>914</v>
      </c>
      <c r="EM916" s="233" t="str">
        <f t="shared" ca="1" si="954"/>
        <v>David Møller Wolfe (Norway)</v>
      </c>
    </row>
    <row r="917" spans="121:143" x14ac:dyDescent="0.2">
      <c r="DQ917" s="233" t="str">
        <f t="shared" ca="1" si="955"/>
        <v>Norway</v>
      </c>
      <c r="DR917" s="233">
        <f t="shared" si="950"/>
        <v>4</v>
      </c>
      <c r="DS917" s="233">
        <f t="shared" si="951"/>
        <v>34</v>
      </c>
      <c r="DT917" s="233" t="str">
        <f ca="1">OFFSET(C3,DR917,DS917)</f>
        <v>Egil Selvik</v>
      </c>
      <c r="DU917" s="233">
        <f ca="1">COUNTIF('Group Stages'!J7:J150,DT917)</f>
        <v>0</v>
      </c>
      <c r="DV917" s="233">
        <f ca="1">COUNTIF('Group Stages'!K7:K150,DT917)</f>
        <v>0</v>
      </c>
      <c r="DW917" s="233">
        <f ca="1">COUNTIF('Group Stages'!L7:L150,DT917)</f>
        <v>0</v>
      </c>
      <c r="DX917" s="233">
        <f ca="1">COUNTIF('Group Stages'!M7:M150,DT917)</f>
        <v>0</v>
      </c>
      <c r="DY917" s="233">
        <f ca="1">COUNTIF('Group Stages'!N7:N150,DT917)</f>
        <v>0</v>
      </c>
      <c r="DZ917" s="233">
        <f ca="1">COUNTIF('Group Stages'!O7:O150,DT917)</f>
        <v>0</v>
      </c>
      <c r="EA917" s="233">
        <f ca="1">COUNTIF('Group Stages'!P7:P150,DT917)</f>
        <v>0</v>
      </c>
      <c r="EB917" s="233">
        <f ca="1">COUNTIF('Group Stages'!Q7:Q150,DT917)</f>
        <v>0</v>
      </c>
      <c r="EC917" s="233">
        <f ca="1">COUNTIF('Knock Out Stages'!K7:K85,DT917)</f>
        <v>0</v>
      </c>
      <c r="ED917" s="233">
        <f ca="1">COUNTIF('Knock Out Stages'!L7:L85,DT917)</f>
        <v>0</v>
      </c>
      <c r="EE917" s="233">
        <f ca="1">COUNTIF('Knock Out Stages'!M7:M85,DT917)</f>
        <v>0</v>
      </c>
      <c r="EF917" s="233">
        <f ca="1">COUNTIF('Knock Out Stages'!N7:N85,DT917)</f>
        <v>0</v>
      </c>
      <c r="EG917" s="233">
        <f ca="1">COUNTIF('Knock Out Stages'!O7:O85,DT917)</f>
        <v>0</v>
      </c>
      <c r="EH917" s="233">
        <f ca="1">COUNTIF('Knock Out Stages'!P7:P85,DT917)</f>
        <v>0</v>
      </c>
      <c r="EI917" s="233">
        <f ca="1">COUNTIF('Knock Out Stages'!Q7:Q85,DT917)</f>
        <v>0</v>
      </c>
      <c r="EJ917" s="233">
        <f ca="1">COUNTIF('Knock Out Stages'!R7:R85,DT917)</f>
        <v>0</v>
      </c>
      <c r="EK917" s="233">
        <f t="shared" ca="1" si="953"/>
        <v>0</v>
      </c>
      <c r="EL917" s="235">
        <f ca="1">RANK(EK917,EK3:EK1250)+COUNTIF(EK3:EK917,EK917)-1</f>
        <v>915</v>
      </c>
      <c r="EM917" s="233" t="str">
        <f t="shared" ca="1" si="954"/>
        <v>Egil Selvik (Norway)</v>
      </c>
    </row>
    <row r="918" spans="121:143" x14ac:dyDescent="0.2">
      <c r="DQ918" s="233" t="str">
        <f t="shared" ca="1" si="955"/>
        <v>Norway</v>
      </c>
      <c r="DR918" s="233">
        <f t="shared" si="950"/>
        <v>5</v>
      </c>
      <c r="DS918" s="233">
        <f t="shared" si="951"/>
        <v>34</v>
      </c>
      <c r="DT918" s="233" t="str">
        <f ca="1">OFFSET(C3,DR918,DS918)</f>
        <v>Erling Haaland</v>
      </c>
      <c r="DU918" s="233">
        <f ca="1">COUNTIF('Group Stages'!J7:J150,DT918)</f>
        <v>0</v>
      </c>
      <c r="DV918" s="233">
        <f ca="1">COUNTIF('Group Stages'!K7:K150,DT918)</f>
        <v>0</v>
      </c>
      <c r="DW918" s="233">
        <f ca="1">COUNTIF('Group Stages'!L7:L150,DT918)</f>
        <v>0</v>
      </c>
      <c r="DX918" s="233">
        <f ca="1">COUNTIF('Group Stages'!M7:M150,DT918)</f>
        <v>0</v>
      </c>
      <c r="DY918" s="233">
        <f ca="1">COUNTIF('Group Stages'!N7:N150,DT918)</f>
        <v>0</v>
      </c>
      <c r="DZ918" s="233">
        <f ca="1">COUNTIF('Group Stages'!O7:O150,DT918)</f>
        <v>0</v>
      </c>
      <c r="EA918" s="233">
        <f ca="1">COUNTIF('Group Stages'!P7:P150,DT918)</f>
        <v>0</v>
      </c>
      <c r="EB918" s="233">
        <f ca="1">COUNTIF('Group Stages'!Q7:Q150,DT918)</f>
        <v>0</v>
      </c>
      <c r="EC918" s="233">
        <f ca="1">COUNTIF('Knock Out Stages'!K7:K85,DT918)</f>
        <v>0</v>
      </c>
      <c r="ED918" s="233">
        <f ca="1">COUNTIF('Knock Out Stages'!L7:L85,DT918)</f>
        <v>0</v>
      </c>
      <c r="EE918" s="233">
        <f ca="1">COUNTIF('Knock Out Stages'!M7:M85,DT918)</f>
        <v>0</v>
      </c>
      <c r="EF918" s="233">
        <f ca="1">COUNTIF('Knock Out Stages'!N7:N85,DT918)</f>
        <v>0</v>
      </c>
      <c r="EG918" s="233">
        <f ca="1">COUNTIF('Knock Out Stages'!O7:O85,DT918)</f>
        <v>0</v>
      </c>
      <c r="EH918" s="233">
        <f ca="1">COUNTIF('Knock Out Stages'!P7:P85,DT918)</f>
        <v>0</v>
      </c>
      <c r="EI918" s="233">
        <f ca="1">COUNTIF('Knock Out Stages'!Q7:Q85,DT918)</f>
        <v>0</v>
      </c>
      <c r="EJ918" s="233">
        <f ca="1">COUNTIF('Knock Out Stages'!R7:R85,DT918)</f>
        <v>0</v>
      </c>
      <c r="EK918" s="233">
        <f t="shared" ca="1" si="953"/>
        <v>0</v>
      </c>
      <c r="EL918" s="235">
        <f ca="1">RANK(EK918,EK3:EK1250)+COUNTIF(EK3:EK918,EK918)-1</f>
        <v>916</v>
      </c>
      <c r="EM918" s="233" t="str">
        <f t="shared" ca="1" si="954"/>
        <v>Erling Haaland (Norway)</v>
      </c>
    </row>
    <row r="919" spans="121:143" x14ac:dyDescent="0.2">
      <c r="DQ919" s="233" t="str">
        <f t="shared" ca="1" si="955"/>
        <v>Norway</v>
      </c>
      <c r="DR919" s="233">
        <f t="shared" si="950"/>
        <v>6</v>
      </c>
      <c r="DS919" s="233">
        <f t="shared" si="951"/>
        <v>34</v>
      </c>
      <c r="DT919" s="233" t="str">
        <f ca="1">OFFSET(C3,DR919,DS919)</f>
        <v>Felix Horn Myhre</v>
      </c>
      <c r="DU919" s="233">
        <f ca="1">COUNTIF('Group Stages'!J7:J150,DT919)</f>
        <v>0</v>
      </c>
      <c r="DV919" s="233">
        <f ca="1">COUNTIF('Group Stages'!K7:K150,DT919)</f>
        <v>0</v>
      </c>
      <c r="DW919" s="233">
        <f ca="1">COUNTIF('Group Stages'!L7:L150,DT919)</f>
        <v>0</v>
      </c>
      <c r="DX919" s="233">
        <f ca="1">COUNTIF('Group Stages'!M7:M150,DT919)</f>
        <v>0</v>
      </c>
      <c r="DY919" s="233">
        <f ca="1">COUNTIF('Group Stages'!N7:N150,DT919)</f>
        <v>0</v>
      </c>
      <c r="DZ919" s="233">
        <f ca="1">COUNTIF('Group Stages'!O7:O150,DT919)</f>
        <v>0</v>
      </c>
      <c r="EA919" s="233">
        <f ca="1">COUNTIF('Group Stages'!P7:P150,DT919)</f>
        <v>0</v>
      </c>
      <c r="EB919" s="233">
        <f ca="1">COUNTIF('Group Stages'!Q7:Q150,DT919)</f>
        <v>0</v>
      </c>
      <c r="EC919" s="233">
        <f ca="1">COUNTIF('Knock Out Stages'!K7:K85,DT919)</f>
        <v>0</v>
      </c>
      <c r="ED919" s="233">
        <f ca="1">COUNTIF('Knock Out Stages'!L7:L85,DT919)</f>
        <v>0</v>
      </c>
      <c r="EE919" s="233">
        <f ca="1">COUNTIF('Knock Out Stages'!M7:M85,DT919)</f>
        <v>0</v>
      </c>
      <c r="EF919" s="233">
        <f ca="1">COUNTIF('Knock Out Stages'!N7:N85,DT919)</f>
        <v>0</v>
      </c>
      <c r="EG919" s="233">
        <f ca="1">COUNTIF('Knock Out Stages'!O7:O85,DT919)</f>
        <v>0</v>
      </c>
      <c r="EH919" s="233">
        <f ca="1">COUNTIF('Knock Out Stages'!P7:P85,DT919)</f>
        <v>0</v>
      </c>
      <c r="EI919" s="233">
        <f ca="1">COUNTIF('Knock Out Stages'!Q7:Q85,DT919)</f>
        <v>0</v>
      </c>
      <c r="EJ919" s="233">
        <f ca="1">COUNTIF('Knock Out Stages'!R7:R85,DT919)</f>
        <v>0</v>
      </c>
      <c r="EK919" s="233">
        <f t="shared" ca="1" si="953"/>
        <v>0</v>
      </c>
      <c r="EL919" s="235">
        <f ca="1">RANK(EK919,EK3:EK1250)+COUNTIF(EK3:EK919,EK919)-1</f>
        <v>917</v>
      </c>
      <c r="EM919" s="233" t="str">
        <f t="shared" ca="1" si="954"/>
        <v>Felix Horn Myhre (Norway)</v>
      </c>
    </row>
    <row r="920" spans="121:143" x14ac:dyDescent="0.2">
      <c r="DQ920" s="233" t="str">
        <f t="shared" ca="1" si="955"/>
        <v>Norway</v>
      </c>
      <c r="DR920" s="233">
        <f t="shared" si="950"/>
        <v>7</v>
      </c>
      <c r="DS920" s="233">
        <f t="shared" si="951"/>
        <v>34</v>
      </c>
      <c r="DT920" s="233" t="str">
        <f ca="1">OFFSET(C3,DR920,DS920)</f>
        <v>Fredrik André Bjørkan</v>
      </c>
      <c r="DU920" s="233">
        <f ca="1">COUNTIF('Group Stages'!J7:J150,DT920)</f>
        <v>0</v>
      </c>
      <c r="DV920" s="233">
        <f ca="1">COUNTIF('Group Stages'!K7:K150,DT920)</f>
        <v>0</v>
      </c>
      <c r="DW920" s="233">
        <f ca="1">COUNTIF('Group Stages'!L7:L150,DT920)</f>
        <v>0</v>
      </c>
      <c r="DX920" s="233">
        <f ca="1">COUNTIF('Group Stages'!M7:M150,DT920)</f>
        <v>0</v>
      </c>
      <c r="DY920" s="233">
        <f ca="1">COUNTIF('Group Stages'!N7:N150,DT920)</f>
        <v>0</v>
      </c>
      <c r="DZ920" s="233">
        <f ca="1">COUNTIF('Group Stages'!O7:O150,DT920)</f>
        <v>0</v>
      </c>
      <c r="EA920" s="233">
        <f ca="1">COUNTIF('Group Stages'!P7:P150,DT920)</f>
        <v>0</v>
      </c>
      <c r="EB920" s="233">
        <f ca="1">COUNTIF('Group Stages'!Q7:Q150,DT920)</f>
        <v>0</v>
      </c>
      <c r="EC920" s="233">
        <f ca="1">COUNTIF('Knock Out Stages'!K7:K85,DT920)</f>
        <v>0</v>
      </c>
      <c r="ED920" s="233">
        <f ca="1">COUNTIF('Knock Out Stages'!L7:L85,DT920)</f>
        <v>0</v>
      </c>
      <c r="EE920" s="233">
        <f ca="1">COUNTIF('Knock Out Stages'!M7:M85,DT920)</f>
        <v>0</v>
      </c>
      <c r="EF920" s="233">
        <f ca="1">COUNTIF('Knock Out Stages'!N7:N85,DT920)</f>
        <v>0</v>
      </c>
      <c r="EG920" s="233">
        <f ca="1">COUNTIF('Knock Out Stages'!O7:O85,DT920)</f>
        <v>0</v>
      </c>
      <c r="EH920" s="233">
        <f ca="1">COUNTIF('Knock Out Stages'!P7:P85,DT920)</f>
        <v>0</v>
      </c>
      <c r="EI920" s="233">
        <f ca="1">COUNTIF('Knock Out Stages'!Q7:Q85,DT920)</f>
        <v>0</v>
      </c>
      <c r="EJ920" s="233">
        <f ca="1">COUNTIF('Knock Out Stages'!R7:R85,DT920)</f>
        <v>0</v>
      </c>
      <c r="EK920" s="233">
        <f t="shared" ca="1" si="953"/>
        <v>0</v>
      </c>
      <c r="EL920" s="235">
        <f ca="1">RANK(EK920,EK3:EK1250)+COUNTIF(EK3:EK920,EK920)-1</f>
        <v>918</v>
      </c>
      <c r="EM920" s="233" t="str">
        <f t="shared" ca="1" si="954"/>
        <v>Fredrik André Bjørkan (Norway)</v>
      </c>
    </row>
    <row r="921" spans="121:143" x14ac:dyDescent="0.2">
      <c r="DQ921" s="233" t="str">
        <f t="shared" ca="1" si="955"/>
        <v>Norway</v>
      </c>
      <c r="DR921" s="233">
        <f t="shared" si="950"/>
        <v>8</v>
      </c>
      <c r="DS921" s="233">
        <f t="shared" si="951"/>
        <v>34</v>
      </c>
      <c r="DT921" s="233" t="str">
        <f ca="1">OFFSET(C3,DR921,DS921)</f>
        <v>Henrik Sælebakke Falchener</v>
      </c>
      <c r="DU921" s="233">
        <f ca="1">COUNTIF('Group Stages'!J7:J150,DT921)</f>
        <v>0</v>
      </c>
      <c r="DV921" s="233">
        <f ca="1">COUNTIF('Group Stages'!K7:K150,DT921)</f>
        <v>0</v>
      </c>
      <c r="DW921" s="233">
        <f ca="1">COUNTIF('Group Stages'!L7:L150,DT921)</f>
        <v>0</v>
      </c>
      <c r="DX921" s="233">
        <f ca="1">COUNTIF('Group Stages'!M7:M150,DT921)</f>
        <v>0</v>
      </c>
      <c r="DY921" s="233">
        <f ca="1">COUNTIF('Group Stages'!N7:N150,DT921)</f>
        <v>0</v>
      </c>
      <c r="DZ921" s="233">
        <f ca="1">COUNTIF('Group Stages'!O7:O150,DT921)</f>
        <v>0</v>
      </c>
      <c r="EA921" s="233">
        <f ca="1">COUNTIF('Group Stages'!P7:P150,DT921)</f>
        <v>0</v>
      </c>
      <c r="EB921" s="233">
        <f ca="1">COUNTIF('Group Stages'!Q7:Q150,DT921)</f>
        <v>0</v>
      </c>
      <c r="EC921" s="233">
        <f ca="1">COUNTIF('Knock Out Stages'!K7:K85,DT921)</f>
        <v>0</v>
      </c>
      <c r="ED921" s="233">
        <f ca="1">COUNTIF('Knock Out Stages'!L7:L85,DT921)</f>
        <v>0</v>
      </c>
      <c r="EE921" s="233">
        <f ca="1">COUNTIF('Knock Out Stages'!M7:M85,DT921)</f>
        <v>0</v>
      </c>
      <c r="EF921" s="233">
        <f ca="1">COUNTIF('Knock Out Stages'!N7:N85,DT921)</f>
        <v>0</v>
      </c>
      <c r="EG921" s="233">
        <f ca="1">COUNTIF('Knock Out Stages'!O7:O85,DT921)</f>
        <v>0</v>
      </c>
      <c r="EH921" s="233">
        <f ca="1">COUNTIF('Knock Out Stages'!P7:P85,DT921)</f>
        <v>0</v>
      </c>
      <c r="EI921" s="233">
        <f ca="1">COUNTIF('Knock Out Stages'!Q7:Q85,DT921)</f>
        <v>0</v>
      </c>
      <c r="EJ921" s="233">
        <f ca="1">COUNTIF('Knock Out Stages'!R7:R85,DT921)</f>
        <v>0</v>
      </c>
      <c r="EK921" s="233">
        <f t="shared" ca="1" si="953"/>
        <v>0</v>
      </c>
      <c r="EL921" s="235">
        <f ca="1">RANK(EK921,EK3:EK1250)+COUNTIF(EK3:EK921,EK921)-1</f>
        <v>919</v>
      </c>
      <c r="EM921" s="233" t="str">
        <f t="shared" ca="1" si="954"/>
        <v>Henrik Sælebakke Falchener (Norway)</v>
      </c>
    </row>
    <row r="922" spans="121:143" x14ac:dyDescent="0.2">
      <c r="DQ922" s="233" t="str">
        <f t="shared" ca="1" si="955"/>
        <v>Norway</v>
      </c>
      <c r="DR922" s="233">
        <f t="shared" si="950"/>
        <v>9</v>
      </c>
      <c r="DS922" s="233">
        <f t="shared" si="951"/>
        <v>34</v>
      </c>
      <c r="DT922" s="233" t="str">
        <f ca="1">OFFSET(C3,DR922,DS922)</f>
        <v>Jens Petter Hauge</v>
      </c>
      <c r="DU922" s="233">
        <f ca="1">COUNTIF('Group Stages'!J7:J150,DT922)</f>
        <v>0</v>
      </c>
      <c r="DV922" s="233">
        <f ca="1">COUNTIF('Group Stages'!K7:K150,DT922)</f>
        <v>0</v>
      </c>
      <c r="DW922" s="233">
        <f ca="1">COUNTIF('Group Stages'!L7:L150,DT922)</f>
        <v>0</v>
      </c>
      <c r="DX922" s="233">
        <f ca="1">COUNTIF('Group Stages'!M7:M150,DT922)</f>
        <v>0</v>
      </c>
      <c r="DY922" s="233">
        <f ca="1">COUNTIF('Group Stages'!N7:N150,DT922)</f>
        <v>0</v>
      </c>
      <c r="DZ922" s="233">
        <f ca="1">COUNTIF('Group Stages'!O7:O150,DT922)</f>
        <v>0</v>
      </c>
      <c r="EA922" s="233">
        <f ca="1">COUNTIF('Group Stages'!P7:P150,DT922)</f>
        <v>0</v>
      </c>
      <c r="EB922" s="233">
        <f ca="1">COUNTIF('Group Stages'!Q7:Q150,DT922)</f>
        <v>0</v>
      </c>
      <c r="EC922" s="233">
        <f ca="1">COUNTIF('Knock Out Stages'!K7:K85,DT922)</f>
        <v>0</v>
      </c>
      <c r="ED922" s="233">
        <f ca="1">COUNTIF('Knock Out Stages'!L7:L85,DT922)</f>
        <v>0</v>
      </c>
      <c r="EE922" s="233">
        <f ca="1">COUNTIF('Knock Out Stages'!M7:M85,DT922)</f>
        <v>0</v>
      </c>
      <c r="EF922" s="233">
        <f ca="1">COUNTIF('Knock Out Stages'!N7:N85,DT922)</f>
        <v>0</v>
      </c>
      <c r="EG922" s="233">
        <f ca="1">COUNTIF('Knock Out Stages'!O7:O85,DT922)</f>
        <v>0</v>
      </c>
      <c r="EH922" s="233">
        <f ca="1">COUNTIF('Knock Out Stages'!P7:P85,DT922)</f>
        <v>0</v>
      </c>
      <c r="EI922" s="233">
        <f ca="1">COUNTIF('Knock Out Stages'!Q7:Q85,DT922)</f>
        <v>0</v>
      </c>
      <c r="EJ922" s="233">
        <f ca="1">COUNTIF('Knock Out Stages'!R7:R85,DT922)</f>
        <v>0</v>
      </c>
      <c r="EK922" s="233">
        <f t="shared" ca="1" si="953"/>
        <v>0</v>
      </c>
      <c r="EL922" s="235">
        <f ca="1">RANK(EK922,EK3:EK1250)+COUNTIF(EK3:EK922,EK922)-1</f>
        <v>920</v>
      </c>
      <c r="EM922" s="233" t="str">
        <f t="shared" ca="1" si="954"/>
        <v>Jens Petter Hauge (Norway)</v>
      </c>
    </row>
    <row r="923" spans="121:143" x14ac:dyDescent="0.2">
      <c r="DQ923" s="233" t="str">
        <f t="shared" ca="1" si="955"/>
        <v>Norway</v>
      </c>
      <c r="DR923" s="233">
        <f t="shared" si="950"/>
        <v>10</v>
      </c>
      <c r="DS923" s="233">
        <f t="shared" si="951"/>
        <v>34</v>
      </c>
      <c r="DT923" s="233" t="str">
        <f ca="1">OFFSET(C3,DR923,DS923)</f>
        <v>Jørgen Strand Larsen</v>
      </c>
      <c r="DU923" s="233">
        <f ca="1">COUNTIF('Group Stages'!J7:J150,DT923)</f>
        <v>0</v>
      </c>
      <c r="DV923" s="233">
        <f ca="1">COUNTIF('Group Stages'!K7:K150,DT923)</f>
        <v>0</v>
      </c>
      <c r="DW923" s="233">
        <f ca="1">COUNTIF('Group Stages'!L7:L150,DT923)</f>
        <v>0</v>
      </c>
      <c r="DX923" s="233">
        <f ca="1">COUNTIF('Group Stages'!M7:M150,DT923)</f>
        <v>0</v>
      </c>
      <c r="DY923" s="233">
        <f ca="1">COUNTIF('Group Stages'!N7:N150,DT923)</f>
        <v>0</v>
      </c>
      <c r="DZ923" s="233">
        <f ca="1">COUNTIF('Group Stages'!O7:O150,DT923)</f>
        <v>0</v>
      </c>
      <c r="EA923" s="233">
        <f ca="1">COUNTIF('Group Stages'!P7:P150,DT923)</f>
        <v>0</v>
      </c>
      <c r="EB923" s="233">
        <f ca="1">COUNTIF('Group Stages'!Q7:Q150,DT923)</f>
        <v>0</v>
      </c>
      <c r="EC923" s="233">
        <f ca="1">COUNTIF('Knock Out Stages'!K7:K85,DT923)</f>
        <v>0</v>
      </c>
      <c r="ED923" s="233">
        <f ca="1">COUNTIF('Knock Out Stages'!L7:L85,DT923)</f>
        <v>0</v>
      </c>
      <c r="EE923" s="233">
        <f ca="1">COUNTIF('Knock Out Stages'!M7:M85,DT923)</f>
        <v>0</v>
      </c>
      <c r="EF923" s="233">
        <f ca="1">COUNTIF('Knock Out Stages'!N7:N85,DT923)</f>
        <v>0</v>
      </c>
      <c r="EG923" s="233">
        <f ca="1">COUNTIF('Knock Out Stages'!O7:O85,DT923)</f>
        <v>0</v>
      </c>
      <c r="EH923" s="233">
        <f ca="1">COUNTIF('Knock Out Stages'!P7:P85,DT923)</f>
        <v>0</v>
      </c>
      <c r="EI923" s="233">
        <f ca="1">COUNTIF('Knock Out Stages'!Q7:Q85,DT923)</f>
        <v>0</v>
      </c>
      <c r="EJ923" s="233">
        <f ca="1">COUNTIF('Knock Out Stages'!R7:R85,DT923)</f>
        <v>0</v>
      </c>
      <c r="EK923" s="233">
        <f t="shared" ca="1" si="953"/>
        <v>0</v>
      </c>
      <c r="EL923" s="235">
        <f ca="1">RANK(EK923,EK3:EK1250)+COUNTIF(EK3:EK923,EK923)-1</f>
        <v>921</v>
      </c>
      <c r="EM923" s="233" t="str">
        <f t="shared" ca="1" si="954"/>
        <v>Jørgen Strand Larsen (Norway)</v>
      </c>
    </row>
    <row r="924" spans="121:143" x14ac:dyDescent="0.2">
      <c r="DQ924" s="233" t="str">
        <f t="shared" ca="1" si="955"/>
        <v>Norway</v>
      </c>
      <c r="DR924" s="233">
        <f t="shared" si="950"/>
        <v>11</v>
      </c>
      <c r="DS924" s="233">
        <f t="shared" si="951"/>
        <v>34</v>
      </c>
      <c r="DT924" s="233" t="str">
        <f ca="1">OFFSET(C3,DR924,DS924)</f>
        <v>Julian Ryerson</v>
      </c>
      <c r="DU924" s="233">
        <f ca="1">COUNTIF('Group Stages'!J7:J150,DT924)</f>
        <v>0</v>
      </c>
      <c r="DV924" s="233">
        <f ca="1">COUNTIF('Group Stages'!K7:K150,DT924)</f>
        <v>0</v>
      </c>
      <c r="DW924" s="233">
        <f ca="1">COUNTIF('Group Stages'!L7:L150,DT924)</f>
        <v>0</v>
      </c>
      <c r="DX924" s="233">
        <f ca="1">COUNTIF('Group Stages'!M7:M150,DT924)</f>
        <v>0</v>
      </c>
      <c r="DY924" s="233">
        <f ca="1">COUNTIF('Group Stages'!N7:N150,DT924)</f>
        <v>0</v>
      </c>
      <c r="DZ924" s="233">
        <f ca="1">COUNTIF('Group Stages'!O7:O150,DT924)</f>
        <v>0</v>
      </c>
      <c r="EA924" s="233">
        <f ca="1">COUNTIF('Group Stages'!P7:P150,DT924)</f>
        <v>0</v>
      </c>
      <c r="EB924" s="233">
        <f ca="1">COUNTIF('Group Stages'!Q7:Q150,DT924)</f>
        <v>0</v>
      </c>
      <c r="EC924" s="233">
        <f ca="1">COUNTIF('Knock Out Stages'!K7:K85,DT924)</f>
        <v>0</v>
      </c>
      <c r="ED924" s="233">
        <f ca="1">COUNTIF('Knock Out Stages'!L7:L85,DT924)</f>
        <v>0</v>
      </c>
      <c r="EE924" s="233">
        <f ca="1">COUNTIF('Knock Out Stages'!M7:M85,DT924)</f>
        <v>0</v>
      </c>
      <c r="EF924" s="233">
        <f ca="1">COUNTIF('Knock Out Stages'!N7:N85,DT924)</f>
        <v>0</v>
      </c>
      <c r="EG924" s="233">
        <f ca="1">COUNTIF('Knock Out Stages'!O7:O85,DT924)</f>
        <v>0</v>
      </c>
      <c r="EH924" s="233">
        <f ca="1">COUNTIF('Knock Out Stages'!P7:P85,DT924)</f>
        <v>0</v>
      </c>
      <c r="EI924" s="233">
        <f ca="1">COUNTIF('Knock Out Stages'!Q7:Q85,DT924)</f>
        <v>0</v>
      </c>
      <c r="EJ924" s="233">
        <f ca="1">COUNTIF('Knock Out Stages'!R7:R85,DT924)</f>
        <v>0</v>
      </c>
      <c r="EK924" s="233">
        <f t="shared" ca="1" si="953"/>
        <v>0</v>
      </c>
      <c r="EL924" s="235">
        <f ca="1">RANK(EK924,EK3:EK1250)+COUNTIF(EK3:EK924,EK924)-1</f>
        <v>922</v>
      </c>
      <c r="EM924" s="233" t="str">
        <f t="shared" ca="1" si="954"/>
        <v>Julian Ryerson (Norway)</v>
      </c>
    </row>
    <row r="925" spans="121:143" x14ac:dyDescent="0.2">
      <c r="DQ925" s="233" t="str">
        <f t="shared" ca="1" si="955"/>
        <v>Norway</v>
      </c>
      <c r="DR925" s="233">
        <f t="shared" si="950"/>
        <v>12</v>
      </c>
      <c r="DS925" s="233">
        <f t="shared" si="951"/>
        <v>34</v>
      </c>
      <c r="DT925" s="233" t="str">
        <f ca="1">OFFSET(C3,DR925,DS925)</f>
        <v>Kristian Thorstvedt</v>
      </c>
      <c r="DU925" s="233">
        <f ca="1">COUNTIF('Group Stages'!J7:J150,DT925)</f>
        <v>0</v>
      </c>
      <c r="DV925" s="233">
        <f ca="1">COUNTIF('Group Stages'!K7:K150,DT925)</f>
        <v>0</v>
      </c>
      <c r="DW925" s="233">
        <f ca="1">COUNTIF('Group Stages'!L7:L150,DT925)</f>
        <v>0</v>
      </c>
      <c r="DX925" s="233">
        <f ca="1">COUNTIF('Group Stages'!M7:M150,DT925)</f>
        <v>0</v>
      </c>
      <c r="DY925" s="233">
        <f ca="1">COUNTIF('Group Stages'!N7:N150,DT925)</f>
        <v>0</v>
      </c>
      <c r="DZ925" s="233">
        <f ca="1">COUNTIF('Group Stages'!O7:O150,DT925)</f>
        <v>0</v>
      </c>
      <c r="EA925" s="233">
        <f ca="1">COUNTIF('Group Stages'!P7:P150,DT925)</f>
        <v>0</v>
      </c>
      <c r="EB925" s="233">
        <f ca="1">COUNTIF('Group Stages'!Q7:Q150,DT925)</f>
        <v>0</v>
      </c>
      <c r="EC925" s="233">
        <f ca="1">COUNTIF('Knock Out Stages'!K7:K85,DT925)</f>
        <v>0</v>
      </c>
      <c r="ED925" s="233">
        <f ca="1">COUNTIF('Knock Out Stages'!L7:L85,DT925)</f>
        <v>0</v>
      </c>
      <c r="EE925" s="233">
        <f ca="1">COUNTIF('Knock Out Stages'!M7:M85,DT925)</f>
        <v>0</v>
      </c>
      <c r="EF925" s="233">
        <f ca="1">COUNTIF('Knock Out Stages'!N7:N85,DT925)</f>
        <v>0</v>
      </c>
      <c r="EG925" s="233">
        <f ca="1">COUNTIF('Knock Out Stages'!O7:O85,DT925)</f>
        <v>0</v>
      </c>
      <c r="EH925" s="233">
        <f ca="1">COUNTIF('Knock Out Stages'!P7:P85,DT925)</f>
        <v>0</v>
      </c>
      <c r="EI925" s="233">
        <f ca="1">COUNTIF('Knock Out Stages'!Q7:Q85,DT925)</f>
        <v>0</v>
      </c>
      <c r="EJ925" s="233">
        <f ca="1">COUNTIF('Knock Out Stages'!R7:R85,DT925)</f>
        <v>0</v>
      </c>
      <c r="EK925" s="233">
        <f t="shared" ca="1" si="953"/>
        <v>0</v>
      </c>
      <c r="EL925" s="235">
        <f ca="1">RANK(EK925,EK3:EK1250)+COUNTIF(EK3:EK925,EK925)-1</f>
        <v>923</v>
      </c>
      <c r="EM925" s="233" t="str">
        <f t="shared" ca="1" si="954"/>
        <v>Kristian Thorstvedt (Norway)</v>
      </c>
    </row>
    <row r="926" spans="121:143" x14ac:dyDescent="0.2">
      <c r="DQ926" s="233" t="str">
        <f t="shared" ca="1" si="955"/>
        <v>Norway</v>
      </c>
      <c r="DR926" s="233">
        <f t="shared" si="950"/>
        <v>13</v>
      </c>
      <c r="DS926" s="233">
        <f t="shared" si="951"/>
        <v>34</v>
      </c>
      <c r="DT926" s="233" t="str">
        <f ca="1">OFFSET(C3,DR926,DS926)</f>
        <v>Kristoffer Ajer</v>
      </c>
      <c r="DU926" s="233">
        <f ca="1">COUNTIF('Group Stages'!J7:J150,DT926)</f>
        <v>0</v>
      </c>
      <c r="DV926" s="233">
        <f ca="1">COUNTIF('Group Stages'!K7:K150,DT926)</f>
        <v>0</v>
      </c>
      <c r="DW926" s="233">
        <f ca="1">COUNTIF('Group Stages'!L7:L150,DT926)</f>
        <v>0</v>
      </c>
      <c r="DX926" s="233">
        <f ca="1">COUNTIF('Group Stages'!M7:M150,DT926)</f>
        <v>0</v>
      </c>
      <c r="DY926" s="233">
        <f ca="1">COUNTIF('Group Stages'!N7:N150,DT926)</f>
        <v>0</v>
      </c>
      <c r="DZ926" s="233">
        <f ca="1">COUNTIF('Group Stages'!O7:O150,DT926)</f>
        <v>0</v>
      </c>
      <c r="EA926" s="233">
        <f ca="1">COUNTIF('Group Stages'!P7:P150,DT926)</f>
        <v>0</v>
      </c>
      <c r="EB926" s="233">
        <f ca="1">COUNTIF('Group Stages'!Q7:Q150,DT926)</f>
        <v>0</v>
      </c>
      <c r="EC926" s="233">
        <f ca="1">COUNTIF('Knock Out Stages'!K7:K85,DT926)</f>
        <v>0</v>
      </c>
      <c r="ED926" s="233">
        <f ca="1">COUNTIF('Knock Out Stages'!L7:L85,DT926)</f>
        <v>0</v>
      </c>
      <c r="EE926" s="233">
        <f ca="1">COUNTIF('Knock Out Stages'!M7:M85,DT926)</f>
        <v>0</v>
      </c>
      <c r="EF926" s="233">
        <f ca="1">COUNTIF('Knock Out Stages'!N7:N85,DT926)</f>
        <v>0</v>
      </c>
      <c r="EG926" s="233">
        <f ca="1">COUNTIF('Knock Out Stages'!O7:O85,DT926)</f>
        <v>0</v>
      </c>
      <c r="EH926" s="233">
        <f ca="1">COUNTIF('Knock Out Stages'!P7:P85,DT926)</f>
        <v>0</v>
      </c>
      <c r="EI926" s="233">
        <f ca="1">COUNTIF('Knock Out Stages'!Q7:Q85,DT926)</f>
        <v>0</v>
      </c>
      <c r="EJ926" s="233">
        <f ca="1">COUNTIF('Knock Out Stages'!R7:R85,DT926)</f>
        <v>0</v>
      </c>
      <c r="EK926" s="233">
        <f t="shared" ca="1" si="953"/>
        <v>0</v>
      </c>
      <c r="EL926" s="235">
        <f ca="1">RANK(EK926,EK3:EK1250)+COUNTIF(EK3:EK926,EK926)-1</f>
        <v>924</v>
      </c>
      <c r="EM926" s="233" t="str">
        <f t="shared" ca="1" si="954"/>
        <v>Kristoffer Ajer (Norway)</v>
      </c>
    </row>
    <row r="927" spans="121:143" x14ac:dyDescent="0.2">
      <c r="DQ927" s="233" t="str">
        <f t="shared" ca="1" si="955"/>
        <v>Norway</v>
      </c>
      <c r="DR927" s="233">
        <f t="shared" si="950"/>
        <v>14</v>
      </c>
      <c r="DS927" s="233">
        <f t="shared" si="951"/>
        <v>34</v>
      </c>
      <c r="DT927" s="233" t="str">
        <f ca="1">OFFSET(C3,DR927,DS927)</f>
        <v>Leo Østigard</v>
      </c>
      <c r="DU927" s="233">
        <f ca="1">COUNTIF('Group Stages'!J7:J150,DT927)</f>
        <v>0</v>
      </c>
      <c r="DV927" s="233">
        <f ca="1">COUNTIF('Group Stages'!K7:K150,DT927)</f>
        <v>0</v>
      </c>
      <c r="DW927" s="233">
        <f ca="1">COUNTIF('Group Stages'!L7:L150,DT927)</f>
        <v>0</v>
      </c>
      <c r="DX927" s="233">
        <f ca="1">COUNTIF('Group Stages'!M7:M150,DT927)</f>
        <v>0</v>
      </c>
      <c r="DY927" s="233">
        <f ca="1">COUNTIF('Group Stages'!N7:N150,DT927)</f>
        <v>0</v>
      </c>
      <c r="DZ927" s="233">
        <f ca="1">COUNTIF('Group Stages'!O7:O150,DT927)</f>
        <v>0</v>
      </c>
      <c r="EA927" s="233">
        <f ca="1">COUNTIF('Group Stages'!P7:P150,DT927)</f>
        <v>0</v>
      </c>
      <c r="EB927" s="233">
        <f ca="1">COUNTIF('Group Stages'!Q7:Q150,DT927)</f>
        <v>0</v>
      </c>
      <c r="EC927" s="233">
        <f ca="1">COUNTIF('Knock Out Stages'!K7:K85,DT927)</f>
        <v>0</v>
      </c>
      <c r="ED927" s="233">
        <f ca="1">COUNTIF('Knock Out Stages'!L7:L85,DT927)</f>
        <v>0</v>
      </c>
      <c r="EE927" s="233">
        <f ca="1">COUNTIF('Knock Out Stages'!M7:M85,DT927)</f>
        <v>0</v>
      </c>
      <c r="EF927" s="233">
        <f ca="1">COUNTIF('Knock Out Stages'!N7:N85,DT927)</f>
        <v>0</v>
      </c>
      <c r="EG927" s="233">
        <f ca="1">COUNTIF('Knock Out Stages'!O7:O85,DT927)</f>
        <v>0</v>
      </c>
      <c r="EH927" s="233">
        <f ca="1">COUNTIF('Knock Out Stages'!P7:P85,DT927)</f>
        <v>0</v>
      </c>
      <c r="EI927" s="233">
        <f ca="1">COUNTIF('Knock Out Stages'!Q7:Q85,DT927)</f>
        <v>0</v>
      </c>
      <c r="EJ927" s="233">
        <f ca="1">COUNTIF('Knock Out Stages'!R7:R85,DT927)</f>
        <v>0</v>
      </c>
      <c r="EK927" s="233">
        <f t="shared" ca="1" si="953"/>
        <v>0</v>
      </c>
      <c r="EL927" s="235">
        <f ca="1">RANK(EK927,EK3:EK1250)+COUNTIF(EK3:EK927,EK927)-1</f>
        <v>925</v>
      </c>
      <c r="EM927" s="233" t="str">
        <f t="shared" ca="1" si="954"/>
        <v>Leo Østigard (Norway)</v>
      </c>
    </row>
    <row r="928" spans="121:143" x14ac:dyDescent="0.2">
      <c r="DQ928" s="233" t="str">
        <f t="shared" ca="1" si="955"/>
        <v>Norway</v>
      </c>
      <c r="DR928" s="233">
        <f t="shared" si="950"/>
        <v>15</v>
      </c>
      <c r="DS928" s="233">
        <f t="shared" si="951"/>
        <v>34</v>
      </c>
      <c r="DT928" s="233" t="str">
        <f ca="1">OFFSET(C3,DR928,DS928)</f>
        <v>Marcus Pedersen</v>
      </c>
      <c r="DU928" s="233">
        <f ca="1">COUNTIF('Group Stages'!J7:J150,DT928)</f>
        <v>0</v>
      </c>
      <c r="DV928" s="233">
        <f ca="1">COUNTIF('Group Stages'!K7:K150,DT928)</f>
        <v>0</v>
      </c>
      <c r="DW928" s="233">
        <f ca="1">COUNTIF('Group Stages'!L7:L150,DT928)</f>
        <v>0</v>
      </c>
      <c r="DX928" s="233">
        <f ca="1">COUNTIF('Group Stages'!M7:M150,DT928)</f>
        <v>0</v>
      </c>
      <c r="DY928" s="233">
        <f ca="1">COUNTIF('Group Stages'!N7:N150,DT928)</f>
        <v>0</v>
      </c>
      <c r="DZ928" s="233">
        <f ca="1">COUNTIF('Group Stages'!O7:O150,DT928)</f>
        <v>0</v>
      </c>
      <c r="EA928" s="233">
        <f ca="1">COUNTIF('Group Stages'!P7:P150,DT928)</f>
        <v>0</v>
      </c>
      <c r="EB928" s="233">
        <f ca="1">COUNTIF('Group Stages'!Q7:Q150,DT928)</f>
        <v>0</v>
      </c>
      <c r="EC928" s="233">
        <f ca="1">COUNTIF('Knock Out Stages'!K7:K85,DT928)</f>
        <v>0</v>
      </c>
      <c r="ED928" s="233">
        <f ca="1">COUNTIF('Knock Out Stages'!L7:L85,DT928)</f>
        <v>0</v>
      </c>
      <c r="EE928" s="233">
        <f ca="1">COUNTIF('Knock Out Stages'!M7:M85,DT928)</f>
        <v>0</v>
      </c>
      <c r="EF928" s="233">
        <f ca="1">COUNTIF('Knock Out Stages'!N7:N85,DT928)</f>
        <v>0</v>
      </c>
      <c r="EG928" s="233">
        <f ca="1">COUNTIF('Knock Out Stages'!O7:O85,DT928)</f>
        <v>0</v>
      </c>
      <c r="EH928" s="233">
        <f ca="1">COUNTIF('Knock Out Stages'!P7:P85,DT928)</f>
        <v>0</v>
      </c>
      <c r="EI928" s="233">
        <f ca="1">COUNTIF('Knock Out Stages'!Q7:Q85,DT928)</f>
        <v>0</v>
      </c>
      <c r="EJ928" s="233">
        <f ca="1">COUNTIF('Knock Out Stages'!R7:R85,DT928)</f>
        <v>0</v>
      </c>
      <c r="EK928" s="233">
        <f t="shared" ca="1" si="953"/>
        <v>0</v>
      </c>
      <c r="EL928" s="235">
        <f ca="1">RANK(EK928,EK3:EK1250)+COUNTIF(EK3:EK928,EK928)-1</f>
        <v>926</v>
      </c>
      <c r="EM928" s="233" t="str">
        <f t="shared" ca="1" si="954"/>
        <v>Marcus Pedersen (Norway)</v>
      </c>
    </row>
    <row r="929" spans="121:143" x14ac:dyDescent="0.2">
      <c r="DQ929" s="233" t="str">
        <f t="shared" ca="1" si="955"/>
        <v>Norway</v>
      </c>
      <c r="DR929" s="233">
        <f t="shared" si="950"/>
        <v>16</v>
      </c>
      <c r="DS929" s="233">
        <f t="shared" si="951"/>
        <v>34</v>
      </c>
      <c r="DT929" s="233" t="str">
        <f ca="1">OFFSET(C3,DR929,DS929)</f>
        <v>Morten Thorsby</v>
      </c>
      <c r="DU929" s="233">
        <f ca="1">COUNTIF('Group Stages'!J7:J150,DT929)</f>
        <v>0</v>
      </c>
      <c r="DV929" s="233">
        <f ca="1">COUNTIF('Group Stages'!K7:K150,DT929)</f>
        <v>0</v>
      </c>
      <c r="DW929" s="233">
        <f ca="1">COUNTIF('Group Stages'!L7:L150,DT929)</f>
        <v>0</v>
      </c>
      <c r="DX929" s="233">
        <f ca="1">COUNTIF('Group Stages'!M7:M150,DT929)</f>
        <v>0</v>
      </c>
      <c r="DY929" s="233">
        <f ca="1">COUNTIF('Group Stages'!N7:N150,DT929)</f>
        <v>0</v>
      </c>
      <c r="DZ929" s="233">
        <f ca="1">COUNTIF('Group Stages'!O7:O150,DT929)</f>
        <v>0</v>
      </c>
      <c r="EA929" s="233">
        <f ca="1">COUNTIF('Group Stages'!P7:P150,DT929)</f>
        <v>0</v>
      </c>
      <c r="EB929" s="233">
        <f ca="1">COUNTIF('Group Stages'!Q7:Q150,DT929)</f>
        <v>0</v>
      </c>
      <c r="EC929" s="233">
        <f ca="1">COUNTIF('Knock Out Stages'!K7:K85,DT929)</f>
        <v>0</v>
      </c>
      <c r="ED929" s="233">
        <f ca="1">COUNTIF('Knock Out Stages'!L7:L85,DT929)</f>
        <v>0</v>
      </c>
      <c r="EE929" s="233">
        <f ca="1">COUNTIF('Knock Out Stages'!M7:M85,DT929)</f>
        <v>0</v>
      </c>
      <c r="EF929" s="233">
        <f ca="1">COUNTIF('Knock Out Stages'!N7:N85,DT929)</f>
        <v>0</v>
      </c>
      <c r="EG929" s="233">
        <f ca="1">COUNTIF('Knock Out Stages'!O7:O85,DT929)</f>
        <v>0</v>
      </c>
      <c r="EH929" s="233">
        <f ca="1">COUNTIF('Knock Out Stages'!P7:P85,DT929)</f>
        <v>0</v>
      </c>
      <c r="EI929" s="233">
        <f ca="1">COUNTIF('Knock Out Stages'!Q7:Q85,DT929)</f>
        <v>0</v>
      </c>
      <c r="EJ929" s="233">
        <f ca="1">COUNTIF('Knock Out Stages'!R7:R85,DT929)</f>
        <v>0</v>
      </c>
      <c r="EK929" s="233">
        <f t="shared" ca="1" si="953"/>
        <v>0</v>
      </c>
      <c r="EL929" s="235">
        <f ca="1">RANK(EK929,EK3:EK1250)+COUNTIF(EK3:EK929,EK929)-1</f>
        <v>927</v>
      </c>
      <c r="EM929" s="233" t="str">
        <f t="shared" ca="1" si="954"/>
        <v>Morten Thorsby (Norway)</v>
      </c>
    </row>
    <row r="930" spans="121:143" x14ac:dyDescent="0.2">
      <c r="DQ930" s="233" t="str">
        <f t="shared" ca="1" si="955"/>
        <v>Norway</v>
      </c>
      <c r="DR930" s="233">
        <f t="shared" si="950"/>
        <v>17</v>
      </c>
      <c r="DS930" s="233">
        <f t="shared" si="951"/>
        <v>34</v>
      </c>
      <c r="DT930" s="233" t="str">
        <f ca="1">OFFSET(C3,DR930,DS930)</f>
        <v>Odin Bjørtuft</v>
      </c>
      <c r="DU930" s="233">
        <f ca="1">COUNTIF('Group Stages'!J7:J150,DT930)</f>
        <v>0</v>
      </c>
      <c r="DV930" s="233">
        <f ca="1">COUNTIF('Group Stages'!K7:K150,DT930)</f>
        <v>0</v>
      </c>
      <c r="DW930" s="233">
        <f ca="1">COUNTIF('Group Stages'!L7:L150,DT930)</f>
        <v>0</v>
      </c>
      <c r="DX930" s="233">
        <f ca="1">COUNTIF('Group Stages'!M7:M150,DT930)</f>
        <v>0</v>
      </c>
      <c r="DY930" s="233">
        <f ca="1">COUNTIF('Group Stages'!N7:N150,DT930)</f>
        <v>0</v>
      </c>
      <c r="DZ930" s="233">
        <f ca="1">COUNTIF('Group Stages'!O7:O150,DT930)</f>
        <v>0</v>
      </c>
      <c r="EA930" s="233">
        <f ca="1">COUNTIF('Group Stages'!P7:P150,DT930)</f>
        <v>0</v>
      </c>
      <c r="EB930" s="233">
        <f ca="1">COUNTIF('Group Stages'!Q7:Q150,DT930)</f>
        <v>0</v>
      </c>
      <c r="EC930" s="233">
        <f ca="1">COUNTIF('Knock Out Stages'!K7:K85,DT930)</f>
        <v>0</v>
      </c>
      <c r="ED930" s="233">
        <f ca="1">COUNTIF('Knock Out Stages'!L7:L85,DT930)</f>
        <v>0</v>
      </c>
      <c r="EE930" s="233">
        <f ca="1">COUNTIF('Knock Out Stages'!M7:M85,DT930)</f>
        <v>0</v>
      </c>
      <c r="EF930" s="233">
        <f ca="1">COUNTIF('Knock Out Stages'!N7:N85,DT930)</f>
        <v>0</v>
      </c>
      <c r="EG930" s="233">
        <f ca="1">COUNTIF('Knock Out Stages'!O7:O85,DT930)</f>
        <v>0</v>
      </c>
      <c r="EH930" s="233">
        <f ca="1">COUNTIF('Knock Out Stages'!P7:P85,DT930)</f>
        <v>0</v>
      </c>
      <c r="EI930" s="233">
        <f ca="1">COUNTIF('Knock Out Stages'!Q7:Q85,DT930)</f>
        <v>0</v>
      </c>
      <c r="EJ930" s="233">
        <f ca="1">COUNTIF('Knock Out Stages'!R7:R85,DT930)</f>
        <v>0</v>
      </c>
      <c r="EK930" s="233">
        <f t="shared" ca="1" si="953"/>
        <v>0</v>
      </c>
      <c r="EL930" s="235">
        <f ca="1">RANK(EK930,EK3:EK1250)+COUNTIF(EK3:EK930,EK930)-1</f>
        <v>928</v>
      </c>
      <c r="EM930" s="233" t="str">
        <f t="shared" ca="1" si="954"/>
        <v>Odin Bjørtuft (Norway)</v>
      </c>
    </row>
    <row r="931" spans="121:143" x14ac:dyDescent="0.2">
      <c r="DQ931" s="233" t="str">
        <f t="shared" ca="1" si="955"/>
        <v>Norway</v>
      </c>
      <c r="DR931" s="233">
        <f t="shared" si="950"/>
        <v>18</v>
      </c>
      <c r="DS931" s="233">
        <f t="shared" si="951"/>
        <v>34</v>
      </c>
      <c r="DT931" s="233" t="str">
        <f ca="1">OFFSET(C3,DR931,DS931)</f>
        <v>Ørjan Nyland</v>
      </c>
      <c r="DU931" s="233">
        <f ca="1">COUNTIF('Group Stages'!J7:J150,DT931)</f>
        <v>0</v>
      </c>
      <c r="DV931" s="233">
        <f ca="1">COUNTIF('Group Stages'!K7:K150,DT931)</f>
        <v>0</v>
      </c>
      <c r="DW931" s="233">
        <f ca="1">COUNTIF('Group Stages'!L7:L150,DT931)</f>
        <v>0</v>
      </c>
      <c r="DX931" s="233">
        <f ca="1">COUNTIF('Group Stages'!M7:M150,DT931)</f>
        <v>0</v>
      </c>
      <c r="DY931" s="233">
        <f ca="1">COUNTIF('Group Stages'!N7:N150,DT931)</f>
        <v>0</v>
      </c>
      <c r="DZ931" s="233">
        <f ca="1">COUNTIF('Group Stages'!O7:O150,DT931)</f>
        <v>0</v>
      </c>
      <c r="EA931" s="233">
        <f ca="1">COUNTIF('Group Stages'!P7:P150,DT931)</f>
        <v>0</v>
      </c>
      <c r="EB931" s="233">
        <f ca="1">COUNTIF('Group Stages'!Q7:Q150,DT931)</f>
        <v>0</v>
      </c>
      <c r="EC931" s="233">
        <f ca="1">COUNTIF('Knock Out Stages'!K7:K85,DT931)</f>
        <v>0</v>
      </c>
      <c r="ED931" s="233">
        <f ca="1">COUNTIF('Knock Out Stages'!L7:L85,DT931)</f>
        <v>0</v>
      </c>
      <c r="EE931" s="233">
        <f ca="1">COUNTIF('Knock Out Stages'!M7:M85,DT931)</f>
        <v>0</v>
      </c>
      <c r="EF931" s="233">
        <f ca="1">COUNTIF('Knock Out Stages'!N7:N85,DT931)</f>
        <v>0</v>
      </c>
      <c r="EG931" s="233">
        <f ca="1">COUNTIF('Knock Out Stages'!O7:O85,DT931)</f>
        <v>0</v>
      </c>
      <c r="EH931" s="233">
        <f ca="1">COUNTIF('Knock Out Stages'!P7:P85,DT931)</f>
        <v>0</v>
      </c>
      <c r="EI931" s="233">
        <f ca="1">COUNTIF('Knock Out Stages'!Q7:Q85,DT931)</f>
        <v>0</v>
      </c>
      <c r="EJ931" s="233">
        <f ca="1">COUNTIF('Knock Out Stages'!R7:R85,DT931)</f>
        <v>0</v>
      </c>
      <c r="EK931" s="233">
        <f t="shared" ca="1" si="953"/>
        <v>0</v>
      </c>
      <c r="EL931" s="235">
        <f ca="1">RANK(EK931,EK3:EK1250)+COUNTIF(EK3:EK931,EK931)-1</f>
        <v>929</v>
      </c>
      <c r="EM931" s="233" t="str">
        <f t="shared" ca="1" si="954"/>
        <v>Ørjan Nyland (Norway)</v>
      </c>
    </row>
    <row r="932" spans="121:143" x14ac:dyDescent="0.2">
      <c r="DQ932" s="233" t="str">
        <f t="shared" ca="1" si="955"/>
        <v>Norway</v>
      </c>
      <c r="DR932" s="233">
        <f t="shared" si="950"/>
        <v>19</v>
      </c>
      <c r="DS932" s="233">
        <f t="shared" si="951"/>
        <v>34</v>
      </c>
      <c r="DT932" s="233" t="str">
        <f ca="1">OFFSET(C3,DR932,DS932)</f>
        <v>Oscar Bobb</v>
      </c>
      <c r="DU932" s="233">
        <f ca="1">COUNTIF('Group Stages'!J7:J150,DT932)</f>
        <v>0</v>
      </c>
      <c r="DV932" s="233">
        <f ca="1">COUNTIF('Group Stages'!K7:K150,DT932)</f>
        <v>0</v>
      </c>
      <c r="DW932" s="233">
        <f ca="1">COUNTIF('Group Stages'!L7:L150,DT932)</f>
        <v>0</v>
      </c>
      <c r="DX932" s="233">
        <f ca="1">COUNTIF('Group Stages'!M7:M150,DT932)</f>
        <v>0</v>
      </c>
      <c r="DY932" s="233">
        <f ca="1">COUNTIF('Group Stages'!N7:N150,DT932)</f>
        <v>0</v>
      </c>
      <c r="DZ932" s="233">
        <f ca="1">COUNTIF('Group Stages'!O7:O150,DT932)</f>
        <v>0</v>
      </c>
      <c r="EA932" s="233">
        <f ca="1">COUNTIF('Group Stages'!P7:P150,DT932)</f>
        <v>0</v>
      </c>
      <c r="EB932" s="233">
        <f ca="1">COUNTIF('Group Stages'!Q7:Q150,DT932)</f>
        <v>0</v>
      </c>
      <c r="EC932" s="233">
        <f ca="1">COUNTIF('Knock Out Stages'!K7:K85,DT932)</f>
        <v>0</v>
      </c>
      <c r="ED932" s="233">
        <f ca="1">COUNTIF('Knock Out Stages'!L7:L85,DT932)</f>
        <v>0</v>
      </c>
      <c r="EE932" s="233">
        <f ca="1">COUNTIF('Knock Out Stages'!M7:M85,DT932)</f>
        <v>0</v>
      </c>
      <c r="EF932" s="233">
        <f ca="1">COUNTIF('Knock Out Stages'!N7:N85,DT932)</f>
        <v>0</v>
      </c>
      <c r="EG932" s="233">
        <f ca="1">COUNTIF('Knock Out Stages'!O7:O85,DT932)</f>
        <v>0</v>
      </c>
      <c r="EH932" s="233">
        <f ca="1">COUNTIF('Knock Out Stages'!P7:P85,DT932)</f>
        <v>0</v>
      </c>
      <c r="EI932" s="233">
        <f ca="1">COUNTIF('Knock Out Stages'!Q7:Q85,DT932)</f>
        <v>0</v>
      </c>
      <c r="EJ932" s="233">
        <f ca="1">COUNTIF('Knock Out Stages'!R7:R85,DT932)</f>
        <v>0</v>
      </c>
      <c r="EK932" s="233">
        <f t="shared" ca="1" si="953"/>
        <v>0</v>
      </c>
      <c r="EL932" s="235">
        <f ca="1">RANK(EK932,EK3:EK1250)+COUNTIF(EK3:EK932,EK932)-1</f>
        <v>930</v>
      </c>
      <c r="EM932" s="233" t="str">
        <f t="shared" ca="1" si="954"/>
        <v>Oscar Bobb (Norway)</v>
      </c>
    </row>
    <row r="933" spans="121:143" x14ac:dyDescent="0.2">
      <c r="DQ933" s="233" t="str">
        <f t="shared" ca="1" si="955"/>
        <v>Norway</v>
      </c>
      <c r="DR933" s="233">
        <f t="shared" si="950"/>
        <v>20</v>
      </c>
      <c r="DS933" s="233">
        <f t="shared" si="951"/>
        <v>34</v>
      </c>
      <c r="DT933" s="233" t="str">
        <f ca="1">OFFSET(C3,DR933,DS933)</f>
        <v>Patrick Berg</v>
      </c>
      <c r="DU933" s="233">
        <f ca="1">COUNTIF('Group Stages'!J7:J150,DT933)</f>
        <v>0</v>
      </c>
      <c r="DV933" s="233">
        <f ca="1">COUNTIF('Group Stages'!K7:K150,DT933)</f>
        <v>0</v>
      </c>
      <c r="DW933" s="233">
        <f ca="1">COUNTIF('Group Stages'!L7:L150,DT933)</f>
        <v>0</v>
      </c>
      <c r="DX933" s="233">
        <f ca="1">COUNTIF('Group Stages'!M7:M150,DT933)</f>
        <v>0</v>
      </c>
      <c r="DY933" s="233">
        <f ca="1">COUNTIF('Group Stages'!N7:N150,DT933)</f>
        <v>0</v>
      </c>
      <c r="DZ933" s="233">
        <f ca="1">COUNTIF('Group Stages'!O7:O150,DT933)</f>
        <v>0</v>
      </c>
      <c r="EA933" s="233">
        <f ca="1">COUNTIF('Group Stages'!P7:P150,DT933)</f>
        <v>0</v>
      </c>
      <c r="EB933" s="233">
        <f ca="1">COUNTIF('Group Stages'!Q7:Q150,DT933)</f>
        <v>0</v>
      </c>
      <c r="EC933" s="233">
        <f ca="1">COUNTIF('Knock Out Stages'!K7:K85,DT933)</f>
        <v>0</v>
      </c>
      <c r="ED933" s="233">
        <f ca="1">COUNTIF('Knock Out Stages'!L7:L85,DT933)</f>
        <v>0</v>
      </c>
      <c r="EE933" s="233">
        <f ca="1">COUNTIF('Knock Out Stages'!M7:M85,DT933)</f>
        <v>0</v>
      </c>
      <c r="EF933" s="233">
        <f ca="1">COUNTIF('Knock Out Stages'!N7:N85,DT933)</f>
        <v>0</v>
      </c>
      <c r="EG933" s="233">
        <f ca="1">COUNTIF('Knock Out Stages'!O7:O85,DT933)</f>
        <v>0</v>
      </c>
      <c r="EH933" s="233">
        <f ca="1">COUNTIF('Knock Out Stages'!P7:P85,DT933)</f>
        <v>0</v>
      </c>
      <c r="EI933" s="233">
        <f ca="1">COUNTIF('Knock Out Stages'!Q7:Q85,DT933)</f>
        <v>0</v>
      </c>
      <c r="EJ933" s="233">
        <f ca="1">COUNTIF('Knock Out Stages'!R7:R85,DT933)</f>
        <v>0</v>
      </c>
      <c r="EK933" s="233">
        <f t="shared" ca="1" si="953"/>
        <v>0</v>
      </c>
      <c r="EL933" s="235">
        <f ca="1">RANK(EK933,EK3:EK1250)+COUNTIF(EK3:EK933,EK933)-1</f>
        <v>931</v>
      </c>
      <c r="EM933" s="233" t="str">
        <f t="shared" ca="1" si="954"/>
        <v>Patrick Berg (Norway)</v>
      </c>
    </row>
    <row r="934" spans="121:143" x14ac:dyDescent="0.2">
      <c r="DQ934" s="233" t="str">
        <f t="shared" ca="1" si="955"/>
        <v>Norway</v>
      </c>
      <c r="DR934" s="233">
        <f t="shared" si="950"/>
        <v>21</v>
      </c>
      <c r="DS934" s="233">
        <f t="shared" si="951"/>
        <v>34</v>
      </c>
      <c r="DT934" s="233" t="str">
        <f ca="1">OFFSET(C3,DR934,DS934)</f>
        <v>Sander Berge</v>
      </c>
      <c r="DU934" s="233">
        <f ca="1">COUNTIF('Group Stages'!J7:J150,DT934)</f>
        <v>0</v>
      </c>
      <c r="DV934" s="233">
        <f ca="1">COUNTIF('Group Stages'!K7:K150,DT934)</f>
        <v>0</v>
      </c>
      <c r="DW934" s="233">
        <f ca="1">COUNTIF('Group Stages'!L7:L150,DT934)</f>
        <v>0</v>
      </c>
      <c r="DX934" s="233">
        <f ca="1">COUNTIF('Group Stages'!M7:M150,DT934)</f>
        <v>0</v>
      </c>
      <c r="DY934" s="233">
        <f ca="1">COUNTIF('Group Stages'!N7:N150,DT934)</f>
        <v>0</v>
      </c>
      <c r="DZ934" s="233">
        <f ca="1">COUNTIF('Group Stages'!O7:O150,DT934)</f>
        <v>0</v>
      </c>
      <c r="EA934" s="233">
        <f ca="1">COUNTIF('Group Stages'!P7:P150,DT934)</f>
        <v>0</v>
      </c>
      <c r="EB934" s="233">
        <f ca="1">COUNTIF('Group Stages'!Q7:Q150,DT934)</f>
        <v>0</v>
      </c>
      <c r="EC934" s="233">
        <f ca="1">COUNTIF('Knock Out Stages'!K7:K85,DT934)</f>
        <v>0</v>
      </c>
      <c r="ED934" s="233">
        <f ca="1">COUNTIF('Knock Out Stages'!L7:L85,DT934)</f>
        <v>0</v>
      </c>
      <c r="EE934" s="233">
        <f ca="1">COUNTIF('Knock Out Stages'!M7:M85,DT934)</f>
        <v>0</v>
      </c>
      <c r="EF934" s="233">
        <f ca="1">COUNTIF('Knock Out Stages'!N7:N85,DT934)</f>
        <v>0</v>
      </c>
      <c r="EG934" s="233">
        <f ca="1">COUNTIF('Knock Out Stages'!O7:O85,DT934)</f>
        <v>0</v>
      </c>
      <c r="EH934" s="233">
        <f ca="1">COUNTIF('Knock Out Stages'!P7:P85,DT934)</f>
        <v>0</v>
      </c>
      <c r="EI934" s="233">
        <f ca="1">COUNTIF('Knock Out Stages'!Q7:Q85,DT934)</f>
        <v>0</v>
      </c>
      <c r="EJ934" s="233">
        <f ca="1">COUNTIF('Knock Out Stages'!R7:R85,DT934)</f>
        <v>0</v>
      </c>
      <c r="EK934" s="233">
        <f t="shared" ca="1" si="953"/>
        <v>0</v>
      </c>
      <c r="EL934" s="235">
        <f ca="1">RANK(EK934,EK3:EK1250)+COUNTIF(EK3:EK934,EK934)-1</f>
        <v>932</v>
      </c>
      <c r="EM934" s="233" t="str">
        <f t="shared" ca="1" si="954"/>
        <v>Sander Berge (Norway)</v>
      </c>
    </row>
    <row r="935" spans="121:143" x14ac:dyDescent="0.2">
      <c r="DQ935" s="233" t="str">
        <f t="shared" ca="1" si="955"/>
        <v>Norway</v>
      </c>
      <c r="DR935" s="233">
        <f t="shared" si="950"/>
        <v>22</v>
      </c>
      <c r="DS935" s="233">
        <f t="shared" si="951"/>
        <v>34</v>
      </c>
      <c r="DT935" s="233" t="str">
        <f ca="1">OFFSET(C3,DR935,DS935)</f>
        <v>Torbjorn Heggem</v>
      </c>
      <c r="DU935" s="233">
        <f ca="1">COUNTIF('Group Stages'!J7:J150,DT935)</f>
        <v>0</v>
      </c>
      <c r="DV935" s="233">
        <f ca="1">COUNTIF('Group Stages'!K7:K150,DT935)</f>
        <v>0</v>
      </c>
      <c r="DW935" s="233">
        <f ca="1">COUNTIF('Group Stages'!L7:L150,DT935)</f>
        <v>0</v>
      </c>
      <c r="DX935" s="233">
        <f ca="1">COUNTIF('Group Stages'!M7:M150,DT935)</f>
        <v>0</v>
      </c>
      <c r="DY935" s="233">
        <f ca="1">COUNTIF('Group Stages'!N7:N150,DT935)</f>
        <v>0</v>
      </c>
      <c r="DZ935" s="233">
        <f ca="1">COUNTIF('Group Stages'!O7:O150,DT935)</f>
        <v>0</v>
      </c>
      <c r="EA935" s="233">
        <f ca="1">COUNTIF('Group Stages'!P7:P150,DT935)</f>
        <v>0</v>
      </c>
      <c r="EB935" s="233">
        <f ca="1">COUNTIF('Group Stages'!Q7:Q150,DT935)</f>
        <v>0</v>
      </c>
      <c r="EC935" s="233">
        <f ca="1">COUNTIF('Knock Out Stages'!K7:K85,DT935)</f>
        <v>0</v>
      </c>
      <c r="ED935" s="233">
        <f ca="1">COUNTIF('Knock Out Stages'!L7:L85,DT935)</f>
        <v>0</v>
      </c>
      <c r="EE935" s="233">
        <f ca="1">COUNTIF('Knock Out Stages'!M7:M85,DT935)</f>
        <v>0</v>
      </c>
      <c r="EF935" s="233">
        <f ca="1">COUNTIF('Knock Out Stages'!N7:N85,DT935)</f>
        <v>0</v>
      </c>
      <c r="EG935" s="233">
        <f ca="1">COUNTIF('Knock Out Stages'!O7:O85,DT935)</f>
        <v>0</v>
      </c>
      <c r="EH935" s="233">
        <f ca="1">COUNTIF('Knock Out Stages'!P7:P85,DT935)</f>
        <v>0</v>
      </c>
      <c r="EI935" s="233">
        <f ca="1">COUNTIF('Knock Out Stages'!Q7:Q85,DT935)</f>
        <v>0</v>
      </c>
      <c r="EJ935" s="233">
        <f ca="1">COUNTIF('Knock Out Stages'!R7:R85,DT935)</f>
        <v>0</v>
      </c>
      <c r="EK935" s="233">
        <f t="shared" ca="1" si="953"/>
        <v>0</v>
      </c>
      <c r="EL935" s="235">
        <f ca="1">RANK(EK935,EK3:EK1250)+COUNTIF(EK3:EK935,EK935)-1</f>
        <v>933</v>
      </c>
      <c r="EM935" s="233" t="str">
        <f t="shared" ca="1" si="954"/>
        <v>Torbjorn Heggem (Norway)</v>
      </c>
    </row>
    <row r="936" spans="121:143" x14ac:dyDescent="0.2">
      <c r="DQ936" s="233" t="str">
        <f t="shared" ca="1" si="955"/>
        <v>Norway</v>
      </c>
      <c r="DR936" s="233">
        <f t="shared" si="950"/>
        <v>23</v>
      </c>
      <c r="DS936" s="233">
        <f t="shared" si="951"/>
        <v>34</v>
      </c>
      <c r="DT936" s="233" t="str">
        <f ca="1">OFFSET(C3,DR936,DS936)</f>
        <v>Viljar Myhra</v>
      </c>
      <c r="DU936" s="233">
        <f ca="1">COUNTIF('Group Stages'!J7:J150,DT936)</f>
        <v>0</v>
      </c>
      <c r="DV936" s="233">
        <f ca="1">COUNTIF('Group Stages'!K7:K150,DT936)</f>
        <v>0</v>
      </c>
      <c r="DW936" s="233">
        <f ca="1">COUNTIF('Group Stages'!L7:L150,DT936)</f>
        <v>0</v>
      </c>
      <c r="DX936" s="233">
        <f ca="1">COUNTIF('Group Stages'!M7:M150,DT936)</f>
        <v>0</v>
      </c>
      <c r="DY936" s="233">
        <f ca="1">COUNTIF('Group Stages'!N7:N150,DT936)</f>
        <v>0</v>
      </c>
      <c r="DZ936" s="233">
        <f ca="1">COUNTIF('Group Stages'!O7:O150,DT936)</f>
        <v>0</v>
      </c>
      <c r="EA936" s="233">
        <f ca="1">COUNTIF('Group Stages'!P7:P150,DT936)</f>
        <v>0</v>
      </c>
      <c r="EB936" s="233">
        <f ca="1">COUNTIF('Group Stages'!Q7:Q150,DT936)</f>
        <v>0</v>
      </c>
      <c r="EC936" s="233">
        <f ca="1">COUNTIF('Knock Out Stages'!K7:K85,DT936)</f>
        <v>0</v>
      </c>
      <c r="ED936" s="233">
        <f ca="1">COUNTIF('Knock Out Stages'!L7:L85,DT936)</f>
        <v>0</v>
      </c>
      <c r="EE936" s="233">
        <f ca="1">COUNTIF('Knock Out Stages'!M7:M85,DT936)</f>
        <v>0</v>
      </c>
      <c r="EF936" s="233">
        <f ca="1">COUNTIF('Knock Out Stages'!N7:N85,DT936)</f>
        <v>0</v>
      </c>
      <c r="EG936" s="233">
        <f ca="1">COUNTIF('Knock Out Stages'!O7:O85,DT936)</f>
        <v>0</v>
      </c>
      <c r="EH936" s="233">
        <f ca="1">COUNTIF('Knock Out Stages'!P7:P85,DT936)</f>
        <v>0</v>
      </c>
      <c r="EI936" s="233">
        <f ca="1">COUNTIF('Knock Out Stages'!Q7:Q85,DT936)</f>
        <v>0</v>
      </c>
      <c r="EJ936" s="233">
        <f ca="1">COUNTIF('Knock Out Stages'!R7:R85,DT936)</f>
        <v>0</v>
      </c>
      <c r="EK936" s="233">
        <f t="shared" ca="1" si="953"/>
        <v>0</v>
      </c>
      <c r="EL936" s="235">
        <f ca="1">RANK(EK936,EK3:EK1250)+COUNTIF(EK3:EK936,EK936)-1</f>
        <v>934</v>
      </c>
      <c r="EM936" s="233" t="str">
        <f t="shared" ca="1" si="954"/>
        <v>Viljar Myhra (Norway)</v>
      </c>
    </row>
    <row r="937" spans="121:143" x14ac:dyDescent="0.2">
      <c r="DQ937" s="233" t="str">
        <f t="shared" ca="1" si="955"/>
        <v>Norway</v>
      </c>
      <c r="DR937" s="233">
        <f t="shared" si="950"/>
        <v>24</v>
      </c>
      <c r="DS937" s="233">
        <f t="shared" si="951"/>
        <v>34</v>
      </c>
      <c r="DT937" s="233">
        <f ca="1">OFFSET(C3,DR937,DS937)</f>
        <v>0</v>
      </c>
      <c r="DU937" s="233">
        <f ca="1">COUNTIF('Group Stages'!J7:J150,DT937)</f>
        <v>0</v>
      </c>
      <c r="DV937" s="233">
        <f ca="1">COUNTIF('Group Stages'!K7:K150,DT937)</f>
        <v>0</v>
      </c>
      <c r="DW937" s="233">
        <f ca="1">COUNTIF('Group Stages'!L7:L150,DT937)</f>
        <v>0</v>
      </c>
      <c r="DX937" s="233">
        <f ca="1">COUNTIF('Group Stages'!M7:M150,DT937)</f>
        <v>0</v>
      </c>
      <c r="DY937" s="233">
        <f ca="1">COUNTIF('Group Stages'!N7:N150,DT937)</f>
        <v>0</v>
      </c>
      <c r="DZ937" s="233">
        <f ca="1">COUNTIF('Group Stages'!O7:O150,DT937)</f>
        <v>0</v>
      </c>
      <c r="EA937" s="233">
        <f ca="1">COUNTIF('Group Stages'!P7:P150,DT937)</f>
        <v>0</v>
      </c>
      <c r="EB937" s="233">
        <f ca="1">COUNTIF('Group Stages'!Q7:Q150,DT937)</f>
        <v>0</v>
      </c>
      <c r="EC937" s="233">
        <f ca="1">COUNTIF('Knock Out Stages'!K7:K85,DT937)</f>
        <v>0</v>
      </c>
      <c r="ED937" s="233">
        <f ca="1">COUNTIF('Knock Out Stages'!L7:L85,DT937)</f>
        <v>0</v>
      </c>
      <c r="EE937" s="233">
        <f ca="1">COUNTIF('Knock Out Stages'!M7:M85,DT937)</f>
        <v>0</v>
      </c>
      <c r="EF937" s="233">
        <f ca="1">COUNTIF('Knock Out Stages'!N7:N85,DT937)</f>
        <v>0</v>
      </c>
      <c r="EG937" s="233">
        <f ca="1">COUNTIF('Knock Out Stages'!O7:O85,DT937)</f>
        <v>0</v>
      </c>
      <c r="EH937" s="233">
        <f ca="1">COUNTIF('Knock Out Stages'!P7:P85,DT937)</f>
        <v>0</v>
      </c>
      <c r="EI937" s="233">
        <f ca="1">COUNTIF('Knock Out Stages'!Q7:Q85,DT937)</f>
        <v>0</v>
      </c>
      <c r="EJ937" s="233">
        <f ca="1">COUNTIF('Knock Out Stages'!R7:R85,DT937)</f>
        <v>0</v>
      </c>
      <c r="EK937" s="233">
        <f t="shared" ca="1" si="953"/>
        <v>0</v>
      </c>
      <c r="EL937" s="235">
        <f ca="1">RANK(EK937,EK3:EK1250)+COUNTIF(EK3:EK937,EK937)-1</f>
        <v>935</v>
      </c>
      <c r="EM937" s="233" t="str">
        <f t="shared" ca="1" si="954"/>
        <v>0 (Norway)</v>
      </c>
    </row>
    <row r="938" spans="121:143" x14ac:dyDescent="0.2">
      <c r="DQ938" s="233" t="str">
        <f t="shared" ca="1" si="955"/>
        <v>Norway</v>
      </c>
      <c r="DR938" s="233">
        <f t="shared" si="950"/>
        <v>25</v>
      </c>
      <c r="DS938" s="233">
        <f t="shared" si="951"/>
        <v>34</v>
      </c>
      <c r="DT938" s="233">
        <f ca="1">OFFSET(C3,DR938,DS938)</f>
        <v>0</v>
      </c>
      <c r="DU938" s="233">
        <f ca="1">COUNTIF('Group Stages'!J7:J150,DT938)</f>
        <v>0</v>
      </c>
      <c r="DV938" s="233">
        <f ca="1">COUNTIF('Group Stages'!K7:K150,DT938)</f>
        <v>0</v>
      </c>
      <c r="DW938" s="233">
        <f ca="1">COUNTIF('Group Stages'!L7:L150,DT938)</f>
        <v>0</v>
      </c>
      <c r="DX938" s="233">
        <f ca="1">COUNTIF('Group Stages'!M7:M150,DT938)</f>
        <v>0</v>
      </c>
      <c r="DY938" s="233">
        <f ca="1">COUNTIF('Group Stages'!N7:N150,DT938)</f>
        <v>0</v>
      </c>
      <c r="DZ938" s="233">
        <f ca="1">COUNTIF('Group Stages'!O7:O150,DT938)</f>
        <v>0</v>
      </c>
      <c r="EA938" s="233">
        <f ca="1">COUNTIF('Group Stages'!P7:P150,DT938)</f>
        <v>0</v>
      </c>
      <c r="EB938" s="233">
        <f ca="1">COUNTIF('Group Stages'!Q7:Q150,DT938)</f>
        <v>0</v>
      </c>
      <c r="EC938" s="233">
        <f ca="1">COUNTIF('Knock Out Stages'!K7:K85,DT938)</f>
        <v>0</v>
      </c>
      <c r="ED938" s="233">
        <f ca="1">COUNTIF('Knock Out Stages'!L7:L85,DT938)</f>
        <v>0</v>
      </c>
      <c r="EE938" s="233">
        <f ca="1">COUNTIF('Knock Out Stages'!M7:M85,DT938)</f>
        <v>0</v>
      </c>
      <c r="EF938" s="233">
        <f ca="1">COUNTIF('Knock Out Stages'!N7:N85,DT938)</f>
        <v>0</v>
      </c>
      <c r="EG938" s="233">
        <f ca="1">COUNTIF('Knock Out Stages'!O7:O85,DT938)</f>
        <v>0</v>
      </c>
      <c r="EH938" s="233">
        <f ca="1">COUNTIF('Knock Out Stages'!P7:P85,DT938)</f>
        <v>0</v>
      </c>
      <c r="EI938" s="233">
        <f ca="1">COUNTIF('Knock Out Stages'!Q7:Q85,DT938)</f>
        <v>0</v>
      </c>
      <c r="EJ938" s="233">
        <f ca="1">COUNTIF('Knock Out Stages'!R7:R85,DT938)</f>
        <v>0</v>
      </c>
      <c r="EK938" s="233">
        <f t="shared" ca="1" si="953"/>
        <v>0</v>
      </c>
      <c r="EL938" s="235">
        <f ca="1">RANK(EK938,EK3:EK1250)+COUNTIF(EK3:EK938,EK938)-1</f>
        <v>936</v>
      </c>
      <c r="EM938" s="233" t="str">
        <f t="shared" ca="1" si="954"/>
        <v>0 (Norway)</v>
      </c>
    </row>
    <row r="939" spans="121:143" x14ac:dyDescent="0.2">
      <c r="DQ939" s="233" t="str">
        <f ca="1">OFFSET(C2,DR939,DS939)</f>
        <v>Argentina</v>
      </c>
      <c r="DR939" s="233">
        <f t="shared" si="950"/>
        <v>0</v>
      </c>
      <c r="DS939" s="233">
        <f t="shared" si="951"/>
        <v>35</v>
      </c>
      <c r="DT939" s="233" t="str">
        <f ca="1">OFFSET(C3,DR939,DS939)</f>
        <v>Agustín Giay</v>
      </c>
      <c r="DU939" s="233">
        <f ca="1">COUNTIF('Group Stages'!J7:J150,DT939)</f>
        <v>0</v>
      </c>
      <c r="DV939" s="233">
        <f ca="1">COUNTIF('Group Stages'!K7:K150,DT939)</f>
        <v>0</v>
      </c>
      <c r="DW939" s="233">
        <f ca="1">COUNTIF('Group Stages'!L7:L150,DT939)</f>
        <v>0</v>
      </c>
      <c r="DX939" s="233">
        <f ca="1">COUNTIF('Group Stages'!M7:M150,DT939)</f>
        <v>0</v>
      </c>
      <c r="DY939" s="233">
        <f ca="1">COUNTIF('Group Stages'!N7:N150,DT939)</f>
        <v>0</v>
      </c>
      <c r="DZ939" s="233">
        <f ca="1">COUNTIF('Group Stages'!O7:O150,DT939)</f>
        <v>0</v>
      </c>
      <c r="EA939" s="233">
        <f ca="1">COUNTIF('Group Stages'!P7:P150,DT939)</f>
        <v>0</v>
      </c>
      <c r="EB939" s="233">
        <f ca="1">COUNTIF('Group Stages'!Q7:Q150,DT939)</f>
        <v>0</v>
      </c>
      <c r="EC939" s="233">
        <f ca="1">COUNTIF('Knock Out Stages'!K7:K85,DT939)</f>
        <v>0</v>
      </c>
      <c r="ED939" s="233">
        <f ca="1">COUNTIF('Knock Out Stages'!L7:L85,DT939)</f>
        <v>0</v>
      </c>
      <c r="EE939" s="233">
        <f ca="1">COUNTIF('Knock Out Stages'!M7:M85,DT939)</f>
        <v>0</v>
      </c>
      <c r="EF939" s="233">
        <f ca="1">COUNTIF('Knock Out Stages'!N7:N85,DT939)</f>
        <v>0</v>
      </c>
      <c r="EG939" s="233">
        <f ca="1">COUNTIF('Knock Out Stages'!O7:O85,DT939)</f>
        <v>0</v>
      </c>
      <c r="EH939" s="233">
        <f ca="1">COUNTIF('Knock Out Stages'!P7:P85,DT939)</f>
        <v>0</v>
      </c>
      <c r="EI939" s="233">
        <f ca="1">COUNTIF('Knock Out Stages'!Q7:Q85,DT939)</f>
        <v>0</v>
      </c>
      <c r="EJ939" s="233">
        <f ca="1">COUNTIF('Knock Out Stages'!R7:R85,DT939)</f>
        <v>0</v>
      </c>
      <c r="EK939" s="233">
        <f t="shared" ca="1" si="953"/>
        <v>0</v>
      </c>
      <c r="EL939" s="235">
        <f ca="1">RANK(EK939,EK3:EK1250)+COUNTIF(EK3:EK939,EK939)-1</f>
        <v>937</v>
      </c>
      <c r="EM939" s="233" t="str">
        <f t="shared" ca="1" si="954"/>
        <v>Agustín Giay (Argentina)</v>
      </c>
    </row>
    <row r="940" spans="121:143" x14ac:dyDescent="0.2">
      <c r="DQ940" s="233" t="str">
        <f ca="1">DQ939</f>
        <v>Argentina</v>
      </c>
      <c r="DR940" s="233">
        <f t="shared" si="950"/>
        <v>1</v>
      </c>
      <c r="DS940" s="233">
        <f t="shared" si="951"/>
        <v>35</v>
      </c>
      <c r="DT940" s="233" t="str">
        <f ca="1">OFFSET(C3,DR940,DS940)</f>
        <v>Alexis Mac Allister</v>
      </c>
      <c r="DU940" s="233">
        <f ca="1">COUNTIF('Group Stages'!J7:J150,DT940)</f>
        <v>0</v>
      </c>
      <c r="DV940" s="233">
        <f ca="1">COUNTIF('Group Stages'!K7:K150,DT940)</f>
        <v>0</v>
      </c>
      <c r="DW940" s="233">
        <f ca="1">COUNTIF('Group Stages'!L7:L150,DT940)</f>
        <v>0</v>
      </c>
      <c r="DX940" s="233">
        <f ca="1">COUNTIF('Group Stages'!M7:M150,DT940)</f>
        <v>0</v>
      </c>
      <c r="DY940" s="233">
        <f ca="1">COUNTIF('Group Stages'!N7:N150,DT940)</f>
        <v>0</v>
      </c>
      <c r="DZ940" s="233">
        <f ca="1">COUNTIF('Group Stages'!O7:O150,DT940)</f>
        <v>0</v>
      </c>
      <c r="EA940" s="233">
        <f ca="1">COUNTIF('Group Stages'!P7:P150,DT940)</f>
        <v>0</v>
      </c>
      <c r="EB940" s="233">
        <f ca="1">COUNTIF('Group Stages'!Q7:Q150,DT940)</f>
        <v>0</v>
      </c>
      <c r="EC940" s="233">
        <f ca="1">COUNTIF('Knock Out Stages'!K7:K85,DT940)</f>
        <v>0</v>
      </c>
      <c r="ED940" s="233">
        <f ca="1">COUNTIF('Knock Out Stages'!L7:L85,DT940)</f>
        <v>0</v>
      </c>
      <c r="EE940" s="233">
        <f ca="1">COUNTIF('Knock Out Stages'!M7:M85,DT940)</f>
        <v>0</v>
      </c>
      <c r="EF940" s="233">
        <f ca="1">COUNTIF('Knock Out Stages'!N7:N85,DT940)</f>
        <v>0</v>
      </c>
      <c r="EG940" s="233">
        <f ca="1">COUNTIF('Knock Out Stages'!O7:O85,DT940)</f>
        <v>0</v>
      </c>
      <c r="EH940" s="233">
        <f ca="1">COUNTIF('Knock Out Stages'!P7:P85,DT940)</f>
        <v>0</v>
      </c>
      <c r="EI940" s="233">
        <f ca="1">COUNTIF('Knock Out Stages'!Q7:Q85,DT940)</f>
        <v>0</v>
      </c>
      <c r="EJ940" s="233">
        <f ca="1">COUNTIF('Knock Out Stages'!R7:R85,DT940)</f>
        <v>0</v>
      </c>
      <c r="EK940" s="233">
        <f t="shared" ca="1" si="953"/>
        <v>0</v>
      </c>
      <c r="EL940" s="235">
        <f ca="1">RANK(EK940,EK3:EK1250)+COUNTIF(EK3:EK940,EK940)-1</f>
        <v>938</v>
      </c>
      <c r="EM940" s="233" t="str">
        <f t="shared" ca="1" si="954"/>
        <v>Alexis Mac Allister (Argentina)</v>
      </c>
    </row>
    <row r="941" spans="121:143" x14ac:dyDescent="0.2">
      <c r="DQ941" s="233" t="str">
        <f t="shared" ref="DQ941:DQ964" ca="1" si="956">DQ940</f>
        <v>Argentina</v>
      </c>
      <c r="DR941" s="233">
        <f t="shared" si="950"/>
        <v>2</v>
      </c>
      <c r="DS941" s="233">
        <f t="shared" si="951"/>
        <v>35</v>
      </c>
      <c r="DT941" s="233" t="str">
        <f ca="1">OFFSET(C3,DR941,DS941)</f>
        <v>Cristian Romero</v>
      </c>
      <c r="DU941" s="233">
        <f ca="1">COUNTIF('Group Stages'!J7:J150,DT941)</f>
        <v>0</v>
      </c>
      <c r="DV941" s="233">
        <f ca="1">COUNTIF('Group Stages'!K7:K150,DT941)</f>
        <v>0</v>
      </c>
      <c r="DW941" s="233">
        <f ca="1">COUNTIF('Group Stages'!L7:L150,DT941)</f>
        <v>0</v>
      </c>
      <c r="DX941" s="233">
        <f ca="1">COUNTIF('Group Stages'!M7:M150,DT941)</f>
        <v>0</v>
      </c>
      <c r="DY941" s="233">
        <f ca="1">COUNTIF('Group Stages'!N7:N150,DT941)</f>
        <v>0</v>
      </c>
      <c r="DZ941" s="233">
        <f ca="1">COUNTIF('Group Stages'!O7:O150,DT941)</f>
        <v>0</v>
      </c>
      <c r="EA941" s="233">
        <f ca="1">COUNTIF('Group Stages'!P7:P150,DT941)</f>
        <v>0</v>
      </c>
      <c r="EB941" s="233">
        <f ca="1">COUNTIF('Group Stages'!Q7:Q150,DT941)</f>
        <v>0</v>
      </c>
      <c r="EC941" s="233">
        <f ca="1">COUNTIF('Knock Out Stages'!K7:K85,DT941)</f>
        <v>0</v>
      </c>
      <c r="ED941" s="233">
        <f ca="1">COUNTIF('Knock Out Stages'!L7:L85,DT941)</f>
        <v>0</v>
      </c>
      <c r="EE941" s="233">
        <f ca="1">COUNTIF('Knock Out Stages'!M7:M85,DT941)</f>
        <v>0</v>
      </c>
      <c r="EF941" s="233">
        <f ca="1">COUNTIF('Knock Out Stages'!N7:N85,DT941)</f>
        <v>0</v>
      </c>
      <c r="EG941" s="233">
        <f ca="1">COUNTIF('Knock Out Stages'!O7:O85,DT941)</f>
        <v>0</v>
      </c>
      <c r="EH941" s="233">
        <f ca="1">COUNTIF('Knock Out Stages'!P7:P85,DT941)</f>
        <v>0</v>
      </c>
      <c r="EI941" s="233">
        <f ca="1">COUNTIF('Knock Out Stages'!Q7:Q85,DT941)</f>
        <v>0</v>
      </c>
      <c r="EJ941" s="233">
        <f ca="1">COUNTIF('Knock Out Stages'!R7:R85,DT941)</f>
        <v>0</v>
      </c>
      <c r="EK941" s="233">
        <f t="shared" ca="1" si="953"/>
        <v>0</v>
      </c>
      <c r="EL941" s="235">
        <f ca="1">RANK(EK941,EK3:EK1250)+COUNTIF(EK3:EK941,EK941)-1</f>
        <v>939</v>
      </c>
      <c r="EM941" s="233" t="str">
        <f t="shared" ca="1" si="954"/>
        <v>Cristian Romero (Argentina)</v>
      </c>
    </row>
    <row r="942" spans="121:143" x14ac:dyDescent="0.2">
      <c r="DQ942" s="233" t="str">
        <f t="shared" ca="1" si="956"/>
        <v>Argentina</v>
      </c>
      <c r="DR942" s="233">
        <f t="shared" si="950"/>
        <v>3</v>
      </c>
      <c r="DS942" s="233">
        <f t="shared" si="951"/>
        <v>35</v>
      </c>
      <c r="DT942" s="233" t="str">
        <f ca="1">OFFSET(C3,DR942,DS942)</f>
        <v>Emiliano Martínez ARG</v>
      </c>
      <c r="DU942" s="233">
        <f ca="1">COUNTIF('Group Stages'!J7:J150,DT942)</f>
        <v>0</v>
      </c>
      <c r="DV942" s="233">
        <f ca="1">COUNTIF('Group Stages'!K7:K150,DT942)</f>
        <v>0</v>
      </c>
      <c r="DW942" s="233">
        <f ca="1">COUNTIF('Group Stages'!L7:L150,DT942)</f>
        <v>0</v>
      </c>
      <c r="DX942" s="233">
        <f ca="1">COUNTIF('Group Stages'!M7:M150,DT942)</f>
        <v>0</v>
      </c>
      <c r="DY942" s="233">
        <f ca="1">COUNTIF('Group Stages'!N7:N150,DT942)</f>
        <v>0</v>
      </c>
      <c r="DZ942" s="233">
        <f ca="1">COUNTIF('Group Stages'!O7:O150,DT942)</f>
        <v>0</v>
      </c>
      <c r="EA942" s="233">
        <f ca="1">COUNTIF('Group Stages'!P7:P150,DT942)</f>
        <v>0</v>
      </c>
      <c r="EB942" s="233">
        <f ca="1">COUNTIF('Group Stages'!Q7:Q150,DT942)</f>
        <v>0</v>
      </c>
      <c r="EC942" s="233">
        <f ca="1">COUNTIF('Knock Out Stages'!K7:K85,DT942)</f>
        <v>0</v>
      </c>
      <c r="ED942" s="233">
        <f ca="1">COUNTIF('Knock Out Stages'!L7:L85,DT942)</f>
        <v>0</v>
      </c>
      <c r="EE942" s="233">
        <f ca="1">COUNTIF('Knock Out Stages'!M7:M85,DT942)</f>
        <v>0</v>
      </c>
      <c r="EF942" s="233">
        <f ca="1">COUNTIF('Knock Out Stages'!N7:N85,DT942)</f>
        <v>0</v>
      </c>
      <c r="EG942" s="233">
        <f ca="1">COUNTIF('Knock Out Stages'!O7:O85,DT942)</f>
        <v>0</v>
      </c>
      <c r="EH942" s="233">
        <f ca="1">COUNTIF('Knock Out Stages'!P7:P85,DT942)</f>
        <v>0</v>
      </c>
      <c r="EI942" s="233">
        <f ca="1">COUNTIF('Knock Out Stages'!Q7:Q85,DT942)</f>
        <v>0</v>
      </c>
      <c r="EJ942" s="233">
        <f ca="1">COUNTIF('Knock Out Stages'!R7:R85,DT942)</f>
        <v>0</v>
      </c>
      <c r="EK942" s="233">
        <f t="shared" ca="1" si="953"/>
        <v>0</v>
      </c>
      <c r="EL942" s="235">
        <f ca="1">RANK(EK942,EK3:EK1250)+COUNTIF(EK3:EK942,EK942)-1</f>
        <v>940</v>
      </c>
      <c r="EM942" s="233" t="str">
        <f t="shared" ca="1" si="954"/>
        <v>Emiliano Martínez ARG (Argentina)</v>
      </c>
    </row>
    <row r="943" spans="121:143" x14ac:dyDescent="0.2">
      <c r="DQ943" s="233" t="str">
        <f t="shared" ca="1" si="956"/>
        <v>Argentina</v>
      </c>
      <c r="DR943" s="233">
        <f t="shared" si="950"/>
        <v>4</v>
      </c>
      <c r="DS943" s="233">
        <f t="shared" si="951"/>
        <v>35</v>
      </c>
      <c r="DT943" s="233" t="str">
        <f ca="1">OFFSET(C3,DR943,DS943)</f>
        <v>Enzo Fernández</v>
      </c>
      <c r="DU943" s="233">
        <f ca="1">COUNTIF('Group Stages'!J7:J150,DT943)</f>
        <v>0</v>
      </c>
      <c r="DV943" s="233">
        <f ca="1">COUNTIF('Group Stages'!K7:K150,DT943)</f>
        <v>0</v>
      </c>
      <c r="DW943" s="233">
        <f ca="1">COUNTIF('Group Stages'!L7:L150,DT943)</f>
        <v>0</v>
      </c>
      <c r="DX943" s="233">
        <f ca="1">COUNTIF('Group Stages'!M7:M150,DT943)</f>
        <v>0</v>
      </c>
      <c r="DY943" s="233">
        <f ca="1">COUNTIF('Group Stages'!N7:N150,DT943)</f>
        <v>0</v>
      </c>
      <c r="DZ943" s="233">
        <f ca="1">COUNTIF('Group Stages'!O7:O150,DT943)</f>
        <v>0</v>
      </c>
      <c r="EA943" s="233">
        <f ca="1">COUNTIF('Group Stages'!P7:P150,DT943)</f>
        <v>0</v>
      </c>
      <c r="EB943" s="233">
        <f ca="1">COUNTIF('Group Stages'!Q7:Q150,DT943)</f>
        <v>0</v>
      </c>
      <c r="EC943" s="233">
        <f ca="1">COUNTIF('Knock Out Stages'!K7:K85,DT943)</f>
        <v>0</v>
      </c>
      <c r="ED943" s="233">
        <f ca="1">COUNTIF('Knock Out Stages'!L7:L85,DT943)</f>
        <v>0</v>
      </c>
      <c r="EE943" s="233">
        <f ca="1">COUNTIF('Knock Out Stages'!M7:M85,DT943)</f>
        <v>0</v>
      </c>
      <c r="EF943" s="233">
        <f ca="1">COUNTIF('Knock Out Stages'!N7:N85,DT943)</f>
        <v>0</v>
      </c>
      <c r="EG943" s="233">
        <f ca="1">COUNTIF('Knock Out Stages'!O7:O85,DT943)</f>
        <v>0</v>
      </c>
      <c r="EH943" s="233">
        <f ca="1">COUNTIF('Knock Out Stages'!P7:P85,DT943)</f>
        <v>0</v>
      </c>
      <c r="EI943" s="233">
        <f ca="1">COUNTIF('Knock Out Stages'!Q7:Q85,DT943)</f>
        <v>0</v>
      </c>
      <c r="EJ943" s="233">
        <f ca="1">COUNTIF('Knock Out Stages'!R7:R85,DT943)</f>
        <v>0</v>
      </c>
      <c r="EK943" s="233">
        <f t="shared" ca="1" si="953"/>
        <v>0</v>
      </c>
      <c r="EL943" s="235">
        <f ca="1">RANK(EK943,EK3:EK1250)+COUNTIF(EK3:EK943,EK943)-1</f>
        <v>941</v>
      </c>
      <c r="EM943" s="233" t="str">
        <f t="shared" ca="1" si="954"/>
        <v>Enzo Fernández (Argentina)</v>
      </c>
    </row>
    <row r="944" spans="121:143" x14ac:dyDescent="0.2">
      <c r="DQ944" s="233" t="str">
        <f t="shared" ca="1" si="956"/>
        <v>Argentina</v>
      </c>
      <c r="DR944" s="233">
        <f t="shared" si="950"/>
        <v>5</v>
      </c>
      <c r="DS944" s="233">
        <f t="shared" si="951"/>
        <v>35</v>
      </c>
      <c r="DT944" s="233" t="str">
        <f ca="1">OFFSET(C3,DR944,DS944)</f>
        <v>Exequiel Palacios</v>
      </c>
      <c r="DU944" s="233">
        <f ca="1">COUNTIF('Group Stages'!J7:J150,DT944)</f>
        <v>0</v>
      </c>
      <c r="DV944" s="233">
        <f ca="1">COUNTIF('Group Stages'!K7:K150,DT944)</f>
        <v>0</v>
      </c>
      <c r="DW944" s="233">
        <f ca="1">COUNTIF('Group Stages'!L7:L150,DT944)</f>
        <v>0</v>
      </c>
      <c r="DX944" s="233">
        <f ca="1">COUNTIF('Group Stages'!M7:M150,DT944)</f>
        <v>0</v>
      </c>
      <c r="DY944" s="233">
        <f ca="1">COUNTIF('Group Stages'!N7:N150,DT944)</f>
        <v>0</v>
      </c>
      <c r="DZ944" s="233">
        <f ca="1">COUNTIF('Group Stages'!O7:O150,DT944)</f>
        <v>0</v>
      </c>
      <c r="EA944" s="233">
        <f ca="1">COUNTIF('Group Stages'!P7:P150,DT944)</f>
        <v>0</v>
      </c>
      <c r="EB944" s="233">
        <f ca="1">COUNTIF('Group Stages'!Q7:Q150,DT944)</f>
        <v>0</v>
      </c>
      <c r="EC944" s="233">
        <f ca="1">COUNTIF('Knock Out Stages'!K7:K85,DT944)</f>
        <v>0</v>
      </c>
      <c r="ED944" s="233">
        <f ca="1">COUNTIF('Knock Out Stages'!L7:L85,DT944)</f>
        <v>0</v>
      </c>
      <c r="EE944" s="233">
        <f ca="1">COUNTIF('Knock Out Stages'!M7:M85,DT944)</f>
        <v>0</v>
      </c>
      <c r="EF944" s="233">
        <f ca="1">COUNTIF('Knock Out Stages'!N7:N85,DT944)</f>
        <v>0</v>
      </c>
      <c r="EG944" s="233">
        <f ca="1">COUNTIF('Knock Out Stages'!O7:O85,DT944)</f>
        <v>0</v>
      </c>
      <c r="EH944" s="233">
        <f ca="1">COUNTIF('Knock Out Stages'!P7:P85,DT944)</f>
        <v>0</v>
      </c>
      <c r="EI944" s="233">
        <f ca="1">COUNTIF('Knock Out Stages'!Q7:Q85,DT944)</f>
        <v>0</v>
      </c>
      <c r="EJ944" s="233">
        <f ca="1">COUNTIF('Knock Out Stages'!R7:R85,DT944)</f>
        <v>0</v>
      </c>
      <c r="EK944" s="233">
        <f t="shared" ca="1" si="953"/>
        <v>0</v>
      </c>
      <c r="EL944" s="235">
        <f ca="1">RANK(EK944,EK3:EK1250)+COUNTIF(EK3:EK944,EK944)-1</f>
        <v>942</v>
      </c>
      <c r="EM944" s="233" t="str">
        <f t="shared" ca="1" si="954"/>
        <v>Exequiel Palacios (Argentina)</v>
      </c>
    </row>
    <row r="945" spans="121:143" x14ac:dyDescent="0.2">
      <c r="DQ945" s="233" t="str">
        <f t="shared" ca="1" si="956"/>
        <v>Argentina</v>
      </c>
      <c r="DR945" s="233">
        <f t="shared" si="950"/>
        <v>6</v>
      </c>
      <c r="DS945" s="233">
        <f t="shared" si="951"/>
        <v>35</v>
      </c>
      <c r="DT945" s="233" t="str">
        <f ca="1">OFFSET(C3,DR945,DS945)</f>
        <v>Flaco López</v>
      </c>
      <c r="DU945" s="233">
        <f ca="1">COUNTIF('Group Stages'!J7:J150,DT945)</f>
        <v>0</v>
      </c>
      <c r="DV945" s="233">
        <f ca="1">COUNTIF('Group Stages'!K7:K150,DT945)</f>
        <v>0</v>
      </c>
      <c r="DW945" s="233">
        <f ca="1">COUNTIF('Group Stages'!L7:L150,DT945)</f>
        <v>0</v>
      </c>
      <c r="DX945" s="233">
        <f ca="1">COUNTIF('Group Stages'!M7:M150,DT945)</f>
        <v>0</v>
      </c>
      <c r="DY945" s="233">
        <f ca="1">COUNTIF('Group Stages'!N7:N150,DT945)</f>
        <v>0</v>
      </c>
      <c r="DZ945" s="233">
        <f ca="1">COUNTIF('Group Stages'!O7:O150,DT945)</f>
        <v>0</v>
      </c>
      <c r="EA945" s="233">
        <f ca="1">COUNTIF('Group Stages'!P7:P150,DT945)</f>
        <v>0</v>
      </c>
      <c r="EB945" s="233">
        <f ca="1">COUNTIF('Group Stages'!Q7:Q150,DT945)</f>
        <v>0</v>
      </c>
      <c r="EC945" s="233">
        <f ca="1">COUNTIF('Knock Out Stages'!K7:K85,DT945)</f>
        <v>0</v>
      </c>
      <c r="ED945" s="233">
        <f ca="1">COUNTIF('Knock Out Stages'!L7:L85,DT945)</f>
        <v>0</v>
      </c>
      <c r="EE945" s="233">
        <f ca="1">COUNTIF('Knock Out Stages'!M7:M85,DT945)</f>
        <v>0</v>
      </c>
      <c r="EF945" s="233">
        <f ca="1">COUNTIF('Knock Out Stages'!N7:N85,DT945)</f>
        <v>0</v>
      </c>
      <c r="EG945" s="233">
        <f ca="1">COUNTIF('Knock Out Stages'!O7:O85,DT945)</f>
        <v>0</v>
      </c>
      <c r="EH945" s="233">
        <f ca="1">COUNTIF('Knock Out Stages'!P7:P85,DT945)</f>
        <v>0</v>
      </c>
      <c r="EI945" s="233">
        <f ca="1">COUNTIF('Knock Out Stages'!Q7:Q85,DT945)</f>
        <v>0</v>
      </c>
      <c r="EJ945" s="233">
        <f ca="1">COUNTIF('Knock Out Stages'!R7:R85,DT945)</f>
        <v>0</v>
      </c>
      <c r="EK945" s="233">
        <f t="shared" ca="1" si="953"/>
        <v>0</v>
      </c>
      <c r="EL945" s="235">
        <f ca="1">RANK(EK945,EK3:EK1250)+COUNTIF(EK3:EK945,EK945)-1</f>
        <v>943</v>
      </c>
      <c r="EM945" s="233" t="str">
        <f t="shared" ca="1" si="954"/>
        <v>Flaco López (Argentina)</v>
      </c>
    </row>
    <row r="946" spans="121:143" x14ac:dyDescent="0.2">
      <c r="DQ946" s="233" t="str">
        <f t="shared" ca="1" si="956"/>
        <v>Argentina</v>
      </c>
      <c r="DR946" s="233">
        <f t="shared" si="950"/>
        <v>7</v>
      </c>
      <c r="DS946" s="233">
        <f t="shared" si="951"/>
        <v>35</v>
      </c>
      <c r="DT946" s="233" t="str">
        <f ca="1">OFFSET(C3,DR946,DS946)</f>
        <v>Franco Mastantuono</v>
      </c>
      <c r="DU946" s="233">
        <f ca="1">COUNTIF('Group Stages'!J7:J150,DT946)</f>
        <v>0</v>
      </c>
      <c r="DV946" s="233">
        <f ca="1">COUNTIF('Group Stages'!K7:K150,DT946)</f>
        <v>0</v>
      </c>
      <c r="DW946" s="233">
        <f ca="1">COUNTIF('Group Stages'!L7:L150,DT946)</f>
        <v>0</v>
      </c>
      <c r="DX946" s="233">
        <f ca="1">COUNTIF('Group Stages'!M7:M150,DT946)</f>
        <v>0</v>
      </c>
      <c r="DY946" s="233">
        <f ca="1">COUNTIF('Group Stages'!N7:N150,DT946)</f>
        <v>0</v>
      </c>
      <c r="DZ946" s="233">
        <f ca="1">COUNTIF('Group Stages'!O7:O150,DT946)</f>
        <v>0</v>
      </c>
      <c r="EA946" s="233">
        <f ca="1">COUNTIF('Group Stages'!P7:P150,DT946)</f>
        <v>0</v>
      </c>
      <c r="EB946" s="233">
        <f ca="1">COUNTIF('Group Stages'!Q7:Q150,DT946)</f>
        <v>0</v>
      </c>
      <c r="EC946" s="233">
        <f ca="1">COUNTIF('Knock Out Stages'!K7:K85,DT946)</f>
        <v>0</v>
      </c>
      <c r="ED946" s="233">
        <f ca="1">COUNTIF('Knock Out Stages'!L7:L85,DT946)</f>
        <v>0</v>
      </c>
      <c r="EE946" s="233">
        <f ca="1">COUNTIF('Knock Out Stages'!M7:M85,DT946)</f>
        <v>0</v>
      </c>
      <c r="EF946" s="233">
        <f ca="1">COUNTIF('Knock Out Stages'!N7:N85,DT946)</f>
        <v>0</v>
      </c>
      <c r="EG946" s="233">
        <f ca="1">COUNTIF('Knock Out Stages'!O7:O85,DT946)</f>
        <v>0</v>
      </c>
      <c r="EH946" s="233">
        <f ca="1">COUNTIF('Knock Out Stages'!P7:P85,DT946)</f>
        <v>0</v>
      </c>
      <c r="EI946" s="233">
        <f ca="1">COUNTIF('Knock Out Stages'!Q7:Q85,DT946)</f>
        <v>0</v>
      </c>
      <c r="EJ946" s="233">
        <f ca="1">COUNTIF('Knock Out Stages'!R7:R85,DT946)</f>
        <v>0</v>
      </c>
      <c r="EK946" s="233">
        <f t="shared" ca="1" si="953"/>
        <v>0</v>
      </c>
      <c r="EL946" s="235">
        <f ca="1">RANK(EK946,EK3:EK1250)+COUNTIF(EK3:EK946,EK946)-1</f>
        <v>944</v>
      </c>
      <c r="EM946" s="233" t="str">
        <f t="shared" ca="1" si="954"/>
        <v>Franco Mastantuono (Argentina)</v>
      </c>
    </row>
    <row r="947" spans="121:143" x14ac:dyDescent="0.2">
      <c r="DQ947" s="233" t="str">
        <f t="shared" ca="1" si="956"/>
        <v>Argentina</v>
      </c>
      <c r="DR947" s="233">
        <f t="shared" si="950"/>
        <v>8</v>
      </c>
      <c r="DS947" s="233">
        <f t="shared" si="951"/>
        <v>35</v>
      </c>
      <c r="DT947" s="233" t="str">
        <f ca="1">OFFSET(C3,DR947,DS947)</f>
        <v>Gabriel Rojas</v>
      </c>
      <c r="DU947" s="233">
        <f ca="1">COUNTIF('Group Stages'!J7:J150,DT947)</f>
        <v>0</v>
      </c>
      <c r="DV947" s="233">
        <f ca="1">COUNTIF('Group Stages'!K7:K150,DT947)</f>
        <v>0</v>
      </c>
      <c r="DW947" s="233">
        <f ca="1">COUNTIF('Group Stages'!L7:L150,DT947)</f>
        <v>0</v>
      </c>
      <c r="DX947" s="233">
        <f ca="1">COUNTIF('Group Stages'!M7:M150,DT947)</f>
        <v>0</v>
      </c>
      <c r="DY947" s="233">
        <f ca="1">COUNTIF('Group Stages'!N7:N150,DT947)</f>
        <v>0</v>
      </c>
      <c r="DZ947" s="233">
        <f ca="1">COUNTIF('Group Stages'!O7:O150,DT947)</f>
        <v>0</v>
      </c>
      <c r="EA947" s="233">
        <f ca="1">COUNTIF('Group Stages'!P7:P150,DT947)</f>
        <v>0</v>
      </c>
      <c r="EB947" s="233">
        <f ca="1">COUNTIF('Group Stages'!Q7:Q150,DT947)</f>
        <v>0</v>
      </c>
      <c r="EC947" s="233">
        <f ca="1">COUNTIF('Knock Out Stages'!K7:K85,DT947)</f>
        <v>0</v>
      </c>
      <c r="ED947" s="233">
        <f ca="1">COUNTIF('Knock Out Stages'!L7:L85,DT947)</f>
        <v>0</v>
      </c>
      <c r="EE947" s="233">
        <f ca="1">COUNTIF('Knock Out Stages'!M7:M85,DT947)</f>
        <v>0</v>
      </c>
      <c r="EF947" s="233">
        <f ca="1">COUNTIF('Knock Out Stages'!N7:N85,DT947)</f>
        <v>0</v>
      </c>
      <c r="EG947" s="233">
        <f ca="1">COUNTIF('Knock Out Stages'!O7:O85,DT947)</f>
        <v>0</v>
      </c>
      <c r="EH947" s="233">
        <f ca="1">COUNTIF('Knock Out Stages'!P7:P85,DT947)</f>
        <v>0</v>
      </c>
      <c r="EI947" s="233">
        <f ca="1">COUNTIF('Knock Out Stages'!Q7:Q85,DT947)</f>
        <v>0</v>
      </c>
      <c r="EJ947" s="233">
        <f ca="1">COUNTIF('Knock Out Stages'!R7:R85,DT947)</f>
        <v>0</v>
      </c>
      <c r="EK947" s="233">
        <f t="shared" ca="1" si="953"/>
        <v>0</v>
      </c>
      <c r="EL947" s="235">
        <f ca="1">RANK(EK947,EK3:EK1250)+COUNTIF(EK3:EK947,EK947)-1</f>
        <v>945</v>
      </c>
      <c r="EM947" s="233" t="str">
        <f t="shared" ca="1" si="954"/>
        <v>Gabriel Rojas (Argentina)</v>
      </c>
    </row>
    <row r="948" spans="121:143" x14ac:dyDescent="0.2">
      <c r="DQ948" s="233" t="str">
        <f t="shared" ca="1" si="956"/>
        <v>Argentina</v>
      </c>
      <c r="DR948" s="233">
        <f t="shared" si="950"/>
        <v>9</v>
      </c>
      <c r="DS948" s="233">
        <f t="shared" si="951"/>
        <v>35</v>
      </c>
      <c r="DT948" s="233" t="str">
        <f ca="1">OFFSET(C3,DR948,DS948)</f>
        <v>Gerónimo Rulli</v>
      </c>
      <c r="DU948" s="233">
        <f ca="1">COUNTIF('Group Stages'!J7:J150,DT948)</f>
        <v>0</v>
      </c>
      <c r="DV948" s="233">
        <f ca="1">COUNTIF('Group Stages'!K7:K150,DT948)</f>
        <v>0</v>
      </c>
      <c r="DW948" s="233">
        <f ca="1">COUNTIF('Group Stages'!L7:L150,DT948)</f>
        <v>0</v>
      </c>
      <c r="DX948" s="233">
        <f ca="1">COUNTIF('Group Stages'!M7:M150,DT948)</f>
        <v>0</v>
      </c>
      <c r="DY948" s="233">
        <f ca="1">COUNTIF('Group Stages'!N7:N150,DT948)</f>
        <v>0</v>
      </c>
      <c r="DZ948" s="233">
        <f ca="1">COUNTIF('Group Stages'!O7:O150,DT948)</f>
        <v>0</v>
      </c>
      <c r="EA948" s="233">
        <f ca="1">COUNTIF('Group Stages'!P7:P150,DT948)</f>
        <v>0</v>
      </c>
      <c r="EB948" s="233">
        <f ca="1">COUNTIF('Group Stages'!Q7:Q150,DT948)</f>
        <v>0</v>
      </c>
      <c r="EC948" s="233">
        <f ca="1">COUNTIF('Knock Out Stages'!K7:K85,DT948)</f>
        <v>0</v>
      </c>
      <c r="ED948" s="233">
        <f ca="1">COUNTIF('Knock Out Stages'!L7:L85,DT948)</f>
        <v>0</v>
      </c>
      <c r="EE948" s="233">
        <f ca="1">COUNTIF('Knock Out Stages'!M7:M85,DT948)</f>
        <v>0</v>
      </c>
      <c r="EF948" s="233">
        <f ca="1">COUNTIF('Knock Out Stages'!N7:N85,DT948)</f>
        <v>0</v>
      </c>
      <c r="EG948" s="233">
        <f ca="1">COUNTIF('Knock Out Stages'!O7:O85,DT948)</f>
        <v>0</v>
      </c>
      <c r="EH948" s="233">
        <f ca="1">COUNTIF('Knock Out Stages'!P7:P85,DT948)</f>
        <v>0</v>
      </c>
      <c r="EI948" s="233">
        <f ca="1">COUNTIF('Knock Out Stages'!Q7:Q85,DT948)</f>
        <v>0</v>
      </c>
      <c r="EJ948" s="233">
        <f ca="1">COUNTIF('Knock Out Stages'!R7:R85,DT948)</f>
        <v>0</v>
      </c>
      <c r="EK948" s="233">
        <f t="shared" ca="1" si="953"/>
        <v>0</v>
      </c>
      <c r="EL948" s="235">
        <f ca="1">RANK(EK948,EK3:EK1250)+COUNTIF(EK3:EK948,EK948)-1</f>
        <v>946</v>
      </c>
      <c r="EM948" s="233" t="str">
        <f t="shared" ca="1" si="954"/>
        <v>Gerónimo Rulli (Argentina)</v>
      </c>
    </row>
    <row r="949" spans="121:143" x14ac:dyDescent="0.2">
      <c r="DQ949" s="233" t="str">
        <f t="shared" ca="1" si="956"/>
        <v>Argentina</v>
      </c>
      <c r="DR949" s="233">
        <f t="shared" si="950"/>
        <v>10</v>
      </c>
      <c r="DS949" s="233">
        <f t="shared" si="951"/>
        <v>35</v>
      </c>
      <c r="DT949" s="233" t="str">
        <f ca="1">OFFSET(C3,DR949,DS949)</f>
        <v>Gianluca Prestianni</v>
      </c>
      <c r="DU949" s="233">
        <f ca="1">COUNTIF('Group Stages'!J7:J150,DT949)</f>
        <v>0</v>
      </c>
      <c r="DV949" s="233">
        <f ca="1">COUNTIF('Group Stages'!K7:K150,DT949)</f>
        <v>0</v>
      </c>
      <c r="DW949" s="233">
        <f ca="1">COUNTIF('Group Stages'!L7:L150,DT949)</f>
        <v>0</v>
      </c>
      <c r="DX949" s="233">
        <f ca="1">COUNTIF('Group Stages'!M7:M150,DT949)</f>
        <v>0</v>
      </c>
      <c r="DY949" s="233">
        <f ca="1">COUNTIF('Group Stages'!N7:N150,DT949)</f>
        <v>0</v>
      </c>
      <c r="DZ949" s="233">
        <f ca="1">COUNTIF('Group Stages'!O7:O150,DT949)</f>
        <v>0</v>
      </c>
      <c r="EA949" s="233">
        <f ca="1">COUNTIF('Group Stages'!P7:P150,DT949)</f>
        <v>0</v>
      </c>
      <c r="EB949" s="233">
        <f ca="1">COUNTIF('Group Stages'!Q7:Q150,DT949)</f>
        <v>0</v>
      </c>
      <c r="EC949" s="233">
        <f ca="1">COUNTIF('Knock Out Stages'!K7:K85,DT949)</f>
        <v>0</v>
      </c>
      <c r="ED949" s="233">
        <f ca="1">COUNTIF('Knock Out Stages'!L7:L85,DT949)</f>
        <v>0</v>
      </c>
      <c r="EE949" s="233">
        <f ca="1">COUNTIF('Knock Out Stages'!M7:M85,DT949)</f>
        <v>0</v>
      </c>
      <c r="EF949" s="233">
        <f ca="1">COUNTIF('Knock Out Stages'!N7:N85,DT949)</f>
        <v>0</v>
      </c>
      <c r="EG949" s="233">
        <f ca="1">COUNTIF('Knock Out Stages'!O7:O85,DT949)</f>
        <v>0</v>
      </c>
      <c r="EH949" s="233">
        <f ca="1">COUNTIF('Knock Out Stages'!P7:P85,DT949)</f>
        <v>0</v>
      </c>
      <c r="EI949" s="233">
        <f ca="1">COUNTIF('Knock Out Stages'!Q7:Q85,DT949)</f>
        <v>0</v>
      </c>
      <c r="EJ949" s="233">
        <f ca="1">COUNTIF('Knock Out Stages'!R7:R85,DT949)</f>
        <v>0</v>
      </c>
      <c r="EK949" s="233">
        <f t="shared" ca="1" si="953"/>
        <v>0</v>
      </c>
      <c r="EL949" s="235">
        <f ca="1">RANK(EK949,EK3:EK1250)+COUNTIF(EK3:EK949,EK949)-1</f>
        <v>947</v>
      </c>
      <c r="EM949" s="233" t="str">
        <f t="shared" ca="1" si="954"/>
        <v>Gianluca Prestianni (Argentina)</v>
      </c>
    </row>
    <row r="950" spans="121:143" x14ac:dyDescent="0.2">
      <c r="DQ950" s="233" t="str">
        <f t="shared" ca="1" si="956"/>
        <v>Argentina</v>
      </c>
      <c r="DR950" s="233">
        <f t="shared" si="950"/>
        <v>11</v>
      </c>
      <c r="DS950" s="233">
        <f t="shared" si="951"/>
        <v>35</v>
      </c>
      <c r="DT950" s="233" t="str">
        <f ca="1">OFFSET(C3,DR950,DS950)</f>
        <v>Giuliano Simeone</v>
      </c>
      <c r="DU950" s="233">
        <f ca="1">COUNTIF('Group Stages'!J7:J150,DT950)</f>
        <v>0</v>
      </c>
      <c r="DV950" s="233">
        <f ca="1">COUNTIF('Group Stages'!K7:K150,DT950)</f>
        <v>0</v>
      </c>
      <c r="DW950" s="233">
        <f ca="1">COUNTIF('Group Stages'!L7:L150,DT950)</f>
        <v>0</v>
      </c>
      <c r="DX950" s="233">
        <f ca="1">COUNTIF('Group Stages'!M7:M150,DT950)</f>
        <v>0</v>
      </c>
      <c r="DY950" s="233">
        <f ca="1">COUNTIF('Group Stages'!N7:N150,DT950)</f>
        <v>0</v>
      </c>
      <c r="DZ950" s="233">
        <f ca="1">COUNTIF('Group Stages'!O7:O150,DT950)</f>
        <v>0</v>
      </c>
      <c r="EA950" s="233">
        <f ca="1">COUNTIF('Group Stages'!P7:P150,DT950)</f>
        <v>0</v>
      </c>
      <c r="EB950" s="233">
        <f ca="1">COUNTIF('Group Stages'!Q7:Q150,DT950)</f>
        <v>0</v>
      </c>
      <c r="EC950" s="233">
        <f ca="1">COUNTIF('Knock Out Stages'!K7:K85,DT950)</f>
        <v>0</v>
      </c>
      <c r="ED950" s="233">
        <f ca="1">COUNTIF('Knock Out Stages'!L7:L85,DT950)</f>
        <v>0</v>
      </c>
      <c r="EE950" s="233">
        <f ca="1">COUNTIF('Knock Out Stages'!M7:M85,DT950)</f>
        <v>0</v>
      </c>
      <c r="EF950" s="233">
        <f ca="1">COUNTIF('Knock Out Stages'!N7:N85,DT950)</f>
        <v>0</v>
      </c>
      <c r="EG950" s="233">
        <f ca="1">COUNTIF('Knock Out Stages'!O7:O85,DT950)</f>
        <v>0</v>
      </c>
      <c r="EH950" s="233">
        <f ca="1">COUNTIF('Knock Out Stages'!P7:P85,DT950)</f>
        <v>0</v>
      </c>
      <c r="EI950" s="233">
        <f ca="1">COUNTIF('Knock Out Stages'!Q7:Q85,DT950)</f>
        <v>0</v>
      </c>
      <c r="EJ950" s="233">
        <f ca="1">COUNTIF('Knock Out Stages'!R7:R85,DT950)</f>
        <v>0</v>
      </c>
      <c r="EK950" s="233">
        <f t="shared" ca="1" si="953"/>
        <v>0</v>
      </c>
      <c r="EL950" s="235">
        <f ca="1">RANK(EK950,EK3:EK1250)+COUNTIF(EK3:EK950,EK950)-1</f>
        <v>948</v>
      </c>
      <c r="EM950" s="233" t="str">
        <f t="shared" ca="1" si="954"/>
        <v>Giuliano Simeone (Argentina)</v>
      </c>
    </row>
    <row r="951" spans="121:143" x14ac:dyDescent="0.2">
      <c r="DQ951" s="233" t="str">
        <f t="shared" ca="1" si="956"/>
        <v>Argentina</v>
      </c>
      <c r="DR951" s="233">
        <f t="shared" si="950"/>
        <v>12</v>
      </c>
      <c r="DS951" s="233">
        <f t="shared" si="951"/>
        <v>35</v>
      </c>
      <c r="DT951" s="233" t="str">
        <f ca="1">OFFSET(C3,DR951,DS951)</f>
        <v>Juan Musso</v>
      </c>
      <c r="DU951" s="233">
        <f ca="1">COUNTIF('Group Stages'!J7:J150,DT951)</f>
        <v>0</v>
      </c>
      <c r="DV951" s="233">
        <f ca="1">COUNTIF('Group Stages'!K7:K150,DT951)</f>
        <v>0</v>
      </c>
      <c r="DW951" s="233">
        <f ca="1">COUNTIF('Group Stages'!L7:L150,DT951)</f>
        <v>0</v>
      </c>
      <c r="DX951" s="233">
        <f ca="1">COUNTIF('Group Stages'!M7:M150,DT951)</f>
        <v>0</v>
      </c>
      <c r="DY951" s="233">
        <f ca="1">COUNTIF('Group Stages'!N7:N150,DT951)</f>
        <v>0</v>
      </c>
      <c r="DZ951" s="233">
        <f ca="1">COUNTIF('Group Stages'!O7:O150,DT951)</f>
        <v>0</v>
      </c>
      <c r="EA951" s="233">
        <f ca="1">COUNTIF('Group Stages'!P7:P150,DT951)</f>
        <v>0</v>
      </c>
      <c r="EB951" s="233">
        <f ca="1">COUNTIF('Group Stages'!Q7:Q150,DT951)</f>
        <v>0</v>
      </c>
      <c r="EC951" s="233">
        <f ca="1">COUNTIF('Knock Out Stages'!K7:K85,DT951)</f>
        <v>0</v>
      </c>
      <c r="ED951" s="233">
        <f ca="1">COUNTIF('Knock Out Stages'!L7:L85,DT951)</f>
        <v>0</v>
      </c>
      <c r="EE951" s="233">
        <f ca="1">COUNTIF('Knock Out Stages'!M7:M85,DT951)</f>
        <v>0</v>
      </c>
      <c r="EF951" s="233">
        <f ca="1">COUNTIF('Knock Out Stages'!N7:N85,DT951)</f>
        <v>0</v>
      </c>
      <c r="EG951" s="233">
        <f ca="1">COUNTIF('Knock Out Stages'!O7:O85,DT951)</f>
        <v>0</v>
      </c>
      <c r="EH951" s="233">
        <f ca="1">COUNTIF('Knock Out Stages'!P7:P85,DT951)</f>
        <v>0</v>
      </c>
      <c r="EI951" s="233">
        <f ca="1">COUNTIF('Knock Out Stages'!Q7:Q85,DT951)</f>
        <v>0</v>
      </c>
      <c r="EJ951" s="233">
        <f ca="1">COUNTIF('Knock Out Stages'!R7:R85,DT951)</f>
        <v>0</v>
      </c>
      <c r="EK951" s="233">
        <f t="shared" ca="1" si="953"/>
        <v>0</v>
      </c>
      <c r="EL951" s="235">
        <f ca="1">RANK(EK951,EK3:EK1250)+COUNTIF(EK3:EK951,EK951)-1</f>
        <v>949</v>
      </c>
      <c r="EM951" s="233" t="str">
        <f t="shared" ca="1" si="954"/>
        <v>Juan Musso (Argentina)</v>
      </c>
    </row>
    <row r="952" spans="121:143" x14ac:dyDescent="0.2">
      <c r="DQ952" s="233" t="str">
        <f t="shared" ca="1" si="956"/>
        <v>Argentina</v>
      </c>
      <c r="DR952" s="233">
        <f t="shared" ref="DR952:DR1015" si="957">DR926</f>
        <v>13</v>
      </c>
      <c r="DS952" s="233">
        <f t="shared" ref="DS952:DS1015" si="958">DS926+1</f>
        <v>35</v>
      </c>
      <c r="DT952" s="233" t="str">
        <f ca="1">OFFSET(C3,DR952,DS952)</f>
        <v>Julián Álvarez</v>
      </c>
      <c r="DU952" s="233">
        <f ca="1">COUNTIF('Group Stages'!J7:J150,DT952)</f>
        <v>0</v>
      </c>
      <c r="DV952" s="233">
        <f ca="1">COUNTIF('Group Stages'!K7:K150,DT952)</f>
        <v>0</v>
      </c>
      <c r="DW952" s="233">
        <f ca="1">COUNTIF('Group Stages'!L7:L150,DT952)</f>
        <v>0</v>
      </c>
      <c r="DX952" s="233">
        <f ca="1">COUNTIF('Group Stages'!M7:M150,DT952)</f>
        <v>0</v>
      </c>
      <c r="DY952" s="233">
        <f ca="1">COUNTIF('Group Stages'!N7:N150,DT952)</f>
        <v>0</v>
      </c>
      <c r="DZ952" s="233">
        <f ca="1">COUNTIF('Group Stages'!O7:O150,DT952)</f>
        <v>0</v>
      </c>
      <c r="EA952" s="233">
        <f ca="1">COUNTIF('Group Stages'!P7:P150,DT952)</f>
        <v>0</v>
      </c>
      <c r="EB952" s="233">
        <f ca="1">COUNTIF('Group Stages'!Q7:Q150,DT952)</f>
        <v>0</v>
      </c>
      <c r="EC952" s="233">
        <f ca="1">COUNTIF('Knock Out Stages'!K7:K85,DT952)</f>
        <v>0</v>
      </c>
      <c r="ED952" s="233">
        <f ca="1">COUNTIF('Knock Out Stages'!L7:L85,DT952)</f>
        <v>0</v>
      </c>
      <c r="EE952" s="233">
        <f ca="1">COUNTIF('Knock Out Stages'!M7:M85,DT952)</f>
        <v>0</v>
      </c>
      <c r="EF952" s="233">
        <f ca="1">COUNTIF('Knock Out Stages'!N7:N85,DT952)</f>
        <v>0</v>
      </c>
      <c r="EG952" s="233">
        <f ca="1">COUNTIF('Knock Out Stages'!O7:O85,DT952)</f>
        <v>0</v>
      </c>
      <c r="EH952" s="233">
        <f ca="1">COUNTIF('Knock Out Stages'!P7:P85,DT952)</f>
        <v>0</v>
      </c>
      <c r="EI952" s="233">
        <f ca="1">COUNTIF('Knock Out Stages'!Q7:Q85,DT952)</f>
        <v>0</v>
      </c>
      <c r="EJ952" s="233">
        <f ca="1">COUNTIF('Knock Out Stages'!R7:R85,DT952)</f>
        <v>0</v>
      </c>
      <c r="EK952" s="233">
        <f t="shared" ca="1" si="953"/>
        <v>0</v>
      </c>
      <c r="EL952" s="235">
        <f ca="1">RANK(EK952,EK3:EK1250)+COUNTIF(EK3:EK952,EK952)-1</f>
        <v>950</v>
      </c>
      <c r="EM952" s="233" t="str">
        <f t="shared" ca="1" si="954"/>
        <v>Julián Álvarez (Argentina)</v>
      </c>
    </row>
    <row r="953" spans="121:143" x14ac:dyDescent="0.2">
      <c r="DQ953" s="233" t="str">
        <f t="shared" ca="1" si="956"/>
        <v>Argentina</v>
      </c>
      <c r="DR953" s="233">
        <f t="shared" si="957"/>
        <v>14</v>
      </c>
      <c r="DS953" s="233">
        <f t="shared" si="958"/>
        <v>35</v>
      </c>
      <c r="DT953" s="233" t="str">
        <f ca="1">OFFSET(C3,DR953,DS953)</f>
        <v>Leandro Paredes</v>
      </c>
      <c r="DU953" s="233">
        <f ca="1">COUNTIF('Group Stages'!J7:J150,DT953)</f>
        <v>0</v>
      </c>
      <c r="DV953" s="233">
        <f ca="1">COUNTIF('Group Stages'!K7:K150,DT953)</f>
        <v>0</v>
      </c>
      <c r="DW953" s="233">
        <f ca="1">COUNTIF('Group Stages'!L7:L150,DT953)</f>
        <v>0</v>
      </c>
      <c r="DX953" s="233">
        <f ca="1">COUNTIF('Group Stages'!M7:M150,DT953)</f>
        <v>0</v>
      </c>
      <c r="DY953" s="233">
        <f ca="1">COUNTIF('Group Stages'!N7:N150,DT953)</f>
        <v>0</v>
      </c>
      <c r="DZ953" s="233">
        <f ca="1">COUNTIF('Group Stages'!O7:O150,DT953)</f>
        <v>0</v>
      </c>
      <c r="EA953" s="233">
        <f ca="1">COUNTIF('Group Stages'!P7:P150,DT953)</f>
        <v>0</v>
      </c>
      <c r="EB953" s="233">
        <f ca="1">COUNTIF('Group Stages'!Q7:Q150,DT953)</f>
        <v>0</v>
      </c>
      <c r="EC953" s="233">
        <f ca="1">COUNTIF('Knock Out Stages'!K7:K85,DT953)</f>
        <v>0</v>
      </c>
      <c r="ED953" s="233">
        <f ca="1">COUNTIF('Knock Out Stages'!L7:L85,DT953)</f>
        <v>0</v>
      </c>
      <c r="EE953" s="233">
        <f ca="1">COUNTIF('Knock Out Stages'!M7:M85,DT953)</f>
        <v>0</v>
      </c>
      <c r="EF953" s="233">
        <f ca="1">COUNTIF('Knock Out Stages'!N7:N85,DT953)</f>
        <v>0</v>
      </c>
      <c r="EG953" s="233">
        <f ca="1">COUNTIF('Knock Out Stages'!O7:O85,DT953)</f>
        <v>0</v>
      </c>
      <c r="EH953" s="233">
        <f ca="1">COUNTIF('Knock Out Stages'!P7:P85,DT953)</f>
        <v>0</v>
      </c>
      <c r="EI953" s="233">
        <f ca="1">COUNTIF('Knock Out Stages'!Q7:Q85,DT953)</f>
        <v>0</v>
      </c>
      <c r="EJ953" s="233">
        <f ca="1">COUNTIF('Knock Out Stages'!R7:R85,DT953)</f>
        <v>0</v>
      </c>
      <c r="EK953" s="233">
        <f t="shared" ca="1" si="953"/>
        <v>0</v>
      </c>
      <c r="EL953" s="235">
        <f ca="1">RANK(EK953,EK3:EK1250)+COUNTIF(EK3:EK953,EK953)-1</f>
        <v>951</v>
      </c>
      <c r="EM953" s="233" t="str">
        <f t="shared" ca="1" si="954"/>
        <v>Leandro Paredes (Argentina)</v>
      </c>
    </row>
    <row r="954" spans="121:143" x14ac:dyDescent="0.2">
      <c r="DQ954" s="233" t="str">
        <f t="shared" ca="1" si="956"/>
        <v>Argentina</v>
      </c>
      <c r="DR954" s="233">
        <f t="shared" si="957"/>
        <v>15</v>
      </c>
      <c r="DS954" s="233">
        <f t="shared" si="958"/>
        <v>35</v>
      </c>
      <c r="DT954" s="233" t="str">
        <f ca="1">OFFSET(C3,DR954,DS954)</f>
        <v>Lionel Messi</v>
      </c>
      <c r="DU954" s="233">
        <f ca="1">COUNTIF('Group Stages'!J7:J150,DT954)</f>
        <v>0</v>
      </c>
      <c r="DV954" s="233">
        <f ca="1">COUNTIF('Group Stages'!K7:K150,DT954)</f>
        <v>0</v>
      </c>
      <c r="DW954" s="233">
        <f ca="1">COUNTIF('Group Stages'!L7:L150,DT954)</f>
        <v>0</v>
      </c>
      <c r="DX954" s="233">
        <f ca="1">COUNTIF('Group Stages'!M7:M150,DT954)</f>
        <v>0</v>
      </c>
      <c r="DY954" s="233">
        <f ca="1">COUNTIF('Group Stages'!N7:N150,DT954)</f>
        <v>0</v>
      </c>
      <c r="DZ954" s="233">
        <f ca="1">COUNTIF('Group Stages'!O7:O150,DT954)</f>
        <v>0</v>
      </c>
      <c r="EA954" s="233">
        <f ca="1">COUNTIF('Group Stages'!P7:P150,DT954)</f>
        <v>0</v>
      </c>
      <c r="EB954" s="233">
        <f ca="1">COUNTIF('Group Stages'!Q7:Q150,DT954)</f>
        <v>0</v>
      </c>
      <c r="EC954" s="233">
        <f ca="1">COUNTIF('Knock Out Stages'!K7:K85,DT954)</f>
        <v>0</v>
      </c>
      <c r="ED954" s="233">
        <f ca="1">COUNTIF('Knock Out Stages'!L7:L85,DT954)</f>
        <v>0</v>
      </c>
      <c r="EE954" s="233">
        <f ca="1">COUNTIF('Knock Out Stages'!M7:M85,DT954)</f>
        <v>0</v>
      </c>
      <c r="EF954" s="233">
        <f ca="1">COUNTIF('Knock Out Stages'!N7:N85,DT954)</f>
        <v>0</v>
      </c>
      <c r="EG954" s="233">
        <f ca="1">COUNTIF('Knock Out Stages'!O7:O85,DT954)</f>
        <v>0</v>
      </c>
      <c r="EH954" s="233">
        <f ca="1">COUNTIF('Knock Out Stages'!P7:P85,DT954)</f>
        <v>0</v>
      </c>
      <c r="EI954" s="233">
        <f ca="1">COUNTIF('Knock Out Stages'!Q7:Q85,DT954)</f>
        <v>0</v>
      </c>
      <c r="EJ954" s="233">
        <f ca="1">COUNTIF('Knock Out Stages'!R7:R85,DT954)</f>
        <v>0</v>
      </c>
      <c r="EK954" s="233">
        <f t="shared" ca="1" si="953"/>
        <v>0</v>
      </c>
      <c r="EL954" s="235">
        <f ca="1">RANK(EK954,EK3:EK1250)+COUNTIF(EK3:EK954,EK954)-1</f>
        <v>952</v>
      </c>
      <c r="EM954" s="233" t="str">
        <f t="shared" ca="1" si="954"/>
        <v>Lionel Messi (Argentina)</v>
      </c>
    </row>
    <row r="955" spans="121:143" x14ac:dyDescent="0.2">
      <c r="DQ955" s="233" t="str">
        <f t="shared" ca="1" si="956"/>
        <v>Argentina</v>
      </c>
      <c r="DR955" s="233">
        <f t="shared" si="957"/>
        <v>16</v>
      </c>
      <c r="DS955" s="233">
        <f t="shared" si="958"/>
        <v>35</v>
      </c>
      <c r="DT955" s="233" t="str">
        <f ca="1">OFFSET(C3,DR955,DS955)</f>
        <v>Lucas Martínez Quarta</v>
      </c>
      <c r="DU955" s="233">
        <f ca="1">COUNTIF('Group Stages'!J7:J150,DT955)</f>
        <v>0</v>
      </c>
      <c r="DV955" s="233">
        <f ca="1">COUNTIF('Group Stages'!K7:K150,DT955)</f>
        <v>0</v>
      </c>
      <c r="DW955" s="233">
        <f ca="1">COUNTIF('Group Stages'!L7:L150,DT955)</f>
        <v>0</v>
      </c>
      <c r="DX955" s="233">
        <f ca="1">COUNTIF('Group Stages'!M7:M150,DT955)</f>
        <v>0</v>
      </c>
      <c r="DY955" s="233">
        <f ca="1">COUNTIF('Group Stages'!N7:N150,DT955)</f>
        <v>0</v>
      </c>
      <c r="DZ955" s="233">
        <f ca="1">COUNTIF('Group Stages'!O7:O150,DT955)</f>
        <v>0</v>
      </c>
      <c r="EA955" s="233">
        <f ca="1">COUNTIF('Group Stages'!P7:P150,DT955)</f>
        <v>0</v>
      </c>
      <c r="EB955" s="233">
        <f ca="1">COUNTIF('Group Stages'!Q7:Q150,DT955)</f>
        <v>0</v>
      </c>
      <c r="EC955" s="233">
        <f ca="1">COUNTIF('Knock Out Stages'!K7:K85,DT955)</f>
        <v>0</v>
      </c>
      <c r="ED955" s="233">
        <f ca="1">COUNTIF('Knock Out Stages'!L7:L85,DT955)</f>
        <v>0</v>
      </c>
      <c r="EE955" s="233">
        <f ca="1">COUNTIF('Knock Out Stages'!M7:M85,DT955)</f>
        <v>0</v>
      </c>
      <c r="EF955" s="233">
        <f ca="1">COUNTIF('Knock Out Stages'!N7:N85,DT955)</f>
        <v>0</v>
      </c>
      <c r="EG955" s="233">
        <f ca="1">COUNTIF('Knock Out Stages'!O7:O85,DT955)</f>
        <v>0</v>
      </c>
      <c r="EH955" s="233">
        <f ca="1">COUNTIF('Knock Out Stages'!P7:P85,DT955)</f>
        <v>0</v>
      </c>
      <c r="EI955" s="233">
        <f ca="1">COUNTIF('Knock Out Stages'!Q7:Q85,DT955)</f>
        <v>0</v>
      </c>
      <c r="EJ955" s="233">
        <f ca="1">COUNTIF('Knock Out Stages'!R7:R85,DT955)</f>
        <v>0</v>
      </c>
      <c r="EK955" s="233">
        <f t="shared" ca="1" si="953"/>
        <v>0</v>
      </c>
      <c r="EL955" s="235">
        <f ca="1">RANK(EK955,EK3:EK1250)+COUNTIF(EK3:EK955,EK955)-1</f>
        <v>953</v>
      </c>
      <c r="EM955" s="233" t="str">
        <f t="shared" ca="1" si="954"/>
        <v>Lucas Martínez Quarta (Argentina)</v>
      </c>
    </row>
    <row r="956" spans="121:143" x14ac:dyDescent="0.2">
      <c r="DQ956" s="233" t="str">
        <f t="shared" ca="1" si="956"/>
        <v>Argentina</v>
      </c>
      <c r="DR956" s="233">
        <f t="shared" si="957"/>
        <v>17</v>
      </c>
      <c r="DS956" s="233">
        <f t="shared" si="958"/>
        <v>35</v>
      </c>
      <c r="DT956" s="233" t="str">
        <f ca="1">OFFSET(C3,DR956,DS956)</f>
        <v>Marcos Acuña</v>
      </c>
      <c r="DU956" s="233">
        <f ca="1">COUNTIF('Group Stages'!J7:J150,DT956)</f>
        <v>0</v>
      </c>
      <c r="DV956" s="233">
        <f ca="1">COUNTIF('Group Stages'!K7:K150,DT956)</f>
        <v>0</v>
      </c>
      <c r="DW956" s="233">
        <f ca="1">COUNTIF('Group Stages'!L7:L150,DT956)</f>
        <v>0</v>
      </c>
      <c r="DX956" s="233">
        <f ca="1">COUNTIF('Group Stages'!M7:M150,DT956)</f>
        <v>0</v>
      </c>
      <c r="DY956" s="233">
        <f ca="1">COUNTIF('Group Stages'!N7:N150,DT956)</f>
        <v>0</v>
      </c>
      <c r="DZ956" s="233">
        <f ca="1">COUNTIF('Group Stages'!O7:O150,DT956)</f>
        <v>0</v>
      </c>
      <c r="EA956" s="233">
        <f ca="1">COUNTIF('Group Stages'!P7:P150,DT956)</f>
        <v>0</v>
      </c>
      <c r="EB956" s="233">
        <f ca="1">COUNTIF('Group Stages'!Q7:Q150,DT956)</f>
        <v>0</v>
      </c>
      <c r="EC956" s="233">
        <f ca="1">COUNTIF('Knock Out Stages'!K7:K85,DT956)</f>
        <v>0</v>
      </c>
      <c r="ED956" s="233">
        <f ca="1">COUNTIF('Knock Out Stages'!L7:L85,DT956)</f>
        <v>0</v>
      </c>
      <c r="EE956" s="233">
        <f ca="1">COUNTIF('Knock Out Stages'!M7:M85,DT956)</f>
        <v>0</v>
      </c>
      <c r="EF956" s="233">
        <f ca="1">COUNTIF('Knock Out Stages'!N7:N85,DT956)</f>
        <v>0</v>
      </c>
      <c r="EG956" s="233">
        <f ca="1">COUNTIF('Knock Out Stages'!O7:O85,DT956)</f>
        <v>0</v>
      </c>
      <c r="EH956" s="233">
        <f ca="1">COUNTIF('Knock Out Stages'!P7:P85,DT956)</f>
        <v>0</v>
      </c>
      <c r="EI956" s="233">
        <f ca="1">COUNTIF('Knock Out Stages'!Q7:Q85,DT956)</f>
        <v>0</v>
      </c>
      <c r="EJ956" s="233">
        <f ca="1">COUNTIF('Knock Out Stages'!R7:R85,DT956)</f>
        <v>0</v>
      </c>
      <c r="EK956" s="233">
        <f t="shared" ca="1" si="953"/>
        <v>0</v>
      </c>
      <c r="EL956" s="235">
        <f ca="1">RANK(EK956,EK3:EK1250)+COUNTIF(EK3:EK956,EK956)-1</f>
        <v>954</v>
      </c>
      <c r="EM956" s="233" t="str">
        <f t="shared" ca="1" si="954"/>
        <v>Marcos Acuña (Argentina)</v>
      </c>
    </row>
    <row r="957" spans="121:143" x14ac:dyDescent="0.2">
      <c r="DQ957" s="233" t="str">
        <f t="shared" ca="1" si="956"/>
        <v>Argentina</v>
      </c>
      <c r="DR957" s="233">
        <f t="shared" si="957"/>
        <v>18</v>
      </c>
      <c r="DS957" s="233">
        <f t="shared" si="958"/>
        <v>35</v>
      </c>
      <c r="DT957" s="233" t="str">
        <f ca="1">OFFSET(C3,DR957,DS957)</f>
        <v>Marcos Senesi</v>
      </c>
      <c r="DU957" s="233">
        <f ca="1">COUNTIF('Group Stages'!J7:J150,DT957)</f>
        <v>0</v>
      </c>
      <c r="DV957" s="233">
        <f ca="1">COUNTIF('Group Stages'!K7:K150,DT957)</f>
        <v>0</v>
      </c>
      <c r="DW957" s="233">
        <f ca="1">COUNTIF('Group Stages'!L7:L150,DT957)</f>
        <v>0</v>
      </c>
      <c r="DX957" s="233">
        <f ca="1">COUNTIF('Group Stages'!M7:M150,DT957)</f>
        <v>0</v>
      </c>
      <c r="DY957" s="233">
        <f ca="1">COUNTIF('Group Stages'!N7:N150,DT957)</f>
        <v>0</v>
      </c>
      <c r="DZ957" s="233">
        <f ca="1">COUNTIF('Group Stages'!O7:O150,DT957)</f>
        <v>0</v>
      </c>
      <c r="EA957" s="233">
        <f ca="1">COUNTIF('Group Stages'!P7:P150,DT957)</f>
        <v>0</v>
      </c>
      <c r="EB957" s="233">
        <f ca="1">COUNTIF('Group Stages'!Q7:Q150,DT957)</f>
        <v>0</v>
      </c>
      <c r="EC957" s="233">
        <f ca="1">COUNTIF('Knock Out Stages'!K7:K85,DT957)</f>
        <v>0</v>
      </c>
      <c r="ED957" s="233">
        <f ca="1">COUNTIF('Knock Out Stages'!L7:L85,DT957)</f>
        <v>0</v>
      </c>
      <c r="EE957" s="233">
        <f ca="1">COUNTIF('Knock Out Stages'!M7:M85,DT957)</f>
        <v>0</v>
      </c>
      <c r="EF957" s="233">
        <f ca="1">COUNTIF('Knock Out Stages'!N7:N85,DT957)</f>
        <v>0</v>
      </c>
      <c r="EG957" s="233">
        <f ca="1">COUNTIF('Knock Out Stages'!O7:O85,DT957)</f>
        <v>0</v>
      </c>
      <c r="EH957" s="233">
        <f ca="1">COUNTIF('Knock Out Stages'!P7:P85,DT957)</f>
        <v>0</v>
      </c>
      <c r="EI957" s="233">
        <f ca="1">COUNTIF('Knock Out Stages'!Q7:Q85,DT957)</f>
        <v>0</v>
      </c>
      <c r="EJ957" s="233">
        <f ca="1">COUNTIF('Knock Out Stages'!R7:R85,DT957)</f>
        <v>0</v>
      </c>
      <c r="EK957" s="233">
        <f t="shared" ca="1" si="953"/>
        <v>0</v>
      </c>
      <c r="EL957" s="235">
        <f ca="1">RANK(EK957,EK3:EK1250)+COUNTIF(EK3:EK957,EK957)-1</f>
        <v>955</v>
      </c>
      <c r="EM957" s="233" t="str">
        <f t="shared" ca="1" si="954"/>
        <v>Marcos Senesi (Argentina)</v>
      </c>
    </row>
    <row r="958" spans="121:143" x14ac:dyDescent="0.2">
      <c r="DQ958" s="233" t="str">
        <f t="shared" ca="1" si="956"/>
        <v>Argentina</v>
      </c>
      <c r="DR958" s="233">
        <f t="shared" si="957"/>
        <v>19</v>
      </c>
      <c r="DS958" s="233">
        <f t="shared" si="958"/>
        <v>35</v>
      </c>
      <c r="DT958" s="233" t="str">
        <f ca="1">OFFSET(C3,DR958,DS958)</f>
        <v>Máximo Perrone</v>
      </c>
      <c r="DU958" s="233">
        <f ca="1">COUNTIF('Group Stages'!J7:J150,DT958)</f>
        <v>0</v>
      </c>
      <c r="DV958" s="233">
        <f ca="1">COUNTIF('Group Stages'!K7:K150,DT958)</f>
        <v>0</v>
      </c>
      <c r="DW958" s="233">
        <f ca="1">COUNTIF('Group Stages'!L7:L150,DT958)</f>
        <v>0</v>
      </c>
      <c r="DX958" s="233">
        <f ca="1">COUNTIF('Group Stages'!M7:M150,DT958)</f>
        <v>0</v>
      </c>
      <c r="DY958" s="233">
        <f ca="1">COUNTIF('Group Stages'!N7:N150,DT958)</f>
        <v>0</v>
      </c>
      <c r="DZ958" s="233">
        <f ca="1">COUNTIF('Group Stages'!O7:O150,DT958)</f>
        <v>0</v>
      </c>
      <c r="EA958" s="233">
        <f ca="1">COUNTIF('Group Stages'!P7:P150,DT958)</f>
        <v>0</v>
      </c>
      <c r="EB958" s="233">
        <f ca="1">COUNTIF('Group Stages'!Q7:Q150,DT958)</f>
        <v>0</v>
      </c>
      <c r="EC958" s="233">
        <f ca="1">COUNTIF('Knock Out Stages'!K7:K85,DT958)</f>
        <v>0</v>
      </c>
      <c r="ED958" s="233">
        <f ca="1">COUNTIF('Knock Out Stages'!L7:L85,DT958)</f>
        <v>0</v>
      </c>
      <c r="EE958" s="233">
        <f ca="1">COUNTIF('Knock Out Stages'!M7:M85,DT958)</f>
        <v>0</v>
      </c>
      <c r="EF958" s="233">
        <f ca="1">COUNTIF('Knock Out Stages'!N7:N85,DT958)</f>
        <v>0</v>
      </c>
      <c r="EG958" s="233">
        <f ca="1">COUNTIF('Knock Out Stages'!O7:O85,DT958)</f>
        <v>0</v>
      </c>
      <c r="EH958" s="233">
        <f ca="1">COUNTIF('Knock Out Stages'!P7:P85,DT958)</f>
        <v>0</v>
      </c>
      <c r="EI958" s="233">
        <f ca="1">COUNTIF('Knock Out Stages'!Q7:Q85,DT958)</f>
        <v>0</v>
      </c>
      <c r="EJ958" s="233">
        <f ca="1">COUNTIF('Knock Out Stages'!R7:R85,DT958)</f>
        <v>0</v>
      </c>
      <c r="EK958" s="233">
        <f t="shared" ca="1" si="953"/>
        <v>0</v>
      </c>
      <c r="EL958" s="235">
        <f ca="1">RANK(EK958,EK3:EK1250)+COUNTIF(EK3:EK958,EK958)-1</f>
        <v>956</v>
      </c>
      <c r="EM958" s="233" t="str">
        <f t="shared" ca="1" si="954"/>
        <v>Máximo Perrone (Argentina)</v>
      </c>
    </row>
    <row r="959" spans="121:143" x14ac:dyDescent="0.2">
      <c r="DQ959" s="233" t="str">
        <f t="shared" ca="1" si="956"/>
        <v>Argentina</v>
      </c>
      <c r="DR959" s="233">
        <f t="shared" si="957"/>
        <v>20</v>
      </c>
      <c r="DS959" s="233">
        <f t="shared" si="958"/>
        <v>35</v>
      </c>
      <c r="DT959" s="233" t="str">
        <f ca="1">OFFSET(C3,DR959,DS959)</f>
        <v>Nahuel Molina</v>
      </c>
      <c r="DU959" s="233">
        <f ca="1">COUNTIF('Group Stages'!J7:J150,DT959)</f>
        <v>0</v>
      </c>
      <c r="DV959" s="233">
        <f ca="1">COUNTIF('Group Stages'!K7:K150,DT959)</f>
        <v>0</v>
      </c>
      <c r="DW959" s="233">
        <f ca="1">COUNTIF('Group Stages'!L7:L150,DT959)</f>
        <v>0</v>
      </c>
      <c r="DX959" s="233">
        <f ca="1">COUNTIF('Group Stages'!M7:M150,DT959)</f>
        <v>0</v>
      </c>
      <c r="DY959" s="233">
        <f ca="1">COUNTIF('Group Stages'!N7:N150,DT959)</f>
        <v>0</v>
      </c>
      <c r="DZ959" s="233">
        <f ca="1">COUNTIF('Group Stages'!O7:O150,DT959)</f>
        <v>0</v>
      </c>
      <c r="EA959" s="233">
        <f ca="1">COUNTIF('Group Stages'!P7:P150,DT959)</f>
        <v>0</v>
      </c>
      <c r="EB959" s="233">
        <f ca="1">COUNTIF('Group Stages'!Q7:Q150,DT959)</f>
        <v>0</v>
      </c>
      <c r="EC959" s="233">
        <f ca="1">COUNTIF('Knock Out Stages'!K7:K85,DT959)</f>
        <v>0</v>
      </c>
      <c r="ED959" s="233">
        <f ca="1">COUNTIF('Knock Out Stages'!L7:L85,DT959)</f>
        <v>0</v>
      </c>
      <c r="EE959" s="233">
        <f ca="1">COUNTIF('Knock Out Stages'!M7:M85,DT959)</f>
        <v>0</v>
      </c>
      <c r="EF959" s="233">
        <f ca="1">COUNTIF('Knock Out Stages'!N7:N85,DT959)</f>
        <v>0</v>
      </c>
      <c r="EG959" s="233">
        <f ca="1">COUNTIF('Knock Out Stages'!O7:O85,DT959)</f>
        <v>0</v>
      </c>
      <c r="EH959" s="233">
        <f ca="1">COUNTIF('Knock Out Stages'!P7:P85,DT959)</f>
        <v>0</v>
      </c>
      <c r="EI959" s="233">
        <f ca="1">COUNTIF('Knock Out Stages'!Q7:Q85,DT959)</f>
        <v>0</v>
      </c>
      <c r="EJ959" s="233">
        <f ca="1">COUNTIF('Knock Out Stages'!R7:R85,DT959)</f>
        <v>0</v>
      </c>
      <c r="EK959" s="233">
        <f t="shared" ca="1" si="953"/>
        <v>0</v>
      </c>
      <c r="EL959" s="235">
        <f ca="1">RANK(EK959,EK3:EK1250)+COUNTIF(EK3:EK959,EK959)-1</f>
        <v>957</v>
      </c>
      <c r="EM959" s="233" t="str">
        <f t="shared" ca="1" si="954"/>
        <v>Nahuel Molina (Argentina)</v>
      </c>
    </row>
    <row r="960" spans="121:143" x14ac:dyDescent="0.2">
      <c r="DQ960" s="233" t="str">
        <f t="shared" ca="1" si="956"/>
        <v>Argentina</v>
      </c>
      <c r="DR960" s="233">
        <f t="shared" si="957"/>
        <v>21</v>
      </c>
      <c r="DS960" s="233">
        <f t="shared" si="958"/>
        <v>35</v>
      </c>
      <c r="DT960" s="233" t="str">
        <f ca="1">OFFSET(C3,DR960,DS960)</f>
        <v>Nico Paz</v>
      </c>
      <c r="DU960" s="233">
        <f ca="1">COUNTIF('Group Stages'!J7:J150,DT960)</f>
        <v>0</v>
      </c>
      <c r="DV960" s="233">
        <f ca="1">COUNTIF('Group Stages'!K7:K150,DT960)</f>
        <v>0</v>
      </c>
      <c r="DW960" s="233">
        <f ca="1">COUNTIF('Group Stages'!L7:L150,DT960)</f>
        <v>0</v>
      </c>
      <c r="DX960" s="233">
        <f ca="1">COUNTIF('Group Stages'!M7:M150,DT960)</f>
        <v>0</v>
      </c>
      <c r="DY960" s="233">
        <f ca="1">COUNTIF('Group Stages'!N7:N150,DT960)</f>
        <v>0</v>
      </c>
      <c r="DZ960" s="233">
        <f ca="1">COUNTIF('Group Stages'!O7:O150,DT960)</f>
        <v>0</v>
      </c>
      <c r="EA960" s="233">
        <f ca="1">COUNTIF('Group Stages'!P7:P150,DT960)</f>
        <v>0</v>
      </c>
      <c r="EB960" s="233">
        <f ca="1">COUNTIF('Group Stages'!Q7:Q150,DT960)</f>
        <v>0</v>
      </c>
      <c r="EC960" s="233">
        <f ca="1">COUNTIF('Knock Out Stages'!K7:K85,DT960)</f>
        <v>0</v>
      </c>
      <c r="ED960" s="233">
        <f ca="1">COUNTIF('Knock Out Stages'!L7:L85,DT960)</f>
        <v>0</v>
      </c>
      <c r="EE960" s="233">
        <f ca="1">COUNTIF('Knock Out Stages'!M7:M85,DT960)</f>
        <v>0</v>
      </c>
      <c r="EF960" s="233">
        <f ca="1">COUNTIF('Knock Out Stages'!N7:N85,DT960)</f>
        <v>0</v>
      </c>
      <c r="EG960" s="233">
        <f ca="1">COUNTIF('Knock Out Stages'!O7:O85,DT960)</f>
        <v>0</v>
      </c>
      <c r="EH960" s="233">
        <f ca="1">COUNTIF('Knock Out Stages'!P7:P85,DT960)</f>
        <v>0</v>
      </c>
      <c r="EI960" s="233">
        <f ca="1">COUNTIF('Knock Out Stages'!Q7:Q85,DT960)</f>
        <v>0</v>
      </c>
      <c r="EJ960" s="233">
        <f ca="1">COUNTIF('Knock Out Stages'!R7:R85,DT960)</f>
        <v>0</v>
      </c>
      <c r="EK960" s="233">
        <f t="shared" ca="1" si="953"/>
        <v>0</v>
      </c>
      <c r="EL960" s="235">
        <f ca="1">RANK(EK960,EK3:EK1250)+COUNTIF(EK3:EK960,EK960)-1</f>
        <v>958</v>
      </c>
      <c r="EM960" s="233" t="str">
        <f t="shared" ca="1" si="954"/>
        <v>Nico Paz (Argentina)</v>
      </c>
    </row>
    <row r="961" spans="121:143" x14ac:dyDescent="0.2">
      <c r="DQ961" s="233" t="str">
        <f t="shared" ca="1" si="956"/>
        <v>Argentina</v>
      </c>
      <c r="DR961" s="233">
        <f t="shared" si="957"/>
        <v>22</v>
      </c>
      <c r="DS961" s="233">
        <f t="shared" si="958"/>
        <v>35</v>
      </c>
      <c r="DT961" s="233" t="str">
        <f ca="1">OFFSET(C3,DR961,DS961)</f>
        <v>Nicolás González</v>
      </c>
      <c r="DU961" s="233">
        <f ca="1">COUNTIF('Group Stages'!J7:J150,DT961)</f>
        <v>0</v>
      </c>
      <c r="DV961" s="233">
        <f ca="1">COUNTIF('Group Stages'!K7:K150,DT961)</f>
        <v>0</v>
      </c>
      <c r="DW961" s="233">
        <f ca="1">COUNTIF('Group Stages'!L7:L150,DT961)</f>
        <v>0</v>
      </c>
      <c r="DX961" s="233">
        <f ca="1">COUNTIF('Group Stages'!M7:M150,DT961)</f>
        <v>0</v>
      </c>
      <c r="DY961" s="233">
        <f ca="1">COUNTIF('Group Stages'!N7:N150,DT961)</f>
        <v>0</v>
      </c>
      <c r="DZ961" s="233">
        <f ca="1">COUNTIF('Group Stages'!O7:O150,DT961)</f>
        <v>0</v>
      </c>
      <c r="EA961" s="233">
        <f ca="1">COUNTIF('Group Stages'!P7:P150,DT961)</f>
        <v>0</v>
      </c>
      <c r="EB961" s="233">
        <f ca="1">COUNTIF('Group Stages'!Q7:Q150,DT961)</f>
        <v>0</v>
      </c>
      <c r="EC961" s="233">
        <f ca="1">COUNTIF('Knock Out Stages'!K7:K85,DT961)</f>
        <v>0</v>
      </c>
      <c r="ED961" s="233">
        <f ca="1">COUNTIF('Knock Out Stages'!L7:L85,DT961)</f>
        <v>0</v>
      </c>
      <c r="EE961" s="233">
        <f ca="1">COUNTIF('Knock Out Stages'!M7:M85,DT961)</f>
        <v>0</v>
      </c>
      <c r="EF961" s="233">
        <f ca="1">COUNTIF('Knock Out Stages'!N7:N85,DT961)</f>
        <v>0</v>
      </c>
      <c r="EG961" s="233">
        <f ca="1">COUNTIF('Knock Out Stages'!O7:O85,DT961)</f>
        <v>0</v>
      </c>
      <c r="EH961" s="233">
        <f ca="1">COUNTIF('Knock Out Stages'!P7:P85,DT961)</f>
        <v>0</v>
      </c>
      <c r="EI961" s="233">
        <f ca="1">COUNTIF('Knock Out Stages'!Q7:Q85,DT961)</f>
        <v>0</v>
      </c>
      <c r="EJ961" s="233">
        <f ca="1">COUNTIF('Knock Out Stages'!R7:R85,DT961)</f>
        <v>0</v>
      </c>
      <c r="EK961" s="233">
        <f t="shared" ca="1" si="953"/>
        <v>0</v>
      </c>
      <c r="EL961" s="235">
        <f ca="1">RANK(EK961,EK3:EK1250)+COUNTIF(EK3:EK961,EK961)-1</f>
        <v>959</v>
      </c>
      <c r="EM961" s="233" t="str">
        <f t="shared" ca="1" si="954"/>
        <v>Nicolás González (Argentina)</v>
      </c>
    </row>
    <row r="962" spans="121:143" x14ac:dyDescent="0.2">
      <c r="DQ962" s="233" t="str">
        <f t="shared" ca="1" si="956"/>
        <v>Argentina</v>
      </c>
      <c r="DR962" s="233">
        <f t="shared" si="957"/>
        <v>23</v>
      </c>
      <c r="DS962" s="233">
        <f t="shared" si="958"/>
        <v>35</v>
      </c>
      <c r="DT962" s="233" t="str">
        <f ca="1">OFFSET(C3,DR962,DS962)</f>
        <v>Nicolás Otamendi</v>
      </c>
      <c r="DU962" s="233">
        <f ca="1">COUNTIF('Group Stages'!J7:J150,DT962)</f>
        <v>0</v>
      </c>
      <c r="DV962" s="233">
        <f ca="1">COUNTIF('Group Stages'!K7:K150,DT962)</f>
        <v>0</v>
      </c>
      <c r="DW962" s="233">
        <f ca="1">COUNTIF('Group Stages'!L7:L150,DT962)</f>
        <v>0</v>
      </c>
      <c r="DX962" s="233">
        <f ca="1">COUNTIF('Group Stages'!M7:M150,DT962)</f>
        <v>0</v>
      </c>
      <c r="DY962" s="233">
        <f ca="1">COUNTIF('Group Stages'!N7:N150,DT962)</f>
        <v>0</v>
      </c>
      <c r="DZ962" s="233">
        <f ca="1">COUNTIF('Group Stages'!O7:O150,DT962)</f>
        <v>0</v>
      </c>
      <c r="EA962" s="233">
        <f ca="1">COUNTIF('Group Stages'!P7:P150,DT962)</f>
        <v>0</v>
      </c>
      <c r="EB962" s="233">
        <f ca="1">COUNTIF('Group Stages'!Q7:Q150,DT962)</f>
        <v>0</v>
      </c>
      <c r="EC962" s="233">
        <f ca="1">COUNTIF('Knock Out Stages'!K7:K85,DT962)</f>
        <v>0</v>
      </c>
      <c r="ED962" s="233">
        <f ca="1">COUNTIF('Knock Out Stages'!L7:L85,DT962)</f>
        <v>0</v>
      </c>
      <c r="EE962" s="233">
        <f ca="1">COUNTIF('Knock Out Stages'!M7:M85,DT962)</f>
        <v>0</v>
      </c>
      <c r="EF962" s="233">
        <f ca="1">COUNTIF('Knock Out Stages'!N7:N85,DT962)</f>
        <v>0</v>
      </c>
      <c r="EG962" s="233">
        <f ca="1">COUNTIF('Knock Out Stages'!O7:O85,DT962)</f>
        <v>0</v>
      </c>
      <c r="EH962" s="233">
        <f ca="1">COUNTIF('Knock Out Stages'!P7:P85,DT962)</f>
        <v>0</v>
      </c>
      <c r="EI962" s="233">
        <f ca="1">COUNTIF('Knock Out Stages'!Q7:Q85,DT962)</f>
        <v>0</v>
      </c>
      <c r="EJ962" s="233">
        <f ca="1">COUNTIF('Knock Out Stages'!R7:R85,DT962)</f>
        <v>0</v>
      </c>
      <c r="EK962" s="233">
        <f t="shared" ca="1" si="953"/>
        <v>0</v>
      </c>
      <c r="EL962" s="235">
        <f ca="1">RANK(EK962,EK3:EK1250)+COUNTIF(EK3:EK962,EK962)-1</f>
        <v>960</v>
      </c>
      <c r="EM962" s="233" t="str">
        <f t="shared" ca="1" si="954"/>
        <v>Nicolás Otamendi (Argentina)</v>
      </c>
    </row>
    <row r="963" spans="121:143" x14ac:dyDescent="0.2">
      <c r="DQ963" s="233" t="str">
        <f t="shared" ca="1" si="956"/>
        <v>Argentina</v>
      </c>
      <c r="DR963" s="233">
        <f t="shared" si="957"/>
        <v>24</v>
      </c>
      <c r="DS963" s="233">
        <f t="shared" si="958"/>
        <v>35</v>
      </c>
      <c r="DT963" s="233" t="str">
        <f ca="1">OFFSET(C3,DR963,DS963)</f>
        <v>Nicolás Tagliafico</v>
      </c>
      <c r="DU963" s="233">
        <f ca="1">COUNTIF('Group Stages'!J7:J150,DT963)</f>
        <v>0</v>
      </c>
      <c r="DV963" s="233">
        <f ca="1">COUNTIF('Group Stages'!K7:K150,DT963)</f>
        <v>0</v>
      </c>
      <c r="DW963" s="233">
        <f ca="1">COUNTIF('Group Stages'!L7:L150,DT963)</f>
        <v>0</v>
      </c>
      <c r="DX963" s="233">
        <f ca="1">COUNTIF('Group Stages'!M7:M150,DT963)</f>
        <v>0</v>
      </c>
      <c r="DY963" s="233">
        <f ca="1">COUNTIF('Group Stages'!N7:N150,DT963)</f>
        <v>0</v>
      </c>
      <c r="DZ963" s="233">
        <f ca="1">COUNTIF('Group Stages'!O7:O150,DT963)</f>
        <v>0</v>
      </c>
      <c r="EA963" s="233">
        <f ca="1">COUNTIF('Group Stages'!P7:P150,DT963)</f>
        <v>0</v>
      </c>
      <c r="EB963" s="233">
        <f ca="1">COUNTIF('Group Stages'!Q7:Q150,DT963)</f>
        <v>0</v>
      </c>
      <c r="EC963" s="233">
        <f ca="1">COUNTIF('Knock Out Stages'!K7:K85,DT963)</f>
        <v>0</v>
      </c>
      <c r="ED963" s="233">
        <f ca="1">COUNTIF('Knock Out Stages'!L7:L85,DT963)</f>
        <v>0</v>
      </c>
      <c r="EE963" s="233">
        <f ca="1">COUNTIF('Knock Out Stages'!M7:M85,DT963)</f>
        <v>0</v>
      </c>
      <c r="EF963" s="233">
        <f ca="1">COUNTIF('Knock Out Stages'!N7:N85,DT963)</f>
        <v>0</v>
      </c>
      <c r="EG963" s="233">
        <f ca="1">COUNTIF('Knock Out Stages'!O7:O85,DT963)</f>
        <v>0</v>
      </c>
      <c r="EH963" s="233">
        <f ca="1">COUNTIF('Knock Out Stages'!P7:P85,DT963)</f>
        <v>0</v>
      </c>
      <c r="EI963" s="233">
        <f ca="1">COUNTIF('Knock Out Stages'!Q7:Q85,DT963)</f>
        <v>0</v>
      </c>
      <c r="EJ963" s="233">
        <f ca="1">COUNTIF('Knock Out Stages'!R7:R85,DT963)</f>
        <v>0</v>
      </c>
      <c r="EK963" s="233">
        <f t="shared" ca="1" si="953"/>
        <v>0</v>
      </c>
      <c r="EL963" s="235">
        <f ca="1">RANK(EK963,EK3:EK1250)+COUNTIF(EK3:EK963,EK963)-1</f>
        <v>961</v>
      </c>
      <c r="EM963" s="233" t="str">
        <f t="shared" ca="1" si="954"/>
        <v>Nicolás Tagliafico (Argentina)</v>
      </c>
    </row>
    <row r="964" spans="121:143" x14ac:dyDescent="0.2">
      <c r="DQ964" s="233" t="str">
        <f t="shared" ca="1" si="956"/>
        <v>Argentina</v>
      </c>
      <c r="DR964" s="233">
        <f t="shared" si="957"/>
        <v>25</v>
      </c>
      <c r="DS964" s="233">
        <f t="shared" si="958"/>
        <v>35</v>
      </c>
      <c r="DT964" s="233" t="str">
        <f ca="1">OFFSET(C3,DR964,DS964)</f>
        <v>Rodrigo De Paul</v>
      </c>
      <c r="DU964" s="233">
        <f ca="1">COUNTIF('Group Stages'!J7:J150,DT964)</f>
        <v>0</v>
      </c>
      <c r="DV964" s="233">
        <f ca="1">COUNTIF('Group Stages'!K7:K150,DT964)</f>
        <v>0</v>
      </c>
      <c r="DW964" s="233">
        <f ca="1">COUNTIF('Group Stages'!L7:L150,DT964)</f>
        <v>0</v>
      </c>
      <c r="DX964" s="233">
        <f ca="1">COUNTIF('Group Stages'!M7:M150,DT964)</f>
        <v>0</v>
      </c>
      <c r="DY964" s="233">
        <f ca="1">COUNTIF('Group Stages'!N7:N150,DT964)</f>
        <v>0</v>
      </c>
      <c r="DZ964" s="233">
        <f ca="1">COUNTIF('Group Stages'!O7:O150,DT964)</f>
        <v>0</v>
      </c>
      <c r="EA964" s="233">
        <f ca="1">COUNTIF('Group Stages'!P7:P150,DT964)</f>
        <v>0</v>
      </c>
      <c r="EB964" s="233">
        <f ca="1">COUNTIF('Group Stages'!Q7:Q150,DT964)</f>
        <v>0</v>
      </c>
      <c r="EC964" s="233">
        <f ca="1">COUNTIF('Knock Out Stages'!K7:K85,DT964)</f>
        <v>0</v>
      </c>
      <c r="ED964" s="233">
        <f ca="1">COUNTIF('Knock Out Stages'!L7:L85,DT964)</f>
        <v>0</v>
      </c>
      <c r="EE964" s="233">
        <f ca="1">COUNTIF('Knock Out Stages'!M7:M85,DT964)</f>
        <v>0</v>
      </c>
      <c r="EF964" s="233">
        <f ca="1">COUNTIF('Knock Out Stages'!N7:N85,DT964)</f>
        <v>0</v>
      </c>
      <c r="EG964" s="233">
        <f ca="1">COUNTIF('Knock Out Stages'!O7:O85,DT964)</f>
        <v>0</v>
      </c>
      <c r="EH964" s="233">
        <f ca="1">COUNTIF('Knock Out Stages'!P7:P85,DT964)</f>
        <v>0</v>
      </c>
      <c r="EI964" s="233">
        <f ca="1">COUNTIF('Knock Out Stages'!Q7:Q85,DT964)</f>
        <v>0</v>
      </c>
      <c r="EJ964" s="233">
        <f ca="1">COUNTIF('Knock Out Stages'!R7:R85,DT964)</f>
        <v>0</v>
      </c>
      <c r="EK964" s="233">
        <f t="shared" ref="EK964:EK1027" ca="1" si="959">SUM(DU964:EJ964)</f>
        <v>0</v>
      </c>
      <c r="EL964" s="235">
        <f ca="1">RANK(EK964,EK3:EK1250)+COUNTIF(EK3:EK964,EK964)-1</f>
        <v>962</v>
      </c>
      <c r="EM964" s="233" t="str">
        <f t="shared" ca="1" si="954"/>
        <v>Rodrigo De Paul (Argentina)</v>
      </c>
    </row>
    <row r="965" spans="121:143" x14ac:dyDescent="0.2">
      <c r="DQ965" s="233" t="str">
        <f ca="1">OFFSET(C2,DR965,DS965)</f>
        <v>Algeria</v>
      </c>
      <c r="DR965" s="233">
        <f t="shared" si="957"/>
        <v>0</v>
      </c>
      <c r="DS965" s="233">
        <f t="shared" si="958"/>
        <v>36</v>
      </c>
      <c r="DT965" s="233" t="str">
        <f ca="1">OFFSET(C3,DR965,DS965)</f>
        <v>Achref Abada</v>
      </c>
      <c r="DU965" s="233">
        <f ca="1">COUNTIF('Group Stages'!J7:J150,DT965)</f>
        <v>0</v>
      </c>
      <c r="DV965" s="233">
        <f ca="1">COUNTIF('Group Stages'!K7:K150,DT965)</f>
        <v>0</v>
      </c>
      <c r="DW965" s="233">
        <f ca="1">COUNTIF('Group Stages'!L7:L150,DT965)</f>
        <v>0</v>
      </c>
      <c r="DX965" s="233">
        <f ca="1">COUNTIF('Group Stages'!M7:M150,DT965)</f>
        <v>0</v>
      </c>
      <c r="DY965" s="233">
        <f ca="1">COUNTIF('Group Stages'!N7:N150,DT965)</f>
        <v>0</v>
      </c>
      <c r="DZ965" s="233">
        <f ca="1">COUNTIF('Group Stages'!O7:O150,DT965)</f>
        <v>0</v>
      </c>
      <c r="EA965" s="233">
        <f ca="1">COUNTIF('Group Stages'!P7:P150,DT965)</f>
        <v>0</v>
      </c>
      <c r="EB965" s="233">
        <f ca="1">COUNTIF('Group Stages'!Q7:Q150,DT965)</f>
        <v>0</v>
      </c>
      <c r="EC965" s="233">
        <f ca="1">COUNTIF('Knock Out Stages'!K7:K85,DT965)</f>
        <v>0</v>
      </c>
      <c r="ED965" s="233">
        <f ca="1">COUNTIF('Knock Out Stages'!L7:L85,DT965)</f>
        <v>0</v>
      </c>
      <c r="EE965" s="233">
        <f ca="1">COUNTIF('Knock Out Stages'!M7:M85,DT965)</f>
        <v>0</v>
      </c>
      <c r="EF965" s="233">
        <f ca="1">COUNTIF('Knock Out Stages'!N7:N85,DT965)</f>
        <v>0</v>
      </c>
      <c r="EG965" s="233">
        <f ca="1">COUNTIF('Knock Out Stages'!O7:O85,DT965)</f>
        <v>0</v>
      </c>
      <c r="EH965" s="233">
        <f ca="1">COUNTIF('Knock Out Stages'!P7:P85,DT965)</f>
        <v>0</v>
      </c>
      <c r="EI965" s="233">
        <f ca="1">COUNTIF('Knock Out Stages'!Q7:Q85,DT965)</f>
        <v>0</v>
      </c>
      <c r="EJ965" s="233">
        <f ca="1">COUNTIF('Knock Out Stages'!R7:R85,DT965)</f>
        <v>0</v>
      </c>
      <c r="EK965" s="233">
        <f t="shared" ca="1" si="959"/>
        <v>0</v>
      </c>
      <c r="EL965" s="235">
        <f ca="1">RANK(EK965,EK3:EK1250)+COUNTIF(EK3:EK965,EK965)-1</f>
        <v>963</v>
      </c>
      <c r="EM965" s="233" t="str">
        <f t="shared" ref="EM965:EM1028" ca="1" si="960">DT965&amp;" ("&amp;DQ965&amp;")"</f>
        <v>Achref Abada (Algeria)</v>
      </c>
    </row>
    <row r="966" spans="121:143" x14ac:dyDescent="0.2">
      <c r="DQ966" s="233" t="str">
        <f ca="1">DQ965</f>
        <v>Algeria</v>
      </c>
      <c r="DR966" s="233">
        <f t="shared" si="957"/>
        <v>1</v>
      </c>
      <c r="DS966" s="233">
        <f t="shared" si="958"/>
        <v>36</v>
      </c>
      <c r="DT966" s="233" t="str">
        <f ca="1">OFFSET(C3,DR966,DS966)</f>
        <v>Adil Aouchiche</v>
      </c>
      <c r="DU966" s="233">
        <f ca="1">COUNTIF('Group Stages'!J7:J150,DT966)</f>
        <v>0</v>
      </c>
      <c r="DV966" s="233">
        <f ca="1">COUNTIF('Group Stages'!K7:K150,DT966)</f>
        <v>0</v>
      </c>
      <c r="DW966" s="233">
        <f ca="1">COUNTIF('Group Stages'!L7:L150,DT966)</f>
        <v>0</v>
      </c>
      <c r="DX966" s="233">
        <f ca="1">COUNTIF('Group Stages'!M7:M150,DT966)</f>
        <v>0</v>
      </c>
      <c r="DY966" s="233">
        <f ca="1">COUNTIF('Group Stages'!N7:N150,DT966)</f>
        <v>0</v>
      </c>
      <c r="DZ966" s="233">
        <f ca="1">COUNTIF('Group Stages'!O7:O150,DT966)</f>
        <v>0</v>
      </c>
      <c r="EA966" s="233">
        <f ca="1">COUNTIF('Group Stages'!P7:P150,DT966)</f>
        <v>0</v>
      </c>
      <c r="EB966" s="233">
        <f ca="1">COUNTIF('Group Stages'!Q7:Q150,DT966)</f>
        <v>0</v>
      </c>
      <c r="EC966" s="233">
        <f ca="1">COUNTIF('Knock Out Stages'!K7:K85,DT966)</f>
        <v>0</v>
      </c>
      <c r="ED966" s="233">
        <f ca="1">COUNTIF('Knock Out Stages'!L7:L85,DT966)</f>
        <v>0</v>
      </c>
      <c r="EE966" s="233">
        <f ca="1">COUNTIF('Knock Out Stages'!M7:M85,DT966)</f>
        <v>0</v>
      </c>
      <c r="EF966" s="233">
        <f ca="1">COUNTIF('Knock Out Stages'!N7:N85,DT966)</f>
        <v>0</v>
      </c>
      <c r="EG966" s="233">
        <f ca="1">COUNTIF('Knock Out Stages'!O7:O85,DT966)</f>
        <v>0</v>
      </c>
      <c r="EH966" s="233">
        <f ca="1">COUNTIF('Knock Out Stages'!P7:P85,DT966)</f>
        <v>0</v>
      </c>
      <c r="EI966" s="233">
        <f ca="1">COUNTIF('Knock Out Stages'!Q7:Q85,DT966)</f>
        <v>0</v>
      </c>
      <c r="EJ966" s="233">
        <f ca="1">COUNTIF('Knock Out Stages'!R7:R85,DT966)</f>
        <v>0</v>
      </c>
      <c r="EK966" s="233">
        <f t="shared" ca="1" si="959"/>
        <v>0</v>
      </c>
      <c r="EL966" s="235">
        <f ca="1">RANK(EK966,EK3:EK1250)+COUNTIF(EK3:EK966,EK966)-1</f>
        <v>964</v>
      </c>
      <c r="EM966" s="233" t="str">
        <f t="shared" ca="1" si="960"/>
        <v>Adil Aouchiche (Algeria)</v>
      </c>
    </row>
    <row r="967" spans="121:143" x14ac:dyDescent="0.2">
      <c r="DQ967" s="233" t="str">
        <f t="shared" ref="DQ967:DQ990" ca="1" si="961">DQ966</f>
        <v>Algeria</v>
      </c>
      <c r="DR967" s="233">
        <f t="shared" si="957"/>
        <v>2</v>
      </c>
      <c r="DS967" s="233">
        <f t="shared" si="958"/>
        <v>36</v>
      </c>
      <c r="DT967" s="233" t="str">
        <f ca="1">OFFSET(C3,DR967,DS967)</f>
        <v>Adil Boulbina</v>
      </c>
      <c r="DU967" s="233">
        <f ca="1">COUNTIF('Group Stages'!J7:J150,DT967)</f>
        <v>0</v>
      </c>
      <c r="DV967" s="233">
        <f ca="1">COUNTIF('Group Stages'!K7:K150,DT967)</f>
        <v>0</v>
      </c>
      <c r="DW967" s="233">
        <f ca="1">COUNTIF('Group Stages'!L7:L150,DT967)</f>
        <v>0</v>
      </c>
      <c r="DX967" s="233">
        <f ca="1">COUNTIF('Group Stages'!M7:M150,DT967)</f>
        <v>0</v>
      </c>
      <c r="DY967" s="233">
        <f ca="1">COUNTIF('Group Stages'!N7:N150,DT967)</f>
        <v>0</v>
      </c>
      <c r="DZ967" s="233">
        <f ca="1">COUNTIF('Group Stages'!O7:O150,DT967)</f>
        <v>0</v>
      </c>
      <c r="EA967" s="233">
        <f ca="1">COUNTIF('Group Stages'!P7:P150,DT967)</f>
        <v>0</v>
      </c>
      <c r="EB967" s="233">
        <f ca="1">COUNTIF('Group Stages'!Q7:Q150,DT967)</f>
        <v>0</v>
      </c>
      <c r="EC967" s="233">
        <f ca="1">COUNTIF('Knock Out Stages'!K7:K85,DT967)</f>
        <v>0</v>
      </c>
      <c r="ED967" s="233">
        <f ca="1">COUNTIF('Knock Out Stages'!L7:L85,DT967)</f>
        <v>0</v>
      </c>
      <c r="EE967" s="233">
        <f ca="1">COUNTIF('Knock Out Stages'!M7:M85,DT967)</f>
        <v>0</v>
      </c>
      <c r="EF967" s="233">
        <f ca="1">COUNTIF('Knock Out Stages'!N7:N85,DT967)</f>
        <v>0</v>
      </c>
      <c r="EG967" s="233">
        <f ca="1">COUNTIF('Knock Out Stages'!O7:O85,DT967)</f>
        <v>0</v>
      </c>
      <c r="EH967" s="233">
        <f ca="1">COUNTIF('Knock Out Stages'!P7:P85,DT967)</f>
        <v>0</v>
      </c>
      <c r="EI967" s="233">
        <f ca="1">COUNTIF('Knock Out Stages'!Q7:Q85,DT967)</f>
        <v>0</v>
      </c>
      <c r="EJ967" s="233">
        <f ca="1">COUNTIF('Knock Out Stages'!R7:R85,DT967)</f>
        <v>0</v>
      </c>
      <c r="EK967" s="233">
        <f t="shared" ca="1" si="959"/>
        <v>0</v>
      </c>
      <c r="EL967" s="235">
        <f ca="1">RANK(EK967,EK3:EK1250)+COUNTIF(EK3:EK967,EK967)-1</f>
        <v>965</v>
      </c>
      <c r="EM967" s="233" t="str">
        <f t="shared" ca="1" si="960"/>
        <v>Adil Boulbina (Algeria)</v>
      </c>
    </row>
    <row r="968" spans="121:143" x14ac:dyDescent="0.2">
      <c r="DQ968" s="233" t="str">
        <f t="shared" ca="1" si="961"/>
        <v>Algeria</v>
      </c>
      <c r="DR968" s="233">
        <f t="shared" si="957"/>
        <v>3</v>
      </c>
      <c r="DS968" s="233">
        <f t="shared" si="958"/>
        <v>36</v>
      </c>
      <c r="DT968" s="233" t="str">
        <f ca="1">OFFSET(C3,DR968,DS968)</f>
        <v>Ahmed Benbouali</v>
      </c>
      <c r="DU968" s="233">
        <f ca="1">COUNTIF('Group Stages'!J7:J150,DT968)</f>
        <v>0</v>
      </c>
      <c r="DV968" s="233">
        <f ca="1">COUNTIF('Group Stages'!K7:K150,DT968)</f>
        <v>0</v>
      </c>
      <c r="DW968" s="233">
        <f ca="1">COUNTIF('Group Stages'!L7:L150,DT968)</f>
        <v>0</v>
      </c>
      <c r="DX968" s="233">
        <f ca="1">COUNTIF('Group Stages'!M7:M150,DT968)</f>
        <v>0</v>
      </c>
      <c r="DY968" s="233">
        <f ca="1">COUNTIF('Group Stages'!N7:N150,DT968)</f>
        <v>0</v>
      </c>
      <c r="DZ968" s="233">
        <f ca="1">COUNTIF('Group Stages'!O7:O150,DT968)</f>
        <v>0</v>
      </c>
      <c r="EA968" s="233">
        <f ca="1">COUNTIF('Group Stages'!P7:P150,DT968)</f>
        <v>0</v>
      </c>
      <c r="EB968" s="233">
        <f ca="1">COUNTIF('Group Stages'!Q7:Q150,DT968)</f>
        <v>0</v>
      </c>
      <c r="EC968" s="233">
        <f ca="1">COUNTIF('Knock Out Stages'!K7:K85,DT968)</f>
        <v>0</v>
      </c>
      <c r="ED968" s="233">
        <f ca="1">COUNTIF('Knock Out Stages'!L7:L85,DT968)</f>
        <v>0</v>
      </c>
      <c r="EE968" s="233">
        <f ca="1">COUNTIF('Knock Out Stages'!M7:M85,DT968)</f>
        <v>0</v>
      </c>
      <c r="EF968" s="233">
        <f ca="1">COUNTIF('Knock Out Stages'!N7:N85,DT968)</f>
        <v>0</v>
      </c>
      <c r="EG968" s="233">
        <f ca="1">COUNTIF('Knock Out Stages'!O7:O85,DT968)</f>
        <v>0</v>
      </c>
      <c r="EH968" s="233">
        <f ca="1">COUNTIF('Knock Out Stages'!P7:P85,DT968)</f>
        <v>0</v>
      </c>
      <c r="EI968" s="233">
        <f ca="1">COUNTIF('Knock Out Stages'!Q7:Q85,DT968)</f>
        <v>0</v>
      </c>
      <c r="EJ968" s="233">
        <f ca="1">COUNTIF('Knock Out Stages'!R7:R85,DT968)</f>
        <v>0</v>
      </c>
      <c r="EK968" s="233">
        <f t="shared" ca="1" si="959"/>
        <v>0</v>
      </c>
      <c r="EL968" s="235">
        <f ca="1">RANK(EK968,EK3:EK1250)+COUNTIF(EK3:EK968,EK968)-1</f>
        <v>966</v>
      </c>
      <c r="EM968" s="233" t="str">
        <f t="shared" ca="1" si="960"/>
        <v>Ahmed Benbouali (Algeria)</v>
      </c>
    </row>
    <row r="969" spans="121:143" x14ac:dyDescent="0.2">
      <c r="DQ969" s="233" t="str">
        <f t="shared" ca="1" si="961"/>
        <v>Algeria</v>
      </c>
      <c r="DR969" s="233">
        <f t="shared" si="957"/>
        <v>4</v>
      </c>
      <c r="DS969" s="233">
        <f t="shared" si="958"/>
        <v>36</v>
      </c>
      <c r="DT969" s="233" t="str">
        <f ca="1">OFFSET(C3,DR969,DS969)</f>
        <v>Aïssa Mandi</v>
      </c>
      <c r="DU969" s="233">
        <f ca="1">COUNTIF('Group Stages'!J7:J150,DT969)</f>
        <v>0</v>
      </c>
      <c r="DV969" s="233">
        <f ca="1">COUNTIF('Group Stages'!K7:K150,DT969)</f>
        <v>0</v>
      </c>
      <c r="DW969" s="233">
        <f ca="1">COUNTIF('Group Stages'!L7:L150,DT969)</f>
        <v>0</v>
      </c>
      <c r="DX969" s="233">
        <f ca="1">COUNTIF('Group Stages'!M7:M150,DT969)</f>
        <v>0</v>
      </c>
      <c r="DY969" s="233">
        <f ca="1">COUNTIF('Group Stages'!N7:N150,DT969)</f>
        <v>0</v>
      </c>
      <c r="DZ969" s="233">
        <f ca="1">COUNTIF('Group Stages'!O7:O150,DT969)</f>
        <v>0</v>
      </c>
      <c r="EA969" s="233">
        <f ca="1">COUNTIF('Group Stages'!P7:P150,DT969)</f>
        <v>0</v>
      </c>
      <c r="EB969" s="233">
        <f ca="1">COUNTIF('Group Stages'!Q7:Q150,DT969)</f>
        <v>0</v>
      </c>
      <c r="EC969" s="233">
        <f ca="1">COUNTIF('Knock Out Stages'!K7:K85,DT969)</f>
        <v>0</v>
      </c>
      <c r="ED969" s="233">
        <f ca="1">COUNTIF('Knock Out Stages'!L7:L85,DT969)</f>
        <v>0</v>
      </c>
      <c r="EE969" s="233">
        <f ca="1">COUNTIF('Knock Out Stages'!M7:M85,DT969)</f>
        <v>0</v>
      </c>
      <c r="EF969" s="233">
        <f ca="1">COUNTIF('Knock Out Stages'!N7:N85,DT969)</f>
        <v>0</v>
      </c>
      <c r="EG969" s="233">
        <f ca="1">COUNTIF('Knock Out Stages'!O7:O85,DT969)</f>
        <v>0</v>
      </c>
      <c r="EH969" s="233">
        <f ca="1">COUNTIF('Knock Out Stages'!P7:P85,DT969)</f>
        <v>0</v>
      </c>
      <c r="EI969" s="233">
        <f ca="1">COUNTIF('Knock Out Stages'!Q7:Q85,DT969)</f>
        <v>0</v>
      </c>
      <c r="EJ969" s="233">
        <f ca="1">COUNTIF('Knock Out Stages'!R7:R85,DT969)</f>
        <v>0</v>
      </c>
      <c r="EK969" s="233">
        <f t="shared" ca="1" si="959"/>
        <v>0</v>
      </c>
      <c r="EL969" s="235">
        <f ca="1">RANK(EK969,EK3:EK1250)+COUNTIF(EK3:EK969,EK969)-1</f>
        <v>967</v>
      </c>
      <c r="EM969" s="233" t="str">
        <f t="shared" ca="1" si="960"/>
        <v>Aïssa Mandi (Algeria)</v>
      </c>
    </row>
    <row r="970" spans="121:143" x14ac:dyDescent="0.2">
      <c r="DQ970" s="233" t="str">
        <f t="shared" ca="1" si="961"/>
        <v>Algeria</v>
      </c>
      <c r="DR970" s="233">
        <f t="shared" si="957"/>
        <v>5</v>
      </c>
      <c r="DS970" s="233">
        <f t="shared" si="958"/>
        <v>36</v>
      </c>
      <c r="DT970" s="233" t="str">
        <f ca="1">OFFSET(C3,DR970,DS970)</f>
        <v>Amin Chiakha</v>
      </c>
      <c r="DU970" s="233">
        <f ca="1">COUNTIF('Group Stages'!J7:J150,DT970)</f>
        <v>0</v>
      </c>
      <c r="DV970" s="233">
        <f ca="1">COUNTIF('Group Stages'!K7:K150,DT970)</f>
        <v>0</v>
      </c>
      <c r="DW970" s="233">
        <f ca="1">COUNTIF('Group Stages'!L7:L150,DT970)</f>
        <v>0</v>
      </c>
      <c r="DX970" s="233">
        <f ca="1">COUNTIF('Group Stages'!M7:M150,DT970)</f>
        <v>0</v>
      </c>
      <c r="DY970" s="233">
        <f ca="1">COUNTIF('Group Stages'!N7:N150,DT970)</f>
        <v>0</v>
      </c>
      <c r="DZ970" s="233">
        <f ca="1">COUNTIF('Group Stages'!O7:O150,DT970)</f>
        <v>0</v>
      </c>
      <c r="EA970" s="233">
        <f ca="1">COUNTIF('Group Stages'!P7:P150,DT970)</f>
        <v>0</v>
      </c>
      <c r="EB970" s="233">
        <f ca="1">COUNTIF('Group Stages'!Q7:Q150,DT970)</f>
        <v>0</v>
      </c>
      <c r="EC970" s="233">
        <f ca="1">COUNTIF('Knock Out Stages'!K7:K85,DT970)</f>
        <v>0</v>
      </c>
      <c r="ED970" s="233">
        <f ca="1">COUNTIF('Knock Out Stages'!L7:L85,DT970)</f>
        <v>0</v>
      </c>
      <c r="EE970" s="233">
        <f ca="1">COUNTIF('Knock Out Stages'!M7:M85,DT970)</f>
        <v>0</v>
      </c>
      <c r="EF970" s="233">
        <f ca="1">COUNTIF('Knock Out Stages'!N7:N85,DT970)</f>
        <v>0</v>
      </c>
      <c r="EG970" s="233">
        <f ca="1">COUNTIF('Knock Out Stages'!O7:O85,DT970)</f>
        <v>0</v>
      </c>
      <c r="EH970" s="233">
        <f ca="1">COUNTIF('Knock Out Stages'!P7:P85,DT970)</f>
        <v>0</v>
      </c>
      <c r="EI970" s="233">
        <f ca="1">COUNTIF('Knock Out Stages'!Q7:Q85,DT970)</f>
        <v>0</v>
      </c>
      <c r="EJ970" s="233">
        <f ca="1">COUNTIF('Knock Out Stages'!R7:R85,DT970)</f>
        <v>0</v>
      </c>
      <c r="EK970" s="233">
        <f t="shared" ca="1" si="959"/>
        <v>0</v>
      </c>
      <c r="EL970" s="235">
        <f ca="1">RANK(EK970,EK3:EK1250)+COUNTIF(EK3:EK970,EK970)-1</f>
        <v>968</v>
      </c>
      <c r="EM970" s="233" t="str">
        <f t="shared" ca="1" si="960"/>
        <v>Amin Chiakha (Algeria)</v>
      </c>
    </row>
    <row r="971" spans="121:143" x14ac:dyDescent="0.2">
      <c r="DQ971" s="233" t="str">
        <f t="shared" ca="1" si="961"/>
        <v>Algeria</v>
      </c>
      <c r="DR971" s="233">
        <f t="shared" si="957"/>
        <v>6</v>
      </c>
      <c r="DS971" s="233">
        <f t="shared" si="958"/>
        <v>36</v>
      </c>
      <c r="DT971" s="233" t="str">
        <f ca="1">OFFSET(C3,DR971,DS971)</f>
        <v>Amine Gouiri</v>
      </c>
      <c r="DU971" s="233">
        <f ca="1">COUNTIF('Group Stages'!J7:J150,DT971)</f>
        <v>0</v>
      </c>
      <c r="DV971" s="233">
        <f ca="1">COUNTIF('Group Stages'!K7:K150,DT971)</f>
        <v>0</v>
      </c>
      <c r="DW971" s="233">
        <f ca="1">COUNTIF('Group Stages'!L7:L150,DT971)</f>
        <v>0</v>
      </c>
      <c r="DX971" s="233">
        <f ca="1">COUNTIF('Group Stages'!M7:M150,DT971)</f>
        <v>0</v>
      </c>
      <c r="DY971" s="233">
        <f ca="1">COUNTIF('Group Stages'!N7:N150,DT971)</f>
        <v>0</v>
      </c>
      <c r="DZ971" s="233">
        <f ca="1">COUNTIF('Group Stages'!O7:O150,DT971)</f>
        <v>0</v>
      </c>
      <c r="EA971" s="233">
        <f ca="1">COUNTIF('Group Stages'!P7:P150,DT971)</f>
        <v>0</v>
      </c>
      <c r="EB971" s="233">
        <f ca="1">COUNTIF('Group Stages'!Q7:Q150,DT971)</f>
        <v>0</v>
      </c>
      <c r="EC971" s="233">
        <f ca="1">COUNTIF('Knock Out Stages'!K7:K85,DT971)</f>
        <v>0</v>
      </c>
      <c r="ED971" s="233">
        <f ca="1">COUNTIF('Knock Out Stages'!L7:L85,DT971)</f>
        <v>0</v>
      </c>
      <c r="EE971" s="233">
        <f ca="1">COUNTIF('Knock Out Stages'!M7:M85,DT971)</f>
        <v>0</v>
      </c>
      <c r="EF971" s="233">
        <f ca="1">COUNTIF('Knock Out Stages'!N7:N85,DT971)</f>
        <v>0</v>
      </c>
      <c r="EG971" s="233">
        <f ca="1">COUNTIF('Knock Out Stages'!O7:O85,DT971)</f>
        <v>0</v>
      </c>
      <c r="EH971" s="233">
        <f ca="1">COUNTIF('Knock Out Stages'!P7:P85,DT971)</f>
        <v>0</v>
      </c>
      <c r="EI971" s="233">
        <f ca="1">COUNTIF('Knock Out Stages'!Q7:Q85,DT971)</f>
        <v>0</v>
      </c>
      <c r="EJ971" s="233">
        <f ca="1">COUNTIF('Knock Out Stages'!R7:R85,DT971)</f>
        <v>0</v>
      </c>
      <c r="EK971" s="233">
        <f t="shared" ca="1" si="959"/>
        <v>0</v>
      </c>
      <c r="EL971" s="235">
        <f ca="1">RANK(EK971,EK3:EK1250)+COUNTIF(EK3:EK971,EK971)-1</f>
        <v>969</v>
      </c>
      <c r="EM971" s="233" t="str">
        <f t="shared" ca="1" si="960"/>
        <v>Amine Gouiri (Algeria)</v>
      </c>
    </row>
    <row r="972" spans="121:143" x14ac:dyDescent="0.2">
      <c r="DQ972" s="233" t="str">
        <f t="shared" ca="1" si="961"/>
        <v>Algeria</v>
      </c>
      <c r="DR972" s="233">
        <f t="shared" si="957"/>
        <v>7</v>
      </c>
      <c r="DS972" s="233">
        <f t="shared" si="958"/>
        <v>36</v>
      </c>
      <c r="DT972" s="233" t="str">
        <f ca="1">OFFSET(C3,DR972,DS972)</f>
        <v>Anis Hadj Moussa</v>
      </c>
      <c r="DU972" s="233">
        <f ca="1">COUNTIF('Group Stages'!J7:J150,DT972)</f>
        <v>0</v>
      </c>
      <c r="DV972" s="233">
        <f ca="1">COUNTIF('Group Stages'!K7:K150,DT972)</f>
        <v>0</v>
      </c>
      <c r="DW972" s="233">
        <f ca="1">COUNTIF('Group Stages'!L7:L150,DT972)</f>
        <v>0</v>
      </c>
      <c r="DX972" s="233">
        <f ca="1">COUNTIF('Group Stages'!M7:M150,DT972)</f>
        <v>0</v>
      </c>
      <c r="DY972" s="233">
        <f ca="1">COUNTIF('Group Stages'!N7:N150,DT972)</f>
        <v>0</v>
      </c>
      <c r="DZ972" s="233">
        <f ca="1">COUNTIF('Group Stages'!O7:O150,DT972)</f>
        <v>0</v>
      </c>
      <c r="EA972" s="233">
        <f ca="1">COUNTIF('Group Stages'!P7:P150,DT972)</f>
        <v>0</v>
      </c>
      <c r="EB972" s="233">
        <f ca="1">COUNTIF('Group Stages'!Q7:Q150,DT972)</f>
        <v>0</v>
      </c>
      <c r="EC972" s="233">
        <f ca="1">COUNTIF('Knock Out Stages'!K7:K85,DT972)</f>
        <v>0</v>
      </c>
      <c r="ED972" s="233">
        <f ca="1">COUNTIF('Knock Out Stages'!L7:L85,DT972)</f>
        <v>0</v>
      </c>
      <c r="EE972" s="233">
        <f ca="1">COUNTIF('Knock Out Stages'!M7:M85,DT972)</f>
        <v>0</v>
      </c>
      <c r="EF972" s="233">
        <f ca="1">COUNTIF('Knock Out Stages'!N7:N85,DT972)</f>
        <v>0</v>
      </c>
      <c r="EG972" s="233">
        <f ca="1">COUNTIF('Knock Out Stages'!O7:O85,DT972)</f>
        <v>0</v>
      </c>
      <c r="EH972" s="233">
        <f ca="1">COUNTIF('Knock Out Stages'!P7:P85,DT972)</f>
        <v>0</v>
      </c>
      <c r="EI972" s="233">
        <f ca="1">COUNTIF('Knock Out Stages'!Q7:Q85,DT972)</f>
        <v>0</v>
      </c>
      <c r="EJ972" s="233">
        <f ca="1">COUNTIF('Knock Out Stages'!R7:R85,DT972)</f>
        <v>0</v>
      </c>
      <c r="EK972" s="233">
        <f t="shared" ca="1" si="959"/>
        <v>0</v>
      </c>
      <c r="EL972" s="235">
        <f ca="1">RANK(EK972,EK3:EK1250)+COUNTIF(EK3:EK972,EK972)-1</f>
        <v>970</v>
      </c>
      <c r="EM972" s="233" t="str">
        <f t="shared" ca="1" si="960"/>
        <v>Anis Hadj Moussa (Algeria)</v>
      </c>
    </row>
    <row r="973" spans="121:143" x14ac:dyDescent="0.2">
      <c r="DQ973" s="233" t="str">
        <f t="shared" ca="1" si="961"/>
        <v>Algeria</v>
      </c>
      <c r="DR973" s="233">
        <f t="shared" si="957"/>
        <v>8</v>
      </c>
      <c r="DS973" s="233">
        <f t="shared" si="958"/>
        <v>36</v>
      </c>
      <c r="DT973" s="233" t="str">
        <f ca="1">OFFSET(C3,DR973,DS973)</f>
        <v>Anthony Mandrea</v>
      </c>
      <c r="DU973" s="233">
        <f ca="1">COUNTIF('Group Stages'!J7:J150,DT973)</f>
        <v>0</v>
      </c>
      <c r="DV973" s="233">
        <f ca="1">COUNTIF('Group Stages'!K7:K150,DT973)</f>
        <v>0</v>
      </c>
      <c r="DW973" s="233">
        <f ca="1">COUNTIF('Group Stages'!L7:L150,DT973)</f>
        <v>0</v>
      </c>
      <c r="DX973" s="233">
        <f ca="1">COUNTIF('Group Stages'!M7:M150,DT973)</f>
        <v>0</v>
      </c>
      <c r="DY973" s="233">
        <f ca="1">COUNTIF('Group Stages'!N7:N150,DT973)</f>
        <v>0</v>
      </c>
      <c r="DZ973" s="233">
        <f ca="1">COUNTIF('Group Stages'!O7:O150,DT973)</f>
        <v>0</v>
      </c>
      <c r="EA973" s="233">
        <f ca="1">COUNTIF('Group Stages'!P7:P150,DT973)</f>
        <v>0</v>
      </c>
      <c r="EB973" s="233">
        <f ca="1">COUNTIF('Group Stages'!Q7:Q150,DT973)</f>
        <v>0</v>
      </c>
      <c r="EC973" s="233">
        <f ca="1">COUNTIF('Knock Out Stages'!K7:K85,DT973)</f>
        <v>0</v>
      </c>
      <c r="ED973" s="233">
        <f ca="1">COUNTIF('Knock Out Stages'!L7:L85,DT973)</f>
        <v>0</v>
      </c>
      <c r="EE973" s="233">
        <f ca="1">COUNTIF('Knock Out Stages'!M7:M85,DT973)</f>
        <v>0</v>
      </c>
      <c r="EF973" s="233">
        <f ca="1">COUNTIF('Knock Out Stages'!N7:N85,DT973)</f>
        <v>0</v>
      </c>
      <c r="EG973" s="233">
        <f ca="1">COUNTIF('Knock Out Stages'!O7:O85,DT973)</f>
        <v>0</v>
      </c>
      <c r="EH973" s="233">
        <f ca="1">COUNTIF('Knock Out Stages'!P7:P85,DT973)</f>
        <v>0</v>
      </c>
      <c r="EI973" s="233">
        <f ca="1">COUNTIF('Knock Out Stages'!Q7:Q85,DT973)</f>
        <v>0</v>
      </c>
      <c r="EJ973" s="233">
        <f ca="1">COUNTIF('Knock Out Stages'!R7:R85,DT973)</f>
        <v>0</v>
      </c>
      <c r="EK973" s="233">
        <f t="shared" ca="1" si="959"/>
        <v>0</v>
      </c>
      <c r="EL973" s="235">
        <f ca="1">RANK(EK973,EK3:EK1250)+COUNTIF(EK3:EK973,EK973)-1</f>
        <v>971</v>
      </c>
      <c r="EM973" s="233" t="str">
        <f t="shared" ca="1" si="960"/>
        <v>Anthony Mandrea (Algeria)</v>
      </c>
    </row>
    <row r="974" spans="121:143" x14ac:dyDescent="0.2">
      <c r="DQ974" s="233" t="str">
        <f t="shared" ca="1" si="961"/>
        <v>Algeria</v>
      </c>
      <c r="DR974" s="233">
        <f t="shared" si="957"/>
        <v>9</v>
      </c>
      <c r="DS974" s="233">
        <f t="shared" si="958"/>
        <v>36</v>
      </c>
      <c r="DT974" s="233" t="str">
        <f ca="1">OFFSET(C3,DR974,DS974)</f>
        <v>Emile Dorval</v>
      </c>
      <c r="DU974" s="233">
        <f ca="1">COUNTIF('Group Stages'!J7:J150,DT974)</f>
        <v>0</v>
      </c>
      <c r="DV974" s="233">
        <f ca="1">COUNTIF('Group Stages'!K7:K150,DT974)</f>
        <v>0</v>
      </c>
      <c r="DW974" s="233">
        <f ca="1">COUNTIF('Group Stages'!L7:L150,DT974)</f>
        <v>0</v>
      </c>
      <c r="DX974" s="233">
        <f ca="1">COUNTIF('Group Stages'!M7:M150,DT974)</f>
        <v>0</v>
      </c>
      <c r="DY974" s="233">
        <f ca="1">COUNTIF('Group Stages'!N7:N150,DT974)</f>
        <v>0</v>
      </c>
      <c r="DZ974" s="233">
        <f ca="1">COUNTIF('Group Stages'!O7:O150,DT974)</f>
        <v>0</v>
      </c>
      <c r="EA974" s="233">
        <f ca="1">COUNTIF('Group Stages'!P7:P150,DT974)</f>
        <v>0</v>
      </c>
      <c r="EB974" s="233">
        <f ca="1">COUNTIF('Group Stages'!Q7:Q150,DT974)</f>
        <v>0</v>
      </c>
      <c r="EC974" s="233">
        <f ca="1">COUNTIF('Knock Out Stages'!K7:K85,DT974)</f>
        <v>0</v>
      </c>
      <c r="ED974" s="233">
        <f ca="1">COUNTIF('Knock Out Stages'!L7:L85,DT974)</f>
        <v>0</v>
      </c>
      <c r="EE974" s="233">
        <f ca="1">COUNTIF('Knock Out Stages'!M7:M85,DT974)</f>
        <v>0</v>
      </c>
      <c r="EF974" s="233">
        <f ca="1">COUNTIF('Knock Out Stages'!N7:N85,DT974)</f>
        <v>0</v>
      </c>
      <c r="EG974" s="233">
        <f ca="1">COUNTIF('Knock Out Stages'!O7:O85,DT974)</f>
        <v>0</v>
      </c>
      <c r="EH974" s="233">
        <f ca="1">COUNTIF('Knock Out Stages'!P7:P85,DT974)</f>
        <v>0</v>
      </c>
      <c r="EI974" s="233">
        <f ca="1">COUNTIF('Knock Out Stages'!Q7:Q85,DT974)</f>
        <v>0</v>
      </c>
      <c r="EJ974" s="233">
        <f ca="1">COUNTIF('Knock Out Stages'!R7:R85,DT974)</f>
        <v>0</v>
      </c>
      <c r="EK974" s="233">
        <f t="shared" ca="1" si="959"/>
        <v>0</v>
      </c>
      <c r="EL974" s="235">
        <f ca="1">RANK(EK974,EK3:EK1250)+COUNTIF(EK3:EK974,EK974)-1</f>
        <v>972</v>
      </c>
      <c r="EM974" s="233" t="str">
        <f t="shared" ca="1" si="960"/>
        <v>Emile Dorval (Algeria)</v>
      </c>
    </row>
    <row r="975" spans="121:143" x14ac:dyDescent="0.2">
      <c r="DQ975" s="233" t="str">
        <f t="shared" ca="1" si="961"/>
        <v>Algeria</v>
      </c>
      <c r="DR975" s="233">
        <f t="shared" si="957"/>
        <v>10</v>
      </c>
      <c r="DS975" s="233">
        <f t="shared" si="958"/>
        <v>36</v>
      </c>
      <c r="DT975" s="233" t="str">
        <f ca="1">OFFSET(C3,DR975,DS975)</f>
        <v>Farès Chaïbi</v>
      </c>
      <c r="DU975" s="233">
        <f ca="1">COUNTIF('Group Stages'!J7:J150,DT975)</f>
        <v>0</v>
      </c>
      <c r="DV975" s="233">
        <f ca="1">COUNTIF('Group Stages'!K7:K150,DT975)</f>
        <v>0</v>
      </c>
      <c r="DW975" s="233">
        <f ca="1">COUNTIF('Group Stages'!L7:L150,DT975)</f>
        <v>0</v>
      </c>
      <c r="DX975" s="233">
        <f ca="1">COUNTIF('Group Stages'!M7:M150,DT975)</f>
        <v>0</v>
      </c>
      <c r="DY975" s="233">
        <f ca="1">COUNTIF('Group Stages'!N7:N150,DT975)</f>
        <v>0</v>
      </c>
      <c r="DZ975" s="233">
        <f ca="1">COUNTIF('Group Stages'!O7:O150,DT975)</f>
        <v>0</v>
      </c>
      <c r="EA975" s="233">
        <f ca="1">COUNTIF('Group Stages'!P7:P150,DT975)</f>
        <v>0</v>
      </c>
      <c r="EB975" s="233">
        <f ca="1">COUNTIF('Group Stages'!Q7:Q150,DT975)</f>
        <v>0</v>
      </c>
      <c r="EC975" s="233">
        <f ca="1">COUNTIF('Knock Out Stages'!K7:K85,DT975)</f>
        <v>0</v>
      </c>
      <c r="ED975" s="233">
        <f ca="1">COUNTIF('Knock Out Stages'!L7:L85,DT975)</f>
        <v>0</v>
      </c>
      <c r="EE975" s="233">
        <f ca="1">COUNTIF('Knock Out Stages'!M7:M85,DT975)</f>
        <v>0</v>
      </c>
      <c r="EF975" s="233">
        <f ca="1">COUNTIF('Knock Out Stages'!N7:N85,DT975)</f>
        <v>0</v>
      </c>
      <c r="EG975" s="233">
        <f ca="1">COUNTIF('Knock Out Stages'!O7:O85,DT975)</f>
        <v>0</v>
      </c>
      <c r="EH975" s="233">
        <f ca="1">COUNTIF('Knock Out Stages'!P7:P85,DT975)</f>
        <v>0</v>
      </c>
      <c r="EI975" s="233">
        <f ca="1">COUNTIF('Knock Out Stages'!Q7:Q85,DT975)</f>
        <v>0</v>
      </c>
      <c r="EJ975" s="233">
        <f ca="1">COUNTIF('Knock Out Stages'!R7:R85,DT975)</f>
        <v>0</v>
      </c>
      <c r="EK975" s="233">
        <f t="shared" ca="1" si="959"/>
        <v>0</v>
      </c>
      <c r="EL975" s="235">
        <f ca="1">RANK(EK975,EK3:EK1250)+COUNTIF(EK3:EK975,EK975)-1</f>
        <v>973</v>
      </c>
      <c r="EM975" s="233" t="str">
        <f t="shared" ca="1" si="960"/>
        <v>Farès Chaïbi (Algeria)</v>
      </c>
    </row>
    <row r="976" spans="121:143" x14ac:dyDescent="0.2">
      <c r="DQ976" s="233" t="str">
        <f t="shared" ca="1" si="961"/>
        <v>Algeria</v>
      </c>
      <c r="DR976" s="233">
        <f t="shared" si="957"/>
        <v>11</v>
      </c>
      <c r="DS976" s="233">
        <f t="shared" si="958"/>
        <v>36</v>
      </c>
      <c r="DT976" s="233" t="str">
        <f ca="1">OFFSET(C3,DR976,DS976)</f>
        <v>Farès Ghedjemis</v>
      </c>
      <c r="DU976" s="233">
        <f ca="1">COUNTIF('Group Stages'!J7:J150,DT976)</f>
        <v>0</v>
      </c>
      <c r="DV976" s="233">
        <f ca="1">COUNTIF('Group Stages'!K7:K150,DT976)</f>
        <v>0</v>
      </c>
      <c r="DW976" s="233">
        <f ca="1">COUNTIF('Group Stages'!L7:L150,DT976)</f>
        <v>0</v>
      </c>
      <c r="DX976" s="233">
        <f ca="1">COUNTIF('Group Stages'!M7:M150,DT976)</f>
        <v>0</v>
      </c>
      <c r="DY976" s="233">
        <f ca="1">COUNTIF('Group Stages'!N7:N150,DT976)</f>
        <v>0</v>
      </c>
      <c r="DZ976" s="233">
        <f ca="1">COUNTIF('Group Stages'!O7:O150,DT976)</f>
        <v>0</v>
      </c>
      <c r="EA976" s="233">
        <f ca="1">COUNTIF('Group Stages'!P7:P150,DT976)</f>
        <v>0</v>
      </c>
      <c r="EB976" s="233">
        <f ca="1">COUNTIF('Group Stages'!Q7:Q150,DT976)</f>
        <v>0</v>
      </c>
      <c r="EC976" s="233">
        <f ca="1">COUNTIF('Knock Out Stages'!K7:K85,DT976)</f>
        <v>0</v>
      </c>
      <c r="ED976" s="233">
        <f ca="1">COUNTIF('Knock Out Stages'!L7:L85,DT976)</f>
        <v>0</v>
      </c>
      <c r="EE976" s="233">
        <f ca="1">COUNTIF('Knock Out Stages'!M7:M85,DT976)</f>
        <v>0</v>
      </c>
      <c r="EF976" s="233">
        <f ca="1">COUNTIF('Knock Out Stages'!N7:N85,DT976)</f>
        <v>0</v>
      </c>
      <c r="EG976" s="233">
        <f ca="1">COUNTIF('Knock Out Stages'!O7:O85,DT976)</f>
        <v>0</v>
      </c>
      <c r="EH976" s="233">
        <f ca="1">COUNTIF('Knock Out Stages'!P7:P85,DT976)</f>
        <v>0</v>
      </c>
      <c r="EI976" s="233">
        <f ca="1">COUNTIF('Knock Out Stages'!Q7:Q85,DT976)</f>
        <v>0</v>
      </c>
      <c r="EJ976" s="233">
        <f ca="1">COUNTIF('Knock Out Stages'!R7:R85,DT976)</f>
        <v>0</v>
      </c>
      <c r="EK976" s="233">
        <f t="shared" ca="1" si="959"/>
        <v>0</v>
      </c>
      <c r="EL976" s="235">
        <f ca="1">RANK(EK976,EK3:EK1250)+COUNTIF(EK3:EK976,EK976)-1</f>
        <v>974</v>
      </c>
      <c r="EM976" s="233" t="str">
        <f t="shared" ca="1" si="960"/>
        <v>Farès Ghedjemis (Algeria)</v>
      </c>
    </row>
    <row r="977" spans="121:143" x14ac:dyDescent="0.2">
      <c r="DQ977" s="233" t="str">
        <f t="shared" ca="1" si="961"/>
        <v>Algeria</v>
      </c>
      <c r="DR977" s="233">
        <f t="shared" si="957"/>
        <v>12</v>
      </c>
      <c r="DS977" s="233">
        <f t="shared" si="958"/>
        <v>36</v>
      </c>
      <c r="DT977" s="233" t="str">
        <f ca="1">OFFSET(C3,DR977,DS977)</f>
        <v>Hicham Boudaoui</v>
      </c>
      <c r="DU977" s="233">
        <f ca="1">COUNTIF('Group Stages'!J7:J150,DT977)</f>
        <v>0</v>
      </c>
      <c r="DV977" s="233">
        <f ca="1">COUNTIF('Group Stages'!K7:K150,DT977)</f>
        <v>0</v>
      </c>
      <c r="DW977" s="233">
        <f ca="1">COUNTIF('Group Stages'!L7:L150,DT977)</f>
        <v>0</v>
      </c>
      <c r="DX977" s="233">
        <f ca="1">COUNTIF('Group Stages'!M7:M150,DT977)</f>
        <v>0</v>
      </c>
      <c r="DY977" s="233">
        <f ca="1">COUNTIF('Group Stages'!N7:N150,DT977)</f>
        <v>0</v>
      </c>
      <c r="DZ977" s="233">
        <f ca="1">COUNTIF('Group Stages'!O7:O150,DT977)</f>
        <v>0</v>
      </c>
      <c r="EA977" s="233">
        <f ca="1">COUNTIF('Group Stages'!P7:P150,DT977)</f>
        <v>0</v>
      </c>
      <c r="EB977" s="233">
        <f ca="1">COUNTIF('Group Stages'!Q7:Q150,DT977)</f>
        <v>0</v>
      </c>
      <c r="EC977" s="233">
        <f ca="1">COUNTIF('Knock Out Stages'!K7:K85,DT977)</f>
        <v>0</v>
      </c>
      <c r="ED977" s="233">
        <f ca="1">COUNTIF('Knock Out Stages'!L7:L85,DT977)</f>
        <v>0</v>
      </c>
      <c r="EE977" s="233">
        <f ca="1">COUNTIF('Knock Out Stages'!M7:M85,DT977)</f>
        <v>0</v>
      </c>
      <c r="EF977" s="233">
        <f ca="1">COUNTIF('Knock Out Stages'!N7:N85,DT977)</f>
        <v>0</v>
      </c>
      <c r="EG977" s="233">
        <f ca="1">COUNTIF('Knock Out Stages'!O7:O85,DT977)</f>
        <v>0</v>
      </c>
      <c r="EH977" s="233">
        <f ca="1">COUNTIF('Knock Out Stages'!P7:P85,DT977)</f>
        <v>0</v>
      </c>
      <c r="EI977" s="233">
        <f ca="1">COUNTIF('Knock Out Stages'!Q7:Q85,DT977)</f>
        <v>0</v>
      </c>
      <c r="EJ977" s="233">
        <f ca="1">COUNTIF('Knock Out Stages'!R7:R85,DT977)</f>
        <v>0</v>
      </c>
      <c r="EK977" s="233">
        <f t="shared" ca="1" si="959"/>
        <v>0</v>
      </c>
      <c r="EL977" s="235">
        <f ca="1">RANK(EK977,EK3:EK1250)+COUNTIF(EK3:EK977,EK977)-1</f>
        <v>975</v>
      </c>
      <c r="EM977" s="233" t="str">
        <f t="shared" ca="1" si="960"/>
        <v>Hicham Boudaoui (Algeria)</v>
      </c>
    </row>
    <row r="978" spans="121:143" x14ac:dyDescent="0.2">
      <c r="DQ978" s="233" t="str">
        <f t="shared" ca="1" si="961"/>
        <v>Algeria</v>
      </c>
      <c r="DR978" s="233">
        <f t="shared" si="957"/>
        <v>13</v>
      </c>
      <c r="DS978" s="233">
        <f t="shared" si="958"/>
        <v>36</v>
      </c>
      <c r="DT978" s="233" t="str">
        <f ca="1">OFFSET(C3,DR978,DS978)</f>
        <v>Houssem Aouar</v>
      </c>
      <c r="DU978" s="233">
        <f ca="1">COUNTIF('Group Stages'!J7:J150,DT978)</f>
        <v>0</v>
      </c>
      <c r="DV978" s="233">
        <f ca="1">COUNTIF('Group Stages'!K7:K150,DT978)</f>
        <v>0</v>
      </c>
      <c r="DW978" s="233">
        <f ca="1">COUNTIF('Group Stages'!L7:L150,DT978)</f>
        <v>0</v>
      </c>
      <c r="DX978" s="233">
        <f ca="1">COUNTIF('Group Stages'!M7:M150,DT978)</f>
        <v>0</v>
      </c>
      <c r="DY978" s="233">
        <f ca="1">COUNTIF('Group Stages'!N7:N150,DT978)</f>
        <v>0</v>
      </c>
      <c r="DZ978" s="233">
        <f ca="1">COUNTIF('Group Stages'!O7:O150,DT978)</f>
        <v>0</v>
      </c>
      <c r="EA978" s="233">
        <f ca="1">COUNTIF('Group Stages'!P7:P150,DT978)</f>
        <v>0</v>
      </c>
      <c r="EB978" s="233">
        <f ca="1">COUNTIF('Group Stages'!Q7:Q150,DT978)</f>
        <v>0</v>
      </c>
      <c r="EC978" s="233">
        <f ca="1">COUNTIF('Knock Out Stages'!K7:K85,DT978)</f>
        <v>0</v>
      </c>
      <c r="ED978" s="233">
        <f ca="1">COUNTIF('Knock Out Stages'!L7:L85,DT978)</f>
        <v>0</v>
      </c>
      <c r="EE978" s="233">
        <f ca="1">COUNTIF('Knock Out Stages'!M7:M85,DT978)</f>
        <v>0</v>
      </c>
      <c r="EF978" s="233">
        <f ca="1">COUNTIF('Knock Out Stages'!N7:N85,DT978)</f>
        <v>0</v>
      </c>
      <c r="EG978" s="233">
        <f ca="1">COUNTIF('Knock Out Stages'!O7:O85,DT978)</f>
        <v>0</v>
      </c>
      <c r="EH978" s="233">
        <f ca="1">COUNTIF('Knock Out Stages'!P7:P85,DT978)</f>
        <v>0</v>
      </c>
      <c r="EI978" s="233">
        <f ca="1">COUNTIF('Knock Out Stages'!Q7:Q85,DT978)</f>
        <v>0</v>
      </c>
      <c r="EJ978" s="233">
        <f ca="1">COUNTIF('Knock Out Stages'!R7:R85,DT978)</f>
        <v>0</v>
      </c>
      <c r="EK978" s="233">
        <f t="shared" ca="1" si="959"/>
        <v>0</v>
      </c>
      <c r="EL978" s="235">
        <f ca="1">RANK(EK978,EK3:EK1250)+COUNTIF(EK3:EK978,EK978)-1</f>
        <v>976</v>
      </c>
      <c r="EM978" s="233" t="str">
        <f t="shared" ca="1" si="960"/>
        <v>Houssem Aouar (Algeria)</v>
      </c>
    </row>
    <row r="979" spans="121:143" x14ac:dyDescent="0.2">
      <c r="DQ979" s="233" t="str">
        <f t="shared" ca="1" si="961"/>
        <v>Algeria</v>
      </c>
      <c r="DR979" s="233">
        <f t="shared" si="957"/>
        <v>14</v>
      </c>
      <c r="DS979" s="233">
        <f t="shared" si="958"/>
        <v>36</v>
      </c>
      <c r="DT979" s="233" t="str">
        <f ca="1">OFFSET(C3,DR979,DS979)</f>
        <v>Ibrahim Maza</v>
      </c>
      <c r="DU979" s="233">
        <f ca="1">COUNTIF('Group Stages'!J7:J150,DT979)</f>
        <v>0</v>
      </c>
      <c r="DV979" s="233">
        <f ca="1">COUNTIF('Group Stages'!K7:K150,DT979)</f>
        <v>0</v>
      </c>
      <c r="DW979" s="233">
        <f ca="1">COUNTIF('Group Stages'!L7:L150,DT979)</f>
        <v>0</v>
      </c>
      <c r="DX979" s="233">
        <f ca="1">COUNTIF('Group Stages'!M7:M150,DT979)</f>
        <v>0</v>
      </c>
      <c r="DY979" s="233">
        <f ca="1">COUNTIF('Group Stages'!N7:N150,DT979)</f>
        <v>0</v>
      </c>
      <c r="DZ979" s="233">
        <f ca="1">COUNTIF('Group Stages'!O7:O150,DT979)</f>
        <v>0</v>
      </c>
      <c r="EA979" s="233">
        <f ca="1">COUNTIF('Group Stages'!P7:P150,DT979)</f>
        <v>0</v>
      </c>
      <c r="EB979" s="233">
        <f ca="1">COUNTIF('Group Stages'!Q7:Q150,DT979)</f>
        <v>0</v>
      </c>
      <c r="EC979" s="233">
        <f ca="1">COUNTIF('Knock Out Stages'!K7:K85,DT979)</f>
        <v>0</v>
      </c>
      <c r="ED979" s="233">
        <f ca="1">COUNTIF('Knock Out Stages'!L7:L85,DT979)</f>
        <v>0</v>
      </c>
      <c r="EE979" s="233">
        <f ca="1">COUNTIF('Knock Out Stages'!M7:M85,DT979)</f>
        <v>0</v>
      </c>
      <c r="EF979" s="233">
        <f ca="1">COUNTIF('Knock Out Stages'!N7:N85,DT979)</f>
        <v>0</v>
      </c>
      <c r="EG979" s="233">
        <f ca="1">COUNTIF('Knock Out Stages'!O7:O85,DT979)</f>
        <v>0</v>
      </c>
      <c r="EH979" s="233">
        <f ca="1">COUNTIF('Knock Out Stages'!P7:P85,DT979)</f>
        <v>0</v>
      </c>
      <c r="EI979" s="233">
        <f ca="1">COUNTIF('Knock Out Stages'!Q7:Q85,DT979)</f>
        <v>0</v>
      </c>
      <c r="EJ979" s="233">
        <f ca="1">COUNTIF('Knock Out Stages'!R7:R85,DT979)</f>
        <v>0</v>
      </c>
      <c r="EK979" s="233">
        <f t="shared" ca="1" si="959"/>
        <v>0</v>
      </c>
      <c r="EL979" s="235">
        <f ca="1">RANK(EK979,EK3:EK1250)+COUNTIF(EK3:EK979,EK979)-1</f>
        <v>977</v>
      </c>
      <c r="EM979" s="233" t="str">
        <f t="shared" ca="1" si="960"/>
        <v>Ibrahim Maza (Algeria)</v>
      </c>
    </row>
    <row r="980" spans="121:143" x14ac:dyDescent="0.2">
      <c r="DQ980" s="233" t="str">
        <f t="shared" ca="1" si="961"/>
        <v>Algeria</v>
      </c>
      <c r="DR980" s="233">
        <f t="shared" si="957"/>
        <v>15</v>
      </c>
      <c r="DS980" s="233">
        <f t="shared" si="958"/>
        <v>36</v>
      </c>
      <c r="DT980" s="233" t="str">
        <f ca="1">OFFSET(C3,DR980,DS980)</f>
        <v>Kilian Belazzoug</v>
      </c>
      <c r="DU980" s="233">
        <f ca="1">COUNTIF('Group Stages'!J7:J150,DT980)</f>
        <v>0</v>
      </c>
      <c r="DV980" s="233">
        <f ca="1">COUNTIF('Group Stages'!K7:K150,DT980)</f>
        <v>0</v>
      </c>
      <c r="DW980" s="233">
        <f ca="1">COUNTIF('Group Stages'!L7:L150,DT980)</f>
        <v>0</v>
      </c>
      <c r="DX980" s="233">
        <f ca="1">COUNTIF('Group Stages'!M7:M150,DT980)</f>
        <v>0</v>
      </c>
      <c r="DY980" s="233">
        <f ca="1">COUNTIF('Group Stages'!N7:N150,DT980)</f>
        <v>0</v>
      </c>
      <c r="DZ980" s="233">
        <f ca="1">COUNTIF('Group Stages'!O7:O150,DT980)</f>
        <v>0</v>
      </c>
      <c r="EA980" s="233">
        <f ca="1">COUNTIF('Group Stages'!P7:P150,DT980)</f>
        <v>0</v>
      </c>
      <c r="EB980" s="233">
        <f ca="1">COUNTIF('Group Stages'!Q7:Q150,DT980)</f>
        <v>0</v>
      </c>
      <c r="EC980" s="233">
        <f ca="1">COUNTIF('Knock Out Stages'!K7:K85,DT980)</f>
        <v>0</v>
      </c>
      <c r="ED980" s="233">
        <f ca="1">COUNTIF('Knock Out Stages'!L7:L85,DT980)</f>
        <v>0</v>
      </c>
      <c r="EE980" s="233">
        <f ca="1">COUNTIF('Knock Out Stages'!M7:M85,DT980)</f>
        <v>0</v>
      </c>
      <c r="EF980" s="233">
        <f ca="1">COUNTIF('Knock Out Stages'!N7:N85,DT980)</f>
        <v>0</v>
      </c>
      <c r="EG980" s="233">
        <f ca="1">COUNTIF('Knock Out Stages'!O7:O85,DT980)</f>
        <v>0</v>
      </c>
      <c r="EH980" s="233">
        <f ca="1">COUNTIF('Knock Out Stages'!P7:P85,DT980)</f>
        <v>0</v>
      </c>
      <c r="EI980" s="233">
        <f ca="1">COUNTIF('Knock Out Stages'!Q7:Q85,DT980)</f>
        <v>0</v>
      </c>
      <c r="EJ980" s="233">
        <f ca="1">COUNTIF('Knock Out Stages'!R7:R85,DT980)</f>
        <v>0</v>
      </c>
      <c r="EK980" s="233">
        <f t="shared" ca="1" si="959"/>
        <v>0</v>
      </c>
      <c r="EL980" s="235">
        <f ca="1">RANK(EK980,EK3:EK1250)+COUNTIF(EK3:EK980,EK980)-1</f>
        <v>978</v>
      </c>
      <c r="EM980" s="233" t="str">
        <f t="shared" ca="1" si="960"/>
        <v>Kilian Belazzoug (Algeria)</v>
      </c>
    </row>
    <row r="981" spans="121:143" x14ac:dyDescent="0.2">
      <c r="DQ981" s="233" t="str">
        <f t="shared" ca="1" si="961"/>
        <v>Algeria</v>
      </c>
      <c r="DR981" s="233">
        <f t="shared" si="957"/>
        <v>16</v>
      </c>
      <c r="DS981" s="233">
        <f t="shared" si="958"/>
        <v>36</v>
      </c>
      <c r="DT981" s="233" t="str">
        <f ca="1">OFFSET(C3,DR981,DS981)</f>
        <v>Luca Zidane</v>
      </c>
      <c r="DU981" s="233">
        <f ca="1">COUNTIF('Group Stages'!J7:J150,DT981)</f>
        <v>0</v>
      </c>
      <c r="DV981" s="233">
        <f ca="1">COUNTIF('Group Stages'!K7:K150,DT981)</f>
        <v>0</v>
      </c>
      <c r="DW981" s="233">
        <f ca="1">COUNTIF('Group Stages'!L7:L150,DT981)</f>
        <v>0</v>
      </c>
      <c r="DX981" s="233">
        <f ca="1">COUNTIF('Group Stages'!M7:M150,DT981)</f>
        <v>0</v>
      </c>
      <c r="DY981" s="233">
        <f ca="1">COUNTIF('Group Stages'!N7:N150,DT981)</f>
        <v>0</v>
      </c>
      <c r="DZ981" s="233">
        <f ca="1">COUNTIF('Group Stages'!O7:O150,DT981)</f>
        <v>0</v>
      </c>
      <c r="EA981" s="233">
        <f ca="1">COUNTIF('Group Stages'!P7:P150,DT981)</f>
        <v>0</v>
      </c>
      <c r="EB981" s="233">
        <f ca="1">COUNTIF('Group Stages'!Q7:Q150,DT981)</f>
        <v>0</v>
      </c>
      <c r="EC981" s="233">
        <f ca="1">COUNTIF('Knock Out Stages'!K7:K85,DT981)</f>
        <v>0</v>
      </c>
      <c r="ED981" s="233">
        <f ca="1">COUNTIF('Knock Out Stages'!L7:L85,DT981)</f>
        <v>0</v>
      </c>
      <c r="EE981" s="233">
        <f ca="1">COUNTIF('Knock Out Stages'!M7:M85,DT981)</f>
        <v>0</v>
      </c>
      <c r="EF981" s="233">
        <f ca="1">COUNTIF('Knock Out Stages'!N7:N85,DT981)</f>
        <v>0</v>
      </c>
      <c r="EG981" s="233">
        <f ca="1">COUNTIF('Knock Out Stages'!O7:O85,DT981)</f>
        <v>0</v>
      </c>
      <c r="EH981" s="233">
        <f ca="1">COUNTIF('Knock Out Stages'!P7:P85,DT981)</f>
        <v>0</v>
      </c>
      <c r="EI981" s="233">
        <f ca="1">COUNTIF('Knock Out Stages'!Q7:Q85,DT981)</f>
        <v>0</v>
      </c>
      <c r="EJ981" s="233">
        <f ca="1">COUNTIF('Knock Out Stages'!R7:R85,DT981)</f>
        <v>0</v>
      </c>
      <c r="EK981" s="233">
        <f t="shared" ca="1" si="959"/>
        <v>0</v>
      </c>
      <c r="EL981" s="235">
        <f ca="1">RANK(EK981,EK3:EK1250)+COUNTIF(EK3:EK981,EK981)-1</f>
        <v>979</v>
      </c>
      <c r="EM981" s="233" t="str">
        <f t="shared" ca="1" si="960"/>
        <v>Luca Zidane (Algeria)</v>
      </c>
    </row>
    <row r="982" spans="121:143" x14ac:dyDescent="0.2">
      <c r="DQ982" s="233" t="str">
        <f t="shared" ca="1" si="961"/>
        <v>Algeria</v>
      </c>
      <c r="DR982" s="233">
        <f t="shared" si="957"/>
        <v>17</v>
      </c>
      <c r="DS982" s="233">
        <f t="shared" si="958"/>
        <v>36</v>
      </c>
      <c r="DT982" s="233" t="str">
        <f ca="1">OFFSET(C3,DR982,DS982)</f>
        <v>Melvin Mastil</v>
      </c>
      <c r="DU982" s="233">
        <f ca="1">COUNTIF('Group Stages'!J7:J150,DT982)</f>
        <v>0</v>
      </c>
      <c r="DV982" s="233">
        <f ca="1">COUNTIF('Group Stages'!K7:K150,DT982)</f>
        <v>0</v>
      </c>
      <c r="DW982" s="233">
        <f ca="1">COUNTIF('Group Stages'!L7:L150,DT982)</f>
        <v>0</v>
      </c>
      <c r="DX982" s="233">
        <f ca="1">COUNTIF('Group Stages'!M7:M150,DT982)</f>
        <v>0</v>
      </c>
      <c r="DY982" s="233">
        <f ca="1">COUNTIF('Group Stages'!N7:N150,DT982)</f>
        <v>0</v>
      </c>
      <c r="DZ982" s="233">
        <f ca="1">COUNTIF('Group Stages'!O7:O150,DT982)</f>
        <v>0</v>
      </c>
      <c r="EA982" s="233">
        <f ca="1">COUNTIF('Group Stages'!P7:P150,DT982)</f>
        <v>0</v>
      </c>
      <c r="EB982" s="233">
        <f ca="1">COUNTIF('Group Stages'!Q7:Q150,DT982)</f>
        <v>0</v>
      </c>
      <c r="EC982" s="233">
        <f ca="1">COUNTIF('Knock Out Stages'!K7:K85,DT982)</f>
        <v>0</v>
      </c>
      <c r="ED982" s="233">
        <f ca="1">COUNTIF('Knock Out Stages'!L7:L85,DT982)</f>
        <v>0</v>
      </c>
      <c r="EE982" s="233">
        <f ca="1">COUNTIF('Knock Out Stages'!M7:M85,DT982)</f>
        <v>0</v>
      </c>
      <c r="EF982" s="233">
        <f ca="1">COUNTIF('Knock Out Stages'!N7:N85,DT982)</f>
        <v>0</v>
      </c>
      <c r="EG982" s="233">
        <f ca="1">COUNTIF('Knock Out Stages'!O7:O85,DT982)</f>
        <v>0</v>
      </c>
      <c r="EH982" s="233">
        <f ca="1">COUNTIF('Knock Out Stages'!P7:P85,DT982)</f>
        <v>0</v>
      </c>
      <c r="EI982" s="233">
        <f ca="1">COUNTIF('Knock Out Stages'!Q7:Q85,DT982)</f>
        <v>0</v>
      </c>
      <c r="EJ982" s="233">
        <f ca="1">COUNTIF('Knock Out Stages'!R7:R85,DT982)</f>
        <v>0</v>
      </c>
      <c r="EK982" s="233">
        <f t="shared" ca="1" si="959"/>
        <v>0</v>
      </c>
      <c r="EL982" s="235">
        <f ca="1">RANK(EK982,EK3:EK1250)+COUNTIF(EK3:EK982,EK982)-1</f>
        <v>980</v>
      </c>
      <c r="EM982" s="233" t="str">
        <f t="shared" ca="1" si="960"/>
        <v>Melvin Mastil (Algeria)</v>
      </c>
    </row>
    <row r="983" spans="121:143" x14ac:dyDescent="0.2">
      <c r="DQ983" s="233" t="str">
        <f t="shared" ca="1" si="961"/>
        <v>Algeria</v>
      </c>
      <c r="DR983" s="233">
        <f t="shared" si="957"/>
        <v>18</v>
      </c>
      <c r="DS983" s="233">
        <f t="shared" si="958"/>
        <v>36</v>
      </c>
      <c r="DT983" s="233" t="str">
        <f ca="1">OFFSET(C3,DR983,DS983)</f>
        <v>Mohamed Amoura</v>
      </c>
      <c r="DU983" s="233">
        <f ca="1">COUNTIF('Group Stages'!J7:J150,DT983)</f>
        <v>0</v>
      </c>
      <c r="DV983" s="233">
        <f ca="1">COUNTIF('Group Stages'!K7:K150,DT983)</f>
        <v>0</v>
      </c>
      <c r="DW983" s="233">
        <f ca="1">COUNTIF('Group Stages'!L7:L150,DT983)</f>
        <v>0</v>
      </c>
      <c r="DX983" s="233">
        <f ca="1">COUNTIF('Group Stages'!M7:M150,DT983)</f>
        <v>0</v>
      </c>
      <c r="DY983" s="233">
        <f ca="1">COUNTIF('Group Stages'!N7:N150,DT983)</f>
        <v>0</v>
      </c>
      <c r="DZ983" s="233">
        <f ca="1">COUNTIF('Group Stages'!O7:O150,DT983)</f>
        <v>0</v>
      </c>
      <c r="EA983" s="233">
        <f ca="1">COUNTIF('Group Stages'!P7:P150,DT983)</f>
        <v>0</v>
      </c>
      <c r="EB983" s="233">
        <f ca="1">COUNTIF('Group Stages'!Q7:Q150,DT983)</f>
        <v>0</v>
      </c>
      <c r="EC983" s="233">
        <f ca="1">COUNTIF('Knock Out Stages'!K7:K85,DT983)</f>
        <v>0</v>
      </c>
      <c r="ED983" s="233">
        <f ca="1">COUNTIF('Knock Out Stages'!L7:L85,DT983)</f>
        <v>0</v>
      </c>
      <c r="EE983" s="233">
        <f ca="1">COUNTIF('Knock Out Stages'!M7:M85,DT983)</f>
        <v>0</v>
      </c>
      <c r="EF983" s="233">
        <f ca="1">COUNTIF('Knock Out Stages'!N7:N85,DT983)</f>
        <v>0</v>
      </c>
      <c r="EG983" s="233">
        <f ca="1">COUNTIF('Knock Out Stages'!O7:O85,DT983)</f>
        <v>0</v>
      </c>
      <c r="EH983" s="233">
        <f ca="1">COUNTIF('Knock Out Stages'!P7:P85,DT983)</f>
        <v>0</v>
      </c>
      <c r="EI983" s="233">
        <f ca="1">COUNTIF('Knock Out Stages'!Q7:Q85,DT983)</f>
        <v>0</v>
      </c>
      <c r="EJ983" s="233">
        <f ca="1">COUNTIF('Knock Out Stages'!R7:R85,DT983)</f>
        <v>0</v>
      </c>
      <c r="EK983" s="233">
        <f t="shared" ca="1" si="959"/>
        <v>0</v>
      </c>
      <c r="EL983" s="235">
        <f ca="1">RANK(EK983,EK3:EK1250)+COUNTIF(EK3:EK983,EK983)-1</f>
        <v>981</v>
      </c>
      <c r="EM983" s="233" t="str">
        <f t="shared" ca="1" si="960"/>
        <v>Mohamed Amoura (Algeria)</v>
      </c>
    </row>
    <row r="984" spans="121:143" x14ac:dyDescent="0.2">
      <c r="DQ984" s="233" t="str">
        <f t="shared" ca="1" si="961"/>
        <v>Algeria</v>
      </c>
      <c r="DR984" s="233">
        <f t="shared" si="957"/>
        <v>19</v>
      </c>
      <c r="DS984" s="233">
        <f t="shared" si="958"/>
        <v>36</v>
      </c>
      <c r="DT984" s="233" t="str">
        <f ca="1">OFFSET(C3,DR984,DS984)</f>
        <v>Rafik Belghali</v>
      </c>
      <c r="DU984" s="233">
        <f ca="1">COUNTIF('Group Stages'!J7:J150,DT984)</f>
        <v>0</v>
      </c>
      <c r="DV984" s="233">
        <f ca="1">COUNTIF('Group Stages'!K7:K150,DT984)</f>
        <v>0</v>
      </c>
      <c r="DW984" s="233">
        <f ca="1">COUNTIF('Group Stages'!L7:L150,DT984)</f>
        <v>0</v>
      </c>
      <c r="DX984" s="233">
        <f ca="1">COUNTIF('Group Stages'!M7:M150,DT984)</f>
        <v>0</v>
      </c>
      <c r="DY984" s="233">
        <f ca="1">COUNTIF('Group Stages'!N7:N150,DT984)</f>
        <v>0</v>
      </c>
      <c r="DZ984" s="233">
        <f ca="1">COUNTIF('Group Stages'!O7:O150,DT984)</f>
        <v>0</v>
      </c>
      <c r="EA984" s="233">
        <f ca="1">COUNTIF('Group Stages'!P7:P150,DT984)</f>
        <v>0</v>
      </c>
      <c r="EB984" s="233">
        <f ca="1">COUNTIF('Group Stages'!Q7:Q150,DT984)</f>
        <v>0</v>
      </c>
      <c r="EC984" s="233">
        <f ca="1">COUNTIF('Knock Out Stages'!K7:K85,DT984)</f>
        <v>0</v>
      </c>
      <c r="ED984" s="233">
        <f ca="1">COUNTIF('Knock Out Stages'!L7:L85,DT984)</f>
        <v>0</v>
      </c>
      <c r="EE984" s="233">
        <f ca="1">COUNTIF('Knock Out Stages'!M7:M85,DT984)</f>
        <v>0</v>
      </c>
      <c r="EF984" s="233">
        <f ca="1">COUNTIF('Knock Out Stages'!N7:N85,DT984)</f>
        <v>0</v>
      </c>
      <c r="EG984" s="233">
        <f ca="1">COUNTIF('Knock Out Stages'!O7:O85,DT984)</f>
        <v>0</v>
      </c>
      <c r="EH984" s="233">
        <f ca="1">COUNTIF('Knock Out Stages'!P7:P85,DT984)</f>
        <v>0</v>
      </c>
      <c r="EI984" s="233">
        <f ca="1">COUNTIF('Knock Out Stages'!Q7:Q85,DT984)</f>
        <v>0</v>
      </c>
      <c r="EJ984" s="233">
        <f ca="1">COUNTIF('Knock Out Stages'!R7:R85,DT984)</f>
        <v>0</v>
      </c>
      <c r="EK984" s="233">
        <f t="shared" ca="1" si="959"/>
        <v>0</v>
      </c>
      <c r="EL984" s="235">
        <f ca="1">RANK(EK984,EK3:EK1250)+COUNTIF(EK3:EK984,EK984)-1</f>
        <v>982</v>
      </c>
      <c r="EM984" s="233" t="str">
        <f t="shared" ca="1" si="960"/>
        <v>Rafik Belghali (Algeria)</v>
      </c>
    </row>
    <row r="985" spans="121:143" x14ac:dyDescent="0.2">
      <c r="DQ985" s="233" t="str">
        <f t="shared" ca="1" si="961"/>
        <v>Algeria</v>
      </c>
      <c r="DR985" s="233">
        <f t="shared" si="957"/>
        <v>20</v>
      </c>
      <c r="DS985" s="233">
        <f t="shared" si="958"/>
        <v>36</v>
      </c>
      <c r="DT985" s="233" t="str">
        <f ca="1">OFFSET(C3,DR985,DS985)</f>
        <v>Ramiz Zerrouki</v>
      </c>
      <c r="DU985" s="233">
        <f ca="1">COUNTIF('Group Stages'!J7:J150,DT985)</f>
        <v>0</v>
      </c>
      <c r="DV985" s="233">
        <f ca="1">COUNTIF('Group Stages'!K7:K150,DT985)</f>
        <v>0</v>
      </c>
      <c r="DW985" s="233">
        <f ca="1">COUNTIF('Group Stages'!L7:L150,DT985)</f>
        <v>0</v>
      </c>
      <c r="DX985" s="233">
        <f ca="1">COUNTIF('Group Stages'!M7:M150,DT985)</f>
        <v>0</v>
      </c>
      <c r="DY985" s="233">
        <f ca="1">COUNTIF('Group Stages'!N7:N150,DT985)</f>
        <v>0</v>
      </c>
      <c r="DZ985" s="233">
        <f ca="1">COUNTIF('Group Stages'!O7:O150,DT985)</f>
        <v>0</v>
      </c>
      <c r="EA985" s="233">
        <f ca="1">COUNTIF('Group Stages'!P7:P150,DT985)</f>
        <v>0</v>
      </c>
      <c r="EB985" s="233">
        <f ca="1">COUNTIF('Group Stages'!Q7:Q150,DT985)</f>
        <v>0</v>
      </c>
      <c r="EC985" s="233">
        <f ca="1">COUNTIF('Knock Out Stages'!K7:K85,DT985)</f>
        <v>0</v>
      </c>
      <c r="ED985" s="233">
        <f ca="1">COUNTIF('Knock Out Stages'!L7:L85,DT985)</f>
        <v>0</v>
      </c>
      <c r="EE985" s="233">
        <f ca="1">COUNTIF('Knock Out Stages'!M7:M85,DT985)</f>
        <v>0</v>
      </c>
      <c r="EF985" s="233">
        <f ca="1">COUNTIF('Knock Out Stages'!N7:N85,DT985)</f>
        <v>0</v>
      </c>
      <c r="EG985" s="233">
        <f ca="1">COUNTIF('Knock Out Stages'!O7:O85,DT985)</f>
        <v>0</v>
      </c>
      <c r="EH985" s="233">
        <f ca="1">COUNTIF('Knock Out Stages'!P7:P85,DT985)</f>
        <v>0</v>
      </c>
      <c r="EI985" s="233">
        <f ca="1">COUNTIF('Knock Out Stages'!Q7:Q85,DT985)</f>
        <v>0</v>
      </c>
      <c r="EJ985" s="233">
        <f ca="1">COUNTIF('Knock Out Stages'!R7:R85,DT985)</f>
        <v>0</v>
      </c>
      <c r="EK985" s="233">
        <f t="shared" ca="1" si="959"/>
        <v>0</v>
      </c>
      <c r="EL985" s="235">
        <f ca="1">RANK(EK985,EK3:EK1250)+COUNTIF(EK3:EK985,EK985)-1</f>
        <v>983</v>
      </c>
      <c r="EM985" s="233" t="str">
        <f t="shared" ca="1" si="960"/>
        <v>Ramiz Zerrouki (Algeria)</v>
      </c>
    </row>
    <row r="986" spans="121:143" x14ac:dyDescent="0.2">
      <c r="DQ986" s="233" t="str">
        <f t="shared" ca="1" si="961"/>
        <v>Algeria</v>
      </c>
      <c r="DR986" s="233">
        <f t="shared" si="957"/>
        <v>21</v>
      </c>
      <c r="DS986" s="233">
        <f t="shared" si="958"/>
        <v>36</v>
      </c>
      <c r="DT986" s="233" t="str">
        <f ca="1">OFFSET(C3,DR986,DS986)</f>
        <v>Ramy Bensebaini</v>
      </c>
      <c r="DU986" s="233">
        <f ca="1">COUNTIF('Group Stages'!J7:J150,DT986)</f>
        <v>0</v>
      </c>
      <c r="DV986" s="233">
        <f ca="1">COUNTIF('Group Stages'!K7:K150,DT986)</f>
        <v>0</v>
      </c>
      <c r="DW986" s="233">
        <f ca="1">COUNTIF('Group Stages'!L7:L150,DT986)</f>
        <v>0</v>
      </c>
      <c r="DX986" s="233">
        <f ca="1">COUNTIF('Group Stages'!M7:M150,DT986)</f>
        <v>0</v>
      </c>
      <c r="DY986" s="233">
        <f ca="1">COUNTIF('Group Stages'!N7:N150,DT986)</f>
        <v>0</v>
      </c>
      <c r="DZ986" s="233">
        <f ca="1">COUNTIF('Group Stages'!O7:O150,DT986)</f>
        <v>0</v>
      </c>
      <c r="EA986" s="233">
        <f ca="1">COUNTIF('Group Stages'!P7:P150,DT986)</f>
        <v>0</v>
      </c>
      <c r="EB986" s="233">
        <f ca="1">COUNTIF('Group Stages'!Q7:Q150,DT986)</f>
        <v>0</v>
      </c>
      <c r="EC986" s="233">
        <f ca="1">COUNTIF('Knock Out Stages'!K7:K85,DT986)</f>
        <v>0</v>
      </c>
      <c r="ED986" s="233">
        <f ca="1">COUNTIF('Knock Out Stages'!L7:L85,DT986)</f>
        <v>0</v>
      </c>
      <c r="EE986" s="233">
        <f ca="1">COUNTIF('Knock Out Stages'!M7:M85,DT986)</f>
        <v>0</v>
      </c>
      <c r="EF986" s="233">
        <f ca="1">COUNTIF('Knock Out Stages'!N7:N85,DT986)</f>
        <v>0</v>
      </c>
      <c r="EG986" s="233">
        <f ca="1">COUNTIF('Knock Out Stages'!O7:O85,DT986)</f>
        <v>0</v>
      </c>
      <c r="EH986" s="233">
        <f ca="1">COUNTIF('Knock Out Stages'!P7:P85,DT986)</f>
        <v>0</v>
      </c>
      <c r="EI986" s="233">
        <f ca="1">COUNTIF('Knock Out Stages'!Q7:Q85,DT986)</f>
        <v>0</v>
      </c>
      <c r="EJ986" s="233">
        <f ca="1">COUNTIF('Knock Out Stages'!R7:R85,DT986)</f>
        <v>0</v>
      </c>
      <c r="EK986" s="233">
        <f t="shared" ca="1" si="959"/>
        <v>0</v>
      </c>
      <c r="EL986" s="235">
        <f ca="1">RANK(EK986,EK3:EK1250)+COUNTIF(EK3:EK986,EK986)-1</f>
        <v>984</v>
      </c>
      <c r="EM986" s="233" t="str">
        <f t="shared" ca="1" si="960"/>
        <v>Ramy Bensebaini (Algeria)</v>
      </c>
    </row>
    <row r="987" spans="121:143" x14ac:dyDescent="0.2">
      <c r="DQ987" s="233" t="str">
        <f t="shared" ca="1" si="961"/>
        <v>Algeria</v>
      </c>
      <c r="DR987" s="233">
        <f t="shared" si="957"/>
        <v>22</v>
      </c>
      <c r="DS987" s="233">
        <f t="shared" si="958"/>
        <v>36</v>
      </c>
      <c r="DT987" s="233" t="str">
        <f ca="1">OFFSET(C3,DR987,DS987)</f>
        <v>Rayan Aït-Nouri</v>
      </c>
      <c r="DU987" s="233">
        <f ca="1">COUNTIF('Group Stages'!J7:J150,DT987)</f>
        <v>0</v>
      </c>
      <c r="DV987" s="233">
        <f ca="1">COUNTIF('Group Stages'!K7:K150,DT987)</f>
        <v>0</v>
      </c>
      <c r="DW987" s="233">
        <f ca="1">COUNTIF('Group Stages'!L7:L150,DT987)</f>
        <v>0</v>
      </c>
      <c r="DX987" s="233">
        <f ca="1">COUNTIF('Group Stages'!M7:M150,DT987)</f>
        <v>0</v>
      </c>
      <c r="DY987" s="233">
        <f ca="1">COUNTIF('Group Stages'!N7:N150,DT987)</f>
        <v>0</v>
      </c>
      <c r="DZ987" s="233">
        <f ca="1">COUNTIF('Group Stages'!O7:O150,DT987)</f>
        <v>0</v>
      </c>
      <c r="EA987" s="233">
        <f ca="1">COUNTIF('Group Stages'!P7:P150,DT987)</f>
        <v>0</v>
      </c>
      <c r="EB987" s="233">
        <f ca="1">COUNTIF('Group Stages'!Q7:Q150,DT987)</f>
        <v>0</v>
      </c>
      <c r="EC987" s="233">
        <f ca="1">COUNTIF('Knock Out Stages'!K7:K85,DT987)</f>
        <v>0</v>
      </c>
      <c r="ED987" s="233">
        <f ca="1">COUNTIF('Knock Out Stages'!L7:L85,DT987)</f>
        <v>0</v>
      </c>
      <c r="EE987" s="233">
        <f ca="1">COUNTIF('Knock Out Stages'!M7:M85,DT987)</f>
        <v>0</v>
      </c>
      <c r="EF987" s="233">
        <f ca="1">COUNTIF('Knock Out Stages'!N7:N85,DT987)</f>
        <v>0</v>
      </c>
      <c r="EG987" s="233">
        <f ca="1">COUNTIF('Knock Out Stages'!O7:O85,DT987)</f>
        <v>0</v>
      </c>
      <c r="EH987" s="233">
        <f ca="1">COUNTIF('Knock Out Stages'!P7:P85,DT987)</f>
        <v>0</v>
      </c>
      <c r="EI987" s="233">
        <f ca="1">COUNTIF('Knock Out Stages'!Q7:Q85,DT987)</f>
        <v>0</v>
      </c>
      <c r="EJ987" s="233">
        <f ca="1">COUNTIF('Knock Out Stages'!R7:R85,DT987)</f>
        <v>0</v>
      </c>
      <c r="EK987" s="233">
        <f t="shared" ca="1" si="959"/>
        <v>0</v>
      </c>
      <c r="EL987" s="235">
        <f ca="1">RANK(EK987,EK3:EK1250)+COUNTIF(EK3:EK987,EK987)-1</f>
        <v>985</v>
      </c>
      <c r="EM987" s="233" t="str">
        <f t="shared" ca="1" si="960"/>
        <v>Rayan Aït-Nouri (Algeria)</v>
      </c>
    </row>
    <row r="988" spans="121:143" x14ac:dyDescent="0.2">
      <c r="DQ988" s="233" t="str">
        <f t="shared" ca="1" si="961"/>
        <v>Algeria</v>
      </c>
      <c r="DR988" s="233">
        <f t="shared" si="957"/>
        <v>23</v>
      </c>
      <c r="DS988" s="233">
        <f t="shared" si="958"/>
        <v>36</v>
      </c>
      <c r="DT988" s="233" t="str">
        <f ca="1">OFFSET(C3,DR988,DS988)</f>
        <v>Riyad Mahrez</v>
      </c>
      <c r="DU988" s="233">
        <f ca="1">COUNTIF('Group Stages'!J7:J150,DT988)</f>
        <v>0</v>
      </c>
      <c r="DV988" s="233">
        <f ca="1">COUNTIF('Group Stages'!K7:K150,DT988)</f>
        <v>0</v>
      </c>
      <c r="DW988" s="233">
        <f ca="1">COUNTIF('Group Stages'!L7:L150,DT988)</f>
        <v>0</v>
      </c>
      <c r="DX988" s="233">
        <f ca="1">COUNTIF('Group Stages'!M7:M150,DT988)</f>
        <v>0</v>
      </c>
      <c r="DY988" s="233">
        <f ca="1">COUNTIF('Group Stages'!N7:N150,DT988)</f>
        <v>0</v>
      </c>
      <c r="DZ988" s="233">
        <f ca="1">COUNTIF('Group Stages'!O7:O150,DT988)</f>
        <v>0</v>
      </c>
      <c r="EA988" s="233">
        <f ca="1">COUNTIF('Group Stages'!P7:P150,DT988)</f>
        <v>0</v>
      </c>
      <c r="EB988" s="233">
        <f ca="1">COUNTIF('Group Stages'!Q7:Q150,DT988)</f>
        <v>0</v>
      </c>
      <c r="EC988" s="233">
        <f ca="1">COUNTIF('Knock Out Stages'!K7:K85,DT988)</f>
        <v>0</v>
      </c>
      <c r="ED988" s="233">
        <f ca="1">COUNTIF('Knock Out Stages'!L7:L85,DT988)</f>
        <v>0</v>
      </c>
      <c r="EE988" s="233">
        <f ca="1">COUNTIF('Knock Out Stages'!M7:M85,DT988)</f>
        <v>0</v>
      </c>
      <c r="EF988" s="233">
        <f ca="1">COUNTIF('Knock Out Stages'!N7:N85,DT988)</f>
        <v>0</v>
      </c>
      <c r="EG988" s="233">
        <f ca="1">COUNTIF('Knock Out Stages'!O7:O85,DT988)</f>
        <v>0</v>
      </c>
      <c r="EH988" s="233">
        <f ca="1">COUNTIF('Knock Out Stages'!P7:P85,DT988)</f>
        <v>0</v>
      </c>
      <c r="EI988" s="233">
        <f ca="1">COUNTIF('Knock Out Stages'!Q7:Q85,DT988)</f>
        <v>0</v>
      </c>
      <c r="EJ988" s="233">
        <f ca="1">COUNTIF('Knock Out Stages'!R7:R85,DT988)</f>
        <v>0</v>
      </c>
      <c r="EK988" s="233">
        <f t="shared" ca="1" si="959"/>
        <v>0</v>
      </c>
      <c r="EL988" s="235">
        <f ca="1">RANK(EK988,EK3:EK1250)+COUNTIF(EK3:EK988,EK988)-1</f>
        <v>986</v>
      </c>
      <c r="EM988" s="233" t="str">
        <f t="shared" ca="1" si="960"/>
        <v>Riyad Mahrez (Algeria)</v>
      </c>
    </row>
    <row r="989" spans="121:143" x14ac:dyDescent="0.2">
      <c r="DQ989" s="233" t="str">
        <f t="shared" ca="1" si="961"/>
        <v>Algeria</v>
      </c>
      <c r="DR989" s="233">
        <f t="shared" si="957"/>
        <v>24</v>
      </c>
      <c r="DS989" s="233">
        <f t="shared" si="958"/>
        <v>36</v>
      </c>
      <c r="DT989" s="233" t="str">
        <f ca="1">OFFSET(C3,DR989,DS989)</f>
        <v>Sohaib Nair</v>
      </c>
      <c r="DU989" s="233">
        <f ca="1">COUNTIF('Group Stages'!J7:J150,DT989)</f>
        <v>0</v>
      </c>
      <c r="DV989" s="233">
        <f ca="1">COUNTIF('Group Stages'!K7:K150,DT989)</f>
        <v>0</v>
      </c>
      <c r="DW989" s="233">
        <f ca="1">COUNTIF('Group Stages'!L7:L150,DT989)</f>
        <v>0</v>
      </c>
      <c r="DX989" s="233">
        <f ca="1">COUNTIF('Group Stages'!M7:M150,DT989)</f>
        <v>0</v>
      </c>
      <c r="DY989" s="233">
        <f ca="1">COUNTIF('Group Stages'!N7:N150,DT989)</f>
        <v>0</v>
      </c>
      <c r="DZ989" s="233">
        <f ca="1">COUNTIF('Group Stages'!O7:O150,DT989)</f>
        <v>0</v>
      </c>
      <c r="EA989" s="233">
        <f ca="1">COUNTIF('Group Stages'!P7:P150,DT989)</f>
        <v>0</v>
      </c>
      <c r="EB989" s="233">
        <f ca="1">COUNTIF('Group Stages'!Q7:Q150,DT989)</f>
        <v>0</v>
      </c>
      <c r="EC989" s="233">
        <f ca="1">COUNTIF('Knock Out Stages'!K7:K85,DT989)</f>
        <v>0</v>
      </c>
      <c r="ED989" s="233">
        <f ca="1">COUNTIF('Knock Out Stages'!L7:L85,DT989)</f>
        <v>0</v>
      </c>
      <c r="EE989" s="233">
        <f ca="1">COUNTIF('Knock Out Stages'!M7:M85,DT989)</f>
        <v>0</v>
      </c>
      <c r="EF989" s="233">
        <f ca="1">COUNTIF('Knock Out Stages'!N7:N85,DT989)</f>
        <v>0</v>
      </c>
      <c r="EG989" s="233">
        <f ca="1">COUNTIF('Knock Out Stages'!O7:O85,DT989)</f>
        <v>0</v>
      </c>
      <c r="EH989" s="233">
        <f ca="1">COUNTIF('Knock Out Stages'!P7:P85,DT989)</f>
        <v>0</v>
      </c>
      <c r="EI989" s="233">
        <f ca="1">COUNTIF('Knock Out Stages'!Q7:Q85,DT989)</f>
        <v>0</v>
      </c>
      <c r="EJ989" s="233">
        <f ca="1">COUNTIF('Knock Out Stages'!R7:R85,DT989)</f>
        <v>0</v>
      </c>
      <c r="EK989" s="233">
        <f t="shared" ca="1" si="959"/>
        <v>0</v>
      </c>
      <c r="EL989" s="235">
        <f ca="1">RANK(EK989,EK3:EK1250)+COUNTIF(EK3:EK989,EK989)-1</f>
        <v>987</v>
      </c>
      <c r="EM989" s="233" t="str">
        <f t="shared" ca="1" si="960"/>
        <v>Sohaib Nair (Algeria)</v>
      </c>
    </row>
    <row r="990" spans="121:143" x14ac:dyDescent="0.2">
      <c r="DQ990" s="233" t="str">
        <f t="shared" ca="1" si="961"/>
        <v>Algeria</v>
      </c>
      <c r="DR990" s="233">
        <f t="shared" si="957"/>
        <v>25</v>
      </c>
      <c r="DS990" s="233">
        <f t="shared" si="958"/>
        <v>36</v>
      </c>
      <c r="DT990" s="233" t="str">
        <f ca="1">OFFSET(C3,DR990,DS990)</f>
        <v>Yacine Titraoui</v>
      </c>
      <c r="DU990" s="233">
        <f ca="1">COUNTIF('Group Stages'!J7:J150,DT990)</f>
        <v>0</v>
      </c>
      <c r="DV990" s="233">
        <f ca="1">COUNTIF('Group Stages'!K7:K150,DT990)</f>
        <v>0</v>
      </c>
      <c r="DW990" s="233">
        <f ca="1">COUNTIF('Group Stages'!L7:L150,DT990)</f>
        <v>0</v>
      </c>
      <c r="DX990" s="233">
        <f ca="1">COUNTIF('Group Stages'!M7:M150,DT990)</f>
        <v>0</v>
      </c>
      <c r="DY990" s="233">
        <f ca="1">COUNTIF('Group Stages'!N7:N150,DT990)</f>
        <v>0</v>
      </c>
      <c r="DZ990" s="233">
        <f ca="1">COUNTIF('Group Stages'!O7:O150,DT990)</f>
        <v>0</v>
      </c>
      <c r="EA990" s="233">
        <f ca="1">COUNTIF('Group Stages'!P7:P150,DT990)</f>
        <v>0</v>
      </c>
      <c r="EB990" s="233">
        <f ca="1">COUNTIF('Group Stages'!Q7:Q150,DT990)</f>
        <v>0</v>
      </c>
      <c r="EC990" s="233">
        <f ca="1">COUNTIF('Knock Out Stages'!K7:K85,DT990)</f>
        <v>0</v>
      </c>
      <c r="ED990" s="233">
        <f ca="1">COUNTIF('Knock Out Stages'!L7:L85,DT990)</f>
        <v>0</v>
      </c>
      <c r="EE990" s="233">
        <f ca="1">COUNTIF('Knock Out Stages'!M7:M85,DT990)</f>
        <v>0</v>
      </c>
      <c r="EF990" s="233">
        <f ca="1">COUNTIF('Knock Out Stages'!N7:N85,DT990)</f>
        <v>0</v>
      </c>
      <c r="EG990" s="233">
        <f ca="1">COUNTIF('Knock Out Stages'!O7:O85,DT990)</f>
        <v>0</v>
      </c>
      <c r="EH990" s="233">
        <f ca="1">COUNTIF('Knock Out Stages'!P7:P85,DT990)</f>
        <v>0</v>
      </c>
      <c r="EI990" s="233">
        <f ca="1">COUNTIF('Knock Out Stages'!Q7:Q85,DT990)</f>
        <v>0</v>
      </c>
      <c r="EJ990" s="233">
        <f ca="1">COUNTIF('Knock Out Stages'!R7:R85,DT990)</f>
        <v>0</v>
      </c>
      <c r="EK990" s="233">
        <f t="shared" ca="1" si="959"/>
        <v>0</v>
      </c>
      <c r="EL990" s="235">
        <f ca="1">RANK(EK990,EK3:EK1250)+COUNTIF(EK3:EK990,EK990)-1</f>
        <v>988</v>
      </c>
      <c r="EM990" s="233" t="str">
        <f t="shared" ca="1" si="960"/>
        <v>Yacine Titraoui (Algeria)</v>
      </c>
    </row>
    <row r="991" spans="121:143" x14ac:dyDescent="0.2">
      <c r="DQ991" s="233" t="str">
        <f ca="1">OFFSET(C2,DR991,DS991)</f>
        <v>Austria</v>
      </c>
      <c r="DR991" s="233">
        <f t="shared" si="957"/>
        <v>0</v>
      </c>
      <c r="DS991" s="233">
        <f t="shared" si="958"/>
        <v>37</v>
      </c>
      <c r="DT991" s="233" t="str">
        <f ca="1">OFFSET(C3,DR991,DS991)</f>
        <v>Alessandro Schöpf</v>
      </c>
      <c r="DU991" s="233">
        <f ca="1">COUNTIF('Group Stages'!J7:J150,DT991)</f>
        <v>0</v>
      </c>
      <c r="DV991" s="233">
        <f ca="1">COUNTIF('Group Stages'!K7:K150,DT991)</f>
        <v>0</v>
      </c>
      <c r="DW991" s="233">
        <f ca="1">COUNTIF('Group Stages'!L7:L150,DT991)</f>
        <v>0</v>
      </c>
      <c r="DX991" s="233">
        <f ca="1">COUNTIF('Group Stages'!M7:M150,DT991)</f>
        <v>0</v>
      </c>
      <c r="DY991" s="233">
        <f ca="1">COUNTIF('Group Stages'!N7:N150,DT991)</f>
        <v>0</v>
      </c>
      <c r="DZ991" s="233">
        <f ca="1">COUNTIF('Group Stages'!O7:O150,DT991)</f>
        <v>0</v>
      </c>
      <c r="EA991" s="233">
        <f ca="1">COUNTIF('Group Stages'!P7:P150,DT991)</f>
        <v>0</v>
      </c>
      <c r="EB991" s="233">
        <f ca="1">COUNTIF('Group Stages'!Q7:Q150,DT991)</f>
        <v>0</v>
      </c>
      <c r="EC991" s="233">
        <f ca="1">COUNTIF('Knock Out Stages'!K7:K85,DT991)</f>
        <v>0</v>
      </c>
      <c r="ED991" s="233">
        <f ca="1">COUNTIF('Knock Out Stages'!L7:L85,DT991)</f>
        <v>0</v>
      </c>
      <c r="EE991" s="233">
        <f ca="1">COUNTIF('Knock Out Stages'!M7:M85,DT991)</f>
        <v>0</v>
      </c>
      <c r="EF991" s="233">
        <f ca="1">COUNTIF('Knock Out Stages'!N7:N85,DT991)</f>
        <v>0</v>
      </c>
      <c r="EG991" s="233">
        <f ca="1">COUNTIF('Knock Out Stages'!O7:O85,DT991)</f>
        <v>0</v>
      </c>
      <c r="EH991" s="233">
        <f ca="1">COUNTIF('Knock Out Stages'!P7:P85,DT991)</f>
        <v>0</v>
      </c>
      <c r="EI991" s="233">
        <f ca="1">COUNTIF('Knock Out Stages'!Q7:Q85,DT991)</f>
        <v>0</v>
      </c>
      <c r="EJ991" s="233">
        <f ca="1">COUNTIF('Knock Out Stages'!R7:R85,DT991)</f>
        <v>0</v>
      </c>
      <c r="EK991" s="233">
        <f t="shared" ca="1" si="959"/>
        <v>0</v>
      </c>
      <c r="EL991" s="235">
        <f ca="1">RANK(EK991,EK3:EK1250)+COUNTIF(EK3:EK991,EK991)-1</f>
        <v>989</v>
      </c>
      <c r="EM991" s="233" t="str">
        <f t="shared" ca="1" si="960"/>
        <v>Alessandro Schöpf (Austria)</v>
      </c>
    </row>
    <row r="992" spans="121:143" x14ac:dyDescent="0.2">
      <c r="DQ992" s="233" t="str">
        <f ca="1">DQ991</f>
        <v>Austria</v>
      </c>
      <c r="DR992" s="233">
        <f t="shared" si="957"/>
        <v>1</v>
      </c>
      <c r="DS992" s="233">
        <f t="shared" si="958"/>
        <v>37</v>
      </c>
      <c r="DT992" s="233" t="str">
        <f ca="1">OFFSET(C3,DR992,DS992)</f>
        <v>Alexander Prass</v>
      </c>
      <c r="DU992" s="233">
        <f ca="1">COUNTIF('Group Stages'!J7:J150,DT992)</f>
        <v>0</v>
      </c>
      <c r="DV992" s="233">
        <f ca="1">COUNTIF('Group Stages'!K7:K150,DT992)</f>
        <v>0</v>
      </c>
      <c r="DW992" s="233">
        <f ca="1">COUNTIF('Group Stages'!L7:L150,DT992)</f>
        <v>0</v>
      </c>
      <c r="DX992" s="233">
        <f ca="1">COUNTIF('Group Stages'!M7:M150,DT992)</f>
        <v>0</v>
      </c>
      <c r="DY992" s="233">
        <f ca="1">COUNTIF('Group Stages'!N7:N150,DT992)</f>
        <v>0</v>
      </c>
      <c r="DZ992" s="233">
        <f ca="1">COUNTIF('Group Stages'!O7:O150,DT992)</f>
        <v>0</v>
      </c>
      <c r="EA992" s="233">
        <f ca="1">COUNTIF('Group Stages'!P7:P150,DT992)</f>
        <v>0</v>
      </c>
      <c r="EB992" s="233">
        <f ca="1">COUNTIF('Group Stages'!Q7:Q150,DT992)</f>
        <v>0</v>
      </c>
      <c r="EC992" s="233">
        <f ca="1">COUNTIF('Knock Out Stages'!K7:K85,DT992)</f>
        <v>0</v>
      </c>
      <c r="ED992" s="233">
        <f ca="1">COUNTIF('Knock Out Stages'!L7:L85,DT992)</f>
        <v>0</v>
      </c>
      <c r="EE992" s="233">
        <f ca="1">COUNTIF('Knock Out Stages'!M7:M85,DT992)</f>
        <v>0</v>
      </c>
      <c r="EF992" s="233">
        <f ca="1">COUNTIF('Knock Out Stages'!N7:N85,DT992)</f>
        <v>0</v>
      </c>
      <c r="EG992" s="233">
        <f ca="1">COUNTIF('Knock Out Stages'!O7:O85,DT992)</f>
        <v>0</v>
      </c>
      <c r="EH992" s="233">
        <f ca="1">COUNTIF('Knock Out Stages'!P7:P85,DT992)</f>
        <v>0</v>
      </c>
      <c r="EI992" s="233">
        <f ca="1">COUNTIF('Knock Out Stages'!Q7:Q85,DT992)</f>
        <v>0</v>
      </c>
      <c r="EJ992" s="233">
        <f ca="1">COUNTIF('Knock Out Stages'!R7:R85,DT992)</f>
        <v>0</v>
      </c>
      <c r="EK992" s="233">
        <f t="shared" ca="1" si="959"/>
        <v>0</v>
      </c>
      <c r="EL992" s="235">
        <f ca="1">RANK(EK992,EK3:EK1250)+COUNTIF(EK3:EK992,EK992)-1</f>
        <v>990</v>
      </c>
      <c r="EM992" s="233" t="str">
        <f t="shared" ca="1" si="960"/>
        <v>Alexander Prass (Austria)</v>
      </c>
    </row>
    <row r="993" spans="121:143" x14ac:dyDescent="0.2">
      <c r="DQ993" s="233" t="str">
        <f t="shared" ref="DQ993:DQ1016" ca="1" si="962">DQ992</f>
        <v>Austria</v>
      </c>
      <c r="DR993" s="233">
        <f t="shared" si="957"/>
        <v>2</v>
      </c>
      <c r="DS993" s="233">
        <f t="shared" si="958"/>
        <v>37</v>
      </c>
      <c r="DT993" s="233" t="str">
        <f ca="1">OFFSET(C3,DR993,DS993)</f>
        <v>Alexander Schlager</v>
      </c>
      <c r="DU993" s="233">
        <f ca="1">COUNTIF('Group Stages'!J7:J150,DT993)</f>
        <v>0</v>
      </c>
      <c r="DV993" s="233">
        <f ca="1">COUNTIF('Group Stages'!K7:K150,DT993)</f>
        <v>0</v>
      </c>
      <c r="DW993" s="233">
        <f ca="1">COUNTIF('Group Stages'!L7:L150,DT993)</f>
        <v>0</v>
      </c>
      <c r="DX993" s="233">
        <f ca="1">COUNTIF('Group Stages'!M7:M150,DT993)</f>
        <v>0</v>
      </c>
      <c r="DY993" s="233">
        <f ca="1">COUNTIF('Group Stages'!N7:N150,DT993)</f>
        <v>0</v>
      </c>
      <c r="DZ993" s="233">
        <f ca="1">COUNTIF('Group Stages'!O7:O150,DT993)</f>
        <v>0</v>
      </c>
      <c r="EA993" s="233">
        <f ca="1">COUNTIF('Group Stages'!P7:P150,DT993)</f>
        <v>0</v>
      </c>
      <c r="EB993" s="233">
        <f ca="1">COUNTIF('Group Stages'!Q7:Q150,DT993)</f>
        <v>0</v>
      </c>
      <c r="EC993" s="233">
        <f ca="1">COUNTIF('Knock Out Stages'!K7:K85,DT993)</f>
        <v>0</v>
      </c>
      <c r="ED993" s="233">
        <f ca="1">COUNTIF('Knock Out Stages'!L7:L85,DT993)</f>
        <v>0</v>
      </c>
      <c r="EE993" s="233">
        <f ca="1">COUNTIF('Knock Out Stages'!M7:M85,DT993)</f>
        <v>0</v>
      </c>
      <c r="EF993" s="233">
        <f ca="1">COUNTIF('Knock Out Stages'!N7:N85,DT993)</f>
        <v>0</v>
      </c>
      <c r="EG993" s="233">
        <f ca="1">COUNTIF('Knock Out Stages'!O7:O85,DT993)</f>
        <v>0</v>
      </c>
      <c r="EH993" s="233">
        <f ca="1">COUNTIF('Knock Out Stages'!P7:P85,DT993)</f>
        <v>0</v>
      </c>
      <c r="EI993" s="233">
        <f ca="1">COUNTIF('Knock Out Stages'!Q7:Q85,DT993)</f>
        <v>0</v>
      </c>
      <c r="EJ993" s="233">
        <f ca="1">COUNTIF('Knock Out Stages'!R7:R85,DT993)</f>
        <v>0</v>
      </c>
      <c r="EK993" s="233">
        <f t="shared" ca="1" si="959"/>
        <v>0</v>
      </c>
      <c r="EL993" s="235">
        <f ca="1">RANK(EK993,EK3:EK1250)+COUNTIF(EK3:EK993,EK993)-1</f>
        <v>991</v>
      </c>
      <c r="EM993" s="233" t="str">
        <f t="shared" ca="1" si="960"/>
        <v>Alexander Schlager (Austria)</v>
      </c>
    </row>
    <row r="994" spans="121:143" x14ac:dyDescent="0.2">
      <c r="DQ994" s="233" t="str">
        <f t="shared" ca="1" si="962"/>
        <v>Austria</v>
      </c>
      <c r="DR994" s="233">
        <f t="shared" si="957"/>
        <v>3</v>
      </c>
      <c r="DS994" s="233">
        <f t="shared" si="958"/>
        <v>37</v>
      </c>
      <c r="DT994" s="233" t="str">
        <f ca="1">OFFSET(C3,DR994,DS994)</f>
        <v>Carney Chukwuemeka</v>
      </c>
      <c r="DU994" s="233">
        <f ca="1">COUNTIF('Group Stages'!J7:J150,DT994)</f>
        <v>0</v>
      </c>
      <c r="DV994" s="233">
        <f ca="1">COUNTIF('Group Stages'!K7:K150,DT994)</f>
        <v>0</v>
      </c>
      <c r="DW994" s="233">
        <f ca="1">COUNTIF('Group Stages'!L7:L150,DT994)</f>
        <v>0</v>
      </c>
      <c r="DX994" s="233">
        <f ca="1">COUNTIF('Group Stages'!M7:M150,DT994)</f>
        <v>0</v>
      </c>
      <c r="DY994" s="233">
        <f ca="1">COUNTIF('Group Stages'!N7:N150,DT994)</f>
        <v>0</v>
      </c>
      <c r="DZ994" s="233">
        <f ca="1">COUNTIF('Group Stages'!O7:O150,DT994)</f>
        <v>0</v>
      </c>
      <c r="EA994" s="233">
        <f ca="1">COUNTIF('Group Stages'!P7:P150,DT994)</f>
        <v>0</v>
      </c>
      <c r="EB994" s="233">
        <f ca="1">COUNTIF('Group Stages'!Q7:Q150,DT994)</f>
        <v>0</v>
      </c>
      <c r="EC994" s="233">
        <f ca="1">COUNTIF('Knock Out Stages'!K7:K85,DT994)</f>
        <v>0</v>
      </c>
      <c r="ED994" s="233">
        <f ca="1">COUNTIF('Knock Out Stages'!L7:L85,DT994)</f>
        <v>0</v>
      </c>
      <c r="EE994" s="233">
        <f ca="1">COUNTIF('Knock Out Stages'!M7:M85,DT994)</f>
        <v>0</v>
      </c>
      <c r="EF994" s="233">
        <f ca="1">COUNTIF('Knock Out Stages'!N7:N85,DT994)</f>
        <v>0</v>
      </c>
      <c r="EG994" s="233">
        <f ca="1">COUNTIF('Knock Out Stages'!O7:O85,DT994)</f>
        <v>0</v>
      </c>
      <c r="EH994" s="233">
        <f ca="1">COUNTIF('Knock Out Stages'!P7:P85,DT994)</f>
        <v>0</v>
      </c>
      <c r="EI994" s="233">
        <f ca="1">COUNTIF('Knock Out Stages'!Q7:Q85,DT994)</f>
        <v>0</v>
      </c>
      <c r="EJ994" s="233">
        <f ca="1">COUNTIF('Knock Out Stages'!R7:R85,DT994)</f>
        <v>0</v>
      </c>
      <c r="EK994" s="233">
        <f t="shared" ca="1" si="959"/>
        <v>0</v>
      </c>
      <c r="EL994" s="235">
        <f ca="1">RANK(EK994,EK3:EK1250)+COUNTIF(EK3:EK994,EK994)-1</f>
        <v>992</v>
      </c>
      <c r="EM994" s="233" t="str">
        <f t="shared" ca="1" si="960"/>
        <v>Carney Chukwuemeka (Austria)</v>
      </c>
    </row>
    <row r="995" spans="121:143" x14ac:dyDescent="0.2">
      <c r="DQ995" s="233" t="str">
        <f t="shared" ca="1" si="962"/>
        <v>Austria</v>
      </c>
      <c r="DR995" s="233">
        <f t="shared" si="957"/>
        <v>4</v>
      </c>
      <c r="DS995" s="233">
        <f t="shared" si="958"/>
        <v>37</v>
      </c>
      <c r="DT995" s="233" t="str">
        <f ca="1">OFFSET(C3,DR995,DS995)</f>
        <v>Christoph Baumgartner</v>
      </c>
      <c r="DU995" s="233">
        <f ca="1">COUNTIF('Group Stages'!J7:J150,DT995)</f>
        <v>0</v>
      </c>
      <c r="DV995" s="233">
        <f ca="1">COUNTIF('Group Stages'!K7:K150,DT995)</f>
        <v>0</v>
      </c>
      <c r="DW995" s="233">
        <f ca="1">COUNTIF('Group Stages'!L7:L150,DT995)</f>
        <v>0</v>
      </c>
      <c r="DX995" s="233">
        <f ca="1">COUNTIF('Group Stages'!M7:M150,DT995)</f>
        <v>0</v>
      </c>
      <c r="DY995" s="233">
        <f ca="1">COUNTIF('Group Stages'!N7:N150,DT995)</f>
        <v>0</v>
      </c>
      <c r="DZ995" s="233">
        <f ca="1">COUNTIF('Group Stages'!O7:O150,DT995)</f>
        <v>0</v>
      </c>
      <c r="EA995" s="233">
        <f ca="1">COUNTIF('Group Stages'!P7:P150,DT995)</f>
        <v>0</v>
      </c>
      <c r="EB995" s="233">
        <f ca="1">COUNTIF('Group Stages'!Q7:Q150,DT995)</f>
        <v>0</v>
      </c>
      <c r="EC995" s="233">
        <f ca="1">COUNTIF('Knock Out Stages'!K7:K85,DT995)</f>
        <v>0</v>
      </c>
      <c r="ED995" s="233">
        <f ca="1">COUNTIF('Knock Out Stages'!L7:L85,DT995)</f>
        <v>0</v>
      </c>
      <c r="EE995" s="233">
        <f ca="1">COUNTIF('Knock Out Stages'!M7:M85,DT995)</f>
        <v>0</v>
      </c>
      <c r="EF995" s="233">
        <f ca="1">COUNTIF('Knock Out Stages'!N7:N85,DT995)</f>
        <v>0</v>
      </c>
      <c r="EG995" s="233">
        <f ca="1">COUNTIF('Knock Out Stages'!O7:O85,DT995)</f>
        <v>0</v>
      </c>
      <c r="EH995" s="233">
        <f ca="1">COUNTIF('Knock Out Stages'!P7:P85,DT995)</f>
        <v>0</v>
      </c>
      <c r="EI995" s="233">
        <f ca="1">COUNTIF('Knock Out Stages'!Q7:Q85,DT995)</f>
        <v>0</v>
      </c>
      <c r="EJ995" s="233">
        <f ca="1">COUNTIF('Knock Out Stages'!R7:R85,DT995)</f>
        <v>0</v>
      </c>
      <c r="EK995" s="233">
        <f t="shared" ca="1" si="959"/>
        <v>0</v>
      </c>
      <c r="EL995" s="235">
        <f ca="1">RANK(EK995,EK3:EK1250)+COUNTIF(EK3:EK995,EK995)-1</f>
        <v>993</v>
      </c>
      <c r="EM995" s="233" t="str">
        <f t="shared" ca="1" si="960"/>
        <v>Christoph Baumgartner (Austria)</v>
      </c>
    </row>
    <row r="996" spans="121:143" x14ac:dyDescent="0.2">
      <c r="DQ996" s="233" t="str">
        <f t="shared" ca="1" si="962"/>
        <v>Austria</v>
      </c>
      <c r="DR996" s="233">
        <f t="shared" si="957"/>
        <v>5</v>
      </c>
      <c r="DS996" s="233">
        <f t="shared" si="958"/>
        <v>37</v>
      </c>
      <c r="DT996" s="233" t="str">
        <f ca="1">OFFSET(C3,DR996,DS996)</f>
        <v>David Affengruber</v>
      </c>
      <c r="DU996" s="233">
        <f ca="1">COUNTIF('Group Stages'!J7:J150,DT996)</f>
        <v>0</v>
      </c>
      <c r="DV996" s="233">
        <f ca="1">COUNTIF('Group Stages'!K7:K150,DT996)</f>
        <v>0</v>
      </c>
      <c r="DW996" s="233">
        <f ca="1">COUNTIF('Group Stages'!L7:L150,DT996)</f>
        <v>0</v>
      </c>
      <c r="DX996" s="233">
        <f ca="1">COUNTIF('Group Stages'!M7:M150,DT996)</f>
        <v>0</v>
      </c>
      <c r="DY996" s="233">
        <f ca="1">COUNTIF('Group Stages'!N7:N150,DT996)</f>
        <v>0</v>
      </c>
      <c r="DZ996" s="233">
        <f ca="1">COUNTIF('Group Stages'!O7:O150,DT996)</f>
        <v>0</v>
      </c>
      <c r="EA996" s="233">
        <f ca="1">COUNTIF('Group Stages'!P7:P150,DT996)</f>
        <v>0</v>
      </c>
      <c r="EB996" s="233">
        <f ca="1">COUNTIF('Group Stages'!Q7:Q150,DT996)</f>
        <v>0</v>
      </c>
      <c r="EC996" s="233">
        <f ca="1">COUNTIF('Knock Out Stages'!K7:K85,DT996)</f>
        <v>0</v>
      </c>
      <c r="ED996" s="233">
        <f ca="1">COUNTIF('Knock Out Stages'!L7:L85,DT996)</f>
        <v>0</v>
      </c>
      <c r="EE996" s="233">
        <f ca="1">COUNTIF('Knock Out Stages'!M7:M85,DT996)</f>
        <v>0</v>
      </c>
      <c r="EF996" s="233">
        <f ca="1">COUNTIF('Knock Out Stages'!N7:N85,DT996)</f>
        <v>0</v>
      </c>
      <c r="EG996" s="233">
        <f ca="1">COUNTIF('Knock Out Stages'!O7:O85,DT996)</f>
        <v>0</v>
      </c>
      <c r="EH996" s="233">
        <f ca="1">COUNTIF('Knock Out Stages'!P7:P85,DT996)</f>
        <v>0</v>
      </c>
      <c r="EI996" s="233">
        <f ca="1">COUNTIF('Knock Out Stages'!Q7:Q85,DT996)</f>
        <v>0</v>
      </c>
      <c r="EJ996" s="233">
        <f ca="1">COUNTIF('Knock Out Stages'!R7:R85,DT996)</f>
        <v>0</v>
      </c>
      <c r="EK996" s="233">
        <f t="shared" ca="1" si="959"/>
        <v>0</v>
      </c>
      <c r="EL996" s="235">
        <f ca="1">RANK(EK996,EK3:EK1250)+COUNTIF(EK3:EK996,EK996)-1</f>
        <v>994</v>
      </c>
      <c r="EM996" s="233" t="str">
        <f t="shared" ca="1" si="960"/>
        <v>David Affengruber (Austria)</v>
      </c>
    </row>
    <row r="997" spans="121:143" x14ac:dyDescent="0.2">
      <c r="DQ997" s="233" t="str">
        <f t="shared" ca="1" si="962"/>
        <v>Austria</v>
      </c>
      <c r="DR997" s="233">
        <f t="shared" si="957"/>
        <v>6</v>
      </c>
      <c r="DS997" s="233">
        <f t="shared" si="958"/>
        <v>37</v>
      </c>
      <c r="DT997" s="233" t="str">
        <f ca="1">OFFSET(C3,DR997,DS997)</f>
        <v>David Alaba</v>
      </c>
      <c r="DU997" s="233">
        <f ca="1">COUNTIF('Group Stages'!J7:J150,DT997)</f>
        <v>0</v>
      </c>
      <c r="DV997" s="233">
        <f ca="1">COUNTIF('Group Stages'!K7:K150,DT997)</f>
        <v>0</v>
      </c>
      <c r="DW997" s="233">
        <f ca="1">COUNTIF('Group Stages'!L7:L150,DT997)</f>
        <v>0</v>
      </c>
      <c r="DX997" s="233">
        <f ca="1">COUNTIF('Group Stages'!M7:M150,DT997)</f>
        <v>0</v>
      </c>
      <c r="DY997" s="233">
        <f ca="1">COUNTIF('Group Stages'!N7:N150,DT997)</f>
        <v>0</v>
      </c>
      <c r="DZ997" s="233">
        <f ca="1">COUNTIF('Group Stages'!O7:O150,DT997)</f>
        <v>0</v>
      </c>
      <c r="EA997" s="233">
        <f ca="1">COUNTIF('Group Stages'!P7:P150,DT997)</f>
        <v>0</v>
      </c>
      <c r="EB997" s="233">
        <f ca="1">COUNTIF('Group Stages'!Q7:Q150,DT997)</f>
        <v>0</v>
      </c>
      <c r="EC997" s="233">
        <f ca="1">COUNTIF('Knock Out Stages'!K7:K85,DT997)</f>
        <v>0</v>
      </c>
      <c r="ED997" s="233">
        <f ca="1">COUNTIF('Knock Out Stages'!L7:L85,DT997)</f>
        <v>0</v>
      </c>
      <c r="EE997" s="233">
        <f ca="1">COUNTIF('Knock Out Stages'!M7:M85,DT997)</f>
        <v>0</v>
      </c>
      <c r="EF997" s="233">
        <f ca="1">COUNTIF('Knock Out Stages'!N7:N85,DT997)</f>
        <v>0</v>
      </c>
      <c r="EG997" s="233">
        <f ca="1">COUNTIF('Knock Out Stages'!O7:O85,DT997)</f>
        <v>0</v>
      </c>
      <c r="EH997" s="233">
        <f ca="1">COUNTIF('Knock Out Stages'!P7:P85,DT997)</f>
        <v>0</v>
      </c>
      <c r="EI997" s="233">
        <f ca="1">COUNTIF('Knock Out Stages'!Q7:Q85,DT997)</f>
        <v>0</v>
      </c>
      <c r="EJ997" s="233">
        <f ca="1">COUNTIF('Knock Out Stages'!R7:R85,DT997)</f>
        <v>0</v>
      </c>
      <c r="EK997" s="233">
        <f t="shared" ca="1" si="959"/>
        <v>0</v>
      </c>
      <c r="EL997" s="235">
        <f ca="1">RANK(EK997,EK3:EK1250)+COUNTIF(EK3:EK997,EK997)-1</f>
        <v>995</v>
      </c>
      <c r="EM997" s="233" t="str">
        <f t="shared" ca="1" si="960"/>
        <v>David Alaba (Austria)</v>
      </c>
    </row>
    <row r="998" spans="121:143" x14ac:dyDescent="0.2">
      <c r="DQ998" s="233" t="str">
        <f t="shared" ca="1" si="962"/>
        <v>Austria</v>
      </c>
      <c r="DR998" s="233">
        <f t="shared" si="957"/>
        <v>7</v>
      </c>
      <c r="DS998" s="233">
        <f t="shared" si="958"/>
        <v>37</v>
      </c>
      <c r="DT998" s="233" t="str">
        <f ca="1">OFFSET(C3,DR998,DS998)</f>
        <v>Florian Grillitsch</v>
      </c>
      <c r="DU998" s="233">
        <f ca="1">COUNTIF('Group Stages'!J7:J150,DT998)</f>
        <v>0</v>
      </c>
      <c r="DV998" s="233">
        <f ca="1">COUNTIF('Group Stages'!K7:K150,DT998)</f>
        <v>0</v>
      </c>
      <c r="DW998" s="233">
        <f ca="1">COUNTIF('Group Stages'!L7:L150,DT998)</f>
        <v>0</v>
      </c>
      <c r="DX998" s="233">
        <f ca="1">COUNTIF('Group Stages'!M7:M150,DT998)</f>
        <v>0</v>
      </c>
      <c r="DY998" s="233">
        <f ca="1">COUNTIF('Group Stages'!N7:N150,DT998)</f>
        <v>0</v>
      </c>
      <c r="DZ998" s="233">
        <f ca="1">COUNTIF('Group Stages'!O7:O150,DT998)</f>
        <v>0</v>
      </c>
      <c r="EA998" s="233">
        <f ca="1">COUNTIF('Group Stages'!P7:P150,DT998)</f>
        <v>0</v>
      </c>
      <c r="EB998" s="233">
        <f ca="1">COUNTIF('Group Stages'!Q7:Q150,DT998)</f>
        <v>0</v>
      </c>
      <c r="EC998" s="233">
        <f ca="1">COUNTIF('Knock Out Stages'!K7:K85,DT998)</f>
        <v>0</v>
      </c>
      <c r="ED998" s="233">
        <f ca="1">COUNTIF('Knock Out Stages'!L7:L85,DT998)</f>
        <v>0</v>
      </c>
      <c r="EE998" s="233">
        <f ca="1">COUNTIF('Knock Out Stages'!M7:M85,DT998)</f>
        <v>0</v>
      </c>
      <c r="EF998" s="233">
        <f ca="1">COUNTIF('Knock Out Stages'!N7:N85,DT998)</f>
        <v>0</v>
      </c>
      <c r="EG998" s="233">
        <f ca="1">COUNTIF('Knock Out Stages'!O7:O85,DT998)</f>
        <v>0</v>
      </c>
      <c r="EH998" s="233">
        <f ca="1">COUNTIF('Knock Out Stages'!P7:P85,DT998)</f>
        <v>0</v>
      </c>
      <c r="EI998" s="233">
        <f ca="1">COUNTIF('Knock Out Stages'!Q7:Q85,DT998)</f>
        <v>0</v>
      </c>
      <c r="EJ998" s="233">
        <f ca="1">COUNTIF('Knock Out Stages'!R7:R85,DT998)</f>
        <v>0</v>
      </c>
      <c r="EK998" s="233">
        <f t="shared" ca="1" si="959"/>
        <v>0</v>
      </c>
      <c r="EL998" s="235">
        <f ca="1">RANK(EK998,EK3:EK1250)+COUNTIF(EK3:EK998,EK998)-1</f>
        <v>996</v>
      </c>
      <c r="EM998" s="233" t="str">
        <f t="shared" ca="1" si="960"/>
        <v>Florian Grillitsch (Austria)</v>
      </c>
    </row>
    <row r="999" spans="121:143" x14ac:dyDescent="0.2">
      <c r="DQ999" s="233" t="str">
        <f t="shared" ca="1" si="962"/>
        <v>Austria</v>
      </c>
      <c r="DR999" s="233">
        <f t="shared" si="957"/>
        <v>8</v>
      </c>
      <c r="DS999" s="233">
        <f t="shared" si="958"/>
        <v>37</v>
      </c>
      <c r="DT999" s="233" t="str">
        <f ca="1">OFFSET(C3,DR999,DS999)</f>
        <v>Florian Wiegele</v>
      </c>
      <c r="DU999" s="233">
        <f ca="1">COUNTIF('Group Stages'!J7:J150,DT999)</f>
        <v>0</v>
      </c>
      <c r="DV999" s="233">
        <f ca="1">COUNTIF('Group Stages'!K7:K150,DT999)</f>
        <v>0</v>
      </c>
      <c r="DW999" s="233">
        <f ca="1">COUNTIF('Group Stages'!L7:L150,DT999)</f>
        <v>0</v>
      </c>
      <c r="DX999" s="233">
        <f ca="1">COUNTIF('Group Stages'!M7:M150,DT999)</f>
        <v>0</v>
      </c>
      <c r="DY999" s="233">
        <f ca="1">COUNTIF('Group Stages'!N7:N150,DT999)</f>
        <v>0</v>
      </c>
      <c r="DZ999" s="233">
        <f ca="1">COUNTIF('Group Stages'!O7:O150,DT999)</f>
        <v>0</v>
      </c>
      <c r="EA999" s="233">
        <f ca="1">COUNTIF('Group Stages'!P7:P150,DT999)</f>
        <v>0</v>
      </c>
      <c r="EB999" s="233">
        <f ca="1">COUNTIF('Group Stages'!Q7:Q150,DT999)</f>
        <v>0</v>
      </c>
      <c r="EC999" s="233">
        <f ca="1">COUNTIF('Knock Out Stages'!K7:K85,DT999)</f>
        <v>0</v>
      </c>
      <c r="ED999" s="233">
        <f ca="1">COUNTIF('Knock Out Stages'!L7:L85,DT999)</f>
        <v>0</v>
      </c>
      <c r="EE999" s="233">
        <f ca="1">COUNTIF('Knock Out Stages'!M7:M85,DT999)</f>
        <v>0</v>
      </c>
      <c r="EF999" s="233">
        <f ca="1">COUNTIF('Knock Out Stages'!N7:N85,DT999)</f>
        <v>0</v>
      </c>
      <c r="EG999" s="233">
        <f ca="1">COUNTIF('Knock Out Stages'!O7:O85,DT999)</f>
        <v>0</v>
      </c>
      <c r="EH999" s="233">
        <f ca="1">COUNTIF('Knock Out Stages'!P7:P85,DT999)</f>
        <v>0</v>
      </c>
      <c r="EI999" s="233">
        <f ca="1">COUNTIF('Knock Out Stages'!Q7:Q85,DT999)</f>
        <v>0</v>
      </c>
      <c r="EJ999" s="233">
        <f ca="1">COUNTIF('Knock Out Stages'!R7:R85,DT999)</f>
        <v>0</v>
      </c>
      <c r="EK999" s="233">
        <f t="shared" ca="1" si="959"/>
        <v>0</v>
      </c>
      <c r="EL999" s="235">
        <f ca="1">RANK(EK999,EK3:EK1250)+COUNTIF(EK3:EK999,EK999)-1</f>
        <v>997</v>
      </c>
      <c r="EM999" s="233" t="str">
        <f t="shared" ca="1" si="960"/>
        <v>Florian Wiegele (Austria)</v>
      </c>
    </row>
    <row r="1000" spans="121:143" x14ac:dyDescent="0.2">
      <c r="DQ1000" s="233" t="str">
        <f t="shared" ca="1" si="962"/>
        <v>Austria</v>
      </c>
      <c r="DR1000" s="233">
        <f t="shared" si="957"/>
        <v>9</v>
      </c>
      <c r="DS1000" s="233">
        <f t="shared" si="958"/>
        <v>37</v>
      </c>
      <c r="DT1000" s="233" t="str">
        <f ca="1">OFFSET(C3,DR1000,DS1000)</f>
        <v>Kevin Danso</v>
      </c>
      <c r="DU1000" s="233">
        <f ca="1">COUNTIF('Group Stages'!J7:J150,DT1000)</f>
        <v>0</v>
      </c>
      <c r="DV1000" s="233">
        <f ca="1">COUNTIF('Group Stages'!K7:K150,DT1000)</f>
        <v>0</v>
      </c>
      <c r="DW1000" s="233">
        <f ca="1">COUNTIF('Group Stages'!L7:L150,DT1000)</f>
        <v>0</v>
      </c>
      <c r="DX1000" s="233">
        <f ca="1">COUNTIF('Group Stages'!M7:M150,DT1000)</f>
        <v>0</v>
      </c>
      <c r="DY1000" s="233">
        <f ca="1">COUNTIF('Group Stages'!N7:N150,DT1000)</f>
        <v>0</v>
      </c>
      <c r="DZ1000" s="233">
        <f ca="1">COUNTIF('Group Stages'!O7:O150,DT1000)</f>
        <v>0</v>
      </c>
      <c r="EA1000" s="233">
        <f ca="1">COUNTIF('Group Stages'!P7:P150,DT1000)</f>
        <v>0</v>
      </c>
      <c r="EB1000" s="233">
        <f ca="1">COUNTIF('Group Stages'!Q7:Q150,DT1000)</f>
        <v>0</v>
      </c>
      <c r="EC1000" s="233">
        <f ca="1">COUNTIF('Knock Out Stages'!K7:K85,DT1000)</f>
        <v>0</v>
      </c>
      <c r="ED1000" s="233">
        <f ca="1">COUNTIF('Knock Out Stages'!L7:L85,DT1000)</f>
        <v>0</v>
      </c>
      <c r="EE1000" s="233">
        <f ca="1">COUNTIF('Knock Out Stages'!M7:M85,DT1000)</f>
        <v>0</v>
      </c>
      <c r="EF1000" s="233">
        <f ca="1">COUNTIF('Knock Out Stages'!N7:N85,DT1000)</f>
        <v>0</v>
      </c>
      <c r="EG1000" s="233">
        <f ca="1">COUNTIF('Knock Out Stages'!O7:O85,DT1000)</f>
        <v>0</v>
      </c>
      <c r="EH1000" s="233">
        <f ca="1">COUNTIF('Knock Out Stages'!P7:P85,DT1000)</f>
        <v>0</v>
      </c>
      <c r="EI1000" s="233">
        <f ca="1">COUNTIF('Knock Out Stages'!Q7:Q85,DT1000)</f>
        <v>0</v>
      </c>
      <c r="EJ1000" s="233">
        <f ca="1">COUNTIF('Knock Out Stages'!R7:R85,DT1000)</f>
        <v>0</v>
      </c>
      <c r="EK1000" s="233">
        <f t="shared" ca="1" si="959"/>
        <v>0</v>
      </c>
      <c r="EL1000" s="235">
        <f ca="1">RANK(EK1000,EK3:EK1250)+COUNTIF(EK3:EK1000,EK1000)-1</f>
        <v>998</v>
      </c>
      <c r="EM1000" s="233" t="str">
        <f t="shared" ca="1" si="960"/>
        <v>Kevin Danso (Austria)</v>
      </c>
    </row>
    <row r="1001" spans="121:143" x14ac:dyDescent="0.2">
      <c r="DQ1001" s="233" t="str">
        <f t="shared" ca="1" si="962"/>
        <v>Austria</v>
      </c>
      <c r="DR1001" s="233">
        <f t="shared" si="957"/>
        <v>10</v>
      </c>
      <c r="DS1001" s="233">
        <f t="shared" si="958"/>
        <v>37</v>
      </c>
      <c r="DT1001" s="233" t="str">
        <f ca="1">OFFSET(C3,DR1001,DS1001)</f>
        <v>Konrad Laimer</v>
      </c>
      <c r="DU1001" s="233">
        <f ca="1">COUNTIF('Group Stages'!J7:J150,DT1001)</f>
        <v>0</v>
      </c>
      <c r="DV1001" s="233">
        <f ca="1">COUNTIF('Group Stages'!K7:K150,DT1001)</f>
        <v>0</v>
      </c>
      <c r="DW1001" s="233">
        <f ca="1">COUNTIF('Group Stages'!L7:L150,DT1001)</f>
        <v>0</v>
      </c>
      <c r="DX1001" s="233">
        <f ca="1">COUNTIF('Group Stages'!M7:M150,DT1001)</f>
        <v>0</v>
      </c>
      <c r="DY1001" s="233">
        <f ca="1">COUNTIF('Group Stages'!N7:N150,DT1001)</f>
        <v>0</v>
      </c>
      <c r="DZ1001" s="233">
        <f ca="1">COUNTIF('Group Stages'!O7:O150,DT1001)</f>
        <v>0</v>
      </c>
      <c r="EA1001" s="233">
        <f ca="1">COUNTIF('Group Stages'!P7:P150,DT1001)</f>
        <v>0</v>
      </c>
      <c r="EB1001" s="233">
        <f ca="1">COUNTIF('Group Stages'!Q7:Q150,DT1001)</f>
        <v>0</v>
      </c>
      <c r="EC1001" s="233">
        <f ca="1">COUNTIF('Knock Out Stages'!K7:K85,DT1001)</f>
        <v>0</v>
      </c>
      <c r="ED1001" s="233">
        <f ca="1">COUNTIF('Knock Out Stages'!L7:L85,DT1001)</f>
        <v>0</v>
      </c>
      <c r="EE1001" s="233">
        <f ca="1">COUNTIF('Knock Out Stages'!M7:M85,DT1001)</f>
        <v>0</v>
      </c>
      <c r="EF1001" s="233">
        <f ca="1">COUNTIF('Knock Out Stages'!N7:N85,DT1001)</f>
        <v>0</v>
      </c>
      <c r="EG1001" s="233">
        <f ca="1">COUNTIF('Knock Out Stages'!O7:O85,DT1001)</f>
        <v>0</v>
      </c>
      <c r="EH1001" s="233">
        <f ca="1">COUNTIF('Knock Out Stages'!P7:P85,DT1001)</f>
        <v>0</v>
      </c>
      <c r="EI1001" s="233">
        <f ca="1">COUNTIF('Knock Out Stages'!Q7:Q85,DT1001)</f>
        <v>0</v>
      </c>
      <c r="EJ1001" s="233">
        <f ca="1">COUNTIF('Knock Out Stages'!R7:R85,DT1001)</f>
        <v>0</v>
      </c>
      <c r="EK1001" s="233">
        <f t="shared" ca="1" si="959"/>
        <v>0</v>
      </c>
      <c r="EL1001" s="235">
        <f ca="1">RANK(EK1001,EK3:EK1250)+COUNTIF(EK3:EK1001,EK1001)-1</f>
        <v>999</v>
      </c>
      <c r="EM1001" s="233" t="str">
        <f t="shared" ca="1" si="960"/>
        <v>Konrad Laimer (Austria)</v>
      </c>
    </row>
    <row r="1002" spans="121:143" x14ac:dyDescent="0.2">
      <c r="DQ1002" s="233" t="str">
        <f t="shared" ca="1" si="962"/>
        <v>Austria</v>
      </c>
      <c r="DR1002" s="233">
        <f t="shared" si="957"/>
        <v>11</v>
      </c>
      <c r="DS1002" s="233">
        <f t="shared" si="958"/>
        <v>37</v>
      </c>
      <c r="DT1002" s="233" t="str">
        <f ca="1">OFFSET(C3,DR1002,DS1002)</f>
        <v>Marcel Sabitzer</v>
      </c>
      <c r="DU1002" s="233">
        <f ca="1">COUNTIF('Group Stages'!J7:J150,DT1002)</f>
        <v>0</v>
      </c>
      <c r="DV1002" s="233">
        <f ca="1">COUNTIF('Group Stages'!K7:K150,DT1002)</f>
        <v>0</v>
      </c>
      <c r="DW1002" s="233">
        <f ca="1">COUNTIF('Group Stages'!L7:L150,DT1002)</f>
        <v>0</v>
      </c>
      <c r="DX1002" s="233">
        <f ca="1">COUNTIF('Group Stages'!M7:M150,DT1002)</f>
        <v>0</v>
      </c>
      <c r="DY1002" s="233">
        <f ca="1">COUNTIF('Group Stages'!N7:N150,DT1002)</f>
        <v>0</v>
      </c>
      <c r="DZ1002" s="233">
        <f ca="1">COUNTIF('Group Stages'!O7:O150,DT1002)</f>
        <v>0</v>
      </c>
      <c r="EA1002" s="233">
        <f ca="1">COUNTIF('Group Stages'!P7:P150,DT1002)</f>
        <v>0</v>
      </c>
      <c r="EB1002" s="233">
        <f ca="1">COUNTIF('Group Stages'!Q7:Q150,DT1002)</f>
        <v>0</v>
      </c>
      <c r="EC1002" s="233">
        <f ca="1">COUNTIF('Knock Out Stages'!K7:K85,DT1002)</f>
        <v>0</v>
      </c>
      <c r="ED1002" s="233">
        <f ca="1">COUNTIF('Knock Out Stages'!L7:L85,DT1002)</f>
        <v>0</v>
      </c>
      <c r="EE1002" s="233">
        <f ca="1">COUNTIF('Knock Out Stages'!M7:M85,DT1002)</f>
        <v>0</v>
      </c>
      <c r="EF1002" s="233">
        <f ca="1">COUNTIF('Knock Out Stages'!N7:N85,DT1002)</f>
        <v>0</v>
      </c>
      <c r="EG1002" s="233">
        <f ca="1">COUNTIF('Knock Out Stages'!O7:O85,DT1002)</f>
        <v>0</v>
      </c>
      <c r="EH1002" s="233">
        <f ca="1">COUNTIF('Knock Out Stages'!P7:P85,DT1002)</f>
        <v>0</v>
      </c>
      <c r="EI1002" s="233">
        <f ca="1">COUNTIF('Knock Out Stages'!Q7:Q85,DT1002)</f>
        <v>0</v>
      </c>
      <c r="EJ1002" s="233">
        <f ca="1">COUNTIF('Knock Out Stages'!R7:R85,DT1002)</f>
        <v>0</v>
      </c>
      <c r="EK1002" s="233">
        <f t="shared" ca="1" si="959"/>
        <v>0</v>
      </c>
      <c r="EL1002" s="235">
        <f ca="1">RANK(EK1002,EK3:EK1250)+COUNTIF(EK3:EK1002,EK1002)-1</f>
        <v>1000</v>
      </c>
      <c r="EM1002" s="233" t="str">
        <f t="shared" ca="1" si="960"/>
        <v>Marcel Sabitzer (Austria)</v>
      </c>
    </row>
    <row r="1003" spans="121:143" x14ac:dyDescent="0.2">
      <c r="DQ1003" s="233" t="str">
        <f t="shared" ca="1" si="962"/>
        <v>Austria</v>
      </c>
      <c r="DR1003" s="233">
        <f t="shared" si="957"/>
        <v>12</v>
      </c>
      <c r="DS1003" s="233">
        <f t="shared" si="958"/>
        <v>37</v>
      </c>
      <c r="DT1003" s="233" t="str">
        <f ca="1">OFFSET(C3,DR1003,DS1003)</f>
        <v>Marco Friedl</v>
      </c>
      <c r="DU1003" s="233">
        <f ca="1">COUNTIF('Group Stages'!J7:J150,DT1003)</f>
        <v>0</v>
      </c>
      <c r="DV1003" s="233">
        <f ca="1">COUNTIF('Group Stages'!K7:K150,DT1003)</f>
        <v>0</v>
      </c>
      <c r="DW1003" s="233">
        <f ca="1">COUNTIF('Group Stages'!L7:L150,DT1003)</f>
        <v>0</v>
      </c>
      <c r="DX1003" s="233">
        <f ca="1">COUNTIF('Group Stages'!M7:M150,DT1003)</f>
        <v>0</v>
      </c>
      <c r="DY1003" s="233">
        <f ca="1">COUNTIF('Group Stages'!N7:N150,DT1003)</f>
        <v>0</v>
      </c>
      <c r="DZ1003" s="233">
        <f ca="1">COUNTIF('Group Stages'!O7:O150,DT1003)</f>
        <v>0</v>
      </c>
      <c r="EA1003" s="233">
        <f ca="1">COUNTIF('Group Stages'!P7:P150,DT1003)</f>
        <v>0</v>
      </c>
      <c r="EB1003" s="233">
        <f ca="1">COUNTIF('Group Stages'!Q7:Q150,DT1003)</f>
        <v>0</v>
      </c>
      <c r="EC1003" s="233">
        <f ca="1">COUNTIF('Knock Out Stages'!K7:K85,DT1003)</f>
        <v>0</v>
      </c>
      <c r="ED1003" s="233">
        <f ca="1">COUNTIF('Knock Out Stages'!L7:L85,DT1003)</f>
        <v>0</v>
      </c>
      <c r="EE1003" s="233">
        <f ca="1">COUNTIF('Knock Out Stages'!M7:M85,DT1003)</f>
        <v>0</v>
      </c>
      <c r="EF1003" s="233">
        <f ca="1">COUNTIF('Knock Out Stages'!N7:N85,DT1003)</f>
        <v>0</v>
      </c>
      <c r="EG1003" s="233">
        <f ca="1">COUNTIF('Knock Out Stages'!O7:O85,DT1003)</f>
        <v>0</v>
      </c>
      <c r="EH1003" s="233">
        <f ca="1">COUNTIF('Knock Out Stages'!P7:P85,DT1003)</f>
        <v>0</v>
      </c>
      <c r="EI1003" s="233">
        <f ca="1">COUNTIF('Knock Out Stages'!Q7:Q85,DT1003)</f>
        <v>0</v>
      </c>
      <c r="EJ1003" s="233">
        <f ca="1">COUNTIF('Knock Out Stages'!R7:R85,DT1003)</f>
        <v>0</v>
      </c>
      <c r="EK1003" s="233">
        <f t="shared" ca="1" si="959"/>
        <v>0</v>
      </c>
      <c r="EL1003" s="235">
        <f ca="1">RANK(EK1003,EK3:EK1250)+COUNTIF(EK3:EK1003,EK1003)-1</f>
        <v>1001</v>
      </c>
      <c r="EM1003" s="233" t="str">
        <f t="shared" ca="1" si="960"/>
        <v>Marco Friedl (Austria)</v>
      </c>
    </row>
    <row r="1004" spans="121:143" x14ac:dyDescent="0.2">
      <c r="DQ1004" s="233" t="str">
        <f t="shared" ca="1" si="962"/>
        <v>Austria</v>
      </c>
      <c r="DR1004" s="233">
        <f t="shared" si="957"/>
        <v>13</v>
      </c>
      <c r="DS1004" s="233">
        <f t="shared" si="958"/>
        <v>37</v>
      </c>
      <c r="DT1004" s="233" t="str">
        <f ca="1">OFFSET(C3,DR1004,DS1004)</f>
        <v>Marko Arnautovic</v>
      </c>
      <c r="DU1004" s="233">
        <f ca="1">COUNTIF('Group Stages'!J7:J150,DT1004)</f>
        <v>0</v>
      </c>
      <c r="DV1004" s="233">
        <f ca="1">COUNTIF('Group Stages'!K7:K150,DT1004)</f>
        <v>0</v>
      </c>
      <c r="DW1004" s="233">
        <f ca="1">COUNTIF('Group Stages'!L7:L150,DT1004)</f>
        <v>0</v>
      </c>
      <c r="DX1004" s="233">
        <f ca="1">COUNTIF('Group Stages'!M7:M150,DT1004)</f>
        <v>0</v>
      </c>
      <c r="DY1004" s="233">
        <f ca="1">COUNTIF('Group Stages'!N7:N150,DT1004)</f>
        <v>0</v>
      </c>
      <c r="DZ1004" s="233">
        <f ca="1">COUNTIF('Group Stages'!O7:O150,DT1004)</f>
        <v>0</v>
      </c>
      <c r="EA1004" s="233">
        <f ca="1">COUNTIF('Group Stages'!P7:P150,DT1004)</f>
        <v>0</v>
      </c>
      <c r="EB1004" s="233">
        <f ca="1">COUNTIF('Group Stages'!Q7:Q150,DT1004)</f>
        <v>0</v>
      </c>
      <c r="EC1004" s="233">
        <f ca="1">COUNTIF('Knock Out Stages'!K7:K85,DT1004)</f>
        <v>0</v>
      </c>
      <c r="ED1004" s="233">
        <f ca="1">COUNTIF('Knock Out Stages'!L7:L85,DT1004)</f>
        <v>0</v>
      </c>
      <c r="EE1004" s="233">
        <f ca="1">COUNTIF('Knock Out Stages'!M7:M85,DT1004)</f>
        <v>0</v>
      </c>
      <c r="EF1004" s="233">
        <f ca="1">COUNTIF('Knock Out Stages'!N7:N85,DT1004)</f>
        <v>0</v>
      </c>
      <c r="EG1004" s="233">
        <f ca="1">COUNTIF('Knock Out Stages'!O7:O85,DT1004)</f>
        <v>0</v>
      </c>
      <c r="EH1004" s="233">
        <f ca="1">COUNTIF('Knock Out Stages'!P7:P85,DT1004)</f>
        <v>0</v>
      </c>
      <c r="EI1004" s="233">
        <f ca="1">COUNTIF('Knock Out Stages'!Q7:Q85,DT1004)</f>
        <v>0</v>
      </c>
      <c r="EJ1004" s="233">
        <f ca="1">COUNTIF('Knock Out Stages'!R7:R85,DT1004)</f>
        <v>0</v>
      </c>
      <c r="EK1004" s="233">
        <f t="shared" ca="1" si="959"/>
        <v>0</v>
      </c>
      <c r="EL1004" s="235">
        <f ca="1">RANK(EK1004,EK3:EK1250)+COUNTIF(EK3:EK1004,EK1004)-1</f>
        <v>1002</v>
      </c>
      <c r="EM1004" s="233" t="str">
        <f t="shared" ca="1" si="960"/>
        <v>Marko Arnautovic (Austria)</v>
      </c>
    </row>
    <row r="1005" spans="121:143" x14ac:dyDescent="0.2">
      <c r="DQ1005" s="233" t="str">
        <f t="shared" ca="1" si="962"/>
        <v>Austria</v>
      </c>
      <c r="DR1005" s="233">
        <f t="shared" si="957"/>
        <v>14</v>
      </c>
      <c r="DS1005" s="233">
        <f t="shared" si="958"/>
        <v>37</v>
      </c>
      <c r="DT1005" s="233" t="str">
        <f ca="1">OFFSET(C3,DR1005,DS1005)</f>
        <v>Maximilian Wöber</v>
      </c>
      <c r="DU1005" s="233">
        <f ca="1">COUNTIF('Group Stages'!J7:J150,DT1005)</f>
        <v>0</v>
      </c>
      <c r="DV1005" s="233">
        <f ca="1">COUNTIF('Group Stages'!K7:K150,DT1005)</f>
        <v>0</v>
      </c>
      <c r="DW1005" s="233">
        <f ca="1">COUNTIF('Group Stages'!L7:L150,DT1005)</f>
        <v>0</v>
      </c>
      <c r="DX1005" s="233">
        <f ca="1">COUNTIF('Group Stages'!M7:M150,DT1005)</f>
        <v>0</v>
      </c>
      <c r="DY1005" s="233">
        <f ca="1">COUNTIF('Group Stages'!N7:N150,DT1005)</f>
        <v>0</v>
      </c>
      <c r="DZ1005" s="233">
        <f ca="1">COUNTIF('Group Stages'!O7:O150,DT1005)</f>
        <v>0</v>
      </c>
      <c r="EA1005" s="233">
        <f ca="1">COUNTIF('Group Stages'!P7:P150,DT1005)</f>
        <v>0</v>
      </c>
      <c r="EB1005" s="233">
        <f ca="1">COUNTIF('Group Stages'!Q7:Q150,DT1005)</f>
        <v>0</v>
      </c>
      <c r="EC1005" s="233">
        <f ca="1">COUNTIF('Knock Out Stages'!K7:K85,DT1005)</f>
        <v>0</v>
      </c>
      <c r="ED1005" s="233">
        <f ca="1">COUNTIF('Knock Out Stages'!L7:L85,DT1005)</f>
        <v>0</v>
      </c>
      <c r="EE1005" s="233">
        <f ca="1">COUNTIF('Knock Out Stages'!M7:M85,DT1005)</f>
        <v>0</v>
      </c>
      <c r="EF1005" s="233">
        <f ca="1">COUNTIF('Knock Out Stages'!N7:N85,DT1005)</f>
        <v>0</v>
      </c>
      <c r="EG1005" s="233">
        <f ca="1">COUNTIF('Knock Out Stages'!O7:O85,DT1005)</f>
        <v>0</v>
      </c>
      <c r="EH1005" s="233">
        <f ca="1">COUNTIF('Knock Out Stages'!P7:P85,DT1005)</f>
        <v>0</v>
      </c>
      <c r="EI1005" s="233">
        <f ca="1">COUNTIF('Knock Out Stages'!Q7:Q85,DT1005)</f>
        <v>0</v>
      </c>
      <c r="EJ1005" s="233">
        <f ca="1">COUNTIF('Knock Out Stages'!R7:R85,DT1005)</f>
        <v>0</v>
      </c>
      <c r="EK1005" s="233">
        <f t="shared" ca="1" si="959"/>
        <v>0</v>
      </c>
      <c r="EL1005" s="235">
        <f ca="1">RANK(EK1005,EK3:EK1250)+COUNTIF(EK3:EK1005,EK1005)-1</f>
        <v>1003</v>
      </c>
      <c r="EM1005" s="233" t="str">
        <f t="shared" ca="1" si="960"/>
        <v>Maximilian Wöber (Austria)</v>
      </c>
    </row>
    <row r="1006" spans="121:143" x14ac:dyDescent="0.2">
      <c r="DQ1006" s="233" t="str">
        <f t="shared" ca="1" si="962"/>
        <v>Austria</v>
      </c>
      <c r="DR1006" s="233">
        <f t="shared" si="957"/>
        <v>15</v>
      </c>
      <c r="DS1006" s="233">
        <f t="shared" si="958"/>
        <v>37</v>
      </c>
      <c r="DT1006" s="233" t="str">
        <f ca="1">OFFSET(C3,DR1006,DS1006)</f>
        <v>Michael Gregoritsch</v>
      </c>
      <c r="DU1006" s="233">
        <f ca="1">COUNTIF('Group Stages'!J7:J150,DT1006)</f>
        <v>0</v>
      </c>
      <c r="DV1006" s="233">
        <f ca="1">COUNTIF('Group Stages'!K7:K150,DT1006)</f>
        <v>0</v>
      </c>
      <c r="DW1006" s="233">
        <f ca="1">COUNTIF('Group Stages'!L7:L150,DT1006)</f>
        <v>0</v>
      </c>
      <c r="DX1006" s="233">
        <f ca="1">COUNTIF('Group Stages'!M7:M150,DT1006)</f>
        <v>0</v>
      </c>
      <c r="DY1006" s="233">
        <f ca="1">COUNTIF('Group Stages'!N7:N150,DT1006)</f>
        <v>0</v>
      </c>
      <c r="DZ1006" s="233">
        <f ca="1">COUNTIF('Group Stages'!O7:O150,DT1006)</f>
        <v>0</v>
      </c>
      <c r="EA1006" s="233">
        <f ca="1">COUNTIF('Group Stages'!P7:P150,DT1006)</f>
        <v>0</v>
      </c>
      <c r="EB1006" s="233">
        <f ca="1">COUNTIF('Group Stages'!Q7:Q150,DT1006)</f>
        <v>0</v>
      </c>
      <c r="EC1006" s="233">
        <f ca="1">COUNTIF('Knock Out Stages'!K7:K85,DT1006)</f>
        <v>0</v>
      </c>
      <c r="ED1006" s="233">
        <f ca="1">COUNTIF('Knock Out Stages'!L7:L85,DT1006)</f>
        <v>0</v>
      </c>
      <c r="EE1006" s="233">
        <f ca="1">COUNTIF('Knock Out Stages'!M7:M85,DT1006)</f>
        <v>0</v>
      </c>
      <c r="EF1006" s="233">
        <f ca="1">COUNTIF('Knock Out Stages'!N7:N85,DT1006)</f>
        <v>0</v>
      </c>
      <c r="EG1006" s="233">
        <f ca="1">COUNTIF('Knock Out Stages'!O7:O85,DT1006)</f>
        <v>0</v>
      </c>
      <c r="EH1006" s="233">
        <f ca="1">COUNTIF('Knock Out Stages'!P7:P85,DT1006)</f>
        <v>0</v>
      </c>
      <c r="EI1006" s="233">
        <f ca="1">COUNTIF('Knock Out Stages'!Q7:Q85,DT1006)</f>
        <v>0</v>
      </c>
      <c r="EJ1006" s="233">
        <f ca="1">COUNTIF('Knock Out Stages'!R7:R85,DT1006)</f>
        <v>0</v>
      </c>
      <c r="EK1006" s="233">
        <f t="shared" ca="1" si="959"/>
        <v>0</v>
      </c>
      <c r="EL1006" s="235">
        <f ca="1">RANK(EK1006,EK3:EK1250)+COUNTIF(EK3:EK1006,EK1006)-1</f>
        <v>1004</v>
      </c>
      <c r="EM1006" s="233" t="str">
        <f t="shared" ca="1" si="960"/>
        <v>Michael Gregoritsch (Austria)</v>
      </c>
    </row>
    <row r="1007" spans="121:143" x14ac:dyDescent="0.2">
      <c r="DQ1007" s="233" t="str">
        <f t="shared" ca="1" si="962"/>
        <v>Austria</v>
      </c>
      <c r="DR1007" s="233">
        <f t="shared" si="957"/>
        <v>16</v>
      </c>
      <c r="DS1007" s="233">
        <f t="shared" si="958"/>
        <v>37</v>
      </c>
      <c r="DT1007" s="233" t="str">
        <f ca="1">OFFSET(C3,DR1007,DS1007)</f>
        <v>Michael Svoboda</v>
      </c>
      <c r="DU1007" s="233">
        <f ca="1">COUNTIF('Group Stages'!J7:J150,DT1007)</f>
        <v>0</v>
      </c>
      <c r="DV1007" s="233">
        <f ca="1">COUNTIF('Group Stages'!K7:K150,DT1007)</f>
        <v>0</v>
      </c>
      <c r="DW1007" s="233">
        <f ca="1">COUNTIF('Group Stages'!L7:L150,DT1007)</f>
        <v>0</v>
      </c>
      <c r="DX1007" s="233">
        <f ca="1">COUNTIF('Group Stages'!M7:M150,DT1007)</f>
        <v>0</v>
      </c>
      <c r="DY1007" s="233">
        <f ca="1">COUNTIF('Group Stages'!N7:N150,DT1007)</f>
        <v>0</v>
      </c>
      <c r="DZ1007" s="233">
        <f ca="1">COUNTIF('Group Stages'!O7:O150,DT1007)</f>
        <v>0</v>
      </c>
      <c r="EA1007" s="233">
        <f ca="1">COUNTIF('Group Stages'!P7:P150,DT1007)</f>
        <v>0</v>
      </c>
      <c r="EB1007" s="233">
        <f ca="1">COUNTIF('Group Stages'!Q7:Q150,DT1007)</f>
        <v>0</v>
      </c>
      <c r="EC1007" s="233">
        <f ca="1">COUNTIF('Knock Out Stages'!K7:K85,DT1007)</f>
        <v>0</v>
      </c>
      <c r="ED1007" s="233">
        <f ca="1">COUNTIF('Knock Out Stages'!L7:L85,DT1007)</f>
        <v>0</v>
      </c>
      <c r="EE1007" s="233">
        <f ca="1">COUNTIF('Knock Out Stages'!M7:M85,DT1007)</f>
        <v>0</v>
      </c>
      <c r="EF1007" s="233">
        <f ca="1">COUNTIF('Knock Out Stages'!N7:N85,DT1007)</f>
        <v>0</v>
      </c>
      <c r="EG1007" s="233">
        <f ca="1">COUNTIF('Knock Out Stages'!O7:O85,DT1007)</f>
        <v>0</v>
      </c>
      <c r="EH1007" s="233">
        <f ca="1">COUNTIF('Knock Out Stages'!P7:P85,DT1007)</f>
        <v>0</v>
      </c>
      <c r="EI1007" s="233">
        <f ca="1">COUNTIF('Knock Out Stages'!Q7:Q85,DT1007)</f>
        <v>0</v>
      </c>
      <c r="EJ1007" s="233">
        <f ca="1">COUNTIF('Knock Out Stages'!R7:R85,DT1007)</f>
        <v>0</v>
      </c>
      <c r="EK1007" s="233">
        <f t="shared" ca="1" si="959"/>
        <v>0</v>
      </c>
      <c r="EL1007" s="235">
        <f ca="1">RANK(EK1007,EK3:EK1250)+COUNTIF(EK3:EK1007,EK1007)-1</f>
        <v>1005</v>
      </c>
      <c r="EM1007" s="233" t="str">
        <f t="shared" ca="1" si="960"/>
        <v>Michael Svoboda (Austria)</v>
      </c>
    </row>
    <row r="1008" spans="121:143" x14ac:dyDescent="0.2">
      <c r="DQ1008" s="233" t="str">
        <f t="shared" ca="1" si="962"/>
        <v>Austria</v>
      </c>
      <c r="DR1008" s="233">
        <f t="shared" si="957"/>
        <v>17</v>
      </c>
      <c r="DS1008" s="233">
        <f t="shared" si="958"/>
        <v>37</v>
      </c>
      <c r="DT1008" s="233" t="str">
        <f ca="1">OFFSET(C3,DR1008,DS1008)</f>
        <v>Nicolas Seiwald</v>
      </c>
      <c r="DU1008" s="233">
        <f ca="1">COUNTIF('Group Stages'!J7:J150,DT1008)</f>
        <v>0</v>
      </c>
      <c r="DV1008" s="233">
        <f ca="1">COUNTIF('Group Stages'!K7:K150,DT1008)</f>
        <v>0</v>
      </c>
      <c r="DW1008" s="233">
        <f ca="1">COUNTIF('Group Stages'!L7:L150,DT1008)</f>
        <v>0</v>
      </c>
      <c r="DX1008" s="233">
        <f ca="1">COUNTIF('Group Stages'!M7:M150,DT1008)</f>
        <v>0</v>
      </c>
      <c r="DY1008" s="233">
        <f ca="1">COUNTIF('Group Stages'!N7:N150,DT1008)</f>
        <v>0</v>
      </c>
      <c r="DZ1008" s="233">
        <f ca="1">COUNTIF('Group Stages'!O7:O150,DT1008)</f>
        <v>0</v>
      </c>
      <c r="EA1008" s="233">
        <f ca="1">COUNTIF('Group Stages'!P7:P150,DT1008)</f>
        <v>0</v>
      </c>
      <c r="EB1008" s="233">
        <f ca="1">COUNTIF('Group Stages'!Q7:Q150,DT1008)</f>
        <v>0</v>
      </c>
      <c r="EC1008" s="233">
        <f ca="1">COUNTIF('Knock Out Stages'!K7:K85,DT1008)</f>
        <v>0</v>
      </c>
      <c r="ED1008" s="233">
        <f ca="1">COUNTIF('Knock Out Stages'!L7:L85,DT1008)</f>
        <v>0</v>
      </c>
      <c r="EE1008" s="233">
        <f ca="1">COUNTIF('Knock Out Stages'!M7:M85,DT1008)</f>
        <v>0</v>
      </c>
      <c r="EF1008" s="233">
        <f ca="1">COUNTIF('Knock Out Stages'!N7:N85,DT1008)</f>
        <v>0</v>
      </c>
      <c r="EG1008" s="233">
        <f ca="1">COUNTIF('Knock Out Stages'!O7:O85,DT1008)</f>
        <v>0</v>
      </c>
      <c r="EH1008" s="233">
        <f ca="1">COUNTIF('Knock Out Stages'!P7:P85,DT1008)</f>
        <v>0</v>
      </c>
      <c r="EI1008" s="233">
        <f ca="1">COUNTIF('Knock Out Stages'!Q7:Q85,DT1008)</f>
        <v>0</v>
      </c>
      <c r="EJ1008" s="233">
        <f ca="1">COUNTIF('Knock Out Stages'!R7:R85,DT1008)</f>
        <v>0</v>
      </c>
      <c r="EK1008" s="233">
        <f t="shared" ca="1" si="959"/>
        <v>0</v>
      </c>
      <c r="EL1008" s="235">
        <f ca="1">RANK(EK1008,EK3:EK1250)+COUNTIF(EK3:EK1008,EK1008)-1</f>
        <v>1006</v>
      </c>
      <c r="EM1008" s="233" t="str">
        <f t="shared" ca="1" si="960"/>
        <v>Nicolas Seiwald (Austria)</v>
      </c>
    </row>
    <row r="1009" spans="121:143" x14ac:dyDescent="0.2">
      <c r="DQ1009" s="233" t="str">
        <f t="shared" ca="1" si="962"/>
        <v>Austria</v>
      </c>
      <c r="DR1009" s="233">
        <f t="shared" si="957"/>
        <v>18</v>
      </c>
      <c r="DS1009" s="233">
        <f t="shared" si="958"/>
        <v>37</v>
      </c>
      <c r="DT1009" s="233" t="str">
        <f ca="1">OFFSET(C3,DR1009,DS1009)</f>
        <v>Patrick Pentz</v>
      </c>
      <c r="DU1009" s="233">
        <f ca="1">COUNTIF('Group Stages'!J7:J150,DT1009)</f>
        <v>0</v>
      </c>
      <c r="DV1009" s="233">
        <f ca="1">COUNTIF('Group Stages'!K7:K150,DT1009)</f>
        <v>0</v>
      </c>
      <c r="DW1009" s="233">
        <f ca="1">COUNTIF('Group Stages'!L7:L150,DT1009)</f>
        <v>0</v>
      </c>
      <c r="DX1009" s="233">
        <f ca="1">COUNTIF('Group Stages'!M7:M150,DT1009)</f>
        <v>0</v>
      </c>
      <c r="DY1009" s="233">
        <f ca="1">COUNTIF('Group Stages'!N7:N150,DT1009)</f>
        <v>0</v>
      </c>
      <c r="DZ1009" s="233">
        <f ca="1">COUNTIF('Group Stages'!O7:O150,DT1009)</f>
        <v>0</v>
      </c>
      <c r="EA1009" s="233">
        <f ca="1">COUNTIF('Group Stages'!P7:P150,DT1009)</f>
        <v>0</v>
      </c>
      <c r="EB1009" s="233">
        <f ca="1">COUNTIF('Group Stages'!Q7:Q150,DT1009)</f>
        <v>0</v>
      </c>
      <c r="EC1009" s="233">
        <f ca="1">COUNTIF('Knock Out Stages'!K7:K85,DT1009)</f>
        <v>0</v>
      </c>
      <c r="ED1009" s="233">
        <f ca="1">COUNTIF('Knock Out Stages'!L7:L85,DT1009)</f>
        <v>0</v>
      </c>
      <c r="EE1009" s="233">
        <f ca="1">COUNTIF('Knock Out Stages'!M7:M85,DT1009)</f>
        <v>0</v>
      </c>
      <c r="EF1009" s="233">
        <f ca="1">COUNTIF('Knock Out Stages'!N7:N85,DT1009)</f>
        <v>0</v>
      </c>
      <c r="EG1009" s="233">
        <f ca="1">COUNTIF('Knock Out Stages'!O7:O85,DT1009)</f>
        <v>0</v>
      </c>
      <c r="EH1009" s="233">
        <f ca="1">COUNTIF('Knock Out Stages'!P7:P85,DT1009)</f>
        <v>0</v>
      </c>
      <c r="EI1009" s="233">
        <f ca="1">COUNTIF('Knock Out Stages'!Q7:Q85,DT1009)</f>
        <v>0</v>
      </c>
      <c r="EJ1009" s="233">
        <f ca="1">COUNTIF('Knock Out Stages'!R7:R85,DT1009)</f>
        <v>0</v>
      </c>
      <c r="EK1009" s="233">
        <f t="shared" ca="1" si="959"/>
        <v>0</v>
      </c>
      <c r="EL1009" s="235">
        <f ca="1">RANK(EK1009,EK3:EK1250)+COUNTIF(EK3:EK1009,EK1009)-1</f>
        <v>1007</v>
      </c>
      <c r="EM1009" s="233" t="str">
        <f t="shared" ca="1" si="960"/>
        <v>Patrick Pentz (Austria)</v>
      </c>
    </row>
    <row r="1010" spans="121:143" x14ac:dyDescent="0.2">
      <c r="DQ1010" s="233" t="str">
        <f t="shared" ca="1" si="962"/>
        <v>Austria</v>
      </c>
      <c r="DR1010" s="233">
        <f t="shared" si="957"/>
        <v>19</v>
      </c>
      <c r="DS1010" s="233">
        <f t="shared" si="958"/>
        <v>37</v>
      </c>
      <c r="DT1010" s="233" t="str">
        <f ca="1">OFFSET(C3,DR1010,DS1010)</f>
        <v>Patrick Wimmer</v>
      </c>
      <c r="DU1010" s="233">
        <f ca="1">COUNTIF('Group Stages'!J7:J150,DT1010)</f>
        <v>0</v>
      </c>
      <c r="DV1010" s="233">
        <f ca="1">COUNTIF('Group Stages'!K7:K150,DT1010)</f>
        <v>0</v>
      </c>
      <c r="DW1010" s="233">
        <f ca="1">COUNTIF('Group Stages'!L7:L150,DT1010)</f>
        <v>0</v>
      </c>
      <c r="DX1010" s="233">
        <f ca="1">COUNTIF('Group Stages'!M7:M150,DT1010)</f>
        <v>0</v>
      </c>
      <c r="DY1010" s="233">
        <f ca="1">COUNTIF('Group Stages'!N7:N150,DT1010)</f>
        <v>0</v>
      </c>
      <c r="DZ1010" s="233">
        <f ca="1">COUNTIF('Group Stages'!O7:O150,DT1010)</f>
        <v>0</v>
      </c>
      <c r="EA1010" s="233">
        <f ca="1">COUNTIF('Group Stages'!P7:P150,DT1010)</f>
        <v>0</v>
      </c>
      <c r="EB1010" s="233">
        <f ca="1">COUNTIF('Group Stages'!Q7:Q150,DT1010)</f>
        <v>0</v>
      </c>
      <c r="EC1010" s="233">
        <f ca="1">COUNTIF('Knock Out Stages'!K7:K85,DT1010)</f>
        <v>0</v>
      </c>
      <c r="ED1010" s="233">
        <f ca="1">COUNTIF('Knock Out Stages'!L7:L85,DT1010)</f>
        <v>0</v>
      </c>
      <c r="EE1010" s="233">
        <f ca="1">COUNTIF('Knock Out Stages'!M7:M85,DT1010)</f>
        <v>0</v>
      </c>
      <c r="EF1010" s="233">
        <f ca="1">COUNTIF('Knock Out Stages'!N7:N85,DT1010)</f>
        <v>0</v>
      </c>
      <c r="EG1010" s="233">
        <f ca="1">COUNTIF('Knock Out Stages'!O7:O85,DT1010)</f>
        <v>0</v>
      </c>
      <c r="EH1010" s="233">
        <f ca="1">COUNTIF('Knock Out Stages'!P7:P85,DT1010)</f>
        <v>0</v>
      </c>
      <c r="EI1010" s="233">
        <f ca="1">COUNTIF('Knock Out Stages'!Q7:Q85,DT1010)</f>
        <v>0</v>
      </c>
      <c r="EJ1010" s="233">
        <f ca="1">COUNTIF('Knock Out Stages'!R7:R85,DT1010)</f>
        <v>0</v>
      </c>
      <c r="EK1010" s="233">
        <f t="shared" ca="1" si="959"/>
        <v>0</v>
      </c>
      <c r="EL1010" s="235">
        <f ca="1">RANK(EK1010,EK3:EK1250)+COUNTIF(EK3:EK1010,EK1010)-1</f>
        <v>1008</v>
      </c>
      <c r="EM1010" s="233" t="str">
        <f t="shared" ca="1" si="960"/>
        <v>Patrick Wimmer (Austria)</v>
      </c>
    </row>
    <row r="1011" spans="121:143" x14ac:dyDescent="0.2">
      <c r="DQ1011" s="233" t="str">
        <f t="shared" ca="1" si="962"/>
        <v>Austria</v>
      </c>
      <c r="DR1011" s="233">
        <f t="shared" si="957"/>
        <v>20</v>
      </c>
      <c r="DS1011" s="233">
        <f t="shared" si="958"/>
        <v>37</v>
      </c>
      <c r="DT1011" s="233" t="str">
        <f ca="1">OFFSET(C3,DR1011,DS1011)</f>
        <v>Paul Wanner</v>
      </c>
      <c r="DU1011" s="233">
        <f ca="1">COUNTIF('Group Stages'!J7:J150,DT1011)</f>
        <v>0</v>
      </c>
      <c r="DV1011" s="233">
        <f ca="1">COUNTIF('Group Stages'!K7:K150,DT1011)</f>
        <v>0</v>
      </c>
      <c r="DW1011" s="233">
        <f ca="1">COUNTIF('Group Stages'!L7:L150,DT1011)</f>
        <v>0</v>
      </c>
      <c r="DX1011" s="233">
        <f ca="1">COUNTIF('Group Stages'!M7:M150,DT1011)</f>
        <v>0</v>
      </c>
      <c r="DY1011" s="233">
        <f ca="1">COUNTIF('Group Stages'!N7:N150,DT1011)</f>
        <v>0</v>
      </c>
      <c r="DZ1011" s="233">
        <f ca="1">COUNTIF('Group Stages'!O7:O150,DT1011)</f>
        <v>0</v>
      </c>
      <c r="EA1011" s="233">
        <f ca="1">COUNTIF('Group Stages'!P7:P150,DT1011)</f>
        <v>0</v>
      </c>
      <c r="EB1011" s="233">
        <f ca="1">COUNTIF('Group Stages'!Q7:Q150,DT1011)</f>
        <v>0</v>
      </c>
      <c r="EC1011" s="233">
        <f ca="1">COUNTIF('Knock Out Stages'!K7:K85,DT1011)</f>
        <v>0</v>
      </c>
      <c r="ED1011" s="233">
        <f ca="1">COUNTIF('Knock Out Stages'!L7:L85,DT1011)</f>
        <v>0</v>
      </c>
      <c r="EE1011" s="233">
        <f ca="1">COUNTIF('Knock Out Stages'!M7:M85,DT1011)</f>
        <v>0</v>
      </c>
      <c r="EF1011" s="233">
        <f ca="1">COUNTIF('Knock Out Stages'!N7:N85,DT1011)</f>
        <v>0</v>
      </c>
      <c r="EG1011" s="233">
        <f ca="1">COUNTIF('Knock Out Stages'!O7:O85,DT1011)</f>
        <v>0</v>
      </c>
      <c r="EH1011" s="233">
        <f ca="1">COUNTIF('Knock Out Stages'!P7:P85,DT1011)</f>
        <v>0</v>
      </c>
      <c r="EI1011" s="233">
        <f ca="1">COUNTIF('Knock Out Stages'!Q7:Q85,DT1011)</f>
        <v>0</v>
      </c>
      <c r="EJ1011" s="233">
        <f ca="1">COUNTIF('Knock Out Stages'!R7:R85,DT1011)</f>
        <v>0</v>
      </c>
      <c r="EK1011" s="233">
        <f t="shared" ca="1" si="959"/>
        <v>0</v>
      </c>
      <c r="EL1011" s="235">
        <f ca="1">RANK(EK1011,EK3:EK1250)+COUNTIF(EK3:EK1011,EK1011)-1</f>
        <v>1009</v>
      </c>
      <c r="EM1011" s="233" t="str">
        <f t="shared" ca="1" si="960"/>
        <v>Paul Wanner (Austria)</v>
      </c>
    </row>
    <row r="1012" spans="121:143" x14ac:dyDescent="0.2">
      <c r="DQ1012" s="233" t="str">
        <f t="shared" ca="1" si="962"/>
        <v>Austria</v>
      </c>
      <c r="DR1012" s="233">
        <f t="shared" si="957"/>
        <v>21</v>
      </c>
      <c r="DS1012" s="233">
        <f t="shared" si="958"/>
        <v>37</v>
      </c>
      <c r="DT1012" s="233" t="str">
        <f ca="1">OFFSET(C3,DR1012,DS1012)</f>
        <v>Philipp Lienhart</v>
      </c>
      <c r="DU1012" s="233">
        <f ca="1">COUNTIF('Group Stages'!J7:J150,DT1012)</f>
        <v>0</v>
      </c>
      <c r="DV1012" s="233">
        <f ca="1">COUNTIF('Group Stages'!K7:K150,DT1012)</f>
        <v>0</v>
      </c>
      <c r="DW1012" s="233">
        <f ca="1">COUNTIF('Group Stages'!L7:L150,DT1012)</f>
        <v>0</v>
      </c>
      <c r="DX1012" s="233">
        <f ca="1">COUNTIF('Group Stages'!M7:M150,DT1012)</f>
        <v>0</v>
      </c>
      <c r="DY1012" s="233">
        <f ca="1">COUNTIF('Group Stages'!N7:N150,DT1012)</f>
        <v>0</v>
      </c>
      <c r="DZ1012" s="233">
        <f ca="1">COUNTIF('Group Stages'!O7:O150,DT1012)</f>
        <v>0</v>
      </c>
      <c r="EA1012" s="233">
        <f ca="1">COUNTIF('Group Stages'!P7:P150,DT1012)</f>
        <v>0</v>
      </c>
      <c r="EB1012" s="233">
        <f ca="1">COUNTIF('Group Stages'!Q7:Q150,DT1012)</f>
        <v>0</v>
      </c>
      <c r="EC1012" s="233">
        <f ca="1">COUNTIF('Knock Out Stages'!K7:K85,DT1012)</f>
        <v>0</v>
      </c>
      <c r="ED1012" s="233">
        <f ca="1">COUNTIF('Knock Out Stages'!L7:L85,DT1012)</f>
        <v>0</v>
      </c>
      <c r="EE1012" s="233">
        <f ca="1">COUNTIF('Knock Out Stages'!M7:M85,DT1012)</f>
        <v>0</v>
      </c>
      <c r="EF1012" s="233">
        <f ca="1">COUNTIF('Knock Out Stages'!N7:N85,DT1012)</f>
        <v>0</v>
      </c>
      <c r="EG1012" s="233">
        <f ca="1">COUNTIF('Knock Out Stages'!O7:O85,DT1012)</f>
        <v>0</v>
      </c>
      <c r="EH1012" s="233">
        <f ca="1">COUNTIF('Knock Out Stages'!P7:P85,DT1012)</f>
        <v>0</v>
      </c>
      <c r="EI1012" s="233">
        <f ca="1">COUNTIF('Knock Out Stages'!Q7:Q85,DT1012)</f>
        <v>0</v>
      </c>
      <c r="EJ1012" s="233">
        <f ca="1">COUNTIF('Knock Out Stages'!R7:R85,DT1012)</f>
        <v>0</v>
      </c>
      <c r="EK1012" s="233">
        <f t="shared" ca="1" si="959"/>
        <v>0</v>
      </c>
      <c r="EL1012" s="235">
        <f ca="1">RANK(EK1012,EK3:EK1250)+COUNTIF(EK3:EK1012,EK1012)-1</f>
        <v>1010</v>
      </c>
      <c r="EM1012" s="233" t="str">
        <f t="shared" ca="1" si="960"/>
        <v>Philipp Lienhart (Austria)</v>
      </c>
    </row>
    <row r="1013" spans="121:143" x14ac:dyDescent="0.2">
      <c r="DQ1013" s="233" t="str">
        <f t="shared" ca="1" si="962"/>
        <v>Austria</v>
      </c>
      <c r="DR1013" s="233">
        <f t="shared" si="957"/>
        <v>22</v>
      </c>
      <c r="DS1013" s="233">
        <f t="shared" si="958"/>
        <v>37</v>
      </c>
      <c r="DT1013" s="233" t="str">
        <f ca="1">OFFSET(C3,DR1013,DS1013)</f>
        <v>Phillipp Mwene</v>
      </c>
      <c r="DU1013" s="233">
        <f ca="1">COUNTIF('Group Stages'!J7:J150,DT1013)</f>
        <v>0</v>
      </c>
      <c r="DV1013" s="233">
        <f ca="1">COUNTIF('Group Stages'!K7:K150,DT1013)</f>
        <v>0</v>
      </c>
      <c r="DW1013" s="233">
        <f ca="1">COUNTIF('Group Stages'!L7:L150,DT1013)</f>
        <v>0</v>
      </c>
      <c r="DX1013" s="233">
        <f ca="1">COUNTIF('Group Stages'!M7:M150,DT1013)</f>
        <v>0</v>
      </c>
      <c r="DY1013" s="233">
        <f ca="1">COUNTIF('Group Stages'!N7:N150,DT1013)</f>
        <v>0</v>
      </c>
      <c r="DZ1013" s="233">
        <f ca="1">COUNTIF('Group Stages'!O7:O150,DT1013)</f>
        <v>0</v>
      </c>
      <c r="EA1013" s="233">
        <f ca="1">COUNTIF('Group Stages'!P7:P150,DT1013)</f>
        <v>0</v>
      </c>
      <c r="EB1013" s="233">
        <f ca="1">COUNTIF('Group Stages'!Q7:Q150,DT1013)</f>
        <v>0</v>
      </c>
      <c r="EC1013" s="233">
        <f ca="1">COUNTIF('Knock Out Stages'!K7:K85,DT1013)</f>
        <v>0</v>
      </c>
      <c r="ED1013" s="233">
        <f ca="1">COUNTIF('Knock Out Stages'!L7:L85,DT1013)</f>
        <v>0</v>
      </c>
      <c r="EE1013" s="233">
        <f ca="1">COUNTIF('Knock Out Stages'!M7:M85,DT1013)</f>
        <v>0</v>
      </c>
      <c r="EF1013" s="233">
        <f ca="1">COUNTIF('Knock Out Stages'!N7:N85,DT1013)</f>
        <v>0</v>
      </c>
      <c r="EG1013" s="233">
        <f ca="1">COUNTIF('Knock Out Stages'!O7:O85,DT1013)</f>
        <v>0</v>
      </c>
      <c r="EH1013" s="233">
        <f ca="1">COUNTIF('Knock Out Stages'!P7:P85,DT1013)</f>
        <v>0</v>
      </c>
      <c r="EI1013" s="233">
        <f ca="1">COUNTIF('Knock Out Stages'!Q7:Q85,DT1013)</f>
        <v>0</v>
      </c>
      <c r="EJ1013" s="233">
        <f ca="1">COUNTIF('Knock Out Stages'!R7:R85,DT1013)</f>
        <v>0</v>
      </c>
      <c r="EK1013" s="233">
        <f t="shared" ca="1" si="959"/>
        <v>0</v>
      </c>
      <c r="EL1013" s="235">
        <f ca="1">RANK(EK1013,EK3:EK1250)+COUNTIF(EK3:EK1013,EK1013)-1</f>
        <v>1011</v>
      </c>
      <c r="EM1013" s="233" t="str">
        <f t="shared" ca="1" si="960"/>
        <v>Phillipp Mwene (Austria)</v>
      </c>
    </row>
    <row r="1014" spans="121:143" x14ac:dyDescent="0.2">
      <c r="DQ1014" s="233" t="str">
        <f t="shared" ca="1" si="962"/>
        <v>Austria</v>
      </c>
      <c r="DR1014" s="233">
        <f t="shared" si="957"/>
        <v>23</v>
      </c>
      <c r="DS1014" s="233">
        <f t="shared" si="958"/>
        <v>37</v>
      </c>
      <c r="DT1014" s="233" t="str">
        <f ca="1">OFFSET(C3,DR1014,DS1014)</f>
        <v>Romano Schmid</v>
      </c>
      <c r="DU1014" s="233">
        <f ca="1">COUNTIF('Group Stages'!J7:J150,DT1014)</f>
        <v>0</v>
      </c>
      <c r="DV1014" s="233">
        <f ca="1">COUNTIF('Group Stages'!K7:K150,DT1014)</f>
        <v>0</v>
      </c>
      <c r="DW1014" s="233">
        <f ca="1">COUNTIF('Group Stages'!L7:L150,DT1014)</f>
        <v>0</v>
      </c>
      <c r="DX1014" s="233">
        <f ca="1">COUNTIF('Group Stages'!M7:M150,DT1014)</f>
        <v>0</v>
      </c>
      <c r="DY1014" s="233">
        <f ca="1">COUNTIF('Group Stages'!N7:N150,DT1014)</f>
        <v>0</v>
      </c>
      <c r="DZ1014" s="233">
        <f ca="1">COUNTIF('Group Stages'!O7:O150,DT1014)</f>
        <v>0</v>
      </c>
      <c r="EA1014" s="233">
        <f ca="1">COUNTIF('Group Stages'!P7:P150,DT1014)</f>
        <v>0</v>
      </c>
      <c r="EB1014" s="233">
        <f ca="1">COUNTIF('Group Stages'!Q7:Q150,DT1014)</f>
        <v>0</v>
      </c>
      <c r="EC1014" s="233">
        <f ca="1">COUNTIF('Knock Out Stages'!K7:K85,DT1014)</f>
        <v>0</v>
      </c>
      <c r="ED1014" s="233">
        <f ca="1">COUNTIF('Knock Out Stages'!L7:L85,DT1014)</f>
        <v>0</v>
      </c>
      <c r="EE1014" s="233">
        <f ca="1">COUNTIF('Knock Out Stages'!M7:M85,DT1014)</f>
        <v>0</v>
      </c>
      <c r="EF1014" s="233">
        <f ca="1">COUNTIF('Knock Out Stages'!N7:N85,DT1014)</f>
        <v>0</v>
      </c>
      <c r="EG1014" s="233">
        <f ca="1">COUNTIF('Knock Out Stages'!O7:O85,DT1014)</f>
        <v>0</v>
      </c>
      <c r="EH1014" s="233">
        <f ca="1">COUNTIF('Knock Out Stages'!P7:P85,DT1014)</f>
        <v>0</v>
      </c>
      <c r="EI1014" s="233">
        <f ca="1">COUNTIF('Knock Out Stages'!Q7:Q85,DT1014)</f>
        <v>0</v>
      </c>
      <c r="EJ1014" s="233">
        <f ca="1">COUNTIF('Knock Out Stages'!R7:R85,DT1014)</f>
        <v>0</v>
      </c>
      <c r="EK1014" s="233">
        <f t="shared" ca="1" si="959"/>
        <v>0</v>
      </c>
      <c r="EL1014" s="235">
        <f ca="1">RANK(EK1014,EK3:EK1250)+COUNTIF(EK3:EK1014,EK1014)-1</f>
        <v>1012</v>
      </c>
      <c r="EM1014" s="233" t="str">
        <f t="shared" ca="1" si="960"/>
        <v>Romano Schmid (Austria)</v>
      </c>
    </row>
    <row r="1015" spans="121:143" x14ac:dyDescent="0.2">
      <c r="DQ1015" s="233" t="str">
        <f t="shared" ca="1" si="962"/>
        <v>Austria</v>
      </c>
      <c r="DR1015" s="233">
        <f t="shared" si="957"/>
        <v>24</v>
      </c>
      <c r="DS1015" s="233">
        <f t="shared" si="958"/>
        <v>37</v>
      </c>
      <c r="DT1015" s="233" t="str">
        <f ca="1">OFFSET(C3,DR1015,DS1015)</f>
        <v>Sasa Kalajdzic</v>
      </c>
      <c r="DU1015" s="233">
        <f ca="1">COUNTIF('Group Stages'!J7:J150,DT1015)</f>
        <v>0</v>
      </c>
      <c r="DV1015" s="233">
        <f ca="1">COUNTIF('Group Stages'!K7:K150,DT1015)</f>
        <v>0</v>
      </c>
      <c r="DW1015" s="233">
        <f ca="1">COUNTIF('Group Stages'!L7:L150,DT1015)</f>
        <v>0</v>
      </c>
      <c r="DX1015" s="233">
        <f ca="1">COUNTIF('Group Stages'!M7:M150,DT1015)</f>
        <v>0</v>
      </c>
      <c r="DY1015" s="233">
        <f ca="1">COUNTIF('Group Stages'!N7:N150,DT1015)</f>
        <v>0</v>
      </c>
      <c r="DZ1015" s="233">
        <f ca="1">COUNTIF('Group Stages'!O7:O150,DT1015)</f>
        <v>0</v>
      </c>
      <c r="EA1015" s="233">
        <f ca="1">COUNTIF('Group Stages'!P7:P150,DT1015)</f>
        <v>0</v>
      </c>
      <c r="EB1015" s="233">
        <f ca="1">COUNTIF('Group Stages'!Q7:Q150,DT1015)</f>
        <v>0</v>
      </c>
      <c r="EC1015" s="233">
        <f ca="1">COUNTIF('Knock Out Stages'!K7:K85,DT1015)</f>
        <v>0</v>
      </c>
      <c r="ED1015" s="233">
        <f ca="1">COUNTIF('Knock Out Stages'!L7:L85,DT1015)</f>
        <v>0</v>
      </c>
      <c r="EE1015" s="233">
        <f ca="1">COUNTIF('Knock Out Stages'!M7:M85,DT1015)</f>
        <v>0</v>
      </c>
      <c r="EF1015" s="233">
        <f ca="1">COUNTIF('Knock Out Stages'!N7:N85,DT1015)</f>
        <v>0</v>
      </c>
      <c r="EG1015" s="233">
        <f ca="1">COUNTIF('Knock Out Stages'!O7:O85,DT1015)</f>
        <v>0</v>
      </c>
      <c r="EH1015" s="233">
        <f ca="1">COUNTIF('Knock Out Stages'!P7:P85,DT1015)</f>
        <v>0</v>
      </c>
      <c r="EI1015" s="233">
        <f ca="1">COUNTIF('Knock Out Stages'!Q7:Q85,DT1015)</f>
        <v>0</v>
      </c>
      <c r="EJ1015" s="233">
        <f ca="1">COUNTIF('Knock Out Stages'!R7:R85,DT1015)</f>
        <v>0</v>
      </c>
      <c r="EK1015" s="233">
        <f t="shared" ca="1" si="959"/>
        <v>0</v>
      </c>
      <c r="EL1015" s="235">
        <f ca="1">RANK(EK1015,EK3:EK1250)+COUNTIF(EK3:EK1015,EK1015)-1</f>
        <v>1013</v>
      </c>
      <c r="EM1015" s="233" t="str">
        <f t="shared" ca="1" si="960"/>
        <v>Sasa Kalajdzic (Austria)</v>
      </c>
    </row>
    <row r="1016" spans="121:143" x14ac:dyDescent="0.2">
      <c r="DQ1016" s="233" t="str">
        <f t="shared" ca="1" si="962"/>
        <v>Austria</v>
      </c>
      <c r="DR1016" s="233">
        <f t="shared" ref="DR1016:DR1079" si="963">DR990</f>
        <v>25</v>
      </c>
      <c r="DS1016" s="233">
        <f t="shared" ref="DS1016:DS1079" si="964">DS990+1</f>
        <v>37</v>
      </c>
      <c r="DT1016" s="233" t="str">
        <f ca="1">OFFSET(C3,DR1016,DS1016)</f>
        <v>Stefan Posch</v>
      </c>
      <c r="DU1016" s="233">
        <f ca="1">COUNTIF('Group Stages'!J7:J150,DT1016)</f>
        <v>0</v>
      </c>
      <c r="DV1016" s="233">
        <f ca="1">COUNTIF('Group Stages'!K7:K150,DT1016)</f>
        <v>0</v>
      </c>
      <c r="DW1016" s="233">
        <f ca="1">COUNTIF('Group Stages'!L7:L150,DT1016)</f>
        <v>0</v>
      </c>
      <c r="DX1016" s="233">
        <f ca="1">COUNTIF('Group Stages'!M7:M150,DT1016)</f>
        <v>0</v>
      </c>
      <c r="DY1016" s="233">
        <f ca="1">COUNTIF('Group Stages'!N7:N150,DT1016)</f>
        <v>0</v>
      </c>
      <c r="DZ1016" s="233">
        <f ca="1">COUNTIF('Group Stages'!O7:O150,DT1016)</f>
        <v>0</v>
      </c>
      <c r="EA1016" s="233">
        <f ca="1">COUNTIF('Group Stages'!P7:P150,DT1016)</f>
        <v>0</v>
      </c>
      <c r="EB1016" s="233">
        <f ca="1">COUNTIF('Group Stages'!Q7:Q150,DT1016)</f>
        <v>0</v>
      </c>
      <c r="EC1016" s="233">
        <f ca="1">COUNTIF('Knock Out Stages'!K7:K85,DT1016)</f>
        <v>0</v>
      </c>
      <c r="ED1016" s="233">
        <f ca="1">COUNTIF('Knock Out Stages'!L7:L85,DT1016)</f>
        <v>0</v>
      </c>
      <c r="EE1016" s="233">
        <f ca="1">COUNTIF('Knock Out Stages'!M7:M85,DT1016)</f>
        <v>0</v>
      </c>
      <c r="EF1016" s="233">
        <f ca="1">COUNTIF('Knock Out Stages'!N7:N85,DT1016)</f>
        <v>0</v>
      </c>
      <c r="EG1016" s="233">
        <f ca="1">COUNTIF('Knock Out Stages'!O7:O85,DT1016)</f>
        <v>0</v>
      </c>
      <c r="EH1016" s="233">
        <f ca="1">COUNTIF('Knock Out Stages'!P7:P85,DT1016)</f>
        <v>0</v>
      </c>
      <c r="EI1016" s="233">
        <f ca="1">COUNTIF('Knock Out Stages'!Q7:Q85,DT1016)</f>
        <v>0</v>
      </c>
      <c r="EJ1016" s="233">
        <f ca="1">COUNTIF('Knock Out Stages'!R7:R85,DT1016)</f>
        <v>0</v>
      </c>
      <c r="EK1016" s="233">
        <f t="shared" ca="1" si="959"/>
        <v>0</v>
      </c>
      <c r="EL1016" s="235">
        <f ca="1">RANK(EK1016,EK3:EK1250)+COUNTIF(EK3:EK1016,EK1016)-1</f>
        <v>1014</v>
      </c>
      <c r="EM1016" s="233" t="str">
        <f t="shared" ca="1" si="960"/>
        <v>Stefan Posch (Austria)</v>
      </c>
    </row>
    <row r="1017" spans="121:143" x14ac:dyDescent="0.2">
      <c r="DQ1017" s="233" t="str">
        <f ca="1">OFFSET(C2,DR1017,DS1017)</f>
        <v>Jordan</v>
      </c>
      <c r="DR1017" s="233">
        <f t="shared" si="963"/>
        <v>0</v>
      </c>
      <c r="DS1017" s="233">
        <f t="shared" si="964"/>
        <v>38</v>
      </c>
      <c r="DT1017" s="233" t="str">
        <f ca="1">OFFSET(C3,DR1017,DS1017)</f>
        <v>Abdallah Al-Fakhouri</v>
      </c>
      <c r="DU1017" s="233">
        <f ca="1">COUNTIF('Group Stages'!J7:J150,DT1017)</f>
        <v>0</v>
      </c>
      <c r="DV1017" s="233">
        <f ca="1">COUNTIF('Group Stages'!K7:K150,DT1017)</f>
        <v>0</v>
      </c>
      <c r="DW1017" s="233">
        <f ca="1">COUNTIF('Group Stages'!L7:L150,DT1017)</f>
        <v>0</v>
      </c>
      <c r="DX1017" s="233">
        <f ca="1">COUNTIF('Group Stages'!M7:M150,DT1017)</f>
        <v>0</v>
      </c>
      <c r="DY1017" s="233">
        <f ca="1">COUNTIF('Group Stages'!N7:N150,DT1017)</f>
        <v>0</v>
      </c>
      <c r="DZ1017" s="233">
        <f ca="1">COUNTIF('Group Stages'!O7:O150,DT1017)</f>
        <v>0</v>
      </c>
      <c r="EA1017" s="233">
        <f ca="1">COUNTIF('Group Stages'!P7:P150,DT1017)</f>
        <v>0</v>
      </c>
      <c r="EB1017" s="233">
        <f ca="1">COUNTIF('Group Stages'!Q7:Q150,DT1017)</f>
        <v>0</v>
      </c>
      <c r="EC1017" s="233">
        <f ca="1">COUNTIF('Knock Out Stages'!K7:K85,DT1017)</f>
        <v>0</v>
      </c>
      <c r="ED1017" s="233">
        <f ca="1">COUNTIF('Knock Out Stages'!L7:L85,DT1017)</f>
        <v>0</v>
      </c>
      <c r="EE1017" s="233">
        <f ca="1">COUNTIF('Knock Out Stages'!M7:M85,DT1017)</f>
        <v>0</v>
      </c>
      <c r="EF1017" s="233">
        <f ca="1">COUNTIF('Knock Out Stages'!N7:N85,DT1017)</f>
        <v>0</v>
      </c>
      <c r="EG1017" s="233">
        <f ca="1">COUNTIF('Knock Out Stages'!O7:O85,DT1017)</f>
        <v>0</v>
      </c>
      <c r="EH1017" s="233">
        <f ca="1">COUNTIF('Knock Out Stages'!P7:P85,DT1017)</f>
        <v>0</v>
      </c>
      <c r="EI1017" s="233">
        <f ca="1">COUNTIF('Knock Out Stages'!Q7:Q85,DT1017)</f>
        <v>0</v>
      </c>
      <c r="EJ1017" s="233">
        <f ca="1">COUNTIF('Knock Out Stages'!R7:R85,DT1017)</f>
        <v>0</v>
      </c>
      <c r="EK1017" s="233">
        <f t="shared" ca="1" si="959"/>
        <v>0</v>
      </c>
      <c r="EL1017" s="235">
        <f ca="1">RANK(EK1017,EK3:EK1250)+COUNTIF(EK3:EK1017,EK1017)-1</f>
        <v>1015</v>
      </c>
      <c r="EM1017" s="233" t="str">
        <f t="shared" ca="1" si="960"/>
        <v>Abdallah Al-Fakhouri (Jordan)</v>
      </c>
    </row>
    <row r="1018" spans="121:143" x14ac:dyDescent="0.2">
      <c r="DQ1018" s="233" t="str">
        <f ca="1">DQ1017</f>
        <v>Jordan</v>
      </c>
      <c r="DR1018" s="233">
        <f t="shared" si="963"/>
        <v>1</v>
      </c>
      <c r="DS1018" s="233">
        <f t="shared" si="964"/>
        <v>38</v>
      </c>
      <c r="DT1018" s="233" t="str">
        <f ca="1">OFFSET(C3,DR1018,DS1018)</f>
        <v>Abdallah Khaled Khaleel Al-Shuaybat</v>
      </c>
      <c r="DU1018" s="233">
        <f ca="1">COUNTIF('Group Stages'!J7:J150,DT1018)</f>
        <v>0</v>
      </c>
      <c r="DV1018" s="233">
        <f ca="1">COUNTIF('Group Stages'!K7:K150,DT1018)</f>
        <v>0</v>
      </c>
      <c r="DW1018" s="233">
        <f ca="1">COUNTIF('Group Stages'!L7:L150,DT1018)</f>
        <v>0</v>
      </c>
      <c r="DX1018" s="233">
        <f ca="1">COUNTIF('Group Stages'!M7:M150,DT1018)</f>
        <v>0</v>
      </c>
      <c r="DY1018" s="233">
        <f ca="1">COUNTIF('Group Stages'!N7:N150,DT1018)</f>
        <v>0</v>
      </c>
      <c r="DZ1018" s="233">
        <f ca="1">COUNTIF('Group Stages'!O7:O150,DT1018)</f>
        <v>0</v>
      </c>
      <c r="EA1018" s="233">
        <f ca="1">COUNTIF('Group Stages'!P7:P150,DT1018)</f>
        <v>0</v>
      </c>
      <c r="EB1018" s="233">
        <f ca="1">COUNTIF('Group Stages'!Q7:Q150,DT1018)</f>
        <v>0</v>
      </c>
      <c r="EC1018" s="233">
        <f ca="1">COUNTIF('Knock Out Stages'!K7:K85,DT1018)</f>
        <v>0</v>
      </c>
      <c r="ED1018" s="233">
        <f ca="1">COUNTIF('Knock Out Stages'!L7:L85,DT1018)</f>
        <v>0</v>
      </c>
      <c r="EE1018" s="233">
        <f ca="1">COUNTIF('Knock Out Stages'!M7:M85,DT1018)</f>
        <v>0</v>
      </c>
      <c r="EF1018" s="233">
        <f ca="1">COUNTIF('Knock Out Stages'!N7:N85,DT1018)</f>
        <v>0</v>
      </c>
      <c r="EG1018" s="233">
        <f ca="1">COUNTIF('Knock Out Stages'!O7:O85,DT1018)</f>
        <v>0</v>
      </c>
      <c r="EH1018" s="233">
        <f ca="1">COUNTIF('Knock Out Stages'!P7:P85,DT1018)</f>
        <v>0</v>
      </c>
      <c r="EI1018" s="233">
        <f ca="1">COUNTIF('Knock Out Stages'!Q7:Q85,DT1018)</f>
        <v>0</v>
      </c>
      <c r="EJ1018" s="233">
        <f ca="1">COUNTIF('Knock Out Stages'!R7:R85,DT1018)</f>
        <v>0</v>
      </c>
      <c r="EK1018" s="233">
        <f t="shared" ca="1" si="959"/>
        <v>0</v>
      </c>
      <c r="EL1018" s="235">
        <f ca="1">RANK(EK1018,EK3:EK1250)+COUNTIF(EK3:EK1018,EK1018)-1</f>
        <v>1016</v>
      </c>
      <c r="EM1018" s="233" t="str">
        <f t="shared" ca="1" si="960"/>
        <v>Abdallah Khaled Khaleel Al-Shuaybat (Jordan)</v>
      </c>
    </row>
    <row r="1019" spans="121:143" x14ac:dyDescent="0.2">
      <c r="DQ1019" s="233" t="str">
        <f t="shared" ref="DQ1019:DQ1042" ca="1" si="965">DQ1018</f>
        <v>Jordan</v>
      </c>
      <c r="DR1019" s="233">
        <f t="shared" si="963"/>
        <v>2</v>
      </c>
      <c r="DS1019" s="233">
        <f t="shared" si="964"/>
        <v>38</v>
      </c>
      <c r="DT1019" s="233" t="str">
        <f ca="1">OFFSET(C3,DR1019,DS1019)</f>
        <v>Abdallah Nasib</v>
      </c>
      <c r="DU1019" s="233">
        <f ca="1">COUNTIF('Group Stages'!J7:J150,DT1019)</f>
        <v>0</v>
      </c>
      <c r="DV1019" s="233">
        <f ca="1">COUNTIF('Group Stages'!K7:K150,DT1019)</f>
        <v>0</v>
      </c>
      <c r="DW1019" s="233">
        <f ca="1">COUNTIF('Group Stages'!L7:L150,DT1019)</f>
        <v>0</v>
      </c>
      <c r="DX1019" s="233">
        <f ca="1">COUNTIF('Group Stages'!M7:M150,DT1019)</f>
        <v>0</v>
      </c>
      <c r="DY1019" s="233">
        <f ca="1">COUNTIF('Group Stages'!N7:N150,DT1019)</f>
        <v>0</v>
      </c>
      <c r="DZ1019" s="233">
        <f ca="1">COUNTIF('Group Stages'!O7:O150,DT1019)</f>
        <v>0</v>
      </c>
      <c r="EA1019" s="233">
        <f ca="1">COUNTIF('Group Stages'!P7:P150,DT1019)</f>
        <v>0</v>
      </c>
      <c r="EB1019" s="233">
        <f ca="1">COUNTIF('Group Stages'!Q7:Q150,DT1019)</f>
        <v>0</v>
      </c>
      <c r="EC1019" s="233">
        <f ca="1">COUNTIF('Knock Out Stages'!K7:K85,DT1019)</f>
        <v>0</v>
      </c>
      <c r="ED1019" s="233">
        <f ca="1">COUNTIF('Knock Out Stages'!L7:L85,DT1019)</f>
        <v>0</v>
      </c>
      <c r="EE1019" s="233">
        <f ca="1">COUNTIF('Knock Out Stages'!M7:M85,DT1019)</f>
        <v>0</v>
      </c>
      <c r="EF1019" s="233">
        <f ca="1">COUNTIF('Knock Out Stages'!N7:N85,DT1019)</f>
        <v>0</v>
      </c>
      <c r="EG1019" s="233">
        <f ca="1">COUNTIF('Knock Out Stages'!O7:O85,DT1019)</f>
        <v>0</v>
      </c>
      <c r="EH1019" s="233">
        <f ca="1">COUNTIF('Knock Out Stages'!P7:P85,DT1019)</f>
        <v>0</v>
      </c>
      <c r="EI1019" s="233">
        <f ca="1">COUNTIF('Knock Out Stages'!Q7:Q85,DT1019)</f>
        <v>0</v>
      </c>
      <c r="EJ1019" s="233">
        <f ca="1">COUNTIF('Knock Out Stages'!R7:R85,DT1019)</f>
        <v>0</v>
      </c>
      <c r="EK1019" s="233">
        <f t="shared" ca="1" si="959"/>
        <v>0</v>
      </c>
      <c r="EL1019" s="235">
        <f ca="1">RANK(EK1019,EK3:EK1250)+COUNTIF(EK3:EK1019,EK1019)-1</f>
        <v>1017</v>
      </c>
      <c r="EM1019" s="233" t="str">
        <f t="shared" ca="1" si="960"/>
        <v>Abdallah Nasib (Jordan)</v>
      </c>
    </row>
    <row r="1020" spans="121:143" x14ac:dyDescent="0.2">
      <c r="DQ1020" s="233" t="str">
        <f t="shared" ca="1" si="965"/>
        <v>Jordan</v>
      </c>
      <c r="DR1020" s="233">
        <f t="shared" si="963"/>
        <v>3</v>
      </c>
      <c r="DS1020" s="233">
        <f t="shared" si="964"/>
        <v>38</v>
      </c>
      <c r="DT1020" s="233" t="str">
        <f ca="1">OFFSET(C3,DR1020,DS1020)</f>
        <v>Abdel Rahman Mohammad Awwad Suleiman</v>
      </c>
      <c r="DU1020" s="233">
        <f ca="1">COUNTIF('Group Stages'!J7:J150,DT1020)</f>
        <v>0</v>
      </c>
      <c r="DV1020" s="233">
        <f ca="1">COUNTIF('Group Stages'!K7:K150,DT1020)</f>
        <v>0</v>
      </c>
      <c r="DW1020" s="233">
        <f ca="1">COUNTIF('Group Stages'!L7:L150,DT1020)</f>
        <v>0</v>
      </c>
      <c r="DX1020" s="233">
        <f ca="1">COUNTIF('Group Stages'!M7:M150,DT1020)</f>
        <v>0</v>
      </c>
      <c r="DY1020" s="233">
        <f ca="1">COUNTIF('Group Stages'!N7:N150,DT1020)</f>
        <v>0</v>
      </c>
      <c r="DZ1020" s="233">
        <f ca="1">COUNTIF('Group Stages'!O7:O150,DT1020)</f>
        <v>0</v>
      </c>
      <c r="EA1020" s="233">
        <f ca="1">COUNTIF('Group Stages'!P7:P150,DT1020)</f>
        <v>0</v>
      </c>
      <c r="EB1020" s="233">
        <f ca="1">COUNTIF('Group Stages'!Q7:Q150,DT1020)</f>
        <v>0</v>
      </c>
      <c r="EC1020" s="233">
        <f ca="1">COUNTIF('Knock Out Stages'!K7:K85,DT1020)</f>
        <v>0</v>
      </c>
      <c r="ED1020" s="233">
        <f ca="1">COUNTIF('Knock Out Stages'!L7:L85,DT1020)</f>
        <v>0</v>
      </c>
      <c r="EE1020" s="233">
        <f ca="1">COUNTIF('Knock Out Stages'!M7:M85,DT1020)</f>
        <v>0</v>
      </c>
      <c r="EF1020" s="233">
        <f ca="1">COUNTIF('Knock Out Stages'!N7:N85,DT1020)</f>
        <v>0</v>
      </c>
      <c r="EG1020" s="233">
        <f ca="1">COUNTIF('Knock Out Stages'!O7:O85,DT1020)</f>
        <v>0</v>
      </c>
      <c r="EH1020" s="233">
        <f ca="1">COUNTIF('Knock Out Stages'!P7:P85,DT1020)</f>
        <v>0</v>
      </c>
      <c r="EI1020" s="233">
        <f ca="1">COUNTIF('Knock Out Stages'!Q7:Q85,DT1020)</f>
        <v>0</v>
      </c>
      <c r="EJ1020" s="233">
        <f ca="1">COUNTIF('Knock Out Stages'!R7:R85,DT1020)</f>
        <v>0</v>
      </c>
      <c r="EK1020" s="233">
        <f t="shared" ca="1" si="959"/>
        <v>0</v>
      </c>
      <c r="EL1020" s="235">
        <f ca="1">RANK(EK1020,EK3:EK1250)+COUNTIF(EK3:EK1020,EK1020)-1</f>
        <v>1018</v>
      </c>
      <c r="EM1020" s="233" t="str">
        <f t="shared" ca="1" si="960"/>
        <v>Abdel Rahman Mohammad Awwad Suleiman (Jordan)</v>
      </c>
    </row>
    <row r="1021" spans="121:143" x14ac:dyDescent="0.2">
      <c r="DQ1021" s="233" t="str">
        <f t="shared" ca="1" si="965"/>
        <v>Jordan</v>
      </c>
      <c r="DR1021" s="233">
        <f t="shared" si="963"/>
        <v>4</v>
      </c>
      <c r="DS1021" s="233">
        <f t="shared" si="964"/>
        <v>38</v>
      </c>
      <c r="DT1021" s="233" t="str">
        <f ca="1">OFFSET(C3,DR1021,DS1021)</f>
        <v>Ahmad Assaf</v>
      </c>
      <c r="DU1021" s="233">
        <f ca="1">COUNTIF('Group Stages'!J7:J150,DT1021)</f>
        <v>0</v>
      </c>
      <c r="DV1021" s="233">
        <f ca="1">COUNTIF('Group Stages'!K7:K150,DT1021)</f>
        <v>0</v>
      </c>
      <c r="DW1021" s="233">
        <f ca="1">COUNTIF('Group Stages'!L7:L150,DT1021)</f>
        <v>0</v>
      </c>
      <c r="DX1021" s="233">
        <f ca="1">COUNTIF('Group Stages'!M7:M150,DT1021)</f>
        <v>0</v>
      </c>
      <c r="DY1021" s="233">
        <f ca="1">COUNTIF('Group Stages'!N7:N150,DT1021)</f>
        <v>0</v>
      </c>
      <c r="DZ1021" s="233">
        <f ca="1">COUNTIF('Group Stages'!O7:O150,DT1021)</f>
        <v>0</v>
      </c>
      <c r="EA1021" s="233">
        <f ca="1">COUNTIF('Group Stages'!P7:P150,DT1021)</f>
        <v>0</v>
      </c>
      <c r="EB1021" s="233">
        <f ca="1">COUNTIF('Group Stages'!Q7:Q150,DT1021)</f>
        <v>0</v>
      </c>
      <c r="EC1021" s="233">
        <f ca="1">COUNTIF('Knock Out Stages'!K7:K85,DT1021)</f>
        <v>0</v>
      </c>
      <c r="ED1021" s="233">
        <f ca="1">COUNTIF('Knock Out Stages'!L7:L85,DT1021)</f>
        <v>0</v>
      </c>
      <c r="EE1021" s="233">
        <f ca="1">COUNTIF('Knock Out Stages'!M7:M85,DT1021)</f>
        <v>0</v>
      </c>
      <c r="EF1021" s="233">
        <f ca="1">COUNTIF('Knock Out Stages'!N7:N85,DT1021)</f>
        <v>0</v>
      </c>
      <c r="EG1021" s="233">
        <f ca="1">COUNTIF('Knock Out Stages'!O7:O85,DT1021)</f>
        <v>0</v>
      </c>
      <c r="EH1021" s="233">
        <f ca="1">COUNTIF('Knock Out Stages'!P7:P85,DT1021)</f>
        <v>0</v>
      </c>
      <c r="EI1021" s="233">
        <f ca="1">COUNTIF('Knock Out Stages'!Q7:Q85,DT1021)</f>
        <v>0</v>
      </c>
      <c r="EJ1021" s="233">
        <f ca="1">COUNTIF('Knock Out Stages'!R7:R85,DT1021)</f>
        <v>0</v>
      </c>
      <c r="EK1021" s="233">
        <f t="shared" ca="1" si="959"/>
        <v>0</v>
      </c>
      <c r="EL1021" s="235">
        <f ca="1">RANK(EK1021,EK3:EK1250)+COUNTIF(EK3:EK1021,EK1021)-1</f>
        <v>1019</v>
      </c>
      <c r="EM1021" s="233" t="str">
        <f t="shared" ca="1" si="960"/>
        <v>Ahmad Assaf (Jordan)</v>
      </c>
    </row>
    <row r="1022" spans="121:143" x14ac:dyDescent="0.2">
      <c r="DQ1022" s="233" t="str">
        <f t="shared" ca="1" si="965"/>
        <v>Jordan</v>
      </c>
      <c r="DR1022" s="233">
        <f t="shared" si="963"/>
        <v>5</v>
      </c>
      <c r="DS1022" s="233">
        <f t="shared" si="964"/>
        <v>38</v>
      </c>
      <c r="DT1022" s="233" t="str">
        <f ca="1">OFFSET(C3,DR1022,DS1022)</f>
        <v>Ali Ahmad Ali Azaizeh</v>
      </c>
      <c r="DU1022" s="233">
        <f ca="1">COUNTIF('Group Stages'!J7:J150,DT1022)</f>
        <v>0</v>
      </c>
      <c r="DV1022" s="233">
        <f ca="1">COUNTIF('Group Stages'!K7:K150,DT1022)</f>
        <v>0</v>
      </c>
      <c r="DW1022" s="233">
        <f ca="1">COUNTIF('Group Stages'!L7:L150,DT1022)</f>
        <v>0</v>
      </c>
      <c r="DX1022" s="233">
        <f ca="1">COUNTIF('Group Stages'!M7:M150,DT1022)</f>
        <v>0</v>
      </c>
      <c r="DY1022" s="233">
        <f ca="1">COUNTIF('Group Stages'!N7:N150,DT1022)</f>
        <v>0</v>
      </c>
      <c r="DZ1022" s="233">
        <f ca="1">COUNTIF('Group Stages'!O7:O150,DT1022)</f>
        <v>0</v>
      </c>
      <c r="EA1022" s="233">
        <f ca="1">COUNTIF('Group Stages'!P7:P150,DT1022)</f>
        <v>0</v>
      </c>
      <c r="EB1022" s="233">
        <f ca="1">COUNTIF('Group Stages'!Q7:Q150,DT1022)</f>
        <v>0</v>
      </c>
      <c r="EC1022" s="233">
        <f ca="1">COUNTIF('Knock Out Stages'!K7:K85,DT1022)</f>
        <v>0</v>
      </c>
      <c r="ED1022" s="233">
        <f ca="1">COUNTIF('Knock Out Stages'!L7:L85,DT1022)</f>
        <v>0</v>
      </c>
      <c r="EE1022" s="233">
        <f ca="1">COUNTIF('Knock Out Stages'!M7:M85,DT1022)</f>
        <v>0</v>
      </c>
      <c r="EF1022" s="233">
        <f ca="1">COUNTIF('Knock Out Stages'!N7:N85,DT1022)</f>
        <v>0</v>
      </c>
      <c r="EG1022" s="233">
        <f ca="1">COUNTIF('Knock Out Stages'!O7:O85,DT1022)</f>
        <v>0</v>
      </c>
      <c r="EH1022" s="233">
        <f ca="1">COUNTIF('Knock Out Stages'!P7:P85,DT1022)</f>
        <v>0</v>
      </c>
      <c r="EI1022" s="233">
        <f ca="1">COUNTIF('Knock Out Stages'!Q7:Q85,DT1022)</f>
        <v>0</v>
      </c>
      <c r="EJ1022" s="233">
        <f ca="1">COUNTIF('Knock Out Stages'!R7:R85,DT1022)</f>
        <v>0</v>
      </c>
      <c r="EK1022" s="233">
        <f t="shared" ca="1" si="959"/>
        <v>0</v>
      </c>
      <c r="EL1022" s="235">
        <f ca="1">RANK(EK1022,EK3:EK1250)+COUNTIF(EK3:EK1022,EK1022)-1</f>
        <v>1020</v>
      </c>
      <c r="EM1022" s="233" t="str">
        <f t="shared" ca="1" si="960"/>
        <v>Ali Ahmad Ali Azaizeh (Jordan)</v>
      </c>
    </row>
    <row r="1023" spans="121:143" x14ac:dyDescent="0.2">
      <c r="DQ1023" s="233" t="str">
        <f t="shared" ca="1" si="965"/>
        <v>Jordan</v>
      </c>
      <c r="DR1023" s="233">
        <f t="shared" si="963"/>
        <v>6</v>
      </c>
      <c r="DS1023" s="233">
        <f t="shared" si="964"/>
        <v>38</v>
      </c>
      <c r="DT1023" s="233" t="str">
        <f ca="1">OFFSET(C3,DR1023,DS1023)</f>
        <v>Amer Rasem Adel Jamous</v>
      </c>
      <c r="DU1023" s="233">
        <f ca="1">COUNTIF('Group Stages'!J7:J150,DT1023)</f>
        <v>0</v>
      </c>
      <c r="DV1023" s="233">
        <f ca="1">COUNTIF('Group Stages'!K7:K150,DT1023)</f>
        <v>0</v>
      </c>
      <c r="DW1023" s="233">
        <f ca="1">COUNTIF('Group Stages'!L7:L150,DT1023)</f>
        <v>0</v>
      </c>
      <c r="DX1023" s="233">
        <f ca="1">COUNTIF('Group Stages'!M7:M150,DT1023)</f>
        <v>0</v>
      </c>
      <c r="DY1023" s="233">
        <f ca="1">COUNTIF('Group Stages'!N7:N150,DT1023)</f>
        <v>0</v>
      </c>
      <c r="DZ1023" s="233">
        <f ca="1">COUNTIF('Group Stages'!O7:O150,DT1023)</f>
        <v>0</v>
      </c>
      <c r="EA1023" s="233">
        <f ca="1">COUNTIF('Group Stages'!P7:P150,DT1023)</f>
        <v>0</v>
      </c>
      <c r="EB1023" s="233">
        <f ca="1">COUNTIF('Group Stages'!Q7:Q150,DT1023)</f>
        <v>0</v>
      </c>
      <c r="EC1023" s="233">
        <f ca="1">COUNTIF('Knock Out Stages'!K7:K85,DT1023)</f>
        <v>0</v>
      </c>
      <c r="ED1023" s="233">
        <f ca="1">COUNTIF('Knock Out Stages'!L7:L85,DT1023)</f>
        <v>0</v>
      </c>
      <c r="EE1023" s="233">
        <f ca="1">COUNTIF('Knock Out Stages'!M7:M85,DT1023)</f>
        <v>0</v>
      </c>
      <c r="EF1023" s="233">
        <f ca="1">COUNTIF('Knock Out Stages'!N7:N85,DT1023)</f>
        <v>0</v>
      </c>
      <c r="EG1023" s="233">
        <f ca="1">COUNTIF('Knock Out Stages'!O7:O85,DT1023)</f>
        <v>0</v>
      </c>
      <c r="EH1023" s="233">
        <f ca="1">COUNTIF('Knock Out Stages'!P7:P85,DT1023)</f>
        <v>0</v>
      </c>
      <c r="EI1023" s="233">
        <f ca="1">COUNTIF('Knock Out Stages'!Q7:Q85,DT1023)</f>
        <v>0</v>
      </c>
      <c r="EJ1023" s="233">
        <f ca="1">COUNTIF('Knock Out Stages'!R7:R85,DT1023)</f>
        <v>0</v>
      </c>
      <c r="EK1023" s="233">
        <f t="shared" ca="1" si="959"/>
        <v>0</v>
      </c>
      <c r="EL1023" s="235">
        <f ca="1">RANK(EK1023,EK3:EK1250)+COUNTIF(EK3:EK1023,EK1023)-1</f>
        <v>1021</v>
      </c>
      <c r="EM1023" s="233" t="str">
        <f t="shared" ca="1" si="960"/>
        <v>Amer Rasem Adel Jamous (Jordan)</v>
      </c>
    </row>
    <row r="1024" spans="121:143" x14ac:dyDescent="0.2">
      <c r="DQ1024" s="233" t="str">
        <f t="shared" ca="1" si="965"/>
        <v>Jordan</v>
      </c>
      <c r="DR1024" s="233">
        <f t="shared" si="963"/>
        <v>7</v>
      </c>
      <c r="DS1024" s="233">
        <f t="shared" si="964"/>
        <v>38</v>
      </c>
      <c r="DT1024" s="233" t="str">
        <f ca="1">OFFSET(C3,DR1024,DS1024)</f>
        <v>Baha' Faisal</v>
      </c>
      <c r="DU1024" s="233">
        <f ca="1">COUNTIF('Group Stages'!J7:J150,DT1024)</f>
        <v>0</v>
      </c>
      <c r="DV1024" s="233">
        <f ca="1">COUNTIF('Group Stages'!K7:K150,DT1024)</f>
        <v>0</v>
      </c>
      <c r="DW1024" s="233">
        <f ca="1">COUNTIF('Group Stages'!L7:L150,DT1024)</f>
        <v>0</v>
      </c>
      <c r="DX1024" s="233">
        <f ca="1">COUNTIF('Group Stages'!M7:M150,DT1024)</f>
        <v>0</v>
      </c>
      <c r="DY1024" s="233">
        <f ca="1">COUNTIF('Group Stages'!N7:N150,DT1024)</f>
        <v>0</v>
      </c>
      <c r="DZ1024" s="233">
        <f ca="1">COUNTIF('Group Stages'!O7:O150,DT1024)</f>
        <v>0</v>
      </c>
      <c r="EA1024" s="233">
        <f ca="1">COUNTIF('Group Stages'!P7:P150,DT1024)</f>
        <v>0</v>
      </c>
      <c r="EB1024" s="233">
        <f ca="1">COUNTIF('Group Stages'!Q7:Q150,DT1024)</f>
        <v>0</v>
      </c>
      <c r="EC1024" s="233">
        <f ca="1">COUNTIF('Knock Out Stages'!K7:K85,DT1024)</f>
        <v>0</v>
      </c>
      <c r="ED1024" s="233">
        <f ca="1">COUNTIF('Knock Out Stages'!L7:L85,DT1024)</f>
        <v>0</v>
      </c>
      <c r="EE1024" s="233">
        <f ca="1">COUNTIF('Knock Out Stages'!M7:M85,DT1024)</f>
        <v>0</v>
      </c>
      <c r="EF1024" s="233">
        <f ca="1">COUNTIF('Knock Out Stages'!N7:N85,DT1024)</f>
        <v>0</v>
      </c>
      <c r="EG1024" s="233">
        <f ca="1">COUNTIF('Knock Out Stages'!O7:O85,DT1024)</f>
        <v>0</v>
      </c>
      <c r="EH1024" s="233">
        <f ca="1">COUNTIF('Knock Out Stages'!P7:P85,DT1024)</f>
        <v>0</v>
      </c>
      <c r="EI1024" s="233">
        <f ca="1">COUNTIF('Knock Out Stages'!Q7:Q85,DT1024)</f>
        <v>0</v>
      </c>
      <c r="EJ1024" s="233">
        <f ca="1">COUNTIF('Knock Out Stages'!R7:R85,DT1024)</f>
        <v>0</v>
      </c>
      <c r="EK1024" s="233">
        <f t="shared" ca="1" si="959"/>
        <v>0</v>
      </c>
      <c r="EL1024" s="235">
        <f ca="1">RANK(EK1024,EK3:EK1250)+COUNTIF(EK3:EK1024,EK1024)-1</f>
        <v>1022</v>
      </c>
      <c r="EM1024" s="233" t="str">
        <f t="shared" ca="1" si="960"/>
        <v>Baha' Faisal (Jordan)</v>
      </c>
    </row>
    <row r="1025" spans="121:143" x14ac:dyDescent="0.2">
      <c r="DQ1025" s="233" t="str">
        <f t="shared" ca="1" si="965"/>
        <v>Jordan</v>
      </c>
      <c r="DR1025" s="233">
        <f t="shared" si="963"/>
        <v>8</v>
      </c>
      <c r="DS1025" s="233">
        <f t="shared" si="964"/>
        <v>38</v>
      </c>
      <c r="DT1025" s="233" t="str">
        <f ca="1">OFFSET(C3,DR1025,DS1025)</f>
        <v>Husam Ali Mohammad Abudahab</v>
      </c>
      <c r="DU1025" s="233">
        <f ca="1">COUNTIF('Group Stages'!J7:J150,DT1025)</f>
        <v>0</v>
      </c>
      <c r="DV1025" s="233">
        <f ca="1">COUNTIF('Group Stages'!K7:K150,DT1025)</f>
        <v>0</v>
      </c>
      <c r="DW1025" s="233">
        <f ca="1">COUNTIF('Group Stages'!L7:L150,DT1025)</f>
        <v>0</v>
      </c>
      <c r="DX1025" s="233">
        <f ca="1">COUNTIF('Group Stages'!M7:M150,DT1025)</f>
        <v>0</v>
      </c>
      <c r="DY1025" s="233">
        <f ca="1">COUNTIF('Group Stages'!N7:N150,DT1025)</f>
        <v>0</v>
      </c>
      <c r="DZ1025" s="233">
        <f ca="1">COUNTIF('Group Stages'!O7:O150,DT1025)</f>
        <v>0</v>
      </c>
      <c r="EA1025" s="233">
        <f ca="1">COUNTIF('Group Stages'!P7:P150,DT1025)</f>
        <v>0</v>
      </c>
      <c r="EB1025" s="233">
        <f ca="1">COUNTIF('Group Stages'!Q7:Q150,DT1025)</f>
        <v>0</v>
      </c>
      <c r="EC1025" s="233">
        <f ca="1">COUNTIF('Knock Out Stages'!K7:K85,DT1025)</f>
        <v>0</v>
      </c>
      <c r="ED1025" s="233">
        <f ca="1">COUNTIF('Knock Out Stages'!L7:L85,DT1025)</f>
        <v>0</v>
      </c>
      <c r="EE1025" s="233">
        <f ca="1">COUNTIF('Knock Out Stages'!M7:M85,DT1025)</f>
        <v>0</v>
      </c>
      <c r="EF1025" s="233">
        <f ca="1">COUNTIF('Knock Out Stages'!N7:N85,DT1025)</f>
        <v>0</v>
      </c>
      <c r="EG1025" s="233">
        <f ca="1">COUNTIF('Knock Out Stages'!O7:O85,DT1025)</f>
        <v>0</v>
      </c>
      <c r="EH1025" s="233">
        <f ca="1">COUNTIF('Knock Out Stages'!P7:P85,DT1025)</f>
        <v>0</v>
      </c>
      <c r="EI1025" s="233">
        <f ca="1">COUNTIF('Knock Out Stages'!Q7:Q85,DT1025)</f>
        <v>0</v>
      </c>
      <c r="EJ1025" s="233">
        <f ca="1">COUNTIF('Knock Out Stages'!R7:R85,DT1025)</f>
        <v>0</v>
      </c>
      <c r="EK1025" s="233">
        <f t="shared" ca="1" si="959"/>
        <v>0</v>
      </c>
      <c r="EL1025" s="235">
        <f ca="1">RANK(EK1025,EK3:EK1250)+COUNTIF(EK3:EK1025,EK1025)-1</f>
        <v>1023</v>
      </c>
      <c r="EM1025" s="233" t="str">
        <f t="shared" ca="1" si="960"/>
        <v>Husam Ali Mohammad Abudahab (Jordan)</v>
      </c>
    </row>
    <row r="1026" spans="121:143" x14ac:dyDescent="0.2">
      <c r="DQ1026" s="233" t="str">
        <f t="shared" ca="1" si="965"/>
        <v>Jordan</v>
      </c>
      <c r="DR1026" s="233">
        <f t="shared" si="963"/>
        <v>9</v>
      </c>
      <c r="DS1026" s="233">
        <f t="shared" si="964"/>
        <v>38</v>
      </c>
      <c r="DT1026" s="233" t="str">
        <f ca="1">OFFSET(C3,DR1026,DS1026)</f>
        <v>Ibrahim Mohammad Abdallah Sabra</v>
      </c>
      <c r="DU1026" s="233">
        <f ca="1">COUNTIF('Group Stages'!J7:J150,DT1026)</f>
        <v>0</v>
      </c>
      <c r="DV1026" s="233">
        <f ca="1">COUNTIF('Group Stages'!K7:K150,DT1026)</f>
        <v>0</v>
      </c>
      <c r="DW1026" s="233">
        <f ca="1">COUNTIF('Group Stages'!L7:L150,DT1026)</f>
        <v>0</v>
      </c>
      <c r="DX1026" s="233">
        <f ca="1">COUNTIF('Group Stages'!M7:M150,DT1026)</f>
        <v>0</v>
      </c>
      <c r="DY1026" s="233">
        <f ca="1">COUNTIF('Group Stages'!N7:N150,DT1026)</f>
        <v>0</v>
      </c>
      <c r="DZ1026" s="233">
        <f ca="1">COUNTIF('Group Stages'!O7:O150,DT1026)</f>
        <v>0</v>
      </c>
      <c r="EA1026" s="233">
        <f ca="1">COUNTIF('Group Stages'!P7:P150,DT1026)</f>
        <v>0</v>
      </c>
      <c r="EB1026" s="233">
        <f ca="1">COUNTIF('Group Stages'!Q7:Q150,DT1026)</f>
        <v>0</v>
      </c>
      <c r="EC1026" s="233">
        <f ca="1">COUNTIF('Knock Out Stages'!K7:K85,DT1026)</f>
        <v>0</v>
      </c>
      <c r="ED1026" s="233">
        <f ca="1">COUNTIF('Knock Out Stages'!L7:L85,DT1026)</f>
        <v>0</v>
      </c>
      <c r="EE1026" s="233">
        <f ca="1">COUNTIF('Knock Out Stages'!M7:M85,DT1026)</f>
        <v>0</v>
      </c>
      <c r="EF1026" s="233">
        <f ca="1">COUNTIF('Knock Out Stages'!N7:N85,DT1026)</f>
        <v>0</v>
      </c>
      <c r="EG1026" s="233">
        <f ca="1">COUNTIF('Knock Out Stages'!O7:O85,DT1026)</f>
        <v>0</v>
      </c>
      <c r="EH1026" s="233">
        <f ca="1">COUNTIF('Knock Out Stages'!P7:P85,DT1026)</f>
        <v>0</v>
      </c>
      <c r="EI1026" s="233">
        <f ca="1">COUNTIF('Knock Out Stages'!Q7:Q85,DT1026)</f>
        <v>0</v>
      </c>
      <c r="EJ1026" s="233">
        <f ca="1">COUNTIF('Knock Out Stages'!R7:R85,DT1026)</f>
        <v>0</v>
      </c>
      <c r="EK1026" s="233">
        <f t="shared" ca="1" si="959"/>
        <v>0</v>
      </c>
      <c r="EL1026" s="235">
        <f ca="1">RANK(EK1026,EK3:EK1250)+COUNTIF(EK3:EK1026,EK1026)-1</f>
        <v>1024</v>
      </c>
      <c r="EM1026" s="233" t="str">
        <f t="shared" ca="1" si="960"/>
        <v>Ibrahim Mohammad Abdallah Sabra (Jordan)</v>
      </c>
    </row>
    <row r="1027" spans="121:143" x14ac:dyDescent="0.2">
      <c r="DQ1027" s="233" t="str">
        <f t="shared" ca="1" si="965"/>
        <v>Jordan</v>
      </c>
      <c r="DR1027" s="233">
        <f t="shared" si="963"/>
        <v>10</v>
      </c>
      <c r="DS1027" s="233">
        <f t="shared" si="964"/>
        <v>38</v>
      </c>
      <c r="DT1027" s="233" t="str">
        <f ca="1">OFFSET(C3,DR1027,DS1027)</f>
        <v>Ibrahim Sadeh</v>
      </c>
      <c r="DU1027" s="233">
        <f ca="1">COUNTIF('Group Stages'!J7:J150,DT1027)</f>
        <v>0</v>
      </c>
      <c r="DV1027" s="233">
        <f ca="1">COUNTIF('Group Stages'!K7:K150,DT1027)</f>
        <v>0</v>
      </c>
      <c r="DW1027" s="233">
        <f ca="1">COUNTIF('Group Stages'!L7:L150,DT1027)</f>
        <v>0</v>
      </c>
      <c r="DX1027" s="233">
        <f ca="1">COUNTIF('Group Stages'!M7:M150,DT1027)</f>
        <v>0</v>
      </c>
      <c r="DY1027" s="233">
        <f ca="1">COUNTIF('Group Stages'!N7:N150,DT1027)</f>
        <v>0</v>
      </c>
      <c r="DZ1027" s="233">
        <f ca="1">COUNTIF('Group Stages'!O7:O150,DT1027)</f>
        <v>0</v>
      </c>
      <c r="EA1027" s="233">
        <f ca="1">COUNTIF('Group Stages'!P7:P150,DT1027)</f>
        <v>0</v>
      </c>
      <c r="EB1027" s="233">
        <f ca="1">COUNTIF('Group Stages'!Q7:Q150,DT1027)</f>
        <v>0</v>
      </c>
      <c r="EC1027" s="233">
        <f ca="1">COUNTIF('Knock Out Stages'!K7:K85,DT1027)</f>
        <v>0</v>
      </c>
      <c r="ED1027" s="233">
        <f ca="1">COUNTIF('Knock Out Stages'!L7:L85,DT1027)</f>
        <v>0</v>
      </c>
      <c r="EE1027" s="233">
        <f ca="1">COUNTIF('Knock Out Stages'!M7:M85,DT1027)</f>
        <v>0</v>
      </c>
      <c r="EF1027" s="233">
        <f ca="1">COUNTIF('Knock Out Stages'!N7:N85,DT1027)</f>
        <v>0</v>
      </c>
      <c r="EG1027" s="233">
        <f ca="1">COUNTIF('Knock Out Stages'!O7:O85,DT1027)</f>
        <v>0</v>
      </c>
      <c r="EH1027" s="233">
        <f ca="1">COUNTIF('Knock Out Stages'!P7:P85,DT1027)</f>
        <v>0</v>
      </c>
      <c r="EI1027" s="233">
        <f ca="1">COUNTIF('Knock Out Stages'!Q7:Q85,DT1027)</f>
        <v>0</v>
      </c>
      <c r="EJ1027" s="233">
        <f ca="1">COUNTIF('Knock Out Stages'!R7:R85,DT1027)</f>
        <v>0</v>
      </c>
      <c r="EK1027" s="233">
        <f t="shared" ca="1" si="959"/>
        <v>0</v>
      </c>
      <c r="EL1027" s="235">
        <f ca="1">RANK(EK1027,EK3:EK1250)+COUNTIF(EK3:EK1027,EK1027)-1</f>
        <v>1025</v>
      </c>
      <c r="EM1027" s="233" t="str">
        <f t="shared" ca="1" si="960"/>
        <v>Ibrahim Sadeh (Jordan)</v>
      </c>
    </row>
    <row r="1028" spans="121:143" x14ac:dyDescent="0.2">
      <c r="DQ1028" s="233" t="str">
        <f t="shared" ca="1" si="965"/>
        <v>Jordan</v>
      </c>
      <c r="DR1028" s="233">
        <f t="shared" si="963"/>
        <v>11</v>
      </c>
      <c r="DS1028" s="233">
        <f t="shared" si="964"/>
        <v>38</v>
      </c>
      <c r="DT1028" s="233" t="str">
        <f ca="1">OFFSET(C3,DR1028,DS1028)</f>
        <v>Mahmoud Al-Mardi</v>
      </c>
      <c r="DU1028" s="233">
        <f ca="1">COUNTIF('Group Stages'!J7:J150,DT1028)</f>
        <v>0</v>
      </c>
      <c r="DV1028" s="233">
        <f ca="1">COUNTIF('Group Stages'!K7:K150,DT1028)</f>
        <v>0</v>
      </c>
      <c r="DW1028" s="233">
        <f ca="1">COUNTIF('Group Stages'!L7:L150,DT1028)</f>
        <v>0</v>
      </c>
      <c r="DX1028" s="233">
        <f ca="1">COUNTIF('Group Stages'!M7:M150,DT1028)</f>
        <v>0</v>
      </c>
      <c r="DY1028" s="233">
        <f ca="1">COUNTIF('Group Stages'!N7:N150,DT1028)</f>
        <v>0</v>
      </c>
      <c r="DZ1028" s="233">
        <f ca="1">COUNTIF('Group Stages'!O7:O150,DT1028)</f>
        <v>0</v>
      </c>
      <c r="EA1028" s="233">
        <f ca="1">COUNTIF('Group Stages'!P7:P150,DT1028)</f>
        <v>0</v>
      </c>
      <c r="EB1028" s="233">
        <f ca="1">COUNTIF('Group Stages'!Q7:Q150,DT1028)</f>
        <v>0</v>
      </c>
      <c r="EC1028" s="233">
        <f ca="1">COUNTIF('Knock Out Stages'!K7:K85,DT1028)</f>
        <v>0</v>
      </c>
      <c r="ED1028" s="233">
        <f ca="1">COUNTIF('Knock Out Stages'!L7:L85,DT1028)</f>
        <v>0</v>
      </c>
      <c r="EE1028" s="233">
        <f ca="1">COUNTIF('Knock Out Stages'!M7:M85,DT1028)</f>
        <v>0</v>
      </c>
      <c r="EF1028" s="233">
        <f ca="1">COUNTIF('Knock Out Stages'!N7:N85,DT1028)</f>
        <v>0</v>
      </c>
      <c r="EG1028" s="233">
        <f ca="1">COUNTIF('Knock Out Stages'!O7:O85,DT1028)</f>
        <v>0</v>
      </c>
      <c r="EH1028" s="233">
        <f ca="1">COUNTIF('Knock Out Stages'!P7:P85,DT1028)</f>
        <v>0</v>
      </c>
      <c r="EI1028" s="233">
        <f ca="1">COUNTIF('Knock Out Stages'!Q7:Q85,DT1028)</f>
        <v>0</v>
      </c>
      <c r="EJ1028" s="233">
        <f ca="1">COUNTIF('Knock Out Stages'!R7:R85,DT1028)</f>
        <v>0</v>
      </c>
      <c r="EK1028" s="233">
        <f t="shared" ref="EK1028:EK1091" ca="1" si="966">SUM(DU1028:EJ1028)</f>
        <v>0</v>
      </c>
      <c r="EL1028" s="235">
        <f ca="1">RANK(EK1028,EK3:EK1250)+COUNTIF(EK3:EK1028,EK1028)-1</f>
        <v>1026</v>
      </c>
      <c r="EM1028" s="233" t="str">
        <f t="shared" ca="1" si="960"/>
        <v>Mahmoud Al-Mardi (Jordan)</v>
      </c>
    </row>
    <row r="1029" spans="121:143" x14ac:dyDescent="0.2">
      <c r="DQ1029" s="233" t="str">
        <f t="shared" ca="1" si="965"/>
        <v>Jordan</v>
      </c>
      <c r="DR1029" s="233">
        <f t="shared" si="963"/>
        <v>12</v>
      </c>
      <c r="DS1029" s="233">
        <f t="shared" si="964"/>
        <v>38</v>
      </c>
      <c r="DT1029" s="233" t="str">
        <f ca="1">OFFSET(C3,DR1029,DS1029)</f>
        <v>Mohammad Abu Hasheesh</v>
      </c>
      <c r="DU1029" s="233">
        <f ca="1">COUNTIF('Group Stages'!J7:J150,DT1029)</f>
        <v>0</v>
      </c>
      <c r="DV1029" s="233">
        <f ca="1">COUNTIF('Group Stages'!K7:K150,DT1029)</f>
        <v>0</v>
      </c>
      <c r="DW1029" s="233">
        <f ca="1">COUNTIF('Group Stages'!L7:L150,DT1029)</f>
        <v>0</v>
      </c>
      <c r="DX1029" s="233">
        <f ca="1">COUNTIF('Group Stages'!M7:M150,DT1029)</f>
        <v>0</v>
      </c>
      <c r="DY1029" s="233">
        <f ca="1">COUNTIF('Group Stages'!N7:N150,DT1029)</f>
        <v>0</v>
      </c>
      <c r="DZ1029" s="233">
        <f ca="1">COUNTIF('Group Stages'!O7:O150,DT1029)</f>
        <v>0</v>
      </c>
      <c r="EA1029" s="233">
        <f ca="1">COUNTIF('Group Stages'!P7:P150,DT1029)</f>
        <v>0</v>
      </c>
      <c r="EB1029" s="233">
        <f ca="1">COUNTIF('Group Stages'!Q7:Q150,DT1029)</f>
        <v>0</v>
      </c>
      <c r="EC1029" s="233">
        <f ca="1">COUNTIF('Knock Out Stages'!K7:K85,DT1029)</f>
        <v>0</v>
      </c>
      <c r="ED1029" s="233">
        <f ca="1">COUNTIF('Knock Out Stages'!L7:L85,DT1029)</f>
        <v>0</v>
      </c>
      <c r="EE1029" s="233">
        <f ca="1">COUNTIF('Knock Out Stages'!M7:M85,DT1029)</f>
        <v>0</v>
      </c>
      <c r="EF1029" s="233">
        <f ca="1">COUNTIF('Knock Out Stages'!N7:N85,DT1029)</f>
        <v>0</v>
      </c>
      <c r="EG1029" s="233">
        <f ca="1">COUNTIF('Knock Out Stages'!O7:O85,DT1029)</f>
        <v>0</v>
      </c>
      <c r="EH1029" s="233">
        <f ca="1">COUNTIF('Knock Out Stages'!P7:P85,DT1029)</f>
        <v>0</v>
      </c>
      <c r="EI1029" s="233">
        <f ca="1">COUNTIF('Knock Out Stages'!Q7:Q85,DT1029)</f>
        <v>0</v>
      </c>
      <c r="EJ1029" s="233">
        <f ca="1">COUNTIF('Knock Out Stages'!R7:R85,DT1029)</f>
        <v>0</v>
      </c>
      <c r="EK1029" s="233">
        <f t="shared" ca="1" si="966"/>
        <v>0</v>
      </c>
      <c r="EL1029" s="235">
        <f ca="1">RANK(EK1029,EK3:EK1250)+COUNTIF(EK3:EK1029,EK1029)-1</f>
        <v>1027</v>
      </c>
      <c r="EM1029" s="233" t="str">
        <f t="shared" ref="EM1029:EM1092" ca="1" si="967">DT1029&amp;" ("&amp;DQ1029&amp;")"</f>
        <v>Mohammad Abu Hasheesh (Jordan)</v>
      </c>
    </row>
    <row r="1030" spans="121:143" x14ac:dyDescent="0.2">
      <c r="DQ1030" s="233" t="str">
        <f t="shared" ca="1" si="965"/>
        <v>Jordan</v>
      </c>
      <c r="DR1030" s="233">
        <f t="shared" si="963"/>
        <v>13</v>
      </c>
      <c r="DS1030" s="233">
        <f t="shared" si="964"/>
        <v>38</v>
      </c>
      <c r="DT1030" s="233" t="str">
        <f ca="1">OFFSET(C3,DR1030,DS1030)</f>
        <v>Mohammad Abualnadi</v>
      </c>
      <c r="DU1030" s="233">
        <f ca="1">COUNTIF('Group Stages'!J7:J150,DT1030)</f>
        <v>0</v>
      </c>
      <c r="DV1030" s="233">
        <f ca="1">COUNTIF('Group Stages'!K7:K150,DT1030)</f>
        <v>0</v>
      </c>
      <c r="DW1030" s="233">
        <f ca="1">COUNTIF('Group Stages'!L7:L150,DT1030)</f>
        <v>0</v>
      </c>
      <c r="DX1030" s="233">
        <f ca="1">COUNTIF('Group Stages'!M7:M150,DT1030)</f>
        <v>0</v>
      </c>
      <c r="DY1030" s="233">
        <f ca="1">COUNTIF('Group Stages'!N7:N150,DT1030)</f>
        <v>0</v>
      </c>
      <c r="DZ1030" s="233">
        <f ca="1">COUNTIF('Group Stages'!O7:O150,DT1030)</f>
        <v>0</v>
      </c>
      <c r="EA1030" s="233">
        <f ca="1">COUNTIF('Group Stages'!P7:P150,DT1030)</f>
        <v>0</v>
      </c>
      <c r="EB1030" s="233">
        <f ca="1">COUNTIF('Group Stages'!Q7:Q150,DT1030)</f>
        <v>0</v>
      </c>
      <c r="EC1030" s="233">
        <f ca="1">COUNTIF('Knock Out Stages'!K7:K85,DT1030)</f>
        <v>0</v>
      </c>
      <c r="ED1030" s="233">
        <f ca="1">COUNTIF('Knock Out Stages'!L7:L85,DT1030)</f>
        <v>0</v>
      </c>
      <c r="EE1030" s="233">
        <f ca="1">COUNTIF('Knock Out Stages'!M7:M85,DT1030)</f>
        <v>0</v>
      </c>
      <c r="EF1030" s="233">
        <f ca="1">COUNTIF('Knock Out Stages'!N7:N85,DT1030)</f>
        <v>0</v>
      </c>
      <c r="EG1030" s="233">
        <f ca="1">COUNTIF('Knock Out Stages'!O7:O85,DT1030)</f>
        <v>0</v>
      </c>
      <c r="EH1030" s="233">
        <f ca="1">COUNTIF('Knock Out Stages'!P7:P85,DT1030)</f>
        <v>0</v>
      </c>
      <c r="EI1030" s="233">
        <f ca="1">COUNTIF('Knock Out Stages'!Q7:Q85,DT1030)</f>
        <v>0</v>
      </c>
      <c r="EJ1030" s="233">
        <f ca="1">COUNTIF('Knock Out Stages'!R7:R85,DT1030)</f>
        <v>0</v>
      </c>
      <c r="EK1030" s="233">
        <f t="shared" ca="1" si="966"/>
        <v>0</v>
      </c>
      <c r="EL1030" s="235">
        <f ca="1">RANK(EK1030,EK3:EK1250)+COUNTIF(EK3:EK1030,EK1030)-1</f>
        <v>1028</v>
      </c>
      <c r="EM1030" s="233" t="str">
        <f t="shared" ca="1" si="967"/>
        <v>Mohammad Abualnadi (Jordan)</v>
      </c>
    </row>
    <row r="1031" spans="121:143" x14ac:dyDescent="0.2">
      <c r="DQ1031" s="233" t="str">
        <f t="shared" ca="1" si="965"/>
        <v>Jordan</v>
      </c>
      <c r="DR1031" s="233">
        <f t="shared" si="963"/>
        <v>14</v>
      </c>
      <c r="DS1031" s="233">
        <f t="shared" si="964"/>
        <v>38</v>
      </c>
      <c r="DT1031" s="233" t="str">
        <f ca="1">OFFSET(C3,DR1031,DS1031)</f>
        <v>Mohammad Ahmed Mohammad Taha</v>
      </c>
      <c r="DU1031" s="233">
        <f ca="1">COUNTIF('Group Stages'!J7:J150,DT1031)</f>
        <v>0</v>
      </c>
      <c r="DV1031" s="233">
        <f ca="1">COUNTIF('Group Stages'!K7:K150,DT1031)</f>
        <v>0</v>
      </c>
      <c r="DW1031" s="233">
        <f ca="1">COUNTIF('Group Stages'!L7:L150,DT1031)</f>
        <v>0</v>
      </c>
      <c r="DX1031" s="233">
        <f ca="1">COUNTIF('Group Stages'!M7:M150,DT1031)</f>
        <v>0</v>
      </c>
      <c r="DY1031" s="233">
        <f ca="1">COUNTIF('Group Stages'!N7:N150,DT1031)</f>
        <v>0</v>
      </c>
      <c r="DZ1031" s="233">
        <f ca="1">COUNTIF('Group Stages'!O7:O150,DT1031)</f>
        <v>0</v>
      </c>
      <c r="EA1031" s="233">
        <f ca="1">COUNTIF('Group Stages'!P7:P150,DT1031)</f>
        <v>0</v>
      </c>
      <c r="EB1031" s="233">
        <f ca="1">COUNTIF('Group Stages'!Q7:Q150,DT1031)</f>
        <v>0</v>
      </c>
      <c r="EC1031" s="233">
        <f ca="1">COUNTIF('Knock Out Stages'!K7:K85,DT1031)</f>
        <v>0</v>
      </c>
      <c r="ED1031" s="233">
        <f ca="1">COUNTIF('Knock Out Stages'!L7:L85,DT1031)</f>
        <v>0</v>
      </c>
      <c r="EE1031" s="233">
        <f ca="1">COUNTIF('Knock Out Stages'!M7:M85,DT1031)</f>
        <v>0</v>
      </c>
      <c r="EF1031" s="233">
        <f ca="1">COUNTIF('Knock Out Stages'!N7:N85,DT1031)</f>
        <v>0</v>
      </c>
      <c r="EG1031" s="233">
        <f ca="1">COUNTIF('Knock Out Stages'!O7:O85,DT1031)</f>
        <v>0</v>
      </c>
      <c r="EH1031" s="233">
        <f ca="1">COUNTIF('Knock Out Stages'!P7:P85,DT1031)</f>
        <v>0</v>
      </c>
      <c r="EI1031" s="233">
        <f ca="1">COUNTIF('Knock Out Stages'!Q7:Q85,DT1031)</f>
        <v>0</v>
      </c>
      <c r="EJ1031" s="233">
        <f ca="1">COUNTIF('Knock Out Stages'!R7:R85,DT1031)</f>
        <v>0</v>
      </c>
      <c r="EK1031" s="233">
        <f t="shared" ca="1" si="966"/>
        <v>0</v>
      </c>
      <c r="EL1031" s="235">
        <f ca="1">RANK(EK1031,EK3:EK1250)+COUNTIF(EK3:EK1031,EK1031)-1</f>
        <v>1029</v>
      </c>
      <c r="EM1031" s="233" t="str">
        <f t="shared" ca="1" si="967"/>
        <v>Mohammad Ahmed Mohammad Taha (Jordan)</v>
      </c>
    </row>
    <row r="1032" spans="121:143" x14ac:dyDescent="0.2">
      <c r="DQ1032" s="233" t="str">
        <f t="shared" ca="1" si="965"/>
        <v>Jordan</v>
      </c>
      <c r="DR1032" s="233">
        <f t="shared" si="963"/>
        <v>15</v>
      </c>
      <c r="DS1032" s="233">
        <f t="shared" si="964"/>
        <v>38</v>
      </c>
      <c r="DT1032" s="233" t="str">
        <f ca="1">OFFSET(C3,DR1032,DS1032)</f>
        <v>Mohammad Ratib Mohammad Al-Daoud</v>
      </c>
      <c r="DU1032" s="233">
        <f ca="1">COUNTIF('Group Stages'!J7:J150,DT1032)</f>
        <v>0</v>
      </c>
      <c r="DV1032" s="233">
        <f ca="1">COUNTIF('Group Stages'!K7:K150,DT1032)</f>
        <v>0</v>
      </c>
      <c r="DW1032" s="233">
        <f ca="1">COUNTIF('Group Stages'!L7:L150,DT1032)</f>
        <v>0</v>
      </c>
      <c r="DX1032" s="233">
        <f ca="1">COUNTIF('Group Stages'!M7:M150,DT1032)</f>
        <v>0</v>
      </c>
      <c r="DY1032" s="233">
        <f ca="1">COUNTIF('Group Stages'!N7:N150,DT1032)</f>
        <v>0</v>
      </c>
      <c r="DZ1032" s="233">
        <f ca="1">COUNTIF('Group Stages'!O7:O150,DT1032)</f>
        <v>0</v>
      </c>
      <c r="EA1032" s="233">
        <f ca="1">COUNTIF('Group Stages'!P7:P150,DT1032)</f>
        <v>0</v>
      </c>
      <c r="EB1032" s="233">
        <f ca="1">COUNTIF('Group Stages'!Q7:Q150,DT1032)</f>
        <v>0</v>
      </c>
      <c r="EC1032" s="233">
        <f ca="1">COUNTIF('Knock Out Stages'!K7:K85,DT1032)</f>
        <v>0</v>
      </c>
      <c r="ED1032" s="233">
        <f ca="1">COUNTIF('Knock Out Stages'!L7:L85,DT1032)</f>
        <v>0</v>
      </c>
      <c r="EE1032" s="233">
        <f ca="1">COUNTIF('Knock Out Stages'!M7:M85,DT1032)</f>
        <v>0</v>
      </c>
      <c r="EF1032" s="233">
        <f ca="1">COUNTIF('Knock Out Stages'!N7:N85,DT1032)</f>
        <v>0</v>
      </c>
      <c r="EG1032" s="233">
        <f ca="1">COUNTIF('Knock Out Stages'!O7:O85,DT1032)</f>
        <v>0</v>
      </c>
      <c r="EH1032" s="233">
        <f ca="1">COUNTIF('Knock Out Stages'!P7:P85,DT1032)</f>
        <v>0</v>
      </c>
      <c r="EI1032" s="233">
        <f ca="1">COUNTIF('Knock Out Stages'!Q7:Q85,DT1032)</f>
        <v>0</v>
      </c>
      <c r="EJ1032" s="233">
        <f ca="1">COUNTIF('Knock Out Stages'!R7:R85,DT1032)</f>
        <v>0</v>
      </c>
      <c r="EK1032" s="233">
        <f t="shared" ca="1" si="966"/>
        <v>0</v>
      </c>
      <c r="EL1032" s="235">
        <f ca="1">RANK(EK1032,EK3:EK1250)+COUNTIF(EK3:EK1032,EK1032)-1</f>
        <v>1030</v>
      </c>
      <c r="EM1032" s="233" t="str">
        <f t="shared" ca="1" si="967"/>
        <v>Mohammad Ratib Mohammad Al-Daoud (Jordan)</v>
      </c>
    </row>
    <row r="1033" spans="121:143" x14ac:dyDescent="0.2">
      <c r="DQ1033" s="233" t="str">
        <f t="shared" ca="1" si="965"/>
        <v>Jordan</v>
      </c>
      <c r="DR1033" s="233">
        <f t="shared" si="963"/>
        <v>16</v>
      </c>
      <c r="DS1033" s="233">
        <f t="shared" si="964"/>
        <v>38</v>
      </c>
      <c r="DT1033" s="233" t="str">
        <f ca="1">OFFSET(C3,DR1033,DS1033)</f>
        <v>Mohammed Abu Zraiq</v>
      </c>
      <c r="DU1033" s="233">
        <f ca="1">COUNTIF('Group Stages'!J7:J150,DT1033)</f>
        <v>0</v>
      </c>
      <c r="DV1033" s="233">
        <f ca="1">COUNTIF('Group Stages'!K7:K150,DT1033)</f>
        <v>0</v>
      </c>
      <c r="DW1033" s="233">
        <f ca="1">COUNTIF('Group Stages'!L7:L150,DT1033)</f>
        <v>0</v>
      </c>
      <c r="DX1033" s="233">
        <f ca="1">COUNTIF('Group Stages'!M7:M150,DT1033)</f>
        <v>0</v>
      </c>
      <c r="DY1033" s="233">
        <f ca="1">COUNTIF('Group Stages'!N7:N150,DT1033)</f>
        <v>0</v>
      </c>
      <c r="DZ1033" s="233">
        <f ca="1">COUNTIF('Group Stages'!O7:O150,DT1033)</f>
        <v>0</v>
      </c>
      <c r="EA1033" s="233">
        <f ca="1">COUNTIF('Group Stages'!P7:P150,DT1033)</f>
        <v>0</v>
      </c>
      <c r="EB1033" s="233">
        <f ca="1">COUNTIF('Group Stages'!Q7:Q150,DT1033)</f>
        <v>0</v>
      </c>
      <c r="EC1033" s="233">
        <f ca="1">COUNTIF('Knock Out Stages'!K7:K85,DT1033)</f>
        <v>0</v>
      </c>
      <c r="ED1033" s="233">
        <f ca="1">COUNTIF('Knock Out Stages'!L7:L85,DT1033)</f>
        <v>0</v>
      </c>
      <c r="EE1033" s="233">
        <f ca="1">COUNTIF('Knock Out Stages'!M7:M85,DT1033)</f>
        <v>0</v>
      </c>
      <c r="EF1033" s="233">
        <f ca="1">COUNTIF('Knock Out Stages'!N7:N85,DT1033)</f>
        <v>0</v>
      </c>
      <c r="EG1033" s="233">
        <f ca="1">COUNTIF('Knock Out Stages'!O7:O85,DT1033)</f>
        <v>0</v>
      </c>
      <c r="EH1033" s="233">
        <f ca="1">COUNTIF('Knock Out Stages'!P7:P85,DT1033)</f>
        <v>0</v>
      </c>
      <c r="EI1033" s="233">
        <f ca="1">COUNTIF('Knock Out Stages'!Q7:Q85,DT1033)</f>
        <v>0</v>
      </c>
      <c r="EJ1033" s="233">
        <f ca="1">COUNTIF('Knock Out Stages'!R7:R85,DT1033)</f>
        <v>0</v>
      </c>
      <c r="EK1033" s="233">
        <f t="shared" ca="1" si="966"/>
        <v>0</v>
      </c>
      <c r="EL1033" s="235">
        <f ca="1">RANK(EK1033,EK3:EK1250)+COUNTIF(EK3:EK1033,EK1033)-1</f>
        <v>1031</v>
      </c>
      <c r="EM1033" s="233" t="str">
        <f t="shared" ca="1" si="967"/>
        <v>Mohammed Abu Zraiq (Jordan)</v>
      </c>
    </row>
    <row r="1034" spans="121:143" x14ac:dyDescent="0.2">
      <c r="DQ1034" s="233" t="str">
        <f t="shared" ca="1" si="965"/>
        <v>Jordan</v>
      </c>
      <c r="DR1034" s="233">
        <f t="shared" si="963"/>
        <v>17</v>
      </c>
      <c r="DS1034" s="233">
        <f t="shared" si="964"/>
        <v>38</v>
      </c>
      <c r="DT1034" s="233" t="str">
        <f ca="1">OFFSET(C3,DR1034,DS1034)</f>
        <v>Mohannad Abu Taha</v>
      </c>
      <c r="DU1034" s="233">
        <f ca="1">COUNTIF('Group Stages'!J7:J150,DT1034)</f>
        <v>0</v>
      </c>
      <c r="DV1034" s="233">
        <f ca="1">COUNTIF('Group Stages'!K7:K150,DT1034)</f>
        <v>0</v>
      </c>
      <c r="DW1034" s="233">
        <f ca="1">COUNTIF('Group Stages'!L7:L150,DT1034)</f>
        <v>0</v>
      </c>
      <c r="DX1034" s="233">
        <f ca="1">COUNTIF('Group Stages'!M7:M150,DT1034)</f>
        <v>0</v>
      </c>
      <c r="DY1034" s="233">
        <f ca="1">COUNTIF('Group Stages'!N7:N150,DT1034)</f>
        <v>0</v>
      </c>
      <c r="DZ1034" s="233">
        <f ca="1">COUNTIF('Group Stages'!O7:O150,DT1034)</f>
        <v>0</v>
      </c>
      <c r="EA1034" s="233">
        <f ca="1">COUNTIF('Group Stages'!P7:P150,DT1034)</f>
        <v>0</v>
      </c>
      <c r="EB1034" s="233">
        <f ca="1">COUNTIF('Group Stages'!Q7:Q150,DT1034)</f>
        <v>0</v>
      </c>
      <c r="EC1034" s="233">
        <f ca="1">COUNTIF('Knock Out Stages'!K7:K85,DT1034)</f>
        <v>0</v>
      </c>
      <c r="ED1034" s="233">
        <f ca="1">COUNTIF('Knock Out Stages'!L7:L85,DT1034)</f>
        <v>0</v>
      </c>
      <c r="EE1034" s="233">
        <f ca="1">COUNTIF('Knock Out Stages'!M7:M85,DT1034)</f>
        <v>0</v>
      </c>
      <c r="EF1034" s="233">
        <f ca="1">COUNTIF('Knock Out Stages'!N7:N85,DT1034)</f>
        <v>0</v>
      </c>
      <c r="EG1034" s="233">
        <f ca="1">COUNTIF('Knock Out Stages'!O7:O85,DT1034)</f>
        <v>0</v>
      </c>
      <c r="EH1034" s="233">
        <f ca="1">COUNTIF('Knock Out Stages'!P7:P85,DT1034)</f>
        <v>0</v>
      </c>
      <c r="EI1034" s="233">
        <f ca="1">COUNTIF('Knock Out Stages'!Q7:Q85,DT1034)</f>
        <v>0</v>
      </c>
      <c r="EJ1034" s="233">
        <f ca="1">COUNTIF('Knock Out Stages'!R7:R85,DT1034)</f>
        <v>0</v>
      </c>
      <c r="EK1034" s="233">
        <f t="shared" ca="1" si="966"/>
        <v>0</v>
      </c>
      <c r="EL1034" s="235">
        <f ca="1">RANK(EK1034,EK3:EK1250)+COUNTIF(EK3:EK1034,EK1034)-1</f>
        <v>1032</v>
      </c>
      <c r="EM1034" s="233" t="str">
        <f t="shared" ca="1" si="967"/>
        <v>Mohannad Abu Taha (Jordan)</v>
      </c>
    </row>
    <row r="1035" spans="121:143" x14ac:dyDescent="0.2">
      <c r="DQ1035" s="233" t="str">
        <f t="shared" ca="1" si="965"/>
        <v>Jordan</v>
      </c>
      <c r="DR1035" s="233">
        <f t="shared" si="963"/>
        <v>18</v>
      </c>
      <c r="DS1035" s="233">
        <f t="shared" si="964"/>
        <v>38</v>
      </c>
      <c r="DT1035" s="233" t="str">
        <f ca="1">OFFSET(C3,DR1035,DS1035)</f>
        <v>Mousa Al-Tamari</v>
      </c>
      <c r="DU1035" s="233">
        <f ca="1">COUNTIF('Group Stages'!J7:J150,DT1035)</f>
        <v>0</v>
      </c>
      <c r="DV1035" s="233">
        <f ca="1">COUNTIF('Group Stages'!K7:K150,DT1035)</f>
        <v>0</v>
      </c>
      <c r="DW1035" s="233">
        <f ca="1">COUNTIF('Group Stages'!L7:L150,DT1035)</f>
        <v>0</v>
      </c>
      <c r="DX1035" s="233">
        <f ca="1">COUNTIF('Group Stages'!M7:M150,DT1035)</f>
        <v>0</v>
      </c>
      <c r="DY1035" s="233">
        <f ca="1">COUNTIF('Group Stages'!N7:N150,DT1035)</f>
        <v>0</v>
      </c>
      <c r="DZ1035" s="233">
        <f ca="1">COUNTIF('Group Stages'!O7:O150,DT1035)</f>
        <v>0</v>
      </c>
      <c r="EA1035" s="233">
        <f ca="1">COUNTIF('Group Stages'!P7:P150,DT1035)</f>
        <v>0</v>
      </c>
      <c r="EB1035" s="233">
        <f ca="1">COUNTIF('Group Stages'!Q7:Q150,DT1035)</f>
        <v>0</v>
      </c>
      <c r="EC1035" s="233">
        <f ca="1">COUNTIF('Knock Out Stages'!K7:K85,DT1035)</f>
        <v>0</v>
      </c>
      <c r="ED1035" s="233">
        <f ca="1">COUNTIF('Knock Out Stages'!L7:L85,DT1035)</f>
        <v>0</v>
      </c>
      <c r="EE1035" s="233">
        <f ca="1">COUNTIF('Knock Out Stages'!M7:M85,DT1035)</f>
        <v>0</v>
      </c>
      <c r="EF1035" s="233">
        <f ca="1">COUNTIF('Knock Out Stages'!N7:N85,DT1035)</f>
        <v>0</v>
      </c>
      <c r="EG1035" s="233">
        <f ca="1">COUNTIF('Knock Out Stages'!O7:O85,DT1035)</f>
        <v>0</v>
      </c>
      <c r="EH1035" s="233">
        <f ca="1">COUNTIF('Knock Out Stages'!P7:P85,DT1035)</f>
        <v>0</v>
      </c>
      <c r="EI1035" s="233">
        <f ca="1">COUNTIF('Knock Out Stages'!Q7:Q85,DT1035)</f>
        <v>0</v>
      </c>
      <c r="EJ1035" s="233">
        <f ca="1">COUNTIF('Knock Out Stages'!R7:R85,DT1035)</f>
        <v>0</v>
      </c>
      <c r="EK1035" s="233">
        <f t="shared" ca="1" si="966"/>
        <v>0</v>
      </c>
      <c r="EL1035" s="235">
        <f ca="1">RANK(EK1035,EK3:EK1250)+COUNTIF(EK3:EK1035,EK1035)-1</f>
        <v>1033</v>
      </c>
      <c r="EM1035" s="233" t="str">
        <f t="shared" ca="1" si="967"/>
        <v>Mousa Al-Tamari (Jordan)</v>
      </c>
    </row>
    <row r="1036" spans="121:143" x14ac:dyDescent="0.2">
      <c r="DQ1036" s="233" t="str">
        <f t="shared" ca="1" si="965"/>
        <v>Jordan</v>
      </c>
      <c r="DR1036" s="233">
        <f t="shared" si="963"/>
        <v>19</v>
      </c>
      <c r="DS1036" s="233">
        <f t="shared" si="964"/>
        <v>38</v>
      </c>
      <c r="DT1036" s="233" t="str">
        <f ca="1">OFFSET(C3,DR1036,DS1036)</f>
        <v>Nizar Al-Rashdan</v>
      </c>
      <c r="DU1036" s="233">
        <f ca="1">COUNTIF('Group Stages'!J7:J150,DT1036)</f>
        <v>0</v>
      </c>
      <c r="DV1036" s="233">
        <f ca="1">COUNTIF('Group Stages'!K7:K150,DT1036)</f>
        <v>0</v>
      </c>
      <c r="DW1036" s="233">
        <f ca="1">COUNTIF('Group Stages'!L7:L150,DT1036)</f>
        <v>0</v>
      </c>
      <c r="DX1036" s="233">
        <f ca="1">COUNTIF('Group Stages'!M7:M150,DT1036)</f>
        <v>0</v>
      </c>
      <c r="DY1036" s="233">
        <f ca="1">COUNTIF('Group Stages'!N7:N150,DT1036)</f>
        <v>0</v>
      </c>
      <c r="DZ1036" s="233">
        <f ca="1">COUNTIF('Group Stages'!O7:O150,DT1036)</f>
        <v>0</v>
      </c>
      <c r="EA1036" s="233">
        <f ca="1">COUNTIF('Group Stages'!P7:P150,DT1036)</f>
        <v>0</v>
      </c>
      <c r="EB1036" s="233">
        <f ca="1">COUNTIF('Group Stages'!Q7:Q150,DT1036)</f>
        <v>0</v>
      </c>
      <c r="EC1036" s="233">
        <f ca="1">COUNTIF('Knock Out Stages'!K7:K85,DT1036)</f>
        <v>0</v>
      </c>
      <c r="ED1036" s="233">
        <f ca="1">COUNTIF('Knock Out Stages'!L7:L85,DT1036)</f>
        <v>0</v>
      </c>
      <c r="EE1036" s="233">
        <f ca="1">COUNTIF('Knock Out Stages'!M7:M85,DT1036)</f>
        <v>0</v>
      </c>
      <c r="EF1036" s="233">
        <f ca="1">COUNTIF('Knock Out Stages'!N7:N85,DT1036)</f>
        <v>0</v>
      </c>
      <c r="EG1036" s="233">
        <f ca="1">COUNTIF('Knock Out Stages'!O7:O85,DT1036)</f>
        <v>0</v>
      </c>
      <c r="EH1036" s="233">
        <f ca="1">COUNTIF('Knock Out Stages'!P7:P85,DT1036)</f>
        <v>0</v>
      </c>
      <c r="EI1036" s="233">
        <f ca="1">COUNTIF('Knock Out Stages'!Q7:Q85,DT1036)</f>
        <v>0</v>
      </c>
      <c r="EJ1036" s="233">
        <f ca="1">COUNTIF('Knock Out Stages'!R7:R85,DT1036)</f>
        <v>0</v>
      </c>
      <c r="EK1036" s="233">
        <f t="shared" ca="1" si="966"/>
        <v>0</v>
      </c>
      <c r="EL1036" s="235">
        <f ca="1">RANK(EK1036,EK3:EK1250)+COUNTIF(EK3:EK1036,EK1036)-1</f>
        <v>1034</v>
      </c>
      <c r="EM1036" s="233" t="str">
        <f t="shared" ca="1" si="967"/>
        <v>Nizar Al-Rashdan (Jordan)</v>
      </c>
    </row>
    <row r="1037" spans="121:143" x14ac:dyDescent="0.2">
      <c r="DQ1037" s="233" t="str">
        <f t="shared" ca="1" si="965"/>
        <v>Jordan</v>
      </c>
      <c r="DR1037" s="233">
        <f t="shared" si="963"/>
        <v>20</v>
      </c>
      <c r="DS1037" s="233">
        <f t="shared" si="964"/>
        <v>38</v>
      </c>
      <c r="DT1037" s="233" t="str">
        <f ca="1">OFFSET(C3,DR1037,DS1037)</f>
        <v>Noor Al-Rawabdeh</v>
      </c>
      <c r="DU1037" s="233">
        <f ca="1">COUNTIF('Group Stages'!J7:J150,DT1037)</f>
        <v>0</v>
      </c>
      <c r="DV1037" s="233">
        <f ca="1">COUNTIF('Group Stages'!K7:K150,DT1037)</f>
        <v>0</v>
      </c>
      <c r="DW1037" s="233">
        <f ca="1">COUNTIF('Group Stages'!L7:L150,DT1037)</f>
        <v>0</v>
      </c>
      <c r="DX1037" s="233">
        <f ca="1">COUNTIF('Group Stages'!M7:M150,DT1037)</f>
        <v>0</v>
      </c>
      <c r="DY1037" s="233">
        <f ca="1">COUNTIF('Group Stages'!N7:N150,DT1037)</f>
        <v>0</v>
      </c>
      <c r="DZ1037" s="233">
        <f ca="1">COUNTIF('Group Stages'!O7:O150,DT1037)</f>
        <v>0</v>
      </c>
      <c r="EA1037" s="233">
        <f ca="1">COUNTIF('Group Stages'!P7:P150,DT1037)</f>
        <v>0</v>
      </c>
      <c r="EB1037" s="233">
        <f ca="1">COUNTIF('Group Stages'!Q7:Q150,DT1037)</f>
        <v>0</v>
      </c>
      <c r="EC1037" s="233">
        <f ca="1">COUNTIF('Knock Out Stages'!K7:K85,DT1037)</f>
        <v>0</v>
      </c>
      <c r="ED1037" s="233">
        <f ca="1">COUNTIF('Knock Out Stages'!L7:L85,DT1037)</f>
        <v>0</v>
      </c>
      <c r="EE1037" s="233">
        <f ca="1">COUNTIF('Knock Out Stages'!M7:M85,DT1037)</f>
        <v>0</v>
      </c>
      <c r="EF1037" s="233">
        <f ca="1">COUNTIF('Knock Out Stages'!N7:N85,DT1037)</f>
        <v>0</v>
      </c>
      <c r="EG1037" s="233">
        <f ca="1">COUNTIF('Knock Out Stages'!O7:O85,DT1037)</f>
        <v>0</v>
      </c>
      <c r="EH1037" s="233">
        <f ca="1">COUNTIF('Knock Out Stages'!P7:P85,DT1037)</f>
        <v>0</v>
      </c>
      <c r="EI1037" s="233">
        <f ca="1">COUNTIF('Knock Out Stages'!Q7:Q85,DT1037)</f>
        <v>0</v>
      </c>
      <c r="EJ1037" s="233">
        <f ca="1">COUNTIF('Knock Out Stages'!R7:R85,DT1037)</f>
        <v>0</v>
      </c>
      <c r="EK1037" s="233">
        <f t="shared" ca="1" si="966"/>
        <v>0</v>
      </c>
      <c r="EL1037" s="235">
        <f ca="1">RANK(EK1037,EK3:EK1250)+COUNTIF(EK3:EK1037,EK1037)-1</f>
        <v>1035</v>
      </c>
      <c r="EM1037" s="233" t="str">
        <f t="shared" ca="1" si="967"/>
        <v>Noor Al-Rawabdeh (Jordan)</v>
      </c>
    </row>
    <row r="1038" spans="121:143" x14ac:dyDescent="0.2">
      <c r="DQ1038" s="233" t="str">
        <f t="shared" ca="1" si="965"/>
        <v>Jordan</v>
      </c>
      <c r="DR1038" s="233">
        <f t="shared" si="963"/>
        <v>21</v>
      </c>
      <c r="DS1038" s="233">
        <f t="shared" si="964"/>
        <v>38</v>
      </c>
      <c r="DT1038" s="233" t="str">
        <f ca="1">OFFSET(C3,DR1038,DS1038)</f>
        <v>Odeh Burhan Shehade Fakhoury</v>
      </c>
      <c r="DU1038" s="233">
        <f ca="1">COUNTIF('Group Stages'!J7:J150,DT1038)</f>
        <v>0</v>
      </c>
      <c r="DV1038" s="233">
        <f ca="1">COUNTIF('Group Stages'!K7:K150,DT1038)</f>
        <v>0</v>
      </c>
      <c r="DW1038" s="233">
        <f ca="1">COUNTIF('Group Stages'!L7:L150,DT1038)</f>
        <v>0</v>
      </c>
      <c r="DX1038" s="233">
        <f ca="1">COUNTIF('Group Stages'!M7:M150,DT1038)</f>
        <v>0</v>
      </c>
      <c r="DY1038" s="233">
        <f ca="1">COUNTIF('Group Stages'!N7:N150,DT1038)</f>
        <v>0</v>
      </c>
      <c r="DZ1038" s="233">
        <f ca="1">COUNTIF('Group Stages'!O7:O150,DT1038)</f>
        <v>0</v>
      </c>
      <c r="EA1038" s="233">
        <f ca="1">COUNTIF('Group Stages'!P7:P150,DT1038)</f>
        <v>0</v>
      </c>
      <c r="EB1038" s="233">
        <f ca="1">COUNTIF('Group Stages'!Q7:Q150,DT1038)</f>
        <v>0</v>
      </c>
      <c r="EC1038" s="233">
        <f ca="1">COUNTIF('Knock Out Stages'!K7:K85,DT1038)</f>
        <v>0</v>
      </c>
      <c r="ED1038" s="233">
        <f ca="1">COUNTIF('Knock Out Stages'!L7:L85,DT1038)</f>
        <v>0</v>
      </c>
      <c r="EE1038" s="233">
        <f ca="1">COUNTIF('Knock Out Stages'!M7:M85,DT1038)</f>
        <v>0</v>
      </c>
      <c r="EF1038" s="233">
        <f ca="1">COUNTIF('Knock Out Stages'!N7:N85,DT1038)</f>
        <v>0</v>
      </c>
      <c r="EG1038" s="233">
        <f ca="1">COUNTIF('Knock Out Stages'!O7:O85,DT1038)</f>
        <v>0</v>
      </c>
      <c r="EH1038" s="233">
        <f ca="1">COUNTIF('Knock Out Stages'!P7:P85,DT1038)</f>
        <v>0</v>
      </c>
      <c r="EI1038" s="233">
        <f ca="1">COUNTIF('Knock Out Stages'!Q7:Q85,DT1038)</f>
        <v>0</v>
      </c>
      <c r="EJ1038" s="233">
        <f ca="1">COUNTIF('Knock Out Stages'!R7:R85,DT1038)</f>
        <v>0</v>
      </c>
      <c r="EK1038" s="233">
        <f t="shared" ca="1" si="966"/>
        <v>0</v>
      </c>
      <c r="EL1038" s="235">
        <f ca="1">RANK(EK1038,EK3:EK1250)+COUNTIF(EK3:EK1038,EK1038)-1</f>
        <v>1036</v>
      </c>
      <c r="EM1038" s="233" t="str">
        <f t="shared" ca="1" si="967"/>
        <v>Odeh Burhan Shehade Fakhoury (Jordan)</v>
      </c>
    </row>
    <row r="1039" spans="121:143" x14ac:dyDescent="0.2">
      <c r="DQ1039" s="233" t="str">
        <f t="shared" ca="1" si="965"/>
        <v>Jordan</v>
      </c>
      <c r="DR1039" s="233">
        <f t="shared" si="963"/>
        <v>22</v>
      </c>
      <c r="DS1039" s="233">
        <f t="shared" si="964"/>
        <v>38</v>
      </c>
      <c r="DT1039" s="233" t="str">
        <f ca="1">OFFSET(C3,DR1039,DS1039)</f>
        <v>Saleem Obaid</v>
      </c>
      <c r="DU1039" s="233">
        <f ca="1">COUNTIF('Group Stages'!J7:J150,DT1039)</f>
        <v>0</v>
      </c>
      <c r="DV1039" s="233">
        <f ca="1">COUNTIF('Group Stages'!K7:K150,DT1039)</f>
        <v>0</v>
      </c>
      <c r="DW1039" s="233">
        <f ca="1">COUNTIF('Group Stages'!L7:L150,DT1039)</f>
        <v>0</v>
      </c>
      <c r="DX1039" s="233">
        <f ca="1">COUNTIF('Group Stages'!M7:M150,DT1039)</f>
        <v>0</v>
      </c>
      <c r="DY1039" s="233">
        <f ca="1">COUNTIF('Group Stages'!N7:N150,DT1039)</f>
        <v>0</v>
      </c>
      <c r="DZ1039" s="233">
        <f ca="1">COUNTIF('Group Stages'!O7:O150,DT1039)</f>
        <v>0</v>
      </c>
      <c r="EA1039" s="233">
        <f ca="1">COUNTIF('Group Stages'!P7:P150,DT1039)</f>
        <v>0</v>
      </c>
      <c r="EB1039" s="233">
        <f ca="1">COUNTIF('Group Stages'!Q7:Q150,DT1039)</f>
        <v>0</v>
      </c>
      <c r="EC1039" s="233">
        <f ca="1">COUNTIF('Knock Out Stages'!K7:K85,DT1039)</f>
        <v>0</v>
      </c>
      <c r="ED1039" s="233">
        <f ca="1">COUNTIF('Knock Out Stages'!L7:L85,DT1039)</f>
        <v>0</v>
      </c>
      <c r="EE1039" s="233">
        <f ca="1">COUNTIF('Knock Out Stages'!M7:M85,DT1039)</f>
        <v>0</v>
      </c>
      <c r="EF1039" s="233">
        <f ca="1">COUNTIF('Knock Out Stages'!N7:N85,DT1039)</f>
        <v>0</v>
      </c>
      <c r="EG1039" s="233">
        <f ca="1">COUNTIF('Knock Out Stages'!O7:O85,DT1039)</f>
        <v>0</v>
      </c>
      <c r="EH1039" s="233">
        <f ca="1">COUNTIF('Knock Out Stages'!P7:P85,DT1039)</f>
        <v>0</v>
      </c>
      <c r="EI1039" s="233">
        <f ca="1">COUNTIF('Knock Out Stages'!Q7:Q85,DT1039)</f>
        <v>0</v>
      </c>
      <c r="EJ1039" s="233">
        <f ca="1">COUNTIF('Knock Out Stages'!R7:R85,DT1039)</f>
        <v>0</v>
      </c>
      <c r="EK1039" s="233">
        <f t="shared" ca="1" si="966"/>
        <v>0</v>
      </c>
      <c r="EL1039" s="235">
        <f ca="1">RANK(EK1039,EK3:EK1250)+COUNTIF(EK3:EK1039,EK1039)-1</f>
        <v>1037</v>
      </c>
      <c r="EM1039" s="233" t="str">
        <f t="shared" ca="1" si="967"/>
        <v>Saleem Obaid (Jordan)</v>
      </c>
    </row>
    <row r="1040" spans="121:143" x14ac:dyDescent="0.2">
      <c r="DQ1040" s="233" t="str">
        <f t="shared" ca="1" si="965"/>
        <v>Jordan</v>
      </c>
      <c r="DR1040" s="233">
        <f t="shared" si="963"/>
        <v>23</v>
      </c>
      <c r="DS1040" s="233">
        <f t="shared" si="964"/>
        <v>38</v>
      </c>
      <c r="DT1040" s="233" t="str">
        <f ca="1">OFFSET(C3,DR1040,DS1040)</f>
        <v>Yazan Al-Arab</v>
      </c>
      <c r="DU1040" s="233">
        <f ca="1">COUNTIF('Group Stages'!J7:J150,DT1040)</f>
        <v>0</v>
      </c>
      <c r="DV1040" s="233">
        <f ca="1">COUNTIF('Group Stages'!K7:K150,DT1040)</f>
        <v>0</v>
      </c>
      <c r="DW1040" s="233">
        <f ca="1">COUNTIF('Group Stages'!L7:L150,DT1040)</f>
        <v>0</v>
      </c>
      <c r="DX1040" s="233">
        <f ca="1">COUNTIF('Group Stages'!M7:M150,DT1040)</f>
        <v>0</v>
      </c>
      <c r="DY1040" s="233">
        <f ca="1">COUNTIF('Group Stages'!N7:N150,DT1040)</f>
        <v>0</v>
      </c>
      <c r="DZ1040" s="233">
        <f ca="1">COUNTIF('Group Stages'!O7:O150,DT1040)</f>
        <v>0</v>
      </c>
      <c r="EA1040" s="233">
        <f ca="1">COUNTIF('Group Stages'!P7:P150,DT1040)</f>
        <v>0</v>
      </c>
      <c r="EB1040" s="233">
        <f ca="1">COUNTIF('Group Stages'!Q7:Q150,DT1040)</f>
        <v>0</v>
      </c>
      <c r="EC1040" s="233">
        <f ca="1">COUNTIF('Knock Out Stages'!K7:K85,DT1040)</f>
        <v>0</v>
      </c>
      <c r="ED1040" s="233">
        <f ca="1">COUNTIF('Knock Out Stages'!L7:L85,DT1040)</f>
        <v>0</v>
      </c>
      <c r="EE1040" s="233">
        <f ca="1">COUNTIF('Knock Out Stages'!M7:M85,DT1040)</f>
        <v>0</v>
      </c>
      <c r="EF1040" s="233">
        <f ca="1">COUNTIF('Knock Out Stages'!N7:N85,DT1040)</f>
        <v>0</v>
      </c>
      <c r="EG1040" s="233">
        <f ca="1">COUNTIF('Knock Out Stages'!O7:O85,DT1040)</f>
        <v>0</v>
      </c>
      <c r="EH1040" s="233">
        <f ca="1">COUNTIF('Knock Out Stages'!P7:P85,DT1040)</f>
        <v>0</v>
      </c>
      <c r="EI1040" s="233">
        <f ca="1">COUNTIF('Knock Out Stages'!Q7:Q85,DT1040)</f>
        <v>0</v>
      </c>
      <c r="EJ1040" s="233">
        <f ca="1">COUNTIF('Knock Out Stages'!R7:R85,DT1040)</f>
        <v>0</v>
      </c>
      <c r="EK1040" s="233">
        <f t="shared" ca="1" si="966"/>
        <v>0</v>
      </c>
      <c r="EL1040" s="235">
        <f ca="1">RANK(EK1040,EK3:EK1250)+COUNTIF(EK3:EK1040,EK1040)-1</f>
        <v>1038</v>
      </c>
      <c r="EM1040" s="233" t="str">
        <f t="shared" ca="1" si="967"/>
        <v>Yazan Al-Arab (Jordan)</v>
      </c>
    </row>
    <row r="1041" spans="121:143" x14ac:dyDescent="0.2">
      <c r="DQ1041" s="233" t="str">
        <f t="shared" ca="1" si="965"/>
        <v>Jordan</v>
      </c>
      <c r="DR1041" s="233">
        <f t="shared" si="963"/>
        <v>24</v>
      </c>
      <c r="DS1041" s="233">
        <f t="shared" si="964"/>
        <v>38</v>
      </c>
      <c r="DT1041" s="233" t="str">
        <f ca="1">OFFSET(C3,DR1041,DS1041)</f>
        <v>Yazeed Abu Laila</v>
      </c>
      <c r="DU1041" s="233">
        <f ca="1">COUNTIF('Group Stages'!J7:J150,DT1041)</f>
        <v>0</v>
      </c>
      <c r="DV1041" s="233">
        <f ca="1">COUNTIF('Group Stages'!K7:K150,DT1041)</f>
        <v>0</v>
      </c>
      <c r="DW1041" s="233">
        <f ca="1">COUNTIF('Group Stages'!L7:L150,DT1041)</f>
        <v>0</v>
      </c>
      <c r="DX1041" s="233">
        <f ca="1">COUNTIF('Group Stages'!M7:M150,DT1041)</f>
        <v>0</v>
      </c>
      <c r="DY1041" s="233">
        <f ca="1">COUNTIF('Group Stages'!N7:N150,DT1041)</f>
        <v>0</v>
      </c>
      <c r="DZ1041" s="233">
        <f ca="1">COUNTIF('Group Stages'!O7:O150,DT1041)</f>
        <v>0</v>
      </c>
      <c r="EA1041" s="233">
        <f ca="1">COUNTIF('Group Stages'!P7:P150,DT1041)</f>
        <v>0</v>
      </c>
      <c r="EB1041" s="233">
        <f ca="1">COUNTIF('Group Stages'!Q7:Q150,DT1041)</f>
        <v>0</v>
      </c>
      <c r="EC1041" s="233">
        <f ca="1">COUNTIF('Knock Out Stages'!K7:K85,DT1041)</f>
        <v>0</v>
      </c>
      <c r="ED1041" s="233">
        <f ca="1">COUNTIF('Knock Out Stages'!L7:L85,DT1041)</f>
        <v>0</v>
      </c>
      <c r="EE1041" s="233">
        <f ca="1">COUNTIF('Knock Out Stages'!M7:M85,DT1041)</f>
        <v>0</v>
      </c>
      <c r="EF1041" s="233">
        <f ca="1">COUNTIF('Knock Out Stages'!N7:N85,DT1041)</f>
        <v>0</v>
      </c>
      <c r="EG1041" s="233">
        <f ca="1">COUNTIF('Knock Out Stages'!O7:O85,DT1041)</f>
        <v>0</v>
      </c>
      <c r="EH1041" s="233">
        <f ca="1">COUNTIF('Knock Out Stages'!P7:P85,DT1041)</f>
        <v>0</v>
      </c>
      <c r="EI1041" s="233">
        <f ca="1">COUNTIF('Knock Out Stages'!Q7:Q85,DT1041)</f>
        <v>0</v>
      </c>
      <c r="EJ1041" s="233">
        <f ca="1">COUNTIF('Knock Out Stages'!R7:R85,DT1041)</f>
        <v>0</v>
      </c>
      <c r="EK1041" s="233">
        <f t="shared" ca="1" si="966"/>
        <v>0</v>
      </c>
      <c r="EL1041" s="235">
        <f ca="1">RANK(EK1041,EK3:EK1250)+COUNTIF(EK3:EK1041,EK1041)-1</f>
        <v>1039</v>
      </c>
      <c r="EM1041" s="233" t="str">
        <f t="shared" ca="1" si="967"/>
        <v>Yazeed Abu Laila (Jordan)</v>
      </c>
    </row>
    <row r="1042" spans="121:143" x14ac:dyDescent="0.2">
      <c r="DQ1042" s="233" t="str">
        <f t="shared" ca="1" si="965"/>
        <v>Jordan</v>
      </c>
      <c r="DR1042" s="233">
        <f t="shared" si="963"/>
        <v>25</v>
      </c>
      <c r="DS1042" s="233">
        <f t="shared" si="964"/>
        <v>38</v>
      </c>
      <c r="DT1042" s="233" t="str">
        <f ca="1">OFFSET(C3,DR1042,DS1042)</f>
        <v>Yousef Abualjazar</v>
      </c>
      <c r="DU1042" s="233">
        <f ca="1">COUNTIF('Group Stages'!J7:J150,DT1042)</f>
        <v>0</v>
      </c>
      <c r="DV1042" s="233">
        <f ca="1">COUNTIF('Group Stages'!K7:K150,DT1042)</f>
        <v>0</v>
      </c>
      <c r="DW1042" s="233">
        <f ca="1">COUNTIF('Group Stages'!L7:L150,DT1042)</f>
        <v>0</v>
      </c>
      <c r="DX1042" s="233">
        <f ca="1">COUNTIF('Group Stages'!M7:M150,DT1042)</f>
        <v>0</v>
      </c>
      <c r="DY1042" s="233">
        <f ca="1">COUNTIF('Group Stages'!N7:N150,DT1042)</f>
        <v>0</v>
      </c>
      <c r="DZ1042" s="233">
        <f ca="1">COUNTIF('Group Stages'!O7:O150,DT1042)</f>
        <v>0</v>
      </c>
      <c r="EA1042" s="233">
        <f ca="1">COUNTIF('Group Stages'!P7:P150,DT1042)</f>
        <v>0</v>
      </c>
      <c r="EB1042" s="233">
        <f ca="1">COUNTIF('Group Stages'!Q7:Q150,DT1042)</f>
        <v>0</v>
      </c>
      <c r="EC1042" s="233">
        <f ca="1">COUNTIF('Knock Out Stages'!K7:K85,DT1042)</f>
        <v>0</v>
      </c>
      <c r="ED1042" s="233">
        <f ca="1">COUNTIF('Knock Out Stages'!L7:L85,DT1042)</f>
        <v>0</v>
      </c>
      <c r="EE1042" s="233">
        <f ca="1">COUNTIF('Knock Out Stages'!M7:M85,DT1042)</f>
        <v>0</v>
      </c>
      <c r="EF1042" s="233">
        <f ca="1">COUNTIF('Knock Out Stages'!N7:N85,DT1042)</f>
        <v>0</v>
      </c>
      <c r="EG1042" s="233">
        <f ca="1">COUNTIF('Knock Out Stages'!O7:O85,DT1042)</f>
        <v>0</v>
      </c>
      <c r="EH1042" s="233">
        <f ca="1">COUNTIF('Knock Out Stages'!P7:P85,DT1042)</f>
        <v>0</v>
      </c>
      <c r="EI1042" s="233">
        <f ca="1">COUNTIF('Knock Out Stages'!Q7:Q85,DT1042)</f>
        <v>0</v>
      </c>
      <c r="EJ1042" s="233">
        <f ca="1">COUNTIF('Knock Out Stages'!R7:R85,DT1042)</f>
        <v>0</v>
      </c>
      <c r="EK1042" s="233">
        <f t="shared" ca="1" si="966"/>
        <v>0</v>
      </c>
      <c r="EL1042" s="235">
        <f ca="1">RANK(EK1042,EK3:EK1250)+COUNTIF(EK3:EK1042,EK1042)-1</f>
        <v>1040</v>
      </c>
      <c r="EM1042" s="233" t="str">
        <f t="shared" ca="1" si="967"/>
        <v>Yousef Abualjazar (Jordan)</v>
      </c>
    </row>
    <row r="1043" spans="121:143" x14ac:dyDescent="0.2">
      <c r="DQ1043" s="233" t="str">
        <f ca="1">OFFSET(C2,DR1043,DS1043)</f>
        <v>Portugal</v>
      </c>
      <c r="DR1043" s="233">
        <f t="shared" si="963"/>
        <v>0</v>
      </c>
      <c r="DS1043" s="233">
        <f t="shared" si="964"/>
        <v>39</v>
      </c>
      <c r="DT1043" s="233" t="str">
        <f ca="1">OFFSET(C3,DR1043,DS1043)</f>
        <v>António Silva</v>
      </c>
      <c r="DU1043" s="233">
        <f ca="1">COUNTIF('Group Stages'!J7:J150,DT1043)</f>
        <v>0</v>
      </c>
      <c r="DV1043" s="233">
        <f ca="1">COUNTIF('Group Stages'!K7:K150,DT1043)</f>
        <v>0</v>
      </c>
      <c r="DW1043" s="233">
        <f ca="1">COUNTIF('Group Stages'!L7:L150,DT1043)</f>
        <v>0</v>
      </c>
      <c r="DX1043" s="233">
        <f ca="1">COUNTIF('Group Stages'!M7:M150,DT1043)</f>
        <v>0</v>
      </c>
      <c r="DY1043" s="233">
        <f ca="1">COUNTIF('Group Stages'!N7:N150,DT1043)</f>
        <v>0</v>
      </c>
      <c r="DZ1043" s="233">
        <f ca="1">COUNTIF('Group Stages'!O7:O150,DT1043)</f>
        <v>0</v>
      </c>
      <c r="EA1043" s="233">
        <f ca="1">COUNTIF('Group Stages'!P7:P150,DT1043)</f>
        <v>0</v>
      </c>
      <c r="EB1043" s="233">
        <f ca="1">COUNTIF('Group Stages'!Q7:Q150,DT1043)</f>
        <v>0</v>
      </c>
      <c r="EC1043" s="233">
        <f ca="1">COUNTIF('Knock Out Stages'!K7:K85,DT1043)</f>
        <v>0</v>
      </c>
      <c r="ED1043" s="233">
        <f ca="1">COUNTIF('Knock Out Stages'!L7:L85,DT1043)</f>
        <v>0</v>
      </c>
      <c r="EE1043" s="233">
        <f ca="1">COUNTIF('Knock Out Stages'!M7:M85,DT1043)</f>
        <v>0</v>
      </c>
      <c r="EF1043" s="233">
        <f ca="1">COUNTIF('Knock Out Stages'!N7:N85,DT1043)</f>
        <v>0</v>
      </c>
      <c r="EG1043" s="233">
        <f ca="1">COUNTIF('Knock Out Stages'!O7:O85,DT1043)</f>
        <v>0</v>
      </c>
      <c r="EH1043" s="233">
        <f ca="1">COUNTIF('Knock Out Stages'!P7:P85,DT1043)</f>
        <v>0</v>
      </c>
      <c r="EI1043" s="233">
        <f ca="1">COUNTIF('Knock Out Stages'!Q7:Q85,DT1043)</f>
        <v>0</v>
      </c>
      <c r="EJ1043" s="233">
        <f ca="1">COUNTIF('Knock Out Stages'!R7:R85,DT1043)</f>
        <v>0</v>
      </c>
      <c r="EK1043" s="233">
        <f t="shared" ca="1" si="966"/>
        <v>0</v>
      </c>
      <c r="EL1043" s="235">
        <f ca="1">RANK(EK1043,EK3:EK1250)+COUNTIF(EK3:EK1043,EK1043)-1</f>
        <v>1041</v>
      </c>
      <c r="EM1043" s="233" t="str">
        <f t="shared" ca="1" si="967"/>
        <v>António Silva (Portugal)</v>
      </c>
    </row>
    <row r="1044" spans="121:143" x14ac:dyDescent="0.2">
      <c r="DQ1044" s="233" t="str">
        <f ca="1">DQ1043</f>
        <v>Portugal</v>
      </c>
      <c r="DR1044" s="233">
        <f t="shared" si="963"/>
        <v>1</v>
      </c>
      <c r="DS1044" s="233">
        <f t="shared" si="964"/>
        <v>39</v>
      </c>
      <c r="DT1044" s="233" t="str">
        <f ca="1">OFFSET(C3,DR1044,DS1044)</f>
        <v>Bruno Fernandes</v>
      </c>
      <c r="DU1044" s="233">
        <f ca="1">COUNTIF('Group Stages'!J7:J150,DT1044)</f>
        <v>0</v>
      </c>
      <c r="DV1044" s="233">
        <f ca="1">COUNTIF('Group Stages'!K7:K150,DT1044)</f>
        <v>0</v>
      </c>
      <c r="DW1044" s="233">
        <f ca="1">COUNTIF('Group Stages'!L7:L150,DT1044)</f>
        <v>0</v>
      </c>
      <c r="DX1044" s="233">
        <f ca="1">COUNTIF('Group Stages'!M7:M150,DT1044)</f>
        <v>0</v>
      </c>
      <c r="DY1044" s="233">
        <f ca="1">COUNTIF('Group Stages'!N7:N150,DT1044)</f>
        <v>0</v>
      </c>
      <c r="DZ1044" s="233">
        <f ca="1">COUNTIF('Group Stages'!O7:O150,DT1044)</f>
        <v>0</v>
      </c>
      <c r="EA1044" s="233">
        <f ca="1">COUNTIF('Group Stages'!P7:P150,DT1044)</f>
        <v>0</v>
      </c>
      <c r="EB1044" s="233">
        <f ca="1">COUNTIF('Group Stages'!Q7:Q150,DT1044)</f>
        <v>0</v>
      </c>
      <c r="EC1044" s="233">
        <f ca="1">COUNTIF('Knock Out Stages'!K7:K85,DT1044)</f>
        <v>0</v>
      </c>
      <c r="ED1044" s="233">
        <f ca="1">COUNTIF('Knock Out Stages'!L7:L85,DT1044)</f>
        <v>0</v>
      </c>
      <c r="EE1044" s="233">
        <f ca="1">COUNTIF('Knock Out Stages'!M7:M85,DT1044)</f>
        <v>0</v>
      </c>
      <c r="EF1044" s="233">
        <f ca="1">COUNTIF('Knock Out Stages'!N7:N85,DT1044)</f>
        <v>0</v>
      </c>
      <c r="EG1044" s="233">
        <f ca="1">COUNTIF('Knock Out Stages'!O7:O85,DT1044)</f>
        <v>0</v>
      </c>
      <c r="EH1044" s="233">
        <f ca="1">COUNTIF('Knock Out Stages'!P7:P85,DT1044)</f>
        <v>0</v>
      </c>
      <c r="EI1044" s="233">
        <f ca="1">COUNTIF('Knock Out Stages'!Q7:Q85,DT1044)</f>
        <v>0</v>
      </c>
      <c r="EJ1044" s="233">
        <f ca="1">COUNTIF('Knock Out Stages'!R7:R85,DT1044)</f>
        <v>0</v>
      </c>
      <c r="EK1044" s="233">
        <f t="shared" ca="1" si="966"/>
        <v>0</v>
      </c>
      <c r="EL1044" s="235">
        <f ca="1">RANK(EK1044,EK3:EK1250)+COUNTIF(EK3:EK1044,EK1044)-1</f>
        <v>1042</v>
      </c>
      <c r="EM1044" s="233" t="str">
        <f t="shared" ca="1" si="967"/>
        <v>Bruno Fernandes (Portugal)</v>
      </c>
    </row>
    <row r="1045" spans="121:143" x14ac:dyDescent="0.2">
      <c r="DQ1045" s="233" t="str">
        <f t="shared" ref="DQ1045:DQ1068" ca="1" si="968">DQ1044</f>
        <v>Portugal</v>
      </c>
      <c r="DR1045" s="233">
        <f t="shared" si="963"/>
        <v>2</v>
      </c>
      <c r="DS1045" s="233">
        <f t="shared" si="964"/>
        <v>39</v>
      </c>
      <c r="DT1045" s="233" t="str">
        <f ca="1">OFFSET(C3,DR1045,DS1045)</f>
        <v>Cristiano Ronaldo</v>
      </c>
      <c r="DU1045" s="233">
        <f ca="1">COUNTIF('Group Stages'!J7:J150,DT1045)</f>
        <v>0</v>
      </c>
      <c r="DV1045" s="233">
        <f ca="1">COUNTIF('Group Stages'!K7:K150,DT1045)</f>
        <v>0</v>
      </c>
      <c r="DW1045" s="233">
        <f ca="1">COUNTIF('Group Stages'!L7:L150,DT1045)</f>
        <v>0</v>
      </c>
      <c r="DX1045" s="233">
        <f ca="1">COUNTIF('Group Stages'!M7:M150,DT1045)</f>
        <v>0</v>
      </c>
      <c r="DY1045" s="233">
        <f ca="1">COUNTIF('Group Stages'!N7:N150,DT1045)</f>
        <v>0</v>
      </c>
      <c r="DZ1045" s="233">
        <f ca="1">COUNTIF('Group Stages'!O7:O150,DT1045)</f>
        <v>0</v>
      </c>
      <c r="EA1045" s="233">
        <f ca="1">COUNTIF('Group Stages'!P7:P150,DT1045)</f>
        <v>0</v>
      </c>
      <c r="EB1045" s="233">
        <f ca="1">COUNTIF('Group Stages'!Q7:Q150,DT1045)</f>
        <v>0</v>
      </c>
      <c r="EC1045" s="233">
        <f ca="1">COUNTIF('Knock Out Stages'!K7:K85,DT1045)</f>
        <v>0</v>
      </c>
      <c r="ED1045" s="233">
        <f ca="1">COUNTIF('Knock Out Stages'!L7:L85,DT1045)</f>
        <v>0</v>
      </c>
      <c r="EE1045" s="233">
        <f ca="1">COUNTIF('Knock Out Stages'!M7:M85,DT1045)</f>
        <v>0</v>
      </c>
      <c r="EF1045" s="233">
        <f ca="1">COUNTIF('Knock Out Stages'!N7:N85,DT1045)</f>
        <v>0</v>
      </c>
      <c r="EG1045" s="233">
        <f ca="1">COUNTIF('Knock Out Stages'!O7:O85,DT1045)</f>
        <v>0</v>
      </c>
      <c r="EH1045" s="233">
        <f ca="1">COUNTIF('Knock Out Stages'!P7:P85,DT1045)</f>
        <v>0</v>
      </c>
      <c r="EI1045" s="233">
        <f ca="1">COUNTIF('Knock Out Stages'!Q7:Q85,DT1045)</f>
        <v>0</v>
      </c>
      <c r="EJ1045" s="233">
        <f ca="1">COUNTIF('Knock Out Stages'!R7:R85,DT1045)</f>
        <v>0</v>
      </c>
      <c r="EK1045" s="233">
        <f t="shared" ca="1" si="966"/>
        <v>0</v>
      </c>
      <c r="EL1045" s="235">
        <f ca="1">RANK(EK1045,EK3:EK1250)+COUNTIF(EK3:EK1045,EK1045)-1</f>
        <v>1043</v>
      </c>
      <c r="EM1045" s="233" t="str">
        <f t="shared" ca="1" si="967"/>
        <v>Cristiano Ronaldo (Portugal)</v>
      </c>
    </row>
    <row r="1046" spans="121:143" x14ac:dyDescent="0.2">
      <c r="DQ1046" s="233" t="str">
        <f t="shared" ca="1" si="968"/>
        <v>Portugal</v>
      </c>
      <c r="DR1046" s="233">
        <f t="shared" si="963"/>
        <v>3</v>
      </c>
      <c r="DS1046" s="233">
        <f t="shared" si="964"/>
        <v>39</v>
      </c>
      <c r="DT1046" s="233" t="str">
        <f ca="1">OFFSET(C3,DR1046,DS1046)</f>
        <v>Diogo Dalot</v>
      </c>
      <c r="DU1046" s="233">
        <f ca="1">COUNTIF('Group Stages'!J7:J150,DT1046)</f>
        <v>0</v>
      </c>
      <c r="DV1046" s="233">
        <f ca="1">COUNTIF('Group Stages'!K7:K150,DT1046)</f>
        <v>0</v>
      </c>
      <c r="DW1046" s="233">
        <f ca="1">COUNTIF('Group Stages'!L7:L150,DT1046)</f>
        <v>0</v>
      </c>
      <c r="DX1046" s="233">
        <f ca="1">COUNTIF('Group Stages'!M7:M150,DT1046)</f>
        <v>0</v>
      </c>
      <c r="DY1046" s="233">
        <f ca="1">COUNTIF('Group Stages'!N7:N150,DT1046)</f>
        <v>0</v>
      </c>
      <c r="DZ1046" s="233">
        <f ca="1">COUNTIF('Group Stages'!O7:O150,DT1046)</f>
        <v>0</v>
      </c>
      <c r="EA1046" s="233">
        <f ca="1">COUNTIF('Group Stages'!P7:P150,DT1046)</f>
        <v>0</v>
      </c>
      <c r="EB1046" s="233">
        <f ca="1">COUNTIF('Group Stages'!Q7:Q150,DT1046)</f>
        <v>0</v>
      </c>
      <c r="EC1046" s="233">
        <f ca="1">COUNTIF('Knock Out Stages'!K7:K85,DT1046)</f>
        <v>0</v>
      </c>
      <c r="ED1046" s="233">
        <f ca="1">COUNTIF('Knock Out Stages'!L7:L85,DT1046)</f>
        <v>0</v>
      </c>
      <c r="EE1046" s="233">
        <f ca="1">COUNTIF('Knock Out Stages'!M7:M85,DT1046)</f>
        <v>0</v>
      </c>
      <c r="EF1046" s="233">
        <f ca="1">COUNTIF('Knock Out Stages'!N7:N85,DT1046)</f>
        <v>0</v>
      </c>
      <c r="EG1046" s="233">
        <f ca="1">COUNTIF('Knock Out Stages'!O7:O85,DT1046)</f>
        <v>0</v>
      </c>
      <c r="EH1046" s="233">
        <f ca="1">COUNTIF('Knock Out Stages'!P7:P85,DT1046)</f>
        <v>0</v>
      </c>
      <c r="EI1046" s="233">
        <f ca="1">COUNTIF('Knock Out Stages'!Q7:Q85,DT1046)</f>
        <v>0</v>
      </c>
      <c r="EJ1046" s="233">
        <f ca="1">COUNTIF('Knock Out Stages'!R7:R85,DT1046)</f>
        <v>0</v>
      </c>
      <c r="EK1046" s="233">
        <f t="shared" ca="1" si="966"/>
        <v>0</v>
      </c>
      <c r="EL1046" s="235">
        <f ca="1">RANK(EK1046,EK3:EK1250)+COUNTIF(EK3:EK1046,EK1046)-1</f>
        <v>1044</v>
      </c>
      <c r="EM1046" s="233" t="str">
        <f t="shared" ca="1" si="967"/>
        <v>Diogo Dalot (Portugal)</v>
      </c>
    </row>
    <row r="1047" spans="121:143" x14ac:dyDescent="0.2">
      <c r="DQ1047" s="233" t="str">
        <f t="shared" ca="1" si="968"/>
        <v>Portugal</v>
      </c>
      <c r="DR1047" s="233">
        <f t="shared" si="963"/>
        <v>4</v>
      </c>
      <c r="DS1047" s="233">
        <f t="shared" si="964"/>
        <v>39</v>
      </c>
      <c r="DT1047" s="233" t="str">
        <f ca="1">OFFSET(C3,DR1047,DS1047)</f>
        <v>Francisco Conceição</v>
      </c>
      <c r="DU1047" s="233">
        <f ca="1">COUNTIF('Group Stages'!J7:J150,DT1047)</f>
        <v>0</v>
      </c>
      <c r="DV1047" s="233">
        <f ca="1">COUNTIF('Group Stages'!K7:K150,DT1047)</f>
        <v>0</v>
      </c>
      <c r="DW1047" s="233">
        <f ca="1">COUNTIF('Group Stages'!L7:L150,DT1047)</f>
        <v>0</v>
      </c>
      <c r="DX1047" s="233">
        <f ca="1">COUNTIF('Group Stages'!M7:M150,DT1047)</f>
        <v>0</v>
      </c>
      <c r="DY1047" s="233">
        <f ca="1">COUNTIF('Group Stages'!N7:N150,DT1047)</f>
        <v>0</v>
      </c>
      <c r="DZ1047" s="233">
        <f ca="1">COUNTIF('Group Stages'!O7:O150,DT1047)</f>
        <v>0</v>
      </c>
      <c r="EA1047" s="233">
        <f ca="1">COUNTIF('Group Stages'!P7:P150,DT1047)</f>
        <v>0</v>
      </c>
      <c r="EB1047" s="233">
        <f ca="1">COUNTIF('Group Stages'!Q7:Q150,DT1047)</f>
        <v>0</v>
      </c>
      <c r="EC1047" s="233">
        <f ca="1">COUNTIF('Knock Out Stages'!K7:K85,DT1047)</f>
        <v>0</v>
      </c>
      <c r="ED1047" s="233">
        <f ca="1">COUNTIF('Knock Out Stages'!L7:L85,DT1047)</f>
        <v>0</v>
      </c>
      <c r="EE1047" s="233">
        <f ca="1">COUNTIF('Knock Out Stages'!M7:M85,DT1047)</f>
        <v>0</v>
      </c>
      <c r="EF1047" s="233">
        <f ca="1">COUNTIF('Knock Out Stages'!N7:N85,DT1047)</f>
        <v>0</v>
      </c>
      <c r="EG1047" s="233">
        <f ca="1">COUNTIF('Knock Out Stages'!O7:O85,DT1047)</f>
        <v>0</v>
      </c>
      <c r="EH1047" s="233">
        <f ca="1">COUNTIF('Knock Out Stages'!P7:P85,DT1047)</f>
        <v>0</v>
      </c>
      <c r="EI1047" s="233">
        <f ca="1">COUNTIF('Knock Out Stages'!Q7:Q85,DT1047)</f>
        <v>0</v>
      </c>
      <c r="EJ1047" s="233">
        <f ca="1">COUNTIF('Knock Out Stages'!R7:R85,DT1047)</f>
        <v>0</v>
      </c>
      <c r="EK1047" s="233">
        <f t="shared" ca="1" si="966"/>
        <v>0</v>
      </c>
      <c r="EL1047" s="235">
        <f ca="1">RANK(EK1047,EK3:EK1250)+COUNTIF(EK3:EK1047,EK1047)-1</f>
        <v>1045</v>
      </c>
      <c r="EM1047" s="233" t="str">
        <f t="shared" ca="1" si="967"/>
        <v>Francisco Conceição (Portugal)</v>
      </c>
    </row>
    <row r="1048" spans="121:143" x14ac:dyDescent="0.2">
      <c r="DQ1048" s="233" t="str">
        <f t="shared" ca="1" si="968"/>
        <v>Portugal</v>
      </c>
      <c r="DR1048" s="233">
        <f t="shared" si="963"/>
        <v>5</v>
      </c>
      <c r="DS1048" s="233">
        <f t="shared" si="964"/>
        <v>39</v>
      </c>
      <c r="DT1048" s="233" t="str">
        <f ca="1">OFFSET(C3,DR1048,DS1048)</f>
        <v>Francisco Trincão</v>
      </c>
      <c r="DU1048" s="233">
        <f ca="1">COUNTIF('Group Stages'!J7:J150,DT1048)</f>
        <v>0</v>
      </c>
      <c r="DV1048" s="233">
        <f ca="1">COUNTIF('Group Stages'!K7:K150,DT1048)</f>
        <v>0</v>
      </c>
      <c r="DW1048" s="233">
        <f ca="1">COUNTIF('Group Stages'!L7:L150,DT1048)</f>
        <v>0</v>
      </c>
      <c r="DX1048" s="233">
        <f ca="1">COUNTIF('Group Stages'!M7:M150,DT1048)</f>
        <v>0</v>
      </c>
      <c r="DY1048" s="233">
        <f ca="1">COUNTIF('Group Stages'!N7:N150,DT1048)</f>
        <v>0</v>
      </c>
      <c r="DZ1048" s="233">
        <f ca="1">COUNTIF('Group Stages'!O7:O150,DT1048)</f>
        <v>0</v>
      </c>
      <c r="EA1048" s="233">
        <f ca="1">COUNTIF('Group Stages'!P7:P150,DT1048)</f>
        <v>0</v>
      </c>
      <c r="EB1048" s="233">
        <f ca="1">COUNTIF('Group Stages'!Q7:Q150,DT1048)</f>
        <v>0</v>
      </c>
      <c r="EC1048" s="233">
        <f ca="1">COUNTIF('Knock Out Stages'!K7:K85,DT1048)</f>
        <v>0</v>
      </c>
      <c r="ED1048" s="233">
        <f ca="1">COUNTIF('Knock Out Stages'!L7:L85,DT1048)</f>
        <v>0</v>
      </c>
      <c r="EE1048" s="233">
        <f ca="1">COUNTIF('Knock Out Stages'!M7:M85,DT1048)</f>
        <v>0</v>
      </c>
      <c r="EF1048" s="233">
        <f ca="1">COUNTIF('Knock Out Stages'!N7:N85,DT1048)</f>
        <v>0</v>
      </c>
      <c r="EG1048" s="233">
        <f ca="1">COUNTIF('Knock Out Stages'!O7:O85,DT1048)</f>
        <v>0</v>
      </c>
      <c r="EH1048" s="233">
        <f ca="1">COUNTIF('Knock Out Stages'!P7:P85,DT1048)</f>
        <v>0</v>
      </c>
      <c r="EI1048" s="233">
        <f ca="1">COUNTIF('Knock Out Stages'!Q7:Q85,DT1048)</f>
        <v>0</v>
      </c>
      <c r="EJ1048" s="233">
        <f ca="1">COUNTIF('Knock Out Stages'!R7:R85,DT1048)</f>
        <v>0</v>
      </c>
      <c r="EK1048" s="233">
        <f t="shared" ca="1" si="966"/>
        <v>0</v>
      </c>
      <c r="EL1048" s="235">
        <f ca="1">RANK(EK1048,EK3:EK1250)+COUNTIF(EK3:EK1048,EK1048)-1</f>
        <v>1046</v>
      </c>
      <c r="EM1048" s="233" t="str">
        <f t="shared" ca="1" si="967"/>
        <v>Francisco Trincão (Portugal)</v>
      </c>
    </row>
    <row r="1049" spans="121:143" x14ac:dyDescent="0.2">
      <c r="DQ1049" s="233" t="str">
        <f t="shared" ca="1" si="968"/>
        <v>Portugal</v>
      </c>
      <c r="DR1049" s="233">
        <f t="shared" si="963"/>
        <v>6</v>
      </c>
      <c r="DS1049" s="233">
        <f t="shared" si="964"/>
        <v>39</v>
      </c>
      <c r="DT1049" s="233" t="str">
        <f ca="1">OFFSET(C3,DR1049,DS1049)</f>
        <v>Gonçalo Guedes</v>
      </c>
      <c r="DU1049" s="233">
        <f ca="1">COUNTIF('Group Stages'!J7:J150,DT1049)</f>
        <v>0</v>
      </c>
      <c r="DV1049" s="233">
        <f ca="1">COUNTIF('Group Stages'!K7:K150,DT1049)</f>
        <v>0</v>
      </c>
      <c r="DW1049" s="233">
        <f ca="1">COUNTIF('Group Stages'!L7:L150,DT1049)</f>
        <v>0</v>
      </c>
      <c r="DX1049" s="233">
        <f ca="1">COUNTIF('Group Stages'!M7:M150,DT1049)</f>
        <v>0</v>
      </c>
      <c r="DY1049" s="233">
        <f ca="1">COUNTIF('Group Stages'!N7:N150,DT1049)</f>
        <v>0</v>
      </c>
      <c r="DZ1049" s="233">
        <f ca="1">COUNTIF('Group Stages'!O7:O150,DT1049)</f>
        <v>0</v>
      </c>
      <c r="EA1049" s="233">
        <f ca="1">COUNTIF('Group Stages'!P7:P150,DT1049)</f>
        <v>0</v>
      </c>
      <c r="EB1049" s="233">
        <f ca="1">COUNTIF('Group Stages'!Q7:Q150,DT1049)</f>
        <v>0</v>
      </c>
      <c r="EC1049" s="233">
        <f ca="1">COUNTIF('Knock Out Stages'!K7:K85,DT1049)</f>
        <v>0</v>
      </c>
      <c r="ED1049" s="233">
        <f ca="1">COUNTIF('Knock Out Stages'!L7:L85,DT1049)</f>
        <v>0</v>
      </c>
      <c r="EE1049" s="233">
        <f ca="1">COUNTIF('Knock Out Stages'!M7:M85,DT1049)</f>
        <v>0</v>
      </c>
      <c r="EF1049" s="233">
        <f ca="1">COUNTIF('Knock Out Stages'!N7:N85,DT1049)</f>
        <v>0</v>
      </c>
      <c r="EG1049" s="233">
        <f ca="1">COUNTIF('Knock Out Stages'!O7:O85,DT1049)</f>
        <v>0</v>
      </c>
      <c r="EH1049" s="233">
        <f ca="1">COUNTIF('Knock Out Stages'!P7:P85,DT1049)</f>
        <v>0</v>
      </c>
      <c r="EI1049" s="233">
        <f ca="1">COUNTIF('Knock Out Stages'!Q7:Q85,DT1049)</f>
        <v>0</v>
      </c>
      <c r="EJ1049" s="233">
        <f ca="1">COUNTIF('Knock Out Stages'!R7:R85,DT1049)</f>
        <v>0</v>
      </c>
      <c r="EK1049" s="233">
        <f t="shared" ca="1" si="966"/>
        <v>0</v>
      </c>
      <c r="EL1049" s="235">
        <f ca="1">RANK(EK1049,EK3:EK1250)+COUNTIF(EK3:EK1049,EK1049)-1</f>
        <v>1047</v>
      </c>
      <c r="EM1049" s="233" t="str">
        <f t="shared" ca="1" si="967"/>
        <v>Gonçalo Guedes (Portugal)</v>
      </c>
    </row>
    <row r="1050" spans="121:143" x14ac:dyDescent="0.2">
      <c r="DQ1050" s="233" t="str">
        <f t="shared" ca="1" si="968"/>
        <v>Portugal</v>
      </c>
      <c r="DR1050" s="233">
        <f t="shared" si="963"/>
        <v>7</v>
      </c>
      <c r="DS1050" s="233">
        <f t="shared" si="964"/>
        <v>39</v>
      </c>
      <c r="DT1050" s="233" t="str">
        <f ca="1">OFFSET(C3,DR1050,DS1050)</f>
        <v>Gonçalo Inacio</v>
      </c>
      <c r="DU1050" s="233">
        <f ca="1">COUNTIF('Group Stages'!J7:J150,DT1050)</f>
        <v>0</v>
      </c>
      <c r="DV1050" s="233">
        <f ca="1">COUNTIF('Group Stages'!K7:K150,DT1050)</f>
        <v>0</v>
      </c>
      <c r="DW1050" s="233">
        <f ca="1">COUNTIF('Group Stages'!L7:L150,DT1050)</f>
        <v>0</v>
      </c>
      <c r="DX1050" s="233">
        <f ca="1">COUNTIF('Group Stages'!M7:M150,DT1050)</f>
        <v>0</v>
      </c>
      <c r="DY1050" s="233">
        <f ca="1">COUNTIF('Group Stages'!N7:N150,DT1050)</f>
        <v>0</v>
      </c>
      <c r="DZ1050" s="233">
        <f ca="1">COUNTIF('Group Stages'!O7:O150,DT1050)</f>
        <v>0</v>
      </c>
      <c r="EA1050" s="233">
        <f ca="1">COUNTIF('Group Stages'!P7:P150,DT1050)</f>
        <v>0</v>
      </c>
      <c r="EB1050" s="233">
        <f ca="1">COUNTIF('Group Stages'!Q7:Q150,DT1050)</f>
        <v>0</v>
      </c>
      <c r="EC1050" s="233">
        <f ca="1">COUNTIF('Knock Out Stages'!K7:K85,DT1050)</f>
        <v>0</v>
      </c>
      <c r="ED1050" s="233">
        <f ca="1">COUNTIF('Knock Out Stages'!L7:L85,DT1050)</f>
        <v>0</v>
      </c>
      <c r="EE1050" s="233">
        <f ca="1">COUNTIF('Knock Out Stages'!M7:M85,DT1050)</f>
        <v>0</v>
      </c>
      <c r="EF1050" s="233">
        <f ca="1">COUNTIF('Knock Out Stages'!N7:N85,DT1050)</f>
        <v>0</v>
      </c>
      <c r="EG1050" s="233">
        <f ca="1">COUNTIF('Knock Out Stages'!O7:O85,DT1050)</f>
        <v>0</v>
      </c>
      <c r="EH1050" s="233">
        <f ca="1">COUNTIF('Knock Out Stages'!P7:P85,DT1050)</f>
        <v>0</v>
      </c>
      <c r="EI1050" s="233">
        <f ca="1">COUNTIF('Knock Out Stages'!Q7:Q85,DT1050)</f>
        <v>0</v>
      </c>
      <c r="EJ1050" s="233">
        <f ca="1">COUNTIF('Knock Out Stages'!R7:R85,DT1050)</f>
        <v>0</v>
      </c>
      <c r="EK1050" s="233">
        <f t="shared" ca="1" si="966"/>
        <v>0</v>
      </c>
      <c r="EL1050" s="235">
        <f ca="1">RANK(EK1050,EK3:EK1250)+COUNTIF(EK3:EK1050,EK1050)-1</f>
        <v>1048</v>
      </c>
      <c r="EM1050" s="233" t="str">
        <f t="shared" ca="1" si="967"/>
        <v>Gonçalo Inacio (Portugal)</v>
      </c>
    </row>
    <row r="1051" spans="121:143" x14ac:dyDescent="0.2">
      <c r="DQ1051" s="233" t="str">
        <f t="shared" ca="1" si="968"/>
        <v>Portugal</v>
      </c>
      <c r="DR1051" s="233">
        <f t="shared" si="963"/>
        <v>8</v>
      </c>
      <c r="DS1051" s="233">
        <f t="shared" si="964"/>
        <v>39</v>
      </c>
      <c r="DT1051" s="233" t="str">
        <f ca="1">OFFSET(C3,DR1051,DS1051)</f>
        <v>Gonçalo Ramos</v>
      </c>
      <c r="DU1051" s="233">
        <f ca="1">COUNTIF('Group Stages'!J7:J150,DT1051)</f>
        <v>0</v>
      </c>
      <c r="DV1051" s="233">
        <f ca="1">COUNTIF('Group Stages'!K7:K150,DT1051)</f>
        <v>0</v>
      </c>
      <c r="DW1051" s="233">
        <f ca="1">COUNTIF('Group Stages'!L7:L150,DT1051)</f>
        <v>0</v>
      </c>
      <c r="DX1051" s="233">
        <f ca="1">COUNTIF('Group Stages'!M7:M150,DT1051)</f>
        <v>0</v>
      </c>
      <c r="DY1051" s="233">
        <f ca="1">COUNTIF('Group Stages'!N7:N150,DT1051)</f>
        <v>0</v>
      </c>
      <c r="DZ1051" s="233">
        <f ca="1">COUNTIF('Group Stages'!O7:O150,DT1051)</f>
        <v>0</v>
      </c>
      <c r="EA1051" s="233">
        <f ca="1">COUNTIF('Group Stages'!P7:P150,DT1051)</f>
        <v>0</v>
      </c>
      <c r="EB1051" s="233">
        <f ca="1">COUNTIF('Group Stages'!Q7:Q150,DT1051)</f>
        <v>0</v>
      </c>
      <c r="EC1051" s="233">
        <f ca="1">COUNTIF('Knock Out Stages'!K7:K85,DT1051)</f>
        <v>0</v>
      </c>
      <c r="ED1051" s="233">
        <f ca="1">COUNTIF('Knock Out Stages'!L7:L85,DT1051)</f>
        <v>0</v>
      </c>
      <c r="EE1051" s="233">
        <f ca="1">COUNTIF('Knock Out Stages'!M7:M85,DT1051)</f>
        <v>0</v>
      </c>
      <c r="EF1051" s="233">
        <f ca="1">COUNTIF('Knock Out Stages'!N7:N85,DT1051)</f>
        <v>0</v>
      </c>
      <c r="EG1051" s="233">
        <f ca="1">COUNTIF('Knock Out Stages'!O7:O85,DT1051)</f>
        <v>0</v>
      </c>
      <c r="EH1051" s="233">
        <f ca="1">COUNTIF('Knock Out Stages'!P7:P85,DT1051)</f>
        <v>0</v>
      </c>
      <c r="EI1051" s="233">
        <f ca="1">COUNTIF('Knock Out Stages'!Q7:Q85,DT1051)</f>
        <v>0</v>
      </c>
      <c r="EJ1051" s="233">
        <f ca="1">COUNTIF('Knock Out Stages'!R7:R85,DT1051)</f>
        <v>0</v>
      </c>
      <c r="EK1051" s="233">
        <f t="shared" ca="1" si="966"/>
        <v>0</v>
      </c>
      <c r="EL1051" s="235">
        <f ca="1">RANK(EK1051,EK3:EK1250)+COUNTIF(EK3:EK1051,EK1051)-1</f>
        <v>1049</v>
      </c>
      <c r="EM1051" s="233" t="str">
        <f t="shared" ca="1" si="967"/>
        <v>Gonçalo Ramos (Portugal)</v>
      </c>
    </row>
    <row r="1052" spans="121:143" x14ac:dyDescent="0.2">
      <c r="DQ1052" s="233" t="str">
        <f t="shared" ca="1" si="968"/>
        <v>Portugal</v>
      </c>
      <c r="DR1052" s="233">
        <f t="shared" si="963"/>
        <v>9</v>
      </c>
      <c r="DS1052" s="233">
        <f t="shared" si="964"/>
        <v>39</v>
      </c>
      <c r="DT1052" s="233" t="str">
        <f ca="1">OFFSET(C3,DR1052,DS1052)</f>
        <v>João Cancelo</v>
      </c>
      <c r="DU1052" s="233">
        <f ca="1">COUNTIF('Group Stages'!J7:J150,DT1052)</f>
        <v>0</v>
      </c>
      <c r="DV1052" s="233">
        <f ca="1">COUNTIF('Group Stages'!K7:K150,DT1052)</f>
        <v>0</v>
      </c>
      <c r="DW1052" s="233">
        <f ca="1">COUNTIF('Group Stages'!L7:L150,DT1052)</f>
        <v>0</v>
      </c>
      <c r="DX1052" s="233">
        <f ca="1">COUNTIF('Group Stages'!M7:M150,DT1052)</f>
        <v>0</v>
      </c>
      <c r="DY1052" s="233">
        <f ca="1">COUNTIF('Group Stages'!N7:N150,DT1052)</f>
        <v>0</v>
      </c>
      <c r="DZ1052" s="233">
        <f ca="1">COUNTIF('Group Stages'!O7:O150,DT1052)</f>
        <v>0</v>
      </c>
      <c r="EA1052" s="233">
        <f ca="1">COUNTIF('Group Stages'!P7:P150,DT1052)</f>
        <v>0</v>
      </c>
      <c r="EB1052" s="233">
        <f ca="1">COUNTIF('Group Stages'!Q7:Q150,DT1052)</f>
        <v>0</v>
      </c>
      <c r="EC1052" s="233">
        <f ca="1">COUNTIF('Knock Out Stages'!K7:K85,DT1052)</f>
        <v>0</v>
      </c>
      <c r="ED1052" s="233">
        <f ca="1">COUNTIF('Knock Out Stages'!L7:L85,DT1052)</f>
        <v>0</v>
      </c>
      <c r="EE1052" s="233">
        <f ca="1">COUNTIF('Knock Out Stages'!M7:M85,DT1052)</f>
        <v>0</v>
      </c>
      <c r="EF1052" s="233">
        <f ca="1">COUNTIF('Knock Out Stages'!N7:N85,DT1052)</f>
        <v>0</v>
      </c>
      <c r="EG1052" s="233">
        <f ca="1">COUNTIF('Knock Out Stages'!O7:O85,DT1052)</f>
        <v>0</v>
      </c>
      <c r="EH1052" s="233">
        <f ca="1">COUNTIF('Knock Out Stages'!P7:P85,DT1052)</f>
        <v>0</v>
      </c>
      <c r="EI1052" s="233">
        <f ca="1">COUNTIF('Knock Out Stages'!Q7:Q85,DT1052)</f>
        <v>0</v>
      </c>
      <c r="EJ1052" s="233">
        <f ca="1">COUNTIF('Knock Out Stages'!R7:R85,DT1052)</f>
        <v>0</v>
      </c>
      <c r="EK1052" s="233">
        <f t="shared" ca="1" si="966"/>
        <v>0</v>
      </c>
      <c r="EL1052" s="235">
        <f ca="1">RANK(EK1052,EK3:EK1250)+COUNTIF(EK3:EK1052,EK1052)-1</f>
        <v>1050</v>
      </c>
      <c r="EM1052" s="233" t="str">
        <f t="shared" ca="1" si="967"/>
        <v>João Cancelo (Portugal)</v>
      </c>
    </row>
    <row r="1053" spans="121:143" x14ac:dyDescent="0.2">
      <c r="DQ1053" s="233" t="str">
        <f t="shared" ca="1" si="968"/>
        <v>Portugal</v>
      </c>
      <c r="DR1053" s="233">
        <f t="shared" si="963"/>
        <v>10</v>
      </c>
      <c r="DS1053" s="233">
        <f t="shared" si="964"/>
        <v>39</v>
      </c>
      <c r="DT1053" s="233" t="str">
        <f ca="1">OFFSET(C3,DR1053,DS1053)</f>
        <v>João Félix</v>
      </c>
      <c r="DU1053" s="233">
        <f ca="1">COUNTIF('Group Stages'!J7:J150,DT1053)</f>
        <v>0</v>
      </c>
      <c r="DV1053" s="233">
        <f ca="1">COUNTIF('Group Stages'!K7:K150,DT1053)</f>
        <v>0</v>
      </c>
      <c r="DW1053" s="233">
        <f ca="1">COUNTIF('Group Stages'!L7:L150,DT1053)</f>
        <v>0</v>
      </c>
      <c r="DX1053" s="233">
        <f ca="1">COUNTIF('Group Stages'!M7:M150,DT1053)</f>
        <v>0</v>
      </c>
      <c r="DY1053" s="233">
        <f ca="1">COUNTIF('Group Stages'!N7:N150,DT1053)</f>
        <v>0</v>
      </c>
      <c r="DZ1053" s="233">
        <f ca="1">COUNTIF('Group Stages'!O7:O150,DT1053)</f>
        <v>0</v>
      </c>
      <c r="EA1053" s="233">
        <f ca="1">COUNTIF('Group Stages'!P7:P150,DT1053)</f>
        <v>0</v>
      </c>
      <c r="EB1053" s="233">
        <f ca="1">COUNTIF('Group Stages'!Q7:Q150,DT1053)</f>
        <v>0</v>
      </c>
      <c r="EC1053" s="233">
        <f ca="1">COUNTIF('Knock Out Stages'!K7:K85,DT1053)</f>
        <v>0</v>
      </c>
      <c r="ED1053" s="233">
        <f ca="1">COUNTIF('Knock Out Stages'!L7:L85,DT1053)</f>
        <v>0</v>
      </c>
      <c r="EE1053" s="233">
        <f ca="1">COUNTIF('Knock Out Stages'!M7:M85,DT1053)</f>
        <v>0</v>
      </c>
      <c r="EF1053" s="233">
        <f ca="1">COUNTIF('Knock Out Stages'!N7:N85,DT1053)</f>
        <v>0</v>
      </c>
      <c r="EG1053" s="233">
        <f ca="1">COUNTIF('Knock Out Stages'!O7:O85,DT1053)</f>
        <v>0</v>
      </c>
      <c r="EH1053" s="233">
        <f ca="1">COUNTIF('Knock Out Stages'!P7:P85,DT1053)</f>
        <v>0</v>
      </c>
      <c r="EI1053" s="233">
        <f ca="1">COUNTIF('Knock Out Stages'!Q7:Q85,DT1053)</f>
        <v>0</v>
      </c>
      <c r="EJ1053" s="233">
        <f ca="1">COUNTIF('Knock Out Stages'!R7:R85,DT1053)</f>
        <v>0</v>
      </c>
      <c r="EK1053" s="233">
        <f t="shared" ca="1" si="966"/>
        <v>0</v>
      </c>
      <c r="EL1053" s="235">
        <f ca="1">RANK(EK1053,EK3:EK1250)+COUNTIF(EK3:EK1053,EK1053)-1</f>
        <v>1051</v>
      </c>
      <c r="EM1053" s="233" t="str">
        <f t="shared" ca="1" si="967"/>
        <v>João Félix (Portugal)</v>
      </c>
    </row>
    <row r="1054" spans="121:143" x14ac:dyDescent="0.2">
      <c r="DQ1054" s="233" t="str">
        <f t="shared" ca="1" si="968"/>
        <v>Portugal</v>
      </c>
      <c r="DR1054" s="233">
        <f t="shared" si="963"/>
        <v>11</v>
      </c>
      <c r="DS1054" s="233">
        <f t="shared" si="964"/>
        <v>39</v>
      </c>
      <c r="DT1054" s="233" t="str">
        <f ca="1">OFFSET(C3,DR1054,DS1054)</f>
        <v>João Neves</v>
      </c>
      <c r="DU1054" s="233">
        <f ca="1">COUNTIF('Group Stages'!J7:J150,DT1054)</f>
        <v>0</v>
      </c>
      <c r="DV1054" s="233">
        <f ca="1">COUNTIF('Group Stages'!K7:K150,DT1054)</f>
        <v>0</v>
      </c>
      <c r="DW1054" s="233">
        <f ca="1">COUNTIF('Group Stages'!L7:L150,DT1054)</f>
        <v>0</v>
      </c>
      <c r="DX1054" s="233">
        <f ca="1">COUNTIF('Group Stages'!M7:M150,DT1054)</f>
        <v>0</v>
      </c>
      <c r="DY1054" s="233">
        <f ca="1">COUNTIF('Group Stages'!N7:N150,DT1054)</f>
        <v>0</v>
      </c>
      <c r="DZ1054" s="233">
        <f ca="1">COUNTIF('Group Stages'!O7:O150,DT1054)</f>
        <v>0</v>
      </c>
      <c r="EA1054" s="233">
        <f ca="1">COUNTIF('Group Stages'!P7:P150,DT1054)</f>
        <v>0</v>
      </c>
      <c r="EB1054" s="233">
        <f ca="1">COUNTIF('Group Stages'!Q7:Q150,DT1054)</f>
        <v>0</v>
      </c>
      <c r="EC1054" s="233">
        <f ca="1">COUNTIF('Knock Out Stages'!K7:K85,DT1054)</f>
        <v>0</v>
      </c>
      <c r="ED1054" s="233">
        <f ca="1">COUNTIF('Knock Out Stages'!L7:L85,DT1054)</f>
        <v>0</v>
      </c>
      <c r="EE1054" s="233">
        <f ca="1">COUNTIF('Knock Out Stages'!M7:M85,DT1054)</f>
        <v>0</v>
      </c>
      <c r="EF1054" s="233">
        <f ca="1">COUNTIF('Knock Out Stages'!N7:N85,DT1054)</f>
        <v>0</v>
      </c>
      <c r="EG1054" s="233">
        <f ca="1">COUNTIF('Knock Out Stages'!O7:O85,DT1054)</f>
        <v>0</v>
      </c>
      <c r="EH1054" s="233">
        <f ca="1">COUNTIF('Knock Out Stages'!P7:P85,DT1054)</f>
        <v>0</v>
      </c>
      <c r="EI1054" s="233">
        <f ca="1">COUNTIF('Knock Out Stages'!Q7:Q85,DT1054)</f>
        <v>0</v>
      </c>
      <c r="EJ1054" s="233">
        <f ca="1">COUNTIF('Knock Out Stages'!R7:R85,DT1054)</f>
        <v>0</v>
      </c>
      <c r="EK1054" s="233">
        <f t="shared" ca="1" si="966"/>
        <v>0</v>
      </c>
      <c r="EL1054" s="235">
        <f ca="1">RANK(EK1054,EK3:EK1250)+COUNTIF(EK3:EK1054,EK1054)-1</f>
        <v>1052</v>
      </c>
      <c r="EM1054" s="233" t="str">
        <f t="shared" ca="1" si="967"/>
        <v>João Neves (Portugal)</v>
      </c>
    </row>
    <row r="1055" spans="121:143" x14ac:dyDescent="0.2">
      <c r="DQ1055" s="233" t="str">
        <f t="shared" ca="1" si="968"/>
        <v>Portugal</v>
      </c>
      <c r="DR1055" s="233">
        <f t="shared" si="963"/>
        <v>12</v>
      </c>
      <c r="DS1055" s="233">
        <f t="shared" si="964"/>
        <v>39</v>
      </c>
      <c r="DT1055" s="233" t="str">
        <f ca="1">OFFSET(C3,DR1055,DS1055)</f>
        <v>José Sá</v>
      </c>
      <c r="DU1055" s="233">
        <f ca="1">COUNTIF('Group Stages'!J7:J150,DT1055)</f>
        <v>0</v>
      </c>
      <c r="DV1055" s="233">
        <f ca="1">COUNTIF('Group Stages'!K7:K150,DT1055)</f>
        <v>0</v>
      </c>
      <c r="DW1055" s="233">
        <f ca="1">COUNTIF('Group Stages'!L7:L150,DT1055)</f>
        <v>0</v>
      </c>
      <c r="DX1055" s="233">
        <f ca="1">COUNTIF('Group Stages'!M7:M150,DT1055)</f>
        <v>0</v>
      </c>
      <c r="DY1055" s="233">
        <f ca="1">COUNTIF('Group Stages'!N7:N150,DT1055)</f>
        <v>0</v>
      </c>
      <c r="DZ1055" s="233">
        <f ca="1">COUNTIF('Group Stages'!O7:O150,DT1055)</f>
        <v>0</v>
      </c>
      <c r="EA1055" s="233">
        <f ca="1">COUNTIF('Group Stages'!P7:P150,DT1055)</f>
        <v>0</v>
      </c>
      <c r="EB1055" s="233">
        <f ca="1">COUNTIF('Group Stages'!Q7:Q150,DT1055)</f>
        <v>0</v>
      </c>
      <c r="EC1055" s="233">
        <f ca="1">COUNTIF('Knock Out Stages'!K7:K85,DT1055)</f>
        <v>0</v>
      </c>
      <c r="ED1055" s="233">
        <f ca="1">COUNTIF('Knock Out Stages'!L7:L85,DT1055)</f>
        <v>0</v>
      </c>
      <c r="EE1055" s="233">
        <f ca="1">COUNTIF('Knock Out Stages'!M7:M85,DT1055)</f>
        <v>0</v>
      </c>
      <c r="EF1055" s="233">
        <f ca="1">COUNTIF('Knock Out Stages'!N7:N85,DT1055)</f>
        <v>0</v>
      </c>
      <c r="EG1055" s="233">
        <f ca="1">COUNTIF('Knock Out Stages'!O7:O85,DT1055)</f>
        <v>0</v>
      </c>
      <c r="EH1055" s="233">
        <f ca="1">COUNTIF('Knock Out Stages'!P7:P85,DT1055)</f>
        <v>0</v>
      </c>
      <c r="EI1055" s="233">
        <f ca="1">COUNTIF('Knock Out Stages'!Q7:Q85,DT1055)</f>
        <v>0</v>
      </c>
      <c r="EJ1055" s="233">
        <f ca="1">COUNTIF('Knock Out Stages'!R7:R85,DT1055)</f>
        <v>0</v>
      </c>
      <c r="EK1055" s="233">
        <f t="shared" ca="1" si="966"/>
        <v>0</v>
      </c>
      <c r="EL1055" s="235">
        <f ca="1">RANK(EK1055,EK3:EK1250)+COUNTIF(EK3:EK1055,EK1055)-1</f>
        <v>1053</v>
      </c>
      <c r="EM1055" s="233" t="str">
        <f t="shared" ca="1" si="967"/>
        <v>José Sá (Portugal)</v>
      </c>
    </row>
    <row r="1056" spans="121:143" x14ac:dyDescent="0.2">
      <c r="DQ1056" s="233" t="str">
        <f t="shared" ca="1" si="968"/>
        <v>Portugal</v>
      </c>
      <c r="DR1056" s="233">
        <f t="shared" si="963"/>
        <v>13</v>
      </c>
      <c r="DS1056" s="233">
        <f t="shared" si="964"/>
        <v>39</v>
      </c>
      <c r="DT1056" s="233" t="str">
        <f ca="1">OFFSET(C3,DR1056,DS1056)</f>
        <v>Mário Ricardo Silva Velho</v>
      </c>
      <c r="DU1056" s="233">
        <f ca="1">COUNTIF('Group Stages'!J7:J150,DT1056)</f>
        <v>0</v>
      </c>
      <c r="DV1056" s="233">
        <f ca="1">COUNTIF('Group Stages'!K7:K150,DT1056)</f>
        <v>0</v>
      </c>
      <c r="DW1056" s="233">
        <f ca="1">COUNTIF('Group Stages'!L7:L150,DT1056)</f>
        <v>0</v>
      </c>
      <c r="DX1056" s="233">
        <f ca="1">COUNTIF('Group Stages'!M7:M150,DT1056)</f>
        <v>0</v>
      </c>
      <c r="DY1056" s="233">
        <f ca="1">COUNTIF('Group Stages'!N7:N150,DT1056)</f>
        <v>0</v>
      </c>
      <c r="DZ1056" s="233">
        <f ca="1">COUNTIF('Group Stages'!O7:O150,DT1056)</f>
        <v>0</v>
      </c>
      <c r="EA1056" s="233">
        <f ca="1">COUNTIF('Group Stages'!P7:P150,DT1056)</f>
        <v>0</v>
      </c>
      <c r="EB1056" s="233">
        <f ca="1">COUNTIF('Group Stages'!Q7:Q150,DT1056)</f>
        <v>0</v>
      </c>
      <c r="EC1056" s="233">
        <f ca="1">COUNTIF('Knock Out Stages'!K7:K85,DT1056)</f>
        <v>0</v>
      </c>
      <c r="ED1056" s="233">
        <f ca="1">COUNTIF('Knock Out Stages'!L7:L85,DT1056)</f>
        <v>0</v>
      </c>
      <c r="EE1056" s="233">
        <f ca="1">COUNTIF('Knock Out Stages'!M7:M85,DT1056)</f>
        <v>0</v>
      </c>
      <c r="EF1056" s="233">
        <f ca="1">COUNTIF('Knock Out Stages'!N7:N85,DT1056)</f>
        <v>0</v>
      </c>
      <c r="EG1056" s="233">
        <f ca="1">COUNTIF('Knock Out Stages'!O7:O85,DT1056)</f>
        <v>0</v>
      </c>
      <c r="EH1056" s="233">
        <f ca="1">COUNTIF('Knock Out Stages'!P7:P85,DT1056)</f>
        <v>0</v>
      </c>
      <c r="EI1056" s="233">
        <f ca="1">COUNTIF('Knock Out Stages'!Q7:Q85,DT1056)</f>
        <v>0</v>
      </c>
      <c r="EJ1056" s="233">
        <f ca="1">COUNTIF('Knock Out Stages'!R7:R85,DT1056)</f>
        <v>0</v>
      </c>
      <c r="EK1056" s="233">
        <f t="shared" ca="1" si="966"/>
        <v>0</v>
      </c>
      <c r="EL1056" s="235">
        <f ca="1">RANK(EK1056,EK3:EK1250)+COUNTIF(EK3:EK1056,EK1056)-1</f>
        <v>1054</v>
      </c>
      <c r="EM1056" s="233" t="str">
        <f t="shared" ca="1" si="967"/>
        <v>Mário Ricardo Silva Velho (Portugal)</v>
      </c>
    </row>
    <row r="1057" spans="121:143" x14ac:dyDescent="0.2">
      <c r="DQ1057" s="233" t="str">
        <f t="shared" ca="1" si="968"/>
        <v>Portugal</v>
      </c>
      <c r="DR1057" s="233">
        <f t="shared" si="963"/>
        <v>14</v>
      </c>
      <c r="DS1057" s="233">
        <f t="shared" si="964"/>
        <v>39</v>
      </c>
      <c r="DT1057" s="233" t="str">
        <f ca="1">OFFSET(C3,DR1057,DS1057)</f>
        <v>Mateus Fernandes</v>
      </c>
      <c r="DU1057" s="233">
        <f ca="1">COUNTIF('Group Stages'!J7:J150,DT1057)</f>
        <v>0</v>
      </c>
      <c r="DV1057" s="233">
        <f ca="1">COUNTIF('Group Stages'!K7:K150,DT1057)</f>
        <v>0</v>
      </c>
      <c r="DW1057" s="233">
        <f ca="1">COUNTIF('Group Stages'!L7:L150,DT1057)</f>
        <v>0</v>
      </c>
      <c r="DX1057" s="233">
        <f ca="1">COUNTIF('Group Stages'!M7:M150,DT1057)</f>
        <v>0</v>
      </c>
      <c r="DY1057" s="233">
        <f ca="1">COUNTIF('Group Stages'!N7:N150,DT1057)</f>
        <v>0</v>
      </c>
      <c r="DZ1057" s="233">
        <f ca="1">COUNTIF('Group Stages'!O7:O150,DT1057)</f>
        <v>0</v>
      </c>
      <c r="EA1057" s="233">
        <f ca="1">COUNTIF('Group Stages'!P7:P150,DT1057)</f>
        <v>0</v>
      </c>
      <c r="EB1057" s="233">
        <f ca="1">COUNTIF('Group Stages'!Q7:Q150,DT1057)</f>
        <v>0</v>
      </c>
      <c r="EC1057" s="233">
        <f ca="1">COUNTIF('Knock Out Stages'!K7:K85,DT1057)</f>
        <v>0</v>
      </c>
      <c r="ED1057" s="233">
        <f ca="1">COUNTIF('Knock Out Stages'!L7:L85,DT1057)</f>
        <v>0</v>
      </c>
      <c r="EE1057" s="233">
        <f ca="1">COUNTIF('Knock Out Stages'!M7:M85,DT1057)</f>
        <v>0</v>
      </c>
      <c r="EF1057" s="233">
        <f ca="1">COUNTIF('Knock Out Stages'!N7:N85,DT1057)</f>
        <v>0</v>
      </c>
      <c r="EG1057" s="233">
        <f ca="1">COUNTIF('Knock Out Stages'!O7:O85,DT1057)</f>
        <v>0</v>
      </c>
      <c r="EH1057" s="233">
        <f ca="1">COUNTIF('Knock Out Stages'!P7:P85,DT1057)</f>
        <v>0</v>
      </c>
      <c r="EI1057" s="233">
        <f ca="1">COUNTIF('Knock Out Stages'!Q7:Q85,DT1057)</f>
        <v>0</v>
      </c>
      <c r="EJ1057" s="233">
        <f ca="1">COUNTIF('Knock Out Stages'!R7:R85,DT1057)</f>
        <v>0</v>
      </c>
      <c r="EK1057" s="233">
        <f t="shared" ca="1" si="966"/>
        <v>0</v>
      </c>
      <c r="EL1057" s="235">
        <f ca="1">RANK(EK1057,EK3:EK1250)+COUNTIF(EK3:EK1057,EK1057)-1</f>
        <v>1055</v>
      </c>
      <c r="EM1057" s="233" t="str">
        <f t="shared" ca="1" si="967"/>
        <v>Mateus Fernandes (Portugal)</v>
      </c>
    </row>
    <row r="1058" spans="121:143" x14ac:dyDescent="0.2">
      <c r="DQ1058" s="233" t="str">
        <f t="shared" ca="1" si="968"/>
        <v>Portugal</v>
      </c>
      <c r="DR1058" s="233">
        <f t="shared" si="963"/>
        <v>15</v>
      </c>
      <c r="DS1058" s="233">
        <f t="shared" si="964"/>
        <v>39</v>
      </c>
      <c r="DT1058" s="233" t="str">
        <f ca="1">OFFSET(C3,DR1058,DS1058)</f>
        <v>Matheus Nunes</v>
      </c>
      <c r="DU1058" s="233">
        <f ca="1">COUNTIF('Group Stages'!J7:J150,DT1058)</f>
        <v>0</v>
      </c>
      <c r="DV1058" s="233">
        <f ca="1">COUNTIF('Group Stages'!K7:K150,DT1058)</f>
        <v>0</v>
      </c>
      <c r="DW1058" s="233">
        <f ca="1">COUNTIF('Group Stages'!L7:L150,DT1058)</f>
        <v>0</v>
      </c>
      <c r="DX1058" s="233">
        <f ca="1">COUNTIF('Group Stages'!M7:M150,DT1058)</f>
        <v>0</v>
      </c>
      <c r="DY1058" s="233">
        <f ca="1">COUNTIF('Group Stages'!N7:N150,DT1058)</f>
        <v>0</v>
      </c>
      <c r="DZ1058" s="233">
        <f ca="1">COUNTIF('Group Stages'!O7:O150,DT1058)</f>
        <v>0</v>
      </c>
      <c r="EA1058" s="233">
        <f ca="1">COUNTIF('Group Stages'!P7:P150,DT1058)</f>
        <v>0</v>
      </c>
      <c r="EB1058" s="233">
        <f ca="1">COUNTIF('Group Stages'!Q7:Q150,DT1058)</f>
        <v>0</v>
      </c>
      <c r="EC1058" s="233">
        <f ca="1">COUNTIF('Knock Out Stages'!K7:K85,DT1058)</f>
        <v>0</v>
      </c>
      <c r="ED1058" s="233">
        <f ca="1">COUNTIF('Knock Out Stages'!L7:L85,DT1058)</f>
        <v>0</v>
      </c>
      <c r="EE1058" s="233">
        <f ca="1">COUNTIF('Knock Out Stages'!M7:M85,DT1058)</f>
        <v>0</v>
      </c>
      <c r="EF1058" s="233">
        <f ca="1">COUNTIF('Knock Out Stages'!N7:N85,DT1058)</f>
        <v>0</v>
      </c>
      <c r="EG1058" s="233">
        <f ca="1">COUNTIF('Knock Out Stages'!O7:O85,DT1058)</f>
        <v>0</v>
      </c>
      <c r="EH1058" s="233">
        <f ca="1">COUNTIF('Knock Out Stages'!P7:P85,DT1058)</f>
        <v>0</v>
      </c>
      <c r="EI1058" s="233">
        <f ca="1">COUNTIF('Knock Out Stages'!Q7:Q85,DT1058)</f>
        <v>0</v>
      </c>
      <c r="EJ1058" s="233">
        <f ca="1">COUNTIF('Knock Out Stages'!R7:R85,DT1058)</f>
        <v>0</v>
      </c>
      <c r="EK1058" s="233">
        <f t="shared" ca="1" si="966"/>
        <v>0</v>
      </c>
      <c r="EL1058" s="235">
        <f ca="1">RANK(EK1058,EK3:EK1250)+COUNTIF(EK3:EK1058,EK1058)-1</f>
        <v>1056</v>
      </c>
      <c r="EM1058" s="233" t="str">
        <f t="shared" ca="1" si="967"/>
        <v>Matheus Nunes (Portugal)</v>
      </c>
    </row>
    <row r="1059" spans="121:143" x14ac:dyDescent="0.2">
      <c r="DQ1059" s="233" t="str">
        <f t="shared" ca="1" si="968"/>
        <v>Portugal</v>
      </c>
      <c r="DR1059" s="233">
        <f t="shared" si="963"/>
        <v>16</v>
      </c>
      <c r="DS1059" s="233">
        <f t="shared" si="964"/>
        <v>39</v>
      </c>
      <c r="DT1059" s="233" t="str">
        <f ca="1">OFFSET(C3,DR1059,DS1059)</f>
        <v>Nuno Mendes</v>
      </c>
      <c r="DU1059" s="233">
        <f ca="1">COUNTIF('Group Stages'!J7:J150,DT1059)</f>
        <v>0</v>
      </c>
      <c r="DV1059" s="233">
        <f ca="1">COUNTIF('Group Stages'!K7:K150,DT1059)</f>
        <v>0</v>
      </c>
      <c r="DW1059" s="233">
        <f ca="1">COUNTIF('Group Stages'!L7:L150,DT1059)</f>
        <v>0</v>
      </c>
      <c r="DX1059" s="233">
        <f ca="1">COUNTIF('Group Stages'!M7:M150,DT1059)</f>
        <v>0</v>
      </c>
      <c r="DY1059" s="233">
        <f ca="1">COUNTIF('Group Stages'!N7:N150,DT1059)</f>
        <v>0</v>
      </c>
      <c r="DZ1059" s="233">
        <f ca="1">COUNTIF('Group Stages'!O7:O150,DT1059)</f>
        <v>0</v>
      </c>
      <c r="EA1059" s="233">
        <f ca="1">COUNTIF('Group Stages'!P7:P150,DT1059)</f>
        <v>0</v>
      </c>
      <c r="EB1059" s="233">
        <f ca="1">COUNTIF('Group Stages'!Q7:Q150,DT1059)</f>
        <v>0</v>
      </c>
      <c r="EC1059" s="233">
        <f ca="1">COUNTIF('Knock Out Stages'!K7:K85,DT1059)</f>
        <v>0</v>
      </c>
      <c r="ED1059" s="233">
        <f ca="1">COUNTIF('Knock Out Stages'!L7:L85,DT1059)</f>
        <v>0</v>
      </c>
      <c r="EE1059" s="233">
        <f ca="1">COUNTIF('Knock Out Stages'!M7:M85,DT1059)</f>
        <v>0</v>
      </c>
      <c r="EF1059" s="233">
        <f ca="1">COUNTIF('Knock Out Stages'!N7:N85,DT1059)</f>
        <v>0</v>
      </c>
      <c r="EG1059" s="233">
        <f ca="1">COUNTIF('Knock Out Stages'!O7:O85,DT1059)</f>
        <v>0</v>
      </c>
      <c r="EH1059" s="233">
        <f ca="1">COUNTIF('Knock Out Stages'!P7:P85,DT1059)</f>
        <v>0</v>
      </c>
      <c r="EI1059" s="233">
        <f ca="1">COUNTIF('Knock Out Stages'!Q7:Q85,DT1059)</f>
        <v>0</v>
      </c>
      <c r="EJ1059" s="233">
        <f ca="1">COUNTIF('Knock Out Stages'!R7:R85,DT1059)</f>
        <v>0</v>
      </c>
      <c r="EK1059" s="233">
        <f t="shared" ca="1" si="966"/>
        <v>0</v>
      </c>
      <c r="EL1059" s="235">
        <f ca="1">RANK(EK1059,EK3:EK1250)+COUNTIF(EK3:EK1059,EK1059)-1</f>
        <v>1057</v>
      </c>
      <c r="EM1059" s="233" t="str">
        <f t="shared" ca="1" si="967"/>
        <v>Nuno Mendes (Portugal)</v>
      </c>
    </row>
    <row r="1060" spans="121:143" x14ac:dyDescent="0.2">
      <c r="DQ1060" s="233" t="str">
        <f t="shared" ca="1" si="968"/>
        <v>Portugal</v>
      </c>
      <c r="DR1060" s="233">
        <f t="shared" si="963"/>
        <v>17</v>
      </c>
      <c r="DS1060" s="233">
        <f t="shared" si="964"/>
        <v>39</v>
      </c>
      <c r="DT1060" s="233" t="str">
        <f ca="1">OFFSET(C3,DR1060,DS1060)</f>
        <v>Paulinho</v>
      </c>
      <c r="DU1060" s="233">
        <f ca="1">COUNTIF('Group Stages'!J7:J150,DT1060)</f>
        <v>0</v>
      </c>
      <c r="DV1060" s="233">
        <f ca="1">COUNTIF('Group Stages'!K7:K150,DT1060)</f>
        <v>0</v>
      </c>
      <c r="DW1060" s="233">
        <f ca="1">COUNTIF('Group Stages'!L7:L150,DT1060)</f>
        <v>0</v>
      </c>
      <c r="DX1060" s="233">
        <f ca="1">COUNTIF('Group Stages'!M7:M150,DT1060)</f>
        <v>0</v>
      </c>
      <c r="DY1060" s="233">
        <f ca="1">COUNTIF('Group Stages'!N7:N150,DT1060)</f>
        <v>0</v>
      </c>
      <c r="DZ1060" s="233">
        <f ca="1">COUNTIF('Group Stages'!O7:O150,DT1060)</f>
        <v>0</v>
      </c>
      <c r="EA1060" s="233">
        <f ca="1">COUNTIF('Group Stages'!P7:P150,DT1060)</f>
        <v>0</v>
      </c>
      <c r="EB1060" s="233">
        <f ca="1">COUNTIF('Group Stages'!Q7:Q150,DT1060)</f>
        <v>0</v>
      </c>
      <c r="EC1060" s="233">
        <f ca="1">COUNTIF('Knock Out Stages'!K7:K85,DT1060)</f>
        <v>0</v>
      </c>
      <c r="ED1060" s="233">
        <f ca="1">COUNTIF('Knock Out Stages'!L7:L85,DT1060)</f>
        <v>0</v>
      </c>
      <c r="EE1060" s="233">
        <f ca="1">COUNTIF('Knock Out Stages'!M7:M85,DT1060)</f>
        <v>0</v>
      </c>
      <c r="EF1060" s="233">
        <f ca="1">COUNTIF('Knock Out Stages'!N7:N85,DT1060)</f>
        <v>0</v>
      </c>
      <c r="EG1060" s="233">
        <f ca="1">COUNTIF('Knock Out Stages'!O7:O85,DT1060)</f>
        <v>0</v>
      </c>
      <c r="EH1060" s="233">
        <f ca="1">COUNTIF('Knock Out Stages'!P7:P85,DT1060)</f>
        <v>0</v>
      </c>
      <c r="EI1060" s="233">
        <f ca="1">COUNTIF('Knock Out Stages'!Q7:Q85,DT1060)</f>
        <v>0</v>
      </c>
      <c r="EJ1060" s="233">
        <f ca="1">COUNTIF('Knock Out Stages'!R7:R85,DT1060)</f>
        <v>0</v>
      </c>
      <c r="EK1060" s="233">
        <f t="shared" ca="1" si="966"/>
        <v>0</v>
      </c>
      <c r="EL1060" s="235">
        <f ca="1">RANK(EK1060,EK3:EK1250)+COUNTIF(EK3:EK1060,EK1060)-1</f>
        <v>1058</v>
      </c>
      <c r="EM1060" s="233" t="str">
        <f t="shared" ca="1" si="967"/>
        <v>Paulinho (Portugal)</v>
      </c>
    </row>
    <row r="1061" spans="121:143" x14ac:dyDescent="0.2">
      <c r="DQ1061" s="233" t="str">
        <f t="shared" ca="1" si="968"/>
        <v>Portugal</v>
      </c>
      <c r="DR1061" s="233">
        <f t="shared" si="963"/>
        <v>18</v>
      </c>
      <c r="DS1061" s="233">
        <f t="shared" si="964"/>
        <v>39</v>
      </c>
      <c r="DT1061" s="233" t="str">
        <f ca="1">OFFSET(C3,DR1061,DS1061)</f>
        <v>Pedro Gonçalves</v>
      </c>
      <c r="DU1061" s="233">
        <f ca="1">COUNTIF('Group Stages'!J7:J150,DT1061)</f>
        <v>0</v>
      </c>
      <c r="DV1061" s="233">
        <f ca="1">COUNTIF('Group Stages'!K7:K150,DT1061)</f>
        <v>0</v>
      </c>
      <c r="DW1061" s="233">
        <f ca="1">COUNTIF('Group Stages'!L7:L150,DT1061)</f>
        <v>0</v>
      </c>
      <c r="DX1061" s="233">
        <f ca="1">COUNTIF('Group Stages'!M7:M150,DT1061)</f>
        <v>0</v>
      </c>
      <c r="DY1061" s="233">
        <f ca="1">COUNTIF('Group Stages'!N7:N150,DT1061)</f>
        <v>0</v>
      </c>
      <c r="DZ1061" s="233">
        <f ca="1">COUNTIF('Group Stages'!O7:O150,DT1061)</f>
        <v>0</v>
      </c>
      <c r="EA1061" s="233">
        <f ca="1">COUNTIF('Group Stages'!P7:P150,DT1061)</f>
        <v>0</v>
      </c>
      <c r="EB1061" s="233">
        <f ca="1">COUNTIF('Group Stages'!Q7:Q150,DT1061)</f>
        <v>0</v>
      </c>
      <c r="EC1061" s="233">
        <f ca="1">COUNTIF('Knock Out Stages'!K7:K85,DT1061)</f>
        <v>0</v>
      </c>
      <c r="ED1061" s="233">
        <f ca="1">COUNTIF('Knock Out Stages'!L7:L85,DT1061)</f>
        <v>0</v>
      </c>
      <c r="EE1061" s="233">
        <f ca="1">COUNTIF('Knock Out Stages'!M7:M85,DT1061)</f>
        <v>0</v>
      </c>
      <c r="EF1061" s="233">
        <f ca="1">COUNTIF('Knock Out Stages'!N7:N85,DT1061)</f>
        <v>0</v>
      </c>
      <c r="EG1061" s="233">
        <f ca="1">COUNTIF('Knock Out Stages'!O7:O85,DT1061)</f>
        <v>0</v>
      </c>
      <c r="EH1061" s="233">
        <f ca="1">COUNTIF('Knock Out Stages'!P7:P85,DT1061)</f>
        <v>0</v>
      </c>
      <c r="EI1061" s="233">
        <f ca="1">COUNTIF('Knock Out Stages'!Q7:Q85,DT1061)</f>
        <v>0</v>
      </c>
      <c r="EJ1061" s="233">
        <f ca="1">COUNTIF('Knock Out Stages'!R7:R85,DT1061)</f>
        <v>0</v>
      </c>
      <c r="EK1061" s="233">
        <f t="shared" ca="1" si="966"/>
        <v>0</v>
      </c>
      <c r="EL1061" s="235">
        <f ca="1">RANK(EK1061,EK3:EK1250)+COUNTIF(EK3:EK1061,EK1061)-1</f>
        <v>1059</v>
      </c>
      <c r="EM1061" s="233" t="str">
        <f t="shared" ca="1" si="967"/>
        <v>Pedro Gonçalves (Portugal)</v>
      </c>
    </row>
    <row r="1062" spans="121:143" x14ac:dyDescent="0.2">
      <c r="DQ1062" s="233" t="str">
        <f t="shared" ca="1" si="968"/>
        <v>Portugal</v>
      </c>
      <c r="DR1062" s="233">
        <f t="shared" si="963"/>
        <v>19</v>
      </c>
      <c r="DS1062" s="233">
        <f t="shared" si="964"/>
        <v>39</v>
      </c>
      <c r="DT1062" s="233" t="str">
        <f ca="1">OFFSET(C3,DR1062,DS1062)</f>
        <v>Pedro Neto</v>
      </c>
      <c r="DU1062" s="233">
        <f ca="1">COUNTIF('Group Stages'!J7:J150,DT1062)</f>
        <v>0</v>
      </c>
      <c r="DV1062" s="233">
        <f ca="1">COUNTIF('Group Stages'!K7:K150,DT1062)</f>
        <v>0</v>
      </c>
      <c r="DW1062" s="233">
        <f ca="1">COUNTIF('Group Stages'!L7:L150,DT1062)</f>
        <v>0</v>
      </c>
      <c r="DX1062" s="233">
        <f ca="1">COUNTIF('Group Stages'!M7:M150,DT1062)</f>
        <v>0</v>
      </c>
      <c r="DY1062" s="233">
        <f ca="1">COUNTIF('Group Stages'!N7:N150,DT1062)</f>
        <v>0</v>
      </c>
      <c r="DZ1062" s="233">
        <f ca="1">COUNTIF('Group Stages'!O7:O150,DT1062)</f>
        <v>0</v>
      </c>
      <c r="EA1062" s="233">
        <f ca="1">COUNTIF('Group Stages'!P7:P150,DT1062)</f>
        <v>0</v>
      </c>
      <c r="EB1062" s="233">
        <f ca="1">COUNTIF('Group Stages'!Q7:Q150,DT1062)</f>
        <v>0</v>
      </c>
      <c r="EC1062" s="233">
        <f ca="1">COUNTIF('Knock Out Stages'!K7:K85,DT1062)</f>
        <v>0</v>
      </c>
      <c r="ED1062" s="233">
        <f ca="1">COUNTIF('Knock Out Stages'!L7:L85,DT1062)</f>
        <v>0</v>
      </c>
      <c r="EE1062" s="233">
        <f ca="1">COUNTIF('Knock Out Stages'!M7:M85,DT1062)</f>
        <v>0</v>
      </c>
      <c r="EF1062" s="233">
        <f ca="1">COUNTIF('Knock Out Stages'!N7:N85,DT1062)</f>
        <v>0</v>
      </c>
      <c r="EG1062" s="233">
        <f ca="1">COUNTIF('Knock Out Stages'!O7:O85,DT1062)</f>
        <v>0</v>
      </c>
      <c r="EH1062" s="233">
        <f ca="1">COUNTIF('Knock Out Stages'!P7:P85,DT1062)</f>
        <v>0</v>
      </c>
      <c r="EI1062" s="233">
        <f ca="1">COUNTIF('Knock Out Stages'!Q7:Q85,DT1062)</f>
        <v>0</v>
      </c>
      <c r="EJ1062" s="233">
        <f ca="1">COUNTIF('Knock Out Stages'!R7:R85,DT1062)</f>
        <v>0</v>
      </c>
      <c r="EK1062" s="233">
        <f t="shared" ca="1" si="966"/>
        <v>0</v>
      </c>
      <c r="EL1062" s="235">
        <f ca="1">RANK(EK1062,EK3:EK1250)+COUNTIF(EK3:EK1062,EK1062)-1</f>
        <v>1060</v>
      </c>
      <c r="EM1062" s="233" t="str">
        <f t="shared" ca="1" si="967"/>
        <v>Pedro Neto (Portugal)</v>
      </c>
    </row>
    <row r="1063" spans="121:143" x14ac:dyDescent="0.2">
      <c r="DQ1063" s="233" t="str">
        <f t="shared" ca="1" si="968"/>
        <v>Portugal</v>
      </c>
      <c r="DR1063" s="233">
        <f t="shared" si="963"/>
        <v>20</v>
      </c>
      <c r="DS1063" s="233">
        <f t="shared" si="964"/>
        <v>39</v>
      </c>
      <c r="DT1063" s="233" t="str">
        <f ca="1">OFFSET(C3,DR1063,DS1063)</f>
        <v>Renato Veiga</v>
      </c>
      <c r="DU1063" s="233">
        <f ca="1">COUNTIF('Group Stages'!J7:J150,DT1063)</f>
        <v>0</v>
      </c>
      <c r="DV1063" s="233">
        <f ca="1">COUNTIF('Group Stages'!K7:K150,DT1063)</f>
        <v>0</v>
      </c>
      <c r="DW1063" s="233">
        <f ca="1">COUNTIF('Group Stages'!L7:L150,DT1063)</f>
        <v>0</v>
      </c>
      <c r="DX1063" s="233">
        <f ca="1">COUNTIF('Group Stages'!M7:M150,DT1063)</f>
        <v>0</v>
      </c>
      <c r="DY1063" s="233">
        <f ca="1">COUNTIF('Group Stages'!N7:N150,DT1063)</f>
        <v>0</v>
      </c>
      <c r="DZ1063" s="233">
        <f ca="1">COUNTIF('Group Stages'!O7:O150,DT1063)</f>
        <v>0</v>
      </c>
      <c r="EA1063" s="233">
        <f ca="1">COUNTIF('Group Stages'!P7:P150,DT1063)</f>
        <v>0</v>
      </c>
      <c r="EB1063" s="233">
        <f ca="1">COUNTIF('Group Stages'!Q7:Q150,DT1063)</f>
        <v>0</v>
      </c>
      <c r="EC1063" s="233">
        <f ca="1">COUNTIF('Knock Out Stages'!K7:K85,DT1063)</f>
        <v>0</v>
      </c>
      <c r="ED1063" s="233">
        <f ca="1">COUNTIF('Knock Out Stages'!L7:L85,DT1063)</f>
        <v>0</v>
      </c>
      <c r="EE1063" s="233">
        <f ca="1">COUNTIF('Knock Out Stages'!M7:M85,DT1063)</f>
        <v>0</v>
      </c>
      <c r="EF1063" s="233">
        <f ca="1">COUNTIF('Knock Out Stages'!N7:N85,DT1063)</f>
        <v>0</v>
      </c>
      <c r="EG1063" s="233">
        <f ca="1">COUNTIF('Knock Out Stages'!O7:O85,DT1063)</f>
        <v>0</v>
      </c>
      <c r="EH1063" s="233">
        <f ca="1">COUNTIF('Knock Out Stages'!P7:P85,DT1063)</f>
        <v>0</v>
      </c>
      <c r="EI1063" s="233">
        <f ca="1">COUNTIF('Knock Out Stages'!Q7:Q85,DT1063)</f>
        <v>0</v>
      </c>
      <c r="EJ1063" s="233">
        <f ca="1">COUNTIF('Knock Out Stages'!R7:R85,DT1063)</f>
        <v>0</v>
      </c>
      <c r="EK1063" s="233">
        <f t="shared" ca="1" si="966"/>
        <v>0</v>
      </c>
      <c r="EL1063" s="235">
        <f ca="1">RANK(EK1063,EK3:EK1250)+COUNTIF(EK3:EK1063,EK1063)-1</f>
        <v>1061</v>
      </c>
      <c r="EM1063" s="233" t="str">
        <f t="shared" ca="1" si="967"/>
        <v>Renato Veiga (Portugal)</v>
      </c>
    </row>
    <row r="1064" spans="121:143" x14ac:dyDescent="0.2">
      <c r="DQ1064" s="233" t="str">
        <f t="shared" ca="1" si="968"/>
        <v>Portugal</v>
      </c>
      <c r="DR1064" s="233">
        <f t="shared" si="963"/>
        <v>21</v>
      </c>
      <c r="DS1064" s="233">
        <f t="shared" si="964"/>
        <v>39</v>
      </c>
      <c r="DT1064" s="233" t="str">
        <f ca="1">OFFSET(C3,DR1064,DS1064)</f>
        <v>Ricardo Horta</v>
      </c>
      <c r="DU1064" s="233">
        <f ca="1">COUNTIF('Group Stages'!J7:J150,DT1064)</f>
        <v>0</v>
      </c>
      <c r="DV1064" s="233">
        <f ca="1">COUNTIF('Group Stages'!K7:K150,DT1064)</f>
        <v>0</v>
      </c>
      <c r="DW1064" s="233">
        <f ca="1">COUNTIF('Group Stages'!L7:L150,DT1064)</f>
        <v>0</v>
      </c>
      <c r="DX1064" s="233">
        <f ca="1">COUNTIF('Group Stages'!M7:M150,DT1064)</f>
        <v>0</v>
      </c>
      <c r="DY1064" s="233">
        <f ca="1">COUNTIF('Group Stages'!N7:N150,DT1064)</f>
        <v>0</v>
      </c>
      <c r="DZ1064" s="233">
        <f ca="1">COUNTIF('Group Stages'!O7:O150,DT1064)</f>
        <v>0</v>
      </c>
      <c r="EA1064" s="233">
        <f ca="1">COUNTIF('Group Stages'!P7:P150,DT1064)</f>
        <v>0</v>
      </c>
      <c r="EB1064" s="233">
        <f ca="1">COUNTIF('Group Stages'!Q7:Q150,DT1064)</f>
        <v>0</v>
      </c>
      <c r="EC1064" s="233">
        <f ca="1">COUNTIF('Knock Out Stages'!K7:K85,DT1064)</f>
        <v>0</v>
      </c>
      <c r="ED1064" s="233">
        <f ca="1">COUNTIF('Knock Out Stages'!L7:L85,DT1064)</f>
        <v>0</v>
      </c>
      <c r="EE1064" s="233">
        <f ca="1">COUNTIF('Knock Out Stages'!M7:M85,DT1064)</f>
        <v>0</v>
      </c>
      <c r="EF1064" s="233">
        <f ca="1">COUNTIF('Knock Out Stages'!N7:N85,DT1064)</f>
        <v>0</v>
      </c>
      <c r="EG1064" s="233">
        <f ca="1">COUNTIF('Knock Out Stages'!O7:O85,DT1064)</f>
        <v>0</v>
      </c>
      <c r="EH1064" s="233">
        <f ca="1">COUNTIF('Knock Out Stages'!P7:P85,DT1064)</f>
        <v>0</v>
      </c>
      <c r="EI1064" s="233">
        <f ca="1">COUNTIF('Knock Out Stages'!Q7:Q85,DT1064)</f>
        <v>0</v>
      </c>
      <c r="EJ1064" s="233">
        <f ca="1">COUNTIF('Knock Out Stages'!R7:R85,DT1064)</f>
        <v>0</v>
      </c>
      <c r="EK1064" s="233">
        <f t="shared" ca="1" si="966"/>
        <v>0</v>
      </c>
      <c r="EL1064" s="235">
        <f ca="1">RANK(EK1064,EK3:EK1250)+COUNTIF(EK3:EK1064,EK1064)-1</f>
        <v>1062</v>
      </c>
      <c r="EM1064" s="233" t="str">
        <f t="shared" ca="1" si="967"/>
        <v>Ricardo Horta (Portugal)</v>
      </c>
    </row>
    <row r="1065" spans="121:143" x14ac:dyDescent="0.2">
      <c r="DQ1065" s="233" t="str">
        <f t="shared" ca="1" si="968"/>
        <v>Portugal</v>
      </c>
      <c r="DR1065" s="233">
        <f t="shared" si="963"/>
        <v>22</v>
      </c>
      <c r="DS1065" s="233">
        <f t="shared" si="964"/>
        <v>39</v>
      </c>
      <c r="DT1065" s="233" t="str">
        <f ca="1">OFFSET(C3,DR1065,DS1065)</f>
        <v>Rúben Neves</v>
      </c>
      <c r="DU1065" s="233">
        <f ca="1">COUNTIF('Group Stages'!J7:J150,DT1065)</f>
        <v>0</v>
      </c>
      <c r="DV1065" s="233">
        <f ca="1">COUNTIF('Group Stages'!K7:K150,DT1065)</f>
        <v>0</v>
      </c>
      <c r="DW1065" s="233">
        <f ca="1">COUNTIF('Group Stages'!L7:L150,DT1065)</f>
        <v>0</v>
      </c>
      <c r="DX1065" s="233">
        <f ca="1">COUNTIF('Group Stages'!M7:M150,DT1065)</f>
        <v>0</v>
      </c>
      <c r="DY1065" s="233">
        <f ca="1">COUNTIF('Group Stages'!N7:N150,DT1065)</f>
        <v>0</v>
      </c>
      <c r="DZ1065" s="233">
        <f ca="1">COUNTIF('Group Stages'!O7:O150,DT1065)</f>
        <v>0</v>
      </c>
      <c r="EA1065" s="233">
        <f ca="1">COUNTIF('Group Stages'!P7:P150,DT1065)</f>
        <v>0</v>
      </c>
      <c r="EB1065" s="233">
        <f ca="1">COUNTIF('Group Stages'!Q7:Q150,DT1065)</f>
        <v>0</v>
      </c>
      <c r="EC1065" s="233">
        <f ca="1">COUNTIF('Knock Out Stages'!K7:K85,DT1065)</f>
        <v>0</v>
      </c>
      <c r="ED1065" s="233">
        <f ca="1">COUNTIF('Knock Out Stages'!L7:L85,DT1065)</f>
        <v>0</v>
      </c>
      <c r="EE1065" s="233">
        <f ca="1">COUNTIF('Knock Out Stages'!M7:M85,DT1065)</f>
        <v>0</v>
      </c>
      <c r="EF1065" s="233">
        <f ca="1">COUNTIF('Knock Out Stages'!N7:N85,DT1065)</f>
        <v>0</v>
      </c>
      <c r="EG1065" s="233">
        <f ca="1">COUNTIF('Knock Out Stages'!O7:O85,DT1065)</f>
        <v>0</v>
      </c>
      <c r="EH1065" s="233">
        <f ca="1">COUNTIF('Knock Out Stages'!P7:P85,DT1065)</f>
        <v>0</v>
      </c>
      <c r="EI1065" s="233">
        <f ca="1">COUNTIF('Knock Out Stages'!Q7:Q85,DT1065)</f>
        <v>0</v>
      </c>
      <c r="EJ1065" s="233">
        <f ca="1">COUNTIF('Knock Out Stages'!R7:R85,DT1065)</f>
        <v>0</v>
      </c>
      <c r="EK1065" s="233">
        <f t="shared" ca="1" si="966"/>
        <v>0</v>
      </c>
      <c r="EL1065" s="235">
        <f ca="1">RANK(EK1065,EK3:EK1250)+COUNTIF(EK3:EK1065,EK1065)-1</f>
        <v>1063</v>
      </c>
      <c r="EM1065" s="233" t="str">
        <f t="shared" ca="1" si="967"/>
        <v>Rúben Neves (Portugal)</v>
      </c>
    </row>
    <row r="1066" spans="121:143" x14ac:dyDescent="0.2">
      <c r="DQ1066" s="233" t="str">
        <f t="shared" ca="1" si="968"/>
        <v>Portugal</v>
      </c>
      <c r="DR1066" s="233">
        <f t="shared" si="963"/>
        <v>23</v>
      </c>
      <c r="DS1066" s="233">
        <f t="shared" si="964"/>
        <v>39</v>
      </c>
      <c r="DT1066" s="233" t="str">
        <f ca="1">OFFSET(C3,DR1066,DS1066)</f>
        <v>Rui Silva</v>
      </c>
      <c r="DU1066" s="233">
        <f ca="1">COUNTIF('Group Stages'!J7:J150,DT1066)</f>
        <v>0</v>
      </c>
      <c r="DV1066" s="233">
        <f ca="1">COUNTIF('Group Stages'!K7:K150,DT1066)</f>
        <v>0</v>
      </c>
      <c r="DW1066" s="233">
        <f ca="1">COUNTIF('Group Stages'!L7:L150,DT1066)</f>
        <v>0</v>
      </c>
      <c r="DX1066" s="233">
        <f ca="1">COUNTIF('Group Stages'!M7:M150,DT1066)</f>
        <v>0</v>
      </c>
      <c r="DY1066" s="233">
        <f ca="1">COUNTIF('Group Stages'!N7:N150,DT1066)</f>
        <v>0</v>
      </c>
      <c r="DZ1066" s="233">
        <f ca="1">COUNTIF('Group Stages'!O7:O150,DT1066)</f>
        <v>0</v>
      </c>
      <c r="EA1066" s="233">
        <f ca="1">COUNTIF('Group Stages'!P7:P150,DT1066)</f>
        <v>0</v>
      </c>
      <c r="EB1066" s="233">
        <f ca="1">COUNTIF('Group Stages'!Q7:Q150,DT1066)</f>
        <v>0</v>
      </c>
      <c r="EC1066" s="233">
        <f ca="1">COUNTIF('Knock Out Stages'!K7:K85,DT1066)</f>
        <v>0</v>
      </c>
      <c r="ED1066" s="233">
        <f ca="1">COUNTIF('Knock Out Stages'!L7:L85,DT1066)</f>
        <v>0</v>
      </c>
      <c r="EE1066" s="233">
        <f ca="1">COUNTIF('Knock Out Stages'!M7:M85,DT1066)</f>
        <v>0</v>
      </c>
      <c r="EF1066" s="233">
        <f ca="1">COUNTIF('Knock Out Stages'!N7:N85,DT1066)</f>
        <v>0</v>
      </c>
      <c r="EG1066" s="233">
        <f ca="1">COUNTIF('Knock Out Stages'!O7:O85,DT1066)</f>
        <v>0</v>
      </c>
      <c r="EH1066" s="233">
        <f ca="1">COUNTIF('Knock Out Stages'!P7:P85,DT1066)</f>
        <v>0</v>
      </c>
      <c r="EI1066" s="233">
        <f ca="1">COUNTIF('Knock Out Stages'!Q7:Q85,DT1066)</f>
        <v>0</v>
      </c>
      <c r="EJ1066" s="233">
        <f ca="1">COUNTIF('Knock Out Stages'!R7:R85,DT1066)</f>
        <v>0</v>
      </c>
      <c r="EK1066" s="233">
        <f t="shared" ca="1" si="966"/>
        <v>0</v>
      </c>
      <c r="EL1066" s="235">
        <f ca="1">RANK(EK1066,EK3:EK1250)+COUNTIF(EK3:EK1066,EK1066)-1</f>
        <v>1064</v>
      </c>
      <c r="EM1066" s="233" t="str">
        <f t="shared" ca="1" si="967"/>
        <v>Rui Silva (Portugal)</v>
      </c>
    </row>
    <row r="1067" spans="121:143" x14ac:dyDescent="0.2">
      <c r="DQ1067" s="233" t="str">
        <f t="shared" ca="1" si="968"/>
        <v>Portugal</v>
      </c>
      <c r="DR1067" s="233">
        <f t="shared" si="963"/>
        <v>24</v>
      </c>
      <c r="DS1067" s="233">
        <f t="shared" si="964"/>
        <v>39</v>
      </c>
      <c r="DT1067" s="233" t="str">
        <f ca="1">OFFSET(C3,DR1067,DS1067)</f>
        <v>Samú Costa</v>
      </c>
      <c r="DU1067" s="233">
        <f ca="1">COUNTIF('Group Stages'!J7:J150,DT1067)</f>
        <v>0</v>
      </c>
      <c r="DV1067" s="233">
        <f ca="1">COUNTIF('Group Stages'!K7:K150,DT1067)</f>
        <v>0</v>
      </c>
      <c r="DW1067" s="233">
        <f ca="1">COUNTIF('Group Stages'!L7:L150,DT1067)</f>
        <v>0</v>
      </c>
      <c r="DX1067" s="233">
        <f ca="1">COUNTIF('Group Stages'!M7:M150,DT1067)</f>
        <v>0</v>
      </c>
      <c r="DY1067" s="233">
        <f ca="1">COUNTIF('Group Stages'!N7:N150,DT1067)</f>
        <v>0</v>
      </c>
      <c r="DZ1067" s="233">
        <f ca="1">COUNTIF('Group Stages'!O7:O150,DT1067)</f>
        <v>0</v>
      </c>
      <c r="EA1067" s="233">
        <f ca="1">COUNTIF('Group Stages'!P7:P150,DT1067)</f>
        <v>0</v>
      </c>
      <c r="EB1067" s="233">
        <f ca="1">COUNTIF('Group Stages'!Q7:Q150,DT1067)</f>
        <v>0</v>
      </c>
      <c r="EC1067" s="233">
        <f ca="1">COUNTIF('Knock Out Stages'!K7:K85,DT1067)</f>
        <v>0</v>
      </c>
      <c r="ED1067" s="233">
        <f ca="1">COUNTIF('Knock Out Stages'!L7:L85,DT1067)</f>
        <v>0</v>
      </c>
      <c r="EE1067" s="233">
        <f ca="1">COUNTIF('Knock Out Stages'!M7:M85,DT1067)</f>
        <v>0</v>
      </c>
      <c r="EF1067" s="233">
        <f ca="1">COUNTIF('Knock Out Stages'!N7:N85,DT1067)</f>
        <v>0</v>
      </c>
      <c r="EG1067" s="233">
        <f ca="1">COUNTIF('Knock Out Stages'!O7:O85,DT1067)</f>
        <v>0</v>
      </c>
      <c r="EH1067" s="233">
        <f ca="1">COUNTIF('Knock Out Stages'!P7:P85,DT1067)</f>
        <v>0</v>
      </c>
      <c r="EI1067" s="233">
        <f ca="1">COUNTIF('Knock Out Stages'!Q7:Q85,DT1067)</f>
        <v>0</v>
      </c>
      <c r="EJ1067" s="233">
        <f ca="1">COUNTIF('Knock Out Stages'!R7:R85,DT1067)</f>
        <v>0</v>
      </c>
      <c r="EK1067" s="233">
        <f t="shared" ca="1" si="966"/>
        <v>0</v>
      </c>
      <c r="EL1067" s="235">
        <f ca="1">RANK(EK1067,EK3:EK1250)+COUNTIF(EK3:EK1067,EK1067)-1</f>
        <v>1065</v>
      </c>
      <c r="EM1067" s="233" t="str">
        <f t="shared" ca="1" si="967"/>
        <v>Samú Costa (Portugal)</v>
      </c>
    </row>
    <row r="1068" spans="121:143" x14ac:dyDescent="0.2">
      <c r="DQ1068" s="233" t="str">
        <f t="shared" ca="1" si="968"/>
        <v>Portugal</v>
      </c>
      <c r="DR1068" s="233">
        <f t="shared" si="963"/>
        <v>25</v>
      </c>
      <c r="DS1068" s="233">
        <f t="shared" si="964"/>
        <v>39</v>
      </c>
      <c r="DT1068" s="233" t="str">
        <f ca="1">OFFSET(C3,DR1068,DS1068)</f>
        <v>Tomás Lemos Araújo</v>
      </c>
      <c r="DU1068" s="233">
        <f ca="1">COUNTIF('Group Stages'!J7:J150,DT1068)</f>
        <v>0</v>
      </c>
      <c r="DV1068" s="233">
        <f ca="1">COUNTIF('Group Stages'!K7:K150,DT1068)</f>
        <v>0</v>
      </c>
      <c r="DW1068" s="233">
        <f ca="1">COUNTIF('Group Stages'!L7:L150,DT1068)</f>
        <v>0</v>
      </c>
      <c r="DX1068" s="233">
        <f ca="1">COUNTIF('Group Stages'!M7:M150,DT1068)</f>
        <v>0</v>
      </c>
      <c r="DY1068" s="233">
        <f ca="1">COUNTIF('Group Stages'!N7:N150,DT1068)</f>
        <v>0</v>
      </c>
      <c r="DZ1068" s="233">
        <f ca="1">COUNTIF('Group Stages'!O7:O150,DT1068)</f>
        <v>0</v>
      </c>
      <c r="EA1068" s="233">
        <f ca="1">COUNTIF('Group Stages'!P7:P150,DT1068)</f>
        <v>0</v>
      </c>
      <c r="EB1068" s="233">
        <f ca="1">COUNTIF('Group Stages'!Q7:Q150,DT1068)</f>
        <v>0</v>
      </c>
      <c r="EC1068" s="233">
        <f ca="1">COUNTIF('Knock Out Stages'!K7:K85,DT1068)</f>
        <v>0</v>
      </c>
      <c r="ED1068" s="233">
        <f ca="1">COUNTIF('Knock Out Stages'!L7:L85,DT1068)</f>
        <v>0</v>
      </c>
      <c r="EE1068" s="233">
        <f ca="1">COUNTIF('Knock Out Stages'!M7:M85,DT1068)</f>
        <v>0</v>
      </c>
      <c r="EF1068" s="233">
        <f ca="1">COUNTIF('Knock Out Stages'!N7:N85,DT1068)</f>
        <v>0</v>
      </c>
      <c r="EG1068" s="233">
        <f ca="1">COUNTIF('Knock Out Stages'!O7:O85,DT1068)</f>
        <v>0</v>
      </c>
      <c r="EH1068" s="233">
        <f ca="1">COUNTIF('Knock Out Stages'!P7:P85,DT1068)</f>
        <v>0</v>
      </c>
      <c r="EI1068" s="233">
        <f ca="1">COUNTIF('Knock Out Stages'!Q7:Q85,DT1068)</f>
        <v>0</v>
      </c>
      <c r="EJ1068" s="233">
        <f ca="1">COUNTIF('Knock Out Stages'!R7:R85,DT1068)</f>
        <v>0</v>
      </c>
      <c r="EK1068" s="233">
        <f t="shared" ca="1" si="966"/>
        <v>0</v>
      </c>
      <c r="EL1068" s="235">
        <f ca="1">RANK(EK1068,EK3:EK1250)+COUNTIF(EK3:EK1068,EK1068)-1</f>
        <v>1066</v>
      </c>
      <c r="EM1068" s="233" t="str">
        <f t="shared" ca="1" si="967"/>
        <v>Tomás Lemos Araújo (Portugal)</v>
      </c>
    </row>
    <row r="1069" spans="121:143" x14ac:dyDescent="0.2">
      <c r="DQ1069" s="233" t="str">
        <f ca="1">OFFSET(C2,DR1069,DS1069)</f>
        <v>DR Congo</v>
      </c>
      <c r="DR1069" s="233">
        <f t="shared" si="963"/>
        <v>0</v>
      </c>
      <c r="DS1069" s="233">
        <f t="shared" si="964"/>
        <v>40</v>
      </c>
      <c r="DT1069" s="233" t="str">
        <f ca="1">OFFSET(C3,DR1069,DS1069)</f>
        <v>Aaron Wan-Bissaka</v>
      </c>
      <c r="DU1069" s="233">
        <f ca="1">COUNTIF('Group Stages'!J7:J150,DT1069)</f>
        <v>0</v>
      </c>
      <c r="DV1069" s="233">
        <f ca="1">COUNTIF('Group Stages'!K7:K150,DT1069)</f>
        <v>0</v>
      </c>
      <c r="DW1069" s="233">
        <f ca="1">COUNTIF('Group Stages'!L7:L150,DT1069)</f>
        <v>0</v>
      </c>
      <c r="DX1069" s="233">
        <f ca="1">COUNTIF('Group Stages'!M7:M150,DT1069)</f>
        <v>0</v>
      </c>
      <c r="DY1069" s="233">
        <f ca="1">COUNTIF('Group Stages'!N7:N150,DT1069)</f>
        <v>0</v>
      </c>
      <c r="DZ1069" s="233">
        <f ca="1">COUNTIF('Group Stages'!O7:O150,DT1069)</f>
        <v>0</v>
      </c>
      <c r="EA1069" s="233">
        <f ca="1">COUNTIF('Group Stages'!P7:P150,DT1069)</f>
        <v>0</v>
      </c>
      <c r="EB1069" s="233">
        <f ca="1">COUNTIF('Group Stages'!Q7:Q150,DT1069)</f>
        <v>0</v>
      </c>
      <c r="EC1069" s="233">
        <f ca="1">COUNTIF('Knock Out Stages'!K7:K85,DT1069)</f>
        <v>0</v>
      </c>
      <c r="ED1069" s="233">
        <f ca="1">COUNTIF('Knock Out Stages'!L7:L85,DT1069)</f>
        <v>0</v>
      </c>
      <c r="EE1069" s="233">
        <f ca="1">COUNTIF('Knock Out Stages'!M7:M85,DT1069)</f>
        <v>0</v>
      </c>
      <c r="EF1069" s="233">
        <f ca="1">COUNTIF('Knock Out Stages'!N7:N85,DT1069)</f>
        <v>0</v>
      </c>
      <c r="EG1069" s="233">
        <f ca="1">COUNTIF('Knock Out Stages'!O7:O85,DT1069)</f>
        <v>0</v>
      </c>
      <c r="EH1069" s="233">
        <f ca="1">COUNTIF('Knock Out Stages'!P7:P85,DT1069)</f>
        <v>0</v>
      </c>
      <c r="EI1069" s="233">
        <f ca="1">COUNTIF('Knock Out Stages'!Q7:Q85,DT1069)</f>
        <v>0</v>
      </c>
      <c r="EJ1069" s="233">
        <f ca="1">COUNTIF('Knock Out Stages'!R7:R85,DT1069)</f>
        <v>0</v>
      </c>
      <c r="EK1069" s="233">
        <f t="shared" ca="1" si="966"/>
        <v>0</v>
      </c>
      <c r="EL1069" s="235">
        <f ca="1">RANK(EK1069,EK3:EK1250)+COUNTIF(EK3:EK1069,EK1069)-1</f>
        <v>1067</v>
      </c>
      <c r="EM1069" s="233" t="str">
        <f t="shared" ca="1" si="967"/>
        <v>Aaron Wan-Bissaka (DR Congo)</v>
      </c>
    </row>
    <row r="1070" spans="121:143" x14ac:dyDescent="0.2">
      <c r="DQ1070" s="233" t="str">
        <f ca="1">DQ1069</f>
        <v>DR Congo</v>
      </c>
      <c r="DR1070" s="233">
        <f t="shared" si="963"/>
        <v>1</v>
      </c>
      <c r="DS1070" s="233">
        <f t="shared" si="964"/>
        <v>40</v>
      </c>
      <c r="DT1070" s="233" t="str">
        <f ca="1">OFFSET(C3,DR1070,DS1070)</f>
        <v>Arthur Masuaku</v>
      </c>
      <c r="DU1070" s="233">
        <f ca="1">COUNTIF('Group Stages'!J7:J150,DT1070)</f>
        <v>0</v>
      </c>
      <c r="DV1070" s="233">
        <f ca="1">COUNTIF('Group Stages'!K7:K150,DT1070)</f>
        <v>0</v>
      </c>
      <c r="DW1070" s="233">
        <f ca="1">COUNTIF('Group Stages'!L7:L150,DT1070)</f>
        <v>0</v>
      </c>
      <c r="DX1070" s="233">
        <f ca="1">COUNTIF('Group Stages'!M7:M150,DT1070)</f>
        <v>0</v>
      </c>
      <c r="DY1070" s="233">
        <f ca="1">COUNTIF('Group Stages'!N7:N150,DT1070)</f>
        <v>0</v>
      </c>
      <c r="DZ1070" s="233">
        <f ca="1">COUNTIF('Group Stages'!O7:O150,DT1070)</f>
        <v>0</v>
      </c>
      <c r="EA1070" s="233">
        <f ca="1">COUNTIF('Group Stages'!P7:P150,DT1070)</f>
        <v>0</v>
      </c>
      <c r="EB1070" s="233">
        <f ca="1">COUNTIF('Group Stages'!Q7:Q150,DT1070)</f>
        <v>0</v>
      </c>
      <c r="EC1070" s="233">
        <f ca="1">COUNTIF('Knock Out Stages'!K7:K85,DT1070)</f>
        <v>0</v>
      </c>
      <c r="ED1070" s="233">
        <f ca="1">COUNTIF('Knock Out Stages'!L7:L85,DT1070)</f>
        <v>0</v>
      </c>
      <c r="EE1070" s="233">
        <f ca="1">COUNTIF('Knock Out Stages'!M7:M85,DT1070)</f>
        <v>0</v>
      </c>
      <c r="EF1070" s="233">
        <f ca="1">COUNTIF('Knock Out Stages'!N7:N85,DT1070)</f>
        <v>0</v>
      </c>
      <c r="EG1070" s="233">
        <f ca="1">COUNTIF('Knock Out Stages'!O7:O85,DT1070)</f>
        <v>0</v>
      </c>
      <c r="EH1070" s="233">
        <f ca="1">COUNTIF('Knock Out Stages'!P7:P85,DT1070)</f>
        <v>0</v>
      </c>
      <c r="EI1070" s="233">
        <f ca="1">COUNTIF('Knock Out Stages'!Q7:Q85,DT1070)</f>
        <v>0</v>
      </c>
      <c r="EJ1070" s="233">
        <f ca="1">COUNTIF('Knock Out Stages'!R7:R85,DT1070)</f>
        <v>0</v>
      </c>
      <c r="EK1070" s="233">
        <f t="shared" ca="1" si="966"/>
        <v>0</v>
      </c>
      <c r="EL1070" s="235">
        <f ca="1">RANK(EK1070,EK3:EK1250)+COUNTIF(EK3:EK1070,EK1070)-1</f>
        <v>1068</v>
      </c>
      <c r="EM1070" s="233" t="str">
        <f t="shared" ca="1" si="967"/>
        <v>Arthur Masuaku (DR Congo)</v>
      </c>
    </row>
    <row r="1071" spans="121:143" x14ac:dyDescent="0.2">
      <c r="DQ1071" s="233" t="str">
        <f t="shared" ref="DQ1071:DQ1094" ca="1" si="969">DQ1070</f>
        <v>DR Congo</v>
      </c>
      <c r="DR1071" s="233">
        <f t="shared" si="963"/>
        <v>2</v>
      </c>
      <c r="DS1071" s="233">
        <f t="shared" si="964"/>
        <v>40</v>
      </c>
      <c r="DT1071" s="233" t="str">
        <f ca="1">OFFSET(C3,DR1071,DS1071)</f>
        <v>Axel Tuanzebe</v>
      </c>
      <c r="DU1071" s="233">
        <f ca="1">COUNTIF('Group Stages'!J7:J150,DT1071)</f>
        <v>0</v>
      </c>
      <c r="DV1071" s="233">
        <f ca="1">COUNTIF('Group Stages'!K7:K150,DT1071)</f>
        <v>0</v>
      </c>
      <c r="DW1071" s="233">
        <f ca="1">COUNTIF('Group Stages'!L7:L150,DT1071)</f>
        <v>0</v>
      </c>
      <c r="DX1071" s="233">
        <f ca="1">COUNTIF('Group Stages'!M7:M150,DT1071)</f>
        <v>0</v>
      </c>
      <c r="DY1071" s="233">
        <f ca="1">COUNTIF('Group Stages'!N7:N150,DT1071)</f>
        <v>0</v>
      </c>
      <c r="DZ1071" s="233">
        <f ca="1">COUNTIF('Group Stages'!O7:O150,DT1071)</f>
        <v>0</v>
      </c>
      <c r="EA1071" s="233">
        <f ca="1">COUNTIF('Group Stages'!P7:P150,DT1071)</f>
        <v>0</v>
      </c>
      <c r="EB1071" s="233">
        <f ca="1">COUNTIF('Group Stages'!Q7:Q150,DT1071)</f>
        <v>0</v>
      </c>
      <c r="EC1071" s="233">
        <f ca="1">COUNTIF('Knock Out Stages'!K7:K85,DT1071)</f>
        <v>0</v>
      </c>
      <c r="ED1071" s="233">
        <f ca="1">COUNTIF('Knock Out Stages'!L7:L85,DT1071)</f>
        <v>0</v>
      </c>
      <c r="EE1071" s="233">
        <f ca="1">COUNTIF('Knock Out Stages'!M7:M85,DT1071)</f>
        <v>0</v>
      </c>
      <c r="EF1071" s="233">
        <f ca="1">COUNTIF('Knock Out Stages'!N7:N85,DT1071)</f>
        <v>0</v>
      </c>
      <c r="EG1071" s="233">
        <f ca="1">COUNTIF('Knock Out Stages'!O7:O85,DT1071)</f>
        <v>0</v>
      </c>
      <c r="EH1071" s="233">
        <f ca="1">COUNTIF('Knock Out Stages'!P7:P85,DT1071)</f>
        <v>0</v>
      </c>
      <c r="EI1071" s="233">
        <f ca="1">COUNTIF('Knock Out Stages'!Q7:Q85,DT1071)</f>
        <v>0</v>
      </c>
      <c r="EJ1071" s="233">
        <f ca="1">COUNTIF('Knock Out Stages'!R7:R85,DT1071)</f>
        <v>0</v>
      </c>
      <c r="EK1071" s="233">
        <f t="shared" ca="1" si="966"/>
        <v>0</v>
      </c>
      <c r="EL1071" s="235">
        <f ca="1">RANK(EK1071,EK3:EK1250)+COUNTIF(EK3:EK1071,EK1071)-1</f>
        <v>1069</v>
      </c>
      <c r="EM1071" s="233" t="str">
        <f t="shared" ca="1" si="967"/>
        <v>Axel Tuanzebe (DR Congo)</v>
      </c>
    </row>
    <row r="1072" spans="121:143" x14ac:dyDescent="0.2">
      <c r="DQ1072" s="233" t="str">
        <f t="shared" ca="1" si="969"/>
        <v>DR Congo</v>
      </c>
      <c r="DR1072" s="233">
        <f t="shared" si="963"/>
        <v>3</v>
      </c>
      <c r="DS1072" s="233">
        <f t="shared" si="964"/>
        <v>40</v>
      </c>
      <c r="DT1072" s="233" t="str">
        <f ca="1">OFFSET(C3,DR1072,DS1072)</f>
        <v>Brian Cipenga</v>
      </c>
      <c r="DU1072" s="233">
        <f ca="1">COUNTIF('Group Stages'!J7:J150,DT1072)</f>
        <v>0</v>
      </c>
      <c r="DV1072" s="233">
        <f ca="1">COUNTIF('Group Stages'!K7:K150,DT1072)</f>
        <v>0</v>
      </c>
      <c r="DW1072" s="233">
        <f ca="1">COUNTIF('Group Stages'!L7:L150,DT1072)</f>
        <v>0</v>
      </c>
      <c r="DX1072" s="233">
        <f ca="1">COUNTIF('Group Stages'!M7:M150,DT1072)</f>
        <v>0</v>
      </c>
      <c r="DY1072" s="233">
        <f ca="1">COUNTIF('Group Stages'!N7:N150,DT1072)</f>
        <v>0</v>
      </c>
      <c r="DZ1072" s="233">
        <f ca="1">COUNTIF('Group Stages'!O7:O150,DT1072)</f>
        <v>0</v>
      </c>
      <c r="EA1072" s="233">
        <f ca="1">COUNTIF('Group Stages'!P7:P150,DT1072)</f>
        <v>0</v>
      </c>
      <c r="EB1072" s="233">
        <f ca="1">COUNTIF('Group Stages'!Q7:Q150,DT1072)</f>
        <v>0</v>
      </c>
      <c r="EC1072" s="233">
        <f ca="1">COUNTIF('Knock Out Stages'!K7:K85,DT1072)</f>
        <v>0</v>
      </c>
      <c r="ED1072" s="233">
        <f ca="1">COUNTIF('Knock Out Stages'!L7:L85,DT1072)</f>
        <v>0</v>
      </c>
      <c r="EE1072" s="233">
        <f ca="1">COUNTIF('Knock Out Stages'!M7:M85,DT1072)</f>
        <v>0</v>
      </c>
      <c r="EF1072" s="233">
        <f ca="1">COUNTIF('Knock Out Stages'!N7:N85,DT1072)</f>
        <v>0</v>
      </c>
      <c r="EG1072" s="233">
        <f ca="1">COUNTIF('Knock Out Stages'!O7:O85,DT1072)</f>
        <v>0</v>
      </c>
      <c r="EH1072" s="233">
        <f ca="1">COUNTIF('Knock Out Stages'!P7:P85,DT1072)</f>
        <v>0</v>
      </c>
      <c r="EI1072" s="233">
        <f ca="1">COUNTIF('Knock Out Stages'!Q7:Q85,DT1072)</f>
        <v>0</v>
      </c>
      <c r="EJ1072" s="233">
        <f ca="1">COUNTIF('Knock Out Stages'!R7:R85,DT1072)</f>
        <v>0</v>
      </c>
      <c r="EK1072" s="233">
        <f t="shared" ca="1" si="966"/>
        <v>0</v>
      </c>
      <c r="EL1072" s="235">
        <f ca="1">RANK(EK1072,EK3:EK1250)+COUNTIF(EK3:EK1072,EK1072)-1</f>
        <v>1070</v>
      </c>
      <c r="EM1072" s="233" t="str">
        <f t="shared" ca="1" si="967"/>
        <v>Brian Cipenga (DR Congo)</v>
      </c>
    </row>
    <row r="1073" spans="121:143" x14ac:dyDescent="0.2">
      <c r="DQ1073" s="233" t="str">
        <f t="shared" ca="1" si="969"/>
        <v>DR Congo</v>
      </c>
      <c r="DR1073" s="233">
        <f t="shared" si="963"/>
        <v>4</v>
      </c>
      <c r="DS1073" s="233">
        <f t="shared" si="964"/>
        <v>40</v>
      </c>
      <c r="DT1073" s="233" t="str">
        <f ca="1">OFFSET(C3,DR1073,DS1073)</f>
        <v>Cédric Bakambu</v>
      </c>
      <c r="DU1073" s="233">
        <f ca="1">COUNTIF('Group Stages'!J7:J150,DT1073)</f>
        <v>0</v>
      </c>
      <c r="DV1073" s="233">
        <f ca="1">COUNTIF('Group Stages'!K7:K150,DT1073)</f>
        <v>0</v>
      </c>
      <c r="DW1073" s="233">
        <f ca="1">COUNTIF('Group Stages'!L7:L150,DT1073)</f>
        <v>0</v>
      </c>
      <c r="DX1073" s="233">
        <f ca="1">COUNTIF('Group Stages'!M7:M150,DT1073)</f>
        <v>0</v>
      </c>
      <c r="DY1073" s="233">
        <f ca="1">COUNTIF('Group Stages'!N7:N150,DT1073)</f>
        <v>0</v>
      </c>
      <c r="DZ1073" s="233">
        <f ca="1">COUNTIF('Group Stages'!O7:O150,DT1073)</f>
        <v>0</v>
      </c>
      <c r="EA1073" s="233">
        <f ca="1">COUNTIF('Group Stages'!P7:P150,DT1073)</f>
        <v>0</v>
      </c>
      <c r="EB1073" s="233">
        <f ca="1">COUNTIF('Group Stages'!Q7:Q150,DT1073)</f>
        <v>0</v>
      </c>
      <c r="EC1073" s="233">
        <f ca="1">COUNTIF('Knock Out Stages'!K7:K85,DT1073)</f>
        <v>0</v>
      </c>
      <c r="ED1073" s="233">
        <f ca="1">COUNTIF('Knock Out Stages'!L7:L85,DT1073)</f>
        <v>0</v>
      </c>
      <c r="EE1073" s="233">
        <f ca="1">COUNTIF('Knock Out Stages'!M7:M85,DT1073)</f>
        <v>0</v>
      </c>
      <c r="EF1073" s="233">
        <f ca="1">COUNTIF('Knock Out Stages'!N7:N85,DT1073)</f>
        <v>0</v>
      </c>
      <c r="EG1073" s="233">
        <f ca="1">COUNTIF('Knock Out Stages'!O7:O85,DT1073)</f>
        <v>0</v>
      </c>
      <c r="EH1073" s="233">
        <f ca="1">COUNTIF('Knock Out Stages'!P7:P85,DT1073)</f>
        <v>0</v>
      </c>
      <c r="EI1073" s="233">
        <f ca="1">COUNTIF('Knock Out Stages'!Q7:Q85,DT1073)</f>
        <v>0</v>
      </c>
      <c r="EJ1073" s="233">
        <f ca="1">COUNTIF('Knock Out Stages'!R7:R85,DT1073)</f>
        <v>0</v>
      </c>
      <c r="EK1073" s="233">
        <f t="shared" ca="1" si="966"/>
        <v>0</v>
      </c>
      <c r="EL1073" s="235">
        <f ca="1">RANK(EK1073,EK3:EK1250)+COUNTIF(EK3:EK1073,EK1073)-1</f>
        <v>1071</v>
      </c>
      <c r="EM1073" s="233" t="str">
        <f t="shared" ca="1" si="967"/>
        <v>Cédric Bakambu (DR Congo)</v>
      </c>
    </row>
    <row r="1074" spans="121:143" x14ac:dyDescent="0.2">
      <c r="DQ1074" s="233" t="str">
        <f t="shared" ca="1" si="969"/>
        <v>DR Congo</v>
      </c>
      <c r="DR1074" s="233">
        <f t="shared" si="963"/>
        <v>5</v>
      </c>
      <c r="DS1074" s="233">
        <f t="shared" si="964"/>
        <v>40</v>
      </c>
      <c r="DT1074" s="233" t="str">
        <f ca="1">OFFSET(C3,DR1074,DS1074)</f>
        <v>Chancel Mbemba</v>
      </c>
      <c r="DU1074" s="233">
        <f ca="1">COUNTIF('Group Stages'!J7:J150,DT1074)</f>
        <v>0</v>
      </c>
      <c r="DV1074" s="233">
        <f ca="1">COUNTIF('Group Stages'!K7:K150,DT1074)</f>
        <v>0</v>
      </c>
      <c r="DW1074" s="233">
        <f ca="1">COUNTIF('Group Stages'!L7:L150,DT1074)</f>
        <v>0</v>
      </c>
      <c r="DX1074" s="233">
        <f ca="1">COUNTIF('Group Stages'!M7:M150,DT1074)</f>
        <v>0</v>
      </c>
      <c r="DY1074" s="233">
        <f ca="1">COUNTIF('Group Stages'!N7:N150,DT1074)</f>
        <v>0</v>
      </c>
      <c r="DZ1074" s="233">
        <f ca="1">COUNTIF('Group Stages'!O7:O150,DT1074)</f>
        <v>0</v>
      </c>
      <c r="EA1074" s="233">
        <f ca="1">COUNTIF('Group Stages'!P7:P150,DT1074)</f>
        <v>0</v>
      </c>
      <c r="EB1074" s="233">
        <f ca="1">COUNTIF('Group Stages'!Q7:Q150,DT1074)</f>
        <v>0</v>
      </c>
      <c r="EC1074" s="233">
        <f ca="1">COUNTIF('Knock Out Stages'!K7:K85,DT1074)</f>
        <v>0</v>
      </c>
      <c r="ED1074" s="233">
        <f ca="1">COUNTIF('Knock Out Stages'!L7:L85,DT1074)</f>
        <v>0</v>
      </c>
      <c r="EE1074" s="233">
        <f ca="1">COUNTIF('Knock Out Stages'!M7:M85,DT1074)</f>
        <v>0</v>
      </c>
      <c r="EF1074" s="233">
        <f ca="1">COUNTIF('Knock Out Stages'!N7:N85,DT1074)</f>
        <v>0</v>
      </c>
      <c r="EG1074" s="233">
        <f ca="1">COUNTIF('Knock Out Stages'!O7:O85,DT1074)</f>
        <v>0</v>
      </c>
      <c r="EH1074" s="233">
        <f ca="1">COUNTIF('Knock Out Stages'!P7:P85,DT1074)</f>
        <v>0</v>
      </c>
      <c r="EI1074" s="233">
        <f ca="1">COUNTIF('Knock Out Stages'!Q7:Q85,DT1074)</f>
        <v>0</v>
      </c>
      <c r="EJ1074" s="233">
        <f ca="1">COUNTIF('Knock Out Stages'!R7:R85,DT1074)</f>
        <v>0</v>
      </c>
      <c r="EK1074" s="233">
        <f t="shared" ca="1" si="966"/>
        <v>0</v>
      </c>
      <c r="EL1074" s="235">
        <f ca="1">RANK(EK1074,EK3:EK1250)+COUNTIF(EK3:EK1074,EK1074)-1</f>
        <v>1072</v>
      </c>
      <c r="EM1074" s="233" t="str">
        <f t="shared" ca="1" si="967"/>
        <v>Chancel Mbemba (DR Congo)</v>
      </c>
    </row>
    <row r="1075" spans="121:143" x14ac:dyDescent="0.2">
      <c r="DQ1075" s="233" t="str">
        <f t="shared" ca="1" si="969"/>
        <v>DR Congo</v>
      </c>
      <c r="DR1075" s="233">
        <f t="shared" si="963"/>
        <v>6</v>
      </c>
      <c r="DS1075" s="233">
        <f t="shared" si="964"/>
        <v>40</v>
      </c>
      <c r="DT1075" s="233" t="str">
        <f ca="1">OFFSET(C3,DR1075,DS1075)</f>
        <v>Charles Pickel</v>
      </c>
      <c r="DU1075" s="233">
        <f ca="1">COUNTIF('Group Stages'!J7:J150,DT1075)</f>
        <v>0</v>
      </c>
      <c r="DV1075" s="233">
        <f ca="1">COUNTIF('Group Stages'!K7:K150,DT1075)</f>
        <v>0</v>
      </c>
      <c r="DW1075" s="233">
        <f ca="1">COUNTIF('Group Stages'!L7:L150,DT1075)</f>
        <v>0</v>
      </c>
      <c r="DX1075" s="233">
        <f ca="1">COUNTIF('Group Stages'!M7:M150,DT1075)</f>
        <v>0</v>
      </c>
      <c r="DY1075" s="233">
        <f ca="1">COUNTIF('Group Stages'!N7:N150,DT1075)</f>
        <v>0</v>
      </c>
      <c r="DZ1075" s="233">
        <f ca="1">COUNTIF('Group Stages'!O7:O150,DT1075)</f>
        <v>0</v>
      </c>
      <c r="EA1075" s="233">
        <f ca="1">COUNTIF('Group Stages'!P7:P150,DT1075)</f>
        <v>0</v>
      </c>
      <c r="EB1075" s="233">
        <f ca="1">COUNTIF('Group Stages'!Q7:Q150,DT1075)</f>
        <v>0</v>
      </c>
      <c r="EC1075" s="233">
        <f ca="1">COUNTIF('Knock Out Stages'!K7:K85,DT1075)</f>
        <v>0</v>
      </c>
      <c r="ED1075" s="233">
        <f ca="1">COUNTIF('Knock Out Stages'!L7:L85,DT1075)</f>
        <v>0</v>
      </c>
      <c r="EE1075" s="233">
        <f ca="1">COUNTIF('Knock Out Stages'!M7:M85,DT1075)</f>
        <v>0</v>
      </c>
      <c r="EF1075" s="233">
        <f ca="1">COUNTIF('Knock Out Stages'!N7:N85,DT1075)</f>
        <v>0</v>
      </c>
      <c r="EG1075" s="233">
        <f ca="1">COUNTIF('Knock Out Stages'!O7:O85,DT1075)</f>
        <v>0</v>
      </c>
      <c r="EH1075" s="233">
        <f ca="1">COUNTIF('Knock Out Stages'!P7:P85,DT1075)</f>
        <v>0</v>
      </c>
      <c r="EI1075" s="233">
        <f ca="1">COUNTIF('Knock Out Stages'!Q7:Q85,DT1075)</f>
        <v>0</v>
      </c>
      <c r="EJ1075" s="233">
        <f ca="1">COUNTIF('Knock Out Stages'!R7:R85,DT1075)</f>
        <v>0</v>
      </c>
      <c r="EK1075" s="233">
        <f t="shared" ca="1" si="966"/>
        <v>0</v>
      </c>
      <c r="EL1075" s="235">
        <f ca="1">RANK(EK1075,EK3:EK1250)+COUNTIF(EK3:EK1075,EK1075)-1</f>
        <v>1073</v>
      </c>
      <c r="EM1075" s="233" t="str">
        <f t="shared" ca="1" si="967"/>
        <v>Charles Pickel (DR Congo)</v>
      </c>
    </row>
    <row r="1076" spans="121:143" x14ac:dyDescent="0.2">
      <c r="DQ1076" s="233" t="str">
        <f t="shared" ca="1" si="969"/>
        <v>DR Congo</v>
      </c>
      <c r="DR1076" s="233">
        <f t="shared" si="963"/>
        <v>7</v>
      </c>
      <c r="DS1076" s="233">
        <f t="shared" si="964"/>
        <v>40</v>
      </c>
      <c r="DT1076" s="233" t="str">
        <f ca="1">OFFSET(C3,DR1076,DS1076)</f>
        <v>Dylan Batubinsika</v>
      </c>
      <c r="DU1076" s="233">
        <f ca="1">COUNTIF('Group Stages'!J7:J150,DT1076)</f>
        <v>0</v>
      </c>
      <c r="DV1076" s="233">
        <f ca="1">COUNTIF('Group Stages'!K7:K150,DT1076)</f>
        <v>0</v>
      </c>
      <c r="DW1076" s="233">
        <f ca="1">COUNTIF('Group Stages'!L7:L150,DT1076)</f>
        <v>0</v>
      </c>
      <c r="DX1076" s="233">
        <f ca="1">COUNTIF('Group Stages'!M7:M150,DT1076)</f>
        <v>0</v>
      </c>
      <c r="DY1076" s="233">
        <f ca="1">COUNTIF('Group Stages'!N7:N150,DT1076)</f>
        <v>0</v>
      </c>
      <c r="DZ1076" s="233">
        <f ca="1">COUNTIF('Group Stages'!O7:O150,DT1076)</f>
        <v>0</v>
      </c>
      <c r="EA1076" s="233">
        <f ca="1">COUNTIF('Group Stages'!P7:P150,DT1076)</f>
        <v>0</v>
      </c>
      <c r="EB1076" s="233">
        <f ca="1">COUNTIF('Group Stages'!Q7:Q150,DT1076)</f>
        <v>0</v>
      </c>
      <c r="EC1076" s="233">
        <f ca="1">COUNTIF('Knock Out Stages'!K7:K85,DT1076)</f>
        <v>0</v>
      </c>
      <c r="ED1076" s="233">
        <f ca="1">COUNTIF('Knock Out Stages'!L7:L85,DT1076)</f>
        <v>0</v>
      </c>
      <c r="EE1076" s="233">
        <f ca="1">COUNTIF('Knock Out Stages'!M7:M85,DT1076)</f>
        <v>0</v>
      </c>
      <c r="EF1076" s="233">
        <f ca="1">COUNTIF('Knock Out Stages'!N7:N85,DT1076)</f>
        <v>0</v>
      </c>
      <c r="EG1076" s="233">
        <f ca="1">COUNTIF('Knock Out Stages'!O7:O85,DT1076)</f>
        <v>0</v>
      </c>
      <c r="EH1076" s="233">
        <f ca="1">COUNTIF('Knock Out Stages'!P7:P85,DT1076)</f>
        <v>0</v>
      </c>
      <c r="EI1076" s="233">
        <f ca="1">COUNTIF('Knock Out Stages'!Q7:Q85,DT1076)</f>
        <v>0</v>
      </c>
      <c r="EJ1076" s="233">
        <f ca="1">COUNTIF('Knock Out Stages'!R7:R85,DT1076)</f>
        <v>0</v>
      </c>
      <c r="EK1076" s="233">
        <f t="shared" ca="1" si="966"/>
        <v>0</v>
      </c>
      <c r="EL1076" s="235">
        <f ca="1">RANK(EK1076,EK3:EK1250)+COUNTIF(EK3:EK1076,EK1076)-1</f>
        <v>1074</v>
      </c>
      <c r="EM1076" s="233" t="str">
        <f t="shared" ca="1" si="967"/>
        <v>Dylan Batubinsika (DR Congo)</v>
      </c>
    </row>
    <row r="1077" spans="121:143" x14ac:dyDescent="0.2">
      <c r="DQ1077" s="233" t="str">
        <f t="shared" ca="1" si="969"/>
        <v>DR Congo</v>
      </c>
      <c r="DR1077" s="233">
        <f t="shared" si="963"/>
        <v>8</v>
      </c>
      <c r="DS1077" s="233">
        <f t="shared" si="964"/>
        <v>40</v>
      </c>
      <c r="DT1077" s="233" t="str">
        <f ca="1">OFFSET(C3,DR1077,DS1077)</f>
        <v>Edo Kayembe</v>
      </c>
      <c r="DU1077" s="233">
        <f ca="1">COUNTIF('Group Stages'!J7:J150,DT1077)</f>
        <v>0</v>
      </c>
      <c r="DV1077" s="233">
        <f ca="1">COUNTIF('Group Stages'!K7:K150,DT1077)</f>
        <v>0</v>
      </c>
      <c r="DW1077" s="233">
        <f ca="1">COUNTIF('Group Stages'!L7:L150,DT1077)</f>
        <v>0</v>
      </c>
      <c r="DX1077" s="233">
        <f ca="1">COUNTIF('Group Stages'!M7:M150,DT1077)</f>
        <v>0</v>
      </c>
      <c r="DY1077" s="233">
        <f ca="1">COUNTIF('Group Stages'!N7:N150,DT1077)</f>
        <v>0</v>
      </c>
      <c r="DZ1077" s="233">
        <f ca="1">COUNTIF('Group Stages'!O7:O150,DT1077)</f>
        <v>0</v>
      </c>
      <c r="EA1077" s="233">
        <f ca="1">COUNTIF('Group Stages'!P7:P150,DT1077)</f>
        <v>0</v>
      </c>
      <c r="EB1077" s="233">
        <f ca="1">COUNTIF('Group Stages'!Q7:Q150,DT1077)</f>
        <v>0</v>
      </c>
      <c r="EC1077" s="233">
        <f ca="1">COUNTIF('Knock Out Stages'!K7:K85,DT1077)</f>
        <v>0</v>
      </c>
      <c r="ED1077" s="233">
        <f ca="1">COUNTIF('Knock Out Stages'!L7:L85,DT1077)</f>
        <v>0</v>
      </c>
      <c r="EE1077" s="233">
        <f ca="1">COUNTIF('Knock Out Stages'!M7:M85,DT1077)</f>
        <v>0</v>
      </c>
      <c r="EF1077" s="233">
        <f ca="1">COUNTIF('Knock Out Stages'!N7:N85,DT1077)</f>
        <v>0</v>
      </c>
      <c r="EG1077" s="233">
        <f ca="1">COUNTIF('Knock Out Stages'!O7:O85,DT1077)</f>
        <v>0</v>
      </c>
      <c r="EH1077" s="233">
        <f ca="1">COUNTIF('Knock Out Stages'!P7:P85,DT1077)</f>
        <v>0</v>
      </c>
      <c r="EI1077" s="233">
        <f ca="1">COUNTIF('Knock Out Stages'!Q7:Q85,DT1077)</f>
        <v>0</v>
      </c>
      <c r="EJ1077" s="233">
        <f ca="1">COUNTIF('Knock Out Stages'!R7:R85,DT1077)</f>
        <v>0</v>
      </c>
      <c r="EK1077" s="233">
        <f t="shared" ca="1" si="966"/>
        <v>0</v>
      </c>
      <c r="EL1077" s="235">
        <f ca="1">RANK(EK1077,EK3:EK1250)+COUNTIF(EK3:EK1077,EK1077)-1</f>
        <v>1075</v>
      </c>
      <c r="EM1077" s="233" t="str">
        <f t="shared" ca="1" si="967"/>
        <v>Edo Kayembe (DR Congo)</v>
      </c>
    </row>
    <row r="1078" spans="121:143" x14ac:dyDescent="0.2">
      <c r="DQ1078" s="233" t="str">
        <f t="shared" ca="1" si="969"/>
        <v>DR Congo</v>
      </c>
      <c r="DR1078" s="233">
        <f t="shared" si="963"/>
        <v>9</v>
      </c>
      <c r="DS1078" s="233">
        <f t="shared" si="964"/>
        <v>40</v>
      </c>
      <c r="DT1078" s="233" t="str">
        <f ca="1">OFFSET(C3,DR1078,DS1078)</f>
        <v>Fiston Mayele</v>
      </c>
      <c r="DU1078" s="233">
        <f ca="1">COUNTIF('Group Stages'!J7:J150,DT1078)</f>
        <v>0</v>
      </c>
      <c r="DV1078" s="233">
        <f ca="1">COUNTIF('Group Stages'!K7:K150,DT1078)</f>
        <v>0</v>
      </c>
      <c r="DW1078" s="233">
        <f ca="1">COUNTIF('Group Stages'!L7:L150,DT1078)</f>
        <v>0</v>
      </c>
      <c r="DX1078" s="233">
        <f ca="1">COUNTIF('Group Stages'!M7:M150,DT1078)</f>
        <v>0</v>
      </c>
      <c r="DY1078" s="233">
        <f ca="1">COUNTIF('Group Stages'!N7:N150,DT1078)</f>
        <v>0</v>
      </c>
      <c r="DZ1078" s="233">
        <f ca="1">COUNTIF('Group Stages'!O7:O150,DT1078)</f>
        <v>0</v>
      </c>
      <c r="EA1078" s="233">
        <f ca="1">COUNTIF('Group Stages'!P7:P150,DT1078)</f>
        <v>0</v>
      </c>
      <c r="EB1078" s="233">
        <f ca="1">COUNTIF('Group Stages'!Q7:Q150,DT1078)</f>
        <v>0</v>
      </c>
      <c r="EC1078" s="233">
        <f ca="1">COUNTIF('Knock Out Stages'!K7:K85,DT1078)</f>
        <v>0</v>
      </c>
      <c r="ED1078" s="233">
        <f ca="1">COUNTIF('Knock Out Stages'!L7:L85,DT1078)</f>
        <v>0</v>
      </c>
      <c r="EE1078" s="233">
        <f ca="1">COUNTIF('Knock Out Stages'!M7:M85,DT1078)</f>
        <v>0</v>
      </c>
      <c r="EF1078" s="233">
        <f ca="1">COUNTIF('Knock Out Stages'!N7:N85,DT1078)</f>
        <v>0</v>
      </c>
      <c r="EG1078" s="233">
        <f ca="1">COUNTIF('Knock Out Stages'!O7:O85,DT1078)</f>
        <v>0</v>
      </c>
      <c r="EH1078" s="233">
        <f ca="1">COUNTIF('Knock Out Stages'!P7:P85,DT1078)</f>
        <v>0</v>
      </c>
      <c r="EI1078" s="233">
        <f ca="1">COUNTIF('Knock Out Stages'!Q7:Q85,DT1078)</f>
        <v>0</v>
      </c>
      <c r="EJ1078" s="233">
        <f ca="1">COUNTIF('Knock Out Stages'!R7:R85,DT1078)</f>
        <v>0</v>
      </c>
      <c r="EK1078" s="233">
        <f t="shared" ca="1" si="966"/>
        <v>0</v>
      </c>
      <c r="EL1078" s="235">
        <f ca="1">RANK(EK1078,EK3:EK1250)+COUNTIF(EK3:EK1078,EK1078)-1</f>
        <v>1076</v>
      </c>
      <c r="EM1078" s="233" t="str">
        <f t="shared" ca="1" si="967"/>
        <v>Fiston Mayele (DR Congo)</v>
      </c>
    </row>
    <row r="1079" spans="121:143" x14ac:dyDescent="0.2">
      <c r="DQ1079" s="233" t="str">
        <f t="shared" ca="1" si="969"/>
        <v>DR Congo</v>
      </c>
      <c r="DR1079" s="233">
        <f t="shared" si="963"/>
        <v>10</v>
      </c>
      <c r="DS1079" s="233">
        <f t="shared" si="964"/>
        <v>40</v>
      </c>
      <c r="DT1079" s="233" t="str">
        <f ca="1">OFFSET(C3,DR1079,DS1079)</f>
        <v>Grady Diangana</v>
      </c>
      <c r="DU1079" s="233">
        <f ca="1">COUNTIF('Group Stages'!J7:J150,DT1079)</f>
        <v>0</v>
      </c>
      <c r="DV1079" s="233">
        <f ca="1">COUNTIF('Group Stages'!K7:K150,DT1079)</f>
        <v>0</v>
      </c>
      <c r="DW1079" s="233">
        <f ca="1">COUNTIF('Group Stages'!L7:L150,DT1079)</f>
        <v>0</v>
      </c>
      <c r="DX1079" s="233">
        <f ca="1">COUNTIF('Group Stages'!M7:M150,DT1079)</f>
        <v>0</v>
      </c>
      <c r="DY1079" s="233">
        <f ca="1">COUNTIF('Group Stages'!N7:N150,DT1079)</f>
        <v>0</v>
      </c>
      <c r="DZ1079" s="233">
        <f ca="1">COUNTIF('Group Stages'!O7:O150,DT1079)</f>
        <v>0</v>
      </c>
      <c r="EA1079" s="233">
        <f ca="1">COUNTIF('Group Stages'!P7:P150,DT1079)</f>
        <v>0</v>
      </c>
      <c r="EB1079" s="233">
        <f ca="1">COUNTIF('Group Stages'!Q7:Q150,DT1079)</f>
        <v>0</v>
      </c>
      <c r="EC1079" s="233">
        <f ca="1">COUNTIF('Knock Out Stages'!K7:K85,DT1079)</f>
        <v>0</v>
      </c>
      <c r="ED1079" s="233">
        <f ca="1">COUNTIF('Knock Out Stages'!L7:L85,DT1079)</f>
        <v>0</v>
      </c>
      <c r="EE1079" s="233">
        <f ca="1">COUNTIF('Knock Out Stages'!M7:M85,DT1079)</f>
        <v>0</v>
      </c>
      <c r="EF1079" s="233">
        <f ca="1">COUNTIF('Knock Out Stages'!N7:N85,DT1079)</f>
        <v>0</v>
      </c>
      <c r="EG1079" s="233">
        <f ca="1">COUNTIF('Knock Out Stages'!O7:O85,DT1079)</f>
        <v>0</v>
      </c>
      <c r="EH1079" s="233">
        <f ca="1">COUNTIF('Knock Out Stages'!P7:P85,DT1079)</f>
        <v>0</v>
      </c>
      <c r="EI1079" s="233">
        <f ca="1">COUNTIF('Knock Out Stages'!Q7:Q85,DT1079)</f>
        <v>0</v>
      </c>
      <c r="EJ1079" s="233">
        <f ca="1">COUNTIF('Knock Out Stages'!R7:R85,DT1079)</f>
        <v>0</v>
      </c>
      <c r="EK1079" s="233">
        <f t="shared" ca="1" si="966"/>
        <v>0</v>
      </c>
      <c r="EL1079" s="235">
        <f ca="1">RANK(EK1079,EK3:EK1250)+COUNTIF(EK3:EK1079,EK1079)-1</f>
        <v>1077</v>
      </c>
      <c r="EM1079" s="233" t="str">
        <f t="shared" ca="1" si="967"/>
        <v>Grady Diangana (DR Congo)</v>
      </c>
    </row>
    <row r="1080" spans="121:143" x14ac:dyDescent="0.2">
      <c r="DQ1080" s="233" t="str">
        <f t="shared" ca="1" si="969"/>
        <v>DR Congo</v>
      </c>
      <c r="DR1080" s="233">
        <f t="shared" ref="DR1080:DR1143" si="970">DR1054</f>
        <v>11</v>
      </c>
      <c r="DS1080" s="233">
        <f t="shared" ref="DS1080:DS1143" si="971">DS1054+1</f>
        <v>40</v>
      </c>
      <c r="DT1080" s="233" t="str">
        <f ca="1">OFFSET(C3,DR1080,DS1080)</f>
        <v>Jeremy Ngakia</v>
      </c>
      <c r="DU1080" s="233">
        <f ca="1">COUNTIF('Group Stages'!J7:J150,DT1080)</f>
        <v>0</v>
      </c>
      <c r="DV1080" s="233">
        <f ca="1">COUNTIF('Group Stages'!K7:K150,DT1080)</f>
        <v>0</v>
      </c>
      <c r="DW1080" s="233">
        <f ca="1">COUNTIF('Group Stages'!L7:L150,DT1080)</f>
        <v>0</v>
      </c>
      <c r="DX1080" s="233">
        <f ca="1">COUNTIF('Group Stages'!M7:M150,DT1080)</f>
        <v>0</v>
      </c>
      <c r="DY1080" s="233">
        <f ca="1">COUNTIF('Group Stages'!N7:N150,DT1080)</f>
        <v>0</v>
      </c>
      <c r="DZ1080" s="233">
        <f ca="1">COUNTIF('Group Stages'!O7:O150,DT1080)</f>
        <v>0</v>
      </c>
      <c r="EA1080" s="233">
        <f ca="1">COUNTIF('Group Stages'!P7:P150,DT1080)</f>
        <v>0</v>
      </c>
      <c r="EB1080" s="233">
        <f ca="1">COUNTIF('Group Stages'!Q7:Q150,DT1080)</f>
        <v>0</v>
      </c>
      <c r="EC1080" s="233">
        <f ca="1">COUNTIF('Knock Out Stages'!K7:K85,DT1080)</f>
        <v>0</v>
      </c>
      <c r="ED1080" s="233">
        <f ca="1">COUNTIF('Knock Out Stages'!L7:L85,DT1080)</f>
        <v>0</v>
      </c>
      <c r="EE1080" s="233">
        <f ca="1">COUNTIF('Knock Out Stages'!M7:M85,DT1080)</f>
        <v>0</v>
      </c>
      <c r="EF1080" s="233">
        <f ca="1">COUNTIF('Knock Out Stages'!N7:N85,DT1080)</f>
        <v>0</v>
      </c>
      <c r="EG1080" s="233">
        <f ca="1">COUNTIF('Knock Out Stages'!O7:O85,DT1080)</f>
        <v>0</v>
      </c>
      <c r="EH1080" s="233">
        <f ca="1">COUNTIF('Knock Out Stages'!P7:P85,DT1080)</f>
        <v>0</v>
      </c>
      <c r="EI1080" s="233">
        <f ca="1">COUNTIF('Knock Out Stages'!Q7:Q85,DT1080)</f>
        <v>0</v>
      </c>
      <c r="EJ1080" s="233">
        <f ca="1">COUNTIF('Knock Out Stages'!R7:R85,DT1080)</f>
        <v>0</v>
      </c>
      <c r="EK1080" s="233">
        <f t="shared" ca="1" si="966"/>
        <v>0</v>
      </c>
      <c r="EL1080" s="235">
        <f ca="1">RANK(EK1080,EK3:EK1250)+COUNTIF(EK3:EK1080,EK1080)-1</f>
        <v>1078</v>
      </c>
      <c r="EM1080" s="233" t="str">
        <f t="shared" ca="1" si="967"/>
        <v>Jeremy Ngakia (DR Congo)</v>
      </c>
    </row>
    <row r="1081" spans="121:143" x14ac:dyDescent="0.2">
      <c r="DQ1081" s="233" t="str">
        <f t="shared" ca="1" si="969"/>
        <v>DR Congo</v>
      </c>
      <c r="DR1081" s="233">
        <f t="shared" si="970"/>
        <v>12</v>
      </c>
      <c r="DS1081" s="233">
        <f t="shared" si="971"/>
        <v>40</v>
      </c>
      <c r="DT1081" s="233" t="str">
        <f ca="1">OFFSET(C3,DR1081,DS1081)</f>
        <v>Joris Kayembe</v>
      </c>
      <c r="DU1081" s="233">
        <f ca="1">COUNTIF('Group Stages'!J7:J150,DT1081)</f>
        <v>0</v>
      </c>
      <c r="DV1081" s="233">
        <f ca="1">COUNTIF('Group Stages'!K7:K150,DT1081)</f>
        <v>0</v>
      </c>
      <c r="DW1081" s="233">
        <f ca="1">COUNTIF('Group Stages'!L7:L150,DT1081)</f>
        <v>0</v>
      </c>
      <c r="DX1081" s="233">
        <f ca="1">COUNTIF('Group Stages'!M7:M150,DT1081)</f>
        <v>0</v>
      </c>
      <c r="DY1081" s="233">
        <f ca="1">COUNTIF('Group Stages'!N7:N150,DT1081)</f>
        <v>0</v>
      </c>
      <c r="DZ1081" s="233">
        <f ca="1">COUNTIF('Group Stages'!O7:O150,DT1081)</f>
        <v>0</v>
      </c>
      <c r="EA1081" s="233">
        <f ca="1">COUNTIF('Group Stages'!P7:P150,DT1081)</f>
        <v>0</v>
      </c>
      <c r="EB1081" s="233">
        <f ca="1">COUNTIF('Group Stages'!Q7:Q150,DT1081)</f>
        <v>0</v>
      </c>
      <c r="EC1081" s="233">
        <f ca="1">COUNTIF('Knock Out Stages'!K7:K85,DT1081)</f>
        <v>0</v>
      </c>
      <c r="ED1081" s="233">
        <f ca="1">COUNTIF('Knock Out Stages'!L7:L85,DT1081)</f>
        <v>0</v>
      </c>
      <c r="EE1081" s="233">
        <f ca="1">COUNTIF('Knock Out Stages'!M7:M85,DT1081)</f>
        <v>0</v>
      </c>
      <c r="EF1081" s="233">
        <f ca="1">COUNTIF('Knock Out Stages'!N7:N85,DT1081)</f>
        <v>0</v>
      </c>
      <c r="EG1081" s="233">
        <f ca="1">COUNTIF('Knock Out Stages'!O7:O85,DT1081)</f>
        <v>0</v>
      </c>
      <c r="EH1081" s="233">
        <f ca="1">COUNTIF('Knock Out Stages'!P7:P85,DT1081)</f>
        <v>0</v>
      </c>
      <c r="EI1081" s="233">
        <f ca="1">COUNTIF('Knock Out Stages'!Q7:Q85,DT1081)</f>
        <v>0</v>
      </c>
      <c r="EJ1081" s="233">
        <f ca="1">COUNTIF('Knock Out Stages'!R7:R85,DT1081)</f>
        <v>0</v>
      </c>
      <c r="EK1081" s="233">
        <f t="shared" ca="1" si="966"/>
        <v>0</v>
      </c>
      <c r="EL1081" s="235">
        <f ca="1">RANK(EK1081,EK3:EK1250)+COUNTIF(EK3:EK1081,EK1081)-1</f>
        <v>1079</v>
      </c>
      <c r="EM1081" s="233" t="str">
        <f t="shared" ca="1" si="967"/>
        <v>Joris Kayembe (DR Congo)</v>
      </c>
    </row>
    <row r="1082" spans="121:143" x14ac:dyDescent="0.2">
      <c r="DQ1082" s="233" t="str">
        <f t="shared" ca="1" si="969"/>
        <v>DR Congo</v>
      </c>
      <c r="DR1082" s="233">
        <f t="shared" si="970"/>
        <v>13</v>
      </c>
      <c r="DS1082" s="233">
        <f t="shared" si="971"/>
        <v>40</v>
      </c>
      <c r="DT1082" s="233" t="str">
        <f ca="1">OFFSET(C3,DR1082,DS1082)</f>
        <v>Lionel M'Pasi</v>
      </c>
      <c r="DU1082" s="233">
        <f ca="1">COUNTIF('Group Stages'!J7:J150,DT1082)</f>
        <v>0</v>
      </c>
      <c r="DV1082" s="233">
        <f ca="1">COUNTIF('Group Stages'!K7:K150,DT1082)</f>
        <v>0</v>
      </c>
      <c r="DW1082" s="233">
        <f ca="1">COUNTIF('Group Stages'!L7:L150,DT1082)</f>
        <v>0</v>
      </c>
      <c r="DX1082" s="233">
        <f ca="1">COUNTIF('Group Stages'!M7:M150,DT1082)</f>
        <v>0</v>
      </c>
      <c r="DY1082" s="233">
        <f ca="1">COUNTIF('Group Stages'!N7:N150,DT1082)</f>
        <v>0</v>
      </c>
      <c r="DZ1082" s="233">
        <f ca="1">COUNTIF('Group Stages'!O7:O150,DT1082)</f>
        <v>0</v>
      </c>
      <c r="EA1082" s="233">
        <f ca="1">COUNTIF('Group Stages'!P7:P150,DT1082)</f>
        <v>0</v>
      </c>
      <c r="EB1082" s="233">
        <f ca="1">COUNTIF('Group Stages'!Q7:Q150,DT1082)</f>
        <v>0</v>
      </c>
      <c r="EC1082" s="233">
        <f ca="1">COUNTIF('Knock Out Stages'!K7:K85,DT1082)</f>
        <v>0</v>
      </c>
      <c r="ED1082" s="233">
        <f ca="1">COUNTIF('Knock Out Stages'!L7:L85,DT1082)</f>
        <v>0</v>
      </c>
      <c r="EE1082" s="233">
        <f ca="1">COUNTIF('Knock Out Stages'!M7:M85,DT1082)</f>
        <v>0</v>
      </c>
      <c r="EF1082" s="233">
        <f ca="1">COUNTIF('Knock Out Stages'!N7:N85,DT1082)</f>
        <v>0</v>
      </c>
      <c r="EG1082" s="233">
        <f ca="1">COUNTIF('Knock Out Stages'!O7:O85,DT1082)</f>
        <v>0</v>
      </c>
      <c r="EH1082" s="233">
        <f ca="1">COUNTIF('Knock Out Stages'!P7:P85,DT1082)</f>
        <v>0</v>
      </c>
      <c r="EI1082" s="233">
        <f ca="1">COUNTIF('Knock Out Stages'!Q7:Q85,DT1082)</f>
        <v>0</v>
      </c>
      <c r="EJ1082" s="233">
        <f ca="1">COUNTIF('Knock Out Stages'!R7:R85,DT1082)</f>
        <v>0</v>
      </c>
      <c r="EK1082" s="233">
        <f t="shared" ca="1" si="966"/>
        <v>0</v>
      </c>
      <c r="EL1082" s="235">
        <f ca="1">RANK(EK1082,EK3:EK1250)+COUNTIF(EK3:EK1082,EK1082)-1</f>
        <v>1080</v>
      </c>
      <c r="EM1082" s="233" t="str">
        <f t="shared" ca="1" si="967"/>
        <v>Lionel M'Pasi (DR Congo)</v>
      </c>
    </row>
    <row r="1083" spans="121:143" x14ac:dyDescent="0.2">
      <c r="DQ1083" s="233" t="str">
        <f t="shared" ca="1" si="969"/>
        <v>DR Congo</v>
      </c>
      <c r="DR1083" s="233">
        <f t="shared" si="970"/>
        <v>14</v>
      </c>
      <c r="DS1083" s="233">
        <f t="shared" si="971"/>
        <v>40</v>
      </c>
      <c r="DT1083" s="233" t="str">
        <f ca="1">OFFSET(C3,DR1083,DS1083)</f>
        <v>Matthieu Epolo</v>
      </c>
      <c r="DU1083" s="233">
        <f ca="1">COUNTIF('Group Stages'!J7:J150,DT1083)</f>
        <v>0</v>
      </c>
      <c r="DV1083" s="233">
        <f ca="1">COUNTIF('Group Stages'!K7:K150,DT1083)</f>
        <v>0</v>
      </c>
      <c r="DW1083" s="233">
        <f ca="1">COUNTIF('Group Stages'!L7:L150,DT1083)</f>
        <v>0</v>
      </c>
      <c r="DX1083" s="233">
        <f ca="1">COUNTIF('Group Stages'!M7:M150,DT1083)</f>
        <v>0</v>
      </c>
      <c r="DY1083" s="233">
        <f ca="1">COUNTIF('Group Stages'!N7:N150,DT1083)</f>
        <v>0</v>
      </c>
      <c r="DZ1083" s="233">
        <f ca="1">COUNTIF('Group Stages'!O7:O150,DT1083)</f>
        <v>0</v>
      </c>
      <c r="EA1083" s="233">
        <f ca="1">COUNTIF('Group Stages'!P7:P150,DT1083)</f>
        <v>0</v>
      </c>
      <c r="EB1083" s="233">
        <f ca="1">COUNTIF('Group Stages'!Q7:Q150,DT1083)</f>
        <v>0</v>
      </c>
      <c r="EC1083" s="233">
        <f ca="1">COUNTIF('Knock Out Stages'!K7:K85,DT1083)</f>
        <v>0</v>
      </c>
      <c r="ED1083" s="233">
        <f ca="1">COUNTIF('Knock Out Stages'!L7:L85,DT1083)</f>
        <v>0</v>
      </c>
      <c r="EE1083" s="233">
        <f ca="1">COUNTIF('Knock Out Stages'!M7:M85,DT1083)</f>
        <v>0</v>
      </c>
      <c r="EF1083" s="233">
        <f ca="1">COUNTIF('Knock Out Stages'!N7:N85,DT1083)</f>
        <v>0</v>
      </c>
      <c r="EG1083" s="233">
        <f ca="1">COUNTIF('Knock Out Stages'!O7:O85,DT1083)</f>
        <v>0</v>
      </c>
      <c r="EH1083" s="233">
        <f ca="1">COUNTIF('Knock Out Stages'!P7:P85,DT1083)</f>
        <v>0</v>
      </c>
      <c r="EI1083" s="233">
        <f ca="1">COUNTIF('Knock Out Stages'!Q7:Q85,DT1083)</f>
        <v>0</v>
      </c>
      <c r="EJ1083" s="233">
        <f ca="1">COUNTIF('Knock Out Stages'!R7:R85,DT1083)</f>
        <v>0</v>
      </c>
      <c r="EK1083" s="233">
        <f t="shared" ca="1" si="966"/>
        <v>0</v>
      </c>
      <c r="EL1083" s="235">
        <f ca="1">RANK(EK1083,EK3:EK1250)+COUNTIF(EK3:EK1083,EK1083)-1</f>
        <v>1081</v>
      </c>
      <c r="EM1083" s="233" t="str">
        <f t="shared" ca="1" si="967"/>
        <v>Matthieu Epolo (DR Congo)</v>
      </c>
    </row>
    <row r="1084" spans="121:143" x14ac:dyDescent="0.2">
      <c r="DQ1084" s="233" t="str">
        <f t="shared" ca="1" si="969"/>
        <v>DR Congo</v>
      </c>
      <c r="DR1084" s="233">
        <f t="shared" si="970"/>
        <v>15</v>
      </c>
      <c r="DS1084" s="233">
        <f t="shared" si="971"/>
        <v>40</v>
      </c>
      <c r="DT1084" s="233" t="str">
        <f ca="1">OFFSET(C3,DR1084,DS1084)</f>
        <v>Meschack Elia</v>
      </c>
      <c r="DU1084" s="233">
        <f ca="1">COUNTIF('Group Stages'!J7:J150,DT1084)</f>
        <v>0</v>
      </c>
      <c r="DV1084" s="233">
        <f ca="1">COUNTIF('Group Stages'!K7:K150,DT1084)</f>
        <v>0</v>
      </c>
      <c r="DW1084" s="233">
        <f ca="1">COUNTIF('Group Stages'!L7:L150,DT1084)</f>
        <v>0</v>
      </c>
      <c r="DX1084" s="233">
        <f ca="1">COUNTIF('Group Stages'!M7:M150,DT1084)</f>
        <v>0</v>
      </c>
      <c r="DY1084" s="233">
        <f ca="1">COUNTIF('Group Stages'!N7:N150,DT1084)</f>
        <v>0</v>
      </c>
      <c r="DZ1084" s="233">
        <f ca="1">COUNTIF('Group Stages'!O7:O150,DT1084)</f>
        <v>0</v>
      </c>
      <c r="EA1084" s="233">
        <f ca="1">COUNTIF('Group Stages'!P7:P150,DT1084)</f>
        <v>0</v>
      </c>
      <c r="EB1084" s="233">
        <f ca="1">COUNTIF('Group Stages'!Q7:Q150,DT1084)</f>
        <v>0</v>
      </c>
      <c r="EC1084" s="233">
        <f ca="1">COUNTIF('Knock Out Stages'!K7:K85,DT1084)</f>
        <v>0</v>
      </c>
      <c r="ED1084" s="233">
        <f ca="1">COUNTIF('Knock Out Stages'!L7:L85,DT1084)</f>
        <v>0</v>
      </c>
      <c r="EE1084" s="233">
        <f ca="1">COUNTIF('Knock Out Stages'!M7:M85,DT1084)</f>
        <v>0</v>
      </c>
      <c r="EF1084" s="233">
        <f ca="1">COUNTIF('Knock Out Stages'!N7:N85,DT1084)</f>
        <v>0</v>
      </c>
      <c r="EG1084" s="233">
        <f ca="1">COUNTIF('Knock Out Stages'!O7:O85,DT1084)</f>
        <v>0</v>
      </c>
      <c r="EH1084" s="233">
        <f ca="1">COUNTIF('Knock Out Stages'!P7:P85,DT1084)</f>
        <v>0</v>
      </c>
      <c r="EI1084" s="233">
        <f ca="1">COUNTIF('Knock Out Stages'!Q7:Q85,DT1084)</f>
        <v>0</v>
      </c>
      <c r="EJ1084" s="233">
        <f ca="1">COUNTIF('Knock Out Stages'!R7:R85,DT1084)</f>
        <v>0</v>
      </c>
      <c r="EK1084" s="233">
        <f t="shared" ca="1" si="966"/>
        <v>0</v>
      </c>
      <c r="EL1084" s="235">
        <f ca="1">RANK(EK1084,EK3:EK1250)+COUNTIF(EK3:EK1084,EK1084)-1</f>
        <v>1082</v>
      </c>
      <c r="EM1084" s="233" t="str">
        <f t="shared" ca="1" si="967"/>
        <v>Meschack Elia (DR Congo)</v>
      </c>
    </row>
    <row r="1085" spans="121:143" x14ac:dyDescent="0.2">
      <c r="DQ1085" s="233" t="str">
        <f t="shared" ca="1" si="969"/>
        <v>DR Congo</v>
      </c>
      <c r="DR1085" s="233">
        <f t="shared" si="970"/>
        <v>16</v>
      </c>
      <c r="DS1085" s="233">
        <f t="shared" si="971"/>
        <v>40</v>
      </c>
      <c r="DT1085" s="233" t="str">
        <f ca="1">OFFSET(C3,DR1085,DS1085)</f>
        <v>Nathanaël Mbuku</v>
      </c>
      <c r="DU1085" s="233">
        <f ca="1">COUNTIF('Group Stages'!J7:J150,DT1085)</f>
        <v>0</v>
      </c>
      <c r="DV1085" s="233">
        <f ca="1">COUNTIF('Group Stages'!K7:K150,DT1085)</f>
        <v>0</v>
      </c>
      <c r="DW1085" s="233">
        <f ca="1">COUNTIF('Group Stages'!L7:L150,DT1085)</f>
        <v>0</v>
      </c>
      <c r="DX1085" s="233">
        <f ca="1">COUNTIF('Group Stages'!M7:M150,DT1085)</f>
        <v>0</v>
      </c>
      <c r="DY1085" s="233">
        <f ca="1">COUNTIF('Group Stages'!N7:N150,DT1085)</f>
        <v>0</v>
      </c>
      <c r="DZ1085" s="233">
        <f ca="1">COUNTIF('Group Stages'!O7:O150,DT1085)</f>
        <v>0</v>
      </c>
      <c r="EA1085" s="233">
        <f ca="1">COUNTIF('Group Stages'!P7:P150,DT1085)</f>
        <v>0</v>
      </c>
      <c r="EB1085" s="233">
        <f ca="1">COUNTIF('Group Stages'!Q7:Q150,DT1085)</f>
        <v>0</v>
      </c>
      <c r="EC1085" s="233">
        <f ca="1">COUNTIF('Knock Out Stages'!K7:K85,DT1085)</f>
        <v>0</v>
      </c>
      <c r="ED1085" s="233">
        <f ca="1">COUNTIF('Knock Out Stages'!L7:L85,DT1085)</f>
        <v>0</v>
      </c>
      <c r="EE1085" s="233">
        <f ca="1">COUNTIF('Knock Out Stages'!M7:M85,DT1085)</f>
        <v>0</v>
      </c>
      <c r="EF1085" s="233">
        <f ca="1">COUNTIF('Knock Out Stages'!N7:N85,DT1085)</f>
        <v>0</v>
      </c>
      <c r="EG1085" s="233">
        <f ca="1">COUNTIF('Knock Out Stages'!O7:O85,DT1085)</f>
        <v>0</v>
      </c>
      <c r="EH1085" s="233">
        <f ca="1">COUNTIF('Knock Out Stages'!P7:P85,DT1085)</f>
        <v>0</v>
      </c>
      <c r="EI1085" s="233">
        <f ca="1">COUNTIF('Knock Out Stages'!Q7:Q85,DT1085)</f>
        <v>0</v>
      </c>
      <c r="EJ1085" s="233">
        <f ca="1">COUNTIF('Knock Out Stages'!R7:R85,DT1085)</f>
        <v>0</v>
      </c>
      <c r="EK1085" s="233">
        <f t="shared" ca="1" si="966"/>
        <v>0</v>
      </c>
      <c r="EL1085" s="235">
        <f ca="1">RANK(EK1085,EK3:EK1250)+COUNTIF(EK3:EK1085,EK1085)-1</f>
        <v>1083</v>
      </c>
      <c r="EM1085" s="233" t="str">
        <f t="shared" ca="1" si="967"/>
        <v>Nathanaël Mbuku (DR Congo)</v>
      </c>
    </row>
    <row r="1086" spans="121:143" x14ac:dyDescent="0.2">
      <c r="DQ1086" s="233" t="str">
        <f t="shared" ca="1" si="969"/>
        <v>DR Congo</v>
      </c>
      <c r="DR1086" s="233">
        <f t="shared" si="970"/>
        <v>17</v>
      </c>
      <c r="DS1086" s="233">
        <f t="shared" si="971"/>
        <v>40</v>
      </c>
      <c r="DT1086" s="233" t="str">
        <f ca="1">OFFSET(C3,DR1086,DS1086)</f>
        <v>Ngal'ayel Mukau</v>
      </c>
      <c r="DU1086" s="233">
        <f ca="1">COUNTIF('Group Stages'!J7:J150,DT1086)</f>
        <v>0</v>
      </c>
      <c r="DV1086" s="233">
        <f ca="1">COUNTIF('Group Stages'!K7:K150,DT1086)</f>
        <v>0</v>
      </c>
      <c r="DW1086" s="233">
        <f ca="1">COUNTIF('Group Stages'!L7:L150,DT1086)</f>
        <v>0</v>
      </c>
      <c r="DX1086" s="233">
        <f ca="1">COUNTIF('Group Stages'!M7:M150,DT1086)</f>
        <v>0</v>
      </c>
      <c r="DY1086" s="233">
        <f ca="1">COUNTIF('Group Stages'!N7:N150,DT1086)</f>
        <v>0</v>
      </c>
      <c r="DZ1086" s="233">
        <f ca="1">COUNTIF('Group Stages'!O7:O150,DT1086)</f>
        <v>0</v>
      </c>
      <c r="EA1086" s="233">
        <f ca="1">COUNTIF('Group Stages'!P7:P150,DT1086)</f>
        <v>0</v>
      </c>
      <c r="EB1086" s="233">
        <f ca="1">COUNTIF('Group Stages'!Q7:Q150,DT1086)</f>
        <v>0</v>
      </c>
      <c r="EC1086" s="233">
        <f ca="1">COUNTIF('Knock Out Stages'!K7:K85,DT1086)</f>
        <v>0</v>
      </c>
      <c r="ED1086" s="233">
        <f ca="1">COUNTIF('Knock Out Stages'!L7:L85,DT1086)</f>
        <v>0</v>
      </c>
      <c r="EE1086" s="233">
        <f ca="1">COUNTIF('Knock Out Stages'!M7:M85,DT1086)</f>
        <v>0</v>
      </c>
      <c r="EF1086" s="233">
        <f ca="1">COUNTIF('Knock Out Stages'!N7:N85,DT1086)</f>
        <v>0</v>
      </c>
      <c r="EG1086" s="233">
        <f ca="1">COUNTIF('Knock Out Stages'!O7:O85,DT1086)</f>
        <v>0</v>
      </c>
      <c r="EH1086" s="233">
        <f ca="1">COUNTIF('Knock Out Stages'!P7:P85,DT1086)</f>
        <v>0</v>
      </c>
      <c r="EI1086" s="233">
        <f ca="1">COUNTIF('Knock Out Stages'!Q7:Q85,DT1086)</f>
        <v>0</v>
      </c>
      <c r="EJ1086" s="233">
        <f ca="1">COUNTIF('Knock Out Stages'!R7:R85,DT1086)</f>
        <v>0</v>
      </c>
      <c r="EK1086" s="233">
        <f t="shared" ca="1" si="966"/>
        <v>0</v>
      </c>
      <c r="EL1086" s="235">
        <f ca="1">RANK(EK1086,EK3:EK1250)+COUNTIF(EK3:EK1086,EK1086)-1</f>
        <v>1084</v>
      </c>
      <c r="EM1086" s="233" t="str">
        <f t="shared" ca="1" si="967"/>
        <v>Ngal'ayel Mukau (DR Congo)</v>
      </c>
    </row>
    <row r="1087" spans="121:143" x14ac:dyDescent="0.2">
      <c r="DQ1087" s="233" t="str">
        <f t="shared" ca="1" si="969"/>
        <v>DR Congo</v>
      </c>
      <c r="DR1087" s="233">
        <f t="shared" si="970"/>
        <v>18</v>
      </c>
      <c r="DS1087" s="233">
        <f t="shared" si="971"/>
        <v>40</v>
      </c>
      <c r="DT1087" s="233" t="str">
        <f ca="1">OFFSET(C3,DR1087,DS1087)</f>
        <v>Noah Sadiki</v>
      </c>
      <c r="DU1087" s="233">
        <f ca="1">COUNTIF('Group Stages'!J7:J150,DT1087)</f>
        <v>0</v>
      </c>
      <c r="DV1087" s="233">
        <f ca="1">COUNTIF('Group Stages'!K7:K150,DT1087)</f>
        <v>0</v>
      </c>
      <c r="DW1087" s="233">
        <f ca="1">COUNTIF('Group Stages'!L7:L150,DT1087)</f>
        <v>0</v>
      </c>
      <c r="DX1087" s="233">
        <f ca="1">COUNTIF('Group Stages'!M7:M150,DT1087)</f>
        <v>0</v>
      </c>
      <c r="DY1087" s="233">
        <f ca="1">COUNTIF('Group Stages'!N7:N150,DT1087)</f>
        <v>0</v>
      </c>
      <c r="DZ1087" s="233">
        <f ca="1">COUNTIF('Group Stages'!O7:O150,DT1087)</f>
        <v>0</v>
      </c>
      <c r="EA1087" s="233">
        <f ca="1">COUNTIF('Group Stages'!P7:P150,DT1087)</f>
        <v>0</v>
      </c>
      <c r="EB1087" s="233">
        <f ca="1">COUNTIF('Group Stages'!Q7:Q150,DT1087)</f>
        <v>0</v>
      </c>
      <c r="EC1087" s="233">
        <f ca="1">COUNTIF('Knock Out Stages'!K7:K85,DT1087)</f>
        <v>0</v>
      </c>
      <c r="ED1087" s="233">
        <f ca="1">COUNTIF('Knock Out Stages'!L7:L85,DT1087)</f>
        <v>0</v>
      </c>
      <c r="EE1087" s="233">
        <f ca="1">COUNTIF('Knock Out Stages'!M7:M85,DT1087)</f>
        <v>0</v>
      </c>
      <c r="EF1087" s="233">
        <f ca="1">COUNTIF('Knock Out Stages'!N7:N85,DT1087)</f>
        <v>0</v>
      </c>
      <c r="EG1087" s="233">
        <f ca="1">COUNTIF('Knock Out Stages'!O7:O85,DT1087)</f>
        <v>0</v>
      </c>
      <c r="EH1087" s="233">
        <f ca="1">COUNTIF('Knock Out Stages'!P7:P85,DT1087)</f>
        <v>0</v>
      </c>
      <c r="EI1087" s="233">
        <f ca="1">COUNTIF('Knock Out Stages'!Q7:Q85,DT1087)</f>
        <v>0</v>
      </c>
      <c r="EJ1087" s="233">
        <f ca="1">COUNTIF('Knock Out Stages'!R7:R85,DT1087)</f>
        <v>0</v>
      </c>
      <c r="EK1087" s="233">
        <f t="shared" ca="1" si="966"/>
        <v>0</v>
      </c>
      <c r="EL1087" s="235">
        <f ca="1">RANK(EK1087,EK3:EK1250)+COUNTIF(EK3:EK1087,EK1087)-1</f>
        <v>1085</v>
      </c>
      <c r="EM1087" s="233" t="str">
        <f t="shared" ca="1" si="967"/>
        <v>Noah Sadiki (DR Congo)</v>
      </c>
    </row>
    <row r="1088" spans="121:143" x14ac:dyDescent="0.2">
      <c r="DQ1088" s="233" t="str">
        <f t="shared" ca="1" si="969"/>
        <v>DR Congo</v>
      </c>
      <c r="DR1088" s="233">
        <f t="shared" si="970"/>
        <v>19</v>
      </c>
      <c r="DS1088" s="233">
        <f t="shared" si="971"/>
        <v>40</v>
      </c>
      <c r="DT1088" s="233" t="str">
        <f ca="1">OFFSET(C3,DR1088,DS1088)</f>
        <v>Rocky Bushiri</v>
      </c>
      <c r="DU1088" s="233">
        <f ca="1">COUNTIF('Group Stages'!J7:J150,DT1088)</f>
        <v>0</v>
      </c>
      <c r="DV1088" s="233">
        <f ca="1">COUNTIF('Group Stages'!K7:K150,DT1088)</f>
        <v>0</v>
      </c>
      <c r="DW1088" s="233">
        <f ca="1">COUNTIF('Group Stages'!L7:L150,DT1088)</f>
        <v>0</v>
      </c>
      <c r="DX1088" s="233">
        <f ca="1">COUNTIF('Group Stages'!M7:M150,DT1088)</f>
        <v>0</v>
      </c>
      <c r="DY1088" s="233">
        <f ca="1">COUNTIF('Group Stages'!N7:N150,DT1088)</f>
        <v>0</v>
      </c>
      <c r="DZ1088" s="233">
        <f ca="1">COUNTIF('Group Stages'!O7:O150,DT1088)</f>
        <v>0</v>
      </c>
      <c r="EA1088" s="233">
        <f ca="1">COUNTIF('Group Stages'!P7:P150,DT1088)</f>
        <v>0</v>
      </c>
      <c r="EB1088" s="233">
        <f ca="1">COUNTIF('Group Stages'!Q7:Q150,DT1088)</f>
        <v>0</v>
      </c>
      <c r="EC1088" s="233">
        <f ca="1">COUNTIF('Knock Out Stages'!K7:K85,DT1088)</f>
        <v>0</v>
      </c>
      <c r="ED1088" s="233">
        <f ca="1">COUNTIF('Knock Out Stages'!L7:L85,DT1088)</f>
        <v>0</v>
      </c>
      <c r="EE1088" s="233">
        <f ca="1">COUNTIF('Knock Out Stages'!M7:M85,DT1088)</f>
        <v>0</v>
      </c>
      <c r="EF1088" s="233">
        <f ca="1">COUNTIF('Knock Out Stages'!N7:N85,DT1088)</f>
        <v>0</v>
      </c>
      <c r="EG1088" s="233">
        <f ca="1">COUNTIF('Knock Out Stages'!O7:O85,DT1088)</f>
        <v>0</v>
      </c>
      <c r="EH1088" s="233">
        <f ca="1">COUNTIF('Knock Out Stages'!P7:P85,DT1088)</f>
        <v>0</v>
      </c>
      <c r="EI1088" s="233">
        <f ca="1">COUNTIF('Knock Out Stages'!Q7:Q85,DT1088)</f>
        <v>0</v>
      </c>
      <c r="EJ1088" s="233">
        <f ca="1">COUNTIF('Knock Out Stages'!R7:R85,DT1088)</f>
        <v>0</v>
      </c>
      <c r="EK1088" s="233">
        <f t="shared" ca="1" si="966"/>
        <v>0</v>
      </c>
      <c r="EL1088" s="235">
        <f ca="1">RANK(EK1088,EK3:EK1250)+COUNTIF(EK3:EK1088,EK1088)-1</f>
        <v>1086</v>
      </c>
      <c r="EM1088" s="233" t="str">
        <f t="shared" ca="1" si="967"/>
        <v>Rocky Bushiri (DR Congo)</v>
      </c>
    </row>
    <row r="1089" spans="121:143" x14ac:dyDescent="0.2">
      <c r="DQ1089" s="233" t="str">
        <f t="shared" ca="1" si="969"/>
        <v>DR Congo</v>
      </c>
      <c r="DR1089" s="233">
        <f t="shared" si="970"/>
        <v>20</v>
      </c>
      <c r="DS1089" s="233">
        <f t="shared" si="971"/>
        <v>40</v>
      </c>
      <c r="DT1089" s="233" t="str">
        <f ca="1">OFFSET(C3,DR1089,DS1089)</f>
        <v>Samuel Moutoussamy</v>
      </c>
      <c r="DU1089" s="233">
        <f ca="1">COUNTIF('Group Stages'!J7:J150,DT1089)</f>
        <v>0</v>
      </c>
      <c r="DV1089" s="233">
        <f ca="1">COUNTIF('Group Stages'!K7:K150,DT1089)</f>
        <v>0</v>
      </c>
      <c r="DW1089" s="233">
        <f ca="1">COUNTIF('Group Stages'!L7:L150,DT1089)</f>
        <v>0</v>
      </c>
      <c r="DX1089" s="233">
        <f ca="1">COUNTIF('Group Stages'!M7:M150,DT1089)</f>
        <v>0</v>
      </c>
      <c r="DY1089" s="233">
        <f ca="1">COUNTIF('Group Stages'!N7:N150,DT1089)</f>
        <v>0</v>
      </c>
      <c r="DZ1089" s="233">
        <f ca="1">COUNTIF('Group Stages'!O7:O150,DT1089)</f>
        <v>0</v>
      </c>
      <c r="EA1089" s="233">
        <f ca="1">COUNTIF('Group Stages'!P7:P150,DT1089)</f>
        <v>0</v>
      </c>
      <c r="EB1089" s="233">
        <f ca="1">COUNTIF('Group Stages'!Q7:Q150,DT1089)</f>
        <v>0</v>
      </c>
      <c r="EC1089" s="233">
        <f ca="1">COUNTIF('Knock Out Stages'!K7:K85,DT1089)</f>
        <v>0</v>
      </c>
      <c r="ED1089" s="233">
        <f ca="1">COUNTIF('Knock Out Stages'!L7:L85,DT1089)</f>
        <v>0</v>
      </c>
      <c r="EE1089" s="233">
        <f ca="1">COUNTIF('Knock Out Stages'!M7:M85,DT1089)</f>
        <v>0</v>
      </c>
      <c r="EF1089" s="233">
        <f ca="1">COUNTIF('Knock Out Stages'!N7:N85,DT1089)</f>
        <v>0</v>
      </c>
      <c r="EG1089" s="233">
        <f ca="1">COUNTIF('Knock Out Stages'!O7:O85,DT1089)</f>
        <v>0</v>
      </c>
      <c r="EH1089" s="233">
        <f ca="1">COUNTIF('Knock Out Stages'!P7:P85,DT1089)</f>
        <v>0</v>
      </c>
      <c r="EI1089" s="233">
        <f ca="1">COUNTIF('Knock Out Stages'!Q7:Q85,DT1089)</f>
        <v>0</v>
      </c>
      <c r="EJ1089" s="233">
        <f ca="1">COUNTIF('Knock Out Stages'!R7:R85,DT1089)</f>
        <v>0</v>
      </c>
      <c r="EK1089" s="233">
        <f t="shared" ca="1" si="966"/>
        <v>0</v>
      </c>
      <c r="EL1089" s="235">
        <f ca="1">RANK(EK1089,EK3:EK1250)+COUNTIF(EK3:EK1089,EK1089)-1</f>
        <v>1087</v>
      </c>
      <c r="EM1089" s="233" t="str">
        <f t="shared" ca="1" si="967"/>
        <v>Samuel Moutoussamy (DR Congo)</v>
      </c>
    </row>
    <row r="1090" spans="121:143" x14ac:dyDescent="0.2">
      <c r="DQ1090" s="233" t="str">
        <f t="shared" ca="1" si="969"/>
        <v>DR Congo</v>
      </c>
      <c r="DR1090" s="233">
        <f t="shared" si="970"/>
        <v>21</v>
      </c>
      <c r="DS1090" s="233">
        <f t="shared" si="971"/>
        <v>40</v>
      </c>
      <c r="DT1090" s="233" t="str">
        <f ca="1">OFFSET(C3,DR1090,DS1090)</f>
        <v>Simon Banza</v>
      </c>
      <c r="DU1090" s="233">
        <f ca="1">COUNTIF('Group Stages'!J7:J150,DT1090)</f>
        <v>0</v>
      </c>
      <c r="DV1090" s="233">
        <f ca="1">COUNTIF('Group Stages'!K7:K150,DT1090)</f>
        <v>0</v>
      </c>
      <c r="DW1090" s="233">
        <f ca="1">COUNTIF('Group Stages'!L7:L150,DT1090)</f>
        <v>0</v>
      </c>
      <c r="DX1090" s="233">
        <f ca="1">COUNTIF('Group Stages'!M7:M150,DT1090)</f>
        <v>0</v>
      </c>
      <c r="DY1090" s="233">
        <f ca="1">COUNTIF('Group Stages'!N7:N150,DT1090)</f>
        <v>0</v>
      </c>
      <c r="DZ1090" s="233">
        <f ca="1">COUNTIF('Group Stages'!O7:O150,DT1090)</f>
        <v>0</v>
      </c>
      <c r="EA1090" s="233">
        <f ca="1">COUNTIF('Group Stages'!P7:P150,DT1090)</f>
        <v>0</v>
      </c>
      <c r="EB1090" s="233">
        <f ca="1">COUNTIF('Group Stages'!Q7:Q150,DT1090)</f>
        <v>0</v>
      </c>
      <c r="EC1090" s="233">
        <f ca="1">COUNTIF('Knock Out Stages'!K7:K85,DT1090)</f>
        <v>0</v>
      </c>
      <c r="ED1090" s="233">
        <f ca="1">COUNTIF('Knock Out Stages'!L7:L85,DT1090)</f>
        <v>0</v>
      </c>
      <c r="EE1090" s="233">
        <f ca="1">COUNTIF('Knock Out Stages'!M7:M85,DT1090)</f>
        <v>0</v>
      </c>
      <c r="EF1090" s="233">
        <f ca="1">COUNTIF('Knock Out Stages'!N7:N85,DT1090)</f>
        <v>0</v>
      </c>
      <c r="EG1090" s="233">
        <f ca="1">COUNTIF('Knock Out Stages'!O7:O85,DT1090)</f>
        <v>0</v>
      </c>
      <c r="EH1090" s="233">
        <f ca="1">COUNTIF('Knock Out Stages'!P7:P85,DT1090)</f>
        <v>0</v>
      </c>
      <c r="EI1090" s="233">
        <f ca="1">COUNTIF('Knock Out Stages'!Q7:Q85,DT1090)</f>
        <v>0</v>
      </c>
      <c r="EJ1090" s="233">
        <f ca="1">COUNTIF('Knock Out Stages'!R7:R85,DT1090)</f>
        <v>0</v>
      </c>
      <c r="EK1090" s="233">
        <f t="shared" ca="1" si="966"/>
        <v>0</v>
      </c>
      <c r="EL1090" s="235">
        <f ca="1">RANK(EK1090,EK3:EK1250)+COUNTIF(EK3:EK1090,EK1090)-1</f>
        <v>1088</v>
      </c>
      <c r="EM1090" s="233" t="str">
        <f t="shared" ca="1" si="967"/>
        <v>Simon Banza (DR Congo)</v>
      </c>
    </row>
    <row r="1091" spans="121:143" x14ac:dyDescent="0.2">
      <c r="DQ1091" s="233" t="str">
        <f t="shared" ca="1" si="969"/>
        <v>DR Congo</v>
      </c>
      <c r="DR1091" s="233">
        <f t="shared" si="970"/>
        <v>22</v>
      </c>
      <c r="DS1091" s="233">
        <f t="shared" si="971"/>
        <v>40</v>
      </c>
      <c r="DT1091" s="233" t="str">
        <f ca="1">OFFSET(C3,DR1091,DS1091)</f>
        <v>Steve Kapuadi</v>
      </c>
      <c r="DU1091" s="233">
        <f ca="1">COUNTIF('Group Stages'!J7:J150,DT1091)</f>
        <v>0</v>
      </c>
      <c r="DV1091" s="233">
        <f ca="1">COUNTIF('Group Stages'!K7:K150,DT1091)</f>
        <v>0</v>
      </c>
      <c r="DW1091" s="233">
        <f ca="1">COUNTIF('Group Stages'!L7:L150,DT1091)</f>
        <v>0</v>
      </c>
      <c r="DX1091" s="233">
        <f ca="1">COUNTIF('Group Stages'!M7:M150,DT1091)</f>
        <v>0</v>
      </c>
      <c r="DY1091" s="233">
        <f ca="1">COUNTIF('Group Stages'!N7:N150,DT1091)</f>
        <v>0</v>
      </c>
      <c r="DZ1091" s="233">
        <f ca="1">COUNTIF('Group Stages'!O7:O150,DT1091)</f>
        <v>0</v>
      </c>
      <c r="EA1091" s="233">
        <f ca="1">COUNTIF('Group Stages'!P7:P150,DT1091)</f>
        <v>0</v>
      </c>
      <c r="EB1091" s="233">
        <f ca="1">COUNTIF('Group Stages'!Q7:Q150,DT1091)</f>
        <v>0</v>
      </c>
      <c r="EC1091" s="233">
        <f ca="1">COUNTIF('Knock Out Stages'!K7:K85,DT1091)</f>
        <v>0</v>
      </c>
      <c r="ED1091" s="233">
        <f ca="1">COUNTIF('Knock Out Stages'!L7:L85,DT1091)</f>
        <v>0</v>
      </c>
      <c r="EE1091" s="233">
        <f ca="1">COUNTIF('Knock Out Stages'!M7:M85,DT1091)</f>
        <v>0</v>
      </c>
      <c r="EF1091" s="233">
        <f ca="1">COUNTIF('Knock Out Stages'!N7:N85,DT1091)</f>
        <v>0</v>
      </c>
      <c r="EG1091" s="233">
        <f ca="1">COUNTIF('Knock Out Stages'!O7:O85,DT1091)</f>
        <v>0</v>
      </c>
      <c r="EH1091" s="233">
        <f ca="1">COUNTIF('Knock Out Stages'!P7:P85,DT1091)</f>
        <v>0</v>
      </c>
      <c r="EI1091" s="233">
        <f ca="1">COUNTIF('Knock Out Stages'!Q7:Q85,DT1091)</f>
        <v>0</v>
      </c>
      <c r="EJ1091" s="233">
        <f ca="1">COUNTIF('Knock Out Stages'!R7:R85,DT1091)</f>
        <v>0</v>
      </c>
      <c r="EK1091" s="233">
        <f t="shared" ca="1" si="966"/>
        <v>0</v>
      </c>
      <c r="EL1091" s="235">
        <f ca="1">RANK(EK1091,EK3:EK1250)+COUNTIF(EK3:EK1091,EK1091)-1</f>
        <v>1089</v>
      </c>
      <c r="EM1091" s="233" t="str">
        <f t="shared" ca="1" si="967"/>
        <v>Steve Kapuadi (DR Congo)</v>
      </c>
    </row>
    <row r="1092" spans="121:143" x14ac:dyDescent="0.2">
      <c r="DQ1092" s="233" t="str">
        <f t="shared" ca="1" si="969"/>
        <v>DR Congo</v>
      </c>
      <c r="DR1092" s="233">
        <f t="shared" si="970"/>
        <v>23</v>
      </c>
      <c r="DS1092" s="233">
        <f t="shared" si="971"/>
        <v>40</v>
      </c>
      <c r="DT1092" s="233" t="str">
        <f ca="1">OFFSET(C3,DR1092,DS1092)</f>
        <v>Théo Bongonda</v>
      </c>
      <c r="DU1092" s="233">
        <f ca="1">COUNTIF('Group Stages'!J7:J150,DT1092)</f>
        <v>0</v>
      </c>
      <c r="DV1092" s="233">
        <f ca="1">COUNTIF('Group Stages'!K7:K150,DT1092)</f>
        <v>0</v>
      </c>
      <c r="DW1092" s="233">
        <f ca="1">COUNTIF('Group Stages'!L7:L150,DT1092)</f>
        <v>0</v>
      </c>
      <c r="DX1092" s="233">
        <f ca="1">COUNTIF('Group Stages'!M7:M150,DT1092)</f>
        <v>0</v>
      </c>
      <c r="DY1092" s="233">
        <f ca="1">COUNTIF('Group Stages'!N7:N150,DT1092)</f>
        <v>0</v>
      </c>
      <c r="DZ1092" s="233">
        <f ca="1">COUNTIF('Group Stages'!O7:O150,DT1092)</f>
        <v>0</v>
      </c>
      <c r="EA1092" s="233">
        <f ca="1">COUNTIF('Group Stages'!P7:P150,DT1092)</f>
        <v>0</v>
      </c>
      <c r="EB1092" s="233">
        <f ca="1">COUNTIF('Group Stages'!Q7:Q150,DT1092)</f>
        <v>0</v>
      </c>
      <c r="EC1092" s="233">
        <f ca="1">COUNTIF('Knock Out Stages'!K7:K85,DT1092)</f>
        <v>0</v>
      </c>
      <c r="ED1092" s="233">
        <f ca="1">COUNTIF('Knock Out Stages'!L7:L85,DT1092)</f>
        <v>0</v>
      </c>
      <c r="EE1092" s="233">
        <f ca="1">COUNTIF('Knock Out Stages'!M7:M85,DT1092)</f>
        <v>0</v>
      </c>
      <c r="EF1092" s="233">
        <f ca="1">COUNTIF('Knock Out Stages'!N7:N85,DT1092)</f>
        <v>0</v>
      </c>
      <c r="EG1092" s="233">
        <f ca="1">COUNTIF('Knock Out Stages'!O7:O85,DT1092)</f>
        <v>0</v>
      </c>
      <c r="EH1092" s="233">
        <f ca="1">COUNTIF('Knock Out Stages'!P7:P85,DT1092)</f>
        <v>0</v>
      </c>
      <c r="EI1092" s="233">
        <f ca="1">COUNTIF('Knock Out Stages'!Q7:Q85,DT1092)</f>
        <v>0</v>
      </c>
      <c r="EJ1092" s="233">
        <f ca="1">COUNTIF('Knock Out Stages'!R7:R85,DT1092)</f>
        <v>0</v>
      </c>
      <c r="EK1092" s="233">
        <f t="shared" ref="EK1092:EK1155" ca="1" si="972">SUM(DU1092:EJ1092)</f>
        <v>0</v>
      </c>
      <c r="EL1092" s="235">
        <f ca="1">RANK(EK1092,EK3:EK1250)+COUNTIF(EK3:EK1092,EK1092)-1</f>
        <v>1090</v>
      </c>
      <c r="EM1092" s="233" t="str">
        <f t="shared" ca="1" si="967"/>
        <v>Théo Bongonda (DR Congo)</v>
      </c>
    </row>
    <row r="1093" spans="121:143" x14ac:dyDescent="0.2">
      <c r="DQ1093" s="233" t="str">
        <f t="shared" ca="1" si="969"/>
        <v>DR Congo</v>
      </c>
      <c r="DR1093" s="233">
        <f t="shared" si="970"/>
        <v>24</v>
      </c>
      <c r="DS1093" s="233">
        <f t="shared" si="971"/>
        <v>40</v>
      </c>
      <c r="DT1093" s="233" t="str">
        <f ca="1">OFFSET(C3,DR1093,DS1093)</f>
        <v>Timothy Fayulu</v>
      </c>
      <c r="DU1093" s="233">
        <f ca="1">COUNTIF('Group Stages'!J7:J150,DT1093)</f>
        <v>0</v>
      </c>
      <c r="DV1093" s="233">
        <f ca="1">COUNTIF('Group Stages'!K7:K150,DT1093)</f>
        <v>0</v>
      </c>
      <c r="DW1093" s="233">
        <f ca="1">COUNTIF('Group Stages'!L7:L150,DT1093)</f>
        <v>0</v>
      </c>
      <c r="DX1093" s="233">
        <f ca="1">COUNTIF('Group Stages'!M7:M150,DT1093)</f>
        <v>0</v>
      </c>
      <c r="DY1093" s="233">
        <f ca="1">COUNTIF('Group Stages'!N7:N150,DT1093)</f>
        <v>0</v>
      </c>
      <c r="DZ1093" s="233">
        <f ca="1">COUNTIF('Group Stages'!O7:O150,DT1093)</f>
        <v>0</v>
      </c>
      <c r="EA1093" s="233">
        <f ca="1">COUNTIF('Group Stages'!P7:P150,DT1093)</f>
        <v>0</v>
      </c>
      <c r="EB1093" s="233">
        <f ca="1">COUNTIF('Group Stages'!Q7:Q150,DT1093)</f>
        <v>0</v>
      </c>
      <c r="EC1093" s="233">
        <f ca="1">COUNTIF('Knock Out Stages'!K7:K85,DT1093)</f>
        <v>0</v>
      </c>
      <c r="ED1093" s="233">
        <f ca="1">COUNTIF('Knock Out Stages'!L7:L85,DT1093)</f>
        <v>0</v>
      </c>
      <c r="EE1093" s="233">
        <f ca="1">COUNTIF('Knock Out Stages'!M7:M85,DT1093)</f>
        <v>0</v>
      </c>
      <c r="EF1093" s="233">
        <f ca="1">COUNTIF('Knock Out Stages'!N7:N85,DT1093)</f>
        <v>0</v>
      </c>
      <c r="EG1093" s="233">
        <f ca="1">COUNTIF('Knock Out Stages'!O7:O85,DT1093)</f>
        <v>0</v>
      </c>
      <c r="EH1093" s="233">
        <f ca="1">COUNTIF('Knock Out Stages'!P7:P85,DT1093)</f>
        <v>0</v>
      </c>
      <c r="EI1093" s="233">
        <f ca="1">COUNTIF('Knock Out Stages'!Q7:Q85,DT1093)</f>
        <v>0</v>
      </c>
      <c r="EJ1093" s="233">
        <f ca="1">COUNTIF('Knock Out Stages'!R7:R85,DT1093)</f>
        <v>0</v>
      </c>
      <c r="EK1093" s="233">
        <f t="shared" ca="1" si="972"/>
        <v>0</v>
      </c>
      <c r="EL1093" s="235">
        <f ca="1">RANK(EK1093,EK3:EK1250)+COUNTIF(EK3:EK1093,EK1093)-1</f>
        <v>1091</v>
      </c>
      <c r="EM1093" s="233" t="str">
        <f t="shared" ref="EM1093:EM1156" ca="1" si="973">DT1093&amp;" ("&amp;DQ1093&amp;")"</f>
        <v>Timothy Fayulu (DR Congo)</v>
      </c>
    </row>
    <row r="1094" spans="121:143" x14ac:dyDescent="0.2">
      <c r="DQ1094" s="233" t="str">
        <f t="shared" ca="1" si="969"/>
        <v>DR Congo</v>
      </c>
      <c r="DR1094" s="233">
        <f t="shared" si="970"/>
        <v>25</v>
      </c>
      <c r="DS1094" s="233">
        <f t="shared" si="971"/>
        <v>40</v>
      </c>
      <c r="DT1094" s="233" t="str">
        <f ca="1">OFFSET(C3,DR1094,DS1094)</f>
        <v>Yoane Wissa</v>
      </c>
      <c r="DU1094" s="233">
        <f ca="1">COUNTIF('Group Stages'!J7:J150,DT1094)</f>
        <v>0</v>
      </c>
      <c r="DV1094" s="233">
        <f ca="1">COUNTIF('Group Stages'!K7:K150,DT1094)</f>
        <v>0</v>
      </c>
      <c r="DW1094" s="233">
        <f ca="1">COUNTIF('Group Stages'!L7:L150,DT1094)</f>
        <v>0</v>
      </c>
      <c r="DX1094" s="233">
        <f ca="1">COUNTIF('Group Stages'!M7:M150,DT1094)</f>
        <v>0</v>
      </c>
      <c r="DY1094" s="233">
        <f ca="1">COUNTIF('Group Stages'!N7:N150,DT1094)</f>
        <v>0</v>
      </c>
      <c r="DZ1094" s="233">
        <f ca="1">COUNTIF('Group Stages'!O7:O150,DT1094)</f>
        <v>0</v>
      </c>
      <c r="EA1094" s="233">
        <f ca="1">COUNTIF('Group Stages'!P7:P150,DT1094)</f>
        <v>0</v>
      </c>
      <c r="EB1094" s="233">
        <f ca="1">COUNTIF('Group Stages'!Q7:Q150,DT1094)</f>
        <v>0</v>
      </c>
      <c r="EC1094" s="233">
        <f ca="1">COUNTIF('Knock Out Stages'!K7:K85,DT1094)</f>
        <v>0</v>
      </c>
      <c r="ED1094" s="233">
        <f ca="1">COUNTIF('Knock Out Stages'!L7:L85,DT1094)</f>
        <v>0</v>
      </c>
      <c r="EE1094" s="233">
        <f ca="1">COUNTIF('Knock Out Stages'!M7:M85,DT1094)</f>
        <v>0</v>
      </c>
      <c r="EF1094" s="233">
        <f ca="1">COUNTIF('Knock Out Stages'!N7:N85,DT1094)</f>
        <v>0</v>
      </c>
      <c r="EG1094" s="233">
        <f ca="1">COUNTIF('Knock Out Stages'!O7:O85,DT1094)</f>
        <v>0</v>
      </c>
      <c r="EH1094" s="233">
        <f ca="1">COUNTIF('Knock Out Stages'!P7:P85,DT1094)</f>
        <v>0</v>
      </c>
      <c r="EI1094" s="233">
        <f ca="1">COUNTIF('Knock Out Stages'!Q7:Q85,DT1094)</f>
        <v>0</v>
      </c>
      <c r="EJ1094" s="233">
        <f ca="1">COUNTIF('Knock Out Stages'!R7:R85,DT1094)</f>
        <v>0</v>
      </c>
      <c r="EK1094" s="233">
        <f t="shared" ca="1" si="972"/>
        <v>0</v>
      </c>
      <c r="EL1094" s="235">
        <f ca="1">RANK(EK1094,EK3:EK1250)+COUNTIF(EK3:EK1094,EK1094)-1</f>
        <v>1092</v>
      </c>
      <c r="EM1094" s="233" t="str">
        <f t="shared" ca="1" si="973"/>
        <v>Yoane Wissa (DR Congo)</v>
      </c>
    </row>
    <row r="1095" spans="121:143" x14ac:dyDescent="0.2">
      <c r="DQ1095" s="233" t="str">
        <f ca="1">OFFSET(C2,DR1095,DS1095)</f>
        <v>Uzbekistan</v>
      </c>
      <c r="DR1095" s="233">
        <f t="shared" si="970"/>
        <v>0</v>
      </c>
      <c r="DS1095" s="233">
        <f t="shared" si="971"/>
        <v>41</v>
      </c>
      <c r="DT1095" s="233" t="str">
        <f ca="1">OFFSET(C3,DR1095,DS1095)</f>
        <v>Abdukodir Khusanov</v>
      </c>
      <c r="DU1095" s="233">
        <f ca="1">COUNTIF('Group Stages'!J7:J150,DT1095)</f>
        <v>0</v>
      </c>
      <c r="DV1095" s="233">
        <f ca="1">COUNTIF('Group Stages'!K7:K150,DT1095)</f>
        <v>0</v>
      </c>
      <c r="DW1095" s="233">
        <f ca="1">COUNTIF('Group Stages'!L7:L150,DT1095)</f>
        <v>0</v>
      </c>
      <c r="DX1095" s="233">
        <f ca="1">COUNTIF('Group Stages'!M7:M150,DT1095)</f>
        <v>0</v>
      </c>
      <c r="DY1095" s="233">
        <f ca="1">COUNTIF('Group Stages'!N7:N150,DT1095)</f>
        <v>0</v>
      </c>
      <c r="DZ1095" s="233">
        <f ca="1">COUNTIF('Group Stages'!O7:O150,DT1095)</f>
        <v>0</v>
      </c>
      <c r="EA1095" s="233">
        <f ca="1">COUNTIF('Group Stages'!P7:P150,DT1095)</f>
        <v>0</v>
      </c>
      <c r="EB1095" s="233">
        <f ca="1">COUNTIF('Group Stages'!Q7:Q150,DT1095)</f>
        <v>0</v>
      </c>
      <c r="EC1095" s="233">
        <f ca="1">COUNTIF('Knock Out Stages'!K7:K85,DT1095)</f>
        <v>0</v>
      </c>
      <c r="ED1095" s="233">
        <f ca="1">COUNTIF('Knock Out Stages'!L7:L85,DT1095)</f>
        <v>0</v>
      </c>
      <c r="EE1095" s="233">
        <f ca="1">COUNTIF('Knock Out Stages'!M7:M85,DT1095)</f>
        <v>0</v>
      </c>
      <c r="EF1095" s="233">
        <f ca="1">COUNTIF('Knock Out Stages'!N7:N85,DT1095)</f>
        <v>0</v>
      </c>
      <c r="EG1095" s="233">
        <f ca="1">COUNTIF('Knock Out Stages'!O7:O85,DT1095)</f>
        <v>0</v>
      </c>
      <c r="EH1095" s="233">
        <f ca="1">COUNTIF('Knock Out Stages'!P7:P85,DT1095)</f>
        <v>0</v>
      </c>
      <c r="EI1095" s="233">
        <f ca="1">COUNTIF('Knock Out Stages'!Q7:Q85,DT1095)</f>
        <v>0</v>
      </c>
      <c r="EJ1095" s="233">
        <f ca="1">COUNTIF('Knock Out Stages'!R7:R85,DT1095)</f>
        <v>0</v>
      </c>
      <c r="EK1095" s="233">
        <f t="shared" ca="1" si="972"/>
        <v>0</v>
      </c>
      <c r="EL1095" s="235">
        <f ca="1">RANK(EK1095,EK3:EK1250)+COUNTIF(EK3:EK1095,EK1095)-1</f>
        <v>1093</v>
      </c>
      <c r="EM1095" s="233" t="str">
        <f t="shared" ca="1" si="973"/>
        <v>Abdukodir Khusanov (Uzbekistan)</v>
      </c>
    </row>
    <row r="1096" spans="121:143" x14ac:dyDescent="0.2">
      <c r="DQ1096" s="233" t="str">
        <f ca="1">DQ1095</f>
        <v>Uzbekistan</v>
      </c>
      <c r="DR1096" s="233">
        <f t="shared" si="970"/>
        <v>1</v>
      </c>
      <c r="DS1096" s="233">
        <f t="shared" si="971"/>
        <v>41</v>
      </c>
      <c r="DT1096" s="233" t="str">
        <f ca="1">OFFSET(C3,DR1096,DS1096)</f>
        <v>Abduvohid Nematov</v>
      </c>
      <c r="DU1096" s="233">
        <f ca="1">COUNTIF('Group Stages'!J7:J150,DT1096)</f>
        <v>0</v>
      </c>
      <c r="DV1096" s="233">
        <f ca="1">COUNTIF('Group Stages'!K7:K150,DT1096)</f>
        <v>0</v>
      </c>
      <c r="DW1096" s="233">
        <f ca="1">COUNTIF('Group Stages'!L7:L150,DT1096)</f>
        <v>0</v>
      </c>
      <c r="DX1096" s="233">
        <f ca="1">COUNTIF('Group Stages'!M7:M150,DT1096)</f>
        <v>0</v>
      </c>
      <c r="DY1096" s="233">
        <f ca="1">COUNTIF('Group Stages'!N7:N150,DT1096)</f>
        <v>0</v>
      </c>
      <c r="DZ1096" s="233">
        <f ca="1">COUNTIF('Group Stages'!O7:O150,DT1096)</f>
        <v>0</v>
      </c>
      <c r="EA1096" s="233">
        <f ca="1">COUNTIF('Group Stages'!P7:P150,DT1096)</f>
        <v>0</v>
      </c>
      <c r="EB1096" s="233">
        <f ca="1">COUNTIF('Group Stages'!Q7:Q150,DT1096)</f>
        <v>0</v>
      </c>
      <c r="EC1096" s="233">
        <f ca="1">COUNTIF('Knock Out Stages'!K7:K85,DT1096)</f>
        <v>0</v>
      </c>
      <c r="ED1096" s="233">
        <f ca="1">COUNTIF('Knock Out Stages'!L7:L85,DT1096)</f>
        <v>0</v>
      </c>
      <c r="EE1096" s="233">
        <f ca="1">COUNTIF('Knock Out Stages'!M7:M85,DT1096)</f>
        <v>0</v>
      </c>
      <c r="EF1096" s="233">
        <f ca="1">COUNTIF('Knock Out Stages'!N7:N85,DT1096)</f>
        <v>0</v>
      </c>
      <c r="EG1096" s="233">
        <f ca="1">COUNTIF('Knock Out Stages'!O7:O85,DT1096)</f>
        <v>0</v>
      </c>
      <c r="EH1096" s="233">
        <f ca="1">COUNTIF('Knock Out Stages'!P7:P85,DT1096)</f>
        <v>0</v>
      </c>
      <c r="EI1096" s="233">
        <f ca="1">COUNTIF('Knock Out Stages'!Q7:Q85,DT1096)</f>
        <v>0</v>
      </c>
      <c r="EJ1096" s="233">
        <f ca="1">COUNTIF('Knock Out Stages'!R7:R85,DT1096)</f>
        <v>0</v>
      </c>
      <c r="EK1096" s="233">
        <f t="shared" ca="1" si="972"/>
        <v>0</v>
      </c>
      <c r="EL1096" s="235">
        <f ca="1">RANK(EK1096,EK3:EK1250)+COUNTIF(EK3:EK1096,EK1096)-1</f>
        <v>1094</v>
      </c>
      <c r="EM1096" s="233" t="str">
        <f t="shared" ca="1" si="973"/>
        <v>Abduvohid Nematov (Uzbekistan)</v>
      </c>
    </row>
    <row r="1097" spans="121:143" x14ac:dyDescent="0.2">
      <c r="DQ1097" s="233" t="str">
        <f t="shared" ref="DQ1097:DQ1120" ca="1" si="974">DQ1096</f>
        <v>Uzbekistan</v>
      </c>
      <c r="DR1097" s="233">
        <f t="shared" si="970"/>
        <v>2</v>
      </c>
      <c r="DS1097" s="233">
        <f t="shared" si="971"/>
        <v>41</v>
      </c>
      <c r="DT1097" s="233" t="str">
        <f ca="1">OFFSET(C3,DR1097,DS1097)</f>
        <v>Akmal Mozgovoy</v>
      </c>
      <c r="DU1097" s="233">
        <f ca="1">COUNTIF('Group Stages'!J7:J150,DT1097)</f>
        <v>0</v>
      </c>
      <c r="DV1097" s="233">
        <f ca="1">COUNTIF('Group Stages'!K7:K150,DT1097)</f>
        <v>0</v>
      </c>
      <c r="DW1097" s="233">
        <f ca="1">COUNTIF('Group Stages'!L7:L150,DT1097)</f>
        <v>0</v>
      </c>
      <c r="DX1097" s="233">
        <f ca="1">COUNTIF('Group Stages'!M7:M150,DT1097)</f>
        <v>0</v>
      </c>
      <c r="DY1097" s="233">
        <f ca="1">COUNTIF('Group Stages'!N7:N150,DT1097)</f>
        <v>0</v>
      </c>
      <c r="DZ1097" s="233">
        <f ca="1">COUNTIF('Group Stages'!O7:O150,DT1097)</f>
        <v>0</v>
      </c>
      <c r="EA1097" s="233">
        <f ca="1">COUNTIF('Group Stages'!P7:P150,DT1097)</f>
        <v>0</v>
      </c>
      <c r="EB1097" s="233">
        <f ca="1">COUNTIF('Group Stages'!Q7:Q150,DT1097)</f>
        <v>0</v>
      </c>
      <c r="EC1097" s="233">
        <f ca="1">COUNTIF('Knock Out Stages'!K7:K85,DT1097)</f>
        <v>0</v>
      </c>
      <c r="ED1097" s="233">
        <f ca="1">COUNTIF('Knock Out Stages'!L7:L85,DT1097)</f>
        <v>0</v>
      </c>
      <c r="EE1097" s="233">
        <f ca="1">COUNTIF('Knock Out Stages'!M7:M85,DT1097)</f>
        <v>0</v>
      </c>
      <c r="EF1097" s="233">
        <f ca="1">COUNTIF('Knock Out Stages'!N7:N85,DT1097)</f>
        <v>0</v>
      </c>
      <c r="EG1097" s="233">
        <f ca="1">COUNTIF('Knock Out Stages'!O7:O85,DT1097)</f>
        <v>0</v>
      </c>
      <c r="EH1097" s="233">
        <f ca="1">COUNTIF('Knock Out Stages'!P7:P85,DT1097)</f>
        <v>0</v>
      </c>
      <c r="EI1097" s="233">
        <f ca="1">COUNTIF('Knock Out Stages'!Q7:Q85,DT1097)</f>
        <v>0</v>
      </c>
      <c r="EJ1097" s="233">
        <f ca="1">COUNTIF('Knock Out Stages'!R7:R85,DT1097)</f>
        <v>0</v>
      </c>
      <c r="EK1097" s="233">
        <f t="shared" ca="1" si="972"/>
        <v>0</v>
      </c>
      <c r="EL1097" s="235">
        <f ca="1">RANK(EK1097,EK3:EK1250)+COUNTIF(EK3:EK1097,EK1097)-1</f>
        <v>1095</v>
      </c>
      <c r="EM1097" s="233" t="str">
        <f t="shared" ca="1" si="973"/>
        <v>Akmal Mozgovoy (Uzbekistan)</v>
      </c>
    </row>
    <row r="1098" spans="121:143" x14ac:dyDescent="0.2">
      <c r="DQ1098" s="233" t="str">
        <f t="shared" ca="1" si="974"/>
        <v>Uzbekistan</v>
      </c>
      <c r="DR1098" s="233">
        <f t="shared" si="970"/>
        <v>3</v>
      </c>
      <c r="DS1098" s="233">
        <f t="shared" si="971"/>
        <v>41</v>
      </c>
      <c r="DT1098" s="233" t="str">
        <f ca="1">OFFSET(C3,DR1098,DS1098)</f>
        <v>Alisher Odilov</v>
      </c>
      <c r="DU1098" s="233">
        <f ca="1">COUNTIF('Group Stages'!J7:J150,DT1098)</f>
        <v>0</v>
      </c>
      <c r="DV1098" s="233">
        <f ca="1">COUNTIF('Group Stages'!K7:K150,DT1098)</f>
        <v>0</v>
      </c>
      <c r="DW1098" s="233">
        <f ca="1">COUNTIF('Group Stages'!L7:L150,DT1098)</f>
        <v>0</v>
      </c>
      <c r="DX1098" s="233">
        <f ca="1">COUNTIF('Group Stages'!M7:M150,DT1098)</f>
        <v>0</v>
      </c>
      <c r="DY1098" s="233">
        <f ca="1">COUNTIF('Group Stages'!N7:N150,DT1098)</f>
        <v>0</v>
      </c>
      <c r="DZ1098" s="233">
        <f ca="1">COUNTIF('Group Stages'!O7:O150,DT1098)</f>
        <v>0</v>
      </c>
      <c r="EA1098" s="233">
        <f ca="1">COUNTIF('Group Stages'!P7:P150,DT1098)</f>
        <v>0</v>
      </c>
      <c r="EB1098" s="233">
        <f ca="1">COUNTIF('Group Stages'!Q7:Q150,DT1098)</f>
        <v>0</v>
      </c>
      <c r="EC1098" s="233">
        <f ca="1">COUNTIF('Knock Out Stages'!K7:K85,DT1098)</f>
        <v>0</v>
      </c>
      <c r="ED1098" s="233">
        <f ca="1">COUNTIF('Knock Out Stages'!L7:L85,DT1098)</f>
        <v>0</v>
      </c>
      <c r="EE1098" s="233">
        <f ca="1">COUNTIF('Knock Out Stages'!M7:M85,DT1098)</f>
        <v>0</v>
      </c>
      <c r="EF1098" s="233">
        <f ca="1">COUNTIF('Knock Out Stages'!N7:N85,DT1098)</f>
        <v>0</v>
      </c>
      <c r="EG1098" s="233">
        <f ca="1">COUNTIF('Knock Out Stages'!O7:O85,DT1098)</f>
        <v>0</v>
      </c>
      <c r="EH1098" s="233">
        <f ca="1">COUNTIF('Knock Out Stages'!P7:P85,DT1098)</f>
        <v>0</v>
      </c>
      <c r="EI1098" s="233">
        <f ca="1">COUNTIF('Knock Out Stages'!Q7:Q85,DT1098)</f>
        <v>0</v>
      </c>
      <c r="EJ1098" s="233">
        <f ca="1">COUNTIF('Knock Out Stages'!R7:R85,DT1098)</f>
        <v>0</v>
      </c>
      <c r="EK1098" s="233">
        <f t="shared" ca="1" si="972"/>
        <v>0</v>
      </c>
      <c r="EL1098" s="235">
        <f ca="1">RANK(EK1098,EK3:EK1250)+COUNTIF(EK3:EK1098,EK1098)-1</f>
        <v>1096</v>
      </c>
      <c r="EM1098" s="233" t="str">
        <f t="shared" ca="1" si="973"/>
        <v>Alisher Odilov (Uzbekistan)</v>
      </c>
    </row>
    <row r="1099" spans="121:143" x14ac:dyDescent="0.2">
      <c r="DQ1099" s="233" t="str">
        <f t="shared" ca="1" si="974"/>
        <v>Uzbekistan</v>
      </c>
      <c r="DR1099" s="233">
        <f t="shared" si="970"/>
        <v>4</v>
      </c>
      <c r="DS1099" s="233">
        <f t="shared" si="971"/>
        <v>41</v>
      </c>
      <c r="DT1099" s="233" t="str">
        <f ca="1">OFFSET(C3,DR1099,DS1099)</f>
        <v>Azizjon G'aniyev</v>
      </c>
      <c r="DU1099" s="233">
        <f ca="1">COUNTIF('Group Stages'!J7:J150,DT1099)</f>
        <v>0</v>
      </c>
      <c r="DV1099" s="233">
        <f ca="1">COUNTIF('Group Stages'!K7:K150,DT1099)</f>
        <v>0</v>
      </c>
      <c r="DW1099" s="233">
        <f ca="1">COUNTIF('Group Stages'!L7:L150,DT1099)</f>
        <v>0</v>
      </c>
      <c r="DX1099" s="233">
        <f ca="1">COUNTIF('Group Stages'!M7:M150,DT1099)</f>
        <v>0</v>
      </c>
      <c r="DY1099" s="233">
        <f ca="1">COUNTIF('Group Stages'!N7:N150,DT1099)</f>
        <v>0</v>
      </c>
      <c r="DZ1099" s="233">
        <f ca="1">COUNTIF('Group Stages'!O7:O150,DT1099)</f>
        <v>0</v>
      </c>
      <c r="EA1099" s="233">
        <f ca="1">COUNTIF('Group Stages'!P7:P150,DT1099)</f>
        <v>0</v>
      </c>
      <c r="EB1099" s="233">
        <f ca="1">COUNTIF('Group Stages'!Q7:Q150,DT1099)</f>
        <v>0</v>
      </c>
      <c r="EC1099" s="233">
        <f ca="1">COUNTIF('Knock Out Stages'!K7:K85,DT1099)</f>
        <v>0</v>
      </c>
      <c r="ED1099" s="233">
        <f ca="1">COUNTIF('Knock Out Stages'!L7:L85,DT1099)</f>
        <v>0</v>
      </c>
      <c r="EE1099" s="233">
        <f ca="1">COUNTIF('Knock Out Stages'!M7:M85,DT1099)</f>
        <v>0</v>
      </c>
      <c r="EF1099" s="233">
        <f ca="1">COUNTIF('Knock Out Stages'!N7:N85,DT1099)</f>
        <v>0</v>
      </c>
      <c r="EG1099" s="233">
        <f ca="1">COUNTIF('Knock Out Stages'!O7:O85,DT1099)</f>
        <v>0</v>
      </c>
      <c r="EH1099" s="233">
        <f ca="1">COUNTIF('Knock Out Stages'!P7:P85,DT1099)</f>
        <v>0</v>
      </c>
      <c r="EI1099" s="233">
        <f ca="1">COUNTIF('Knock Out Stages'!Q7:Q85,DT1099)</f>
        <v>0</v>
      </c>
      <c r="EJ1099" s="233">
        <f ca="1">COUNTIF('Knock Out Stages'!R7:R85,DT1099)</f>
        <v>0</v>
      </c>
      <c r="EK1099" s="233">
        <f t="shared" ca="1" si="972"/>
        <v>0</v>
      </c>
      <c r="EL1099" s="235">
        <f ca="1">RANK(EK1099,EK3:EK1250)+COUNTIF(EK3:EK1099,EK1099)-1</f>
        <v>1097</v>
      </c>
      <c r="EM1099" s="233" t="str">
        <f t="shared" ca="1" si="973"/>
        <v>Azizjon G'aniyev (Uzbekistan)</v>
      </c>
    </row>
    <row r="1100" spans="121:143" x14ac:dyDescent="0.2">
      <c r="DQ1100" s="233" t="str">
        <f t="shared" ca="1" si="974"/>
        <v>Uzbekistan</v>
      </c>
      <c r="DR1100" s="233">
        <f t="shared" si="970"/>
        <v>5</v>
      </c>
      <c r="DS1100" s="233">
        <f t="shared" si="971"/>
        <v>41</v>
      </c>
      <c r="DT1100" s="233" t="str">
        <f ca="1">OFFSET(C3,DR1100,DS1100)</f>
        <v>Behruzjon Karimov</v>
      </c>
      <c r="DU1100" s="233">
        <f ca="1">COUNTIF('Group Stages'!J7:J150,DT1100)</f>
        <v>0</v>
      </c>
      <c r="DV1100" s="233">
        <f ca="1">COUNTIF('Group Stages'!K7:K150,DT1100)</f>
        <v>0</v>
      </c>
      <c r="DW1100" s="233">
        <f ca="1">COUNTIF('Group Stages'!L7:L150,DT1100)</f>
        <v>0</v>
      </c>
      <c r="DX1100" s="233">
        <f ca="1">COUNTIF('Group Stages'!M7:M150,DT1100)</f>
        <v>0</v>
      </c>
      <c r="DY1100" s="233">
        <f ca="1">COUNTIF('Group Stages'!N7:N150,DT1100)</f>
        <v>0</v>
      </c>
      <c r="DZ1100" s="233">
        <f ca="1">COUNTIF('Group Stages'!O7:O150,DT1100)</f>
        <v>0</v>
      </c>
      <c r="EA1100" s="233">
        <f ca="1">COUNTIF('Group Stages'!P7:P150,DT1100)</f>
        <v>0</v>
      </c>
      <c r="EB1100" s="233">
        <f ca="1">COUNTIF('Group Stages'!Q7:Q150,DT1100)</f>
        <v>0</v>
      </c>
      <c r="EC1100" s="233">
        <f ca="1">COUNTIF('Knock Out Stages'!K7:K85,DT1100)</f>
        <v>0</v>
      </c>
      <c r="ED1100" s="233">
        <f ca="1">COUNTIF('Knock Out Stages'!L7:L85,DT1100)</f>
        <v>0</v>
      </c>
      <c r="EE1100" s="233">
        <f ca="1">COUNTIF('Knock Out Stages'!M7:M85,DT1100)</f>
        <v>0</v>
      </c>
      <c r="EF1100" s="233">
        <f ca="1">COUNTIF('Knock Out Stages'!N7:N85,DT1100)</f>
        <v>0</v>
      </c>
      <c r="EG1100" s="233">
        <f ca="1">COUNTIF('Knock Out Stages'!O7:O85,DT1100)</f>
        <v>0</v>
      </c>
      <c r="EH1100" s="233">
        <f ca="1">COUNTIF('Knock Out Stages'!P7:P85,DT1100)</f>
        <v>0</v>
      </c>
      <c r="EI1100" s="233">
        <f ca="1">COUNTIF('Knock Out Stages'!Q7:Q85,DT1100)</f>
        <v>0</v>
      </c>
      <c r="EJ1100" s="233">
        <f ca="1">COUNTIF('Knock Out Stages'!R7:R85,DT1100)</f>
        <v>0</v>
      </c>
      <c r="EK1100" s="233">
        <f t="shared" ca="1" si="972"/>
        <v>0</v>
      </c>
      <c r="EL1100" s="235">
        <f ca="1">RANK(EK1100,EK3:EK1250)+COUNTIF(EK3:EK1100,EK1100)-1</f>
        <v>1098</v>
      </c>
      <c r="EM1100" s="233" t="str">
        <f t="shared" ca="1" si="973"/>
        <v>Behruzjon Karimov (Uzbekistan)</v>
      </c>
    </row>
    <row r="1101" spans="121:143" x14ac:dyDescent="0.2">
      <c r="DQ1101" s="233" t="str">
        <f t="shared" ca="1" si="974"/>
        <v>Uzbekistan</v>
      </c>
      <c r="DR1101" s="233">
        <f t="shared" si="970"/>
        <v>6</v>
      </c>
      <c r="DS1101" s="233">
        <f t="shared" si="971"/>
        <v>41</v>
      </c>
      <c r="DT1101" s="233" t="str">
        <f ca="1">OFFSET(C3,DR1101,DS1101)</f>
        <v>Botirali Ergashev</v>
      </c>
      <c r="DU1101" s="233">
        <f ca="1">COUNTIF('Group Stages'!J7:J150,DT1101)</f>
        <v>0</v>
      </c>
      <c r="DV1101" s="233">
        <f ca="1">COUNTIF('Group Stages'!K7:K150,DT1101)</f>
        <v>0</v>
      </c>
      <c r="DW1101" s="233">
        <f ca="1">COUNTIF('Group Stages'!L7:L150,DT1101)</f>
        <v>0</v>
      </c>
      <c r="DX1101" s="233">
        <f ca="1">COUNTIF('Group Stages'!M7:M150,DT1101)</f>
        <v>0</v>
      </c>
      <c r="DY1101" s="233">
        <f ca="1">COUNTIF('Group Stages'!N7:N150,DT1101)</f>
        <v>0</v>
      </c>
      <c r="DZ1101" s="233">
        <f ca="1">COUNTIF('Group Stages'!O7:O150,DT1101)</f>
        <v>0</v>
      </c>
      <c r="EA1101" s="233">
        <f ca="1">COUNTIF('Group Stages'!P7:P150,DT1101)</f>
        <v>0</v>
      </c>
      <c r="EB1101" s="233">
        <f ca="1">COUNTIF('Group Stages'!Q7:Q150,DT1101)</f>
        <v>0</v>
      </c>
      <c r="EC1101" s="233">
        <f ca="1">COUNTIF('Knock Out Stages'!K7:K85,DT1101)</f>
        <v>0</v>
      </c>
      <c r="ED1101" s="233">
        <f ca="1">COUNTIF('Knock Out Stages'!L7:L85,DT1101)</f>
        <v>0</v>
      </c>
      <c r="EE1101" s="233">
        <f ca="1">COUNTIF('Knock Out Stages'!M7:M85,DT1101)</f>
        <v>0</v>
      </c>
      <c r="EF1101" s="233">
        <f ca="1">COUNTIF('Knock Out Stages'!N7:N85,DT1101)</f>
        <v>0</v>
      </c>
      <c r="EG1101" s="233">
        <f ca="1">COUNTIF('Knock Out Stages'!O7:O85,DT1101)</f>
        <v>0</v>
      </c>
      <c r="EH1101" s="233">
        <f ca="1">COUNTIF('Knock Out Stages'!P7:P85,DT1101)</f>
        <v>0</v>
      </c>
      <c r="EI1101" s="233">
        <f ca="1">COUNTIF('Knock Out Stages'!Q7:Q85,DT1101)</f>
        <v>0</v>
      </c>
      <c r="EJ1101" s="233">
        <f ca="1">COUNTIF('Knock Out Stages'!R7:R85,DT1101)</f>
        <v>0</v>
      </c>
      <c r="EK1101" s="233">
        <f t="shared" ca="1" si="972"/>
        <v>0</v>
      </c>
      <c r="EL1101" s="235">
        <f ca="1">RANK(EK1101,EK3:EK1250)+COUNTIF(EK3:EK1101,EK1101)-1</f>
        <v>1099</v>
      </c>
      <c r="EM1101" s="233" t="str">
        <f t="shared" ca="1" si="973"/>
        <v>Botirali Ergashev (Uzbekistan)</v>
      </c>
    </row>
    <row r="1102" spans="121:143" x14ac:dyDescent="0.2">
      <c r="DQ1102" s="233" t="str">
        <f t="shared" ca="1" si="974"/>
        <v>Uzbekistan</v>
      </c>
      <c r="DR1102" s="233">
        <f t="shared" si="970"/>
        <v>7</v>
      </c>
      <c r="DS1102" s="233">
        <f t="shared" si="971"/>
        <v>41</v>
      </c>
      <c r="DT1102" s="233" t="str">
        <f ca="1">OFFSET(C3,DR1102,DS1102)</f>
        <v>Dostonbek Khamdamov</v>
      </c>
      <c r="DU1102" s="233">
        <f ca="1">COUNTIF('Group Stages'!J7:J150,DT1102)</f>
        <v>0</v>
      </c>
      <c r="DV1102" s="233">
        <f ca="1">COUNTIF('Group Stages'!K7:K150,DT1102)</f>
        <v>0</v>
      </c>
      <c r="DW1102" s="233">
        <f ca="1">COUNTIF('Group Stages'!L7:L150,DT1102)</f>
        <v>0</v>
      </c>
      <c r="DX1102" s="233">
        <f ca="1">COUNTIF('Group Stages'!M7:M150,DT1102)</f>
        <v>0</v>
      </c>
      <c r="DY1102" s="233">
        <f ca="1">COUNTIF('Group Stages'!N7:N150,DT1102)</f>
        <v>0</v>
      </c>
      <c r="DZ1102" s="233">
        <f ca="1">COUNTIF('Group Stages'!O7:O150,DT1102)</f>
        <v>0</v>
      </c>
      <c r="EA1102" s="233">
        <f ca="1">COUNTIF('Group Stages'!P7:P150,DT1102)</f>
        <v>0</v>
      </c>
      <c r="EB1102" s="233">
        <f ca="1">COUNTIF('Group Stages'!Q7:Q150,DT1102)</f>
        <v>0</v>
      </c>
      <c r="EC1102" s="233">
        <f ca="1">COUNTIF('Knock Out Stages'!K7:K85,DT1102)</f>
        <v>0</v>
      </c>
      <c r="ED1102" s="233">
        <f ca="1">COUNTIF('Knock Out Stages'!L7:L85,DT1102)</f>
        <v>0</v>
      </c>
      <c r="EE1102" s="233">
        <f ca="1">COUNTIF('Knock Out Stages'!M7:M85,DT1102)</f>
        <v>0</v>
      </c>
      <c r="EF1102" s="233">
        <f ca="1">COUNTIF('Knock Out Stages'!N7:N85,DT1102)</f>
        <v>0</v>
      </c>
      <c r="EG1102" s="233">
        <f ca="1">COUNTIF('Knock Out Stages'!O7:O85,DT1102)</f>
        <v>0</v>
      </c>
      <c r="EH1102" s="233">
        <f ca="1">COUNTIF('Knock Out Stages'!P7:P85,DT1102)</f>
        <v>0</v>
      </c>
      <c r="EI1102" s="233">
        <f ca="1">COUNTIF('Knock Out Stages'!Q7:Q85,DT1102)</f>
        <v>0</v>
      </c>
      <c r="EJ1102" s="233">
        <f ca="1">COUNTIF('Knock Out Stages'!R7:R85,DT1102)</f>
        <v>0</v>
      </c>
      <c r="EK1102" s="233">
        <f t="shared" ca="1" si="972"/>
        <v>0</v>
      </c>
      <c r="EL1102" s="235">
        <f ca="1">RANK(EK1102,EK3:EK1250)+COUNTIF(EK3:EK1102,EK1102)-1</f>
        <v>1100</v>
      </c>
      <c r="EM1102" s="233" t="str">
        <f t="shared" ca="1" si="973"/>
        <v>Dostonbek Khamdamov (Uzbekistan)</v>
      </c>
    </row>
    <row r="1103" spans="121:143" x14ac:dyDescent="0.2">
      <c r="DQ1103" s="233" t="str">
        <f t="shared" ca="1" si="974"/>
        <v>Uzbekistan</v>
      </c>
      <c r="DR1103" s="233">
        <f t="shared" si="970"/>
        <v>8</v>
      </c>
      <c r="DS1103" s="233">
        <f t="shared" si="971"/>
        <v>41</v>
      </c>
      <c r="DT1103" s="233" t="str">
        <f ca="1">OFFSET(C3,DR1103,DS1103)</f>
        <v>Eldor Shomurodov</v>
      </c>
      <c r="DU1103" s="233">
        <f ca="1">COUNTIF('Group Stages'!J7:J150,DT1103)</f>
        <v>0</v>
      </c>
      <c r="DV1103" s="233">
        <f ca="1">COUNTIF('Group Stages'!K7:K150,DT1103)</f>
        <v>0</v>
      </c>
      <c r="DW1103" s="233">
        <f ca="1">COUNTIF('Group Stages'!L7:L150,DT1103)</f>
        <v>0</v>
      </c>
      <c r="DX1103" s="233">
        <f ca="1">COUNTIF('Group Stages'!M7:M150,DT1103)</f>
        <v>0</v>
      </c>
      <c r="DY1103" s="233">
        <f ca="1">COUNTIF('Group Stages'!N7:N150,DT1103)</f>
        <v>0</v>
      </c>
      <c r="DZ1103" s="233">
        <f ca="1">COUNTIF('Group Stages'!O7:O150,DT1103)</f>
        <v>0</v>
      </c>
      <c r="EA1103" s="233">
        <f ca="1">COUNTIF('Group Stages'!P7:P150,DT1103)</f>
        <v>0</v>
      </c>
      <c r="EB1103" s="233">
        <f ca="1">COUNTIF('Group Stages'!Q7:Q150,DT1103)</f>
        <v>0</v>
      </c>
      <c r="EC1103" s="233">
        <f ca="1">COUNTIF('Knock Out Stages'!K7:K85,DT1103)</f>
        <v>0</v>
      </c>
      <c r="ED1103" s="233">
        <f ca="1">COUNTIF('Knock Out Stages'!L7:L85,DT1103)</f>
        <v>0</v>
      </c>
      <c r="EE1103" s="233">
        <f ca="1">COUNTIF('Knock Out Stages'!M7:M85,DT1103)</f>
        <v>0</v>
      </c>
      <c r="EF1103" s="233">
        <f ca="1">COUNTIF('Knock Out Stages'!N7:N85,DT1103)</f>
        <v>0</v>
      </c>
      <c r="EG1103" s="233">
        <f ca="1">COUNTIF('Knock Out Stages'!O7:O85,DT1103)</f>
        <v>0</v>
      </c>
      <c r="EH1103" s="233">
        <f ca="1">COUNTIF('Knock Out Stages'!P7:P85,DT1103)</f>
        <v>0</v>
      </c>
      <c r="EI1103" s="233">
        <f ca="1">COUNTIF('Knock Out Stages'!Q7:Q85,DT1103)</f>
        <v>0</v>
      </c>
      <c r="EJ1103" s="233">
        <f ca="1">COUNTIF('Knock Out Stages'!R7:R85,DT1103)</f>
        <v>0</v>
      </c>
      <c r="EK1103" s="233">
        <f t="shared" ca="1" si="972"/>
        <v>0</v>
      </c>
      <c r="EL1103" s="235">
        <f ca="1">RANK(EK1103,EK3:EK1250)+COUNTIF(EK3:EK1103,EK1103)-1</f>
        <v>1101</v>
      </c>
      <c r="EM1103" s="233" t="str">
        <f t="shared" ca="1" si="973"/>
        <v>Eldor Shomurodov (Uzbekistan)</v>
      </c>
    </row>
    <row r="1104" spans="121:143" x14ac:dyDescent="0.2">
      <c r="DQ1104" s="233" t="str">
        <f t="shared" ca="1" si="974"/>
        <v>Uzbekistan</v>
      </c>
      <c r="DR1104" s="233">
        <f t="shared" si="970"/>
        <v>9</v>
      </c>
      <c r="DS1104" s="233">
        <f t="shared" si="971"/>
        <v>41</v>
      </c>
      <c r="DT1104" s="233" t="str">
        <f ca="1">OFFSET(C3,DR1104,DS1104)</f>
        <v>Farrukh Sayfiev</v>
      </c>
      <c r="DU1104" s="233">
        <f ca="1">COUNTIF('Group Stages'!J7:J150,DT1104)</f>
        <v>0</v>
      </c>
      <c r="DV1104" s="233">
        <f ca="1">COUNTIF('Group Stages'!K7:K150,DT1104)</f>
        <v>0</v>
      </c>
      <c r="DW1104" s="233">
        <f ca="1">COUNTIF('Group Stages'!L7:L150,DT1104)</f>
        <v>0</v>
      </c>
      <c r="DX1104" s="233">
        <f ca="1">COUNTIF('Group Stages'!M7:M150,DT1104)</f>
        <v>0</v>
      </c>
      <c r="DY1104" s="233">
        <f ca="1">COUNTIF('Group Stages'!N7:N150,DT1104)</f>
        <v>0</v>
      </c>
      <c r="DZ1104" s="233">
        <f ca="1">COUNTIF('Group Stages'!O7:O150,DT1104)</f>
        <v>0</v>
      </c>
      <c r="EA1104" s="233">
        <f ca="1">COUNTIF('Group Stages'!P7:P150,DT1104)</f>
        <v>0</v>
      </c>
      <c r="EB1104" s="233">
        <f ca="1">COUNTIF('Group Stages'!Q7:Q150,DT1104)</f>
        <v>0</v>
      </c>
      <c r="EC1104" s="233">
        <f ca="1">COUNTIF('Knock Out Stages'!K7:K85,DT1104)</f>
        <v>0</v>
      </c>
      <c r="ED1104" s="233">
        <f ca="1">COUNTIF('Knock Out Stages'!L7:L85,DT1104)</f>
        <v>0</v>
      </c>
      <c r="EE1104" s="233">
        <f ca="1">COUNTIF('Knock Out Stages'!M7:M85,DT1104)</f>
        <v>0</v>
      </c>
      <c r="EF1104" s="233">
        <f ca="1">COUNTIF('Knock Out Stages'!N7:N85,DT1104)</f>
        <v>0</v>
      </c>
      <c r="EG1104" s="233">
        <f ca="1">COUNTIF('Knock Out Stages'!O7:O85,DT1104)</f>
        <v>0</v>
      </c>
      <c r="EH1104" s="233">
        <f ca="1">COUNTIF('Knock Out Stages'!P7:P85,DT1104)</f>
        <v>0</v>
      </c>
      <c r="EI1104" s="233">
        <f ca="1">COUNTIF('Knock Out Stages'!Q7:Q85,DT1104)</f>
        <v>0</v>
      </c>
      <c r="EJ1104" s="233">
        <f ca="1">COUNTIF('Knock Out Stages'!R7:R85,DT1104)</f>
        <v>0</v>
      </c>
      <c r="EK1104" s="233">
        <f t="shared" ca="1" si="972"/>
        <v>0</v>
      </c>
      <c r="EL1104" s="235">
        <f ca="1">RANK(EK1104,EK3:EK1250)+COUNTIF(EK3:EK1104,EK1104)-1</f>
        <v>1102</v>
      </c>
      <c r="EM1104" s="233" t="str">
        <f t="shared" ca="1" si="973"/>
        <v>Farrukh Sayfiev (Uzbekistan)</v>
      </c>
    </row>
    <row r="1105" spans="121:143" x14ac:dyDescent="0.2">
      <c r="DQ1105" s="233" t="str">
        <f t="shared" ca="1" si="974"/>
        <v>Uzbekistan</v>
      </c>
      <c r="DR1105" s="233">
        <f t="shared" si="970"/>
        <v>10</v>
      </c>
      <c r="DS1105" s="233">
        <f t="shared" si="971"/>
        <v>41</v>
      </c>
      <c r="DT1105" s="233" t="str">
        <f ca="1">OFFSET(C3,DR1105,DS1105)</f>
        <v>Ibrokhim Ibragimov</v>
      </c>
      <c r="DU1105" s="233">
        <f ca="1">COUNTIF('Group Stages'!J7:J150,DT1105)</f>
        <v>0</v>
      </c>
      <c r="DV1105" s="233">
        <f ca="1">COUNTIF('Group Stages'!K7:K150,DT1105)</f>
        <v>0</v>
      </c>
      <c r="DW1105" s="233">
        <f ca="1">COUNTIF('Group Stages'!L7:L150,DT1105)</f>
        <v>0</v>
      </c>
      <c r="DX1105" s="233">
        <f ca="1">COUNTIF('Group Stages'!M7:M150,DT1105)</f>
        <v>0</v>
      </c>
      <c r="DY1105" s="233">
        <f ca="1">COUNTIF('Group Stages'!N7:N150,DT1105)</f>
        <v>0</v>
      </c>
      <c r="DZ1105" s="233">
        <f ca="1">COUNTIF('Group Stages'!O7:O150,DT1105)</f>
        <v>0</v>
      </c>
      <c r="EA1105" s="233">
        <f ca="1">COUNTIF('Group Stages'!P7:P150,DT1105)</f>
        <v>0</v>
      </c>
      <c r="EB1105" s="233">
        <f ca="1">COUNTIF('Group Stages'!Q7:Q150,DT1105)</f>
        <v>0</v>
      </c>
      <c r="EC1105" s="233">
        <f ca="1">COUNTIF('Knock Out Stages'!K7:K85,DT1105)</f>
        <v>0</v>
      </c>
      <c r="ED1105" s="233">
        <f ca="1">COUNTIF('Knock Out Stages'!L7:L85,DT1105)</f>
        <v>0</v>
      </c>
      <c r="EE1105" s="233">
        <f ca="1">COUNTIF('Knock Out Stages'!M7:M85,DT1105)</f>
        <v>0</v>
      </c>
      <c r="EF1105" s="233">
        <f ca="1">COUNTIF('Knock Out Stages'!N7:N85,DT1105)</f>
        <v>0</v>
      </c>
      <c r="EG1105" s="233">
        <f ca="1">COUNTIF('Knock Out Stages'!O7:O85,DT1105)</f>
        <v>0</v>
      </c>
      <c r="EH1105" s="233">
        <f ca="1">COUNTIF('Knock Out Stages'!P7:P85,DT1105)</f>
        <v>0</v>
      </c>
      <c r="EI1105" s="233">
        <f ca="1">COUNTIF('Knock Out Stages'!Q7:Q85,DT1105)</f>
        <v>0</v>
      </c>
      <c r="EJ1105" s="233">
        <f ca="1">COUNTIF('Knock Out Stages'!R7:R85,DT1105)</f>
        <v>0</v>
      </c>
      <c r="EK1105" s="233">
        <f t="shared" ca="1" si="972"/>
        <v>0</v>
      </c>
      <c r="EL1105" s="235">
        <f ca="1">RANK(EK1105,EK3:EK1250)+COUNTIF(EK3:EK1105,EK1105)-1</f>
        <v>1103</v>
      </c>
      <c r="EM1105" s="233" t="str">
        <f t="shared" ca="1" si="973"/>
        <v>Ibrokhim Ibragimov (Uzbekistan)</v>
      </c>
    </row>
    <row r="1106" spans="121:143" x14ac:dyDescent="0.2">
      <c r="DQ1106" s="233" t="str">
        <f t="shared" ca="1" si="974"/>
        <v>Uzbekistan</v>
      </c>
      <c r="DR1106" s="233">
        <f t="shared" si="970"/>
        <v>11</v>
      </c>
      <c r="DS1106" s="233">
        <f t="shared" si="971"/>
        <v>41</v>
      </c>
      <c r="DT1106" s="233" t="str">
        <f ca="1">OFFSET(C3,DR1106,DS1106)</f>
        <v>Igor Sergeev</v>
      </c>
      <c r="DU1106" s="233">
        <f ca="1">COUNTIF('Group Stages'!J7:J150,DT1106)</f>
        <v>0</v>
      </c>
      <c r="DV1106" s="233">
        <f ca="1">COUNTIF('Group Stages'!K7:K150,DT1106)</f>
        <v>0</v>
      </c>
      <c r="DW1106" s="233">
        <f ca="1">COUNTIF('Group Stages'!L7:L150,DT1106)</f>
        <v>0</v>
      </c>
      <c r="DX1106" s="233">
        <f ca="1">COUNTIF('Group Stages'!M7:M150,DT1106)</f>
        <v>0</v>
      </c>
      <c r="DY1106" s="233">
        <f ca="1">COUNTIF('Group Stages'!N7:N150,DT1106)</f>
        <v>0</v>
      </c>
      <c r="DZ1106" s="233">
        <f ca="1">COUNTIF('Group Stages'!O7:O150,DT1106)</f>
        <v>0</v>
      </c>
      <c r="EA1106" s="233">
        <f ca="1">COUNTIF('Group Stages'!P7:P150,DT1106)</f>
        <v>0</v>
      </c>
      <c r="EB1106" s="233">
        <f ca="1">COUNTIF('Group Stages'!Q7:Q150,DT1106)</f>
        <v>0</v>
      </c>
      <c r="EC1106" s="233">
        <f ca="1">COUNTIF('Knock Out Stages'!K7:K85,DT1106)</f>
        <v>0</v>
      </c>
      <c r="ED1106" s="233">
        <f ca="1">COUNTIF('Knock Out Stages'!L7:L85,DT1106)</f>
        <v>0</v>
      </c>
      <c r="EE1106" s="233">
        <f ca="1">COUNTIF('Knock Out Stages'!M7:M85,DT1106)</f>
        <v>0</v>
      </c>
      <c r="EF1106" s="233">
        <f ca="1">COUNTIF('Knock Out Stages'!N7:N85,DT1106)</f>
        <v>0</v>
      </c>
      <c r="EG1106" s="233">
        <f ca="1">COUNTIF('Knock Out Stages'!O7:O85,DT1106)</f>
        <v>0</v>
      </c>
      <c r="EH1106" s="233">
        <f ca="1">COUNTIF('Knock Out Stages'!P7:P85,DT1106)</f>
        <v>0</v>
      </c>
      <c r="EI1106" s="233">
        <f ca="1">COUNTIF('Knock Out Stages'!Q7:Q85,DT1106)</f>
        <v>0</v>
      </c>
      <c r="EJ1106" s="233">
        <f ca="1">COUNTIF('Knock Out Stages'!R7:R85,DT1106)</f>
        <v>0</v>
      </c>
      <c r="EK1106" s="233">
        <f t="shared" ca="1" si="972"/>
        <v>0</v>
      </c>
      <c r="EL1106" s="235">
        <f ca="1">RANK(EK1106,EK3:EK1250)+COUNTIF(EK3:EK1106,EK1106)-1</f>
        <v>1104</v>
      </c>
      <c r="EM1106" s="233" t="str">
        <f t="shared" ca="1" si="973"/>
        <v>Igor Sergeev (Uzbekistan)</v>
      </c>
    </row>
    <row r="1107" spans="121:143" x14ac:dyDescent="0.2">
      <c r="DQ1107" s="233" t="str">
        <f t="shared" ca="1" si="974"/>
        <v>Uzbekistan</v>
      </c>
      <c r="DR1107" s="233">
        <f t="shared" si="970"/>
        <v>12</v>
      </c>
      <c r="DS1107" s="233">
        <f t="shared" si="971"/>
        <v>41</v>
      </c>
      <c r="DT1107" s="233" t="str">
        <f ca="1">OFFSET(C3,DR1107,DS1107)</f>
        <v>Jakhongir O'Rozov</v>
      </c>
      <c r="DU1107" s="233">
        <f ca="1">COUNTIF('Group Stages'!J7:J150,DT1107)</f>
        <v>0</v>
      </c>
      <c r="DV1107" s="233">
        <f ca="1">COUNTIF('Group Stages'!K7:K150,DT1107)</f>
        <v>0</v>
      </c>
      <c r="DW1107" s="233">
        <f ca="1">COUNTIF('Group Stages'!L7:L150,DT1107)</f>
        <v>0</v>
      </c>
      <c r="DX1107" s="233">
        <f ca="1">COUNTIF('Group Stages'!M7:M150,DT1107)</f>
        <v>0</v>
      </c>
      <c r="DY1107" s="233">
        <f ca="1">COUNTIF('Group Stages'!N7:N150,DT1107)</f>
        <v>0</v>
      </c>
      <c r="DZ1107" s="233">
        <f ca="1">COUNTIF('Group Stages'!O7:O150,DT1107)</f>
        <v>0</v>
      </c>
      <c r="EA1107" s="233">
        <f ca="1">COUNTIF('Group Stages'!P7:P150,DT1107)</f>
        <v>0</v>
      </c>
      <c r="EB1107" s="233">
        <f ca="1">COUNTIF('Group Stages'!Q7:Q150,DT1107)</f>
        <v>0</v>
      </c>
      <c r="EC1107" s="233">
        <f ca="1">COUNTIF('Knock Out Stages'!K7:K85,DT1107)</f>
        <v>0</v>
      </c>
      <c r="ED1107" s="233">
        <f ca="1">COUNTIF('Knock Out Stages'!L7:L85,DT1107)</f>
        <v>0</v>
      </c>
      <c r="EE1107" s="233">
        <f ca="1">COUNTIF('Knock Out Stages'!M7:M85,DT1107)</f>
        <v>0</v>
      </c>
      <c r="EF1107" s="233">
        <f ca="1">COUNTIF('Knock Out Stages'!N7:N85,DT1107)</f>
        <v>0</v>
      </c>
      <c r="EG1107" s="233">
        <f ca="1">COUNTIF('Knock Out Stages'!O7:O85,DT1107)</f>
        <v>0</v>
      </c>
      <c r="EH1107" s="233">
        <f ca="1">COUNTIF('Knock Out Stages'!P7:P85,DT1107)</f>
        <v>0</v>
      </c>
      <c r="EI1107" s="233">
        <f ca="1">COUNTIF('Knock Out Stages'!Q7:Q85,DT1107)</f>
        <v>0</v>
      </c>
      <c r="EJ1107" s="233">
        <f ca="1">COUNTIF('Knock Out Stages'!R7:R85,DT1107)</f>
        <v>0</v>
      </c>
      <c r="EK1107" s="233">
        <f t="shared" ca="1" si="972"/>
        <v>0</v>
      </c>
      <c r="EL1107" s="235">
        <f ca="1">RANK(EK1107,EK3:EK1250)+COUNTIF(EK3:EK1107,EK1107)-1</f>
        <v>1105</v>
      </c>
      <c r="EM1107" s="233" t="str">
        <f t="shared" ca="1" si="973"/>
        <v>Jakhongir O'Rozov (Uzbekistan)</v>
      </c>
    </row>
    <row r="1108" spans="121:143" x14ac:dyDescent="0.2">
      <c r="DQ1108" s="233" t="str">
        <f t="shared" ca="1" si="974"/>
        <v>Uzbekistan</v>
      </c>
      <c r="DR1108" s="233">
        <f t="shared" si="970"/>
        <v>13</v>
      </c>
      <c r="DS1108" s="233">
        <f t="shared" si="971"/>
        <v>41</v>
      </c>
      <c r="DT1108" s="233" t="str">
        <f ca="1">OFFSET(C3,DR1108,DS1108)</f>
        <v>Jamshid Iskanderov</v>
      </c>
      <c r="DU1108" s="233">
        <f ca="1">COUNTIF('Group Stages'!J7:J150,DT1108)</f>
        <v>0</v>
      </c>
      <c r="DV1108" s="233">
        <f ca="1">COUNTIF('Group Stages'!K7:K150,DT1108)</f>
        <v>0</v>
      </c>
      <c r="DW1108" s="233">
        <f ca="1">COUNTIF('Group Stages'!L7:L150,DT1108)</f>
        <v>0</v>
      </c>
      <c r="DX1108" s="233">
        <f ca="1">COUNTIF('Group Stages'!M7:M150,DT1108)</f>
        <v>0</v>
      </c>
      <c r="DY1108" s="233">
        <f ca="1">COUNTIF('Group Stages'!N7:N150,DT1108)</f>
        <v>0</v>
      </c>
      <c r="DZ1108" s="233">
        <f ca="1">COUNTIF('Group Stages'!O7:O150,DT1108)</f>
        <v>0</v>
      </c>
      <c r="EA1108" s="233">
        <f ca="1">COUNTIF('Group Stages'!P7:P150,DT1108)</f>
        <v>0</v>
      </c>
      <c r="EB1108" s="233">
        <f ca="1">COUNTIF('Group Stages'!Q7:Q150,DT1108)</f>
        <v>0</v>
      </c>
      <c r="EC1108" s="233">
        <f ca="1">COUNTIF('Knock Out Stages'!K7:K85,DT1108)</f>
        <v>0</v>
      </c>
      <c r="ED1108" s="233">
        <f ca="1">COUNTIF('Knock Out Stages'!L7:L85,DT1108)</f>
        <v>0</v>
      </c>
      <c r="EE1108" s="233">
        <f ca="1">COUNTIF('Knock Out Stages'!M7:M85,DT1108)</f>
        <v>0</v>
      </c>
      <c r="EF1108" s="233">
        <f ca="1">COUNTIF('Knock Out Stages'!N7:N85,DT1108)</f>
        <v>0</v>
      </c>
      <c r="EG1108" s="233">
        <f ca="1">COUNTIF('Knock Out Stages'!O7:O85,DT1108)</f>
        <v>0</v>
      </c>
      <c r="EH1108" s="233">
        <f ca="1">COUNTIF('Knock Out Stages'!P7:P85,DT1108)</f>
        <v>0</v>
      </c>
      <c r="EI1108" s="233">
        <f ca="1">COUNTIF('Knock Out Stages'!Q7:Q85,DT1108)</f>
        <v>0</v>
      </c>
      <c r="EJ1108" s="233">
        <f ca="1">COUNTIF('Knock Out Stages'!R7:R85,DT1108)</f>
        <v>0</v>
      </c>
      <c r="EK1108" s="233">
        <f t="shared" ca="1" si="972"/>
        <v>0</v>
      </c>
      <c r="EL1108" s="235">
        <f ca="1">RANK(EK1108,EK3:EK1250)+COUNTIF(EK3:EK1108,EK1108)-1</f>
        <v>1106</v>
      </c>
      <c r="EM1108" s="233" t="str">
        <f t="shared" ca="1" si="973"/>
        <v>Jamshid Iskanderov (Uzbekistan)</v>
      </c>
    </row>
    <row r="1109" spans="121:143" x14ac:dyDescent="0.2">
      <c r="DQ1109" s="233" t="str">
        <f t="shared" ca="1" si="974"/>
        <v>Uzbekistan</v>
      </c>
      <c r="DR1109" s="233">
        <f t="shared" si="970"/>
        <v>14</v>
      </c>
      <c r="DS1109" s="233">
        <f t="shared" si="971"/>
        <v>41</v>
      </c>
      <c r="DT1109" s="233" t="str">
        <f ca="1">OFFSET(C3,DR1109,DS1109)</f>
        <v>Khojiakbar Alijonov</v>
      </c>
      <c r="DU1109" s="233">
        <f ca="1">COUNTIF('Group Stages'!J7:J150,DT1109)</f>
        <v>0</v>
      </c>
      <c r="DV1109" s="233">
        <f ca="1">COUNTIF('Group Stages'!K7:K150,DT1109)</f>
        <v>0</v>
      </c>
      <c r="DW1109" s="233">
        <f ca="1">COUNTIF('Group Stages'!L7:L150,DT1109)</f>
        <v>0</v>
      </c>
      <c r="DX1109" s="233">
        <f ca="1">COUNTIF('Group Stages'!M7:M150,DT1109)</f>
        <v>0</v>
      </c>
      <c r="DY1109" s="233">
        <f ca="1">COUNTIF('Group Stages'!N7:N150,DT1109)</f>
        <v>0</v>
      </c>
      <c r="DZ1109" s="233">
        <f ca="1">COUNTIF('Group Stages'!O7:O150,DT1109)</f>
        <v>0</v>
      </c>
      <c r="EA1109" s="233">
        <f ca="1">COUNTIF('Group Stages'!P7:P150,DT1109)</f>
        <v>0</v>
      </c>
      <c r="EB1109" s="233">
        <f ca="1">COUNTIF('Group Stages'!Q7:Q150,DT1109)</f>
        <v>0</v>
      </c>
      <c r="EC1109" s="233">
        <f ca="1">COUNTIF('Knock Out Stages'!K7:K85,DT1109)</f>
        <v>0</v>
      </c>
      <c r="ED1109" s="233">
        <f ca="1">COUNTIF('Knock Out Stages'!L7:L85,DT1109)</f>
        <v>0</v>
      </c>
      <c r="EE1109" s="233">
        <f ca="1">COUNTIF('Knock Out Stages'!M7:M85,DT1109)</f>
        <v>0</v>
      </c>
      <c r="EF1109" s="233">
        <f ca="1">COUNTIF('Knock Out Stages'!N7:N85,DT1109)</f>
        <v>0</v>
      </c>
      <c r="EG1109" s="233">
        <f ca="1">COUNTIF('Knock Out Stages'!O7:O85,DT1109)</f>
        <v>0</v>
      </c>
      <c r="EH1109" s="233">
        <f ca="1">COUNTIF('Knock Out Stages'!P7:P85,DT1109)</f>
        <v>0</v>
      </c>
      <c r="EI1109" s="233">
        <f ca="1">COUNTIF('Knock Out Stages'!Q7:Q85,DT1109)</f>
        <v>0</v>
      </c>
      <c r="EJ1109" s="233">
        <f ca="1">COUNTIF('Knock Out Stages'!R7:R85,DT1109)</f>
        <v>0</v>
      </c>
      <c r="EK1109" s="233">
        <f t="shared" ca="1" si="972"/>
        <v>0</v>
      </c>
      <c r="EL1109" s="235">
        <f ca="1">RANK(EK1109,EK3:EK1250)+COUNTIF(EK3:EK1109,EK1109)-1</f>
        <v>1107</v>
      </c>
      <c r="EM1109" s="233" t="str">
        <f t="shared" ca="1" si="973"/>
        <v>Khojiakbar Alijonov (Uzbekistan)</v>
      </c>
    </row>
    <row r="1110" spans="121:143" x14ac:dyDescent="0.2">
      <c r="DQ1110" s="233" t="str">
        <f t="shared" ca="1" si="974"/>
        <v>Uzbekistan</v>
      </c>
      <c r="DR1110" s="233">
        <f t="shared" si="970"/>
        <v>15</v>
      </c>
      <c r="DS1110" s="233">
        <f t="shared" si="971"/>
        <v>41</v>
      </c>
      <c r="DT1110" s="233" t="str">
        <f ca="1">OFFSET(C3,DR1110,DS1110)</f>
        <v>Muhammadkodir Hamraliev</v>
      </c>
      <c r="DU1110" s="233">
        <f ca="1">COUNTIF('Group Stages'!J7:J150,DT1110)</f>
        <v>0</v>
      </c>
      <c r="DV1110" s="233">
        <f ca="1">COUNTIF('Group Stages'!K7:K150,DT1110)</f>
        <v>0</v>
      </c>
      <c r="DW1110" s="233">
        <f ca="1">COUNTIF('Group Stages'!L7:L150,DT1110)</f>
        <v>0</v>
      </c>
      <c r="DX1110" s="233">
        <f ca="1">COUNTIF('Group Stages'!M7:M150,DT1110)</f>
        <v>0</v>
      </c>
      <c r="DY1110" s="233">
        <f ca="1">COUNTIF('Group Stages'!N7:N150,DT1110)</f>
        <v>0</v>
      </c>
      <c r="DZ1110" s="233">
        <f ca="1">COUNTIF('Group Stages'!O7:O150,DT1110)</f>
        <v>0</v>
      </c>
      <c r="EA1110" s="233">
        <f ca="1">COUNTIF('Group Stages'!P7:P150,DT1110)</f>
        <v>0</v>
      </c>
      <c r="EB1110" s="233">
        <f ca="1">COUNTIF('Group Stages'!Q7:Q150,DT1110)</f>
        <v>0</v>
      </c>
      <c r="EC1110" s="233">
        <f ca="1">COUNTIF('Knock Out Stages'!K7:K85,DT1110)</f>
        <v>0</v>
      </c>
      <c r="ED1110" s="233">
        <f ca="1">COUNTIF('Knock Out Stages'!L7:L85,DT1110)</f>
        <v>0</v>
      </c>
      <c r="EE1110" s="233">
        <f ca="1">COUNTIF('Knock Out Stages'!M7:M85,DT1110)</f>
        <v>0</v>
      </c>
      <c r="EF1110" s="233">
        <f ca="1">COUNTIF('Knock Out Stages'!N7:N85,DT1110)</f>
        <v>0</v>
      </c>
      <c r="EG1110" s="233">
        <f ca="1">COUNTIF('Knock Out Stages'!O7:O85,DT1110)</f>
        <v>0</v>
      </c>
      <c r="EH1110" s="233">
        <f ca="1">COUNTIF('Knock Out Stages'!P7:P85,DT1110)</f>
        <v>0</v>
      </c>
      <c r="EI1110" s="233">
        <f ca="1">COUNTIF('Knock Out Stages'!Q7:Q85,DT1110)</f>
        <v>0</v>
      </c>
      <c r="EJ1110" s="233">
        <f ca="1">COUNTIF('Knock Out Stages'!R7:R85,DT1110)</f>
        <v>0</v>
      </c>
      <c r="EK1110" s="233">
        <f t="shared" ca="1" si="972"/>
        <v>0</v>
      </c>
      <c r="EL1110" s="235">
        <f ca="1">RANK(EK1110,EK3:EK1250)+COUNTIF(EK3:EK1110,EK1110)-1</f>
        <v>1108</v>
      </c>
      <c r="EM1110" s="233" t="str">
        <f t="shared" ca="1" si="973"/>
        <v>Muhammadkodir Hamraliev (Uzbekistan)</v>
      </c>
    </row>
    <row r="1111" spans="121:143" x14ac:dyDescent="0.2">
      <c r="DQ1111" s="233" t="str">
        <f t="shared" ca="1" si="974"/>
        <v>Uzbekistan</v>
      </c>
      <c r="DR1111" s="233">
        <f t="shared" si="970"/>
        <v>16</v>
      </c>
      <c r="DS1111" s="233">
        <f t="shared" si="971"/>
        <v>41</v>
      </c>
      <c r="DT1111" s="233" t="str">
        <f ca="1">OFFSET(C3,DR1111,DS1111)</f>
        <v>Mukhammadrasul Abdumajidov</v>
      </c>
      <c r="DU1111" s="233">
        <f ca="1">COUNTIF('Group Stages'!J7:J150,DT1111)</f>
        <v>0</v>
      </c>
      <c r="DV1111" s="233">
        <f ca="1">COUNTIF('Group Stages'!K7:K150,DT1111)</f>
        <v>0</v>
      </c>
      <c r="DW1111" s="233">
        <f ca="1">COUNTIF('Group Stages'!L7:L150,DT1111)</f>
        <v>0</v>
      </c>
      <c r="DX1111" s="233">
        <f ca="1">COUNTIF('Group Stages'!M7:M150,DT1111)</f>
        <v>0</v>
      </c>
      <c r="DY1111" s="233">
        <f ca="1">COUNTIF('Group Stages'!N7:N150,DT1111)</f>
        <v>0</v>
      </c>
      <c r="DZ1111" s="233">
        <f ca="1">COUNTIF('Group Stages'!O7:O150,DT1111)</f>
        <v>0</v>
      </c>
      <c r="EA1111" s="233">
        <f ca="1">COUNTIF('Group Stages'!P7:P150,DT1111)</f>
        <v>0</v>
      </c>
      <c r="EB1111" s="233">
        <f ca="1">COUNTIF('Group Stages'!Q7:Q150,DT1111)</f>
        <v>0</v>
      </c>
      <c r="EC1111" s="233">
        <f ca="1">COUNTIF('Knock Out Stages'!K7:K85,DT1111)</f>
        <v>0</v>
      </c>
      <c r="ED1111" s="233">
        <f ca="1">COUNTIF('Knock Out Stages'!L7:L85,DT1111)</f>
        <v>0</v>
      </c>
      <c r="EE1111" s="233">
        <f ca="1">COUNTIF('Knock Out Stages'!M7:M85,DT1111)</f>
        <v>0</v>
      </c>
      <c r="EF1111" s="233">
        <f ca="1">COUNTIF('Knock Out Stages'!N7:N85,DT1111)</f>
        <v>0</v>
      </c>
      <c r="EG1111" s="233">
        <f ca="1">COUNTIF('Knock Out Stages'!O7:O85,DT1111)</f>
        <v>0</v>
      </c>
      <c r="EH1111" s="233">
        <f ca="1">COUNTIF('Knock Out Stages'!P7:P85,DT1111)</f>
        <v>0</v>
      </c>
      <c r="EI1111" s="233">
        <f ca="1">COUNTIF('Knock Out Stages'!Q7:Q85,DT1111)</f>
        <v>0</v>
      </c>
      <c r="EJ1111" s="233">
        <f ca="1">COUNTIF('Knock Out Stages'!R7:R85,DT1111)</f>
        <v>0</v>
      </c>
      <c r="EK1111" s="233">
        <f t="shared" ca="1" si="972"/>
        <v>0</v>
      </c>
      <c r="EL1111" s="235">
        <f ca="1">RANK(EK1111,EK3:EK1250)+COUNTIF(EK3:EK1111,EK1111)-1</f>
        <v>1109</v>
      </c>
      <c r="EM1111" s="233" t="str">
        <f t="shared" ca="1" si="973"/>
        <v>Mukhammadrasul Abdumajidov (Uzbekistan)</v>
      </c>
    </row>
    <row r="1112" spans="121:143" x14ac:dyDescent="0.2">
      <c r="DQ1112" s="233" t="str">
        <f t="shared" ca="1" si="974"/>
        <v>Uzbekistan</v>
      </c>
      <c r="DR1112" s="233">
        <f t="shared" si="970"/>
        <v>17</v>
      </c>
      <c r="DS1112" s="233">
        <f t="shared" si="971"/>
        <v>41</v>
      </c>
      <c r="DT1112" s="233" t="str">
        <f ca="1">OFFSET(C3,DR1112,DS1112)</f>
        <v>Odiljon Xamrobekov</v>
      </c>
      <c r="DU1112" s="233">
        <f ca="1">COUNTIF('Group Stages'!J7:J150,DT1112)</f>
        <v>0</v>
      </c>
      <c r="DV1112" s="233">
        <f ca="1">COUNTIF('Group Stages'!K7:K150,DT1112)</f>
        <v>0</v>
      </c>
      <c r="DW1112" s="233">
        <f ca="1">COUNTIF('Group Stages'!L7:L150,DT1112)</f>
        <v>0</v>
      </c>
      <c r="DX1112" s="233">
        <f ca="1">COUNTIF('Group Stages'!M7:M150,DT1112)</f>
        <v>0</v>
      </c>
      <c r="DY1112" s="233">
        <f ca="1">COUNTIF('Group Stages'!N7:N150,DT1112)</f>
        <v>0</v>
      </c>
      <c r="DZ1112" s="233">
        <f ca="1">COUNTIF('Group Stages'!O7:O150,DT1112)</f>
        <v>0</v>
      </c>
      <c r="EA1112" s="233">
        <f ca="1">COUNTIF('Group Stages'!P7:P150,DT1112)</f>
        <v>0</v>
      </c>
      <c r="EB1112" s="233">
        <f ca="1">COUNTIF('Group Stages'!Q7:Q150,DT1112)</f>
        <v>0</v>
      </c>
      <c r="EC1112" s="233">
        <f ca="1">COUNTIF('Knock Out Stages'!K7:K85,DT1112)</f>
        <v>0</v>
      </c>
      <c r="ED1112" s="233">
        <f ca="1">COUNTIF('Knock Out Stages'!L7:L85,DT1112)</f>
        <v>0</v>
      </c>
      <c r="EE1112" s="233">
        <f ca="1">COUNTIF('Knock Out Stages'!M7:M85,DT1112)</f>
        <v>0</v>
      </c>
      <c r="EF1112" s="233">
        <f ca="1">COUNTIF('Knock Out Stages'!N7:N85,DT1112)</f>
        <v>0</v>
      </c>
      <c r="EG1112" s="233">
        <f ca="1">COUNTIF('Knock Out Stages'!O7:O85,DT1112)</f>
        <v>0</v>
      </c>
      <c r="EH1112" s="233">
        <f ca="1">COUNTIF('Knock Out Stages'!P7:P85,DT1112)</f>
        <v>0</v>
      </c>
      <c r="EI1112" s="233">
        <f ca="1">COUNTIF('Knock Out Stages'!Q7:Q85,DT1112)</f>
        <v>0</v>
      </c>
      <c r="EJ1112" s="233">
        <f ca="1">COUNTIF('Knock Out Stages'!R7:R85,DT1112)</f>
        <v>0</v>
      </c>
      <c r="EK1112" s="233">
        <f t="shared" ca="1" si="972"/>
        <v>0</v>
      </c>
      <c r="EL1112" s="235">
        <f ca="1">RANK(EK1112,EK3:EK1250)+COUNTIF(EK3:EK1112,EK1112)-1</f>
        <v>1110</v>
      </c>
      <c r="EM1112" s="233" t="str">
        <f t="shared" ca="1" si="973"/>
        <v>Odiljon Xamrobekov (Uzbekistan)</v>
      </c>
    </row>
    <row r="1113" spans="121:143" x14ac:dyDescent="0.2">
      <c r="DQ1113" s="233" t="str">
        <f t="shared" ca="1" si="974"/>
        <v>Uzbekistan</v>
      </c>
      <c r="DR1113" s="233">
        <f t="shared" si="970"/>
        <v>18</v>
      </c>
      <c r="DS1113" s="233">
        <f t="shared" si="971"/>
        <v>41</v>
      </c>
      <c r="DT1113" s="233" t="str">
        <f ca="1">OFFSET(C3,DR1113,DS1113)</f>
        <v>Oston Urunov</v>
      </c>
      <c r="DU1113" s="233">
        <f ca="1">COUNTIF('Group Stages'!J7:J150,DT1113)</f>
        <v>0</v>
      </c>
      <c r="DV1113" s="233">
        <f ca="1">COUNTIF('Group Stages'!K7:K150,DT1113)</f>
        <v>0</v>
      </c>
      <c r="DW1113" s="233">
        <f ca="1">COUNTIF('Group Stages'!L7:L150,DT1113)</f>
        <v>0</v>
      </c>
      <c r="DX1113" s="233">
        <f ca="1">COUNTIF('Group Stages'!M7:M150,DT1113)</f>
        <v>0</v>
      </c>
      <c r="DY1113" s="233">
        <f ca="1">COUNTIF('Group Stages'!N7:N150,DT1113)</f>
        <v>0</v>
      </c>
      <c r="DZ1113" s="233">
        <f ca="1">COUNTIF('Group Stages'!O7:O150,DT1113)</f>
        <v>0</v>
      </c>
      <c r="EA1113" s="233">
        <f ca="1">COUNTIF('Group Stages'!P7:P150,DT1113)</f>
        <v>0</v>
      </c>
      <c r="EB1113" s="233">
        <f ca="1">COUNTIF('Group Stages'!Q7:Q150,DT1113)</f>
        <v>0</v>
      </c>
      <c r="EC1113" s="233">
        <f ca="1">COUNTIF('Knock Out Stages'!K7:K85,DT1113)</f>
        <v>0</v>
      </c>
      <c r="ED1113" s="233">
        <f ca="1">COUNTIF('Knock Out Stages'!L7:L85,DT1113)</f>
        <v>0</v>
      </c>
      <c r="EE1113" s="233">
        <f ca="1">COUNTIF('Knock Out Stages'!M7:M85,DT1113)</f>
        <v>0</v>
      </c>
      <c r="EF1113" s="233">
        <f ca="1">COUNTIF('Knock Out Stages'!N7:N85,DT1113)</f>
        <v>0</v>
      </c>
      <c r="EG1113" s="233">
        <f ca="1">COUNTIF('Knock Out Stages'!O7:O85,DT1113)</f>
        <v>0</v>
      </c>
      <c r="EH1113" s="233">
        <f ca="1">COUNTIF('Knock Out Stages'!P7:P85,DT1113)</f>
        <v>0</v>
      </c>
      <c r="EI1113" s="233">
        <f ca="1">COUNTIF('Knock Out Stages'!Q7:Q85,DT1113)</f>
        <v>0</v>
      </c>
      <c r="EJ1113" s="233">
        <f ca="1">COUNTIF('Knock Out Stages'!R7:R85,DT1113)</f>
        <v>0</v>
      </c>
      <c r="EK1113" s="233">
        <f t="shared" ca="1" si="972"/>
        <v>0</v>
      </c>
      <c r="EL1113" s="235">
        <f ca="1">RANK(EK1113,EK3:EK1250)+COUNTIF(EK3:EK1113,EK1113)-1</f>
        <v>1111</v>
      </c>
      <c r="EM1113" s="233" t="str">
        <f t="shared" ca="1" si="973"/>
        <v>Oston Urunov (Uzbekistan)</v>
      </c>
    </row>
    <row r="1114" spans="121:143" x14ac:dyDescent="0.2">
      <c r="DQ1114" s="233" t="str">
        <f t="shared" ca="1" si="974"/>
        <v>Uzbekistan</v>
      </c>
      <c r="DR1114" s="233">
        <f t="shared" si="970"/>
        <v>19</v>
      </c>
      <c r="DS1114" s="233">
        <f t="shared" si="971"/>
        <v>41</v>
      </c>
      <c r="DT1114" s="233" t="str">
        <f ca="1">OFFSET(C3,DR1114,DS1114)</f>
        <v>Otabek Shukurov</v>
      </c>
      <c r="DU1114" s="233">
        <f ca="1">COUNTIF('Group Stages'!J7:J150,DT1114)</f>
        <v>0</v>
      </c>
      <c r="DV1114" s="233">
        <f ca="1">COUNTIF('Group Stages'!K7:K150,DT1114)</f>
        <v>0</v>
      </c>
      <c r="DW1114" s="233">
        <f ca="1">COUNTIF('Group Stages'!L7:L150,DT1114)</f>
        <v>0</v>
      </c>
      <c r="DX1114" s="233">
        <f ca="1">COUNTIF('Group Stages'!M7:M150,DT1114)</f>
        <v>0</v>
      </c>
      <c r="DY1114" s="233">
        <f ca="1">COUNTIF('Group Stages'!N7:N150,DT1114)</f>
        <v>0</v>
      </c>
      <c r="DZ1114" s="233">
        <f ca="1">COUNTIF('Group Stages'!O7:O150,DT1114)</f>
        <v>0</v>
      </c>
      <c r="EA1114" s="233">
        <f ca="1">COUNTIF('Group Stages'!P7:P150,DT1114)</f>
        <v>0</v>
      </c>
      <c r="EB1114" s="233">
        <f ca="1">COUNTIF('Group Stages'!Q7:Q150,DT1114)</f>
        <v>0</v>
      </c>
      <c r="EC1114" s="233">
        <f ca="1">COUNTIF('Knock Out Stages'!K7:K85,DT1114)</f>
        <v>0</v>
      </c>
      <c r="ED1114" s="233">
        <f ca="1">COUNTIF('Knock Out Stages'!L7:L85,DT1114)</f>
        <v>0</v>
      </c>
      <c r="EE1114" s="233">
        <f ca="1">COUNTIF('Knock Out Stages'!M7:M85,DT1114)</f>
        <v>0</v>
      </c>
      <c r="EF1114" s="233">
        <f ca="1">COUNTIF('Knock Out Stages'!N7:N85,DT1114)</f>
        <v>0</v>
      </c>
      <c r="EG1114" s="233">
        <f ca="1">COUNTIF('Knock Out Stages'!O7:O85,DT1114)</f>
        <v>0</v>
      </c>
      <c r="EH1114" s="233">
        <f ca="1">COUNTIF('Knock Out Stages'!P7:P85,DT1114)</f>
        <v>0</v>
      </c>
      <c r="EI1114" s="233">
        <f ca="1">COUNTIF('Knock Out Stages'!Q7:Q85,DT1114)</f>
        <v>0</v>
      </c>
      <c r="EJ1114" s="233">
        <f ca="1">COUNTIF('Knock Out Stages'!R7:R85,DT1114)</f>
        <v>0</v>
      </c>
      <c r="EK1114" s="233">
        <f t="shared" ca="1" si="972"/>
        <v>0</v>
      </c>
      <c r="EL1114" s="235">
        <f ca="1">RANK(EK1114,EK3:EK1250)+COUNTIF(EK3:EK1114,EK1114)-1</f>
        <v>1112</v>
      </c>
      <c r="EM1114" s="233" t="str">
        <f t="shared" ca="1" si="973"/>
        <v>Otabek Shukurov (Uzbekistan)</v>
      </c>
    </row>
    <row r="1115" spans="121:143" x14ac:dyDescent="0.2">
      <c r="DQ1115" s="233" t="str">
        <f t="shared" ca="1" si="974"/>
        <v>Uzbekistan</v>
      </c>
      <c r="DR1115" s="233">
        <f t="shared" si="970"/>
        <v>20</v>
      </c>
      <c r="DS1115" s="233">
        <f t="shared" si="971"/>
        <v>41</v>
      </c>
      <c r="DT1115" s="233" t="str">
        <f ca="1">OFFSET(C3,DR1115,DS1115)</f>
        <v>Rustamjon Ashurmatov</v>
      </c>
      <c r="DU1115" s="233">
        <f ca="1">COUNTIF('Group Stages'!J7:J150,DT1115)</f>
        <v>0</v>
      </c>
      <c r="DV1115" s="233">
        <f ca="1">COUNTIF('Group Stages'!K7:K150,DT1115)</f>
        <v>0</v>
      </c>
      <c r="DW1115" s="233">
        <f ca="1">COUNTIF('Group Stages'!L7:L150,DT1115)</f>
        <v>0</v>
      </c>
      <c r="DX1115" s="233">
        <f ca="1">COUNTIF('Group Stages'!M7:M150,DT1115)</f>
        <v>0</v>
      </c>
      <c r="DY1115" s="233">
        <f ca="1">COUNTIF('Group Stages'!N7:N150,DT1115)</f>
        <v>0</v>
      </c>
      <c r="DZ1115" s="233">
        <f ca="1">COUNTIF('Group Stages'!O7:O150,DT1115)</f>
        <v>0</v>
      </c>
      <c r="EA1115" s="233">
        <f ca="1">COUNTIF('Group Stages'!P7:P150,DT1115)</f>
        <v>0</v>
      </c>
      <c r="EB1115" s="233">
        <f ca="1">COUNTIF('Group Stages'!Q7:Q150,DT1115)</f>
        <v>0</v>
      </c>
      <c r="EC1115" s="233">
        <f ca="1">COUNTIF('Knock Out Stages'!K7:K85,DT1115)</f>
        <v>0</v>
      </c>
      <c r="ED1115" s="233">
        <f ca="1">COUNTIF('Knock Out Stages'!L7:L85,DT1115)</f>
        <v>0</v>
      </c>
      <c r="EE1115" s="233">
        <f ca="1">COUNTIF('Knock Out Stages'!M7:M85,DT1115)</f>
        <v>0</v>
      </c>
      <c r="EF1115" s="233">
        <f ca="1">COUNTIF('Knock Out Stages'!N7:N85,DT1115)</f>
        <v>0</v>
      </c>
      <c r="EG1115" s="233">
        <f ca="1">COUNTIF('Knock Out Stages'!O7:O85,DT1115)</f>
        <v>0</v>
      </c>
      <c r="EH1115" s="233">
        <f ca="1">COUNTIF('Knock Out Stages'!P7:P85,DT1115)</f>
        <v>0</v>
      </c>
      <c r="EI1115" s="233">
        <f ca="1">COUNTIF('Knock Out Stages'!Q7:Q85,DT1115)</f>
        <v>0</v>
      </c>
      <c r="EJ1115" s="233">
        <f ca="1">COUNTIF('Knock Out Stages'!R7:R85,DT1115)</f>
        <v>0</v>
      </c>
      <c r="EK1115" s="233">
        <f t="shared" ca="1" si="972"/>
        <v>0</v>
      </c>
      <c r="EL1115" s="235">
        <f ca="1">RANK(EK1115,EK3:EK1250)+COUNTIF(EK3:EK1115,EK1115)-1</f>
        <v>1113</v>
      </c>
      <c r="EM1115" s="233" t="str">
        <f t="shared" ca="1" si="973"/>
        <v>Rustamjon Ashurmatov (Uzbekistan)</v>
      </c>
    </row>
    <row r="1116" spans="121:143" x14ac:dyDescent="0.2">
      <c r="DQ1116" s="233" t="str">
        <f t="shared" ca="1" si="974"/>
        <v>Uzbekistan</v>
      </c>
      <c r="DR1116" s="233">
        <f t="shared" si="970"/>
        <v>21</v>
      </c>
      <c r="DS1116" s="233">
        <f t="shared" si="971"/>
        <v>41</v>
      </c>
      <c r="DT1116" s="233" t="str">
        <f ca="1">OFFSET(C3,DR1116,DS1116)</f>
        <v>Sherzod Nasrullaev</v>
      </c>
      <c r="DU1116" s="233">
        <f ca="1">COUNTIF('Group Stages'!J7:J150,DT1116)</f>
        <v>0</v>
      </c>
      <c r="DV1116" s="233">
        <f ca="1">COUNTIF('Group Stages'!K7:K150,DT1116)</f>
        <v>0</v>
      </c>
      <c r="DW1116" s="233">
        <f ca="1">COUNTIF('Group Stages'!L7:L150,DT1116)</f>
        <v>0</v>
      </c>
      <c r="DX1116" s="233">
        <f ca="1">COUNTIF('Group Stages'!M7:M150,DT1116)</f>
        <v>0</v>
      </c>
      <c r="DY1116" s="233">
        <f ca="1">COUNTIF('Group Stages'!N7:N150,DT1116)</f>
        <v>0</v>
      </c>
      <c r="DZ1116" s="233">
        <f ca="1">COUNTIF('Group Stages'!O7:O150,DT1116)</f>
        <v>0</v>
      </c>
      <c r="EA1116" s="233">
        <f ca="1">COUNTIF('Group Stages'!P7:P150,DT1116)</f>
        <v>0</v>
      </c>
      <c r="EB1116" s="233">
        <f ca="1">COUNTIF('Group Stages'!Q7:Q150,DT1116)</f>
        <v>0</v>
      </c>
      <c r="EC1116" s="233">
        <f ca="1">COUNTIF('Knock Out Stages'!K7:K85,DT1116)</f>
        <v>0</v>
      </c>
      <c r="ED1116" s="233">
        <f ca="1">COUNTIF('Knock Out Stages'!L7:L85,DT1116)</f>
        <v>0</v>
      </c>
      <c r="EE1116" s="233">
        <f ca="1">COUNTIF('Knock Out Stages'!M7:M85,DT1116)</f>
        <v>0</v>
      </c>
      <c r="EF1116" s="233">
        <f ca="1">COUNTIF('Knock Out Stages'!N7:N85,DT1116)</f>
        <v>0</v>
      </c>
      <c r="EG1116" s="233">
        <f ca="1">COUNTIF('Knock Out Stages'!O7:O85,DT1116)</f>
        <v>0</v>
      </c>
      <c r="EH1116" s="233">
        <f ca="1">COUNTIF('Knock Out Stages'!P7:P85,DT1116)</f>
        <v>0</v>
      </c>
      <c r="EI1116" s="233">
        <f ca="1">COUNTIF('Knock Out Stages'!Q7:Q85,DT1116)</f>
        <v>0</v>
      </c>
      <c r="EJ1116" s="233">
        <f ca="1">COUNTIF('Knock Out Stages'!R7:R85,DT1116)</f>
        <v>0</v>
      </c>
      <c r="EK1116" s="233">
        <f t="shared" ca="1" si="972"/>
        <v>0</v>
      </c>
      <c r="EL1116" s="235">
        <f ca="1">RANK(EK1116,EK3:EK1250)+COUNTIF(EK3:EK1116,EK1116)-1</f>
        <v>1114</v>
      </c>
      <c r="EM1116" s="233" t="str">
        <f t="shared" ca="1" si="973"/>
        <v>Sherzod Nasrullaev (Uzbekistan)</v>
      </c>
    </row>
    <row r="1117" spans="121:143" x14ac:dyDescent="0.2">
      <c r="DQ1117" s="233" t="str">
        <f t="shared" ca="1" si="974"/>
        <v>Uzbekistan</v>
      </c>
      <c r="DR1117" s="233">
        <f t="shared" si="970"/>
        <v>22</v>
      </c>
      <c r="DS1117" s="233">
        <f t="shared" si="971"/>
        <v>41</v>
      </c>
      <c r="DT1117" s="233" t="str">
        <f ca="1">OFFSET(C3,DR1117,DS1117)</f>
        <v>Sherzod Temirov</v>
      </c>
      <c r="DU1117" s="233">
        <f ca="1">COUNTIF('Group Stages'!J7:J150,DT1117)</f>
        <v>0</v>
      </c>
      <c r="DV1117" s="233">
        <f ca="1">COUNTIF('Group Stages'!K7:K150,DT1117)</f>
        <v>0</v>
      </c>
      <c r="DW1117" s="233">
        <f ca="1">COUNTIF('Group Stages'!L7:L150,DT1117)</f>
        <v>0</v>
      </c>
      <c r="DX1117" s="233">
        <f ca="1">COUNTIF('Group Stages'!M7:M150,DT1117)</f>
        <v>0</v>
      </c>
      <c r="DY1117" s="233">
        <f ca="1">COUNTIF('Group Stages'!N7:N150,DT1117)</f>
        <v>0</v>
      </c>
      <c r="DZ1117" s="233">
        <f ca="1">COUNTIF('Group Stages'!O7:O150,DT1117)</f>
        <v>0</v>
      </c>
      <c r="EA1117" s="233">
        <f ca="1">COUNTIF('Group Stages'!P7:P150,DT1117)</f>
        <v>0</v>
      </c>
      <c r="EB1117" s="233">
        <f ca="1">COUNTIF('Group Stages'!Q7:Q150,DT1117)</f>
        <v>0</v>
      </c>
      <c r="EC1117" s="233">
        <f ca="1">COUNTIF('Knock Out Stages'!K7:K85,DT1117)</f>
        <v>0</v>
      </c>
      <c r="ED1117" s="233">
        <f ca="1">COUNTIF('Knock Out Stages'!L7:L85,DT1117)</f>
        <v>0</v>
      </c>
      <c r="EE1117" s="233">
        <f ca="1">COUNTIF('Knock Out Stages'!M7:M85,DT1117)</f>
        <v>0</v>
      </c>
      <c r="EF1117" s="233">
        <f ca="1">COUNTIF('Knock Out Stages'!N7:N85,DT1117)</f>
        <v>0</v>
      </c>
      <c r="EG1117" s="233">
        <f ca="1">COUNTIF('Knock Out Stages'!O7:O85,DT1117)</f>
        <v>0</v>
      </c>
      <c r="EH1117" s="233">
        <f ca="1">COUNTIF('Knock Out Stages'!P7:P85,DT1117)</f>
        <v>0</v>
      </c>
      <c r="EI1117" s="233">
        <f ca="1">COUNTIF('Knock Out Stages'!Q7:Q85,DT1117)</f>
        <v>0</v>
      </c>
      <c r="EJ1117" s="233">
        <f ca="1">COUNTIF('Knock Out Stages'!R7:R85,DT1117)</f>
        <v>0</v>
      </c>
      <c r="EK1117" s="233">
        <f t="shared" ca="1" si="972"/>
        <v>0</v>
      </c>
      <c r="EL1117" s="235">
        <f ca="1">RANK(EK1117,EK3:EK1250)+COUNTIF(EK3:EK1117,EK1117)-1</f>
        <v>1115</v>
      </c>
      <c r="EM1117" s="233" t="str">
        <f t="shared" ca="1" si="973"/>
        <v>Sherzod Temirov (Uzbekistan)</v>
      </c>
    </row>
    <row r="1118" spans="121:143" x14ac:dyDescent="0.2">
      <c r="DQ1118" s="233" t="str">
        <f t="shared" ca="1" si="974"/>
        <v>Uzbekistan</v>
      </c>
      <c r="DR1118" s="233">
        <f t="shared" si="970"/>
        <v>23</v>
      </c>
      <c r="DS1118" s="233">
        <f t="shared" si="971"/>
        <v>41</v>
      </c>
      <c r="DT1118" s="233" t="str">
        <f ca="1">OFFSET(C3,DR1118,DS1118)</f>
        <v>Umarali Rakhmonaliev</v>
      </c>
      <c r="DU1118" s="233">
        <f ca="1">COUNTIF('Group Stages'!J7:J150,DT1118)</f>
        <v>0</v>
      </c>
      <c r="DV1118" s="233">
        <f ca="1">COUNTIF('Group Stages'!K7:K150,DT1118)</f>
        <v>0</v>
      </c>
      <c r="DW1118" s="233">
        <f ca="1">COUNTIF('Group Stages'!L7:L150,DT1118)</f>
        <v>0</v>
      </c>
      <c r="DX1118" s="233">
        <f ca="1">COUNTIF('Group Stages'!M7:M150,DT1118)</f>
        <v>0</v>
      </c>
      <c r="DY1118" s="233">
        <f ca="1">COUNTIF('Group Stages'!N7:N150,DT1118)</f>
        <v>0</v>
      </c>
      <c r="DZ1118" s="233">
        <f ca="1">COUNTIF('Group Stages'!O7:O150,DT1118)</f>
        <v>0</v>
      </c>
      <c r="EA1118" s="233">
        <f ca="1">COUNTIF('Group Stages'!P7:P150,DT1118)</f>
        <v>0</v>
      </c>
      <c r="EB1118" s="233">
        <f ca="1">COUNTIF('Group Stages'!Q7:Q150,DT1118)</f>
        <v>0</v>
      </c>
      <c r="EC1118" s="233">
        <f ca="1">COUNTIF('Knock Out Stages'!K7:K85,DT1118)</f>
        <v>0</v>
      </c>
      <c r="ED1118" s="233">
        <f ca="1">COUNTIF('Knock Out Stages'!L7:L85,DT1118)</f>
        <v>0</v>
      </c>
      <c r="EE1118" s="233">
        <f ca="1">COUNTIF('Knock Out Stages'!M7:M85,DT1118)</f>
        <v>0</v>
      </c>
      <c r="EF1118" s="233">
        <f ca="1">COUNTIF('Knock Out Stages'!N7:N85,DT1118)</f>
        <v>0</v>
      </c>
      <c r="EG1118" s="233">
        <f ca="1">COUNTIF('Knock Out Stages'!O7:O85,DT1118)</f>
        <v>0</v>
      </c>
      <c r="EH1118" s="233">
        <f ca="1">COUNTIF('Knock Out Stages'!P7:P85,DT1118)</f>
        <v>0</v>
      </c>
      <c r="EI1118" s="233">
        <f ca="1">COUNTIF('Knock Out Stages'!Q7:Q85,DT1118)</f>
        <v>0</v>
      </c>
      <c r="EJ1118" s="233">
        <f ca="1">COUNTIF('Knock Out Stages'!R7:R85,DT1118)</f>
        <v>0</v>
      </c>
      <c r="EK1118" s="233">
        <f t="shared" ca="1" si="972"/>
        <v>0</v>
      </c>
      <c r="EL1118" s="235">
        <f ca="1">RANK(EK1118,EK3:EK1250)+COUNTIF(EK3:EK1118,EK1118)-1</f>
        <v>1116</v>
      </c>
      <c r="EM1118" s="233" t="str">
        <f t="shared" ca="1" si="973"/>
        <v>Umarali Rakhmonaliev (Uzbekistan)</v>
      </c>
    </row>
    <row r="1119" spans="121:143" x14ac:dyDescent="0.2">
      <c r="DQ1119" s="233" t="str">
        <f t="shared" ca="1" si="974"/>
        <v>Uzbekistan</v>
      </c>
      <c r="DR1119" s="233">
        <f t="shared" si="970"/>
        <v>24</v>
      </c>
      <c r="DS1119" s="233">
        <f t="shared" si="971"/>
        <v>41</v>
      </c>
      <c r="DT1119" s="233" t="str">
        <f ca="1">OFFSET(C3,DR1119,DS1119)</f>
        <v>Umarbek Eshmurodov</v>
      </c>
      <c r="DU1119" s="233">
        <f ca="1">COUNTIF('Group Stages'!J7:J150,DT1119)</f>
        <v>0</v>
      </c>
      <c r="DV1119" s="233">
        <f ca="1">COUNTIF('Group Stages'!K7:K150,DT1119)</f>
        <v>0</v>
      </c>
      <c r="DW1119" s="233">
        <f ca="1">COUNTIF('Group Stages'!L7:L150,DT1119)</f>
        <v>0</v>
      </c>
      <c r="DX1119" s="233">
        <f ca="1">COUNTIF('Group Stages'!M7:M150,DT1119)</f>
        <v>0</v>
      </c>
      <c r="DY1119" s="233">
        <f ca="1">COUNTIF('Group Stages'!N7:N150,DT1119)</f>
        <v>0</v>
      </c>
      <c r="DZ1119" s="233">
        <f ca="1">COUNTIF('Group Stages'!O7:O150,DT1119)</f>
        <v>0</v>
      </c>
      <c r="EA1119" s="233">
        <f ca="1">COUNTIF('Group Stages'!P7:P150,DT1119)</f>
        <v>0</v>
      </c>
      <c r="EB1119" s="233">
        <f ca="1">COUNTIF('Group Stages'!Q7:Q150,DT1119)</f>
        <v>0</v>
      </c>
      <c r="EC1119" s="233">
        <f ca="1">COUNTIF('Knock Out Stages'!K7:K85,DT1119)</f>
        <v>0</v>
      </c>
      <c r="ED1119" s="233">
        <f ca="1">COUNTIF('Knock Out Stages'!L7:L85,DT1119)</f>
        <v>0</v>
      </c>
      <c r="EE1119" s="233">
        <f ca="1">COUNTIF('Knock Out Stages'!M7:M85,DT1119)</f>
        <v>0</v>
      </c>
      <c r="EF1119" s="233">
        <f ca="1">COUNTIF('Knock Out Stages'!N7:N85,DT1119)</f>
        <v>0</v>
      </c>
      <c r="EG1119" s="233">
        <f ca="1">COUNTIF('Knock Out Stages'!O7:O85,DT1119)</f>
        <v>0</v>
      </c>
      <c r="EH1119" s="233">
        <f ca="1">COUNTIF('Knock Out Stages'!P7:P85,DT1119)</f>
        <v>0</v>
      </c>
      <c r="EI1119" s="233">
        <f ca="1">COUNTIF('Knock Out Stages'!Q7:Q85,DT1119)</f>
        <v>0</v>
      </c>
      <c r="EJ1119" s="233">
        <f ca="1">COUNTIF('Knock Out Stages'!R7:R85,DT1119)</f>
        <v>0</v>
      </c>
      <c r="EK1119" s="233">
        <f t="shared" ca="1" si="972"/>
        <v>0</v>
      </c>
      <c r="EL1119" s="235">
        <f ca="1">RANK(EK1119,EK3:EK1250)+COUNTIF(EK3:EK1119,EK1119)-1</f>
        <v>1117</v>
      </c>
      <c r="EM1119" s="233" t="str">
        <f t="shared" ca="1" si="973"/>
        <v>Umarbek Eshmurodov (Uzbekistan)</v>
      </c>
    </row>
    <row r="1120" spans="121:143" x14ac:dyDescent="0.2">
      <c r="DQ1120" s="233" t="str">
        <f t="shared" ca="1" si="974"/>
        <v>Uzbekistan</v>
      </c>
      <c r="DR1120" s="233">
        <f t="shared" si="970"/>
        <v>25</v>
      </c>
      <c r="DS1120" s="233">
        <f t="shared" si="971"/>
        <v>41</v>
      </c>
      <c r="DT1120" s="233" t="str">
        <f ca="1">OFFSET(C3,DR1120,DS1120)</f>
        <v>Utkir Yusupov</v>
      </c>
      <c r="DU1120" s="233">
        <f ca="1">COUNTIF('Group Stages'!J7:J150,DT1120)</f>
        <v>0</v>
      </c>
      <c r="DV1120" s="233">
        <f ca="1">COUNTIF('Group Stages'!K7:K150,DT1120)</f>
        <v>0</v>
      </c>
      <c r="DW1120" s="233">
        <f ca="1">COUNTIF('Group Stages'!L7:L150,DT1120)</f>
        <v>0</v>
      </c>
      <c r="DX1120" s="233">
        <f ca="1">COUNTIF('Group Stages'!M7:M150,DT1120)</f>
        <v>0</v>
      </c>
      <c r="DY1120" s="233">
        <f ca="1">COUNTIF('Group Stages'!N7:N150,DT1120)</f>
        <v>0</v>
      </c>
      <c r="DZ1120" s="233">
        <f ca="1">COUNTIF('Group Stages'!O7:O150,DT1120)</f>
        <v>0</v>
      </c>
      <c r="EA1120" s="233">
        <f ca="1">COUNTIF('Group Stages'!P7:P150,DT1120)</f>
        <v>0</v>
      </c>
      <c r="EB1120" s="233">
        <f ca="1">COUNTIF('Group Stages'!Q7:Q150,DT1120)</f>
        <v>0</v>
      </c>
      <c r="EC1120" s="233">
        <f ca="1">COUNTIF('Knock Out Stages'!K7:K85,DT1120)</f>
        <v>0</v>
      </c>
      <c r="ED1120" s="233">
        <f ca="1">COUNTIF('Knock Out Stages'!L7:L85,DT1120)</f>
        <v>0</v>
      </c>
      <c r="EE1120" s="233">
        <f ca="1">COUNTIF('Knock Out Stages'!M7:M85,DT1120)</f>
        <v>0</v>
      </c>
      <c r="EF1120" s="233">
        <f ca="1">COUNTIF('Knock Out Stages'!N7:N85,DT1120)</f>
        <v>0</v>
      </c>
      <c r="EG1120" s="233">
        <f ca="1">COUNTIF('Knock Out Stages'!O7:O85,DT1120)</f>
        <v>0</v>
      </c>
      <c r="EH1120" s="233">
        <f ca="1">COUNTIF('Knock Out Stages'!P7:P85,DT1120)</f>
        <v>0</v>
      </c>
      <c r="EI1120" s="233">
        <f ca="1">COUNTIF('Knock Out Stages'!Q7:Q85,DT1120)</f>
        <v>0</v>
      </c>
      <c r="EJ1120" s="233">
        <f ca="1">COUNTIF('Knock Out Stages'!R7:R85,DT1120)</f>
        <v>0</v>
      </c>
      <c r="EK1120" s="233">
        <f t="shared" ca="1" si="972"/>
        <v>0</v>
      </c>
      <c r="EL1120" s="235">
        <f ca="1">RANK(EK1120,EK3:EK1250)+COUNTIF(EK3:EK1120,EK1120)-1</f>
        <v>1118</v>
      </c>
      <c r="EM1120" s="233" t="str">
        <f t="shared" ca="1" si="973"/>
        <v>Utkir Yusupov (Uzbekistan)</v>
      </c>
    </row>
    <row r="1121" spans="121:143" x14ac:dyDescent="0.2">
      <c r="DQ1121" s="233" t="str">
        <f ca="1">OFFSET(C2,DR1121,DS1121)</f>
        <v>Colombia</v>
      </c>
      <c r="DR1121" s="233">
        <f t="shared" si="970"/>
        <v>0</v>
      </c>
      <c r="DS1121" s="233">
        <f t="shared" si="971"/>
        <v>42</v>
      </c>
      <c r="DT1121" s="233" t="str">
        <f ca="1">OFFSET(C3,DR1121,DS1121)</f>
        <v>Álvaro Montero</v>
      </c>
      <c r="DU1121" s="233">
        <f ca="1">COUNTIF('Group Stages'!J7:J150,DT1121)</f>
        <v>0</v>
      </c>
      <c r="DV1121" s="233">
        <f ca="1">COUNTIF('Group Stages'!K7:K150,DT1121)</f>
        <v>0</v>
      </c>
      <c r="DW1121" s="233">
        <f ca="1">COUNTIF('Group Stages'!L7:L150,DT1121)</f>
        <v>0</v>
      </c>
      <c r="DX1121" s="233">
        <f ca="1">COUNTIF('Group Stages'!M7:M150,DT1121)</f>
        <v>0</v>
      </c>
      <c r="DY1121" s="233">
        <f ca="1">COUNTIF('Group Stages'!N7:N150,DT1121)</f>
        <v>0</v>
      </c>
      <c r="DZ1121" s="233">
        <f ca="1">COUNTIF('Group Stages'!O7:O150,DT1121)</f>
        <v>0</v>
      </c>
      <c r="EA1121" s="233">
        <f ca="1">COUNTIF('Group Stages'!P7:P150,DT1121)</f>
        <v>0</v>
      </c>
      <c r="EB1121" s="233">
        <f ca="1">COUNTIF('Group Stages'!Q7:Q150,DT1121)</f>
        <v>0</v>
      </c>
      <c r="EC1121" s="233">
        <f ca="1">COUNTIF('Knock Out Stages'!K7:K85,DT1121)</f>
        <v>0</v>
      </c>
      <c r="ED1121" s="233">
        <f ca="1">COUNTIF('Knock Out Stages'!L7:L85,DT1121)</f>
        <v>0</v>
      </c>
      <c r="EE1121" s="233">
        <f ca="1">COUNTIF('Knock Out Stages'!M7:M85,DT1121)</f>
        <v>0</v>
      </c>
      <c r="EF1121" s="233">
        <f ca="1">COUNTIF('Knock Out Stages'!N7:N85,DT1121)</f>
        <v>0</v>
      </c>
      <c r="EG1121" s="233">
        <f ca="1">COUNTIF('Knock Out Stages'!O7:O85,DT1121)</f>
        <v>0</v>
      </c>
      <c r="EH1121" s="233">
        <f ca="1">COUNTIF('Knock Out Stages'!P7:P85,DT1121)</f>
        <v>0</v>
      </c>
      <c r="EI1121" s="233">
        <f ca="1">COUNTIF('Knock Out Stages'!Q7:Q85,DT1121)</f>
        <v>0</v>
      </c>
      <c r="EJ1121" s="233">
        <f ca="1">COUNTIF('Knock Out Stages'!R7:R85,DT1121)</f>
        <v>0</v>
      </c>
      <c r="EK1121" s="233">
        <f t="shared" ca="1" si="972"/>
        <v>0</v>
      </c>
      <c r="EL1121" s="235">
        <f ca="1">RANK(EK1121,EK3:EK1250)+COUNTIF(EK3:EK1121,EK1121)-1</f>
        <v>1119</v>
      </c>
      <c r="EM1121" s="233" t="str">
        <f t="shared" ca="1" si="973"/>
        <v>Álvaro Montero (Colombia)</v>
      </c>
    </row>
    <row r="1122" spans="121:143" x14ac:dyDescent="0.2">
      <c r="DQ1122" s="233" t="str">
        <f ca="1">DQ1121</f>
        <v>Colombia</v>
      </c>
      <c r="DR1122" s="233">
        <f t="shared" si="970"/>
        <v>1</v>
      </c>
      <c r="DS1122" s="233">
        <f t="shared" si="971"/>
        <v>42</v>
      </c>
      <c r="DT1122" s="233" t="str">
        <f ca="1">OFFSET(C3,DR1122,DS1122)</f>
        <v>Andres Gomez</v>
      </c>
      <c r="DU1122" s="233">
        <f ca="1">COUNTIF('Group Stages'!J7:J150,DT1122)</f>
        <v>0</v>
      </c>
      <c r="DV1122" s="233">
        <f ca="1">COUNTIF('Group Stages'!K7:K150,DT1122)</f>
        <v>0</v>
      </c>
      <c r="DW1122" s="233">
        <f ca="1">COUNTIF('Group Stages'!L7:L150,DT1122)</f>
        <v>0</v>
      </c>
      <c r="DX1122" s="233">
        <f ca="1">COUNTIF('Group Stages'!M7:M150,DT1122)</f>
        <v>0</v>
      </c>
      <c r="DY1122" s="233">
        <f ca="1">COUNTIF('Group Stages'!N7:N150,DT1122)</f>
        <v>0</v>
      </c>
      <c r="DZ1122" s="233">
        <f ca="1">COUNTIF('Group Stages'!O7:O150,DT1122)</f>
        <v>0</v>
      </c>
      <c r="EA1122" s="233">
        <f ca="1">COUNTIF('Group Stages'!P7:P150,DT1122)</f>
        <v>0</v>
      </c>
      <c r="EB1122" s="233">
        <f ca="1">COUNTIF('Group Stages'!Q7:Q150,DT1122)</f>
        <v>0</v>
      </c>
      <c r="EC1122" s="233">
        <f ca="1">COUNTIF('Knock Out Stages'!K7:K85,DT1122)</f>
        <v>0</v>
      </c>
      <c r="ED1122" s="233">
        <f ca="1">COUNTIF('Knock Out Stages'!L7:L85,DT1122)</f>
        <v>0</v>
      </c>
      <c r="EE1122" s="233">
        <f ca="1">COUNTIF('Knock Out Stages'!M7:M85,DT1122)</f>
        <v>0</v>
      </c>
      <c r="EF1122" s="233">
        <f ca="1">COUNTIF('Knock Out Stages'!N7:N85,DT1122)</f>
        <v>0</v>
      </c>
      <c r="EG1122" s="233">
        <f ca="1">COUNTIF('Knock Out Stages'!O7:O85,DT1122)</f>
        <v>0</v>
      </c>
      <c r="EH1122" s="233">
        <f ca="1">COUNTIF('Knock Out Stages'!P7:P85,DT1122)</f>
        <v>0</v>
      </c>
      <c r="EI1122" s="233">
        <f ca="1">COUNTIF('Knock Out Stages'!Q7:Q85,DT1122)</f>
        <v>0</v>
      </c>
      <c r="EJ1122" s="233">
        <f ca="1">COUNTIF('Knock Out Stages'!R7:R85,DT1122)</f>
        <v>0</v>
      </c>
      <c r="EK1122" s="233">
        <f t="shared" ca="1" si="972"/>
        <v>0</v>
      </c>
      <c r="EL1122" s="235">
        <f ca="1">RANK(EK1122,EK3:EK1250)+COUNTIF(EK3:EK1122,EK1122)-1</f>
        <v>1120</v>
      </c>
      <c r="EM1122" s="233" t="str">
        <f t="shared" ca="1" si="973"/>
        <v>Andres Gomez (Colombia)</v>
      </c>
    </row>
    <row r="1123" spans="121:143" x14ac:dyDescent="0.2">
      <c r="DQ1123" s="233" t="str">
        <f t="shared" ref="DQ1123:DQ1146" ca="1" si="975">DQ1122</f>
        <v>Colombia</v>
      </c>
      <c r="DR1123" s="233">
        <f t="shared" si="970"/>
        <v>2</v>
      </c>
      <c r="DS1123" s="233">
        <f t="shared" si="971"/>
        <v>42</v>
      </c>
      <c r="DT1123" s="233" t="str">
        <f ca="1">OFFSET(C3,DR1123,DS1123)</f>
        <v>Camilo Vargas</v>
      </c>
      <c r="DU1123" s="233">
        <f ca="1">COUNTIF('Group Stages'!J7:J150,DT1123)</f>
        <v>0</v>
      </c>
      <c r="DV1123" s="233">
        <f ca="1">COUNTIF('Group Stages'!K7:K150,DT1123)</f>
        <v>0</v>
      </c>
      <c r="DW1123" s="233">
        <f ca="1">COUNTIF('Group Stages'!L7:L150,DT1123)</f>
        <v>0</v>
      </c>
      <c r="DX1123" s="233">
        <f ca="1">COUNTIF('Group Stages'!M7:M150,DT1123)</f>
        <v>0</v>
      </c>
      <c r="DY1123" s="233">
        <f ca="1">COUNTIF('Group Stages'!N7:N150,DT1123)</f>
        <v>0</v>
      </c>
      <c r="DZ1123" s="233">
        <f ca="1">COUNTIF('Group Stages'!O7:O150,DT1123)</f>
        <v>0</v>
      </c>
      <c r="EA1123" s="233">
        <f ca="1">COUNTIF('Group Stages'!P7:P150,DT1123)</f>
        <v>0</v>
      </c>
      <c r="EB1123" s="233">
        <f ca="1">COUNTIF('Group Stages'!Q7:Q150,DT1123)</f>
        <v>0</v>
      </c>
      <c r="EC1123" s="233">
        <f ca="1">COUNTIF('Knock Out Stages'!K7:K85,DT1123)</f>
        <v>0</v>
      </c>
      <c r="ED1123" s="233">
        <f ca="1">COUNTIF('Knock Out Stages'!L7:L85,DT1123)</f>
        <v>0</v>
      </c>
      <c r="EE1123" s="233">
        <f ca="1">COUNTIF('Knock Out Stages'!M7:M85,DT1123)</f>
        <v>0</v>
      </c>
      <c r="EF1123" s="233">
        <f ca="1">COUNTIF('Knock Out Stages'!N7:N85,DT1123)</f>
        <v>0</v>
      </c>
      <c r="EG1123" s="233">
        <f ca="1">COUNTIF('Knock Out Stages'!O7:O85,DT1123)</f>
        <v>0</v>
      </c>
      <c r="EH1123" s="233">
        <f ca="1">COUNTIF('Knock Out Stages'!P7:P85,DT1123)</f>
        <v>0</v>
      </c>
      <c r="EI1123" s="233">
        <f ca="1">COUNTIF('Knock Out Stages'!Q7:Q85,DT1123)</f>
        <v>0</v>
      </c>
      <c r="EJ1123" s="233">
        <f ca="1">COUNTIF('Knock Out Stages'!R7:R85,DT1123)</f>
        <v>0</v>
      </c>
      <c r="EK1123" s="233">
        <f t="shared" ca="1" si="972"/>
        <v>0</v>
      </c>
      <c r="EL1123" s="235">
        <f ca="1">RANK(EK1123,EK3:EK1250)+COUNTIF(EK3:EK1123,EK1123)-1</f>
        <v>1121</v>
      </c>
      <c r="EM1123" s="233" t="str">
        <f t="shared" ca="1" si="973"/>
        <v>Camilo Vargas (Colombia)</v>
      </c>
    </row>
    <row r="1124" spans="121:143" x14ac:dyDescent="0.2">
      <c r="DQ1124" s="233" t="str">
        <f t="shared" ca="1" si="975"/>
        <v>Colombia</v>
      </c>
      <c r="DR1124" s="233">
        <f t="shared" si="970"/>
        <v>3</v>
      </c>
      <c r="DS1124" s="233">
        <f t="shared" si="971"/>
        <v>42</v>
      </c>
      <c r="DT1124" s="233" t="str">
        <f ca="1">OFFSET(C3,DR1124,DS1124)</f>
        <v>Daniel Muñoz</v>
      </c>
      <c r="DU1124" s="233">
        <f ca="1">COUNTIF('Group Stages'!J7:J150,DT1124)</f>
        <v>0</v>
      </c>
      <c r="DV1124" s="233">
        <f ca="1">COUNTIF('Group Stages'!K7:K150,DT1124)</f>
        <v>0</v>
      </c>
      <c r="DW1124" s="233">
        <f ca="1">COUNTIF('Group Stages'!L7:L150,DT1124)</f>
        <v>0</v>
      </c>
      <c r="DX1124" s="233">
        <f ca="1">COUNTIF('Group Stages'!M7:M150,DT1124)</f>
        <v>0</v>
      </c>
      <c r="DY1124" s="233">
        <f ca="1">COUNTIF('Group Stages'!N7:N150,DT1124)</f>
        <v>0</v>
      </c>
      <c r="DZ1124" s="233">
        <f ca="1">COUNTIF('Group Stages'!O7:O150,DT1124)</f>
        <v>0</v>
      </c>
      <c r="EA1124" s="233">
        <f ca="1">COUNTIF('Group Stages'!P7:P150,DT1124)</f>
        <v>0</v>
      </c>
      <c r="EB1124" s="233">
        <f ca="1">COUNTIF('Group Stages'!Q7:Q150,DT1124)</f>
        <v>0</v>
      </c>
      <c r="EC1124" s="233">
        <f ca="1">COUNTIF('Knock Out Stages'!K7:K85,DT1124)</f>
        <v>0</v>
      </c>
      <c r="ED1124" s="233">
        <f ca="1">COUNTIF('Knock Out Stages'!L7:L85,DT1124)</f>
        <v>0</v>
      </c>
      <c r="EE1124" s="233">
        <f ca="1">COUNTIF('Knock Out Stages'!M7:M85,DT1124)</f>
        <v>0</v>
      </c>
      <c r="EF1124" s="233">
        <f ca="1">COUNTIF('Knock Out Stages'!N7:N85,DT1124)</f>
        <v>0</v>
      </c>
      <c r="EG1124" s="233">
        <f ca="1">COUNTIF('Knock Out Stages'!O7:O85,DT1124)</f>
        <v>0</v>
      </c>
      <c r="EH1124" s="233">
        <f ca="1">COUNTIF('Knock Out Stages'!P7:P85,DT1124)</f>
        <v>0</v>
      </c>
      <c r="EI1124" s="233">
        <f ca="1">COUNTIF('Knock Out Stages'!Q7:Q85,DT1124)</f>
        <v>0</v>
      </c>
      <c r="EJ1124" s="233">
        <f ca="1">COUNTIF('Knock Out Stages'!R7:R85,DT1124)</f>
        <v>0</v>
      </c>
      <c r="EK1124" s="233">
        <f t="shared" ca="1" si="972"/>
        <v>0</v>
      </c>
      <c r="EL1124" s="235">
        <f ca="1">RANK(EK1124,EK3:EK1250)+COUNTIF(EK3:EK1124,EK1124)-1</f>
        <v>1122</v>
      </c>
      <c r="EM1124" s="233" t="str">
        <f t="shared" ca="1" si="973"/>
        <v>Daniel Muñoz (Colombia)</v>
      </c>
    </row>
    <row r="1125" spans="121:143" x14ac:dyDescent="0.2">
      <c r="DQ1125" s="233" t="str">
        <f t="shared" ca="1" si="975"/>
        <v>Colombia</v>
      </c>
      <c r="DR1125" s="233">
        <f t="shared" si="970"/>
        <v>4</v>
      </c>
      <c r="DS1125" s="233">
        <f t="shared" si="971"/>
        <v>42</v>
      </c>
      <c r="DT1125" s="233" t="str">
        <f ca="1">OFFSET(C3,DR1125,DS1125)</f>
        <v>David Ospina</v>
      </c>
      <c r="DU1125" s="233">
        <f ca="1">COUNTIF('Group Stages'!J7:J150,DT1125)</f>
        <v>0</v>
      </c>
      <c r="DV1125" s="233">
        <f ca="1">COUNTIF('Group Stages'!K7:K150,DT1125)</f>
        <v>0</v>
      </c>
      <c r="DW1125" s="233">
        <f ca="1">COUNTIF('Group Stages'!L7:L150,DT1125)</f>
        <v>0</v>
      </c>
      <c r="DX1125" s="233">
        <f ca="1">COUNTIF('Group Stages'!M7:M150,DT1125)</f>
        <v>0</v>
      </c>
      <c r="DY1125" s="233">
        <f ca="1">COUNTIF('Group Stages'!N7:N150,DT1125)</f>
        <v>0</v>
      </c>
      <c r="DZ1125" s="233">
        <f ca="1">COUNTIF('Group Stages'!O7:O150,DT1125)</f>
        <v>0</v>
      </c>
      <c r="EA1125" s="233">
        <f ca="1">COUNTIF('Group Stages'!P7:P150,DT1125)</f>
        <v>0</v>
      </c>
      <c r="EB1125" s="233">
        <f ca="1">COUNTIF('Group Stages'!Q7:Q150,DT1125)</f>
        <v>0</v>
      </c>
      <c r="EC1125" s="233">
        <f ca="1">COUNTIF('Knock Out Stages'!K7:K85,DT1125)</f>
        <v>0</v>
      </c>
      <c r="ED1125" s="233">
        <f ca="1">COUNTIF('Knock Out Stages'!L7:L85,DT1125)</f>
        <v>0</v>
      </c>
      <c r="EE1125" s="233">
        <f ca="1">COUNTIF('Knock Out Stages'!M7:M85,DT1125)</f>
        <v>0</v>
      </c>
      <c r="EF1125" s="233">
        <f ca="1">COUNTIF('Knock Out Stages'!N7:N85,DT1125)</f>
        <v>0</v>
      </c>
      <c r="EG1125" s="233">
        <f ca="1">COUNTIF('Knock Out Stages'!O7:O85,DT1125)</f>
        <v>0</v>
      </c>
      <c r="EH1125" s="233">
        <f ca="1">COUNTIF('Knock Out Stages'!P7:P85,DT1125)</f>
        <v>0</v>
      </c>
      <c r="EI1125" s="233">
        <f ca="1">COUNTIF('Knock Out Stages'!Q7:Q85,DT1125)</f>
        <v>0</v>
      </c>
      <c r="EJ1125" s="233">
        <f ca="1">COUNTIF('Knock Out Stages'!R7:R85,DT1125)</f>
        <v>0</v>
      </c>
      <c r="EK1125" s="233">
        <f t="shared" ca="1" si="972"/>
        <v>0</v>
      </c>
      <c r="EL1125" s="235">
        <f ca="1">RANK(EK1125,EK3:EK1250)+COUNTIF(EK3:EK1125,EK1125)-1</f>
        <v>1123</v>
      </c>
      <c r="EM1125" s="233" t="str">
        <f t="shared" ca="1" si="973"/>
        <v>David Ospina (Colombia)</v>
      </c>
    </row>
    <row r="1126" spans="121:143" x14ac:dyDescent="0.2">
      <c r="DQ1126" s="233" t="str">
        <f t="shared" ca="1" si="975"/>
        <v>Colombia</v>
      </c>
      <c r="DR1126" s="233">
        <f t="shared" si="970"/>
        <v>5</v>
      </c>
      <c r="DS1126" s="233">
        <f t="shared" si="971"/>
        <v>42</v>
      </c>
      <c r="DT1126" s="233" t="str">
        <f ca="1">OFFSET(C3,DR1126,DS1126)</f>
        <v>Davinson Sánchez</v>
      </c>
      <c r="DU1126" s="233">
        <f ca="1">COUNTIF('Group Stages'!J7:J150,DT1126)</f>
        <v>0</v>
      </c>
      <c r="DV1126" s="233">
        <f ca="1">COUNTIF('Group Stages'!K7:K150,DT1126)</f>
        <v>0</v>
      </c>
      <c r="DW1126" s="233">
        <f ca="1">COUNTIF('Group Stages'!L7:L150,DT1126)</f>
        <v>0</v>
      </c>
      <c r="DX1126" s="233">
        <f ca="1">COUNTIF('Group Stages'!M7:M150,DT1126)</f>
        <v>0</v>
      </c>
      <c r="DY1126" s="233">
        <f ca="1">COUNTIF('Group Stages'!N7:N150,DT1126)</f>
        <v>0</v>
      </c>
      <c r="DZ1126" s="233">
        <f ca="1">COUNTIF('Group Stages'!O7:O150,DT1126)</f>
        <v>0</v>
      </c>
      <c r="EA1126" s="233">
        <f ca="1">COUNTIF('Group Stages'!P7:P150,DT1126)</f>
        <v>0</v>
      </c>
      <c r="EB1126" s="233">
        <f ca="1">COUNTIF('Group Stages'!Q7:Q150,DT1126)</f>
        <v>0</v>
      </c>
      <c r="EC1126" s="233">
        <f ca="1">COUNTIF('Knock Out Stages'!K7:K85,DT1126)</f>
        <v>0</v>
      </c>
      <c r="ED1126" s="233">
        <f ca="1">COUNTIF('Knock Out Stages'!L7:L85,DT1126)</f>
        <v>0</v>
      </c>
      <c r="EE1126" s="233">
        <f ca="1">COUNTIF('Knock Out Stages'!M7:M85,DT1126)</f>
        <v>0</v>
      </c>
      <c r="EF1126" s="233">
        <f ca="1">COUNTIF('Knock Out Stages'!N7:N85,DT1126)</f>
        <v>0</v>
      </c>
      <c r="EG1126" s="233">
        <f ca="1">COUNTIF('Knock Out Stages'!O7:O85,DT1126)</f>
        <v>0</v>
      </c>
      <c r="EH1126" s="233">
        <f ca="1">COUNTIF('Knock Out Stages'!P7:P85,DT1126)</f>
        <v>0</v>
      </c>
      <c r="EI1126" s="233">
        <f ca="1">COUNTIF('Knock Out Stages'!Q7:Q85,DT1126)</f>
        <v>0</v>
      </c>
      <c r="EJ1126" s="233">
        <f ca="1">COUNTIF('Knock Out Stages'!R7:R85,DT1126)</f>
        <v>0</v>
      </c>
      <c r="EK1126" s="233">
        <f t="shared" ca="1" si="972"/>
        <v>0</v>
      </c>
      <c r="EL1126" s="235">
        <f ca="1">RANK(EK1126,EK3:EK1250)+COUNTIF(EK3:EK1126,EK1126)-1</f>
        <v>1124</v>
      </c>
      <c r="EM1126" s="233" t="str">
        <f t="shared" ca="1" si="973"/>
        <v>Davinson Sánchez (Colombia)</v>
      </c>
    </row>
    <row r="1127" spans="121:143" x14ac:dyDescent="0.2">
      <c r="DQ1127" s="233" t="str">
        <f t="shared" ca="1" si="975"/>
        <v>Colombia</v>
      </c>
      <c r="DR1127" s="233">
        <f t="shared" si="970"/>
        <v>6</v>
      </c>
      <c r="DS1127" s="233">
        <f t="shared" si="971"/>
        <v>42</v>
      </c>
      <c r="DT1127" s="233" t="str">
        <f ca="1">OFFSET(C3,DR1127,DS1127)</f>
        <v>Deiver Machado</v>
      </c>
      <c r="DU1127" s="233">
        <f ca="1">COUNTIF('Group Stages'!J7:J150,DT1127)</f>
        <v>0</v>
      </c>
      <c r="DV1127" s="233">
        <f ca="1">COUNTIF('Group Stages'!K7:K150,DT1127)</f>
        <v>0</v>
      </c>
      <c r="DW1127" s="233">
        <f ca="1">COUNTIF('Group Stages'!L7:L150,DT1127)</f>
        <v>0</v>
      </c>
      <c r="DX1127" s="233">
        <f ca="1">COUNTIF('Group Stages'!M7:M150,DT1127)</f>
        <v>0</v>
      </c>
      <c r="DY1127" s="233">
        <f ca="1">COUNTIF('Group Stages'!N7:N150,DT1127)</f>
        <v>0</v>
      </c>
      <c r="DZ1127" s="233">
        <f ca="1">COUNTIF('Group Stages'!O7:O150,DT1127)</f>
        <v>0</v>
      </c>
      <c r="EA1127" s="233">
        <f ca="1">COUNTIF('Group Stages'!P7:P150,DT1127)</f>
        <v>0</v>
      </c>
      <c r="EB1127" s="233">
        <f ca="1">COUNTIF('Group Stages'!Q7:Q150,DT1127)</f>
        <v>0</v>
      </c>
      <c r="EC1127" s="233">
        <f ca="1">COUNTIF('Knock Out Stages'!K7:K85,DT1127)</f>
        <v>0</v>
      </c>
      <c r="ED1127" s="233">
        <f ca="1">COUNTIF('Knock Out Stages'!L7:L85,DT1127)</f>
        <v>0</v>
      </c>
      <c r="EE1127" s="233">
        <f ca="1">COUNTIF('Knock Out Stages'!M7:M85,DT1127)</f>
        <v>0</v>
      </c>
      <c r="EF1127" s="233">
        <f ca="1">COUNTIF('Knock Out Stages'!N7:N85,DT1127)</f>
        <v>0</v>
      </c>
      <c r="EG1127" s="233">
        <f ca="1">COUNTIF('Knock Out Stages'!O7:O85,DT1127)</f>
        <v>0</v>
      </c>
      <c r="EH1127" s="233">
        <f ca="1">COUNTIF('Knock Out Stages'!P7:P85,DT1127)</f>
        <v>0</v>
      </c>
      <c r="EI1127" s="233">
        <f ca="1">COUNTIF('Knock Out Stages'!Q7:Q85,DT1127)</f>
        <v>0</v>
      </c>
      <c r="EJ1127" s="233">
        <f ca="1">COUNTIF('Knock Out Stages'!R7:R85,DT1127)</f>
        <v>0</v>
      </c>
      <c r="EK1127" s="233">
        <f t="shared" ca="1" si="972"/>
        <v>0</v>
      </c>
      <c r="EL1127" s="235">
        <f ca="1">RANK(EK1127,EK3:EK1250)+COUNTIF(EK3:EK1127,EK1127)-1</f>
        <v>1125</v>
      </c>
      <c r="EM1127" s="233" t="str">
        <f t="shared" ca="1" si="973"/>
        <v>Deiver Machado (Colombia)</v>
      </c>
    </row>
    <row r="1128" spans="121:143" x14ac:dyDescent="0.2">
      <c r="DQ1128" s="233" t="str">
        <f t="shared" ca="1" si="975"/>
        <v>Colombia</v>
      </c>
      <c r="DR1128" s="233">
        <f t="shared" si="970"/>
        <v>7</v>
      </c>
      <c r="DS1128" s="233">
        <f t="shared" si="971"/>
        <v>42</v>
      </c>
      <c r="DT1128" s="233" t="str">
        <f ca="1">OFFSET(C3,DR1128,DS1128)</f>
        <v>Gustavo Puerta</v>
      </c>
      <c r="DU1128" s="233">
        <f ca="1">COUNTIF('Group Stages'!J7:J150,DT1128)</f>
        <v>0</v>
      </c>
      <c r="DV1128" s="233">
        <f ca="1">COUNTIF('Group Stages'!K7:K150,DT1128)</f>
        <v>0</v>
      </c>
      <c r="DW1128" s="233">
        <f ca="1">COUNTIF('Group Stages'!L7:L150,DT1128)</f>
        <v>0</v>
      </c>
      <c r="DX1128" s="233">
        <f ca="1">COUNTIF('Group Stages'!M7:M150,DT1128)</f>
        <v>0</v>
      </c>
      <c r="DY1128" s="233">
        <f ca="1">COUNTIF('Group Stages'!N7:N150,DT1128)</f>
        <v>0</v>
      </c>
      <c r="DZ1128" s="233">
        <f ca="1">COUNTIF('Group Stages'!O7:O150,DT1128)</f>
        <v>0</v>
      </c>
      <c r="EA1128" s="233">
        <f ca="1">COUNTIF('Group Stages'!P7:P150,DT1128)</f>
        <v>0</v>
      </c>
      <c r="EB1128" s="233">
        <f ca="1">COUNTIF('Group Stages'!Q7:Q150,DT1128)</f>
        <v>0</v>
      </c>
      <c r="EC1128" s="233">
        <f ca="1">COUNTIF('Knock Out Stages'!K7:K85,DT1128)</f>
        <v>0</v>
      </c>
      <c r="ED1128" s="233">
        <f ca="1">COUNTIF('Knock Out Stages'!L7:L85,DT1128)</f>
        <v>0</v>
      </c>
      <c r="EE1128" s="233">
        <f ca="1">COUNTIF('Knock Out Stages'!M7:M85,DT1128)</f>
        <v>0</v>
      </c>
      <c r="EF1128" s="233">
        <f ca="1">COUNTIF('Knock Out Stages'!N7:N85,DT1128)</f>
        <v>0</v>
      </c>
      <c r="EG1128" s="233">
        <f ca="1">COUNTIF('Knock Out Stages'!O7:O85,DT1128)</f>
        <v>0</v>
      </c>
      <c r="EH1128" s="233">
        <f ca="1">COUNTIF('Knock Out Stages'!P7:P85,DT1128)</f>
        <v>0</v>
      </c>
      <c r="EI1128" s="233">
        <f ca="1">COUNTIF('Knock Out Stages'!Q7:Q85,DT1128)</f>
        <v>0</v>
      </c>
      <c r="EJ1128" s="233">
        <f ca="1">COUNTIF('Knock Out Stages'!R7:R85,DT1128)</f>
        <v>0</v>
      </c>
      <c r="EK1128" s="233">
        <f t="shared" ca="1" si="972"/>
        <v>0</v>
      </c>
      <c r="EL1128" s="235">
        <f ca="1">RANK(EK1128,EK3:EK1250)+COUNTIF(EK3:EK1128,EK1128)-1</f>
        <v>1126</v>
      </c>
      <c r="EM1128" s="233" t="str">
        <f t="shared" ca="1" si="973"/>
        <v>Gustavo Puerta (Colombia)</v>
      </c>
    </row>
    <row r="1129" spans="121:143" x14ac:dyDescent="0.2">
      <c r="DQ1129" s="233" t="str">
        <f t="shared" ca="1" si="975"/>
        <v>Colombia</v>
      </c>
      <c r="DR1129" s="233">
        <f t="shared" si="970"/>
        <v>8</v>
      </c>
      <c r="DS1129" s="233">
        <f t="shared" si="971"/>
        <v>42</v>
      </c>
      <c r="DT1129" s="233" t="str">
        <f ca="1">OFFSET(C3,DR1129,DS1129)</f>
        <v>James Rodríguez</v>
      </c>
      <c r="DU1129" s="233">
        <f ca="1">COUNTIF('Group Stages'!J7:J150,DT1129)</f>
        <v>0</v>
      </c>
      <c r="DV1129" s="233">
        <f ca="1">COUNTIF('Group Stages'!K7:K150,DT1129)</f>
        <v>0</v>
      </c>
      <c r="DW1129" s="233">
        <f ca="1">COUNTIF('Group Stages'!L7:L150,DT1129)</f>
        <v>0</v>
      </c>
      <c r="DX1129" s="233">
        <f ca="1">COUNTIF('Group Stages'!M7:M150,DT1129)</f>
        <v>0</v>
      </c>
      <c r="DY1129" s="233">
        <f ca="1">COUNTIF('Group Stages'!N7:N150,DT1129)</f>
        <v>0</v>
      </c>
      <c r="DZ1129" s="233">
        <f ca="1">COUNTIF('Group Stages'!O7:O150,DT1129)</f>
        <v>0</v>
      </c>
      <c r="EA1129" s="233">
        <f ca="1">COUNTIF('Group Stages'!P7:P150,DT1129)</f>
        <v>0</v>
      </c>
      <c r="EB1129" s="233">
        <f ca="1">COUNTIF('Group Stages'!Q7:Q150,DT1129)</f>
        <v>0</v>
      </c>
      <c r="EC1129" s="233">
        <f ca="1">COUNTIF('Knock Out Stages'!K7:K85,DT1129)</f>
        <v>0</v>
      </c>
      <c r="ED1129" s="233">
        <f ca="1">COUNTIF('Knock Out Stages'!L7:L85,DT1129)</f>
        <v>0</v>
      </c>
      <c r="EE1129" s="233">
        <f ca="1">COUNTIF('Knock Out Stages'!M7:M85,DT1129)</f>
        <v>0</v>
      </c>
      <c r="EF1129" s="233">
        <f ca="1">COUNTIF('Knock Out Stages'!N7:N85,DT1129)</f>
        <v>0</v>
      </c>
      <c r="EG1129" s="233">
        <f ca="1">COUNTIF('Knock Out Stages'!O7:O85,DT1129)</f>
        <v>0</v>
      </c>
      <c r="EH1129" s="233">
        <f ca="1">COUNTIF('Knock Out Stages'!P7:P85,DT1129)</f>
        <v>0</v>
      </c>
      <c r="EI1129" s="233">
        <f ca="1">COUNTIF('Knock Out Stages'!Q7:Q85,DT1129)</f>
        <v>0</v>
      </c>
      <c r="EJ1129" s="233">
        <f ca="1">COUNTIF('Knock Out Stages'!R7:R85,DT1129)</f>
        <v>0</v>
      </c>
      <c r="EK1129" s="233">
        <f t="shared" ca="1" si="972"/>
        <v>0</v>
      </c>
      <c r="EL1129" s="235">
        <f ca="1">RANK(EK1129,EK3:EK1250)+COUNTIF(EK3:EK1129,EK1129)-1</f>
        <v>1127</v>
      </c>
      <c r="EM1129" s="233" t="str">
        <f t="shared" ca="1" si="973"/>
        <v>James Rodríguez (Colombia)</v>
      </c>
    </row>
    <row r="1130" spans="121:143" x14ac:dyDescent="0.2">
      <c r="DQ1130" s="233" t="str">
        <f t="shared" ca="1" si="975"/>
        <v>Colombia</v>
      </c>
      <c r="DR1130" s="233">
        <f t="shared" si="970"/>
        <v>9</v>
      </c>
      <c r="DS1130" s="233">
        <f t="shared" si="971"/>
        <v>42</v>
      </c>
      <c r="DT1130" s="233" t="str">
        <f ca="1">OFFSET(C3,DR1130,DS1130)</f>
        <v>Jáminton Campaz</v>
      </c>
      <c r="DU1130" s="233">
        <f ca="1">COUNTIF('Group Stages'!J7:J150,DT1130)</f>
        <v>0</v>
      </c>
      <c r="DV1130" s="233">
        <f ca="1">COUNTIF('Group Stages'!K7:K150,DT1130)</f>
        <v>0</v>
      </c>
      <c r="DW1130" s="233">
        <f ca="1">COUNTIF('Group Stages'!L7:L150,DT1130)</f>
        <v>0</v>
      </c>
      <c r="DX1130" s="233">
        <f ca="1">COUNTIF('Group Stages'!M7:M150,DT1130)</f>
        <v>0</v>
      </c>
      <c r="DY1130" s="233">
        <f ca="1">COUNTIF('Group Stages'!N7:N150,DT1130)</f>
        <v>0</v>
      </c>
      <c r="DZ1130" s="233">
        <f ca="1">COUNTIF('Group Stages'!O7:O150,DT1130)</f>
        <v>0</v>
      </c>
      <c r="EA1130" s="233">
        <f ca="1">COUNTIF('Group Stages'!P7:P150,DT1130)</f>
        <v>0</v>
      </c>
      <c r="EB1130" s="233">
        <f ca="1">COUNTIF('Group Stages'!Q7:Q150,DT1130)</f>
        <v>0</v>
      </c>
      <c r="EC1130" s="233">
        <f ca="1">COUNTIF('Knock Out Stages'!K7:K85,DT1130)</f>
        <v>0</v>
      </c>
      <c r="ED1130" s="233">
        <f ca="1">COUNTIF('Knock Out Stages'!L7:L85,DT1130)</f>
        <v>0</v>
      </c>
      <c r="EE1130" s="233">
        <f ca="1">COUNTIF('Knock Out Stages'!M7:M85,DT1130)</f>
        <v>0</v>
      </c>
      <c r="EF1130" s="233">
        <f ca="1">COUNTIF('Knock Out Stages'!N7:N85,DT1130)</f>
        <v>0</v>
      </c>
      <c r="EG1130" s="233">
        <f ca="1">COUNTIF('Knock Out Stages'!O7:O85,DT1130)</f>
        <v>0</v>
      </c>
      <c r="EH1130" s="233">
        <f ca="1">COUNTIF('Knock Out Stages'!P7:P85,DT1130)</f>
        <v>0</v>
      </c>
      <c r="EI1130" s="233">
        <f ca="1">COUNTIF('Knock Out Stages'!Q7:Q85,DT1130)</f>
        <v>0</v>
      </c>
      <c r="EJ1130" s="233">
        <f ca="1">COUNTIF('Knock Out Stages'!R7:R85,DT1130)</f>
        <v>0</v>
      </c>
      <c r="EK1130" s="233">
        <f t="shared" ca="1" si="972"/>
        <v>0</v>
      </c>
      <c r="EL1130" s="235">
        <f ca="1">RANK(EK1130,EK3:EK1250)+COUNTIF(EK3:EK1130,EK1130)-1</f>
        <v>1128</v>
      </c>
      <c r="EM1130" s="233" t="str">
        <f t="shared" ca="1" si="973"/>
        <v>Jáminton Campaz (Colombia)</v>
      </c>
    </row>
    <row r="1131" spans="121:143" x14ac:dyDescent="0.2">
      <c r="DQ1131" s="233" t="str">
        <f t="shared" ca="1" si="975"/>
        <v>Colombia</v>
      </c>
      <c r="DR1131" s="233">
        <f t="shared" si="970"/>
        <v>10</v>
      </c>
      <c r="DS1131" s="233">
        <f t="shared" si="971"/>
        <v>42</v>
      </c>
      <c r="DT1131" s="233" t="str">
        <f ca="1">OFFSET(C3,DR1131,DS1131)</f>
        <v>Jefferson Lerma</v>
      </c>
      <c r="DU1131" s="233">
        <f ca="1">COUNTIF('Group Stages'!J7:J150,DT1131)</f>
        <v>0</v>
      </c>
      <c r="DV1131" s="233">
        <f ca="1">COUNTIF('Group Stages'!K7:K150,DT1131)</f>
        <v>0</v>
      </c>
      <c r="DW1131" s="233">
        <f ca="1">COUNTIF('Group Stages'!L7:L150,DT1131)</f>
        <v>0</v>
      </c>
      <c r="DX1131" s="233">
        <f ca="1">COUNTIF('Group Stages'!M7:M150,DT1131)</f>
        <v>0</v>
      </c>
      <c r="DY1131" s="233">
        <f ca="1">COUNTIF('Group Stages'!N7:N150,DT1131)</f>
        <v>0</v>
      </c>
      <c r="DZ1131" s="233">
        <f ca="1">COUNTIF('Group Stages'!O7:O150,DT1131)</f>
        <v>0</v>
      </c>
      <c r="EA1131" s="233">
        <f ca="1">COUNTIF('Group Stages'!P7:P150,DT1131)</f>
        <v>0</v>
      </c>
      <c r="EB1131" s="233">
        <f ca="1">COUNTIF('Group Stages'!Q7:Q150,DT1131)</f>
        <v>0</v>
      </c>
      <c r="EC1131" s="233">
        <f ca="1">COUNTIF('Knock Out Stages'!K7:K85,DT1131)</f>
        <v>0</v>
      </c>
      <c r="ED1131" s="233">
        <f ca="1">COUNTIF('Knock Out Stages'!L7:L85,DT1131)</f>
        <v>0</v>
      </c>
      <c r="EE1131" s="233">
        <f ca="1">COUNTIF('Knock Out Stages'!M7:M85,DT1131)</f>
        <v>0</v>
      </c>
      <c r="EF1131" s="233">
        <f ca="1">COUNTIF('Knock Out Stages'!N7:N85,DT1131)</f>
        <v>0</v>
      </c>
      <c r="EG1131" s="233">
        <f ca="1">COUNTIF('Knock Out Stages'!O7:O85,DT1131)</f>
        <v>0</v>
      </c>
      <c r="EH1131" s="233">
        <f ca="1">COUNTIF('Knock Out Stages'!P7:P85,DT1131)</f>
        <v>0</v>
      </c>
      <c r="EI1131" s="233">
        <f ca="1">COUNTIF('Knock Out Stages'!Q7:Q85,DT1131)</f>
        <v>0</v>
      </c>
      <c r="EJ1131" s="233">
        <f ca="1">COUNTIF('Knock Out Stages'!R7:R85,DT1131)</f>
        <v>0</v>
      </c>
      <c r="EK1131" s="233">
        <f t="shared" ca="1" si="972"/>
        <v>0</v>
      </c>
      <c r="EL1131" s="235">
        <f ca="1">RANK(EK1131,EK3:EK1250)+COUNTIF(EK3:EK1131,EK1131)-1</f>
        <v>1129</v>
      </c>
      <c r="EM1131" s="233" t="str">
        <f t="shared" ca="1" si="973"/>
        <v>Jefferson Lerma (Colombia)</v>
      </c>
    </row>
    <row r="1132" spans="121:143" x14ac:dyDescent="0.2">
      <c r="DQ1132" s="233" t="str">
        <f t="shared" ca="1" si="975"/>
        <v>Colombia</v>
      </c>
      <c r="DR1132" s="233">
        <f t="shared" si="970"/>
        <v>11</v>
      </c>
      <c r="DS1132" s="233">
        <f t="shared" si="971"/>
        <v>42</v>
      </c>
      <c r="DT1132" s="233" t="str">
        <f ca="1">OFFSET(C3,DR1132,DS1132)</f>
        <v>Jhon Arias</v>
      </c>
      <c r="DU1132" s="233">
        <f ca="1">COUNTIF('Group Stages'!J7:J150,DT1132)</f>
        <v>0</v>
      </c>
      <c r="DV1132" s="233">
        <f ca="1">COUNTIF('Group Stages'!K7:K150,DT1132)</f>
        <v>0</v>
      </c>
      <c r="DW1132" s="233">
        <f ca="1">COUNTIF('Group Stages'!L7:L150,DT1132)</f>
        <v>0</v>
      </c>
      <c r="DX1132" s="233">
        <f ca="1">COUNTIF('Group Stages'!M7:M150,DT1132)</f>
        <v>0</v>
      </c>
      <c r="DY1132" s="233">
        <f ca="1">COUNTIF('Group Stages'!N7:N150,DT1132)</f>
        <v>0</v>
      </c>
      <c r="DZ1132" s="233">
        <f ca="1">COUNTIF('Group Stages'!O7:O150,DT1132)</f>
        <v>0</v>
      </c>
      <c r="EA1132" s="233">
        <f ca="1">COUNTIF('Group Stages'!P7:P150,DT1132)</f>
        <v>0</v>
      </c>
      <c r="EB1132" s="233">
        <f ca="1">COUNTIF('Group Stages'!Q7:Q150,DT1132)</f>
        <v>0</v>
      </c>
      <c r="EC1132" s="233">
        <f ca="1">COUNTIF('Knock Out Stages'!K7:K85,DT1132)</f>
        <v>0</v>
      </c>
      <c r="ED1132" s="233">
        <f ca="1">COUNTIF('Knock Out Stages'!L7:L85,DT1132)</f>
        <v>0</v>
      </c>
      <c r="EE1132" s="233">
        <f ca="1">COUNTIF('Knock Out Stages'!M7:M85,DT1132)</f>
        <v>0</v>
      </c>
      <c r="EF1132" s="233">
        <f ca="1">COUNTIF('Knock Out Stages'!N7:N85,DT1132)</f>
        <v>0</v>
      </c>
      <c r="EG1132" s="233">
        <f ca="1">COUNTIF('Knock Out Stages'!O7:O85,DT1132)</f>
        <v>0</v>
      </c>
      <c r="EH1132" s="233">
        <f ca="1">COUNTIF('Knock Out Stages'!P7:P85,DT1132)</f>
        <v>0</v>
      </c>
      <c r="EI1132" s="233">
        <f ca="1">COUNTIF('Knock Out Stages'!Q7:Q85,DT1132)</f>
        <v>0</v>
      </c>
      <c r="EJ1132" s="233">
        <f ca="1">COUNTIF('Knock Out Stages'!R7:R85,DT1132)</f>
        <v>0</v>
      </c>
      <c r="EK1132" s="233">
        <f t="shared" ca="1" si="972"/>
        <v>0</v>
      </c>
      <c r="EL1132" s="235">
        <f ca="1">RANK(EK1132,EK3:EK1250)+COUNTIF(EK3:EK1132,EK1132)-1</f>
        <v>1130</v>
      </c>
      <c r="EM1132" s="233" t="str">
        <f t="shared" ca="1" si="973"/>
        <v>Jhon Arias (Colombia)</v>
      </c>
    </row>
    <row r="1133" spans="121:143" x14ac:dyDescent="0.2">
      <c r="DQ1133" s="233" t="str">
        <f t="shared" ca="1" si="975"/>
        <v>Colombia</v>
      </c>
      <c r="DR1133" s="233">
        <f t="shared" si="970"/>
        <v>12</v>
      </c>
      <c r="DS1133" s="233">
        <f t="shared" si="971"/>
        <v>42</v>
      </c>
      <c r="DT1133" s="233" t="str">
        <f ca="1">OFFSET(C3,DR1133,DS1133)</f>
        <v>Jhon Córdoba</v>
      </c>
      <c r="DU1133" s="233">
        <f ca="1">COUNTIF('Group Stages'!J7:J150,DT1133)</f>
        <v>0</v>
      </c>
      <c r="DV1133" s="233">
        <f ca="1">COUNTIF('Group Stages'!K7:K150,DT1133)</f>
        <v>0</v>
      </c>
      <c r="DW1133" s="233">
        <f ca="1">COUNTIF('Group Stages'!L7:L150,DT1133)</f>
        <v>0</v>
      </c>
      <c r="DX1133" s="233">
        <f ca="1">COUNTIF('Group Stages'!M7:M150,DT1133)</f>
        <v>0</v>
      </c>
      <c r="DY1133" s="233">
        <f ca="1">COUNTIF('Group Stages'!N7:N150,DT1133)</f>
        <v>0</v>
      </c>
      <c r="DZ1133" s="233">
        <f ca="1">COUNTIF('Group Stages'!O7:O150,DT1133)</f>
        <v>0</v>
      </c>
      <c r="EA1133" s="233">
        <f ca="1">COUNTIF('Group Stages'!P7:P150,DT1133)</f>
        <v>0</v>
      </c>
      <c r="EB1133" s="233">
        <f ca="1">COUNTIF('Group Stages'!Q7:Q150,DT1133)</f>
        <v>0</v>
      </c>
      <c r="EC1133" s="233">
        <f ca="1">COUNTIF('Knock Out Stages'!K7:K85,DT1133)</f>
        <v>0</v>
      </c>
      <c r="ED1133" s="233">
        <f ca="1">COUNTIF('Knock Out Stages'!L7:L85,DT1133)</f>
        <v>0</v>
      </c>
      <c r="EE1133" s="233">
        <f ca="1">COUNTIF('Knock Out Stages'!M7:M85,DT1133)</f>
        <v>0</v>
      </c>
      <c r="EF1133" s="233">
        <f ca="1">COUNTIF('Knock Out Stages'!N7:N85,DT1133)</f>
        <v>0</v>
      </c>
      <c r="EG1133" s="233">
        <f ca="1">COUNTIF('Knock Out Stages'!O7:O85,DT1133)</f>
        <v>0</v>
      </c>
      <c r="EH1133" s="233">
        <f ca="1">COUNTIF('Knock Out Stages'!P7:P85,DT1133)</f>
        <v>0</v>
      </c>
      <c r="EI1133" s="233">
        <f ca="1">COUNTIF('Knock Out Stages'!Q7:Q85,DT1133)</f>
        <v>0</v>
      </c>
      <c r="EJ1133" s="233">
        <f ca="1">COUNTIF('Knock Out Stages'!R7:R85,DT1133)</f>
        <v>0</v>
      </c>
      <c r="EK1133" s="233">
        <f t="shared" ca="1" si="972"/>
        <v>0</v>
      </c>
      <c r="EL1133" s="235">
        <f ca="1">RANK(EK1133,EK3:EK1250)+COUNTIF(EK3:EK1133,EK1133)-1</f>
        <v>1131</v>
      </c>
      <c r="EM1133" s="233" t="str">
        <f t="shared" ca="1" si="973"/>
        <v>Jhon Córdoba (Colombia)</v>
      </c>
    </row>
    <row r="1134" spans="121:143" x14ac:dyDescent="0.2">
      <c r="DQ1134" s="233" t="str">
        <f t="shared" ca="1" si="975"/>
        <v>Colombia</v>
      </c>
      <c r="DR1134" s="233">
        <f t="shared" si="970"/>
        <v>13</v>
      </c>
      <c r="DS1134" s="233">
        <f t="shared" si="971"/>
        <v>42</v>
      </c>
      <c r="DT1134" s="233" t="str">
        <f ca="1">OFFSET(C3,DR1134,DS1134)</f>
        <v>Jhon Lucumí</v>
      </c>
      <c r="DU1134" s="233">
        <f ca="1">COUNTIF('Group Stages'!J7:J150,DT1134)</f>
        <v>0</v>
      </c>
      <c r="DV1134" s="233">
        <f ca="1">COUNTIF('Group Stages'!K7:K150,DT1134)</f>
        <v>0</v>
      </c>
      <c r="DW1134" s="233">
        <f ca="1">COUNTIF('Group Stages'!L7:L150,DT1134)</f>
        <v>0</v>
      </c>
      <c r="DX1134" s="233">
        <f ca="1">COUNTIF('Group Stages'!M7:M150,DT1134)</f>
        <v>0</v>
      </c>
      <c r="DY1134" s="233">
        <f ca="1">COUNTIF('Group Stages'!N7:N150,DT1134)</f>
        <v>0</v>
      </c>
      <c r="DZ1134" s="233">
        <f ca="1">COUNTIF('Group Stages'!O7:O150,DT1134)</f>
        <v>0</v>
      </c>
      <c r="EA1134" s="233">
        <f ca="1">COUNTIF('Group Stages'!P7:P150,DT1134)</f>
        <v>0</v>
      </c>
      <c r="EB1134" s="233">
        <f ca="1">COUNTIF('Group Stages'!Q7:Q150,DT1134)</f>
        <v>0</v>
      </c>
      <c r="EC1134" s="233">
        <f ca="1">COUNTIF('Knock Out Stages'!K7:K85,DT1134)</f>
        <v>0</v>
      </c>
      <c r="ED1134" s="233">
        <f ca="1">COUNTIF('Knock Out Stages'!L7:L85,DT1134)</f>
        <v>0</v>
      </c>
      <c r="EE1134" s="233">
        <f ca="1">COUNTIF('Knock Out Stages'!M7:M85,DT1134)</f>
        <v>0</v>
      </c>
      <c r="EF1134" s="233">
        <f ca="1">COUNTIF('Knock Out Stages'!N7:N85,DT1134)</f>
        <v>0</v>
      </c>
      <c r="EG1134" s="233">
        <f ca="1">COUNTIF('Knock Out Stages'!O7:O85,DT1134)</f>
        <v>0</v>
      </c>
      <c r="EH1134" s="233">
        <f ca="1">COUNTIF('Knock Out Stages'!P7:P85,DT1134)</f>
        <v>0</v>
      </c>
      <c r="EI1134" s="233">
        <f ca="1">COUNTIF('Knock Out Stages'!Q7:Q85,DT1134)</f>
        <v>0</v>
      </c>
      <c r="EJ1134" s="233">
        <f ca="1">COUNTIF('Knock Out Stages'!R7:R85,DT1134)</f>
        <v>0</v>
      </c>
      <c r="EK1134" s="233">
        <f t="shared" ca="1" si="972"/>
        <v>0</v>
      </c>
      <c r="EL1134" s="235">
        <f ca="1">RANK(EK1134,EK3:EK1250)+COUNTIF(EK3:EK1134,EK1134)-1</f>
        <v>1132</v>
      </c>
      <c r="EM1134" s="233" t="str">
        <f t="shared" ca="1" si="973"/>
        <v>Jhon Lucumí (Colombia)</v>
      </c>
    </row>
    <row r="1135" spans="121:143" x14ac:dyDescent="0.2">
      <c r="DQ1135" s="233" t="str">
        <f t="shared" ca="1" si="975"/>
        <v>Colombia</v>
      </c>
      <c r="DR1135" s="233">
        <f t="shared" si="970"/>
        <v>14</v>
      </c>
      <c r="DS1135" s="233">
        <f t="shared" si="971"/>
        <v>42</v>
      </c>
      <c r="DT1135" s="233" t="str">
        <f ca="1">OFFSET(C3,DR1135,DS1135)</f>
        <v>Johan Carbonero</v>
      </c>
      <c r="DU1135" s="233">
        <f ca="1">COUNTIF('Group Stages'!J7:J150,DT1135)</f>
        <v>0</v>
      </c>
      <c r="DV1135" s="233">
        <f ca="1">COUNTIF('Group Stages'!K7:K150,DT1135)</f>
        <v>0</v>
      </c>
      <c r="DW1135" s="233">
        <f ca="1">COUNTIF('Group Stages'!L7:L150,DT1135)</f>
        <v>0</v>
      </c>
      <c r="DX1135" s="233">
        <f ca="1">COUNTIF('Group Stages'!M7:M150,DT1135)</f>
        <v>0</v>
      </c>
      <c r="DY1135" s="233">
        <f ca="1">COUNTIF('Group Stages'!N7:N150,DT1135)</f>
        <v>0</v>
      </c>
      <c r="DZ1135" s="233">
        <f ca="1">COUNTIF('Group Stages'!O7:O150,DT1135)</f>
        <v>0</v>
      </c>
      <c r="EA1135" s="233">
        <f ca="1">COUNTIF('Group Stages'!P7:P150,DT1135)</f>
        <v>0</v>
      </c>
      <c r="EB1135" s="233">
        <f ca="1">COUNTIF('Group Stages'!Q7:Q150,DT1135)</f>
        <v>0</v>
      </c>
      <c r="EC1135" s="233">
        <f ca="1">COUNTIF('Knock Out Stages'!K7:K85,DT1135)</f>
        <v>0</v>
      </c>
      <c r="ED1135" s="233">
        <f ca="1">COUNTIF('Knock Out Stages'!L7:L85,DT1135)</f>
        <v>0</v>
      </c>
      <c r="EE1135" s="233">
        <f ca="1">COUNTIF('Knock Out Stages'!M7:M85,DT1135)</f>
        <v>0</v>
      </c>
      <c r="EF1135" s="233">
        <f ca="1">COUNTIF('Knock Out Stages'!N7:N85,DT1135)</f>
        <v>0</v>
      </c>
      <c r="EG1135" s="233">
        <f ca="1">COUNTIF('Knock Out Stages'!O7:O85,DT1135)</f>
        <v>0</v>
      </c>
      <c r="EH1135" s="233">
        <f ca="1">COUNTIF('Knock Out Stages'!P7:P85,DT1135)</f>
        <v>0</v>
      </c>
      <c r="EI1135" s="233">
        <f ca="1">COUNTIF('Knock Out Stages'!Q7:Q85,DT1135)</f>
        <v>0</v>
      </c>
      <c r="EJ1135" s="233">
        <f ca="1">COUNTIF('Knock Out Stages'!R7:R85,DT1135)</f>
        <v>0</v>
      </c>
      <c r="EK1135" s="233">
        <f t="shared" ca="1" si="972"/>
        <v>0</v>
      </c>
      <c r="EL1135" s="235">
        <f ca="1">RANK(EK1135,EK3:EK1250)+COUNTIF(EK3:EK1135,EK1135)-1</f>
        <v>1133</v>
      </c>
      <c r="EM1135" s="233" t="str">
        <f t="shared" ca="1" si="973"/>
        <v>Johan Carbonero (Colombia)</v>
      </c>
    </row>
    <row r="1136" spans="121:143" x14ac:dyDescent="0.2">
      <c r="DQ1136" s="233" t="str">
        <f t="shared" ca="1" si="975"/>
        <v>Colombia</v>
      </c>
      <c r="DR1136" s="233">
        <f t="shared" si="970"/>
        <v>15</v>
      </c>
      <c r="DS1136" s="233">
        <f t="shared" si="971"/>
        <v>42</v>
      </c>
      <c r="DT1136" s="233" t="str">
        <f ca="1">OFFSET(C3,DR1136,DS1136)</f>
        <v>Johan Mojica</v>
      </c>
      <c r="DU1136" s="233">
        <f ca="1">COUNTIF('Group Stages'!J7:J150,DT1136)</f>
        <v>0</v>
      </c>
      <c r="DV1136" s="233">
        <f ca="1">COUNTIF('Group Stages'!K7:K150,DT1136)</f>
        <v>0</v>
      </c>
      <c r="DW1136" s="233">
        <f ca="1">COUNTIF('Group Stages'!L7:L150,DT1136)</f>
        <v>0</v>
      </c>
      <c r="DX1136" s="233">
        <f ca="1">COUNTIF('Group Stages'!M7:M150,DT1136)</f>
        <v>0</v>
      </c>
      <c r="DY1136" s="233">
        <f ca="1">COUNTIF('Group Stages'!N7:N150,DT1136)</f>
        <v>0</v>
      </c>
      <c r="DZ1136" s="233">
        <f ca="1">COUNTIF('Group Stages'!O7:O150,DT1136)</f>
        <v>0</v>
      </c>
      <c r="EA1136" s="233">
        <f ca="1">COUNTIF('Group Stages'!P7:P150,DT1136)</f>
        <v>0</v>
      </c>
      <c r="EB1136" s="233">
        <f ca="1">COUNTIF('Group Stages'!Q7:Q150,DT1136)</f>
        <v>0</v>
      </c>
      <c r="EC1136" s="233">
        <f ca="1">COUNTIF('Knock Out Stages'!K7:K85,DT1136)</f>
        <v>0</v>
      </c>
      <c r="ED1136" s="233">
        <f ca="1">COUNTIF('Knock Out Stages'!L7:L85,DT1136)</f>
        <v>0</v>
      </c>
      <c r="EE1136" s="233">
        <f ca="1">COUNTIF('Knock Out Stages'!M7:M85,DT1136)</f>
        <v>0</v>
      </c>
      <c r="EF1136" s="233">
        <f ca="1">COUNTIF('Knock Out Stages'!N7:N85,DT1136)</f>
        <v>0</v>
      </c>
      <c r="EG1136" s="233">
        <f ca="1">COUNTIF('Knock Out Stages'!O7:O85,DT1136)</f>
        <v>0</v>
      </c>
      <c r="EH1136" s="233">
        <f ca="1">COUNTIF('Knock Out Stages'!P7:P85,DT1136)</f>
        <v>0</v>
      </c>
      <c r="EI1136" s="233">
        <f ca="1">COUNTIF('Knock Out Stages'!Q7:Q85,DT1136)</f>
        <v>0</v>
      </c>
      <c r="EJ1136" s="233">
        <f ca="1">COUNTIF('Knock Out Stages'!R7:R85,DT1136)</f>
        <v>0</v>
      </c>
      <c r="EK1136" s="233">
        <f t="shared" ca="1" si="972"/>
        <v>0</v>
      </c>
      <c r="EL1136" s="235">
        <f ca="1">RANK(EK1136,EK3:EK1250)+COUNTIF(EK3:EK1136,EK1136)-1</f>
        <v>1134</v>
      </c>
      <c r="EM1136" s="233" t="str">
        <f t="shared" ca="1" si="973"/>
        <v>Johan Mojica (Colombia)</v>
      </c>
    </row>
    <row r="1137" spans="121:143" x14ac:dyDescent="0.2">
      <c r="DQ1137" s="233" t="str">
        <f t="shared" ca="1" si="975"/>
        <v>Colombia</v>
      </c>
      <c r="DR1137" s="233">
        <f t="shared" si="970"/>
        <v>16</v>
      </c>
      <c r="DS1137" s="233">
        <f t="shared" si="971"/>
        <v>42</v>
      </c>
      <c r="DT1137" s="233" t="str">
        <f ca="1">OFFSET(C3,DR1137,DS1137)</f>
        <v>Jorge Carrascal</v>
      </c>
      <c r="DU1137" s="233">
        <f ca="1">COUNTIF('Group Stages'!J7:J150,DT1137)</f>
        <v>0</v>
      </c>
      <c r="DV1137" s="233">
        <f ca="1">COUNTIF('Group Stages'!K7:K150,DT1137)</f>
        <v>0</v>
      </c>
      <c r="DW1137" s="233">
        <f ca="1">COUNTIF('Group Stages'!L7:L150,DT1137)</f>
        <v>0</v>
      </c>
      <c r="DX1137" s="233">
        <f ca="1">COUNTIF('Group Stages'!M7:M150,DT1137)</f>
        <v>0</v>
      </c>
      <c r="DY1137" s="233">
        <f ca="1">COUNTIF('Group Stages'!N7:N150,DT1137)</f>
        <v>0</v>
      </c>
      <c r="DZ1137" s="233">
        <f ca="1">COUNTIF('Group Stages'!O7:O150,DT1137)</f>
        <v>0</v>
      </c>
      <c r="EA1137" s="233">
        <f ca="1">COUNTIF('Group Stages'!P7:P150,DT1137)</f>
        <v>0</v>
      </c>
      <c r="EB1137" s="233">
        <f ca="1">COUNTIF('Group Stages'!Q7:Q150,DT1137)</f>
        <v>0</v>
      </c>
      <c r="EC1137" s="233">
        <f ca="1">COUNTIF('Knock Out Stages'!K7:K85,DT1137)</f>
        <v>0</v>
      </c>
      <c r="ED1137" s="233">
        <f ca="1">COUNTIF('Knock Out Stages'!L7:L85,DT1137)</f>
        <v>0</v>
      </c>
      <c r="EE1137" s="233">
        <f ca="1">COUNTIF('Knock Out Stages'!M7:M85,DT1137)</f>
        <v>0</v>
      </c>
      <c r="EF1137" s="233">
        <f ca="1">COUNTIF('Knock Out Stages'!N7:N85,DT1137)</f>
        <v>0</v>
      </c>
      <c r="EG1137" s="233">
        <f ca="1">COUNTIF('Knock Out Stages'!O7:O85,DT1137)</f>
        <v>0</v>
      </c>
      <c r="EH1137" s="233">
        <f ca="1">COUNTIF('Knock Out Stages'!P7:P85,DT1137)</f>
        <v>0</v>
      </c>
      <c r="EI1137" s="233">
        <f ca="1">COUNTIF('Knock Out Stages'!Q7:Q85,DT1137)</f>
        <v>0</v>
      </c>
      <c r="EJ1137" s="233">
        <f ca="1">COUNTIF('Knock Out Stages'!R7:R85,DT1137)</f>
        <v>0</v>
      </c>
      <c r="EK1137" s="233">
        <f t="shared" ca="1" si="972"/>
        <v>0</v>
      </c>
      <c r="EL1137" s="235">
        <f ca="1">RANK(EK1137,EK3:EK1250)+COUNTIF(EK3:EK1137,EK1137)-1</f>
        <v>1135</v>
      </c>
      <c r="EM1137" s="233" t="str">
        <f t="shared" ca="1" si="973"/>
        <v>Jorge Carrascal (Colombia)</v>
      </c>
    </row>
    <row r="1138" spans="121:143" x14ac:dyDescent="0.2">
      <c r="DQ1138" s="233" t="str">
        <f t="shared" ca="1" si="975"/>
        <v>Colombia</v>
      </c>
      <c r="DR1138" s="233">
        <f t="shared" si="970"/>
        <v>17</v>
      </c>
      <c r="DS1138" s="233">
        <f t="shared" si="971"/>
        <v>42</v>
      </c>
      <c r="DT1138" s="233" t="str">
        <f ca="1">OFFSET(C3,DR1138,DS1138)</f>
        <v>Juan Cabal</v>
      </c>
      <c r="DU1138" s="233">
        <f ca="1">COUNTIF('Group Stages'!J7:J150,DT1138)</f>
        <v>0</v>
      </c>
      <c r="DV1138" s="233">
        <f ca="1">COUNTIF('Group Stages'!K7:K150,DT1138)</f>
        <v>0</v>
      </c>
      <c r="DW1138" s="233">
        <f ca="1">COUNTIF('Group Stages'!L7:L150,DT1138)</f>
        <v>0</v>
      </c>
      <c r="DX1138" s="233">
        <f ca="1">COUNTIF('Group Stages'!M7:M150,DT1138)</f>
        <v>0</v>
      </c>
      <c r="DY1138" s="233">
        <f ca="1">COUNTIF('Group Stages'!N7:N150,DT1138)</f>
        <v>0</v>
      </c>
      <c r="DZ1138" s="233">
        <f ca="1">COUNTIF('Group Stages'!O7:O150,DT1138)</f>
        <v>0</v>
      </c>
      <c r="EA1138" s="233">
        <f ca="1">COUNTIF('Group Stages'!P7:P150,DT1138)</f>
        <v>0</v>
      </c>
      <c r="EB1138" s="233">
        <f ca="1">COUNTIF('Group Stages'!Q7:Q150,DT1138)</f>
        <v>0</v>
      </c>
      <c r="EC1138" s="233">
        <f ca="1">COUNTIF('Knock Out Stages'!K7:K85,DT1138)</f>
        <v>0</v>
      </c>
      <c r="ED1138" s="233">
        <f ca="1">COUNTIF('Knock Out Stages'!L7:L85,DT1138)</f>
        <v>0</v>
      </c>
      <c r="EE1138" s="233">
        <f ca="1">COUNTIF('Knock Out Stages'!M7:M85,DT1138)</f>
        <v>0</v>
      </c>
      <c r="EF1138" s="233">
        <f ca="1">COUNTIF('Knock Out Stages'!N7:N85,DT1138)</f>
        <v>0</v>
      </c>
      <c r="EG1138" s="233">
        <f ca="1">COUNTIF('Knock Out Stages'!O7:O85,DT1138)</f>
        <v>0</v>
      </c>
      <c r="EH1138" s="233">
        <f ca="1">COUNTIF('Knock Out Stages'!P7:P85,DT1138)</f>
        <v>0</v>
      </c>
      <c r="EI1138" s="233">
        <f ca="1">COUNTIF('Knock Out Stages'!Q7:Q85,DT1138)</f>
        <v>0</v>
      </c>
      <c r="EJ1138" s="233">
        <f ca="1">COUNTIF('Knock Out Stages'!R7:R85,DT1138)</f>
        <v>0</v>
      </c>
      <c r="EK1138" s="233">
        <f t="shared" ca="1" si="972"/>
        <v>0</v>
      </c>
      <c r="EL1138" s="235">
        <f ca="1">RANK(EK1138,EK3:EK1250)+COUNTIF(EK3:EK1138,EK1138)-1</f>
        <v>1136</v>
      </c>
      <c r="EM1138" s="233" t="str">
        <f t="shared" ca="1" si="973"/>
        <v>Juan Cabal (Colombia)</v>
      </c>
    </row>
    <row r="1139" spans="121:143" x14ac:dyDescent="0.2">
      <c r="DQ1139" s="233" t="str">
        <f t="shared" ca="1" si="975"/>
        <v>Colombia</v>
      </c>
      <c r="DR1139" s="233">
        <f t="shared" si="970"/>
        <v>18</v>
      </c>
      <c r="DS1139" s="233">
        <f t="shared" si="971"/>
        <v>42</v>
      </c>
      <c r="DT1139" s="233" t="str">
        <f ca="1">OFFSET(C3,DR1139,DS1139)</f>
        <v>Juan Fernando Quintero</v>
      </c>
      <c r="DU1139" s="233">
        <f ca="1">COUNTIF('Group Stages'!J7:J150,DT1139)</f>
        <v>0</v>
      </c>
      <c r="DV1139" s="233">
        <f ca="1">COUNTIF('Group Stages'!K7:K150,DT1139)</f>
        <v>0</v>
      </c>
      <c r="DW1139" s="233">
        <f ca="1">COUNTIF('Group Stages'!L7:L150,DT1139)</f>
        <v>0</v>
      </c>
      <c r="DX1139" s="233">
        <f ca="1">COUNTIF('Group Stages'!M7:M150,DT1139)</f>
        <v>0</v>
      </c>
      <c r="DY1139" s="233">
        <f ca="1">COUNTIF('Group Stages'!N7:N150,DT1139)</f>
        <v>0</v>
      </c>
      <c r="DZ1139" s="233">
        <f ca="1">COUNTIF('Group Stages'!O7:O150,DT1139)</f>
        <v>0</v>
      </c>
      <c r="EA1139" s="233">
        <f ca="1">COUNTIF('Group Stages'!P7:P150,DT1139)</f>
        <v>0</v>
      </c>
      <c r="EB1139" s="233">
        <f ca="1">COUNTIF('Group Stages'!Q7:Q150,DT1139)</f>
        <v>0</v>
      </c>
      <c r="EC1139" s="233">
        <f ca="1">COUNTIF('Knock Out Stages'!K7:K85,DT1139)</f>
        <v>0</v>
      </c>
      <c r="ED1139" s="233">
        <f ca="1">COUNTIF('Knock Out Stages'!L7:L85,DT1139)</f>
        <v>0</v>
      </c>
      <c r="EE1139" s="233">
        <f ca="1">COUNTIF('Knock Out Stages'!M7:M85,DT1139)</f>
        <v>0</v>
      </c>
      <c r="EF1139" s="233">
        <f ca="1">COUNTIF('Knock Out Stages'!N7:N85,DT1139)</f>
        <v>0</v>
      </c>
      <c r="EG1139" s="233">
        <f ca="1">COUNTIF('Knock Out Stages'!O7:O85,DT1139)</f>
        <v>0</v>
      </c>
      <c r="EH1139" s="233">
        <f ca="1">COUNTIF('Knock Out Stages'!P7:P85,DT1139)</f>
        <v>0</v>
      </c>
      <c r="EI1139" s="233">
        <f ca="1">COUNTIF('Knock Out Stages'!Q7:Q85,DT1139)</f>
        <v>0</v>
      </c>
      <c r="EJ1139" s="233">
        <f ca="1">COUNTIF('Knock Out Stages'!R7:R85,DT1139)</f>
        <v>0</v>
      </c>
      <c r="EK1139" s="233">
        <f t="shared" ca="1" si="972"/>
        <v>0</v>
      </c>
      <c r="EL1139" s="235">
        <f ca="1">RANK(EK1139,EK3:EK1250)+COUNTIF(EK3:EK1139,EK1139)-1</f>
        <v>1137</v>
      </c>
      <c r="EM1139" s="233" t="str">
        <f t="shared" ca="1" si="973"/>
        <v>Juan Fernando Quintero (Colombia)</v>
      </c>
    </row>
    <row r="1140" spans="121:143" x14ac:dyDescent="0.2">
      <c r="DQ1140" s="233" t="str">
        <f t="shared" ca="1" si="975"/>
        <v>Colombia</v>
      </c>
      <c r="DR1140" s="233">
        <f t="shared" si="970"/>
        <v>19</v>
      </c>
      <c r="DS1140" s="233">
        <f t="shared" si="971"/>
        <v>42</v>
      </c>
      <c r="DT1140" s="233" t="str">
        <f ca="1">OFFSET(C3,DR1140,DS1140)</f>
        <v>Kevin Castaño</v>
      </c>
      <c r="DU1140" s="233">
        <f ca="1">COUNTIF('Group Stages'!J7:J150,DT1140)</f>
        <v>0</v>
      </c>
      <c r="DV1140" s="233">
        <f ca="1">COUNTIF('Group Stages'!K7:K150,DT1140)</f>
        <v>0</v>
      </c>
      <c r="DW1140" s="233">
        <f ca="1">COUNTIF('Group Stages'!L7:L150,DT1140)</f>
        <v>0</v>
      </c>
      <c r="DX1140" s="233">
        <f ca="1">COUNTIF('Group Stages'!M7:M150,DT1140)</f>
        <v>0</v>
      </c>
      <c r="DY1140" s="233">
        <f ca="1">COUNTIF('Group Stages'!N7:N150,DT1140)</f>
        <v>0</v>
      </c>
      <c r="DZ1140" s="233">
        <f ca="1">COUNTIF('Group Stages'!O7:O150,DT1140)</f>
        <v>0</v>
      </c>
      <c r="EA1140" s="233">
        <f ca="1">COUNTIF('Group Stages'!P7:P150,DT1140)</f>
        <v>0</v>
      </c>
      <c r="EB1140" s="233">
        <f ca="1">COUNTIF('Group Stages'!Q7:Q150,DT1140)</f>
        <v>0</v>
      </c>
      <c r="EC1140" s="233">
        <f ca="1">COUNTIF('Knock Out Stages'!K7:K85,DT1140)</f>
        <v>0</v>
      </c>
      <c r="ED1140" s="233">
        <f ca="1">COUNTIF('Knock Out Stages'!L7:L85,DT1140)</f>
        <v>0</v>
      </c>
      <c r="EE1140" s="233">
        <f ca="1">COUNTIF('Knock Out Stages'!M7:M85,DT1140)</f>
        <v>0</v>
      </c>
      <c r="EF1140" s="233">
        <f ca="1">COUNTIF('Knock Out Stages'!N7:N85,DT1140)</f>
        <v>0</v>
      </c>
      <c r="EG1140" s="233">
        <f ca="1">COUNTIF('Knock Out Stages'!O7:O85,DT1140)</f>
        <v>0</v>
      </c>
      <c r="EH1140" s="233">
        <f ca="1">COUNTIF('Knock Out Stages'!P7:P85,DT1140)</f>
        <v>0</v>
      </c>
      <c r="EI1140" s="233">
        <f ca="1">COUNTIF('Knock Out Stages'!Q7:Q85,DT1140)</f>
        <v>0</v>
      </c>
      <c r="EJ1140" s="233">
        <f ca="1">COUNTIF('Knock Out Stages'!R7:R85,DT1140)</f>
        <v>0</v>
      </c>
      <c r="EK1140" s="233">
        <f t="shared" ca="1" si="972"/>
        <v>0</v>
      </c>
      <c r="EL1140" s="235">
        <f ca="1">RANK(EK1140,EK3:EK1250)+COUNTIF(EK3:EK1140,EK1140)-1</f>
        <v>1138</v>
      </c>
      <c r="EM1140" s="233" t="str">
        <f t="shared" ca="1" si="973"/>
        <v>Kevin Castaño (Colombia)</v>
      </c>
    </row>
    <row r="1141" spans="121:143" x14ac:dyDescent="0.2">
      <c r="DQ1141" s="233" t="str">
        <f t="shared" ca="1" si="975"/>
        <v>Colombia</v>
      </c>
      <c r="DR1141" s="233">
        <f t="shared" si="970"/>
        <v>20</v>
      </c>
      <c r="DS1141" s="233">
        <f t="shared" si="971"/>
        <v>42</v>
      </c>
      <c r="DT1141" s="233" t="str">
        <f ca="1">OFFSET(C3,DR1141,DS1141)</f>
        <v>Luis Díaz</v>
      </c>
      <c r="DU1141" s="233">
        <f ca="1">COUNTIF('Group Stages'!J7:J150,DT1141)</f>
        <v>0</v>
      </c>
      <c r="DV1141" s="233">
        <f ca="1">COUNTIF('Group Stages'!K7:K150,DT1141)</f>
        <v>0</v>
      </c>
      <c r="DW1141" s="233">
        <f ca="1">COUNTIF('Group Stages'!L7:L150,DT1141)</f>
        <v>0</v>
      </c>
      <c r="DX1141" s="233">
        <f ca="1">COUNTIF('Group Stages'!M7:M150,DT1141)</f>
        <v>0</v>
      </c>
      <c r="DY1141" s="233">
        <f ca="1">COUNTIF('Group Stages'!N7:N150,DT1141)</f>
        <v>0</v>
      </c>
      <c r="DZ1141" s="233">
        <f ca="1">COUNTIF('Group Stages'!O7:O150,DT1141)</f>
        <v>0</v>
      </c>
      <c r="EA1141" s="233">
        <f ca="1">COUNTIF('Group Stages'!P7:P150,DT1141)</f>
        <v>0</v>
      </c>
      <c r="EB1141" s="233">
        <f ca="1">COUNTIF('Group Stages'!Q7:Q150,DT1141)</f>
        <v>0</v>
      </c>
      <c r="EC1141" s="233">
        <f ca="1">COUNTIF('Knock Out Stages'!K7:K85,DT1141)</f>
        <v>0</v>
      </c>
      <c r="ED1141" s="233">
        <f ca="1">COUNTIF('Knock Out Stages'!L7:L85,DT1141)</f>
        <v>0</v>
      </c>
      <c r="EE1141" s="233">
        <f ca="1">COUNTIF('Knock Out Stages'!M7:M85,DT1141)</f>
        <v>0</v>
      </c>
      <c r="EF1141" s="233">
        <f ca="1">COUNTIF('Knock Out Stages'!N7:N85,DT1141)</f>
        <v>0</v>
      </c>
      <c r="EG1141" s="233">
        <f ca="1">COUNTIF('Knock Out Stages'!O7:O85,DT1141)</f>
        <v>0</v>
      </c>
      <c r="EH1141" s="233">
        <f ca="1">COUNTIF('Knock Out Stages'!P7:P85,DT1141)</f>
        <v>0</v>
      </c>
      <c r="EI1141" s="233">
        <f ca="1">COUNTIF('Knock Out Stages'!Q7:Q85,DT1141)</f>
        <v>0</v>
      </c>
      <c r="EJ1141" s="233">
        <f ca="1">COUNTIF('Knock Out Stages'!R7:R85,DT1141)</f>
        <v>0</v>
      </c>
      <c r="EK1141" s="233">
        <f t="shared" ca="1" si="972"/>
        <v>0</v>
      </c>
      <c r="EL1141" s="235">
        <f ca="1">RANK(EK1141,EK3:EK1250)+COUNTIF(EK3:EK1141,EK1141)-1</f>
        <v>1139</v>
      </c>
      <c r="EM1141" s="233" t="str">
        <f t="shared" ca="1" si="973"/>
        <v>Luis Díaz (Colombia)</v>
      </c>
    </row>
    <row r="1142" spans="121:143" x14ac:dyDescent="0.2">
      <c r="DQ1142" s="233" t="str">
        <f t="shared" ca="1" si="975"/>
        <v>Colombia</v>
      </c>
      <c r="DR1142" s="233">
        <f t="shared" si="970"/>
        <v>21</v>
      </c>
      <c r="DS1142" s="233">
        <f t="shared" si="971"/>
        <v>42</v>
      </c>
      <c r="DT1142" s="233" t="str">
        <f ca="1">OFFSET(C3,DR1142,DS1142)</f>
        <v>Luis Suárez</v>
      </c>
      <c r="DU1142" s="233">
        <f ca="1">COUNTIF('Group Stages'!J7:J150,DT1142)</f>
        <v>0</v>
      </c>
      <c r="DV1142" s="233">
        <f ca="1">COUNTIF('Group Stages'!K7:K150,DT1142)</f>
        <v>0</v>
      </c>
      <c r="DW1142" s="233">
        <f ca="1">COUNTIF('Group Stages'!L7:L150,DT1142)</f>
        <v>0</v>
      </c>
      <c r="DX1142" s="233">
        <f ca="1">COUNTIF('Group Stages'!M7:M150,DT1142)</f>
        <v>0</v>
      </c>
      <c r="DY1142" s="233">
        <f ca="1">COUNTIF('Group Stages'!N7:N150,DT1142)</f>
        <v>0</v>
      </c>
      <c r="DZ1142" s="233">
        <f ca="1">COUNTIF('Group Stages'!O7:O150,DT1142)</f>
        <v>0</v>
      </c>
      <c r="EA1142" s="233">
        <f ca="1">COUNTIF('Group Stages'!P7:P150,DT1142)</f>
        <v>0</v>
      </c>
      <c r="EB1142" s="233">
        <f ca="1">COUNTIF('Group Stages'!Q7:Q150,DT1142)</f>
        <v>0</v>
      </c>
      <c r="EC1142" s="233">
        <f ca="1">COUNTIF('Knock Out Stages'!K7:K85,DT1142)</f>
        <v>0</v>
      </c>
      <c r="ED1142" s="233">
        <f ca="1">COUNTIF('Knock Out Stages'!L7:L85,DT1142)</f>
        <v>0</v>
      </c>
      <c r="EE1142" s="233">
        <f ca="1">COUNTIF('Knock Out Stages'!M7:M85,DT1142)</f>
        <v>0</v>
      </c>
      <c r="EF1142" s="233">
        <f ca="1">COUNTIF('Knock Out Stages'!N7:N85,DT1142)</f>
        <v>0</v>
      </c>
      <c r="EG1142" s="233">
        <f ca="1">COUNTIF('Knock Out Stages'!O7:O85,DT1142)</f>
        <v>0</v>
      </c>
      <c r="EH1142" s="233">
        <f ca="1">COUNTIF('Knock Out Stages'!P7:P85,DT1142)</f>
        <v>0</v>
      </c>
      <c r="EI1142" s="233">
        <f ca="1">COUNTIF('Knock Out Stages'!Q7:Q85,DT1142)</f>
        <v>0</v>
      </c>
      <c r="EJ1142" s="233">
        <f ca="1">COUNTIF('Knock Out Stages'!R7:R85,DT1142)</f>
        <v>0</v>
      </c>
      <c r="EK1142" s="233">
        <f t="shared" ca="1" si="972"/>
        <v>0</v>
      </c>
      <c r="EL1142" s="235">
        <f ca="1">RANK(EK1142,EK3:EK1250)+COUNTIF(EK3:EK1142,EK1142)-1</f>
        <v>1140</v>
      </c>
      <c r="EM1142" s="233" t="str">
        <f t="shared" ca="1" si="973"/>
        <v>Luis Suárez (Colombia)</v>
      </c>
    </row>
    <row r="1143" spans="121:143" x14ac:dyDescent="0.2">
      <c r="DQ1143" s="233" t="str">
        <f t="shared" ca="1" si="975"/>
        <v>Colombia</v>
      </c>
      <c r="DR1143" s="233">
        <f t="shared" si="970"/>
        <v>22</v>
      </c>
      <c r="DS1143" s="233">
        <f t="shared" si="971"/>
        <v>42</v>
      </c>
      <c r="DT1143" s="233" t="str">
        <f ca="1">OFFSET(C3,DR1143,DS1143)</f>
        <v>Rafael Borré</v>
      </c>
      <c r="DU1143" s="233">
        <f ca="1">COUNTIF('Group Stages'!J7:J150,DT1143)</f>
        <v>0</v>
      </c>
      <c r="DV1143" s="233">
        <f ca="1">COUNTIF('Group Stages'!K7:K150,DT1143)</f>
        <v>0</v>
      </c>
      <c r="DW1143" s="233">
        <f ca="1">COUNTIF('Group Stages'!L7:L150,DT1143)</f>
        <v>0</v>
      </c>
      <c r="DX1143" s="233">
        <f ca="1">COUNTIF('Group Stages'!M7:M150,DT1143)</f>
        <v>0</v>
      </c>
      <c r="DY1143" s="233">
        <f ca="1">COUNTIF('Group Stages'!N7:N150,DT1143)</f>
        <v>0</v>
      </c>
      <c r="DZ1143" s="233">
        <f ca="1">COUNTIF('Group Stages'!O7:O150,DT1143)</f>
        <v>0</v>
      </c>
      <c r="EA1143" s="233">
        <f ca="1">COUNTIF('Group Stages'!P7:P150,DT1143)</f>
        <v>0</v>
      </c>
      <c r="EB1143" s="233">
        <f ca="1">COUNTIF('Group Stages'!Q7:Q150,DT1143)</f>
        <v>0</v>
      </c>
      <c r="EC1143" s="233">
        <f ca="1">COUNTIF('Knock Out Stages'!K7:K85,DT1143)</f>
        <v>0</v>
      </c>
      <c r="ED1143" s="233">
        <f ca="1">COUNTIF('Knock Out Stages'!L7:L85,DT1143)</f>
        <v>0</v>
      </c>
      <c r="EE1143" s="233">
        <f ca="1">COUNTIF('Knock Out Stages'!M7:M85,DT1143)</f>
        <v>0</v>
      </c>
      <c r="EF1143" s="233">
        <f ca="1">COUNTIF('Knock Out Stages'!N7:N85,DT1143)</f>
        <v>0</v>
      </c>
      <c r="EG1143" s="233">
        <f ca="1">COUNTIF('Knock Out Stages'!O7:O85,DT1143)</f>
        <v>0</v>
      </c>
      <c r="EH1143" s="233">
        <f ca="1">COUNTIF('Knock Out Stages'!P7:P85,DT1143)</f>
        <v>0</v>
      </c>
      <c r="EI1143" s="233">
        <f ca="1">COUNTIF('Knock Out Stages'!Q7:Q85,DT1143)</f>
        <v>0</v>
      </c>
      <c r="EJ1143" s="233">
        <f ca="1">COUNTIF('Knock Out Stages'!R7:R85,DT1143)</f>
        <v>0</v>
      </c>
      <c r="EK1143" s="233">
        <f t="shared" ca="1" si="972"/>
        <v>0</v>
      </c>
      <c r="EL1143" s="235">
        <f ca="1">RANK(EK1143,EK3:EK1250)+COUNTIF(EK3:EK1143,EK1143)-1</f>
        <v>1141</v>
      </c>
      <c r="EM1143" s="233" t="str">
        <f t="shared" ca="1" si="973"/>
        <v>Rafael Borré (Colombia)</v>
      </c>
    </row>
    <row r="1144" spans="121:143" x14ac:dyDescent="0.2">
      <c r="DQ1144" s="233" t="str">
        <f t="shared" ca="1" si="975"/>
        <v>Colombia</v>
      </c>
      <c r="DR1144" s="233">
        <f t="shared" ref="DR1144:DR1207" si="976">DR1118</f>
        <v>23</v>
      </c>
      <c r="DS1144" s="233">
        <f t="shared" ref="DS1144:DS1207" si="977">DS1118+1</f>
        <v>42</v>
      </c>
      <c r="DT1144" s="233" t="str">
        <f ca="1">OFFSET(C3,DR1144,DS1144)</f>
        <v>Richard Ríos</v>
      </c>
      <c r="DU1144" s="233">
        <f ca="1">COUNTIF('Group Stages'!J7:J150,DT1144)</f>
        <v>0</v>
      </c>
      <c r="DV1144" s="233">
        <f ca="1">COUNTIF('Group Stages'!K7:K150,DT1144)</f>
        <v>0</v>
      </c>
      <c r="DW1144" s="233">
        <f ca="1">COUNTIF('Group Stages'!L7:L150,DT1144)</f>
        <v>0</v>
      </c>
      <c r="DX1144" s="233">
        <f ca="1">COUNTIF('Group Stages'!M7:M150,DT1144)</f>
        <v>0</v>
      </c>
      <c r="DY1144" s="233">
        <f ca="1">COUNTIF('Group Stages'!N7:N150,DT1144)</f>
        <v>0</v>
      </c>
      <c r="DZ1144" s="233">
        <f ca="1">COUNTIF('Group Stages'!O7:O150,DT1144)</f>
        <v>0</v>
      </c>
      <c r="EA1144" s="233">
        <f ca="1">COUNTIF('Group Stages'!P7:P150,DT1144)</f>
        <v>0</v>
      </c>
      <c r="EB1144" s="233">
        <f ca="1">COUNTIF('Group Stages'!Q7:Q150,DT1144)</f>
        <v>0</v>
      </c>
      <c r="EC1144" s="233">
        <f ca="1">COUNTIF('Knock Out Stages'!K7:K85,DT1144)</f>
        <v>0</v>
      </c>
      <c r="ED1144" s="233">
        <f ca="1">COUNTIF('Knock Out Stages'!L7:L85,DT1144)</f>
        <v>0</v>
      </c>
      <c r="EE1144" s="233">
        <f ca="1">COUNTIF('Knock Out Stages'!M7:M85,DT1144)</f>
        <v>0</v>
      </c>
      <c r="EF1144" s="233">
        <f ca="1">COUNTIF('Knock Out Stages'!N7:N85,DT1144)</f>
        <v>0</v>
      </c>
      <c r="EG1144" s="233">
        <f ca="1">COUNTIF('Knock Out Stages'!O7:O85,DT1144)</f>
        <v>0</v>
      </c>
      <c r="EH1144" s="233">
        <f ca="1">COUNTIF('Knock Out Stages'!P7:P85,DT1144)</f>
        <v>0</v>
      </c>
      <c r="EI1144" s="233">
        <f ca="1">COUNTIF('Knock Out Stages'!Q7:Q85,DT1144)</f>
        <v>0</v>
      </c>
      <c r="EJ1144" s="233">
        <f ca="1">COUNTIF('Knock Out Stages'!R7:R85,DT1144)</f>
        <v>0</v>
      </c>
      <c r="EK1144" s="233">
        <f t="shared" ca="1" si="972"/>
        <v>0</v>
      </c>
      <c r="EL1144" s="235">
        <f ca="1">RANK(EK1144,EK3:EK1250)+COUNTIF(EK3:EK1144,EK1144)-1</f>
        <v>1142</v>
      </c>
      <c r="EM1144" s="233" t="str">
        <f t="shared" ca="1" si="973"/>
        <v>Richard Ríos (Colombia)</v>
      </c>
    </row>
    <row r="1145" spans="121:143" x14ac:dyDescent="0.2">
      <c r="DQ1145" s="233" t="str">
        <f t="shared" ca="1" si="975"/>
        <v>Colombia</v>
      </c>
      <c r="DR1145" s="233">
        <f t="shared" si="976"/>
        <v>24</v>
      </c>
      <c r="DS1145" s="233">
        <f t="shared" si="977"/>
        <v>42</v>
      </c>
      <c r="DT1145" s="233" t="str">
        <f ca="1">OFFSET(C3,DR1145,DS1145)</f>
        <v>Santiago Arias</v>
      </c>
      <c r="DU1145" s="233">
        <f ca="1">COUNTIF('Group Stages'!J7:J150,DT1145)</f>
        <v>0</v>
      </c>
      <c r="DV1145" s="233">
        <f ca="1">COUNTIF('Group Stages'!K7:K150,DT1145)</f>
        <v>0</v>
      </c>
      <c r="DW1145" s="233">
        <f ca="1">COUNTIF('Group Stages'!L7:L150,DT1145)</f>
        <v>0</v>
      </c>
      <c r="DX1145" s="233">
        <f ca="1">COUNTIF('Group Stages'!M7:M150,DT1145)</f>
        <v>0</v>
      </c>
      <c r="DY1145" s="233">
        <f ca="1">COUNTIF('Group Stages'!N7:N150,DT1145)</f>
        <v>0</v>
      </c>
      <c r="DZ1145" s="233">
        <f ca="1">COUNTIF('Group Stages'!O7:O150,DT1145)</f>
        <v>0</v>
      </c>
      <c r="EA1145" s="233">
        <f ca="1">COUNTIF('Group Stages'!P7:P150,DT1145)</f>
        <v>0</v>
      </c>
      <c r="EB1145" s="233">
        <f ca="1">COUNTIF('Group Stages'!Q7:Q150,DT1145)</f>
        <v>0</v>
      </c>
      <c r="EC1145" s="233">
        <f ca="1">COUNTIF('Knock Out Stages'!K7:K85,DT1145)</f>
        <v>0</v>
      </c>
      <c r="ED1145" s="233">
        <f ca="1">COUNTIF('Knock Out Stages'!L7:L85,DT1145)</f>
        <v>0</v>
      </c>
      <c r="EE1145" s="233">
        <f ca="1">COUNTIF('Knock Out Stages'!M7:M85,DT1145)</f>
        <v>0</v>
      </c>
      <c r="EF1145" s="233">
        <f ca="1">COUNTIF('Knock Out Stages'!N7:N85,DT1145)</f>
        <v>0</v>
      </c>
      <c r="EG1145" s="233">
        <f ca="1">COUNTIF('Knock Out Stages'!O7:O85,DT1145)</f>
        <v>0</v>
      </c>
      <c r="EH1145" s="233">
        <f ca="1">COUNTIF('Knock Out Stages'!P7:P85,DT1145)</f>
        <v>0</v>
      </c>
      <c r="EI1145" s="233">
        <f ca="1">COUNTIF('Knock Out Stages'!Q7:Q85,DT1145)</f>
        <v>0</v>
      </c>
      <c r="EJ1145" s="233">
        <f ca="1">COUNTIF('Knock Out Stages'!R7:R85,DT1145)</f>
        <v>0</v>
      </c>
      <c r="EK1145" s="233">
        <f t="shared" ca="1" si="972"/>
        <v>0</v>
      </c>
      <c r="EL1145" s="235">
        <f ca="1">RANK(EK1145,EK3:EK1250)+COUNTIF(EK3:EK1145,EK1145)-1</f>
        <v>1143</v>
      </c>
      <c r="EM1145" s="233" t="str">
        <f t="shared" ca="1" si="973"/>
        <v>Santiago Arias (Colombia)</v>
      </c>
    </row>
    <row r="1146" spans="121:143" x14ac:dyDescent="0.2">
      <c r="DQ1146" s="233" t="str">
        <f t="shared" ca="1" si="975"/>
        <v>Colombia</v>
      </c>
      <c r="DR1146" s="233">
        <f t="shared" si="976"/>
        <v>25</v>
      </c>
      <c r="DS1146" s="233">
        <f t="shared" si="977"/>
        <v>42</v>
      </c>
      <c r="DT1146" s="233" t="str">
        <f ca="1">OFFSET(C3,DR1146,DS1146)</f>
        <v>Yerson Mosquera</v>
      </c>
      <c r="DU1146" s="233">
        <f ca="1">COUNTIF('Group Stages'!J7:J150,DT1146)</f>
        <v>0</v>
      </c>
      <c r="DV1146" s="233">
        <f ca="1">COUNTIF('Group Stages'!K7:K150,DT1146)</f>
        <v>0</v>
      </c>
      <c r="DW1146" s="233">
        <f ca="1">COUNTIF('Group Stages'!L7:L150,DT1146)</f>
        <v>0</v>
      </c>
      <c r="DX1146" s="233">
        <f ca="1">COUNTIF('Group Stages'!M7:M150,DT1146)</f>
        <v>0</v>
      </c>
      <c r="DY1146" s="233">
        <f ca="1">COUNTIF('Group Stages'!N7:N150,DT1146)</f>
        <v>0</v>
      </c>
      <c r="DZ1146" s="233">
        <f ca="1">COUNTIF('Group Stages'!O7:O150,DT1146)</f>
        <v>0</v>
      </c>
      <c r="EA1146" s="233">
        <f ca="1">COUNTIF('Group Stages'!P7:P150,DT1146)</f>
        <v>0</v>
      </c>
      <c r="EB1146" s="233">
        <f ca="1">COUNTIF('Group Stages'!Q7:Q150,DT1146)</f>
        <v>0</v>
      </c>
      <c r="EC1146" s="233">
        <f ca="1">COUNTIF('Knock Out Stages'!K7:K85,DT1146)</f>
        <v>0</v>
      </c>
      <c r="ED1146" s="233">
        <f ca="1">COUNTIF('Knock Out Stages'!L7:L85,DT1146)</f>
        <v>0</v>
      </c>
      <c r="EE1146" s="233">
        <f ca="1">COUNTIF('Knock Out Stages'!M7:M85,DT1146)</f>
        <v>0</v>
      </c>
      <c r="EF1146" s="233">
        <f ca="1">COUNTIF('Knock Out Stages'!N7:N85,DT1146)</f>
        <v>0</v>
      </c>
      <c r="EG1146" s="233">
        <f ca="1">COUNTIF('Knock Out Stages'!O7:O85,DT1146)</f>
        <v>0</v>
      </c>
      <c r="EH1146" s="233">
        <f ca="1">COUNTIF('Knock Out Stages'!P7:P85,DT1146)</f>
        <v>0</v>
      </c>
      <c r="EI1146" s="233">
        <f ca="1">COUNTIF('Knock Out Stages'!Q7:Q85,DT1146)</f>
        <v>0</v>
      </c>
      <c r="EJ1146" s="233">
        <f ca="1">COUNTIF('Knock Out Stages'!R7:R85,DT1146)</f>
        <v>0</v>
      </c>
      <c r="EK1146" s="233">
        <f t="shared" ca="1" si="972"/>
        <v>0</v>
      </c>
      <c r="EL1146" s="235">
        <f ca="1">RANK(EK1146,EK3:EK1250)+COUNTIF(EK3:EK1146,EK1146)-1</f>
        <v>1144</v>
      </c>
      <c r="EM1146" s="233" t="str">
        <f t="shared" ca="1" si="973"/>
        <v>Yerson Mosquera (Colombia)</v>
      </c>
    </row>
    <row r="1147" spans="121:143" x14ac:dyDescent="0.2">
      <c r="DQ1147" s="233" t="str">
        <f ca="1">OFFSET(C2,DR1147,DS1147)</f>
        <v>England</v>
      </c>
      <c r="DR1147" s="233">
        <f t="shared" si="976"/>
        <v>0</v>
      </c>
      <c r="DS1147" s="233">
        <f t="shared" si="977"/>
        <v>43</v>
      </c>
      <c r="DT1147" s="233" t="str">
        <f ca="1">OFFSET(C3,DR1147,DS1147)</f>
        <v>Adam Wharton</v>
      </c>
      <c r="DU1147" s="233">
        <f ca="1">COUNTIF('Group Stages'!J7:J150,DT1147)</f>
        <v>0</v>
      </c>
      <c r="DV1147" s="233">
        <f ca="1">COUNTIF('Group Stages'!K7:K150,DT1147)</f>
        <v>0</v>
      </c>
      <c r="DW1147" s="233">
        <f ca="1">COUNTIF('Group Stages'!L7:L150,DT1147)</f>
        <v>0</v>
      </c>
      <c r="DX1147" s="233">
        <f ca="1">COUNTIF('Group Stages'!M7:M150,DT1147)</f>
        <v>0</v>
      </c>
      <c r="DY1147" s="233">
        <f ca="1">COUNTIF('Group Stages'!N7:N150,DT1147)</f>
        <v>0</v>
      </c>
      <c r="DZ1147" s="233">
        <f ca="1">COUNTIF('Group Stages'!O7:O150,DT1147)</f>
        <v>0</v>
      </c>
      <c r="EA1147" s="233">
        <f ca="1">COUNTIF('Group Stages'!P7:P150,DT1147)</f>
        <v>0</v>
      </c>
      <c r="EB1147" s="233">
        <f ca="1">COUNTIF('Group Stages'!Q7:Q150,DT1147)</f>
        <v>0</v>
      </c>
      <c r="EC1147" s="233">
        <f ca="1">COUNTIF('Knock Out Stages'!K7:K85,DT1147)</f>
        <v>0</v>
      </c>
      <c r="ED1147" s="233">
        <f ca="1">COUNTIF('Knock Out Stages'!L7:L85,DT1147)</f>
        <v>0</v>
      </c>
      <c r="EE1147" s="233">
        <f ca="1">COUNTIF('Knock Out Stages'!M7:M85,DT1147)</f>
        <v>0</v>
      </c>
      <c r="EF1147" s="233">
        <f ca="1">COUNTIF('Knock Out Stages'!N7:N85,DT1147)</f>
        <v>0</v>
      </c>
      <c r="EG1147" s="233">
        <f ca="1">COUNTIF('Knock Out Stages'!O7:O85,DT1147)</f>
        <v>0</v>
      </c>
      <c r="EH1147" s="233">
        <f ca="1">COUNTIF('Knock Out Stages'!P7:P85,DT1147)</f>
        <v>0</v>
      </c>
      <c r="EI1147" s="233">
        <f ca="1">COUNTIF('Knock Out Stages'!Q7:Q85,DT1147)</f>
        <v>0</v>
      </c>
      <c r="EJ1147" s="233">
        <f ca="1">COUNTIF('Knock Out Stages'!R7:R85,DT1147)</f>
        <v>0</v>
      </c>
      <c r="EK1147" s="233">
        <f t="shared" ca="1" si="972"/>
        <v>0</v>
      </c>
      <c r="EL1147" s="235">
        <f ca="1">RANK(EK1147,EK3:EK1250)+COUNTIF(EK3:EK1147,EK1147)-1</f>
        <v>1145</v>
      </c>
      <c r="EM1147" s="233" t="str">
        <f t="shared" ca="1" si="973"/>
        <v>Adam Wharton (England)</v>
      </c>
    </row>
    <row r="1148" spans="121:143" x14ac:dyDescent="0.2">
      <c r="DQ1148" s="233" t="str">
        <f ca="1">DQ1147</f>
        <v>England</v>
      </c>
      <c r="DR1148" s="233">
        <f t="shared" si="976"/>
        <v>1</v>
      </c>
      <c r="DS1148" s="233">
        <f t="shared" si="977"/>
        <v>43</v>
      </c>
      <c r="DT1148" s="233" t="str">
        <f ca="1">OFFSET(C3,DR1148,DS1148)</f>
        <v>Anthony Gordon</v>
      </c>
      <c r="DU1148" s="233">
        <f ca="1">COUNTIF('Group Stages'!J7:J150,DT1148)</f>
        <v>0</v>
      </c>
      <c r="DV1148" s="233">
        <f ca="1">COUNTIF('Group Stages'!K7:K150,DT1148)</f>
        <v>0</v>
      </c>
      <c r="DW1148" s="233">
        <f ca="1">COUNTIF('Group Stages'!L7:L150,DT1148)</f>
        <v>0</v>
      </c>
      <c r="DX1148" s="233">
        <f ca="1">COUNTIF('Group Stages'!M7:M150,DT1148)</f>
        <v>0</v>
      </c>
      <c r="DY1148" s="233">
        <f ca="1">COUNTIF('Group Stages'!N7:N150,DT1148)</f>
        <v>0</v>
      </c>
      <c r="DZ1148" s="233">
        <f ca="1">COUNTIF('Group Stages'!O7:O150,DT1148)</f>
        <v>0</v>
      </c>
      <c r="EA1148" s="233">
        <f ca="1">COUNTIF('Group Stages'!P7:P150,DT1148)</f>
        <v>0</v>
      </c>
      <c r="EB1148" s="233">
        <f ca="1">COUNTIF('Group Stages'!Q7:Q150,DT1148)</f>
        <v>0</v>
      </c>
      <c r="EC1148" s="233">
        <f ca="1">COUNTIF('Knock Out Stages'!K7:K85,DT1148)</f>
        <v>0</v>
      </c>
      <c r="ED1148" s="233">
        <f ca="1">COUNTIF('Knock Out Stages'!L7:L85,DT1148)</f>
        <v>0</v>
      </c>
      <c r="EE1148" s="233">
        <f ca="1">COUNTIF('Knock Out Stages'!M7:M85,DT1148)</f>
        <v>0</v>
      </c>
      <c r="EF1148" s="233">
        <f ca="1">COUNTIF('Knock Out Stages'!N7:N85,DT1148)</f>
        <v>0</v>
      </c>
      <c r="EG1148" s="233">
        <f ca="1">COUNTIF('Knock Out Stages'!O7:O85,DT1148)</f>
        <v>0</v>
      </c>
      <c r="EH1148" s="233">
        <f ca="1">COUNTIF('Knock Out Stages'!P7:P85,DT1148)</f>
        <v>0</v>
      </c>
      <c r="EI1148" s="233">
        <f ca="1">COUNTIF('Knock Out Stages'!Q7:Q85,DT1148)</f>
        <v>0</v>
      </c>
      <c r="EJ1148" s="233">
        <f ca="1">COUNTIF('Knock Out Stages'!R7:R85,DT1148)</f>
        <v>0</v>
      </c>
      <c r="EK1148" s="233">
        <f t="shared" ca="1" si="972"/>
        <v>0</v>
      </c>
      <c r="EL1148" s="235">
        <f ca="1">RANK(EK1148,EK3:EK1250)+COUNTIF(EK3:EK1148,EK1148)-1</f>
        <v>1146</v>
      </c>
      <c r="EM1148" s="233" t="str">
        <f t="shared" ca="1" si="973"/>
        <v>Anthony Gordon (England)</v>
      </c>
    </row>
    <row r="1149" spans="121:143" x14ac:dyDescent="0.2">
      <c r="DQ1149" s="233" t="str">
        <f t="shared" ref="DQ1149:DQ1172" ca="1" si="978">DQ1148</f>
        <v>England</v>
      </c>
      <c r="DR1149" s="233">
        <f t="shared" si="976"/>
        <v>2</v>
      </c>
      <c r="DS1149" s="233">
        <f t="shared" si="977"/>
        <v>43</v>
      </c>
      <c r="DT1149" s="233" t="str">
        <f ca="1">OFFSET(C3,DR1149,DS1149)</f>
        <v>Ben White</v>
      </c>
      <c r="DU1149" s="233">
        <f ca="1">COUNTIF('Group Stages'!J7:J150,DT1149)</f>
        <v>0</v>
      </c>
      <c r="DV1149" s="233">
        <f ca="1">COUNTIF('Group Stages'!K7:K150,DT1149)</f>
        <v>0</v>
      </c>
      <c r="DW1149" s="233">
        <f ca="1">COUNTIF('Group Stages'!L7:L150,DT1149)</f>
        <v>0</v>
      </c>
      <c r="DX1149" s="233">
        <f ca="1">COUNTIF('Group Stages'!M7:M150,DT1149)</f>
        <v>0</v>
      </c>
      <c r="DY1149" s="233">
        <f ca="1">COUNTIF('Group Stages'!N7:N150,DT1149)</f>
        <v>0</v>
      </c>
      <c r="DZ1149" s="233">
        <f ca="1">COUNTIF('Group Stages'!O7:O150,DT1149)</f>
        <v>0</v>
      </c>
      <c r="EA1149" s="233">
        <f ca="1">COUNTIF('Group Stages'!P7:P150,DT1149)</f>
        <v>0</v>
      </c>
      <c r="EB1149" s="233">
        <f ca="1">COUNTIF('Group Stages'!Q7:Q150,DT1149)</f>
        <v>0</v>
      </c>
      <c r="EC1149" s="233">
        <f ca="1">COUNTIF('Knock Out Stages'!K7:K85,DT1149)</f>
        <v>0</v>
      </c>
      <c r="ED1149" s="233">
        <f ca="1">COUNTIF('Knock Out Stages'!L7:L85,DT1149)</f>
        <v>0</v>
      </c>
      <c r="EE1149" s="233">
        <f ca="1">COUNTIF('Knock Out Stages'!M7:M85,DT1149)</f>
        <v>0</v>
      </c>
      <c r="EF1149" s="233">
        <f ca="1">COUNTIF('Knock Out Stages'!N7:N85,DT1149)</f>
        <v>0</v>
      </c>
      <c r="EG1149" s="233">
        <f ca="1">COUNTIF('Knock Out Stages'!O7:O85,DT1149)</f>
        <v>0</v>
      </c>
      <c r="EH1149" s="233">
        <f ca="1">COUNTIF('Knock Out Stages'!P7:P85,DT1149)</f>
        <v>0</v>
      </c>
      <c r="EI1149" s="233">
        <f ca="1">COUNTIF('Knock Out Stages'!Q7:Q85,DT1149)</f>
        <v>0</v>
      </c>
      <c r="EJ1149" s="233">
        <f ca="1">COUNTIF('Knock Out Stages'!R7:R85,DT1149)</f>
        <v>0</v>
      </c>
      <c r="EK1149" s="233">
        <f t="shared" ca="1" si="972"/>
        <v>0</v>
      </c>
      <c r="EL1149" s="235">
        <f ca="1">RANK(EK1149,EK3:EK1250)+COUNTIF(EK3:EK1149,EK1149)-1</f>
        <v>1147</v>
      </c>
      <c r="EM1149" s="233" t="str">
        <f t="shared" ca="1" si="973"/>
        <v>Ben White (England)</v>
      </c>
    </row>
    <row r="1150" spans="121:143" x14ac:dyDescent="0.2">
      <c r="DQ1150" s="233" t="str">
        <f t="shared" ca="1" si="978"/>
        <v>England</v>
      </c>
      <c r="DR1150" s="233">
        <f t="shared" si="976"/>
        <v>3</v>
      </c>
      <c r="DS1150" s="233">
        <f t="shared" si="977"/>
        <v>43</v>
      </c>
      <c r="DT1150" s="233" t="str">
        <f ca="1">OFFSET(C3,DR1150,DS1150)</f>
        <v>Bukayo Saka</v>
      </c>
      <c r="DU1150" s="233">
        <f ca="1">COUNTIF('Group Stages'!J7:J150,DT1150)</f>
        <v>0</v>
      </c>
      <c r="DV1150" s="233">
        <f ca="1">COUNTIF('Group Stages'!K7:K150,DT1150)</f>
        <v>0</v>
      </c>
      <c r="DW1150" s="233">
        <f ca="1">COUNTIF('Group Stages'!L7:L150,DT1150)</f>
        <v>0</v>
      </c>
      <c r="DX1150" s="233">
        <f ca="1">COUNTIF('Group Stages'!M7:M150,DT1150)</f>
        <v>0</v>
      </c>
      <c r="DY1150" s="233">
        <f ca="1">COUNTIF('Group Stages'!N7:N150,DT1150)</f>
        <v>0</v>
      </c>
      <c r="DZ1150" s="233">
        <f ca="1">COUNTIF('Group Stages'!O7:O150,DT1150)</f>
        <v>0</v>
      </c>
      <c r="EA1150" s="233">
        <f ca="1">COUNTIF('Group Stages'!P7:P150,DT1150)</f>
        <v>0</v>
      </c>
      <c r="EB1150" s="233">
        <f ca="1">COUNTIF('Group Stages'!Q7:Q150,DT1150)</f>
        <v>0</v>
      </c>
      <c r="EC1150" s="233">
        <f ca="1">COUNTIF('Knock Out Stages'!K7:K85,DT1150)</f>
        <v>0</v>
      </c>
      <c r="ED1150" s="233">
        <f ca="1">COUNTIF('Knock Out Stages'!L7:L85,DT1150)</f>
        <v>0</v>
      </c>
      <c r="EE1150" s="233">
        <f ca="1">COUNTIF('Knock Out Stages'!M7:M85,DT1150)</f>
        <v>0</v>
      </c>
      <c r="EF1150" s="233">
        <f ca="1">COUNTIF('Knock Out Stages'!N7:N85,DT1150)</f>
        <v>0</v>
      </c>
      <c r="EG1150" s="233">
        <f ca="1">COUNTIF('Knock Out Stages'!O7:O85,DT1150)</f>
        <v>0</v>
      </c>
      <c r="EH1150" s="233">
        <f ca="1">COUNTIF('Knock Out Stages'!P7:P85,DT1150)</f>
        <v>0</v>
      </c>
      <c r="EI1150" s="233">
        <f ca="1">COUNTIF('Knock Out Stages'!Q7:Q85,DT1150)</f>
        <v>0</v>
      </c>
      <c r="EJ1150" s="233">
        <f ca="1">COUNTIF('Knock Out Stages'!R7:R85,DT1150)</f>
        <v>0</v>
      </c>
      <c r="EK1150" s="233">
        <f t="shared" ca="1" si="972"/>
        <v>0</v>
      </c>
      <c r="EL1150" s="235">
        <f ca="1">RANK(EK1150,EK3:EK1250)+COUNTIF(EK3:EK1150,EK1150)-1</f>
        <v>1148</v>
      </c>
      <c r="EM1150" s="233" t="str">
        <f t="shared" ca="1" si="973"/>
        <v>Bukayo Saka (England)</v>
      </c>
    </row>
    <row r="1151" spans="121:143" x14ac:dyDescent="0.2">
      <c r="DQ1151" s="233" t="str">
        <f t="shared" ca="1" si="978"/>
        <v>England</v>
      </c>
      <c r="DR1151" s="233">
        <f t="shared" si="976"/>
        <v>4</v>
      </c>
      <c r="DS1151" s="233">
        <f t="shared" si="977"/>
        <v>43</v>
      </c>
      <c r="DT1151" s="233" t="str">
        <f ca="1">OFFSET(C3,DR1151,DS1151)</f>
        <v>Cole Palmer</v>
      </c>
      <c r="DU1151" s="233">
        <f ca="1">COUNTIF('Group Stages'!J7:J150,DT1151)</f>
        <v>0</v>
      </c>
      <c r="DV1151" s="233">
        <f ca="1">COUNTIF('Group Stages'!K7:K150,DT1151)</f>
        <v>0</v>
      </c>
      <c r="DW1151" s="233">
        <f ca="1">COUNTIF('Group Stages'!L7:L150,DT1151)</f>
        <v>0</v>
      </c>
      <c r="DX1151" s="233">
        <f ca="1">COUNTIF('Group Stages'!M7:M150,DT1151)</f>
        <v>0</v>
      </c>
      <c r="DY1151" s="233">
        <f ca="1">COUNTIF('Group Stages'!N7:N150,DT1151)</f>
        <v>0</v>
      </c>
      <c r="DZ1151" s="233">
        <f ca="1">COUNTIF('Group Stages'!O7:O150,DT1151)</f>
        <v>0</v>
      </c>
      <c r="EA1151" s="233">
        <f ca="1">COUNTIF('Group Stages'!P7:P150,DT1151)</f>
        <v>0</v>
      </c>
      <c r="EB1151" s="233">
        <f ca="1">COUNTIF('Group Stages'!Q7:Q150,DT1151)</f>
        <v>0</v>
      </c>
      <c r="EC1151" s="233">
        <f ca="1">COUNTIF('Knock Out Stages'!K7:K85,DT1151)</f>
        <v>0</v>
      </c>
      <c r="ED1151" s="233">
        <f ca="1">COUNTIF('Knock Out Stages'!L7:L85,DT1151)</f>
        <v>0</v>
      </c>
      <c r="EE1151" s="233">
        <f ca="1">COUNTIF('Knock Out Stages'!M7:M85,DT1151)</f>
        <v>0</v>
      </c>
      <c r="EF1151" s="233">
        <f ca="1">COUNTIF('Knock Out Stages'!N7:N85,DT1151)</f>
        <v>0</v>
      </c>
      <c r="EG1151" s="233">
        <f ca="1">COUNTIF('Knock Out Stages'!O7:O85,DT1151)</f>
        <v>0</v>
      </c>
      <c r="EH1151" s="233">
        <f ca="1">COUNTIF('Knock Out Stages'!P7:P85,DT1151)</f>
        <v>0</v>
      </c>
      <c r="EI1151" s="233">
        <f ca="1">COUNTIF('Knock Out Stages'!Q7:Q85,DT1151)</f>
        <v>0</v>
      </c>
      <c r="EJ1151" s="233">
        <f ca="1">COUNTIF('Knock Out Stages'!R7:R85,DT1151)</f>
        <v>0</v>
      </c>
      <c r="EK1151" s="233">
        <f t="shared" ca="1" si="972"/>
        <v>0</v>
      </c>
      <c r="EL1151" s="235">
        <f ca="1">RANK(EK1151,EK3:EK1250)+COUNTIF(EK3:EK1151,EK1151)-1</f>
        <v>1149</v>
      </c>
      <c r="EM1151" s="233" t="str">
        <f t="shared" ca="1" si="973"/>
        <v>Cole Palmer (England)</v>
      </c>
    </row>
    <row r="1152" spans="121:143" x14ac:dyDescent="0.2">
      <c r="DQ1152" s="233" t="str">
        <f t="shared" ca="1" si="978"/>
        <v>England</v>
      </c>
      <c r="DR1152" s="233">
        <f t="shared" si="976"/>
        <v>5</v>
      </c>
      <c r="DS1152" s="233">
        <f t="shared" si="977"/>
        <v>43</v>
      </c>
      <c r="DT1152" s="233" t="str">
        <f ca="1">OFFSET(C3,DR1152,DS1152)</f>
        <v>Dan Burn</v>
      </c>
      <c r="DU1152" s="233">
        <f ca="1">COUNTIF('Group Stages'!J7:J150,DT1152)</f>
        <v>0</v>
      </c>
      <c r="DV1152" s="233">
        <f ca="1">COUNTIF('Group Stages'!K7:K150,DT1152)</f>
        <v>0</v>
      </c>
      <c r="DW1152" s="233">
        <f ca="1">COUNTIF('Group Stages'!L7:L150,DT1152)</f>
        <v>0</v>
      </c>
      <c r="DX1152" s="233">
        <f ca="1">COUNTIF('Group Stages'!M7:M150,DT1152)</f>
        <v>0</v>
      </c>
      <c r="DY1152" s="233">
        <f ca="1">COUNTIF('Group Stages'!N7:N150,DT1152)</f>
        <v>0</v>
      </c>
      <c r="DZ1152" s="233">
        <f ca="1">COUNTIF('Group Stages'!O7:O150,DT1152)</f>
        <v>0</v>
      </c>
      <c r="EA1152" s="233">
        <f ca="1">COUNTIF('Group Stages'!P7:P150,DT1152)</f>
        <v>0</v>
      </c>
      <c r="EB1152" s="233">
        <f ca="1">COUNTIF('Group Stages'!Q7:Q150,DT1152)</f>
        <v>0</v>
      </c>
      <c r="EC1152" s="233">
        <f ca="1">COUNTIF('Knock Out Stages'!K7:K85,DT1152)</f>
        <v>0</v>
      </c>
      <c r="ED1152" s="233">
        <f ca="1">COUNTIF('Knock Out Stages'!L7:L85,DT1152)</f>
        <v>0</v>
      </c>
      <c r="EE1152" s="233">
        <f ca="1">COUNTIF('Knock Out Stages'!M7:M85,DT1152)</f>
        <v>0</v>
      </c>
      <c r="EF1152" s="233">
        <f ca="1">COUNTIF('Knock Out Stages'!N7:N85,DT1152)</f>
        <v>0</v>
      </c>
      <c r="EG1152" s="233">
        <f ca="1">COUNTIF('Knock Out Stages'!O7:O85,DT1152)</f>
        <v>0</v>
      </c>
      <c r="EH1152" s="233">
        <f ca="1">COUNTIF('Knock Out Stages'!P7:P85,DT1152)</f>
        <v>0</v>
      </c>
      <c r="EI1152" s="233">
        <f ca="1">COUNTIF('Knock Out Stages'!Q7:Q85,DT1152)</f>
        <v>0</v>
      </c>
      <c r="EJ1152" s="233">
        <f ca="1">COUNTIF('Knock Out Stages'!R7:R85,DT1152)</f>
        <v>0</v>
      </c>
      <c r="EK1152" s="233">
        <f t="shared" ca="1" si="972"/>
        <v>0</v>
      </c>
      <c r="EL1152" s="235">
        <f ca="1">RANK(EK1152,EK3:EK1250)+COUNTIF(EK3:EK1152,EK1152)-1</f>
        <v>1150</v>
      </c>
      <c r="EM1152" s="233" t="str">
        <f t="shared" ca="1" si="973"/>
        <v>Dan Burn (England)</v>
      </c>
    </row>
    <row r="1153" spans="121:143" x14ac:dyDescent="0.2">
      <c r="DQ1153" s="233" t="str">
        <f t="shared" ca="1" si="978"/>
        <v>England</v>
      </c>
      <c r="DR1153" s="233">
        <f t="shared" si="976"/>
        <v>6</v>
      </c>
      <c r="DS1153" s="233">
        <f t="shared" si="977"/>
        <v>43</v>
      </c>
      <c r="DT1153" s="233" t="str">
        <f ca="1">OFFSET(C3,DR1153,DS1153)</f>
        <v>Dean Henderson</v>
      </c>
      <c r="DU1153" s="233">
        <f ca="1">COUNTIF('Group Stages'!J7:J150,DT1153)</f>
        <v>0</v>
      </c>
      <c r="DV1153" s="233">
        <f ca="1">COUNTIF('Group Stages'!K7:K150,DT1153)</f>
        <v>0</v>
      </c>
      <c r="DW1153" s="233">
        <f ca="1">COUNTIF('Group Stages'!L7:L150,DT1153)</f>
        <v>0</v>
      </c>
      <c r="DX1153" s="233">
        <f ca="1">COUNTIF('Group Stages'!M7:M150,DT1153)</f>
        <v>0</v>
      </c>
      <c r="DY1153" s="233">
        <f ca="1">COUNTIF('Group Stages'!N7:N150,DT1153)</f>
        <v>0</v>
      </c>
      <c r="DZ1153" s="233">
        <f ca="1">COUNTIF('Group Stages'!O7:O150,DT1153)</f>
        <v>0</v>
      </c>
      <c r="EA1153" s="233">
        <f ca="1">COUNTIF('Group Stages'!P7:P150,DT1153)</f>
        <v>0</v>
      </c>
      <c r="EB1153" s="233">
        <f ca="1">COUNTIF('Group Stages'!Q7:Q150,DT1153)</f>
        <v>0</v>
      </c>
      <c r="EC1153" s="233">
        <f ca="1">COUNTIF('Knock Out Stages'!K7:K85,DT1153)</f>
        <v>0</v>
      </c>
      <c r="ED1153" s="233">
        <f ca="1">COUNTIF('Knock Out Stages'!L7:L85,DT1153)</f>
        <v>0</v>
      </c>
      <c r="EE1153" s="233">
        <f ca="1">COUNTIF('Knock Out Stages'!M7:M85,DT1153)</f>
        <v>0</v>
      </c>
      <c r="EF1153" s="233">
        <f ca="1">COUNTIF('Knock Out Stages'!N7:N85,DT1153)</f>
        <v>0</v>
      </c>
      <c r="EG1153" s="233">
        <f ca="1">COUNTIF('Knock Out Stages'!O7:O85,DT1153)</f>
        <v>0</v>
      </c>
      <c r="EH1153" s="233">
        <f ca="1">COUNTIF('Knock Out Stages'!P7:P85,DT1153)</f>
        <v>0</v>
      </c>
      <c r="EI1153" s="233">
        <f ca="1">COUNTIF('Knock Out Stages'!Q7:Q85,DT1153)</f>
        <v>0</v>
      </c>
      <c r="EJ1153" s="233">
        <f ca="1">COUNTIF('Knock Out Stages'!R7:R85,DT1153)</f>
        <v>0</v>
      </c>
      <c r="EK1153" s="233">
        <f t="shared" ca="1" si="972"/>
        <v>0</v>
      </c>
      <c r="EL1153" s="235">
        <f ca="1">RANK(EK1153,EK3:EK1250)+COUNTIF(EK3:EK1153,EK1153)-1</f>
        <v>1151</v>
      </c>
      <c r="EM1153" s="233" t="str">
        <f t="shared" ca="1" si="973"/>
        <v>Dean Henderson (England)</v>
      </c>
    </row>
    <row r="1154" spans="121:143" x14ac:dyDescent="0.2">
      <c r="DQ1154" s="233" t="str">
        <f t="shared" ca="1" si="978"/>
        <v>England</v>
      </c>
      <c r="DR1154" s="233">
        <f t="shared" si="976"/>
        <v>7</v>
      </c>
      <c r="DS1154" s="233">
        <f t="shared" si="977"/>
        <v>43</v>
      </c>
      <c r="DT1154" s="233" t="str">
        <f ca="1">OFFSET(C3,DR1154,DS1154)</f>
        <v>Declan Rice</v>
      </c>
      <c r="DU1154" s="233">
        <f ca="1">COUNTIF('Group Stages'!J7:J150,DT1154)</f>
        <v>0</v>
      </c>
      <c r="DV1154" s="233">
        <f ca="1">COUNTIF('Group Stages'!K7:K150,DT1154)</f>
        <v>0</v>
      </c>
      <c r="DW1154" s="233">
        <f ca="1">COUNTIF('Group Stages'!L7:L150,DT1154)</f>
        <v>0</v>
      </c>
      <c r="DX1154" s="233">
        <f ca="1">COUNTIF('Group Stages'!M7:M150,DT1154)</f>
        <v>0</v>
      </c>
      <c r="DY1154" s="233">
        <f ca="1">COUNTIF('Group Stages'!N7:N150,DT1154)</f>
        <v>0</v>
      </c>
      <c r="DZ1154" s="233">
        <f ca="1">COUNTIF('Group Stages'!O7:O150,DT1154)</f>
        <v>0</v>
      </c>
      <c r="EA1154" s="233">
        <f ca="1">COUNTIF('Group Stages'!P7:P150,DT1154)</f>
        <v>0</v>
      </c>
      <c r="EB1154" s="233">
        <f ca="1">COUNTIF('Group Stages'!Q7:Q150,DT1154)</f>
        <v>0</v>
      </c>
      <c r="EC1154" s="233">
        <f ca="1">COUNTIF('Knock Out Stages'!K7:K85,DT1154)</f>
        <v>0</v>
      </c>
      <c r="ED1154" s="233">
        <f ca="1">COUNTIF('Knock Out Stages'!L7:L85,DT1154)</f>
        <v>0</v>
      </c>
      <c r="EE1154" s="233">
        <f ca="1">COUNTIF('Knock Out Stages'!M7:M85,DT1154)</f>
        <v>0</v>
      </c>
      <c r="EF1154" s="233">
        <f ca="1">COUNTIF('Knock Out Stages'!N7:N85,DT1154)</f>
        <v>0</v>
      </c>
      <c r="EG1154" s="233">
        <f ca="1">COUNTIF('Knock Out Stages'!O7:O85,DT1154)</f>
        <v>0</v>
      </c>
      <c r="EH1154" s="233">
        <f ca="1">COUNTIF('Knock Out Stages'!P7:P85,DT1154)</f>
        <v>0</v>
      </c>
      <c r="EI1154" s="233">
        <f ca="1">COUNTIF('Knock Out Stages'!Q7:Q85,DT1154)</f>
        <v>0</v>
      </c>
      <c r="EJ1154" s="233">
        <f ca="1">COUNTIF('Knock Out Stages'!R7:R85,DT1154)</f>
        <v>0</v>
      </c>
      <c r="EK1154" s="233">
        <f t="shared" ca="1" si="972"/>
        <v>0</v>
      </c>
      <c r="EL1154" s="235">
        <f ca="1">RANK(EK1154,EK3:EK1250)+COUNTIF(EK3:EK1154,EK1154)-1</f>
        <v>1152</v>
      </c>
      <c r="EM1154" s="233" t="str">
        <f t="shared" ca="1" si="973"/>
        <v>Declan Rice (England)</v>
      </c>
    </row>
    <row r="1155" spans="121:143" x14ac:dyDescent="0.2">
      <c r="DQ1155" s="233" t="str">
        <f t="shared" ca="1" si="978"/>
        <v>England</v>
      </c>
      <c r="DR1155" s="233">
        <f t="shared" si="976"/>
        <v>8</v>
      </c>
      <c r="DS1155" s="233">
        <f t="shared" si="977"/>
        <v>43</v>
      </c>
      <c r="DT1155" s="233" t="str">
        <f ca="1">OFFSET(C3,DR1155,DS1155)</f>
        <v>Dominic Solanke</v>
      </c>
      <c r="DU1155" s="233">
        <f ca="1">COUNTIF('Group Stages'!J7:J150,DT1155)</f>
        <v>0</v>
      </c>
      <c r="DV1155" s="233">
        <f ca="1">COUNTIF('Group Stages'!K7:K150,DT1155)</f>
        <v>0</v>
      </c>
      <c r="DW1155" s="233">
        <f ca="1">COUNTIF('Group Stages'!L7:L150,DT1155)</f>
        <v>0</v>
      </c>
      <c r="DX1155" s="233">
        <f ca="1">COUNTIF('Group Stages'!M7:M150,DT1155)</f>
        <v>0</v>
      </c>
      <c r="DY1155" s="233">
        <f ca="1">COUNTIF('Group Stages'!N7:N150,DT1155)</f>
        <v>0</v>
      </c>
      <c r="DZ1155" s="233">
        <f ca="1">COUNTIF('Group Stages'!O7:O150,DT1155)</f>
        <v>0</v>
      </c>
      <c r="EA1155" s="233">
        <f ca="1">COUNTIF('Group Stages'!P7:P150,DT1155)</f>
        <v>0</v>
      </c>
      <c r="EB1155" s="233">
        <f ca="1">COUNTIF('Group Stages'!Q7:Q150,DT1155)</f>
        <v>0</v>
      </c>
      <c r="EC1155" s="233">
        <f ca="1">COUNTIF('Knock Out Stages'!K7:K85,DT1155)</f>
        <v>0</v>
      </c>
      <c r="ED1155" s="233">
        <f ca="1">COUNTIF('Knock Out Stages'!L7:L85,DT1155)</f>
        <v>0</v>
      </c>
      <c r="EE1155" s="233">
        <f ca="1">COUNTIF('Knock Out Stages'!M7:M85,DT1155)</f>
        <v>0</v>
      </c>
      <c r="EF1155" s="233">
        <f ca="1">COUNTIF('Knock Out Stages'!N7:N85,DT1155)</f>
        <v>0</v>
      </c>
      <c r="EG1155" s="233">
        <f ca="1">COUNTIF('Knock Out Stages'!O7:O85,DT1155)</f>
        <v>0</v>
      </c>
      <c r="EH1155" s="233">
        <f ca="1">COUNTIF('Knock Out Stages'!P7:P85,DT1155)</f>
        <v>0</v>
      </c>
      <c r="EI1155" s="233">
        <f ca="1">COUNTIF('Knock Out Stages'!Q7:Q85,DT1155)</f>
        <v>0</v>
      </c>
      <c r="EJ1155" s="233">
        <f ca="1">COUNTIF('Knock Out Stages'!R7:R85,DT1155)</f>
        <v>0</v>
      </c>
      <c r="EK1155" s="233">
        <f t="shared" ca="1" si="972"/>
        <v>0</v>
      </c>
      <c r="EL1155" s="235">
        <f ca="1">RANK(EK1155,EK3:EK1250)+COUNTIF(EK3:EK1155,EK1155)-1</f>
        <v>1153</v>
      </c>
      <c r="EM1155" s="233" t="str">
        <f t="shared" ca="1" si="973"/>
        <v>Dominic Solanke (England)</v>
      </c>
    </row>
    <row r="1156" spans="121:143" x14ac:dyDescent="0.2">
      <c r="DQ1156" s="233" t="str">
        <f t="shared" ca="1" si="978"/>
        <v>England</v>
      </c>
      <c r="DR1156" s="233">
        <f t="shared" si="976"/>
        <v>9</v>
      </c>
      <c r="DS1156" s="233">
        <f t="shared" si="977"/>
        <v>43</v>
      </c>
      <c r="DT1156" s="233" t="str">
        <f ca="1">OFFSET(C3,DR1156,DS1156)</f>
        <v>Elliot Anderson</v>
      </c>
      <c r="DU1156" s="233">
        <f ca="1">COUNTIF('Group Stages'!J7:J150,DT1156)</f>
        <v>0</v>
      </c>
      <c r="DV1156" s="233">
        <f ca="1">COUNTIF('Group Stages'!K7:K150,DT1156)</f>
        <v>0</v>
      </c>
      <c r="DW1156" s="233">
        <f ca="1">COUNTIF('Group Stages'!L7:L150,DT1156)</f>
        <v>0</v>
      </c>
      <c r="DX1156" s="233">
        <f ca="1">COUNTIF('Group Stages'!M7:M150,DT1156)</f>
        <v>0</v>
      </c>
      <c r="DY1156" s="233">
        <f ca="1">COUNTIF('Group Stages'!N7:N150,DT1156)</f>
        <v>0</v>
      </c>
      <c r="DZ1156" s="233">
        <f ca="1">COUNTIF('Group Stages'!O7:O150,DT1156)</f>
        <v>0</v>
      </c>
      <c r="EA1156" s="233">
        <f ca="1">COUNTIF('Group Stages'!P7:P150,DT1156)</f>
        <v>0</v>
      </c>
      <c r="EB1156" s="233">
        <f ca="1">COUNTIF('Group Stages'!Q7:Q150,DT1156)</f>
        <v>0</v>
      </c>
      <c r="EC1156" s="233">
        <f ca="1">COUNTIF('Knock Out Stages'!K7:K85,DT1156)</f>
        <v>0</v>
      </c>
      <c r="ED1156" s="233">
        <f ca="1">COUNTIF('Knock Out Stages'!L7:L85,DT1156)</f>
        <v>0</v>
      </c>
      <c r="EE1156" s="233">
        <f ca="1">COUNTIF('Knock Out Stages'!M7:M85,DT1156)</f>
        <v>0</v>
      </c>
      <c r="EF1156" s="233">
        <f ca="1">COUNTIF('Knock Out Stages'!N7:N85,DT1156)</f>
        <v>0</v>
      </c>
      <c r="EG1156" s="233">
        <f ca="1">COUNTIF('Knock Out Stages'!O7:O85,DT1156)</f>
        <v>0</v>
      </c>
      <c r="EH1156" s="233">
        <f ca="1">COUNTIF('Knock Out Stages'!P7:P85,DT1156)</f>
        <v>0</v>
      </c>
      <c r="EI1156" s="233">
        <f ca="1">COUNTIF('Knock Out Stages'!Q7:Q85,DT1156)</f>
        <v>0</v>
      </c>
      <c r="EJ1156" s="233">
        <f ca="1">COUNTIF('Knock Out Stages'!R7:R85,DT1156)</f>
        <v>0</v>
      </c>
      <c r="EK1156" s="233">
        <f t="shared" ref="EK1156:EK1219" ca="1" si="979">SUM(DU1156:EJ1156)</f>
        <v>0</v>
      </c>
      <c r="EL1156" s="235">
        <f ca="1">RANK(EK1156,EK3:EK1250)+COUNTIF(EK3:EK1156,EK1156)-1</f>
        <v>1154</v>
      </c>
      <c r="EM1156" s="233" t="str">
        <f t="shared" ca="1" si="973"/>
        <v>Elliot Anderson (England)</v>
      </c>
    </row>
    <row r="1157" spans="121:143" x14ac:dyDescent="0.2">
      <c r="DQ1157" s="233" t="str">
        <f t="shared" ca="1" si="978"/>
        <v>England</v>
      </c>
      <c r="DR1157" s="233">
        <f t="shared" si="976"/>
        <v>10</v>
      </c>
      <c r="DS1157" s="233">
        <f t="shared" si="977"/>
        <v>43</v>
      </c>
      <c r="DT1157" s="233" t="str">
        <f ca="1">OFFSET(C3,DR1157,DS1157)</f>
        <v>Fikayo Tomori</v>
      </c>
      <c r="DU1157" s="233">
        <f ca="1">COUNTIF('Group Stages'!J7:J150,DT1157)</f>
        <v>0</v>
      </c>
      <c r="DV1157" s="233">
        <f ca="1">COUNTIF('Group Stages'!K7:K150,DT1157)</f>
        <v>0</v>
      </c>
      <c r="DW1157" s="233">
        <f ca="1">COUNTIF('Group Stages'!L7:L150,DT1157)</f>
        <v>0</v>
      </c>
      <c r="DX1157" s="233">
        <f ca="1">COUNTIF('Group Stages'!M7:M150,DT1157)</f>
        <v>0</v>
      </c>
      <c r="DY1157" s="233">
        <f ca="1">COUNTIF('Group Stages'!N7:N150,DT1157)</f>
        <v>0</v>
      </c>
      <c r="DZ1157" s="233">
        <f ca="1">COUNTIF('Group Stages'!O7:O150,DT1157)</f>
        <v>0</v>
      </c>
      <c r="EA1157" s="233">
        <f ca="1">COUNTIF('Group Stages'!P7:P150,DT1157)</f>
        <v>0</v>
      </c>
      <c r="EB1157" s="233">
        <f ca="1">COUNTIF('Group Stages'!Q7:Q150,DT1157)</f>
        <v>0</v>
      </c>
      <c r="EC1157" s="233">
        <f ca="1">COUNTIF('Knock Out Stages'!K7:K85,DT1157)</f>
        <v>0</v>
      </c>
      <c r="ED1157" s="233">
        <f ca="1">COUNTIF('Knock Out Stages'!L7:L85,DT1157)</f>
        <v>0</v>
      </c>
      <c r="EE1157" s="233">
        <f ca="1">COUNTIF('Knock Out Stages'!M7:M85,DT1157)</f>
        <v>0</v>
      </c>
      <c r="EF1157" s="233">
        <f ca="1">COUNTIF('Knock Out Stages'!N7:N85,DT1157)</f>
        <v>0</v>
      </c>
      <c r="EG1157" s="233">
        <f ca="1">COUNTIF('Knock Out Stages'!O7:O85,DT1157)</f>
        <v>0</v>
      </c>
      <c r="EH1157" s="233">
        <f ca="1">COUNTIF('Knock Out Stages'!P7:P85,DT1157)</f>
        <v>0</v>
      </c>
      <c r="EI1157" s="233">
        <f ca="1">COUNTIF('Knock Out Stages'!Q7:Q85,DT1157)</f>
        <v>0</v>
      </c>
      <c r="EJ1157" s="233">
        <f ca="1">COUNTIF('Knock Out Stages'!R7:R85,DT1157)</f>
        <v>0</v>
      </c>
      <c r="EK1157" s="233">
        <f t="shared" ca="1" si="979"/>
        <v>0</v>
      </c>
      <c r="EL1157" s="235">
        <f ca="1">RANK(EK1157,EK3:EK1250)+COUNTIF(EK3:EK1157,EK1157)-1</f>
        <v>1155</v>
      </c>
      <c r="EM1157" s="233" t="str">
        <f t="shared" ref="EM1157:EM1220" ca="1" si="980">DT1157&amp;" ("&amp;DQ1157&amp;")"</f>
        <v>Fikayo Tomori (England)</v>
      </c>
    </row>
    <row r="1158" spans="121:143" x14ac:dyDescent="0.2">
      <c r="DQ1158" s="233" t="str">
        <f t="shared" ca="1" si="978"/>
        <v>England</v>
      </c>
      <c r="DR1158" s="233">
        <f t="shared" si="976"/>
        <v>11</v>
      </c>
      <c r="DS1158" s="233">
        <f t="shared" si="977"/>
        <v>43</v>
      </c>
      <c r="DT1158" s="233" t="str">
        <f ca="1">OFFSET(C3,DR1158,DS1158)</f>
        <v>Harry Kane</v>
      </c>
      <c r="DU1158" s="233">
        <f ca="1">COUNTIF('Group Stages'!J7:J150,DT1158)</f>
        <v>0</v>
      </c>
      <c r="DV1158" s="233">
        <f ca="1">COUNTIF('Group Stages'!K7:K150,DT1158)</f>
        <v>0</v>
      </c>
      <c r="DW1158" s="233">
        <f ca="1">COUNTIF('Group Stages'!L7:L150,DT1158)</f>
        <v>0</v>
      </c>
      <c r="DX1158" s="233">
        <f ca="1">COUNTIF('Group Stages'!M7:M150,DT1158)</f>
        <v>0</v>
      </c>
      <c r="DY1158" s="233">
        <f ca="1">COUNTIF('Group Stages'!N7:N150,DT1158)</f>
        <v>0</v>
      </c>
      <c r="DZ1158" s="233">
        <f ca="1">COUNTIF('Group Stages'!O7:O150,DT1158)</f>
        <v>0</v>
      </c>
      <c r="EA1158" s="233">
        <f ca="1">COUNTIF('Group Stages'!P7:P150,DT1158)</f>
        <v>0</v>
      </c>
      <c r="EB1158" s="233">
        <f ca="1">COUNTIF('Group Stages'!Q7:Q150,DT1158)</f>
        <v>0</v>
      </c>
      <c r="EC1158" s="233">
        <f ca="1">COUNTIF('Knock Out Stages'!K7:K85,DT1158)</f>
        <v>0</v>
      </c>
      <c r="ED1158" s="233">
        <f ca="1">COUNTIF('Knock Out Stages'!L7:L85,DT1158)</f>
        <v>0</v>
      </c>
      <c r="EE1158" s="233">
        <f ca="1">COUNTIF('Knock Out Stages'!M7:M85,DT1158)</f>
        <v>0</v>
      </c>
      <c r="EF1158" s="233">
        <f ca="1">COUNTIF('Knock Out Stages'!N7:N85,DT1158)</f>
        <v>0</v>
      </c>
      <c r="EG1158" s="233">
        <f ca="1">COUNTIF('Knock Out Stages'!O7:O85,DT1158)</f>
        <v>0</v>
      </c>
      <c r="EH1158" s="233">
        <f ca="1">COUNTIF('Knock Out Stages'!P7:P85,DT1158)</f>
        <v>0</v>
      </c>
      <c r="EI1158" s="233">
        <f ca="1">COUNTIF('Knock Out Stages'!Q7:Q85,DT1158)</f>
        <v>0</v>
      </c>
      <c r="EJ1158" s="233">
        <f ca="1">COUNTIF('Knock Out Stages'!R7:R85,DT1158)</f>
        <v>0</v>
      </c>
      <c r="EK1158" s="233">
        <f t="shared" ca="1" si="979"/>
        <v>0</v>
      </c>
      <c r="EL1158" s="235">
        <f ca="1">RANK(EK1158,EK3:EK1250)+COUNTIF(EK3:EK1158,EK1158)-1</f>
        <v>1156</v>
      </c>
      <c r="EM1158" s="233" t="str">
        <f t="shared" ca="1" si="980"/>
        <v>Harry Kane (England)</v>
      </c>
    </row>
    <row r="1159" spans="121:143" x14ac:dyDescent="0.2">
      <c r="DQ1159" s="233" t="str">
        <f t="shared" ca="1" si="978"/>
        <v>England</v>
      </c>
      <c r="DR1159" s="233">
        <f t="shared" si="976"/>
        <v>12</v>
      </c>
      <c r="DS1159" s="233">
        <f t="shared" si="977"/>
        <v>43</v>
      </c>
      <c r="DT1159" s="233" t="str">
        <f ca="1">OFFSET(C3,DR1159,DS1159)</f>
        <v>Harry Maguire</v>
      </c>
      <c r="DU1159" s="233">
        <f ca="1">COUNTIF('Group Stages'!J7:J150,DT1159)</f>
        <v>0</v>
      </c>
      <c r="DV1159" s="233">
        <f ca="1">COUNTIF('Group Stages'!K7:K150,DT1159)</f>
        <v>0</v>
      </c>
      <c r="DW1159" s="233">
        <f ca="1">COUNTIF('Group Stages'!L7:L150,DT1159)</f>
        <v>0</v>
      </c>
      <c r="DX1159" s="233">
        <f ca="1">COUNTIF('Group Stages'!M7:M150,DT1159)</f>
        <v>0</v>
      </c>
      <c r="DY1159" s="233">
        <f ca="1">COUNTIF('Group Stages'!N7:N150,DT1159)</f>
        <v>0</v>
      </c>
      <c r="DZ1159" s="233">
        <f ca="1">COUNTIF('Group Stages'!O7:O150,DT1159)</f>
        <v>0</v>
      </c>
      <c r="EA1159" s="233">
        <f ca="1">COUNTIF('Group Stages'!P7:P150,DT1159)</f>
        <v>0</v>
      </c>
      <c r="EB1159" s="233">
        <f ca="1">COUNTIF('Group Stages'!Q7:Q150,DT1159)</f>
        <v>0</v>
      </c>
      <c r="EC1159" s="233">
        <f ca="1">COUNTIF('Knock Out Stages'!K7:K85,DT1159)</f>
        <v>0</v>
      </c>
      <c r="ED1159" s="233">
        <f ca="1">COUNTIF('Knock Out Stages'!L7:L85,DT1159)</f>
        <v>0</v>
      </c>
      <c r="EE1159" s="233">
        <f ca="1">COUNTIF('Knock Out Stages'!M7:M85,DT1159)</f>
        <v>0</v>
      </c>
      <c r="EF1159" s="233">
        <f ca="1">COUNTIF('Knock Out Stages'!N7:N85,DT1159)</f>
        <v>0</v>
      </c>
      <c r="EG1159" s="233">
        <f ca="1">COUNTIF('Knock Out Stages'!O7:O85,DT1159)</f>
        <v>0</v>
      </c>
      <c r="EH1159" s="233">
        <f ca="1">COUNTIF('Knock Out Stages'!P7:P85,DT1159)</f>
        <v>0</v>
      </c>
      <c r="EI1159" s="233">
        <f ca="1">COUNTIF('Knock Out Stages'!Q7:Q85,DT1159)</f>
        <v>0</v>
      </c>
      <c r="EJ1159" s="233">
        <f ca="1">COUNTIF('Knock Out Stages'!R7:R85,DT1159)</f>
        <v>0</v>
      </c>
      <c r="EK1159" s="233">
        <f t="shared" ca="1" si="979"/>
        <v>0</v>
      </c>
      <c r="EL1159" s="235">
        <f ca="1">RANK(EK1159,EK3:EK1250)+COUNTIF(EK3:EK1159,EK1159)-1</f>
        <v>1157</v>
      </c>
      <c r="EM1159" s="233" t="str">
        <f t="shared" ca="1" si="980"/>
        <v>Harry Maguire (England)</v>
      </c>
    </row>
    <row r="1160" spans="121:143" x14ac:dyDescent="0.2">
      <c r="DQ1160" s="233" t="str">
        <f t="shared" ca="1" si="978"/>
        <v>England</v>
      </c>
      <c r="DR1160" s="233">
        <f t="shared" si="976"/>
        <v>13</v>
      </c>
      <c r="DS1160" s="233">
        <f t="shared" si="977"/>
        <v>43</v>
      </c>
      <c r="DT1160" s="233" t="str">
        <f ca="1">OFFSET(C3,DR1160,DS1160)</f>
        <v>Harvey Barnes</v>
      </c>
      <c r="DU1160" s="233">
        <f ca="1">COUNTIF('Group Stages'!J7:J150,DT1160)</f>
        <v>0</v>
      </c>
      <c r="DV1160" s="233">
        <f ca="1">COUNTIF('Group Stages'!K7:K150,DT1160)</f>
        <v>0</v>
      </c>
      <c r="DW1160" s="233">
        <f ca="1">COUNTIF('Group Stages'!L7:L150,DT1160)</f>
        <v>0</v>
      </c>
      <c r="DX1160" s="233">
        <f ca="1">COUNTIF('Group Stages'!M7:M150,DT1160)</f>
        <v>0</v>
      </c>
      <c r="DY1160" s="233">
        <f ca="1">COUNTIF('Group Stages'!N7:N150,DT1160)</f>
        <v>0</v>
      </c>
      <c r="DZ1160" s="233">
        <f ca="1">COUNTIF('Group Stages'!O7:O150,DT1160)</f>
        <v>0</v>
      </c>
      <c r="EA1160" s="233">
        <f ca="1">COUNTIF('Group Stages'!P7:P150,DT1160)</f>
        <v>0</v>
      </c>
      <c r="EB1160" s="233">
        <f ca="1">COUNTIF('Group Stages'!Q7:Q150,DT1160)</f>
        <v>0</v>
      </c>
      <c r="EC1160" s="233">
        <f ca="1">COUNTIF('Knock Out Stages'!K7:K85,DT1160)</f>
        <v>0</v>
      </c>
      <c r="ED1160" s="233">
        <f ca="1">COUNTIF('Knock Out Stages'!L7:L85,DT1160)</f>
        <v>0</v>
      </c>
      <c r="EE1160" s="233">
        <f ca="1">COUNTIF('Knock Out Stages'!M7:M85,DT1160)</f>
        <v>0</v>
      </c>
      <c r="EF1160" s="233">
        <f ca="1">COUNTIF('Knock Out Stages'!N7:N85,DT1160)</f>
        <v>0</v>
      </c>
      <c r="EG1160" s="233">
        <f ca="1">COUNTIF('Knock Out Stages'!O7:O85,DT1160)</f>
        <v>0</v>
      </c>
      <c r="EH1160" s="233">
        <f ca="1">COUNTIF('Knock Out Stages'!P7:P85,DT1160)</f>
        <v>0</v>
      </c>
      <c r="EI1160" s="233">
        <f ca="1">COUNTIF('Knock Out Stages'!Q7:Q85,DT1160)</f>
        <v>0</v>
      </c>
      <c r="EJ1160" s="233">
        <f ca="1">COUNTIF('Knock Out Stages'!R7:R85,DT1160)</f>
        <v>0</v>
      </c>
      <c r="EK1160" s="233">
        <f t="shared" ca="1" si="979"/>
        <v>0</v>
      </c>
      <c r="EL1160" s="235">
        <f ca="1">RANK(EK1160,EK3:EK1250)+COUNTIF(EK3:EK1160,EK1160)-1</f>
        <v>1158</v>
      </c>
      <c r="EM1160" s="233" t="str">
        <f t="shared" ca="1" si="980"/>
        <v>Harvey Barnes (England)</v>
      </c>
    </row>
    <row r="1161" spans="121:143" x14ac:dyDescent="0.2">
      <c r="DQ1161" s="233" t="str">
        <f t="shared" ca="1" si="978"/>
        <v>England</v>
      </c>
      <c r="DR1161" s="233">
        <f t="shared" si="976"/>
        <v>14</v>
      </c>
      <c r="DS1161" s="233">
        <f t="shared" si="977"/>
        <v>43</v>
      </c>
      <c r="DT1161" s="233" t="str">
        <f ca="1">OFFSET(C3,DR1161,DS1161)</f>
        <v>James Garner</v>
      </c>
      <c r="DU1161" s="233">
        <f ca="1">COUNTIF('Group Stages'!J7:J150,DT1161)</f>
        <v>0</v>
      </c>
      <c r="DV1161" s="233">
        <f ca="1">COUNTIF('Group Stages'!K7:K150,DT1161)</f>
        <v>0</v>
      </c>
      <c r="DW1161" s="233">
        <f ca="1">COUNTIF('Group Stages'!L7:L150,DT1161)</f>
        <v>0</v>
      </c>
      <c r="DX1161" s="233">
        <f ca="1">COUNTIF('Group Stages'!M7:M150,DT1161)</f>
        <v>0</v>
      </c>
      <c r="DY1161" s="233">
        <f ca="1">COUNTIF('Group Stages'!N7:N150,DT1161)</f>
        <v>0</v>
      </c>
      <c r="DZ1161" s="233">
        <f ca="1">COUNTIF('Group Stages'!O7:O150,DT1161)</f>
        <v>0</v>
      </c>
      <c r="EA1161" s="233">
        <f ca="1">COUNTIF('Group Stages'!P7:P150,DT1161)</f>
        <v>0</v>
      </c>
      <c r="EB1161" s="233">
        <f ca="1">COUNTIF('Group Stages'!Q7:Q150,DT1161)</f>
        <v>0</v>
      </c>
      <c r="EC1161" s="233">
        <f ca="1">COUNTIF('Knock Out Stages'!K7:K85,DT1161)</f>
        <v>0</v>
      </c>
      <c r="ED1161" s="233">
        <f ca="1">COUNTIF('Knock Out Stages'!L7:L85,DT1161)</f>
        <v>0</v>
      </c>
      <c r="EE1161" s="233">
        <f ca="1">COUNTIF('Knock Out Stages'!M7:M85,DT1161)</f>
        <v>0</v>
      </c>
      <c r="EF1161" s="233">
        <f ca="1">COUNTIF('Knock Out Stages'!N7:N85,DT1161)</f>
        <v>0</v>
      </c>
      <c r="EG1161" s="233">
        <f ca="1">COUNTIF('Knock Out Stages'!O7:O85,DT1161)</f>
        <v>0</v>
      </c>
      <c r="EH1161" s="233">
        <f ca="1">COUNTIF('Knock Out Stages'!P7:P85,DT1161)</f>
        <v>0</v>
      </c>
      <c r="EI1161" s="233">
        <f ca="1">COUNTIF('Knock Out Stages'!Q7:Q85,DT1161)</f>
        <v>0</v>
      </c>
      <c r="EJ1161" s="233">
        <f ca="1">COUNTIF('Knock Out Stages'!R7:R85,DT1161)</f>
        <v>0</v>
      </c>
      <c r="EK1161" s="233">
        <f t="shared" ca="1" si="979"/>
        <v>0</v>
      </c>
      <c r="EL1161" s="235">
        <f ca="1">RANK(EK1161,EK3:EK1250)+COUNTIF(EK3:EK1161,EK1161)-1</f>
        <v>1159</v>
      </c>
      <c r="EM1161" s="233" t="str">
        <f t="shared" ca="1" si="980"/>
        <v>James Garner (England)</v>
      </c>
    </row>
    <row r="1162" spans="121:143" x14ac:dyDescent="0.2">
      <c r="DQ1162" s="233" t="str">
        <f t="shared" ca="1" si="978"/>
        <v>England</v>
      </c>
      <c r="DR1162" s="233">
        <f t="shared" si="976"/>
        <v>15</v>
      </c>
      <c r="DS1162" s="233">
        <f t="shared" si="977"/>
        <v>43</v>
      </c>
      <c r="DT1162" s="233" t="str">
        <f ca="1">OFFSET(C3,DR1162,DS1162)</f>
        <v>James Trafford</v>
      </c>
      <c r="DU1162" s="233">
        <f ca="1">COUNTIF('Group Stages'!J7:J150,DT1162)</f>
        <v>0</v>
      </c>
      <c r="DV1162" s="233">
        <f ca="1">COUNTIF('Group Stages'!K7:K150,DT1162)</f>
        <v>0</v>
      </c>
      <c r="DW1162" s="233">
        <f ca="1">COUNTIF('Group Stages'!L7:L150,DT1162)</f>
        <v>0</v>
      </c>
      <c r="DX1162" s="233">
        <f ca="1">COUNTIF('Group Stages'!M7:M150,DT1162)</f>
        <v>0</v>
      </c>
      <c r="DY1162" s="233">
        <f ca="1">COUNTIF('Group Stages'!N7:N150,DT1162)</f>
        <v>0</v>
      </c>
      <c r="DZ1162" s="233">
        <f ca="1">COUNTIF('Group Stages'!O7:O150,DT1162)</f>
        <v>0</v>
      </c>
      <c r="EA1162" s="233">
        <f ca="1">COUNTIF('Group Stages'!P7:P150,DT1162)</f>
        <v>0</v>
      </c>
      <c r="EB1162" s="233">
        <f ca="1">COUNTIF('Group Stages'!Q7:Q150,DT1162)</f>
        <v>0</v>
      </c>
      <c r="EC1162" s="233">
        <f ca="1">COUNTIF('Knock Out Stages'!K7:K85,DT1162)</f>
        <v>0</v>
      </c>
      <c r="ED1162" s="233">
        <f ca="1">COUNTIF('Knock Out Stages'!L7:L85,DT1162)</f>
        <v>0</v>
      </c>
      <c r="EE1162" s="233">
        <f ca="1">COUNTIF('Knock Out Stages'!M7:M85,DT1162)</f>
        <v>0</v>
      </c>
      <c r="EF1162" s="233">
        <f ca="1">COUNTIF('Knock Out Stages'!N7:N85,DT1162)</f>
        <v>0</v>
      </c>
      <c r="EG1162" s="233">
        <f ca="1">COUNTIF('Knock Out Stages'!O7:O85,DT1162)</f>
        <v>0</v>
      </c>
      <c r="EH1162" s="233">
        <f ca="1">COUNTIF('Knock Out Stages'!P7:P85,DT1162)</f>
        <v>0</v>
      </c>
      <c r="EI1162" s="233">
        <f ca="1">COUNTIF('Knock Out Stages'!Q7:Q85,DT1162)</f>
        <v>0</v>
      </c>
      <c r="EJ1162" s="233">
        <f ca="1">COUNTIF('Knock Out Stages'!R7:R85,DT1162)</f>
        <v>0</v>
      </c>
      <c r="EK1162" s="233">
        <f t="shared" ca="1" si="979"/>
        <v>0</v>
      </c>
      <c r="EL1162" s="235">
        <f ca="1">RANK(EK1162,EK3:EK1250)+COUNTIF(EK3:EK1162,EK1162)-1</f>
        <v>1160</v>
      </c>
      <c r="EM1162" s="233" t="str">
        <f t="shared" ca="1" si="980"/>
        <v>James Trafford (England)</v>
      </c>
    </row>
    <row r="1163" spans="121:143" x14ac:dyDescent="0.2">
      <c r="DQ1163" s="233" t="str">
        <f t="shared" ca="1" si="978"/>
        <v>England</v>
      </c>
      <c r="DR1163" s="233">
        <f t="shared" si="976"/>
        <v>16</v>
      </c>
      <c r="DS1163" s="233">
        <f t="shared" si="977"/>
        <v>43</v>
      </c>
      <c r="DT1163" s="233" t="str">
        <f ca="1">OFFSET(C3,DR1163,DS1163)</f>
        <v>John Stones</v>
      </c>
      <c r="DU1163" s="233">
        <f ca="1">COUNTIF('Group Stages'!J7:J150,DT1163)</f>
        <v>0</v>
      </c>
      <c r="DV1163" s="233">
        <f ca="1">COUNTIF('Group Stages'!K7:K150,DT1163)</f>
        <v>0</v>
      </c>
      <c r="DW1163" s="233">
        <f ca="1">COUNTIF('Group Stages'!L7:L150,DT1163)</f>
        <v>0</v>
      </c>
      <c r="DX1163" s="233">
        <f ca="1">COUNTIF('Group Stages'!M7:M150,DT1163)</f>
        <v>0</v>
      </c>
      <c r="DY1163" s="233">
        <f ca="1">COUNTIF('Group Stages'!N7:N150,DT1163)</f>
        <v>0</v>
      </c>
      <c r="DZ1163" s="233">
        <f ca="1">COUNTIF('Group Stages'!O7:O150,DT1163)</f>
        <v>0</v>
      </c>
      <c r="EA1163" s="233">
        <f ca="1">COUNTIF('Group Stages'!P7:P150,DT1163)</f>
        <v>0</v>
      </c>
      <c r="EB1163" s="233">
        <f ca="1">COUNTIF('Group Stages'!Q7:Q150,DT1163)</f>
        <v>0</v>
      </c>
      <c r="EC1163" s="233">
        <f ca="1">COUNTIF('Knock Out Stages'!K7:K85,DT1163)</f>
        <v>0</v>
      </c>
      <c r="ED1163" s="233">
        <f ca="1">COUNTIF('Knock Out Stages'!L7:L85,DT1163)</f>
        <v>0</v>
      </c>
      <c r="EE1163" s="233">
        <f ca="1">COUNTIF('Knock Out Stages'!M7:M85,DT1163)</f>
        <v>0</v>
      </c>
      <c r="EF1163" s="233">
        <f ca="1">COUNTIF('Knock Out Stages'!N7:N85,DT1163)</f>
        <v>0</v>
      </c>
      <c r="EG1163" s="233">
        <f ca="1">COUNTIF('Knock Out Stages'!O7:O85,DT1163)</f>
        <v>0</v>
      </c>
      <c r="EH1163" s="233">
        <f ca="1">COUNTIF('Knock Out Stages'!P7:P85,DT1163)</f>
        <v>0</v>
      </c>
      <c r="EI1163" s="233">
        <f ca="1">COUNTIF('Knock Out Stages'!Q7:Q85,DT1163)</f>
        <v>0</v>
      </c>
      <c r="EJ1163" s="233">
        <f ca="1">COUNTIF('Knock Out Stages'!R7:R85,DT1163)</f>
        <v>0</v>
      </c>
      <c r="EK1163" s="233">
        <f t="shared" ca="1" si="979"/>
        <v>0</v>
      </c>
      <c r="EL1163" s="235">
        <f ca="1">RANK(EK1163,EK3:EK1250)+COUNTIF(EK3:EK1163,EK1163)-1</f>
        <v>1161</v>
      </c>
      <c r="EM1163" s="233" t="str">
        <f t="shared" ca="1" si="980"/>
        <v>John Stones (England)</v>
      </c>
    </row>
    <row r="1164" spans="121:143" x14ac:dyDescent="0.2">
      <c r="DQ1164" s="233" t="str">
        <f t="shared" ca="1" si="978"/>
        <v>England</v>
      </c>
      <c r="DR1164" s="233">
        <f t="shared" si="976"/>
        <v>17</v>
      </c>
      <c r="DS1164" s="233">
        <f t="shared" si="977"/>
        <v>43</v>
      </c>
      <c r="DT1164" s="233" t="str">
        <f ca="1">OFFSET(C3,DR1164,DS1164)</f>
        <v>Jordan Henderson</v>
      </c>
      <c r="DU1164" s="233">
        <f ca="1">COUNTIF('Group Stages'!J7:J150,DT1164)</f>
        <v>0</v>
      </c>
      <c r="DV1164" s="233">
        <f ca="1">COUNTIF('Group Stages'!K7:K150,DT1164)</f>
        <v>0</v>
      </c>
      <c r="DW1164" s="233">
        <f ca="1">COUNTIF('Group Stages'!L7:L150,DT1164)</f>
        <v>0</v>
      </c>
      <c r="DX1164" s="233">
        <f ca="1">COUNTIF('Group Stages'!M7:M150,DT1164)</f>
        <v>0</v>
      </c>
      <c r="DY1164" s="233">
        <f ca="1">COUNTIF('Group Stages'!N7:N150,DT1164)</f>
        <v>0</v>
      </c>
      <c r="DZ1164" s="233">
        <f ca="1">COUNTIF('Group Stages'!O7:O150,DT1164)</f>
        <v>0</v>
      </c>
      <c r="EA1164" s="233">
        <f ca="1">COUNTIF('Group Stages'!P7:P150,DT1164)</f>
        <v>0</v>
      </c>
      <c r="EB1164" s="233">
        <f ca="1">COUNTIF('Group Stages'!Q7:Q150,DT1164)</f>
        <v>0</v>
      </c>
      <c r="EC1164" s="233">
        <f ca="1">COUNTIF('Knock Out Stages'!K7:K85,DT1164)</f>
        <v>0</v>
      </c>
      <c r="ED1164" s="233">
        <f ca="1">COUNTIF('Knock Out Stages'!L7:L85,DT1164)</f>
        <v>0</v>
      </c>
      <c r="EE1164" s="233">
        <f ca="1">COUNTIF('Knock Out Stages'!M7:M85,DT1164)</f>
        <v>0</v>
      </c>
      <c r="EF1164" s="233">
        <f ca="1">COUNTIF('Knock Out Stages'!N7:N85,DT1164)</f>
        <v>0</v>
      </c>
      <c r="EG1164" s="233">
        <f ca="1">COUNTIF('Knock Out Stages'!O7:O85,DT1164)</f>
        <v>0</v>
      </c>
      <c r="EH1164" s="233">
        <f ca="1">COUNTIF('Knock Out Stages'!P7:P85,DT1164)</f>
        <v>0</v>
      </c>
      <c r="EI1164" s="233">
        <f ca="1">COUNTIF('Knock Out Stages'!Q7:Q85,DT1164)</f>
        <v>0</v>
      </c>
      <c r="EJ1164" s="233">
        <f ca="1">COUNTIF('Knock Out Stages'!R7:R85,DT1164)</f>
        <v>0</v>
      </c>
      <c r="EK1164" s="233">
        <f t="shared" ca="1" si="979"/>
        <v>0</v>
      </c>
      <c r="EL1164" s="235">
        <f ca="1">RANK(EK1164,EK3:EK1250)+COUNTIF(EK3:EK1164,EK1164)-1</f>
        <v>1162</v>
      </c>
      <c r="EM1164" s="233" t="str">
        <f t="shared" ca="1" si="980"/>
        <v>Jordan Henderson (England)</v>
      </c>
    </row>
    <row r="1165" spans="121:143" x14ac:dyDescent="0.2">
      <c r="DQ1165" s="233" t="str">
        <f t="shared" ca="1" si="978"/>
        <v>England</v>
      </c>
      <c r="DR1165" s="233">
        <f t="shared" si="976"/>
        <v>18</v>
      </c>
      <c r="DS1165" s="233">
        <f t="shared" si="977"/>
        <v>43</v>
      </c>
      <c r="DT1165" s="233" t="str">
        <f ca="1">OFFSET(C3,DR1165,DS1165)</f>
        <v>Jordan Pickford</v>
      </c>
      <c r="DU1165" s="233">
        <f ca="1">COUNTIF('Group Stages'!J7:J150,DT1165)</f>
        <v>0</v>
      </c>
      <c r="DV1165" s="233">
        <f ca="1">COUNTIF('Group Stages'!K7:K150,DT1165)</f>
        <v>0</v>
      </c>
      <c r="DW1165" s="233">
        <f ca="1">COUNTIF('Group Stages'!L7:L150,DT1165)</f>
        <v>0</v>
      </c>
      <c r="DX1165" s="233">
        <f ca="1">COUNTIF('Group Stages'!M7:M150,DT1165)</f>
        <v>0</v>
      </c>
      <c r="DY1165" s="233">
        <f ca="1">COUNTIF('Group Stages'!N7:N150,DT1165)</f>
        <v>0</v>
      </c>
      <c r="DZ1165" s="233">
        <f ca="1">COUNTIF('Group Stages'!O7:O150,DT1165)</f>
        <v>0</v>
      </c>
      <c r="EA1165" s="233">
        <f ca="1">COUNTIF('Group Stages'!P7:P150,DT1165)</f>
        <v>0</v>
      </c>
      <c r="EB1165" s="233">
        <f ca="1">COUNTIF('Group Stages'!Q7:Q150,DT1165)</f>
        <v>0</v>
      </c>
      <c r="EC1165" s="233">
        <f ca="1">COUNTIF('Knock Out Stages'!K7:K85,DT1165)</f>
        <v>0</v>
      </c>
      <c r="ED1165" s="233">
        <f ca="1">COUNTIF('Knock Out Stages'!L7:L85,DT1165)</f>
        <v>0</v>
      </c>
      <c r="EE1165" s="233">
        <f ca="1">COUNTIF('Knock Out Stages'!M7:M85,DT1165)</f>
        <v>0</v>
      </c>
      <c r="EF1165" s="233">
        <f ca="1">COUNTIF('Knock Out Stages'!N7:N85,DT1165)</f>
        <v>0</v>
      </c>
      <c r="EG1165" s="233">
        <f ca="1">COUNTIF('Knock Out Stages'!O7:O85,DT1165)</f>
        <v>0</v>
      </c>
      <c r="EH1165" s="233">
        <f ca="1">COUNTIF('Knock Out Stages'!P7:P85,DT1165)</f>
        <v>0</v>
      </c>
      <c r="EI1165" s="233">
        <f ca="1">COUNTIF('Knock Out Stages'!Q7:Q85,DT1165)</f>
        <v>0</v>
      </c>
      <c r="EJ1165" s="233">
        <f ca="1">COUNTIF('Knock Out Stages'!R7:R85,DT1165)</f>
        <v>0</v>
      </c>
      <c r="EK1165" s="233">
        <f t="shared" ca="1" si="979"/>
        <v>0</v>
      </c>
      <c r="EL1165" s="235">
        <f ca="1">RANK(EK1165,EK3:EK1250)+COUNTIF(EK3:EK1165,EK1165)-1</f>
        <v>1163</v>
      </c>
      <c r="EM1165" s="233" t="str">
        <f t="shared" ca="1" si="980"/>
        <v>Jordan Pickford (England)</v>
      </c>
    </row>
    <row r="1166" spans="121:143" x14ac:dyDescent="0.2">
      <c r="DQ1166" s="233" t="str">
        <f t="shared" ca="1" si="978"/>
        <v>England</v>
      </c>
      <c r="DR1166" s="233">
        <f t="shared" si="976"/>
        <v>19</v>
      </c>
      <c r="DS1166" s="233">
        <f t="shared" si="977"/>
        <v>43</v>
      </c>
      <c r="DT1166" s="233" t="str">
        <f ca="1">OFFSET(C3,DR1166,DS1166)</f>
        <v>Jude Bellingham</v>
      </c>
      <c r="DU1166" s="233">
        <f ca="1">COUNTIF('Group Stages'!J7:J150,DT1166)</f>
        <v>0</v>
      </c>
      <c r="DV1166" s="233">
        <f ca="1">COUNTIF('Group Stages'!K7:K150,DT1166)</f>
        <v>0</v>
      </c>
      <c r="DW1166" s="233">
        <f ca="1">COUNTIF('Group Stages'!L7:L150,DT1166)</f>
        <v>0</v>
      </c>
      <c r="DX1166" s="233">
        <f ca="1">COUNTIF('Group Stages'!M7:M150,DT1166)</f>
        <v>0</v>
      </c>
      <c r="DY1166" s="233">
        <f ca="1">COUNTIF('Group Stages'!N7:N150,DT1166)</f>
        <v>0</v>
      </c>
      <c r="DZ1166" s="233">
        <f ca="1">COUNTIF('Group Stages'!O7:O150,DT1166)</f>
        <v>0</v>
      </c>
      <c r="EA1166" s="233">
        <f ca="1">COUNTIF('Group Stages'!P7:P150,DT1166)</f>
        <v>0</v>
      </c>
      <c r="EB1166" s="233">
        <f ca="1">COUNTIF('Group Stages'!Q7:Q150,DT1166)</f>
        <v>0</v>
      </c>
      <c r="EC1166" s="233">
        <f ca="1">COUNTIF('Knock Out Stages'!K7:K85,DT1166)</f>
        <v>0</v>
      </c>
      <c r="ED1166" s="233">
        <f ca="1">COUNTIF('Knock Out Stages'!L7:L85,DT1166)</f>
        <v>0</v>
      </c>
      <c r="EE1166" s="233">
        <f ca="1">COUNTIF('Knock Out Stages'!M7:M85,DT1166)</f>
        <v>0</v>
      </c>
      <c r="EF1166" s="233">
        <f ca="1">COUNTIF('Knock Out Stages'!N7:N85,DT1166)</f>
        <v>0</v>
      </c>
      <c r="EG1166" s="233">
        <f ca="1">COUNTIF('Knock Out Stages'!O7:O85,DT1166)</f>
        <v>0</v>
      </c>
      <c r="EH1166" s="233">
        <f ca="1">COUNTIF('Knock Out Stages'!P7:P85,DT1166)</f>
        <v>0</v>
      </c>
      <c r="EI1166" s="233">
        <f ca="1">COUNTIF('Knock Out Stages'!Q7:Q85,DT1166)</f>
        <v>0</v>
      </c>
      <c r="EJ1166" s="233">
        <f ca="1">COUNTIF('Knock Out Stages'!R7:R85,DT1166)</f>
        <v>0</v>
      </c>
      <c r="EK1166" s="233">
        <f t="shared" ca="1" si="979"/>
        <v>0</v>
      </c>
      <c r="EL1166" s="235">
        <f ca="1">RANK(EK1166,EK3:EK1250)+COUNTIF(EK3:EK1166,EK1166)-1</f>
        <v>1164</v>
      </c>
      <c r="EM1166" s="233" t="str">
        <f t="shared" ca="1" si="980"/>
        <v>Jude Bellingham (England)</v>
      </c>
    </row>
    <row r="1167" spans="121:143" x14ac:dyDescent="0.2">
      <c r="DQ1167" s="233" t="str">
        <f t="shared" ca="1" si="978"/>
        <v>England</v>
      </c>
      <c r="DR1167" s="233">
        <f t="shared" si="976"/>
        <v>20</v>
      </c>
      <c r="DS1167" s="233">
        <f t="shared" si="977"/>
        <v>43</v>
      </c>
      <c r="DT1167" s="233" t="str">
        <f ca="1">OFFSET(C3,DR1167,DS1167)</f>
        <v>Kobbie Mainoo</v>
      </c>
      <c r="DU1167" s="233">
        <f ca="1">COUNTIF('Group Stages'!J7:J150,DT1167)</f>
        <v>0</v>
      </c>
      <c r="DV1167" s="233">
        <f ca="1">COUNTIF('Group Stages'!K7:K150,DT1167)</f>
        <v>0</v>
      </c>
      <c r="DW1167" s="233">
        <f ca="1">COUNTIF('Group Stages'!L7:L150,DT1167)</f>
        <v>0</v>
      </c>
      <c r="DX1167" s="233">
        <f ca="1">COUNTIF('Group Stages'!M7:M150,DT1167)</f>
        <v>0</v>
      </c>
      <c r="DY1167" s="233">
        <f ca="1">COUNTIF('Group Stages'!N7:N150,DT1167)</f>
        <v>0</v>
      </c>
      <c r="DZ1167" s="233">
        <f ca="1">COUNTIF('Group Stages'!O7:O150,DT1167)</f>
        <v>0</v>
      </c>
      <c r="EA1167" s="233">
        <f ca="1">COUNTIF('Group Stages'!P7:P150,DT1167)</f>
        <v>0</v>
      </c>
      <c r="EB1167" s="233">
        <f ca="1">COUNTIF('Group Stages'!Q7:Q150,DT1167)</f>
        <v>0</v>
      </c>
      <c r="EC1167" s="233">
        <f ca="1">COUNTIF('Knock Out Stages'!K7:K85,DT1167)</f>
        <v>0</v>
      </c>
      <c r="ED1167" s="233">
        <f ca="1">COUNTIF('Knock Out Stages'!L7:L85,DT1167)</f>
        <v>0</v>
      </c>
      <c r="EE1167" s="233">
        <f ca="1">COUNTIF('Knock Out Stages'!M7:M85,DT1167)</f>
        <v>0</v>
      </c>
      <c r="EF1167" s="233">
        <f ca="1">COUNTIF('Knock Out Stages'!N7:N85,DT1167)</f>
        <v>0</v>
      </c>
      <c r="EG1167" s="233">
        <f ca="1">COUNTIF('Knock Out Stages'!O7:O85,DT1167)</f>
        <v>0</v>
      </c>
      <c r="EH1167" s="233">
        <f ca="1">COUNTIF('Knock Out Stages'!P7:P85,DT1167)</f>
        <v>0</v>
      </c>
      <c r="EI1167" s="233">
        <f ca="1">COUNTIF('Knock Out Stages'!Q7:Q85,DT1167)</f>
        <v>0</v>
      </c>
      <c r="EJ1167" s="233">
        <f ca="1">COUNTIF('Knock Out Stages'!R7:R85,DT1167)</f>
        <v>0</v>
      </c>
      <c r="EK1167" s="233">
        <f t="shared" ca="1" si="979"/>
        <v>0</v>
      </c>
      <c r="EL1167" s="235">
        <f ca="1">RANK(EK1167,EK3:EK1250)+COUNTIF(EK3:EK1167,EK1167)-1</f>
        <v>1165</v>
      </c>
      <c r="EM1167" s="233" t="str">
        <f t="shared" ca="1" si="980"/>
        <v>Kobbie Mainoo (England)</v>
      </c>
    </row>
    <row r="1168" spans="121:143" x14ac:dyDescent="0.2">
      <c r="DQ1168" s="233" t="str">
        <f t="shared" ca="1" si="978"/>
        <v>England</v>
      </c>
      <c r="DR1168" s="233">
        <f t="shared" si="976"/>
        <v>21</v>
      </c>
      <c r="DS1168" s="233">
        <f t="shared" si="977"/>
        <v>43</v>
      </c>
      <c r="DT1168" s="233" t="str">
        <f ca="1">OFFSET(C3,DR1168,DS1168)</f>
        <v>Marc Guéhi</v>
      </c>
      <c r="DU1168" s="233">
        <f ca="1">COUNTIF('Group Stages'!J7:J150,DT1168)</f>
        <v>0</v>
      </c>
      <c r="DV1168" s="233">
        <f ca="1">COUNTIF('Group Stages'!K7:K150,DT1168)</f>
        <v>0</v>
      </c>
      <c r="DW1168" s="233">
        <f ca="1">COUNTIF('Group Stages'!L7:L150,DT1168)</f>
        <v>0</v>
      </c>
      <c r="DX1168" s="233">
        <f ca="1">COUNTIF('Group Stages'!M7:M150,DT1168)</f>
        <v>0</v>
      </c>
      <c r="DY1168" s="233">
        <f ca="1">COUNTIF('Group Stages'!N7:N150,DT1168)</f>
        <v>0</v>
      </c>
      <c r="DZ1168" s="233">
        <f ca="1">COUNTIF('Group Stages'!O7:O150,DT1168)</f>
        <v>0</v>
      </c>
      <c r="EA1168" s="233">
        <f ca="1">COUNTIF('Group Stages'!P7:P150,DT1168)</f>
        <v>0</v>
      </c>
      <c r="EB1168" s="233">
        <f ca="1">COUNTIF('Group Stages'!Q7:Q150,DT1168)</f>
        <v>0</v>
      </c>
      <c r="EC1168" s="233">
        <f ca="1">COUNTIF('Knock Out Stages'!K7:K85,DT1168)</f>
        <v>0</v>
      </c>
      <c r="ED1168" s="233">
        <f ca="1">COUNTIF('Knock Out Stages'!L7:L85,DT1168)</f>
        <v>0</v>
      </c>
      <c r="EE1168" s="233">
        <f ca="1">COUNTIF('Knock Out Stages'!M7:M85,DT1168)</f>
        <v>0</v>
      </c>
      <c r="EF1168" s="233">
        <f ca="1">COUNTIF('Knock Out Stages'!N7:N85,DT1168)</f>
        <v>0</v>
      </c>
      <c r="EG1168" s="233">
        <f ca="1">COUNTIF('Knock Out Stages'!O7:O85,DT1168)</f>
        <v>0</v>
      </c>
      <c r="EH1168" s="233">
        <f ca="1">COUNTIF('Knock Out Stages'!P7:P85,DT1168)</f>
        <v>0</v>
      </c>
      <c r="EI1168" s="233">
        <f ca="1">COUNTIF('Knock Out Stages'!Q7:Q85,DT1168)</f>
        <v>0</v>
      </c>
      <c r="EJ1168" s="233">
        <f ca="1">COUNTIF('Knock Out Stages'!R7:R85,DT1168)</f>
        <v>0</v>
      </c>
      <c r="EK1168" s="233">
        <f t="shared" ca="1" si="979"/>
        <v>0</v>
      </c>
      <c r="EL1168" s="235">
        <f ca="1">RANK(EK1168,EK3:EK1250)+COUNTIF(EK3:EK1168,EK1168)-1</f>
        <v>1166</v>
      </c>
      <c r="EM1168" s="233" t="str">
        <f t="shared" ca="1" si="980"/>
        <v>Marc Guéhi (England)</v>
      </c>
    </row>
    <row r="1169" spans="121:143" x14ac:dyDescent="0.2">
      <c r="DQ1169" s="233" t="str">
        <f t="shared" ca="1" si="978"/>
        <v>England</v>
      </c>
      <c r="DR1169" s="233">
        <f t="shared" si="976"/>
        <v>22</v>
      </c>
      <c r="DS1169" s="233">
        <f t="shared" si="977"/>
        <v>43</v>
      </c>
      <c r="DT1169" s="233" t="str">
        <f ca="1">OFFSET(C3,DR1169,DS1169)</f>
        <v>Marcus Rashford</v>
      </c>
      <c r="DU1169" s="233">
        <f ca="1">COUNTIF('Group Stages'!J7:J150,DT1169)</f>
        <v>0</v>
      </c>
      <c r="DV1169" s="233">
        <f ca="1">COUNTIF('Group Stages'!K7:K150,DT1169)</f>
        <v>0</v>
      </c>
      <c r="DW1169" s="233">
        <f ca="1">COUNTIF('Group Stages'!L7:L150,DT1169)</f>
        <v>0</v>
      </c>
      <c r="DX1169" s="233">
        <f ca="1">COUNTIF('Group Stages'!M7:M150,DT1169)</f>
        <v>0</v>
      </c>
      <c r="DY1169" s="233">
        <f ca="1">COUNTIF('Group Stages'!N7:N150,DT1169)</f>
        <v>0</v>
      </c>
      <c r="DZ1169" s="233">
        <f ca="1">COUNTIF('Group Stages'!O7:O150,DT1169)</f>
        <v>0</v>
      </c>
      <c r="EA1169" s="233">
        <f ca="1">COUNTIF('Group Stages'!P7:P150,DT1169)</f>
        <v>0</v>
      </c>
      <c r="EB1169" s="233">
        <f ca="1">COUNTIF('Group Stages'!Q7:Q150,DT1169)</f>
        <v>0</v>
      </c>
      <c r="EC1169" s="233">
        <f ca="1">COUNTIF('Knock Out Stages'!K7:K85,DT1169)</f>
        <v>0</v>
      </c>
      <c r="ED1169" s="233">
        <f ca="1">COUNTIF('Knock Out Stages'!L7:L85,DT1169)</f>
        <v>0</v>
      </c>
      <c r="EE1169" s="233">
        <f ca="1">COUNTIF('Knock Out Stages'!M7:M85,DT1169)</f>
        <v>0</v>
      </c>
      <c r="EF1169" s="233">
        <f ca="1">COUNTIF('Knock Out Stages'!N7:N85,DT1169)</f>
        <v>0</v>
      </c>
      <c r="EG1169" s="233">
        <f ca="1">COUNTIF('Knock Out Stages'!O7:O85,DT1169)</f>
        <v>0</v>
      </c>
      <c r="EH1169" s="233">
        <f ca="1">COUNTIF('Knock Out Stages'!P7:P85,DT1169)</f>
        <v>0</v>
      </c>
      <c r="EI1169" s="233">
        <f ca="1">COUNTIF('Knock Out Stages'!Q7:Q85,DT1169)</f>
        <v>0</v>
      </c>
      <c r="EJ1169" s="233">
        <f ca="1">COUNTIF('Knock Out Stages'!R7:R85,DT1169)</f>
        <v>0</v>
      </c>
      <c r="EK1169" s="233">
        <f t="shared" ca="1" si="979"/>
        <v>0</v>
      </c>
      <c r="EL1169" s="235">
        <f ca="1">RANK(EK1169,EK3:EK1250)+COUNTIF(EK3:EK1169,EK1169)-1</f>
        <v>1167</v>
      </c>
      <c r="EM1169" s="233" t="str">
        <f t="shared" ca="1" si="980"/>
        <v>Marcus Rashford (England)</v>
      </c>
    </row>
    <row r="1170" spans="121:143" x14ac:dyDescent="0.2">
      <c r="DQ1170" s="233" t="str">
        <f t="shared" ca="1" si="978"/>
        <v>England</v>
      </c>
      <c r="DR1170" s="233">
        <f t="shared" si="976"/>
        <v>23</v>
      </c>
      <c r="DS1170" s="233">
        <f t="shared" si="977"/>
        <v>43</v>
      </c>
      <c r="DT1170" s="233" t="str">
        <f ca="1">OFFSET(C3,DR1170,DS1170)</f>
        <v>Morgan Rogers</v>
      </c>
      <c r="DU1170" s="233">
        <f ca="1">COUNTIF('Group Stages'!J7:J150,DT1170)</f>
        <v>0</v>
      </c>
      <c r="DV1170" s="233">
        <f ca="1">COUNTIF('Group Stages'!K7:K150,DT1170)</f>
        <v>0</v>
      </c>
      <c r="DW1170" s="233">
        <f ca="1">COUNTIF('Group Stages'!L7:L150,DT1170)</f>
        <v>0</v>
      </c>
      <c r="DX1170" s="233">
        <f ca="1">COUNTIF('Group Stages'!M7:M150,DT1170)</f>
        <v>0</v>
      </c>
      <c r="DY1170" s="233">
        <f ca="1">COUNTIF('Group Stages'!N7:N150,DT1170)</f>
        <v>0</v>
      </c>
      <c r="DZ1170" s="233">
        <f ca="1">COUNTIF('Group Stages'!O7:O150,DT1170)</f>
        <v>0</v>
      </c>
      <c r="EA1170" s="233">
        <f ca="1">COUNTIF('Group Stages'!P7:P150,DT1170)</f>
        <v>0</v>
      </c>
      <c r="EB1170" s="233">
        <f ca="1">COUNTIF('Group Stages'!Q7:Q150,DT1170)</f>
        <v>0</v>
      </c>
      <c r="EC1170" s="233">
        <f ca="1">COUNTIF('Knock Out Stages'!K7:K85,DT1170)</f>
        <v>0</v>
      </c>
      <c r="ED1170" s="233">
        <f ca="1">COUNTIF('Knock Out Stages'!L7:L85,DT1170)</f>
        <v>0</v>
      </c>
      <c r="EE1170" s="233">
        <f ca="1">COUNTIF('Knock Out Stages'!M7:M85,DT1170)</f>
        <v>0</v>
      </c>
      <c r="EF1170" s="233">
        <f ca="1">COUNTIF('Knock Out Stages'!N7:N85,DT1170)</f>
        <v>0</v>
      </c>
      <c r="EG1170" s="233">
        <f ca="1">COUNTIF('Knock Out Stages'!O7:O85,DT1170)</f>
        <v>0</v>
      </c>
      <c r="EH1170" s="233">
        <f ca="1">COUNTIF('Knock Out Stages'!P7:P85,DT1170)</f>
        <v>0</v>
      </c>
      <c r="EI1170" s="233">
        <f ca="1">COUNTIF('Knock Out Stages'!Q7:Q85,DT1170)</f>
        <v>0</v>
      </c>
      <c r="EJ1170" s="233">
        <f ca="1">COUNTIF('Knock Out Stages'!R7:R85,DT1170)</f>
        <v>0</v>
      </c>
      <c r="EK1170" s="233">
        <f t="shared" ca="1" si="979"/>
        <v>0</v>
      </c>
      <c r="EL1170" s="235">
        <f ca="1">RANK(EK1170,EK3:EK1250)+COUNTIF(EK3:EK1170,EK1170)-1</f>
        <v>1168</v>
      </c>
      <c r="EM1170" s="233" t="str">
        <f t="shared" ca="1" si="980"/>
        <v>Morgan Rogers (England)</v>
      </c>
    </row>
    <row r="1171" spans="121:143" x14ac:dyDescent="0.2">
      <c r="DQ1171" s="233" t="str">
        <f t="shared" ca="1" si="978"/>
        <v>England</v>
      </c>
      <c r="DR1171" s="233">
        <f t="shared" si="976"/>
        <v>24</v>
      </c>
      <c r="DS1171" s="233">
        <f t="shared" si="977"/>
        <v>43</v>
      </c>
      <c r="DT1171" s="233" t="str">
        <f ca="1">OFFSET(C3,DR1171,DS1171)</f>
        <v>Noni Madueke</v>
      </c>
      <c r="DU1171" s="233">
        <f ca="1">COUNTIF('Group Stages'!J7:J150,DT1171)</f>
        <v>0</v>
      </c>
      <c r="DV1171" s="233">
        <f ca="1">COUNTIF('Group Stages'!K7:K150,DT1171)</f>
        <v>0</v>
      </c>
      <c r="DW1171" s="233">
        <f ca="1">COUNTIF('Group Stages'!L7:L150,DT1171)</f>
        <v>0</v>
      </c>
      <c r="DX1171" s="233">
        <f ca="1">COUNTIF('Group Stages'!M7:M150,DT1171)</f>
        <v>0</v>
      </c>
      <c r="DY1171" s="233">
        <f ca="1">COUNTIF('Group Stages'!N7:N150,DT1171)</f>
        <v>0</v>
      </c>
      <c r="DZ1171" s="233">
        <f ca="1">COUNTIF('Group Stages'!O7:O150,DT1171)</f>
        <v>0</v>
      </c>
      <c r="EA1171" s="233">
        <f ca="1">COUNTIF('Group Stages'!P7:P150,DT1171)</f>
        <v>0</v>
      </c>
      <c r="EB1171" s="233">
        <f ca="1">COUNTIF('Group Stages'!Q7:Q150,DT1171)</f>
        <v>0</v>
      </c>
      <c r="EC1171" s="233">
        <f ca="1">COUNTIF('Knock Out Stages'!K7:K85,DT1171)</f>
        <v>0</v>
      </c>
      <c r="ED1171" s="233">
        <f ca="1">COUNTIF('Knock Out Stages'!L7:L85,DT1171)</f>
        <v>0</v>
      </c>
      <c r="EE1171" s="233">
        <f ca="1">COUNTIF('Knock Out Stages'!M7:M85,DT1171)</f>
        <v>0</v>
      </c>
      <c r="EF1171" s="233">
        <f ca="1">COUNTIF('Knock Out Stages'!N7:N85,DT1171)</f>
        <v>0</v>
      </c>
      <c r="EG1171" s="233">
        <f ca="1">COUNTIF('Knock Out Stages'!O7:O85,DT1171)</f>
        <v>0</v>
      </c>
      <c r="EH1171" s="233">
        <f ca="1">COUNTIF('Knock Out Stages'!P7:P85,DT1171)</f>
        <v>0</v>
      </c>
      <c r="EI1171" s="233">
        <f ca="1">COUNTIF('Knock Out Stages'!Q7:Q85,DT1171)</f>
        <v>0</v>
      </c>
      <c r="EJ1171" s="233">
        <f ca="1">COUNTIF('Knock Out Stages'!R7:R85,DT1171)</f>
        <v>0</v>
      </c>
      <c r="EK1171" s="233">
        <f t="shared" ca="1" si="979"/>
        <v>0</v>
      </c>
      <c r="EL1171" s="235">
        <f ca="1">RANK(EK1171,EK3:EK1250)+COUNTIF(EK3:EK1171,EK1171)-1</f>
        <v>1169</v>
      </c>
      <c r="EM1171" s="233" t="str">
        <f t="shared" ca="1" si="980"/>
        <v>Noni Madueke (England)</v>
      </c>
    </row>
    <row r="1172" spans="121:143" x14ac:dyDescent="0.2">
      <c r="DQ1172" s="233" t="str">
        <f t="shared" ca="1" si="978"/>
        <v>England</v>
      </c>
      <c r="DR1172" s="233">
        <f t="shared" si="976"/>
        <v>25</v>
      </c>
      <c r="DS1172" s="233">
        <f t="shared" si="977"/>
        <v>43</v>
      </c>
      <c r="DT1172" s="233" t="str">
        <f ca="1">OFFSET(C3,DR1172,DS1172)</f>
        <v>Tino Livramento</v>
      </c>
      <c r="DU1172" s="233">
        <f ca="1">COUNTIF('Group Stages'!J7:J150,DT1172)</f>
        <v>0</v>
      </c>
      <c r="DV1172" s="233">
        <f ca="1">COUNTIF('Group Stages'!K7:K150,DT1172)</f>
        <v>0</v>
      </c>
      <c r="DW1172" s="233">
        <f ca="1">COUNTIF('Group Stages'!L7:L150,DT1172)</f>
        <v>0</v>
      </c>
      <c r="DX1172" s="233">
        <f ca="1">COUNTIF('Group Stages'!M7:M150,DT1172)</f>
        <v>0</v>
      </c>
      <c r="DY1172" s="233">
        <f ca="1">COUNTIF('Group Stages'!N7:N150,DT1172)</f>
        <v>0</v>
      </c>
      <c r="DZ1172" s="233">
        <f ca="1">COUNTIF('Group Stages'!O7:O150,DT1172)</f>
        <v>0</v>
      </c>
      <c r="EA1172" s="233">
        <f ca="1">COUNTIF('Group Stages'!P7:P150,DT1172)</f>
        <v>0</v>
      </c>
      <c r="EB1172" s="233">
        <f ca="1">COUNTIF('Group Stages'!Q7:Q150,DT1172)</f>
        <v>0</v>
      </c>
      <c r="EC1172" s="233">
        <f ca="1">COUNTIF('Knock Out Stages'!K7:K85,DT1172)</f>
        <v>0</v>
      </c>
      <c r="ED1172" s="233">
        <f ca="1">COUNTIF('Knock Out Stages'!L7:L85,DT1172)</f>
        <v>0</v>
      </c>
      <c r="EE1172" s="233">
        <f ca="1">COUNTIF('Knock Out Stages'!M7:M85,DT1172)</f>
        <v>0</v>
      </c>
      <c r="EF1172" s="233">
        <f ca="1">COUNTIF('Knock Out Stages'!N7:N85,DT1172)</f>
        <v>0</v>
      </c>
      <c r="EG1172" s="233">
        <f ca="1">COUNTIF('Knock Out Stages'!O7:O85,DT1172)</f>
        <v>0</v>
      </c>
      <c r="EH1172" s="233">
        <f ca="1">COUNTIF('Knock Out Stages'!P7:P85,DT1172)</f>
        <v>0</v>
      </c>
      <c r="EI1172" s="233">
        <f ca="1">COUNTIF('Knock Out Stages'!Q7:Q85,DT1172)</f>
        <v>0</v>
      </c>
      <c r="EJ1172" s="233">
        <f ca="1">COUNTIF('Knock Out Stages'!R7:R85,DT1172)</f>
        <v>0</v>
      </c>
      <c r="EK1172" s="233">
        <f t="shared" ca="1" si="979"/>
        <v>0</v>
      </c>
      <c r="EL1172" s="235">
        <f ca="1">RANK(EK1172,EK3:EK1250)+COUNTIF(EK3:EK1172,EK1172)-1</f>
        <v>1170</v>
      </c>
      <c r="EM1172" s="233" t="str">
        <f t="shared" ca="1" si="980"/>
        <v>Tino Livramento (England)</v>
      </c>
    </row>
    <row r="1173" spans="121:143" x14ac:dyDescent="0.2">
      <c r="DQ1173" s="233" t="str">
        <f ca="1">OFFSET(C2,DR1173,DS1173)</f>
        <v>Croatia</v>
      </c>
      <c r="DR1173" s="233">
        <f t="shared" si="976"/>
        <v>0</v>
      </c>
      <c r="DS1173" s="233">
        <f t="shared" si="977"/>
        <v>44</v>
      </c>
      <c r="DT1173" s="233" t="str">
        <f ca="1">OFFSET(C3,DR1173,DS1173)</f>
        <v>Andrej Kramaric</v>
      </c>
      <c r="DU1173" s="233">
        <f ca="1">COUNTIF('Group Stages'!J7:J150,DT1173)</f>
        <v>0</v>
      </c>
      <c r="DV1173" s="233">
        <f ca="1">COUNTIF('Group Stages'!K7:K150,DT1173)</f>
        <v>0</v>
      </c>
      <c r="DW1173" s="233">
        <f ca="1">COUNTIF('Group Stages'!L7:L150,DT1173)</f>
        <v>0</v>
      </c>
      <c r="DX1173" s="233">
        <f ca="1">COUNTIF('Group Stages'!M7:M150,DT1173)</f>
        <v>0</v>
      </c>
      <c r="DY1173" s="233">
        <f ca="1">COUNTIF('Group Stages'!N7:N150,DT1173)</f>
        <v>0</v>
      </c>
      <c r="DZ1173" s="233">
        <f ca="1">COUNTIF('Group Stages'!O7:O150,DT1173)</f>
        <v>0</v>
      </c>
      <c r="EA1173" s="233">
        <f ca="1">COUNTIF('Group Stages'!P7:P150,DT1173)</f>
        <v>0</v>
      </c>
      <c r="EB1173" s="233">
        <f ca="1">COUNTIF('Group Stages'!Q7:Q150,DT1173)</f>
        <v>0</v>
      </c>
      <c r="EC1173" s="233">
        <f ca="1">COUNTIF('Knock Out Stages'!K7:K85,DT1173)</f>
        <v>0</v>
      </c>
      <c r="ED1173" s="233">
        <f ca="1">COUNTIF('Knock Out Stages'!L7:L85,DT1173)</f>
        <v>0</v>
      </c>
      <c r="EE1173" s="233">
        <f ca="1">COUNTIF('Knock Out Stages'!M7:M85,DT1173)</f>
        <v>0</v>
      </c>
      <c r="EF1173" s="233">
        <f ca="1">COUNTIF('Knock Out Stages'!N7:N85,DT1173)</f>
        <v>0</v>
      </c>
      <c r="EG1173" s="233">
        <f ca="1">COUNTIF('Knock Out Stages'!O7:O85,DT1173)</f>
        <v>0</v>
      </c>
      <c r="EH1173" s="233">
        <f ca="1">COUNTIF('Knock Out Stages'!P7:P85,DT1173)</f>
        <v>0</v>
      </c>
      <c r="EI1173" s="233">
        <f ca="1">COUNTIF('Knock Out Stages'!Q7:Q85,DT1173)</f>
        <v>0</v>
      </c>
      <c r="EJ1173" s="233">
        <f ca="1">COUNTIF('Knock Out Stages'!R7:R85,DT1173)</f>
        <v>0</v>
      </c>
      <c r="EK1173" s="233">
        <f t="shared" ca="1" si="979"/>
        <v>0</v>
      </c>
      <c r="EL1173" s="235">
        <f ca="1">RANK(EK1173,EK3:EK1250)+COUNTIF(EK3:EK1173,EK1173)-1</f>
        <v>1171</v>
      </c>
      <c r="EM1173" s="233" t="str">
        <f t="shared" ca="1" si="980"/>
        <v>Andrej Kramaric (Croatia)</v>
      </c>
    </row>
    <row r="1174" spans="121:143" x14ac:dyDescent="0.2">
      <c r="DQ1174" s="233" t="str">
        <f ca="1">DQ1173</f>
        <v>Croatia</v>
      </c>
      <c r="DR1174" s="233">
        <f t="shared" si="976"/>
        <v>1</v>
      </c>
      <c r="DS1174" s="233">
        <f t="shared" si="977"/>
        <v>44</v>
      </c>
      <c r="DT1174" s="233" t="str">
        <f ca="1">OFFSET(C3,DR1174,DS1174)</f>
        <v>Ante Budimir</v>
      </c>
      <c r="DU1174" s="233">
        <f ca="1">COUNTIF('Group Stages'!J7:J150,DT1174)</f>
        <v>0</v>
      </c>
      <c r="DV1174" s="233">
        <f ca="1">COUNTIF('Group Stages'!K7:K150,DT1174)</f>
        <v>0</v>
      </c>
      <c r="DW1174" s="233">
        <f ca="1">COUNTIF('Group Stages'!L7:L150,DT1174)</f>
        <v>0</v>
      </c>
      <c r="DX1174" s="233">
        <f ca="1">COUNTIF('Group Stages'!M7:M150,DT1174)</f>
        <v>0</v>
      </c>
      <c r="DY1174" s="233">
        <f ca="1">COUNTIF('Group Stages'!N7:N150,DT1174)</f>
        <v>0</v>
      </c>
      <c r="DZ1174" s="233">
        <f ca="1">COUNTIF('Group Stages'!O7:O150,DT1174)</f>
        <v>0</v>
      </c>
      <c r="EA1174" s="233">
        <f ca="1">COUNTIF('Group Stages'!P7:P150,DT1174)</f>
        <v>0</v>
      </c>
      <c r="EB1174" s="233">
        <f ca="1">COUNTIF('Group Stages'!Q7:Q150,DT1174)</f>
        <v>0</v>
      </c>
      <c r="EC1174" s="233">
        <f ca="1">COUNTIF('Knock Out Stages'!K7:K85,DT1174)</f>
        <v>0</v>
      </c>
      <c r="ED1174" s="233">
        <f ca="1">COUNTIF('Knock Out Stages'!L7:L85,DT1174)</f>
        <v>0</v>
      </c>
      <c r="EE1174" s="233">
        <f ca="1">COUNTIF('Knock Out Stages'!M7:M85,DT1174)</f>
        <v>0</v>
      </c>
      <c r="EF1174" s="233">
        <f ca="1">COUNTIF('Knock Out Stages'!N7:N85,DT1174)</f>
        <v>0</v>
      </c>
      <c r="EG1174" s="233">
        <f ca="1">COUNTIF('Knock Out Stages'!O7:O85,DT1174)</f>
        <v>0</v>
      </c>
      <c r="EH1174" s="233">
        <f ca="1">COUNTIF('Knock Out Stages'!P7:P85,DT1174)</f>
        <v>0</v>
      </c>
      <c r="EI1174" s="233">
        <f ca="1">COUNTIF('Knock Out Stages'!Q7:Q85,DT1174)</f>
        <v>0</v>
      </c>
      <c r="EJ1174" s="233">
        <f ca="1">COUNTIF('Knock Out Stages'!R7:R85,DT1174)</f>
        <v>0</v>
      </c>
      <c r="EK1174" s="233">
        <f t="shared" ca="1" si="979"/>
        <v>0</v>
      </c>
      <c r="EL1174" s="235">
        <f ca="1">RANK(EK1174,EK3:EK1250)+COUNTIF(EK3:EK1174,EK1174)-1</f>
        <v>1172</v>
      </c>
      <c r="EM1174" s="233" t="str">
        <f t="shared" ca="1" si="980"/>
        <v>Ante Budimir (Croatia)</v>
      </c>
    </row>
    <row r="1175" spans="121:143" x14ac:dyDescent="0.2">
      <c r="DQ1175" s="233" t="str">
        <f t="shared" ref="DQ1175:DQ1198" ca="1" si="981">DQ1174</f>
        <v>Croatia</v>
      </c>
      <c r="DR1175" s="233">
        <f t="shared" si="976"/>
        <v>2</v>
      </c>
      <c r="DS1175" s="233">
        <f t="shared" si="977"/>
        <v>44</v>
      </c>
      <c r="DT1175" s="233" t="str">
        <f ca="1">OFFSET(C3,DR1175,DS1175)</f>
        <v>Dominik Livakovic</v>
      </c>
      <c r="DU1175" s="233">
        <f ca="1">COUNTIF('Group Stages'!J7:J150,DT1175)</f>
        <v>0</v>
      </c>
      <c r="DV1175" s="233">
        <f ca="1">COUNTIF('Group Stages'!K7:K150,DT1175)</f>
        <v>0</v>
      </c>
      <c r="DW1175" s="233">
        <f ca="1">COUNTIF('Group Stages'!L7:L150,DT1175)</f>
        <v>0</v>
      </c>
      <c r="DX1175" s="233">
        <f ca="1">COUNTIF('Group Stages'!M7:M150,DT1175)</f>
        <v>0</v>
      </c>
      <c r="DY1175" s="233">
        <f ca="1">COUNTIF('Group Stages'!N7:N150,DT1175)</f>
        <v>0</v>
      </c>
      <c r="DZ1175" s="233">
        <f ca="1">COUNTIF('Group Stages'!O7:O150,DT1175)</f>
        <v>0</v>
      </c>
      <c r="EA1175" s="233">
        <f ca="1">COUNTIF('Group Stages'!P7:P150,DT1175)</f>
        <v>0</v>
      </c>
      <c r="EB1175" s="233">
        <f ca="1">COUNTIF('Group Stages'!Q7:Q150,DT1175)</f>
        <v>0</v>
      </c>
      <c r="EC1175" s="233">
        <f ca="1">COUNTIF('Knock Out Stages'!K7:K85,DT1175)</f>
        <v>0</v>
      </c>
      <c r="ED1175" s="233">
        <f ca="1">COUNTIF('Knock Out Stages'!L7:L85,DT1175)</f>
        <v>0</v>
      </c>
      <c r="EE1175" s="233">
        <f ca="1">COUNTIF('Knock Out Stages'!M7:M85,DT1175)</f>
        <v>0</v>
      </c>
      <c r="EF1175" s="233">
        <f ca="1">COUNTIF('Knock Out Stages'!N7:N85,DT1175)</f>
        <v>0</v>
      </c>
      <c r="EG1175" s="233">
        <f ca="1">COUNTIF('Knock Out Stages'!O7:O85,DT1175)</f>
        <v>0</v>
      </c>
      <c r="EH1175" s="233">
        <f ca="1">COUNTIF('Knock Out Stages'!P7:P85,DT1175)</f>
        <v>0</v>
      </c>
      <c r="EI1175" s="233">
        <f ca="1">COUNTIF('Knock Out Stages'!Q7:Q85,DT1175)</f>
        <v>0</v>
      </c>
      <c r="EJ1175" s="233">
        <f ca="1">COUNTIF('Knock Out Stages'!R7:R85,DT1175)</f>
        <v>0</v>
      </c>
      <c r="EK1175" s="233">
        <f t="shared" ca="1" si="979"/>
        <v>0</v>
      </c>
      <c r="EL1175" s="235">
        <f ca="1">RANK(EK1175,EK3:EK1250)+COUNTIF(EK3:EK1175,EK1175)-1</f>
        <v>1173</v>
      </c>
      <c r="EM1175" s="233" t="str">
        <f t="shared" ca="1" si="980"/>
        <v>Dominik Livakovic (Croatia)</v>
      </c>
    </row>
    <row r="1176" spans="121:143" x14ac:dyDescent="0.2">
      <c r="DQ1176" s="233" t="str">
        <f t="shared" ca="1" si="981"/>
        <v>Croatia</v>
      </c>
      <c r="DR1176" s="233">
        <f t="shared" si="976"/>
        <v>3</v>
      </c>
      <c r="DS1176" s="233">
        <f t="shared" si="977"/>
        <v>44</v>
      </c>
      <c r="DT1176" s="233" t="str">
        <f ca="1">OFFSET(C3,DR1176,DS1176)</f>
        <v>Duje Caleta-Car</v>
      </c>
      <c r="DU1176" s="233">
        <f ca="1">COUNTIF('Group Stages'!J7:J150,DT1176)</f>
        <v>0</v>
      </c>
      <c r="DV1176" s="233">
        <f ca="1">COUNTIF('Group Stages'!K7:K150,DT1176)</f>
        <v>0</v>
      </c>
      <c r="DW1176" s="233">
        <f ca="1">COUNTIF('Group Stages'!L7:L150,DT1176)</f>
        <v>0</v>
      </c>
      <c r="DX1176" s="233">
        <f ca="1">COUNTIF('Group Stages'!M7:M150,DT1176)</f>
        <v>0</v>
      </c>
      <c r="DY1176" s="233">
        <f ca="1">COUNTIF('Group Stages'!N7:N150,DT1176)</f>
        <v>0</v>
      </c>
      <c r="DZ1176" s="233">
        <f ca="1">COUNTIF('Group Stages'!O7:O150,DT1176)</f>
        <v>0</v>
      </c>
      <c r="EA1176" s="233">
        <f ca="1">COUNTIF('Group Stages'!P7:P150,DT1176)</f>
        <v>0</v>
      </c>
      <c r="EB1176" s="233">
        <f ca="1">COUNTIF('Group Stages'!Q7:Q150,DT1176)</f>
        <v>0</v>
      </c>
      <c r="EC1176" s="233">
        <f ca="1">COUNTIF('Knock Out Stages'!K7:K85,DT1176)</f>
        <v>0</v>
      </c>
      <c r="ED1176" s="233">
        <f ca="1">COUNTIF('Knock Out Stages'!L7:L85,DT1176)</f>
        <v>0</v>
      </c>
      <c r="EE1176" s="233">
        <f ca="1">COUNTIF('Knock Out Stages'!M7:M85,DT1176)</f>
        <v>0</v>
      </c>
      <c r="EF1176" s="233">
        <f ca="1">COUNTIF('Knock Out Stages'!N7:N85,DT1176)</f>
        <v>0</v>
      </c>
      <c r="EG1176" s="233">
        <f ca="1">COUNTIF('Knock Out Stages'!O7:O85,DT1176)</f>
        <v>0</v>
      </c>
      <c r="EH1176" s="233">
        <f ca="1">COUNTIF('Knock Out Stages'!P7:P85,DT1176)</f>
        <v>0</v>
      </c>
      <c r="EI1176" s="233">
        <f ca="1">COUNTIF('Knock Out Stages'!Q7:Q85,DT1176)</f>
        <v>0</v>
      </c>
      <c r="EJ1176" s="233">
        <f ca="1">COUNTIF('Knock Out Stages'!R7:R85,DT1176)</f>
        <v>0</v>
      </c>
      <c r="EK1176" s="233">
        <f t="shared" ca="1" si="979"/>
        <v>0</v>
      </c>
      <c r="EL1176" s="235">
        <f ca="1">RANK(EK1176,EK3:EK1250)+COUNTIF(EK3:EK1176,EK1176)-1</f>
        <v>1174</v>
      </c>
      <c r="EM1176" s="233" t="str">
        <f t="shared" ca="1" si="980"/>
        <v>Duje Caleta-Car (Croatia)</v>
      </c>
    </row>
    <row r="1177" spans="121:143" x14ac:dyDescent="0.2">
      <c r="DQ1177" s="233" t="str">
        <f t="shared" ca="1" si="981"/>
        <v>Croatia</v>
      </c>
      <c r="DR1177" s="233">
        <f t="shared" si="976"/>
        <v>4</v>
      </c>
      <c r="DS1177" s="233">
        <f t="shared" si="977"/>
        <v>44</v>
      </c>
      <c r="DT1177" s="233" t="str">
        <f ca="1">OFFSET(C3,DR1177,DS1177)</f>
        <v>Igor Matanovic</v>
      </c>
      <c r="DU1177" s="233">
        <f ca="1">COUNTIF('Group Stages'!J7:J150,DT1177)</f>
        <v>0</v>
      </c>
      <c r="DV1177" s="233">
        <f ca="1">COUNTIF('Group Stages'!K7:K150,DT1177)</f>
        <v>0</v>
      </c>
      <c r="DW1177" s="233">
        <f ca="1">COUNTIF('Group Stages'!L7:L150,DT1177)</f>
        <v>0</v>
      </c>
      <c r="DX1177" s="233">
        <f ca="1">COUNTIF('Group Stages'!M7:M150,DT1177)</f>
        <v>0</v>
      </c>
      <c r="DY1177" s="233">
        <f ca="1">COUNTIF('Group Stages'!N7:N150,DT1177)</f>
        <v>0</v>
      </c>
      <c r="DZ1177" s="233">
        <f ca="1">COUNTIF('Group Stages'!O7:O150,DT1177)</f>
        <v>0</v>
      </c>
      <c r="EA1177" s="233">
        <f ca="1">COUNTIF('Group Stages'!P7:P150,DT1177)</f>
        <v>0</v>
      </c>
      <c r="EB1177" s="233">
        <f ca="1">COUNTIF('Group Stages'!Q7:Q150,DT1177)</f>
        <v>0</v>
      </c>
      <c r="EC1177" s="233">
        <f ca="1">COUNTIF('Knock Out Stages'!K7:K85,DT1177)</f>
        <v>0</v>
      </c>
      <c r="ED1177" s="233">
        <f ca="1">COUNTIF('Knock Out Stages'!L7:L85,DT1177)</f>
        <v>0</v>
      </c>
      <c r="EE1177" s="233">
        <f ca="1">COUNTIF('Knock Out Stages'!M7:M85,DT1177)</f>
        <v>0</v>
      </c>
      <c r="EF1177" s="233">
        <f ca="1">COUNTIF('Knock Out Stages'!N7:N85,DT1177)</f>
        <v>0</v>
      </c>
      <c r="EG1177" s="233">
        <f ca="1">COUNTIF('Knock Out Stages'!O7:O85,DT1177)</f>
        <v>0</v>
      </c>
      <c r="EH1177" s="233">
        <f ca="1">COUNTIF('Knock Out Stages'!P7:P85,DT1177)</f>
        <v>0</v>
      </c>
      <c r="EI1177" s="233">
        <f ca="1">COUNTIF('Knock Out Stages'!Q7:Q85,DT1177)</f>
        <v>0</v>
      </c>
      <c r="EJ1177" s="233">
        <f ca="1">COUNTIF('Knock Out Stages'!R7:R85,DT1177)</f>
        <v>0</v>
      </c>
      <c r="EK1177" s="233">
        <f t="shared" ca="1" si="979"/>
        <v>0</v>
      </c>
      <c r="EL1177" s="235">
        <f ca="1">RANK(EK1177,EK3:EK1250)+COUNTIF(EK3:EK1177,EK1177)-1</f>
        <v>1175</v>
      </c>
      <c r="EM1177" s="233" t="str">
        <f t="shared" ca="1" si="980"/>
        <v>Igor Matanovic (Croatia)</v>
      </c>
    </row>
    <row r="1178" spans="121:143" x14ac:dyDescent="0.2">
      <c r="DQ1178" s="233" t="str">
        <f t="shared" ca="1" si="981"/>
        <v>Croatia</v>
      </c>
      <c r="DR1178" s="233">
        <f t="shared" si="976"/>
        <v>5</v>
      </c>
      <c r="DS1178" s="233">
        <f t="shared" si="977"/>
        <v>44</v>
      </c>
      <c r="DT1178" s="233" t="str">
        <f ca="1">OFFSET(C3,DR1178,DS1178)</f>
        <v>Ivan Perisic</v>
      </c>
      <c r="DU1178" s="233">
        <f ca="1">COUNTIF('Group Stages'!J7:J150,DT1178)</f>
        <v>0</v>
      </c>
      <c r="DV1178" s="233">
        <f ca="1">COUNTIF('Group Stages'!K7:K150,DT1178)</f>
        <v>0</v>
      </c>
      <c r="DW1178" s="233">
        <f ca="1">COUNTIF('Group Stages'!L7:L150,DT1178)</f>
        <v>0</v>
      </c>
      <c r="DX1178" s="233">
        <f ca="1">COUNTIF('Group Stages'!M7:M150,DT1178)</f>
        <v>0</v>
      </c>
      <c r="DY1178" s="233">
        <f ca="1">COUNTIF('Group Stages'!N7:N150,DT1178)</f>
        <v>0</v>
      </c>
      <c r="DZ1178" s="233">
        <f ca="1">COUNTIF('Group Stages'!O7:O150,DT1178)</f>
        <v>0</v>
      </c>
      <c r="EA1178" s="233">
        <f ca="1">COUNTIF('Group Stages'!P7:P150,DT1178)</f>
        <v>0</v>
      </c>
      <c r="EB1178" s="233">
        <f ca="1">COUNTIF('Group Stages'!Q7:Q150,DT1178)</f>
        <v>0</v>
      </c>
      <c r="EC1178" s="233">
        <f ca="1">COUNTIF('Knock Out Stages'!K7:K85,DT1178)</f>
        <v>0</v>
      </c>
      <c r="ED1178" s="233">
        <f ca="1">COUNTIF('Knock Out Stages'!L7:L85,DT1178)</f>
        <v>0</v>
      </c>
      <c r="EE1178" s="233">
        <f ca="1">COUNTIF('Knock Out Stages'!M7:M85,DT1178)</f>
        <v>0</v>
      </c>
      <c r="EF1178" s="233">
        <f ca="1">COUNTIF('Knock Out Stages'!N7:N85,DT1178)</f>
        <v>0</v>
      </c>
      <c r="EG1178" s="233">
        <f ca="1">COUNTIF('Knock Out Stages'!O7:O85,DT1178)</f>
        <v>0</v>
      </c>
      <c r="EH1178" s="233">
        <f ca="1">COUNTIF('Knock Out Stages'!P7:P85,DT1178)</f>
        <v>0</v>
      </c>
      <c r="EI1178" s="233">
        <f ca="1">COUNTIF('Knock Out Stages'!Q7:Q85,DT1178)</f>
        <v>0</v>
      </c>
      <c r="EJ1178" s="233">
        <f ca="1">COUNTIF('Knock Out Stages'!R7:R85,DT1178)</f>
        <v>0</v>
      </c>
      <c r="EK1178" s="233">
        <f t="shared" ca="1" si="979"/>
        <v>0</v>
      </c>
      <c r="EL1178" s="235">
        <f ca="1">RANK(EK1178,EK3:EK1250)+COUNTIF(EK3:EK1178,EK1178)-1</f>
        <v>1176</v>
      </c>
      <c r="EM1178" s="233" t="str">
        <f t="shared" ca="1" si="980"/>
        <v>Ivan Perisic (Croatia)</v>
      </c>
    </row>
    <row r="1179" spans="121:143" x14ac:dyDescent="0.2">
      <c r="DQ1179" s="233" t="str">
        <f t="shared" ca="1" si="981"/>
        <v>Croatia</v>
      </c>
      <c r="DR1179" s="233">
        <f t="shared" si="976"/>
        <v>6</v>
      </c>
      <c r="DS1179" s="233">
        <f t="shared" si="977"/>
        <v>44</v>
      </c>
      <c r="DT1179" s="233" t="str">
        <f ca="1">OFFSET(C3,DR1179,DS1179)</f>
        <v>Ivan Smolcic</v>
      </c>
      <c r="DU1179" s="233">
        <f ca="1">COUNTIF('Group Stages'!J7:J150,DT1179)</f>
        <v>0</v>
      </c>
      <c r="DV1179" s="233">
        <f ca="1">COUNTIF('Group Stages'!K7:K150,DT1179)</f>
        <v>0</v>
      </c>
      <c r="DW1179" s="233">
        <f ca="1">COUNTIF('Group Stages'!L7:L150,DT1179)</f>
        <v>0</v>
      </c>
      <c r="DX1179" s="233">
        <f ca="1">COUNTIF('Group Stages'!M7:M150,DT1179)</f>
        <v>0</v>
      </c>
      <c r="DY1179" s="233">
        <f ca="1">COUNTIF('Group Stages'!N7:N150,DT1179)</f>
        <v>0</v>
      </c>
      <c r="DZ1179" s="233">
        <f ca="1">COUNTIF('Group Stages'!O7:O150,DT1179)</f>
        <v>0</v>
      </c>
      <c r="EA1179" s="233">
        <f ca="1">COUNTIF('Group Stages'!P7:P150,DT1179)</f>
        <v>0</v>
      </c>
      <c r="EB1179" s="233">
        <f ca="1">COUNTIF('Group Stages'!Q7:Q150,DT1179)</f>
        <v>0</v>
      </c>
      <c r="EC1179" s="233">
        <f ca="1">COUNTIF('Knock Out Stages'!K7:K85,DT1179)</f>
        <v>0</v>
      </c>
      <c r="ED1179" s="233">
        <f ca="1">COUNTIF('Knock Out Stages'!L7:L85,DT1179)</f>
        <v>0</v>
      </c>
      <c r="EE1179" s="233">
        <f ca="1">COUNTIF('Knock Out Stages'!M7:M85,DT1179)</f>
        <v>0</v>
      </c>
      <c r="EF1179" s="233">
        <f ca="1">COUNTIF('Knock Out Stages'!N7:N85,DT1179)</f>
        <v>0</v>
      </c>
      <c r="EG1179" s="233">
        <f ca="1">COUNTIF('Knock Out Stages'!O7:O85,DT1179)</f>
        <v>0</v>
      </c>
      <c r="EH1179" s="233">
        <f ca="1">COUNTIF('Knock Out Stages'!P7:P85,DT1179)</f>
        <v>0</v>
      </c>
      <c r="EI1179" s="233">
        <f ca="1">COUNTIF('Knock Out Stages'!Q7:Q85,DT1179)</f>
        <v>0</v>
      </c>
      <c r="EJ1179" s="233">
        <f ca="1">COUNTIF('Knock Out Stages'!R7:R85,DT1179)</f>
        <v>0</v>
      </c>
      <c r="EK1179" s="233">
        <f t="shared" ca="1" si="979"/>
        <v>0</v>
      </c>
      <c r="EL1179" s="235">
        <f ca="1">RANK(EK1179,EK3:EK1250)+COUNTIF(EK3:EK1179,EK1179)-1</f>
        <v>1177</v>
      </c>
      <c r="EM1179" s="233" t="str">
        <f t="shared" ca="1" si="980"/>
        <v>Ivan Smolcic (Croatia)</v>
      </c>
    </row>
    <row r="1180" spans="121:143" x14ac:dyDescent="0.2">
      <c r="DQ1180" s="233" t="str">
        <f t="shared" ca="1" si="981"/>
        <v>Croatia</v>
      </c>
      <c r="DR1180" s="233">
        <f t="shared" si="976"/>
        <v>7</v>
      </c>
      <c r="DS1180" s="233">
        <f t="shared" si="977"/>
        <v>44</v>
      </c>
      <c r="DT1180" s="233" t="str">
        <f ca="1">OFFSET(C3,DR1180,DS1180)</f>
        <v>Ivor Pandur</v>
      </c>
      <c r="DU1180" s="233">
        <f ca="1">COUNTIF('Group Stages'!J7:J150,DT1180)</f>
        <v>0</v>
      </c>
      <c r="DV1180" s="233">
        <f ca="1">COUNTIF('Group Stages'!K7:K150,DT1180)</f>
        <v>0</v>
      </c>
      <c r="DW1180" s="233">
        <f ca="1">COUNTIF('Group Stages'!L7:L150,DT1180)</f>
        <v>0</v>
      </c>
      <c r="DX1180" s="233">
        <f ca="1">COUNTIF('Group Stages'!M7:M150,DT1180)</f>
        <v>0</v>
      </c>
      <c r="DY1180" s="233">
        <f ca="1">COUNTIF('Group Stages'!N7:N150,DT1180)</f>
        <v>0</v>
      </c>
      <c r="DZ1180" s="233">
        <f ca="1">COUNTIF('Group Stages'!O7:O150,DT1180)</f>
        <v>0</v>
      </c>
      <c r="EA1180" s="233">
        <f ca="1">COUNTIF('Group Stages'!P7:P150,DT1180)</f>
        <v>0</v>
      </c>
      <c r="EB1180" s="233">
        <f ca="1">COUNTIF('Group Stages'!Q7:Q150,DT1180)</f>
        <v>0</v>
      </c>
      <c r="EC1180" s="233">
        <f ca="1">COUNTIF('Knock Out Stages'!K7:K85,DT1180)</f>
        <v>0</v>
      </c>
      <c r="ED1180" s="233">
        <f ca="1">COUNTIF('Knock Out Stages'!L7:L85,DT1180)</f>
        <v>0</v>
      </c>
      <c r="EE1180" s="233">
        <f ca="1">COUNTIF('Knock Out Stages'!M7:M85,DT1180)</f>
        <v>0</v>
      </c>
      <c r="EF1180" s="233">
        <f ca="1">COUNTIF('Knock Out Stages'!N7:N85,DT1180)</f>
        <v>0</v>
      </c>
      <c r="EG1180" s="233">
        <f ca="1">COUNTIF('Knock Out Stages'!O7:O85,DT1180)</f>
        <v>0</v>
      </c>
      <c r="EH1180" s="233">
        <f ca="1">COUNTIF('Knock Out Stages'!P7:P85,DT1180)</f>
        <v>0</v>
      </c>
      <c r="EI1180" s="233">
        <f ca="1">COUNTIF('Knock Out Stages'!Q7:Q85,DT1180)</f>
        <v>0</v>
      </c>
      <c r="EJ1180" s="233">
        <f ca="1">COUNTIF('Knock Out Stages'!R7:R85,DT1180)</f>
        <v>0</v>
      </c>
      <c r="EK1180" s="233">
        <f t="shared" ca="1" si="979"/>
        <v>0</v>
      </c>
      <c r="EL1180" s="235">
        <f ca="1">RANK(EK1180,EK3:EK1250)+COUNTIF(EK3:EK1180,EK1180)-1</f>
        <v>1178</v>
      </c>
      <c r="EM1180" s="233" t="str">
        <f t="shared" ca="1" si="980"/>
        <v>Ivor Pandur (Croatia)</v>
      </c>
    </row>
    <row r="1181" spans="121:143" x14ac:dyDescent="0.2">
      <c r="DQ1181" s="233" t="str">
        <f t="shared" ca="1" si="981"/>
        <v>Croatia</v>
      </c>
      <c r="DR1181" s="233">
        <f t="shared" si="976"/>
        <v>8</v>
      </c>
      <c r="DS1181" s="233">
        <f t="shared" si="977"/>
        <v>44</v>
      </c>
      <c r="DT1181" s="233" t="str">
        <f ca="1">OFFSET(C3,DR1181,DS1181)</f>
        <v>Josip Stanisic</v>
      </c>
      <c r="DU1181" s="233">
        <f ca="1">COUNTIF('Group Stages'!J7:J150,DT1181)</f>
        <v>0</v>
      </c>
      <c r="DV1181" s="233">
        <f ca="1">COUNTIF('Group Stages'!K7:K150,DT1181)</f>
        <v>0</v>
      </c>
      <c r="DW1181" s="233">
        <f ca="1">COUNTIF('Group Stages'!L7:L150,DT1181)</f>
        <v>0</v>
      </c>
      <c r="DX1181" s="233">
        <f ca="1">COUNTIF('Group Stages'!M7:M150,DT1181)</f>
        <v>0</v>
      </c>
      <c r="DY1181" s="233">
        <f ca="1">COUNTIF('Group Stages'!N7:N150,DT1181)</f>
        <v>0</v>
      </c>
      <c r="DZ1181" s="233">
        <f ca="1">COUNTIF('Group Stages'!O7:O150,DT1181)</f>
        <v>0</v>
      </c>
      <c r="EA1181" s="233">
        <f ca="1">COUNTIF('Group Stages'!P7:P150,DT1181)</f>
        <v>0</v>
      </c>
      <c r="EB1181" s="233">
        <f ca="1">COUNTIF('Group Stages'!Q7:Q150,DT1181)</f>
        <v>0</v>
      </c>
      <c r="EC1181" s="233">
        <f ca="1">COUNTIF('Knock Out Stages'!K7:K85,DT1181)</f>
        <v>0</v>
      </c>
      <c r="ED1181" s="233">
        <f ca="1">COUNTIF('Knock Out Stages'!L7:L85,DT1181)</f>
        <v>0</v>
      </c>
      <c r="EE1181" s="233">
        <f ca="1">COUNTIF('Knock Out Stages'!M7:M85,DT1181)</f>
        <v>0</v>
      </c>
      <c r="EF1181" s="233">
        <f ca="1">COUNTIF('Knock Out Stages'!N7:N85,DT1181)</f>
        <v>0</v>
      </c>
      <c r="EG1181" s="233">
        <f ca="1">COUNTIF('Knock Out Stages'!O7:O85,DT1181)</f>
        <v>0</v>
      </c>
      <c r="EH1181" s="233">
        <f ca="1">COUNTIF('Knock Out Stages'!P7:P85,DT1181)</f>
        <v>0</v>
      </c>
      <c r="EI1181" s="233">
        <f ca="1">COUNTIF('Knock Out Stages'!Q7:Q85,DT1181)</f>
        <v>0</v>
      </c>
      <c r="EJ1181" s="233">
        <f ca="1">COUNTIF('Knock Out Stages'!R7:R85,DT1181)</f>
        <v>0</v>
      </c>
      <c r="EK1181" s="233">
        <f t="shared" ca="1" si="979"/>
        <v>0</v>
      </c>
      <c r="EL1181" s="235">
        <f ca="1">RANK(EK1181,EK3:EK1250)+COUNTIF(EK3:EK1181,EK1181)-1</f>
        <v>1179</v>
      </c>
      <c r="EM1181" s="233" t="str">
        <f t="shared" ca="1" si="980"/>
        <v>Josip Stanisic (Croatia)</v>
      </c>
    </row>
    <row r="1182" spans="121:143" x14ac:dyDescent="0.2">
      <c r="DQ1182" s="233" t="str">
        <f t="shared" ca="1" si="981"/>
        <v>Croatia</v>
      </c>
      <c r="DR1182" s="233">
        <f t="shared" si="976"/>
        <v>9</v>
      </c>
      <c r="DS1182" s="233">
        <f t="shared" si="977"/>
        <v>44</v>
      </c>
      <c r="DT1182" s="233" t="str">
        <f ca="1">OFFSET(C3,DR1182,DS1182)</f>
        <v>Josip Sutalo</v>
      </c>
      <c r="DU1182" s="233">
        <f ca="1">COUNTIF('Group Stages'!J7:J150,DT1182)</f>
        <v>0</v>
      </c>
      <c r="DV1182" s="233">
        <f ca="1">COUNTIF('Group Stages'!K7:K150,DT1182)</f>
        <v>0</v>
      </c>
      <c r="DW1182" s="233">
        <f ca="1">COUNTIF('Group Stages'!L7:L150,DT1182)</f>
        <v>0</v>
      </c>
      <c r="DX1182" s="233">
        <f ca="1">COUNTIF('Group Stages'!M7:M150,DT1182)</f>
        <v>0</v>
      </c>
      <c r="DY1182" s="233">
        <f ca="1">COUNTIF('Group Stages'!N7:N150,DT1182)</f>
        <v>0</v>
      </c>
      <c r="DZ1182" s="233">
        <f ca="1">COUNTIF('Group Stages'!O7:O150,DT1182)</f>
        <v>0</v>
      </c>
      <c r="EA1182" s="233">
        <f ca="1">COUNTIF('Group Stages'!P7:P150,DT1182)</f>
        <v>0</v>
      </c>
      <c r="EB1182" s="233">
        <f ca="1">COUNTIF('Group Stages'!Q7:Q150,DT1182)</f>
        <v>0</v>
      </c>
      <c r="EC1182" s="233">
        <f ca="1">COUNTIF('Knock Out Stages'!K7:K85,DT1182)</f>
        <v>0</v>
      </c>
      <c r="ED1182" s="233">
        <f ca="1">COUNTIF('Knock Out Stages'!L7:L85,DT1182)</f>
        <v>0</v>
      </c>
      <c r="EE1182" s="233">
        <f ca="1">COUNTIF('Knock Out Stages'!M7:M85,DT1182)</f>
        <v>0</v>
      </c>
      <c r="EF1182" s="233">
        <f ca="1">COUNTIF('Knock Out Stages'!N7:N85,DT1182)</f>
        <v>0</v>
      </c>
      <c r="EG1182" s="233">
        <f ca="1">COUNTIF('Knock Out Stages'!O7:O85,DT1182)</f>
        <v>0</v>
      </c>
      <c r="EH1182" s="233">
        <f ca="1">COUNTIF('Knock Out Stages'!P7:P85,DT1182)</f>
        <v>0</v>
      </c>
      <c r="EI1182" s="233">
        <f ca="1">COUNTIF('Knock Out Stages'!Q7:Q85,DT1182)</f>
        <v>0</v>
      </c>
      <c r="EJ1182" s="233">
        <f ca="1">COUNTIF('Knock Out Stages'!R7:R85,DT1182)</f>
        <v>0</v>
      </c>
      <c r="EK1182" s="233">
        <f t="shared" ca="1" si="979"/>
        <v>0</v>
      </c>
      <c r="EL1182" s="235">
        <f ca="1">RANK(EK1182,EK3:EK1250)+COUNTIF(EK3:EK1182,EK1182)-1</f>
        <v>1180</v>
      </c>
      <c r="EM1182" s="233" t="str">
        <f t="shared" ca="1" si="980"/>
        <v>Josip Sutalo (Croatia)</v>
      </c>
    </row>
    <row r="1183" spans="121:143" x14ac:dyDescent="0.2">
      <c r="DQ1183" s="233" t="str">
        <f t="shared" ca="1" si="981"/>
        <v>Croatia</v>
      </c>
      <c r="DR1183" s="233">
        <f t="shared" si="976"/>
        <v>10</v>
      </c>
      <c r="DS1183" s="233">
        <f t="shared" si="977"/>
        <v>44</v>
      </c>
      <c r="DT1183" s="233" t="str">
        <f ca="1">OFFSET(C3,DR1183,DS1183)</f>
        <v>Karlo Letica</v>
      </c>
      <c r="DU1183" s="233">
        <f ca="1">COUNTIF('Group Stages'!J7:J150,DT1183)</f>
        <v>0</v>
      </c>
      <c r="DV1183" s="233">
        <f ca="1">COUNTIF('Group Stages'!K7:K150,DT1183)</f>
        <v>0</v>
      </c>
      <c r="DW1183" s="233">
        <f ca="1">COUNTIF('Group Stages'!L7:L150,DT1183)</f>
        <v>0</v>
      </c>
      <c r="DX1183" s="233">
        <f ca="1">COUNTIF('Group Stages'!M7:M150,DT1183)</f>
        <v>0</v>
      </c>
      <c r="DY1183" s="233">
        <f ca="1">COUNTIF('Group Stages'!N7:N150,DT1183)</f>
        <v>0</v>
      </c>
      <c r="DZ1183" s="233">
        <f ca="1">COUNTIF('Group Stages'!O7:O150,DT1183)</f>
        <v>0</v>
      </c>
      <c r="EA1183" s="233">
        <f ca="1">COUNTIF('Group Stages'!P7:P150,DT1183)</f>
        <v>0</v>
      </c>
      <c r="EB1183" s="233">
        <f ca="1">COUNTIF('Group Stages'!Q7:Q150,DT1183)</f>
        <v>0</v>
      </c>
      <c r="EC1183" s="233">
        <f ca="1">COUNTIF('Knock Out Stages'!K7:K85,DT1183)</f>
        <v>0</v>
      </c>
      <c r="ED1183" s="233">
        <f ca="1">COUNTIF('Knock Out Stages'!L7:L85,DT1183)</f>
        <v>0</v>
      </c>
      <c r="EE1183" s="233">
        <f ca="1">COUNTIF('Knock Out Stages'!M7:M85,DT1183)</f>
        <v>0</v>
      </c>
      <c r="EF1183" s="233">
        <f ca="1">COUNTIF('Knock Out Stages'!N7:N85,DT1183)</f>
        <v>0</v>
      </c>
      <c r="EG1183" s="233">
        <f ca="1">COUNTIF('Knock Out Stages'!O7:O85,DT1183)</f>
        <v>0</v>
      </c>
      <c r="EH1183" s="233">
        <f ca="1">COUNTIF('Knock Out Stages'!P7:P85,DT1183)</f>
        <v>0</v>
      </c>
      <c r="EI1183" s="233">
        <f ca="1">COUNTIF('Knock Out Stages'!Q7:Q85,DT1183)</f>
        <v>0</v>
      </c>
      <c r="EJ1183" s="233">
        <f ca="1">COUNTIF('Knock Out Stages'!R7:R85,DT1183)</f>
        <v>0</v>
      </c>
      <c r="EK1183" s="233">
        <f t="shared" ca="1" si="979"/>
        <v>0</v>
      </c>
      <c r="EL1183" s="235">
        <f ca="1">RANK(EK1183,EK3:EK1250)+COUNTIF(EK3:EK1183,EK1183)-1</f>
        <v>1181</v>
      </c>
      <c r="EM1183" s="233" t="str">
        <f t="shared" ca="1" si="980"/>
        <v>Karlo Letica (Croatia)</v>
      </c>
    </row>
    <row r="1184" spans="121:143" x14ac:dyDescent="0.2">
      <c r="DQ1184" s="233" t="str">
        <f t="shared" ca="1" si="981"/>
        <v>Croatia</v>
      </c>
      <c r="DR1184" s="233">
        <f t="shared" si="976"/>
        <v>11</v>
      </c>
      <c r="DS1184" s="233">
        <f t="shared" si="977"/>
        <v>44</v>
      </c>
      <c r="DT1184" s="233" t="str">
        <f ca="1">OFFSET(C3,DR1184,DS1184)</f>
        <v>Kristijan Jakic</v>
      </c>
      <c r="DU1184" s="233">
        <f ca="1">COUNTIF('Group Stages'!J7:J150,DT1184)</f>
        <v>0</v>
      </c>
      <c r="DV1184" s="233">
        <f ca="1">COUNTIF('Group Stages'!K7:K150,DT1184)</f>
        <v>0</v>
      </c>
      <c r="DW1184" s="233">
        <f ca="1">COUNTIF('Group Stages'!L7:L150,DT1184)</f>
        <v>0</v>
      </c>
      <c r="DX1184" s="233">
        <f ca="1">COUNTIF('Group Stages'!M7:M150,DT1184)</f>
        <v>0</v>
      </c>
      <c r="DY1184" s="233">
        <f ca="1">COUNTIF('Group Stages'!N7:N150,DT1184)</f>
        <v>0</v>
      </c>
      <c r="DZ1184" s="233">
        <f ca="1">COUNTIF('Group Stages'!O7:O150,DT1184)</f>
        <v>0</v>
      </c>
      <c r="EA1184" s="233">
        <f ca="1">COUNTIF('Group Stages'!P7:P150,DT1184)</f>
        <v>0</v>
      </c>
      <c r="EB1184" s="233">
        <f ca="1">COUNTIF('Group Stages'!Q7:Q150,DT1184)</f>
        <v>0</v>
      </c>
      <c r="EC1184" s="233">
        <f ca="1">COUNTIF('Knock Out Stages'!K7:K85,DT1184)</f>
        <v>0</v>
      </c>
      <c r="ED1184" s="233">
        <f ca="1">COUNTIF('Knock Out Stages'!L7:L85,DT1184)</f>
        <v>0</v>
      </c>
      <c r="EE1184" s="233">
        <f ca="1">COUNTIF('Knock Out Stages'!M7:M85,DT1184)</f>
        <v>0</v>
      </c>
      <c r="EF1184" s="233">
        <f ca="1">COUNTIF('Knock Out Stages'!N7:N85,DT1184)</f>
        <v>0</v>
      </c>
      <c r="EG1184" s="233">
        <f ca="1">COUNTIF('Knock Out Stages'!O7:O85,DT1184)</f>
        <v>0</v>
      </c>
      <c r="EH1184" s="233">
        <f ca="1">COUNTIF('Knock Out Stages'!P7:P85,DT1184)</f>
        <v>0</v>
      </c>
      <c r="EI1184" s="233">
        <f ca="1">COUNTIF('Knock Out Stages'!Q7:Q85,DT1184)</f>
        <v>0</v>
      </c>
      <c r="EJ1184" s="233">
        <f ca="1">COUNTIF('Knock Out Stages'!R7:R85,DT1184)</f>
        <v>0</v>
      </c>
      <c r="EK1184" s="233">
        <f t="shared" ca="1" si="979"/>
        <v>0</v>
      </c>
      <c r="EL1184" s="235">
        <f ca="1">RANK(EK1184,EK3:EK1250)+COUNTIF(EK3:EK1184,EK1184)-1</f>
        <v>1182</v>
      </c>
      <c r="EM1184" s="233" t="str">
        <f t="shared" ca="1" si="980"/>
        <v>Kristijan Jakic (Croatia)</v>
      </c>
    </row>
    <row r="1185" spans="121:143" x14ac:dyDescent="0.2">
      <c r="DQ1185" s="233" t="str">
        <f t="shared" ca="1" si="981"/>
        <v>Croatia</v>
      </c>
      <c r="DR1185" s="233">
        <f t="shared" si="976"/>
        <v>12</v>
      </c>
      <c r="DS1185" s="233">
        <f t="shared" si="977"/>
        <v>44</v>
      </c>
      <c r="DT1185" s="233" t="str">
        <f ca="1">OFFSET(C3,DR1185,DS1185)</f>
        <v>Lovro Majer</v>
      </c>
      <c r="DU1185" s="233">
        <f ca="1">COUNTIF('Group Stages'!J7:J150,DT1185)</f>
        <v>0</v>
      </c>
      <c r="DV1185" s="233">
        <f ca="1">COUNTIF('Group Stages'!K7:K150,DT1185)</f>
        <v>0</v>
      </c>
      <c r="DW1185" s="233">
        <f ca="1">COUNTIF('Group Stages'!L7:L150,DT1185)</f>
        <v>0</v>
      </c>
      <c r="DX1185" s="233">
        <f ca="1">COUNTIF('Group Stages'!M7:M150,DT1185)</f>
        <v>0</v>
      </c>
      <c r="DY1185" s="233">
        <f ca="1">COUNTIF('Group Stages'!N7:N150,DT1185)</f>
        <v>0</v>
      </c>
      <c r="DZ1185" s="233">
        <f ca="1">COUNTIF('Group Stages'!O7:O150,DT1185)</f>
        <v>0</v>
      </c>
      <c r="EA1185" s="233">
        <f ca="1">COUNTIF('Group Stages'!P7:P150,DT1185)</f>
        <v>0</v>
      </c>
      <c r="EB1185" s="233">
        <f ca="1">COUNTIF('Group Stages'!Q7:Q150,DT1185)</f>
        <v>0</v>
      </c>
      <c r="EC1185" s="233">
        <f ca="1">COUNTIF('Knock Out Stages'!K7:K85,DT1185)</f>
        <v>0</v>
      </c>
      <c r="ED1185" s="233">
        <f ca="1">COUNTIF('Knock Out Stages'!L7:L85,DT1185)</f>
        <v>0</v>
      </c>
      <c r="EE1185" s="233">
        <f ca="1">COUNTIF('Knock Out Stages'!M7:M85,DT1185)</f>
        <v>0</v>
      </c>
      <c r="EF1185" s="233">
        <f ca="1">COUNTIF('Knock Out Stages'!N7:N85,DT1185)</f>
        <v>0</v>
      </c>
      <c r="EG1185" s="233">
        <f ca="1">COUNTIF('Knock Out Stages'!O7:O85,DT1185)</f>
        <v>0</v>
      </c>
      <c r="EH1185" s="233">
        <f ca="1">COUNTIF('Knock Out Stages'!P7:P85,DT1185)</f>
        <v>0</v>
      </c>
      <c r="EI1185" s="233">
        <f ca="1">COUNTIF('Knock Out Stages'!Q7:Q85,DT1185)</f>
        <v>0</v>
      </c>
      <c r="EJ1185" s="233">
        <f ca="1">COUNTIF('Knock Out Stages'!R7:R85,DT1185)</f>
        <v>0</v>
      </c>
      <c r="EK1185" s="233">
        <f t="shared" ca="1" si="979"/>
        <v>0</v>
      </c>
      <c r="EL1185" s="235">
        <f ca="1">RANK(EK1185,EK3:EK1250)+COUNTIF(EK3:EK1185,EK1185)-1</f>
        <v>1183</v>
      </c>
      <c r="EM1185" s="233" t="str">
        <f t="shared" ca="1" si="980"/>
        <v>Lovro Majer (Croatia)</v>
      </c>
    </row>
    <row r="1186" spans="121:143" x14ac:dyDescent="0.2">
      <c r="DQ1186" s="233" t="str">
        <f t="shared" ca="1" si="981"/>
        <v>Croatia</v>
      </c>
      <c r="DR1186" s="233">
        <f t="shared" si="976"/>
        <v>13</v>
      </c>
      <c r="DS1186" s="233">
        <f t="shared" si="977"/>
        <v>44</v>
      </c>
      <c r="DT1186" s="233" t="str">
        <f ca="1">OFFSET(C3,DR1186,DS1186)</f>
        <v>Luka Modric</v>
      </c>
      <c r="DU1186" s="233">
        <f ca="1">COUNTIF('Group Stages'!J7:J150,DT1186)</f>
        <v>0</v>
      </c>
      <c r="DV1186" s="233">
        <f ca="1">COUNTIF('Group Stages'!K7:K150,DT1186)</f>
        <v>0</v>
      </c>
      <c r="DW1186" s="233">
        <f ca="1">COUNTIF('Group Stages'!L7:L150,DT1186)</f>
        <v>0</v>
      </c>
      <c r="DX1186" s="233">
        <f ca="1">COUNTIF('Group Stages'!M7:M150,DT1186)</f>
        <v>0</v>
      </c>
      <c r="DY1186" s="233">
        <f ca="1">COUNTIF('Group Stages'!N7:N150,DT1186)</f>
        <v>0</v>
      </c>
      <c r="DZ1186" s="233">
        <f ca="1">COUNTIF('Group Stages'!O7:O150,DT1186)</f>
        <v>0</v>
      </c>
      <c r="EA1186" s="233">
        <f ca="1">COUNTIF('Group Stages'!P7:P150,DT1186)</f>
        <v>0</v>
      </c>
      <c r="EB1186" s="233">
        <f ca="1">COUNTIF('Group Stages'!Q7:Q150,DT1186)</f>
        <v>0</v>
      </c>
      <c r="EC1186" s="233">
        <f ca="1">COUNTIF('Knock Out Stages'!K7:K85,DT1186)</f>
        <v>0</v>
      </c>
      <c r="ED1186" s="233">
        <f ca="1">COUNTIF('Knock Out Stages'!L7:L85,DT1186)</f>
        <v>0</v>
      </c>
      <c r="EE1186" s="233">
        <f ca="1">COUNTIF('Knock Out Stages'!M7:M85,DT1186)</f>
        <v>0</v>
      </c>
      <c r="EF1186" s="233">
        <f ca="1">COUNTIF('Knock Out Stages'!N7:N85,DT1186)</f>
        <v>0</v>
      </c>
      <c r="EG1186" s="233">
        <f ca="1">COUNTIF('Knock Out Stages'!O7:O85,DT1186)</f>
        <v>0</v>
      </c>
      <c r="EH1186" s="233">
        <f ca="1">COUNTIF('Knock Out Stages'!P7:P85,DT1186)</f>
        <v>0</v>
      </c>
      <c r="EI1186" s="233">
        <f ca="1">COUNTIF('Knock Out Stages'!Q7:Q85,DT1186)</f>
        <v>0</v>
      </c>
      <c r="EJ1186" s="233">
        <f ca="1">COUNTIF('Knock Out Stages'!R7:R85,DT1186)</f>
        <v>0</v>
      </c>
      <c r="EK1186" s="233">
        <f t="shared" ca="1" si="979"/>
        <v>0</v>
      </c>
      <c r="EL1186" s="235">
        <f ca="1">RANK(EK1186,EK3:EK1250)+COUNTIF(EK3:EK1186,EK1186)-1</f>
        <v>1184</v>
      </c>
      <c r="EM1186" s="233" t="str">
        <f t="shared" ca="1" si="980"/>
        <v>Luka Modric (Croatia)</v>
      </c>
    </row>
    <row r="1187" spans="121:143" x14ac:dyDescent="0.2">
      <c r="DQ1187" s="233" t="str">
        <f t="shared" ca="1" si="981"/>
        <v>Croatia</v>
      </c>
      <c r="DR1187" s="233">
        <f t="shared" si="976"/>
        <v>14</v>
      </c>
      <c r="DS1187" s="233">
        <f t="shared" si="977"/>
        <v>44</v>
      </c>
      <c r="DT1187" s="233" t="str">
        <f ca="1">OFFSET(C3,DR1187,DS1187)</f>
        <v>Luka Sucic</v>
      </c>
      <c r="DU1187" s="233">
        <f ca="1">COUNTIF('Group Stages'!J7:J150,DT1187)</f>
        <v>0</v>
      </c>
      <c r="DV1187" s="233">
        <f ca="1">COUNTIF('Group Stages'!K7:K150,DT1187)</f>
        <v>0</v>
      </c>
      <c r="DW1187" s="233">
        <f ca="1">COUNTIF('Group Stages'!L7:L150,DT1187)</f>
        <v>0</v>
      </c>
      <c r="DX1187" s="233">
        <f ca="1">COUNTIF('Group Stages'!M7:M150,DT1187)</f>
        <v>0</v>
      </c>
      <c r="DY1187" s="233">
        <f ca="1">COUNTIF('Group Stages'!N7:N150,DT1187)</f>
        <v>0</v>
      </c>
      <c r="DZ1187" s="233">
        <f ca="1">COUNTIF('Group Stages'!O7:O150,DT1187)</f>
        <v>0</v>
      </c>
      <c r="EA1187" s="233">
        <f ca="1">COUNTIF('Group Stages'!P7:P150,DT1187)</f>
        <v>0</v>
      </c>
      <c r="EB1187" s="233">
        <f ca="1">COUNTIF('Group Stages'!Q7:Q150,DT1187)</f>
        <v>0</v>
      </c>
      <c r="EC1187" s="233">
        <f ca="1">COUNTIF('Knock Out Stages'!K7:K85,DT1187)</f>
        <v>0</v>
      </c>
      <c r="ED1187" s="233">
        <f ca="1">COUNTIF('Knock Out Stages'!L7:L85,DT1187)</f>
        <v>0</v>
      </c>
      <c r="EE1187" s="233">
        <f ca="1">COUNTIF('Knock Out Stages'!M7:M85,DT1187)</f>
        <v>0</v>
      </c>
      <c r="EF1187" s="233">
        <f ca="1">COUNTIF('Knock Out Stages'!N7:N85,DT1187)</f>
        <v>0</v>
      </c>
      <c r="EG1187" s="233">
        <f ca="1">COUNTIF('Knock Out Stages'!O7:O85,DT1187)</f>
        <v>0</v>
      </c>
      <c r="EH1187" s="233">
        <f ca="1">COUNTIF('Knock Out Stages'!P7:P85,DT1187)</f>
        <v>0</v>
      </c>
      <c r="EI1187" s="233">
        <f ca="1">COUNTIF('Knock Out Stages'!Q7:Q85,DT1187)</f>
        <v>0</v>
      </c>
      <c r="EJ1187" s="233">
        <f ca="1">COUNTIF('Knock Out Stages'!R7:R85,DT1187)</f>
        <v>0</v>
      </c>
      <c r="EK1187" s="233">
        <f t="shared" ca="1" si="979"/>
        <v>0</v>
      </c>
      <c r="EL1187" s="235">
        <f ca="1">RANK(EK1187,EK3:EK1250)+COUNTIF(EK3:EK1187,EK1187)-1</f>
        <v>1185</v>
      </c>
      <c r="EM1187" s="233" t="str">
        <f t="shared" ca="1" si="980"/>
        <v>Luka Sucic (Croatia)</v>
      </c>
    </row>
    <row r="1188" spans="121:143" x14ac:dyDescent="0.2">
      <c r="DQ1188" s="233" t="str">
        <f t="shared" ca="1" si="981"/>
        <v>Croatia</v>
      </c>
      <c r="DR1188" s="233">
        <f t="shared" si="976"/>
        <v>15</v>
      </c>
      <c r="DS1188" s="233">
        <f t="shared" si="977"/>
        <v>44</v>
      </c>
      <c r="DT1188" s="233" t="str">
        <f ca="1">OFFSET(C3,DR1188,DS1188)</f>
        <v>Luka Vuskovic</v>
      </c>
      <c r="DU1188" s="233">
        <f ca="1">COUNTIF('Group Stages'!J7:J150,DT1188)</f>
        <v>0</v>
      </c>
      <c r="DV1188" s="233">
        <f ca="1">COUNTIF('Group Stages'!K7:K150,DT1188)</f>
        <v>0</v>
      </c>
      <c r="DW1188" s="233">
        <f ca="1">COUNTIF('Group Stages'!L7:L150,DT1188)</f>
        <v>0</v>
      </c>
      <c r="DX1188" s="233">
        <f ca="1">COUNTIF('Group Stages'!M7:M150,DT1188)</f>
        <v>0</v>
      </c>
      <c r="DY1188" s="233">
        <f ca="1">COUNTIF('Group Stages'!N7:N150,DT1188)</f>
        <v>0</v>
      </c>
      <c r="DZ1188" s="233">
        <f ca="1">COUNTIF('Group Stages'!O7:O150,DT1188)</f>
        <v>0</v>
      </c>
      <c r="EA1188" s="233">
        <f ca="1">COUNTIF('Group Stages'!P7:P150,DT1188)</f>
        <v>0</v>
      </c>
      <c r="EB1188" s="233">
        <f ca="1">COUNTIF('Group Stages'!Q7:Q150,DT1188)</f>
        <v>0</v>
      </c>
      <c r="EC1188" s="233">
        <f ca="1">COUNTIF('Knock Out Stages'!K7:K85,DT1188)</f>
        <v>0</v>
      </c>
      <c r="ED1188" s="233">
        <f ca="1">COUNTIF('Knock Out Stages'!L7:L85,DT1188)</f>
        <v>0</v>
      </c>
      <c r="EE1188" s="233">
        <f ca="1">COUNTIF('Knock Out Stages'!M7:M85,DT1188)</f>
        <v>0</v>
      </c>
      <c r="EF1188" s="233">
        <f ca="1">COUNTIF('Knock Out Stages'!N7:N85,DT1188)</f>
        <v>0</v>
      </c>
      <c r="EG1188" s="233">
        <f ca="1">COUNTIF('Knock Out Stages'!O7:O85,DT1188)</f>
        <v>0</v>
      </c>
      <c r="EH1188" s="233">
        <f ca="1">COUNTIF('Knock Out Stages'!P7:P85,DT1188)</f>
        <v>0</v>
      </c>
      <c r="EI1188" s="233">
        <f ca="1">COUNTIF('Knock Out Stages'!Q7:Q85,DT1188)</f>
        <v>0</v>
      </c>
      <c r="EJ1188" s="233">
        <f ca="1">COUNTIF('Knock Out Stages'!R7:R85,DT1188)</f>
        <v>0</v>
      </c>
      <c r="EK1188" s="233">
        <f t="shared" ca="1" si="979"/>
        <v>0</v>
      </c>
      <c r="EL1188" s="235">
        <f ca="1">RANK(EK1188,EK3:EK1250)+COUNTIF(EK3:EK1188,EK1188)-1</f>
        <v>1186</v>
      </c>
      <c r="EM1188" s="233" t="str">
        <f t="shared" ca="1" si="980"/>
        <v>Luka Vuskovic (Croatia)</v>
      </c>
    </row>
    <row r="1189" spans="121:143" x14ac:dyDescent="0.2">
      <c r="DQ1189" s="233" t="str">
        <f t="shared" ca="1" si="981"/>
        <v>Croatia</v>
      </c>
      <c r="DR1189" s="233">
        <f t="shared" si="976"/>
        <v>16</v>
      </c>
      <c r="DS1189" s="233">
        <f t="shared" si="977"/>
        <v>44</v>
      </c>
      <c r="DT1189" s="233" t="str">
        <f ca="1">OFFSET(C3,DR1189,DS1189)</f>
        <v>Marco Pasalic</v>
      </c>
      <c r="DU1189" s="233">
        <f ca="1">COUNTIF('Group Stages'!J7:J150,DT1189)</f>
        <v>0</v>
      </c>
      <c r="DV1189" s="233">
        <f ca="1">COUNTIF('Group Stages'!K7:K150,DT1189)</f>
        <v>0</v>
      </c>
      <c r="DW1189" s="233">
        <f ca="1">COUNTIF('Group Stages'!L7:L150,DT1189)</f>
        <v>0</v>
      </c>
      <c r="DX1189" s="233">
        <f ca="1">COUNTIF('Group Stages'!M7:M150,DT1189)</f>
        <v>0</v>
      </c>
      <c r="DY1189" s="233">
        <f ca="1">COUNTIF('Group Stages'!N7:N150,DT1189)</f>
        <v>0</v>
      </c>
      <c r="DZ1189" s="233">
        <f ca="1">COUNTIF('Group Stages'!O7:O150,DT1189)</f>
        <v>0</v>
      </c>
      <c r="EA1189" s="233">
        <f ca="1">COUNTIF('Group Stages'!P7:P150,DT1189)</f>
        <v>0</v>
      </c>
      <c r="EB1189" s="233">
        <f ca="1">COUNTIF('Group Stages'!Q7:Q150,DT1189)</f>
        <v>0</v>
      </c>
      <c r="EC1189" s="233">
        <f ca="1">COUNTIF('Knock Out Stages'!K7:K85,DT1189)</f>
        <v>0</v>
      </c>
      <c r="ED1189" s="233">
        <f ca="1">COUNTIF('Knock Out Stages'!L7:L85,DT1189)</f>
        <v>0</v>
      </c>
      <c r="EE1189" s="233">
        <f ca="1">COUNTIF('Knock Out Stages'!M7:M85,DT1189)</f>
        <v>0</v>
      </c>
      <c r="EF1189" s="233">
        <f ca="1">COUNTIF('Knock Out Stages'!N7:N85,DT1189)</f>
        <v>0</v>
      </c>
      <c r="EG1189" s="233">
        <f ca="1">COUNTIF('Knock Out Stages'!O7:O85,DT1189)</f>
        <v>0</v>
      </c>
      <c r="EH1189" s="233">
        <f ca="1">COUNTIF('Knock Out Stages'!P7:P85,DT1189)</f>
        <v>0</v>
      </c>
      <c r="EI1189" s="233">
        <f ca="1">COUNTIF('Knock Out Stages'!Q7:Q85,DT1189)</f>
        <v>0</v>
      </c>
      <c r="EJ1189" s="233">
        <f ca="1">COUNTIF('Knock Out Stages'!R7:R85,DT1189)</f>
        <v>0</v>
      </c>
      <c r="EK1189" s="233">
        <f t="shared" ca="1" si="979"/>
        <v>0</v>
      </c>
      <c r="EL1189" s="235">
        <f ca="1">RANK(EK1189,EK3:EK1250)+COUNTIF(EK3:EK1189,EK1189)-1</f>
        <v>1187</v>
      </c>
      <c r="EM1189" s="233" t="str">
        <f t="shared" ca="1" si="980"/>
        <v>Marco Pasalic (Croatia)</v>
      </c>
    </row>
    <row r="1190" spans="121:143" x14ac:dyDescent="0.2">
      <c r="DQ1190" s="233" t="str">
        <f t="shared" ca="1" si="981"/>
        <v>Croatia</v>
      </c>
      <c r="DR1190" s="233">
        <f t="shared" si="976"/>
        <v>17</v>
      </c>
      <c r="DS1190" s="233">
        <f t="shared" si="977"/>
        <v>44</v>
      </c>
      <c r="DT1190" s="233" t="str">
        <f ca="1">OFFSET(C3,DR1190,DS1190)</f>
        <v>Marin Pongracic</v>
      </c>
      <c r="DU1190" s="233">
        <f ca="1">COUNTIF('Group Stages'!J7:J150,DT1190)</f>
        <v>0</v>
      </c>
      <c r="DV1190" s="233">
        <f ca="1">COUNTIF('Group Stages'!K7:K150,DT1190)</f>
        <v>0</v>
      </c>
      <c r="DW1190" s="233">
        <f ca="1">COUNTIF('Group Stages'!L7:L150,DT1190)</f>
        <v>0</v>
      </c>
      <c r="DX1190" s="233">
        <f ca="1">COUNTIF('Group Stages'!M7:M150,DT1190)</f>
        <v>0</v>
      </c>
      <c r="DY1190" s="233">
        <f ca="1">COUNTIF('Group Stages'!N7:N150,DT1190)</f>
        <v>0</v>
      </c>
      <c r="DZ1190" s="233">
        <f ca="1">COUNTIF('Group Stages'!O7:O150,DT1190)</f>
        <v>0</v>
      </c>
      <c r="EA1190" s="233">
        <f ca="1">COUNTIF('Group Stages'!P7:P150,DT1190)</f>
        <v>0</v>
      </c>
      <c r="EB1190" s="233">
        <f ca="1">COUNTIF('Group Stages'!Q7:Q150,DT1190)</f>
        <v>0</v>
      </c>
      <c r="EC1190" s="233">
        <f ca="1">COUNTIF('Knock Out Stages'!K7:K85,DT1190)</f>
        <v>0</v>
      </c>
      <c r="ED1190" s="233">
        <f ca="1">COUNTIF('Knock Out Stages'!L7:L85,DT1190)</f>
        <v>0</v>
      </c>
      <c r="EE1190" s="233">
        <f ca="1">COUNTIF('Knock Out Stages'!M7:M85,DT1190)</f>
        <v>0</v>
      </c>
      <c r="EF1190" s="233">
        <f ca="1">COUNTIF('Knock Out Stages'!N7:N85,DT1190)</f>
        <v>0</v>
      </c>
      <c r="EG1190" s="233">
        <f ca="1">COUNTIF('Knock Out Stages'!O7:O85,DT1190)</f>
        <v>0</v>
      </c>
      <c r="EH1190" s="233">
        <f ca="1">COUNTIF('Knock Out Stages'!P7:P85,DT1190)</f>
        <v>0</v>
      </c>
      <c r="EI1190" s="233">
        <f ca="1">COUNTIF('Knock Out Stages'!Q7:Q85,DT1190)</f>
        <v>0</v>
      </c>
      <c r="EJ1190" s="233">
        <f ca="1">COUNTIF('Knock Out Stages'!R7:R85,DT1190)</f>
        <v>0</v>
      </c>
      <c r="EK1190" s="233">
        <f t="shared" ca="1" si="979"/>
        <v>0</v>
      </c>
      <c r="EL1190" s="235">
        <f ca="1">RANK(EK1190,EK3:EK1250)+COUNTIF(EK3:EK1190,EK1190)-1</f>
        <v>1188</v>
      </c>
      <c r="EM1190" s="233" t="str">
        <f t="shared" ca="1" si="980"/>
        <v>Marin Pongracic (Croatia)</v>
      </c>
    </row>
    <row r="1191" spans="121:143" x14ac:dyDescent="0.2">
      <c r="DQ1191" s="233" t="str">
        <f t="shared" ca="1" si="981"/>
        <v>Croatia</v>
      </c>
      <c r="DR1191" s="233">
        <f t="shared" si="976"/>
        <v>18</v>
      </c>
      <c r="DS1191" s="233">
        <f t="shared" si="977"/>
        <v>44</v>
      </c>
      <c r="DT1191" s="233" t="str">
        <f ca="1">OFFSET(C3,DR1191,DS1191)</f>
        <v>Mario Pasalic</v>
      </c>
      <c r="DU1191" s="233">
        <f ca="1">COUNTIF('Group Stages'!J7:J150,DT1191)</f>
        <v>0</v>
      </c>
      <c r="DV1191" s="233">
        <f ca="1">COUNTIF('Group Stages'!K7:K150,DT1191)</f>
        <v>0</v>
      </c>
      <c r="DW1191" s="233">
        <f ca="1">COUNTIF('Group Stages'!L7:L150,DT1191)</f>
        <v>0</v>
      </c>
      <c r="DX1191" s="233">
        <f ca="1">COUNTIF('Group Stages'!M7:M150,DT1191)</f>
        <v>0</v>
      </c>
      <c r="DY1191" s="233">
        <f ca="1">COUNTIF('Group Stages'!N7:N150,DT1191)</f>
        <v>0</v>
      </c>
      <c r="DZ1191" s="233">
        <f ca="1">COUNTIF('Group Stages'!O7:O150,DT1191)</f>
        <v>0</v>
      </c>
      <c r="EA1191" s="233">
        <f ca="1">COUNTIF('Group Stages'!P7:P150,DT1191)</f>
        <v>0</v>
      </c>
      <c r="EB1191" s="233">
        <f ca="1">COUNTIF('Group Stages'!Q7:Q150,DT1191)</f>
        <v>0</v>
      </c>
      <c r="EC1191" s="233">
        <f ca="1">COUNTIF('Knock Out Stages'!K7:K85,DT1191)</f>
        <v>0</v>
      </c>
      <c r="ED1191" s="233">
        <f ca="1">COUNTIF('Knock Out Stages'!L7:L85,DT1191)</f>
        <v>0</v>
      </c>
      <c r="EE1191" s="233">
        <f ca="1">COUNTIF('Knock Out Stages'!M7:M85,DT1191)</f>
        <v>0</v>
      </c>
      <c r="EF1191" s="233">
        <f ca="1">COUNTIF('Knock Out Stages'!N7:N85,DT1191)</f>
        <v>0</v>
      </c>
      <c r="EG1191" s="233">
        <f ca="1">COUNTIF('Knock Out Stages'!O7:O85,DT1191)</f>
        <v>0</v>
      </c>
      <c r="EH1191" s="233">
        <f ca="1">COUNTIF('Knock Out Stages'!P7:P85,DT1191)</f>
        <v>0</v>
      </c>
      <c r="EI1191" s="233">
        <f ca="1">COUNTIF('Knock Out Stages'!Q7:Q85,DT1191)</f>
        <v>0</v>
      </c>
      <c r="EJ1191" s="233">
        <f ca="1">COUNTIF('Knock Out Stages'!R7:R85,DT1191)</f>
        <v>0</v>
      </c>
      <c r="EK1191" s="233">
        <f t="shared" ca="1" si="979"/>
        <v>0</v>
      </c>
      <c r="EL1191" s="235">
        <f ca="1">RANK(EK1191,EK3:EK1250)+COUNTIF(EK3:EK1191,EK1191)-1</f>
        <v>1189</v>
      </c>
      <c r="EM1191" s="233" t="str">
        <f t="shared" ca="1" si="980"/>
        <v>Mario Pasalic (Croatia)</v>
      </c>
    </row>
    <row r="1192" spans="121:143" x14ac:dyDescent="0.2">
      <c r="DQ1192" s="233" t="str">
        <f t="shared" ca="1" si="981"/>
        <v>Croatia</v>
      </c>
      <c r="DR1192" s="233">
        <f t="shared" si="976"/>
        <v>19</v>
      </c>
      <c r="DS1192" s="233">
        <f t="shared" si="977"/>
        <v>44</v>
      </c>
      <c r="DT1192" s="233" t="str">
        <f ca="1">OFFSET(C3,DR1192,DS1192)</f>
        <v>Martin Baturina</v>
      </c>
      <c r="DU1192" s="233">
        <f ca="1">COUNTIF('Group Stages'!J7:J150,DT1192)</f>
        <v>0</v>
      </c>
      <c r="DV1192" s="233">
        <f ca="1">COUNTIF('Group Stages'!K7:K150,DT1192)</f>
        <v>0</v>
      </c>
      <c r="DW1192" s="233">
        <f ca="1">COUNTIF('Group Stages'!L7:L150,DT1192)</f>
        <v>0</v>
      </c>
      <c r="DX1192" s="233">
        <f ca="1">COUNTIF('Group Stages'!M7:M150,DT1192)</f>
        <v>0</v>
      </c>
      <c r="DY1192" s="233">
        <f ca="1">COUNTIF('Group Stages'!N7:N150,DT1192)</f>
        <v>0</v>
      </c>
      <c r="DZ1192" s="233">
        <f ca="1">COUNTIF('Group Stages'!O7:O150,DT1192)</f>
        <v>0</v>
      </c>
      <c r="EA1192" s="233">
        <f ca="1">COUNTIF('Group Stages'!P7:P150,DT1192)</f>
        <v>0</v>
      </c>
      <c r="EB1192" s="233">
        <f ca="1">COUNTIF('Group Stages'!Q7:Q150,DT1192)</f>
        <v>0</v>
      </c>
      <c r="EC1192" s="233">
        <f ca="1">COUNTIF('Knock Out Stages'!K7:K85,DT1192)</f>
        <v>0</v>
      </c>
      <c r="ED1192" s="233">
        <f ca="1">COUNTIF('Knock Out Stages'!L7:L85,DT1192)</f>
        <v>0</v>
      </c>
      <c r="EE1192" s="233">
        <f ca="1">COUNTIF('Knock Out Stages'!M7:M85,DT1192)</f>
        <v>0</v>
      </c>
      <c r="EF1192" s="233">
        <f ca="1">COUNTIF('Knock Out Stages'!N7:N85,DT1192)</f>
        <v>0</v>
      </c>
      <c r="EG1192" s="233">
        <f ca="1">COUNTIF('Knock Out Stages'!O7:O85,DT1192)</f>
        <v>0</v>
      </c>
      <c r="EH1192" s="233">
        <f ca="1">COUNTIF('Knock Out Stages'!P7:P85,DT1192)</f>
        <v>0</v>
      </c>
      <c r="EI1192" s="233">
        <f ca="1">COUNTIF('Knock Out Stages'!Q7:Q85,DT1192)</f>
        <v>0</v>
      </c>
      <c r="EJ1192" s="233">
        <f ca="1">COUNTIF('Knock Out Stages'!R7:R85,DT1192)</f>
        <v>0</v>
      </c>
      <c r="EK1192" s="233">
        <f t="shared" ca="1" si="979"/>
        <v>0</v>
      </c>
      <c r="EL1192" s="235">
        <f ca="1">RANK(EK1192,EK3:EK1250)+COUNTIF(EK3:EK1192,EK1192)-1</f>
        <v>1190</v>
      </c>
      <c r="EM1192" s="233" t="str">
        <f t="shared" ca="1" si="980"/>
        <v>Martin Baturina (Croatia)</v>
      </c>
    </row>
    <row r="1193" spans="121:143" x14ac:dyDescent="0.2">
      <c r="DQ1193" s="233" t="str">
        <f t="shared" ca="1" si="981"/>
        <v>Croatia</v>
      </c>
      <c r="DR1193" s="233">
        <f t="shared" si="976"/>
        <v>20</v>
      </c>
      <c r="DS1193" s="233">
        <f t="shared" si="977"/>
        <v>44</v>
      </c>
      <c r="DT1193" s="233" t="str">
        <f ca="1">OFFSET(C3,DR1193,DS1193)</f>
        <v>Martin Erlic</v>
      </c>
      <c r="DU1193" s="233">
        <f ca="1">COUNTIF('Group Stages'!J7:J150,DT1193)</f>
        <v>0</v>
      </c>
      <c r="DV1193" s="233">
        <f ca="1">COUNTIF('Group Stages'!K7:K150,DT1193)</f>
        <v>0</v>
      </c>
      <c r="DW1193" s="233">
        <f ca="1">COUNTIF('Group Stages'!L7:L150,DT1193)</f>
        <v>0</v>
      </c>
      <c r="DX1193" s="233">
        <f ca="1">COUNTIF('Group Stages'!M7:M150,DT1193)</f>
        <v>0</v>
      </c>
      <c r="DY1193" s="233">
        <f ca="1">COUNTIF('Group Stages'!N7:N150,DT1193)</f>
        <v>0</v>
      </c>
      <c r="DZ1193" s="233">
        <f ca="1">COUNTIF('Group Stages'!O7:O150,DT1193)</f>
        <v>0</v>
      </c>
      <c r="EA1193" s="233">
        <f ca="1">COUNTIF('Group Stages'!P7:P150,DT1193)</f>
        <v>0</v>
      </c>
      <c r="EB1193" s="233">
        <f ca="1">COUNTIF('Group Stages'!Q7:Q150,DT1193)</f>
        <v>0</v>
      </c>
      <c r="EC1193" s="233">
        <f ca="1">COUNTIF('Knock Out Stages'!K7:K85,DT1193)</f>
        <v>0</v>
      </c>
      <c r="ED1193" s="233">
        <f ca="1">COUNTIF('Knock Out Stages'!L7:L85,DT1193)</f>
        <v>0</v>
      </c>
      <c r="EE1193" s="233">
        <f ca="1">COUNTIF('Knock Out Stages'!M7:M85,DT1193)</f>
        <v>0</v>
      </c>
      <c r="EF1193" s="233">
        <f ca="1">COUNTIF('Knock Out Stages'!N7:N85,DT1193)</f>
        <v>0</v>
      </c>
      <c r="EG1193" s="233">
        <f ca="1">COUNTIF('Knock Out Stages'!O7:O85,DT1193)</f>
        <v>0</v>
      </c>
      <c r="EH1193" s="233">
        <f ca="1">COUNTIF('Knock Out Stages'!P7:P85,DT1193)</f>
        <v>0</v>
      </c>
      <c r="EI1193" s="233">
        <f ca="1">COUNTIF('Knock Out Stages'!Q7:Q85,DT1193)</f>
        <v>0</v>
      </c>
      <c r="EJ1193" s="233">
        <f ca="1">COUNTIF('Knock Out Stages'!R7:R85,DT1193)</f>
        <v>0</v>
      </c>
      <c r="EK1193" s="233">
        <f t="shared" ca="1" si="979"/>
        <v>0</v>
      </c>
      <c r="EL1193" s="235">
        <f ca="1">RANK(EK1193,EK3:EK1250)+COUNTIF(EK3:EK1193,EK1193)-1</f>
        <v>1191</v>
      </c>
      <c r="EM1193" s="233" t="str">
        <f t="shared" ca="1" si="980"/>
        <v>Martin Erlic (Croatia)</v>
      </c>
    </row>
    <row r="1194" spans="121:143" x14ac:dyDescent="0.2">
      <c r="DQ1194" s="233" t="str">
        <f t="shared" ca="1" si="981"/>
        <v>Croatia</v>
      </c>
      <c r="DR1194" s="233">
        <f t="shared" si="976"/>
        <v>21</v>
      </c>
      <c r="DS1194" s="233">
        <f t="shared" si="977"/>
        <v>44</v>
      </c>
      <c r="DT1194" s="233" t="str">
        <f ca="1">OFFSET(C3,DR1194,DS1194)</f>
        <v>Nikola Moro</v>
      </c>
      <c r="DU1194" s="233">
        <f ca="1">COUNTIF('Group Stages'!J7:J150,DT1194)</f>
        <v>0</v>
      </c>
      <c r="DV1194" s="233">
        <f ca="1">COUNTIF('Group Stages'!K7:K150,DT1194)</f>
        <v>0</v>
      </c>
      <c r="DW1194" s="233">
        <f ca="1">COUNTIF('Group Stages'!L7:L150,DT1194)</f>
        <v>0</v>
      </c>
      <c r="DX1194" s="233">
        <f ca="1">COUNTIF('Group Stages'!M7:M150,DT1194)</f>
        <v>0</v>
      </c>
      <c r="DY1194" s="233">
        <f ca="1">COUNTIF('Group Stages'!N7:N150,DT1194)</f>
        <v>0</v>
      </c>
      <c r="DZ1194" s="233">
        <f ca="1">COUNTIF('Group Stages'!O7:O150,DT1194)</f>
        <v>0</v>
      </c>
      <c r="EA1194" s="233">
        <f ca="1">COUNTIF('Group Stages'!P7:P150,DT1194)</f>
        <v>0</v>
      </c>
      <c r="EB1194" s="233">
        <f ca="1">COUNTIF('Group Stages'!Q7:Q150,DT1194)</f>
        <v>0</v>
      </c>
      <c r="EC1194" s="233">
        <f ca="1">COUNTIF('Knock Out Stages'!K7:K85,DT1194)</f>
        <v>0</v>
      </c>
      <c r="ED1194" s="233">
        <f ca="1">COUNTIF('Knock Out Stages'!L7:L85,DT1194)</f>
        <v>0</v>
      </c>
      <c r="EE1194" s="233">
        <f ca="1">COUNTIF('Knock Out Stages'!M7:M85,DT1194)</f>
        <v>0</v>
      </c>
      <c r="EF1194" s="233">
        <f ca="1">COUNTIF('Knock Out Stages'!N7:N85,DT1194)</f>
        <v>0</v>
      </c>
      <c r="EG1194" s="233">
        <f ca="1">COUNTIF('Knock Out Stages'!O7:O85,DT1194)</f>
        <v>0</v>
      </c>
      <c r="EH1194" s="233">
        <f ca="1">COUNTIF('Knock Out Stages'!P7:P85,DT1194)</f>
        <v>0</v>
      </c>
      <c r="EI1194" s="233">
        <f ca="1">COUNTIF('Knock Out Stages'!Q7:Q85,DT1194)</f>
        <v>0</v>
      </c>
      <c r="EJ1194" s="233">
        <f ca="1">COUNTIF('Knock Out Stages'!R7:R85,DT1194)</f>
        <v>0</v>
      </c>
      <c r="EK1194" s="233">
        <f t="shared" ca="1" si="979"/>
        <v>0</v>
      </c>
      <c r="EL1194" s="235">
        <f ca="1">RANK(EK1194,EK3:EK1250)+COUNTIF(EK3:EK1194,EK1194)-1</f>
        <v>1192</v>
      </c>
      <c r="EM1194" s="233" t="str">
        <f t="shared" ca="1" si="980"/>
        <v>Nikola Moro (Croatia)</v>
      </c>
    </row>
    <row r="1195" spans="121:143" x14ac:dyDescent="0.2">
      <c r="DQ1195" s="233" t="str">
        <f t="shared" ca="1" si="981"/>
        <v>Croatia</v>
      </c>
      <c r="DR1195" s="233">
        <f t="shared" si="976"/>
        <v>22</v>
      </c>
      <c r="DS1195" s="233">
        <f t="shared" si="977"/>
        <v>44</v>
      </c>
      <c r="DT1195" s="233" t="str">
        <f ca="1">OFFSET(C3,DR1195,DS1195)</f>
        <v>Nikola Vlasic</v>
      </c>
      <c r="DU1195" s="233">
        <f ca="1">COUNTIF('Group Stages'!J7:J150,DT1195)</f>
        <v>0</v>
      </c>
      <c r="DV1195" s="233">
        <f ca="1">COUNTIF('Group Stages'!K7:K150,DT1195)</f>
        <v>0</v>
      </c>
      <c r="DW1195" s="233">
        <f ca="1">COUNTIF('Group Stages'!L7:L150,DT1195)</f>
        <v>0</v>
      </c>
      <c r="DX1195" s="233">
        <f ca="1">COUNTIF('Group Stages'!M7:M150,DT1195)</f>
        <v>0</v>
      </c>
      <c r="DY1195" s="233">
        <f ca="1">COUNTIF('Group Stages'!N7:N150,DT1195)</f>
        <v>0</v>
      </c>
      <c r="DZ1195" s="233">
        <f ca="1">COUNTIF('Group Stages'!O7:O150,DT1195)</f>
        <v>0</v>
      </c>
      <c r="EA1195" s="233">
        <f ca="1">COUNTIF('Group Stages'!P7:P150,DT1195)</f>
        <v>0</v>
      </c>
      <c r="EB1195" s="233">
        <f ca="1">COUNTIF('Group Stages'!Q7:Q150,DT1195)</f>
        <v>0</v>
      </c>
      <c r="EC1195" s="233">
        <f ca="1">COUNTIF('Knock Out Stages'!K7:K85,DT1195)</f>
        <v>0</v>
      </c>
      <c r="ED1195" s="233">
        <f ca="1">COUNTIF('Knock Out Stages'!L7:L85,DT1195)</f>
        <v>0</v>
      </c>
      <c r="EE1195" s="233">
        <f ca="1">COUNTIF('Knock Out Stages'!M7:M85,DT1195)</f>
        <v>0</v>
      </c>
      <c r="EF1195" s="233">
        <f ca="1">COUNTIF('Knock Out Stages'!N7:N85,DT1195)</f>
        <v>0</v>
      </c>
      <c r="EG1195" s="233">
        <f ca="1">COUNTIF('Knock Out Stages'!O7:O85,DT1195)</f>
        <v>0</v>
      </c>
      <c r="EH1195" s="233">
        <f ca="1">COUNTIF('Knock Out Stages'!P7:P85,DT1195)</f>
        <v>0</v>
      </c>
      <c r="EI1195" s="233">
        <f ca="1">COUNTIF('Knock Out Stages'!Q7:Q85,DT1195)</f>
        <v>0</v>
      </c>
      <c r="EJ1195" s="233">
        <f ca="1">COUNTIF('Knock Out Stages'!R7:R85,DT1195)</f>
        <v>0</v>
      </c>
      <c r="EK1195" s="233">
        <f t="shared" ca="1" si="979"/>
        <v>0</v>
      </c>
      <c r="EL1195" s="235">
        <f ca="1">RANK(EK1195,EK3:EK1250)+COUNTIF(EK3:EK1195,EK1195)-1</f>
        <v>1193</v>
      </c>
      <c r="EM1195" s="233" t="str">
        <f t="shared" ca="1" si="980"/>
        <v>Nikola Vlasic (Croatia)</v>
      </c>
    </row>
    <row r="1196" spans="121:143" x14ac:dyDescent="0.2">
      <c r="DQ1196" s="233" t="str">
        <f t="shared" ca="1" si="981"/>
        <v>Croatia</v>
      </c>
      <c r="DR1196" s="233">
        <f t="shared" si="976"/>
        <v>23</v>
      </c>
      <c r="DS1196" s="233">
        <f t="shared" si="977"/>
        <v>44</v>
      </c>
      <c r="DT1196" s="233" t="str">
        <f ca="1">OFFSET(C3,DR1196,DS1196)</f>
        <v>Petar Musa</v>
      </c>
      <c r="DU1196" s="233">
        <f ca="1">COUNTIF('Group Stages'!J7:J150,DT1196)</f>
        <v>0</v>
      </c>
      <c r="DV1196" s="233">
        <f ca="1">COUNTIF('Group Stages'!K7:K150,DT1196)</f>
        <v>0</v>
      </c>
      <c r="DW1196" s="233">
        <f ca="1">COUNTIF('Group Stages'!L7:L150,DT1196)</f>
        <v>0</v>
      </c>
      <c r="DX1196" s="233">
        <f ca="1">COUNTIF('Group Stages'!M7:M150,DT1196)</f>
        <v>0</v>
      </c>
      <c r="DY1196" s="233">
        <f ca="1">COUNTIF('Group Stages'!N7:N150,DT1196)</f>
        <v>0</v>
      </c>
      <c r="DZ1196" s="233">
        <f ca="1">COUNTIF('Group Stages'!O7:O150,DT1196)</f>
        <v>0</v>
      </c>
      <c r="EA1196" s="233">
        <f ca="1">COUNTIF('Group Stages'!P7:P150,DT1196)</f>
        <v>0</v>
      </c>
      <c r="EB1196" s="233">
        <f ca="1">COUNTIF('Group Stages'!Q7:Q150,DT1196)</f>
        <v>0</v>
      </c>
      <c r="EC1196" s="233">
        <f ca="1">COUNTIF('Knock Out Stages'!K7:K85,DT1196)</f>
        <v>0</v>
      </c>
      <c r="ED1196" s="233">
        <f ca="1">COUNTIF('Knock Out Stages'!L7:L85,DT1196)</f>
        <v>0</v>
      </c>
      <c r="EE1196" s="233">
        <f ca="1">COUNTIF('Knock Out Stages'!M7:M85,DT1196)</f>
        <v>0</v>
      </c>
      <c r="EF1196" s="233">
        <f ca="1">COUNTIF('Knock Out Stages'!N7:N85,DT1196)</f>
        <v>0</v>
      </c>
      <c r="EG1196" s="233">
        <f ca="1">COUNTIF('Knock Out Stages'!O7:O85,DT1196)</f>
        <v>0</v>
      </c>
      <c r="EH1196" s="233">
        <f ca="1">COUNTIF('Knock Out Stages'!P7:P85,DT1196)</f>
        <v>0</v>
      </c>
      <c r="EI1196" s="233">
        <f ca="1">COUNTIF('Knock Out Stages'!Q7:Q85,DT1196)</f>
        <v>0</v>
      </c>
      <c r="EJ1196" s="233">
        <f ca="1">COUNTIF('Knock Out Stages'!R7:R85,DT1196)</f>
        <v>0</v>
      </c>
      <c r="EK1196" s="233">
        <f t="shared" ca="1" si="979"/>
        <v>0</v>
      </c>
      <c r="EL1196" s="235">
        <f ca="1">RANK(EK1196,EK3:EK1250)+COUNTIF(EK3:EK1196,EK1196)-1</f>
        <v>1194</v>
      </c>
      <c r="EM1196" s="233" t="str">
        <f t="shared" ca="1" si="980"/>
        <v>Petar Musa (Croatia)</v>
      </c>
    </row>
    <row r="1197" spans="121:143" x14ac:dyDescent="0.2">
      <c r="DQ1197" s="233" t="str">
        <f t="shared" ca="1" si="981"/>
        <v>Croatia</v>
      </c>
      <c r="DR1197" s="233">
        <f t="shared" si="976"/>
        <v>24</v>
      </c>
      <c r="DS1197" s="233">
        <f t="shared" si="977"/>
        <v>44</v>
      </c>
      <c r="DT1197" s="233" t="str">
        <f ca="1">OFFSET(C3,DR1197,DS1197)</f>
        <v>Petar Sucic</v>
      </c>
      <c r="DU1197" s="233">
        <f ca="1">COUNTIF('Group Stages'!J7:J150,DT1197)</f>
        <v>0</v>
      </c>
      <c r="DV1197" s="233">
        <f ca="1">COUNTIF('Group Stages'!K7:K150,DT1197)</f>
        <v>0</v>
      </c>
      <c r="DW1197" s="233">
        <f ca="1">COUNTIF('Group Stages'!L7:L150,DT1197)</f>
        <v>0</v>
      </c>
      <c r="DX1197" s="233">
        <f ca="1">COUNTIF('Group Stages'!M7:M150,DT1197)</f>
        <v>0</v>
      </c>
      <c r="DY1197" s="233">
        <f ca="1">COUNTIF('Group Stages'!N7:N150,DT1197)</f>
        <v>0</v>
      </c>
      <c r="DZ1197" s="233">
        <f ca="1">COUNTIF('Group Stages'!O7:O150,DT1197)</f>
        <v>0</v>
      </c>
      <c r="EA1197" s="233">
        <f ca="1">COUNTIF('Group Stages'!P7:P150,DT1197)</f>
        <v>0</v>
      </c>
      <c r="EB1197" s="233">
        <f ca="1">COUNTIF('Group Stages'!Q7:Q150,DT1197)</f>
        <v>0</v>
      </c>
      <c r="EC1197" s="233">
        <f ca="1">COUNTIF('Knock Out Stages'!K7:K85,DT1197)</f>
        <v>0</v>
      </c>
      <c r="ED1197" s="233">
        <f ca="1">COUNTIF('Knock Out Stages'!L7:L85,DT1197)</f>
        <v>0</v>
      </c>
      <c r="EE1197" s="233">
        <f ca="1">COUNTIF('Knock Out Stages'!M7:M85,DT1197)</f>
        <v>0</v>
      </c>
      <c r="EF1197" s="233">
        <f ca="1">COUNTIF('Knock Out Stages'!N7:N85,DT1197)</f>
        <v>0</v>
      </c>
      <c r="EG1197" s="233">
        <f ca="1">COUNTIF('Knock Out Stages'!O7:O85,DT1197)</f>
        <v>0</v>
      </c>
      <c r="EH1197" s="233">
        <f ca="1">COUNTIF('Knock Out Stages'!P7:P85,DT1197)</f>
        <v>0</v>
      </c>
      <c r="EI1197" s="233">
        <f ca="1">COUNTIF('Knock Out Stages'!Q7:Q85,DT1197)</f>
        <v>0</v>
      </c>
      <c r="EJ1197" s="233">
        <f ca="1">COUNTIF('Knock Out Stages'!R7:R85,DT1197)</f>
        <v>0</v>
      </c>
      <c r="EK1197" s="233">
        <f t="shared" ca="1" si="979"/>
        <v>0</v>
      </c>
      <c r="EL1197" s="235">
        <f ca="1">RANK(EK1197,EK3:EK1250)+COUNTIF(EK3:EK1197,EK1197)-1</f>
        <v>1195</v>
      </c>
      <c r="EM1197" s="233" t="str">
        <f t="shared" ca="1" si="980"/>
        <v>Petar Sucic (Croatia)</v>
      </c>
    </row>
    <row r="1198" spans="121:143" x14ac:dyDescent="0.2">
      <c r="DQ1198" s="233" t="str">
        <f t="shared" ca="1" si="981"/>
        <v>Croatia</v>
      </c>
      <c r="DR1198" s="233">
        <f t="shared" si="976"/>
        <v>25</v>
      </c>
      <c r="DS1198" s="233">
        <f t="shared" si="977"/>
        <v>44</v>
      </c>
      <c r="DT1198" s="233" t="str">
        <f ca="1">OFFSET(C3,DR1198,DS1198)</f>
        <v>Toni Fruk</v>
      </c>
      <c r="DU1198" s="233">
        <f ca="1">COUNTIF('Group Stages'!J7:J150,DT1198)</f>
        <v>0</v>
      </c>
      <c r="DV1198" s="233">
        <f ca="1">COUNTIF('Group Stages'!K7:K150,DT1198)</f>
        <v>0</v>
      </c>
      <c r="DW1198" s="233">
        <f ca="1">COUNTIF('Group Stages'!L7:L150,DT1198)</f>
        <v>0</v>
      </c>
      <c r="DX1198" s="233">
        <f ca="1">COUNTIF('Group Stages'!M7:M150,DT1198)</f>
        <v>0</v>
      </c>
      <c r="DY1198" s="233">
        <f ca="1">COUNTIF('Group Stages'!N7:N150,DT1198)</f>
        <v>0</v>
      </c>
      <c r="DZ1198" s="233">
        <f ca="1">COUNTIF('Group Stages'!O7:O150,DT1198)</f>
        <v>0</v>
      </c>
      <c r="EA1198" s="233">
        <f ca="1">COUNTIF('Group Stages'!P7:P150,DT1198)</f>
        <v>0</v>
      </c>
      <c r="EB1198" s="233">
        <f ca="1">COUNTIF('Group Stages'!Q7:Q150,DT1198)</f>
        <v>0</v>
      </c>
      <c r="EC1198" s="233">
        <f ca="1">COUNTIF('Knock Out Stages'!K7:K85,DT1198)</f>
        <v>0</v>
      </c>
      <c r="ED1198" s="233">
        <f ca="1">COUNTIF('Knock Out Stages'!L7:L85,DT1198)</f>
        <v>0</v>
      </c>
      <c r="EE1198" s="233">
        <f ca="1">COUNTIF('Knock Out Stages'!M7:M85,DT1198)</f>
        <v>0</v>
      </c>
      <c r="EF1198" s="233">
        <f ca="1">COUNTIF('Knock Out Stages'!N7:N85,DT1198)</f>
        <v>0</v>
      </c>
      <c r="EG1198" s="233">
        <f ca="1">COUNTIF('Knock Out Stages'!O7:O85,DT1198)</f>
        <v>0</v>
      </c>
      <c r="EH1198" s="233">
        <f ca="1">COUNTIF('Knock Out Stages'!P7:P85,DT1198)</f>
        <v>0</v>
      </c>
      <c r="EI1198" s="233">
        <f ca="1">COUNTIF('Knock Out Stages'!Q7:Q85,DT1198)</f>
        <v>0</v>
      </c>
      <c r="EJ1198" s="233">
        <f ca="1">COUNTIF('Knock Out Stages'!R7:R85,DT1198)</f>
        <v>0</v>
      </c>
      <c r="EK1198" s="233">
        <f t="shared" ca="1" si="979"/>
        <v>0</v>
      </c>
      <c r="EL1198" s="235">
        <f ca="1">RANK(EK1198,EK3:EK1250)+COUNTIF(EK3:EK1198,EK1198)-1</f>
        <v>1196</v>
      </c>
      <c r="EM1198" s="233" t="str">
        <f t="shared" ca="1" si="980"/>
        <v>Toni Fruk (Croatia)</v>
      </c>
    </row>
    <row r="1199" spans="121:143" x14ac:dyDescent="0.2">
      <c r="DQ1199" s="233" t="str">
        <f ca="1">OFFSET(C2,DR1199,DS1199)</f>
        <v>Ghana</v>
      </c>
      <c r="DR1199" s="233">
        <f t="shared" si="976"/>
        <v>0</v>
      </c>
      <c r="DS1199" s="233">
        <f t="shared" si="977"/>
        <v>45</v>
      </c>
      <c r="DT1199" s="233" t="str">
        <f ca="1">OFFSET(C3,DR1199,DS1199)</f>
        <v>Alexander Djiku</v>
      </c>
      <c r="DU1199" s="233">
        <f ca="1">COUNTIF('Group Stages'!J7:J150,DT1199)</f>
        <v>0</v>
      </c>
      <c r="DV1199" s="233">
        <f ca="1">COUNTIF('Group Stages'!K7:K150,DT1199)</f>
        <v>0</v>
      </c>
      <c r="DW1199" s="233">
        <f ca="1">COUNTIF('Group Stages'!L7:L150,DT1199)</f>
        <v>0</v>
      </c>
      <c r="DX1199" s="233">
        <f ca="1">COUNTIF('Group Stages'!M7:M150,DT1199)</f>
        <v>0</v>
      </c>
      <c r="DY1199" s="233">
        <f ca="1">COUNTIF('Group Stages'!N7:N150,DT1199)</f>
        <v>0</v>
      </c>
      <c r="DZ1199" s="233">
        <f ca="1">COUNTIF('Group Stages'!O7:O150,DT1199)</f>
        <v>0</v>
      </c>
      <c r="EA1199" s="233">
        <f ca="1">COUNTIF('Group Stages'!P7:P150,DT1199)</f>
        <v>0</v>
      </c>
      <c r="EB1199" s="233">
        <f ca="1">COUNTIF('Group Stages'!Q7:Q150,DT1199)</f>
        <v>0</v>
      </c>
      <c r="EC1199" s="233">
        <f ca="1">COUNTIF('Knock Out Stages'!K7:K85,DT1199)</f>
        <v>0</v>
      </c>
      <c r="ED1199" s="233">
        <f ca="1">COUNTIF('Knock Out Stages'!L7:L85,DT1199)</f>
        <v>0</v>
      </c>
      <c r="EE1199" s="233">
        <f ca="1">COUNTIF('Knock Out Stages'!M7:M85,DT1199)</f>
        <v>0</v>
      </c>
      <c r="EF1199" s="233">
        <f ca="1">COUNTIF('Knock Out Stages'!N7:N85,DT1199)</f>
        <v>0</v>
      </c>
      <c r="EG1199" s="233">
        <f ca="1">COUNTIF('Knock Out Stages'!O7:O85,DT1199)</f>
        <v>0</v>
      </c>
      <c r="EH1199" s="233">
        <f ca="1">COUNTIF('Knock Out Stages'!P7:P85,DT1199)</f>
        <v>0</v>
      </c>
      <c r="EI1199" s="233">
        <f ca="1">COUNTIF('Knock Out Stages'!Q7:Q85,DT1199)</f>
        <v>0</v>
      </c>
      <c r="EJ1199" s="233">
        <f ca="1">COUNTIF('Knock Out Stages'!R7:R85,DT1199)</f>
        <v>0</v>
      </c>
      <c r="EK1199" s="233">
        <f t="shared" ca="1" si="979"/>
        <v>0</v>
      </c>
      <c r="EL1199" s="235">
        <f ca="1">RANK(EK1199,EK3:EK1250)+COUNTIF(EK3:EK1199,EK1199)-1</f>
        <v>1197</v>
      </c>
      <c r="EM1199" s="233" t="str">
        <f t="shared" ca="1" si="980"/>
        <v>Alexander Djiku (Ghana)</v>
      </c>
    </row>
    <row r="1200" spans="121:143" x14ac:dyDescent="0.2">
      <c r="DQ1200" s="233" t="str">
        <f ca="1">DQ1199</f>
        <v>Ghana</v>
      </c>
      <c r="DR1200" s="233">
        <f t="shared" si="976"/>
        <v>1</v>
      </c>
      <c r="DS1200" s="233">
        <f t="shared" si="977"/>
        <v>45</v>
      </c>
      <c r="DT1200" s="233" t="str">
        <f ca="1">OFFSET(C3,DR1200,DS1200)</f>
        <v>Antoine Semenyo</v>
      </c>
      <c r="DU1200" s="233">
        <f ca="1">COUNTIF('Group Stages'!J7:J150,DT1200)</f>
        <v>0</v>
      </c>
      <c r="DV1200" s="233">
        <f ca="1">COUNTIF('Group Stages'!K7:K150,DT1200)</f>
        <v>0</v>
      </c>
      <c r="DW1200" s="233">
        <f ca="1">COUNTIF('Group Stages'!L7:L150,DT1200)</f>
        <v>0</v>
      </c>
      <c r="DX1200" s="233">
        <f ca="1">COUNTIF('Group Stages'!M7:M150,DT1200)</f>
        <v>0</v>
      </c>
      <c r="DY1200" s="233">
        <f ca="1">COUNTIF('Group Stages'!N7:N150,DT1200)</f>
        <v>0</v>
      </c>
      <c r="DZ1200" s="233">
        <f ca="1">COUNTIF('Group Stages'!O7:O150,DT1200)</f>
        <v>0</v>
      </c>
      <c r="EA1200" s="233">
        <f ca="1">COUNTIF('Group Stages'!P7:P150,DT1200)</f>
        <v>0</v>
      </c>
      <c r="EB1200" s="233">
        <f ca="1">COUNTIF('Group Stages'!Q7:Q150,DT1200)</f>
        <v>0</v>
      </c>
      <c r="EC1200" s="233">
        <f ca="1">COUNTIF('Knock Out Stages'!K7:K85,DT1200)</f>
        <v>0</v>
      </c>
      <c r="ED1200" s="233">
        <f ca="1">COUNTIF('Knock Out Stages'!L7:L85,DT1200)</f>
        <v>0</v>
      </c>
      <c r="EE1200" s="233">
        <f ca="1">COUNTIF('Knock Out Stages'!M7:M85,DT1200)</f>
        <v>0</v>
      </c>
      <c r="EF1200" s="233">
        <f ca="1">COUNTIF('Knock Out Stages'!N7:N85,DT1200)</f>
        <v>0</v>
      </c>
      <c r="EG1200" s="233">
        <f ca="1">COUNTIF('Knock Out Stages'!O7:O85,DT1200)</f>
        <v>0</v>
      </c>
      <c r="EH1200" s="233">
        <f ca="1">COUNTIF('Knock Out Stages'!P7:P85,DT1200)</f>
        <v>0</v>
      </c>
      <c r="EI1200" s="233">
        <f ca="1">COUNTIF('Knock Out Stages'!Q7:Q85,DT1200)</f>
        <v>0</v>
      </c>
      <c r="EJ1200" s="233">
        <f ca="1">COUNTIF('Knock Out Stages'!R7:R85,DT1200)</f>
        <v>0</v>
      </c>
      <c r="EK1200" s="233">
        <f t="shared" ca="1" si="979"/>
        <v>0</v>
      </c>
      <c r="EL1200" s="235">
        <f ca="1">RANK(EK1200,EK3:EK1250)+COUNTIF(EK3:EK1200,EK1200)-1</f>
        <v>1198</v>
      </c>
      <c r="EM1200" s="233" t="str">
        <f t="shared" ca="1" si="980"/>
        <v>Antoine Semenyo (Ghana)</v>
      </c>
    </row>
    <row r="1201" spans="121:143" x14ac:dyDescent="0.2">
      <c r="DQ1201" s="233" t="str">
        <f t="shared" ref="DQ1201:DQ1224" ca="1" si="982">DQ1200</f>
        <v>Ghana</v>
      </c>
      <c r="DR1201" s="233">
        <f t="shared" si="976"/>
        <v>2</v>
      </c>
      <c r="DS1201" s="233">
        <f t="shared" si="977"/>
        <v>45</v>
      </c>
      <c r="DT1201" s="233" t="str">
        <f ca="1">OFFSET(C3,DR1201,DS1201)</f>
        <v>Benjamin Asare</v>
      </c>
      <c r="DU1201" s="233">
        <f ca="1">COUNTIF('Group Stages'!J7:J150,DT1201)</f>
        <v>0</v>
      </c>
      <c r="DV1201" s="233">
        <f ca="1">COUNTIF('Group Stages'!K7:K150,DT1201)</f>
        <v>0</v>
      </c>
      <c r="DW1201" s="233">
        <f ca="1">COUNTIF('Group Stages'!L7:L150,DT1201)</f>
        <v>0</v>
      </c>
      <c r="DX1201" s="233">
        <f ca="1">COUNTIF('Group Stages'!M7:M150,DT1201)</f>
        <v>0</v>
      </c>
      <c r="DY1201" s="233">
        <f ca="1">COUNTIF('Group Stages'!N7:N150,DT1201)</f>
        <v>0</v>
      </c>
      <c r="DZ1201" s="233">
        <f ca="1">COUNTIF('Group Stages'!O7:O150,DT1201)</f>
        <v>0</v>
      </c>
      <c r="EA1201" s="233">
        <f ca="1">COUNTIF('Group Stages'!P7:P150,DT1201)</f>
        <v>0</v>
      </c>
      <c r="EB1201" s="233">
        <f ca="1">COUNTIF('Group Stages'!Q7:Q150,DT1201)</f>
        <v>0</v>
      </c>
      <c r="EC1201" s="233">
        <f ca="1">COUNTIF('Knock Out Stages'!K7:K85,DT1201)</f>
        <v>0</v>
      </c>
      <c r="ED1201" s="233">
        <f ca="1">COUNTIF('Knock Out Stages'!L7:L85,DT1201)</f>
        <v>0</v>
      </c>
      <c r="EE1201" s="233">
        <f ca="1">COUNTIF('Knock Out Stages'!M7:M85,DT1201)</f>
        <v>0</v>
      </c>
      <c r="EF1201" s="233">
        <f ca="1">COUNTIF('Knock Out Stages'!N7:N85,DT1201)</f>
        <v>0</v>
      </c>
      <c r="EG1201" s="233">
        <f ca="1">COUNTIF('Knock Out Stages'!O7:O85,DT1201)</f>
        <v>0</v>
      </c>
      <c r="EH1201" s="233">
        <f ca="1">COUNTIF('Knock Out Stages'!P7:P85,DT1201)</f>
        <v>0</v>
      </c>
      <c r="EI1201" s="233">
        <f ca="1">COUNTIF('Knock Out Stages'!Q7:Q85,DT1201)</f>
        <v>0</v>
      </c>
      <c r="EJ1201" s="233">
        <f ca="1">COUNTIF('Knock Out Stages'!R7:R85,DT1201)</f>
        <v>0</v>
      </c>
      <c r="EK1201" s="233">
        <f t="shared" ca="1" si="979"/>
        <v>0</v>
      </c>
      <c r="EL1201" s="235">
        <f ca="1">RANK(EK1201,EK3:EK1250)+COUNTIF(EK3:EK1201,EK1201)-1</f>
        <v>1199</v>
      </c>
      <c r="EM1201" s="233" t="str">
        <f t="shared" ca="1" si="980"/>
        <v>Benjamin Asare (Ghana)</v>
      </c>
    </row>
    <row r="1202" spans="121:143" x14ac:dyDescent="0.2">
      <c r="DQ1202" s="233" t="str">
        <f t="shared" ca="1" si="982"/>
        <v>Ghana</v>
      </c>
      <c r="DR1202" s="233">
        <f t="shared" si="976"/>
        <v>3</v>
      </c>
      <c r="DS1202" s="233">
        <f t="shared" si="977"/>
        <v>45</v>
      </c>
      <c r="DT1202" s="233" t="str">
        <f ca="1">OFFSET(C3,DR1202,DS1202)</f>
        <v>Caleb Yirenkyi</v>
      </c>
      <c r="DU1202" s="233">
        <f ca="1">COUNTIF('Group Stages'!J7:J150,DT1202)</f>
        <v>0</v>
      </c>
      <c r="DV1202" s="233">
        <f ca="1">COUNTIF('Group Stages'!K7:K150,DT1202)</f>
        <v>0</v>
      </c>
      <c r="DW1202" s="233">
        <f ca="1">COUNTIF('Group Stages'!L7:L150,DT1202)</f>
        <v>0</v>
      </c>
      <c r="DX1202" s="233">
        <f ca="1">COUNTIF('Group Stages'!M7:M150,DT1202)</f>
        <v>0</v>
      </c>
      <c r="DY1202" s="233">
        <f ca="1">COUNTIF('Group Stages'!N7:N150,DT1202)</f>
        <v>0</v>
      </c>
      <c r="DZ1202" s="233">
        <f ca="1">COUNTIF('Group Stages'!O7:O150,DT1202)</f>
        <v>0</v>
      </c>
      <c r="EA1202" s="233">
        <f ca="1">COUNTIF('Group Stages'!P7:P150,DT1202)</f>
        <v>0</v>
      </c>
      <c r="EB1202" s="233">
        <f ca="1">COUNTIF('Group Stages'!Q7:Q150,DT1202)</f>
        <v>0</v>
      </c>
      <c r="EC1202" s="233">
        <f ca="1">COUNTIF('Knock Out Stages'!K7:K85,DT1202)</f>
        <v>0</v>
      </c>
      <c r="ED1202" s="233">
        <f ca="1">COUNTIF('Knock Out Stages'!L7:L85,DT1202)</f>
        <v>0</v>
      </c>
      <c r="EE1202" s="233">
        <f ca="1">COUNTIF('Knock Out Stages'!M7:M85,DT1202)</f>
        <v>0</v>
      </c>
      <c r="EF1202" s="233">
        <f ca="1">COUNTIF('Knock Out Stages'!N7:N85,DT1202)</f>
        <v>0</v>
      </c>
      <c r="EG1202" s="233">
        <f ca="1">COUNTIF('Knock Out Stages'!O7:O85,DT1202)</f>
        <v>0</v>
      </c>
      <c r="EH1202" s="233">
        <f ca="1">COUNTIF('Knock Out Stages'!P7:P85,DT1202)</f>
        <v>0</v>
      </c>
      <c r="EI1202" s="233">
        <f ca="1">COUNTIF('Knock Out Stages'!Q7:Q85,DT1202)</f>
        <v>0</v>
      </c>
      <c r="EJ1202" s="233">
        <f ca="1">COUNTIF('Knock Out Stages'!R7:R85,DT1202)</f>
        <v>0</v>
      </c>
      <c r="EK1202" s="233">
        <f t="shared" ca="1" si="979"/>
        <v>0</v>
      </c>
      <c r="EL1202" s="235">
        <f ca="1">RANK(EK1202,EK3:EK1250)+COUNTIF(EK3:EK1202,EK1202)-1</f>
        <v>1200</v>
      </c>
      <c r="EM1202" s="233" t="str">
        <f t="shared" ca="1" si="980"/>
        <v>Caleb Yirenkyi (Ghana)</v>
      </c>
    </row>
    <row r="1203" spans="121:143" x14ac:dyDescent="0.2">
      <c r="DQ1203" s="233" t="str">
        <f t="shared" ca="1" si="982"/>
        <v>Ghana</v>
      </c>
      <c r="DR1203" s="233">
        <f t="shared" si="976"/>
        <v>4</v>
      </c>
      <c r="DS1203" s="233">
        <f t="shared" si="977"/>
        <v>45</v>
      </c>
      <c r="DT1203" s="233" t="str">
        <f ca="1">OFFSET(C3,DR1203,DS1203)</f>
        <v>Christopher Baah</v>
      </c>
      <c r="DU1203" s="233">
        <f ca="1">COUNTIF('Group Stages'!J7:J150,DT1203)</f>
        <v>0</v>
      </c>
      <c r="DV1203" s="233">
        <f ca="1">COUNTIF('Group Stages'!K7:K150,DT1203)</f>
        <v>0</v>
      </c>
      <c r="DW1203" s="233">
        <f ca="1">COUNTIF('Group Stages'!L7:L150,DT1203)</f>
        <v>0</v>
      </c>
      <c r="DX1203" s="233">
        <f ca="1">COUNTIF('Group Stages'!M7:M150,DT1203)</f>
        <v>0</v>
      </c>
      <c r="DY1203" s="233">
        <f ca="1">COUNTIF('Group Stages'!N7:N150,DT1203)</f>
        <v>0</v>
      </c>
      <c r="DZ1203" s="233">
        <f ca="1">COUNTIF('Group Stages'!O7:O150,DT1203)</f>
        <v>0</v>
      </c>
      <c r="EA1203" s="233">
        <f ca="1">COUNTIF('Group Stages'!P7:P150,DT1203)</f>
        <v>0</v>
      </c>
      <c r="EB1203" s="233">
        <f ca="1">COUNTIF('Group Stages'!Q7:Q150,DT1203)</f>
        <v>0</v>
      </c>
      <c r="EC1203" s="233">
        <f ca="1">COUNTIF('Knock Out Stages'!K7:K85,DT1203)</f>
        <v>0</v>
      </c>
      <c r="ED1203" s="233">
        <f ca="1">COUNTIF('Knock Out Stages'!L7:L85,DT1203)</f>
        <v>0</v>
      </c>
      <c r="EE1203" s="233">
        <f ca="1">COUNTIF('Knock Out Stages'!M7:M85,DT1203)</f>
        <v>0</v>
      </c>
      <c r="EF1203" s="233">
        <f ca="1">COUNTIF('Knock Out Stages'!N7:N85,DT1203)</f>
        <v>0</v>
      </c>
      <c r="EG1203" s="233">
        <f ca="1">COUNTIF('Knock Out Stages'!O7:O85,DT1203)</f>
        <v>0</v>
      </c>
      <c r="EH1203" s="233">
        <f ca="1">COUNTIF('Knock Out Stages'!P7:P85,DT1203)</f>
        <v>0</v>
      </c>
      <c r="EI1203" s="233">
        <f ca="1">COUNTIF('Knock Out Stages'!Q7:Q85,DT1203)</f>
        <v>0</v>
      </c>
      <c r="EJ1203" s="233">
        <f ca="1">COUNTIF('Knock Out Stages'!R7:R85,DT1203)</f>
        <v>0</v>
      </c>
      <c r="EK1203" s="233">
        <f t="shared" ca="1" si="979"/>
        <v>0</v>
      </c>
      <c r="EL1203" s="235">
        <f ca="1">RANK(EK1203,EK3:EK1250)+COUNTIF(EK3:EK1203,EK1203)-1</f>
        <v>1201</v>
      </c>
      <c r="EM1203" s="233" t="str">
        <f t="shared" ca="1" si="980"/>
        <v>Christopher Baah (Ghana)</v>
      </c>
    </row>
    <row r="1204" spans="121:143" x14ac:dyDescent="0.2">
      <c r="DQ1204" s="233" t="str">
        <f t="shared" ca="1" si="982"/>
        <v>Ghana</v>
      </c>
      <c r="DR1204" s="233">
        <f t="shared" si="976"/>
        <v>5</v>
      </c>
      <c r="DS1204" s="233">
        <f t="shared" si="977"/>
        <v>45</v>
      </c>
      <c r="DT1204" s="233" t="str">
        <f ca="1">OFFSET(C3,DR1204,DS1204)</f>
        <v>Daniel Agyei</v>
      </c>
      <c r="DU1204" s="233">
        <f ca="1">COUNTIF('Group Stages'!J7:J150,DT1204)</f>
        <v>0</v>
      </c>
      <c r="DV1204" s="233">
        <f ca="1">COUNTIF('Group Stages'!K7:K150,DT1204)</f>
        <v>0</v>
      </c>
      <c r="DW1204" s="233">
        <f ca="1">COUNTIF('Group Stages'!L7:L150,DT1204)</f>
        <v>0</v>
      </c>
      <c r="DX1204" s="233">
        <f ca="1">COUNTIF('Group Stages'!M7:M150,DT1204)</f>
        <v>0</v>
      </c>
      <c r="DY1204" s="233">
        <f ca="1">COUNTIF('Group Stages'!N7:N150,DT1204)</f>
        <v>0</v>
      </c>
      <c r="DZ1204" s="233">
        <f ca="1">COUNTIF('Group Stages'!O7:O150,DT1204)</f>
        <v>0</v>
      </c>
      <c r="EA1204" s="233">
        <f ca="1">COUNTIF('Group Stages'!P7:P150,DT1204)</f>
        <v>0</v>
      </c>
      <c r="EB1204" s="233">
        <f ca="1">COUNTIF('Group Stages'!Q7:Q150,DT1204)</f>
        <v>0</v>
      </c>
      <c r="EC1204" s="233">
        <f ca="1">COUNTIF('Knock Out Stages'!K7:K85,DT1204)</f>
        <v>0</v>
      </c>
      <c r="ED1204" s="233">
        <f ca="1">COUNTIF('Knock Out Stages'!L7:L85,DT1204)</f>
        <v>0</v>
      </c>
      <c r="EE1204" s="233">
        <f ca="1">COUNTIF('Knock Out Stages'!M7:M85,DT1204)</f>
        <v>0</v>
      </c>
      <c r="EF1204" s="233">
        <f ca="1">COUNTIF('Knock Out Stages'!N7:N85,DT1204)</f>
        <v>0</v>
      </c>
      <c r="EG1204" s="233">
        <f ca="1">COUNTIF('Knock Out Stages'!O7:O85,DT1204)</f>
        <v>0</v>
      </c>
      <c r="EH1204" s="233">
        <f ca="1">COUNTIF('Knock Out Stages'!P7:P85,DT1204)</f>
        <v>0</v>
      </c>
      <c r="EI1204" s="233">
        <f ca="1">COUNTIF('Knock Out Stages'!Q7:Q85,DT1204)</f>
        <v>0</v>
      </c>
      <c r="EJ1204" s="233">
        <f ca="1">COUNTIF('Knock Out Stages'!R7:R85,DT1204)</f>
        <v>0</v>
      </c>
      <c r="EK1204" s="233">
        <f t="shared" ca="1" si="979"/>
        <v>0</v>
      </c>
      <c r="EL1204" s="235">
        <f ca="1">RANK(EK1204,EK3:EK1250)+COUNTIF(EK3:EK1204,EK1204)-1</f>
        <v>1202</v>
      </c>
      <c r="EM1204" s="233" t="str">
        <f t="shared" ca="1" si="980"/>
        <v>Daniel Agyei (Ghana)</v>
      </c>
    </row>
    <row r="1205" spans="121:143" x14ac:dyDescent="0.2">
      <c r="DQ1205" s="233" t="str">
        <f t="shared" ca="1" si="982"/>
        <v>Ghana</v>
      </c>
      <c r="DR1205" s="233">
        <f t="shared" si="976"/>
        <v>6</v>
      </c>
      <c r="DS1205" s="233">
        <f t="shared" si="977"/>
        <v>45</v>
      </c>
      <c r="DT1205" s="233" t="str">
        <f ca="1">OFFSET(C3,DR1205,DS1205)</f>
        <v>Derrick Köhn</v>
      </c>
      <c r="DU1205" s="233">
        <f ca="1">COUNTIF('Group Stages'!J7:J150,DT1205)</f>
        <v>0</v>
      </c>
      <c r="DV1205" s="233">
        <f ca="1">COUNTIF('Group Stages'!K7:K150,DT1205)</f>
        <v>0</v>
      </c>
      <c r="DW1205" s="233">
        <f ca="1">COUNTIF('Group Stages'!L7:L150,DT1205)</f>
        <v>0</v>
      </c>
      <c r="DX1205" s="233">
        <f ca="1">COUNTIF('Group Stages'!M7:M150,DT1205)</f>
        <v>0</v>
      </c>
      <c r="DY1205" s="233">
        <f ca="1">COUNTIF('Group Stages'!N7:N150,DT1205)</f>
        <v>0</v>
      </c>
      <c r="DZ1205" s="233">
        <f ca="1">COUNTIF('Group Stages'!O7:O150,DT1205)</f>
        <v>0</v>
      </c>
      <c r="EA1205" s="233">
        <f ca="1">COUNTIF('Group Stages'!P7:P150,DT1205)</f>
        <v>0</v>
      </c>
      <c r="EB1205" s="233">
        <f ca="1">COUNTIF('Group Stages'!Q7:Q150,DT1205)</f>
        <v>0</v>
      </c>
      <c r="EC1205" s="233">
        <f ca="1">COUNTIF('Knock Out Stages'!K7:K85,DT1205)</f>
        <v>0</v>
      </c>
      <c r="ED1205" s="233">
        <f ca="1">COUNTIF('Knock Out Stages'!L7:L85,DT1205)</f>
        <v>0</v>
      </c>
      <c r="EE1205" s="233">
        <f ca="1">COUNTIF('Knock Out Stages'!M7:M85,DT1205)</f>
        <v>0</v>
      </c>
      <c r="EF1205" s="233">
        <f ca="1">COUNTIF('Knock Out Stages'!N7:N85,DT1205)</f>
        <v>0</v>
      </c>
      <c r="EG1205" s="233">
        <f ca="1">COUNTIF('Knock Out Stages'!O7:O85,DT1205)</f>
        <v>0</v>
      </c>
      <c r="EH1205" s="233">
        <f ca="1">COUNTIF('Knock Out Stages'!P7:P85,DT1205)</f>
        <v>0</v>
      </c>
      <c r="EI1205" s="233">
        <f ca="1">COUNTIF('Knock Out Stages'!Q7:Q85,DT1205)</f>
        <v>0</v>
      </c>
      <c r="EJ1205" s="233">
        <f ca="1">COUNTIF('Knock Out Stages'!R7:R85,DT1205)</f>
        <v>0</v>
      </c>
      <c r="EK1205" s="233">
        <f t="shared" ca="1" si="979"/>
        <v>0</v>
      </c>
      <c r="EL1205" s="235">
        <f ca="1">RANK(EK1205,EK3:EK1250)+COUNTIF(EK3:EK1205,EK1205)-1</f>
        <v>1203</v>
      </c>
      <c r="EM1205" s="233" t="str">
        <f t="shared" ca="1" si="980"/>
        <v>Derrick Köhn (Ghana)</v>
      </c>
    </row>
    <row r="1206" spans="121:143" x14ac:dyDescent="0.2">
      <c r="DQ1206" s="233" t="str">
        <f t="shared" ca="1" si="982"/>
        <v>Ghana</v>
      </c>
      <c r="DR1206" s="233">
        <f t="shared" si="976"/>
        <v>7</v>
      </c>
      <c r="DS1206" s="233">
        <f t="shared" si="977"/>
        <v>45</v>
      </c>
      <c r="DT1206" s="233" t="str">
        <f ca="1">OFFSET(C3,DR1206,DS1206)</f>
        <v>Derrick Luckassen</v>
      </c>
      <c r="DU1206" s="233">
        <f ca="1">COUNTIF('Group Stages'!J7:J150,DT1206)</f>
        <v>0</v>
      </c>
      <c r="DV1206" s="233">
        <f ca="1">COUNTIF('Group Stages'!K7:K150,DT1206)</f>
        <v>0</v>
      </c>
      <c r="DW1206" s="233">
        <f ca="1">COUNTIF('Group Stages'!L7:L150,DT1206)</f>
        <v>0</v>
      </c>
      <c r="DX1206" s="233">
        <f ca="1">COUNTIF('Group Stages'!M7:M150,DT1206)</f>
        <v>0</v>
      </c>
      <c r="DY1206" s="233">
        <f ca="1">COUNTIF('Group Stages'!N7:N150,DT1206)</f>
        <v>0</v>
      </c>
      <c r="DZ1206" s="233">
        <f ca="1">COUNTIF('Group Stages'!O7:O150,DT1206)</f>
        <v>0</v>
      </c>
      <c r="EA1206" s="233">
        <f ca="1">COUNTIF('Group Stages'!P7:P150,DT1206)</f>
        <v>0</v>
      </c>
      <c r="EB1206" s="233">
        <f ca="1">COUNTIF('Group Stages'!Q7:Q150,DT1206)</f>
        <v>0</v>
      </c>
      <c r="EC1206" s="233">
        <f ca="1">COUNTIF('Knock Out Stages'!K7:K85,DT1206)</f>
        <v>0</v>
      </c>
      <c r="ED1206" s="233">
        <f ca="1">COUNTIF('Knock Out Stages'!L7:L85,DT1206)</f>
        <v>0</v>
      </c>
      <c r="EE1206" s="233">
        <f ca="1">COUNTIF('Knock Out Stages'!M7:M85,DT1206)</f>
        <v>0</v>
      </c>
      <c r="EF1206" s="233">
        <f ca="1">COUNTIF('Knock Out Stages'!N7:N85,DT1206)</f>
        <v>0</v>
      </c>
      <c r="EG1206" s="233">
        <f ca="1">COUNTIF('Knock Out Stages'!O7:O85,DT1206)</f>
        <v>0</v>
      </c>
      <c r="EH1206" s="233">
        <f ca="1">COUNTIF('Knock Out Stages'!P7:P85,DT1206)</f>
        <v>0</v>
      </c>
      <c r="EI1206" s="233">
        <f ca="1">COUNTIF('Knock Out Stages'!Q7:Q85,DT1206)</f>
        <v>0</v>
      </c>
      <c r="EJ1206" s="233">
        <f ca="1">COUNTIF('Knock Out Stages'!R7:R85,DT1206)</f>
        <v>0</v>
      </c>
      <c r="EK1206" s="233">
        <f t="shared" ca="1" si="979"/>
        <v>0</v>
      </c>
      <c r="EL1206" s="235">
        <f ca="1">RANK(EK1206,EK3:EK1250)+COUNTIF(EK3:EK1206,EK1206)-1</f>
        <v>1204</v>
      </c>
      <c r="EM1206" s="233" t="str">
        <f t="shared" ca="1" si="980"/>
        <v>Derrick Luckassen (Ghana)</v>
      </c>
    </row>
    <row r="1207" spans="121:143" x14ac:dyDescent="0.2">
      <c r="DQ1207" s="233" t="str">
        <f t="shared" ca="1" si="982"/>
        <v>Ghana</v>
      </c>
      <c r="DR1207" s="233">
        <f t="shared" si="976"/>
        <v>8</v>
      </c>
      <c r="DS1207" s="233">
        <f t="shared" si="977"/>
        <v>45</v>
      </c>
      <c r="DT1207" s="233" t="str">
        <f ca="1">OFFSET(C3,DR1207,DS1207)</f>
        <v>Elisha Owusu</v>
      </c>
      <c r="DU1207" s="233">
        <f ca="1">COUNTIF('Group Stages'!J7:J150,DT1207)</f>
        <v>0</v>
      </c>
      <c r="DV1207" s="233">
        <f ca="1">COUNTIF('Group Stages'!K7:K150,DT1207)</f>
        <v>0</v>
      </c>
      <c r="DW1207" s="233">
        <f ca="1">COUNTIF('Group Stages'!L7:L150,DT1207)</f>
        <v>0</v>
      </c>
      <c r="DX1207" s="233">
        <f ca="1">COUNTIF('Group Stages'!M7:M150,DT1207)</f>
        <v>0</v>
      </c>
      <c r="DY1207" s="233">
        <f ca="1">COUNTIF('Group Stages'!N7:N150,DT1207)</f>
        <v>0</v>
      </c>
      <c r="DZ1207" s="233">
        <f ca="1">COUNTIF('Group Stages'!O7:O150,DT1207)</f>
        <v>0</v>
      </c>
      <c r="EA1207" s="233">
        <f ca="1">COUNTIF('Group Stages'!P7:P150,DT1207)</f>
        <v>0</v>
      </c>
      <c r="EB1207" s="233">
        <f ca="1">COUNTIF('Group Stages'!Q7:Q150,DT1207)</f>
        <v>0</v>
      </c>
      <c r="EC1207" s="233">
        <f ca="1">COUNTIF('Knock Out Stages'!K7:K85,DT1207)</f>
        <v>0</v>
      </c>
      <c r="ED1207" s="233">
        <f ca="1">COUNTIF('Knock Out Stages'!L7:L85,DT1207)</f>
        <v>0</v>
      </c>
      <c r="EE1207" s="233">
        <f ca="1">COUNTIF('Knock Out Stages'!M7:M85,DT1207)</f>
        <v>0</v>
      </c>
      <c r="EF1207" s="233">
        <f ca="1">COUNTIF('Knock Out Stages'!N7:N85,DT1207)</f>
        <v>0</v>
      </c>
      <c r="EG1207" s="233">
        <f ca="1">COUNTIF('Knock Out Stages'!O7:O85,DT1207)</f>
        <v>0</v>
      </c>
      <c r="EH1207" s="233">
        <f ca="1">COUNTIF('Knock Out Stages'!P7:P85,DT1207)</f>
        <v>0</v>
      </c>
      <c r="EI1207" s="233">
        <f ca="1">COUNTIF('Knock Out Stages'!Q7:Q85,DT1207)</f>
        <v>0</v>
      </c>
      <c r="EJ1207" s="233">
        <f ca="1">COUNTIF('Knock Out Stages'!R7:R85,DT1207)</f>
        <v>0</v>
      </c>
      <c r="EK1207" s="233">
        <f t="shared" ca="1" si="979"/>
        <v>0</v>
      </c>
      <c r="EL1207" s="235">
        <f ca="1">RANK(EK1207,EK3:EK1250)+COUNTIF(EK3:EK1207,EK1207)-1</f>
        <v>1205</v>
      </c>
      <c r="EM1207" s="233" t="str">
        <f t="shared" ca="1" si="980"/>
        <v>Elisha Owusu (Ghana)</v>
      </c>
    </row>
    <row r="1208" spans="121:143" x14ac:dyDescent="0.2">
      <c r="DQ1208" s="233" t="str">
        <f t="shared" ca="1" si="982"/>
        <v>Ghana</v>
      </c>
      <c r="DR1208" s="233">
        <f t="shared" ref="DR1208:DR1250" si="983">DR1182</f>
        <v>9</v>
      </c>
      <c r="DS1208" s="233">
        <f t="shared" ref="DS1208:DS1250" si="984">DS1182+1</f>
        <v>45</v>
      </c>
      <c r="DT1208" s="233" t="str">
        <f ca="1">OFFSET(C3,DR1208,DS1208)</f>
        <v>Fatawu Issahaku</v>
      </c>
      <c r="DU1208" s="233">
        <f ca="1">COUNTIF('Group Stages'!J7:J150,DT1208)</f>
        <v>0</v>
      </c>
      <c r="DV1208" s="233">
        <f ca="1">COUNTIF('Group Stages'!K7:K150,DT1208)</f>
        <v>0</v>
      </c>
      <c r="DW1208" s="233">
        <f ca="1">COUNTIF('Group Stages'!L7:L150,DT1208)</f>
        <v>0</v>
      </c>
      <c r="DX1208" s="233">
        <f ca="1">COUNTIF('Group Stages'!M7:M150,DT1208)</f>
        <v>0</v>
      </c>
      <c r="DY1208" s="233">
        <f ca="1">COUNTIF('Group Stages'!N7:N150,DT1208)</f>
        <v>0</v>
      </c>
      <c r="DZ1208" s="233">
        <f ca="1">COUNTIF('Group Stages'!O7:O150,DT1208)</f>
        <v>0</v>
      </c>
      <c r="EA1208" s="233">
        <f ca="1">COUNTIF('Group Stages'!P7:P150,DT1208)</f>
        <v>0</v>
      </c>
      <c r="EB1208" s="233">
        <f ca="1">COUNTIF('Group Stages'!Q7:Q150,DT1208)</f>
        <v>0</v>
      </c>
      <c r="EC1208" s="233">
        <f ca="1">COUNTIF('Knock Out Stages'!K7:K85,DT1208)</f>
        <v>0</v>
      </c>
      <c r="ED1208" s="233">
        <f ca="1">COUNTIF('Knock Out Stages'!L7:L85,DT1208)</f>
        <v>0</v>
      </c>
      <c r="EE1208" s="233">
        <f ca="1">COUNTIF('Knock Out Stages'!M7:M85,DT1208)</f>
        <v>0</v>
      </c>
      <c r="EF1208" s="233">
        <f ca="1">COUNTIF('Knock Out Stages'!N7:N85,DT1208)</f>
        <v>0</v>
      </c>
      <c r="EG1208" s="233">
        <f ca="1">COUNTIF('Knock Out Stages'!O7:O85,DT1208)</f>
        <v>0</v>
      </c>
      <c r="EH1208" s="233">
        <f ca="1">COUNTIF('Knock Out Stages'!P7:P85,DT1208)</f>
        <v>0</v>
      </c>
      <c r="EI1208" s="233">
        <f ca="1">COUNTIF('Knock Out Stages'!Q7:Q85,DT1208)</f>
        <v>0</v>
      </c>
      <c r="EJ1208" s="233">
        <f ca="1">COUNTIF('Knock Out Stages'!R7:R85,DT1208)</f>
        <v>0</v>
      </c>
      <c r="EK1208" s="233">
        <f t="shared" ca="1" si="979"/>
        <v>0</v>
      </c>
      <c r="EL1208" s="235">
        <f ca="1">RANK(EK1208,EK3:EK1250)+COUNTIF(EK3:EK1208,EK1208)-1</f>
        <v>1206</v>
      </c>
      <c r="EM1208" s="233" t="str">
        <f t="shared" ca="1" si="980"/>
        <v>Fatawu Issahaku (Ghana)</v>
      </c>
    </row>
    <row r="1209" spans="121:143" x14ac:dyDescent="0.2">
      <c r="DQ1209" s="233" t="str">
        <f t="shared" ca="1" si="982"/>
        <v>Ghana</v>
      </c>
      <c r="DR1209" s="233">
        <f t="shared" si="983"/>
        <v>10</v>
      </c>
      <c r="DS1209" s="233">
        <f t="shared" si="984"/>
        <v>45</v>
      </c>
      <c r="DT1209" s="233" t="str">
        <f ca="1">OFFSET(C3,DR1209,DS1209)</f>
        <v>Gideon Mensah</v>
      </c>
      <c r="DU1209" s="233">
        <f ca="1">COUNTIF('Group Stages'!J7:J150,DT1209)</f>
        <v>0</v>
      </c>
      <c r="DV1209" s="233">
        <f ca="1">COUNTIF('Group Stages'!K7:K150,DT1209)</f>
        <v>0</v>
      </c>
      <c r="DW1209" s="233">
        <f ca="1">COUNTIF('Group Stages'!L7:L150,DT1209)</f>
        <v>0</v>
      </c>
      <c r="DX1209" s="233">
        <f ca="1">COUNTIF('Group Stages'!M7:M150,DT1209)</f>
        <v>0</v>
      </c>
      <c r="DY1209" s="233">
        <f ca="1">COUNTIF('Group Stages'!N7:N150,DT1209)</f>
        <v>0</v>
      </c>
      <c r="DZ1209" s="233">
        <f ca="1">COUNTIF('Group Stages'!O7:O150,DT1209)</f>
        <v>0</v>
      </c>
      <c r="EA1209" s="233">
        <f ca="1">COUNTIF('Group Stages'!P7:P150,DT1209)</f>
        <v>0</v>
      </c>
      <c r="EB1209" s="233">
        <f ca="1">COUNTIF('Group Stages'!Q7:Q150,DT1209)</f>
        <v>0</v>
      </c>
      <c r="EC1209" s="233">
        <f ca="1">COUNTIF('Knock Out Stages'!K7:K85,DT1209)</f>
        <v>0</v>
      </c>
      <c r="ED1209" s="233">
        <f ca="1">COUNTIF('Knock Out Stages'!L7:L85,DT1209)</f>
        <v>0</v>
      </c>
      <c r="EE1209" s="233">
        <f ca="1">COUNTIF('Knock Out Stages'!M7:M85,DT1209)</f>
        <v>0</v>
      </c>
      <c r="EF1209" s="233">
        <f ca="1">COUNTIF('Knock Out Stages'!N7:N85,DT1209)</f>
        <v>0</v>
      </c>
      <c r="EG1209" s="233">
        <f ca="1">COUNTIF('Knock Out Stages'!O7:O85,DT1209)</f>
        <v>0</v>
      </c>
      <c r="EH1209" s="233">
        <f ca="1">COUNTIF('Knock Out Stages'!P7:P85,DT1209)</f>
        <v>0</v>
      </c>
      <c r="EI1209" s="233">
        <f ca="1">COUNTIF('Knock Out Stages'!Q7:Q85,DT1209)</f>
        <v>0</v>
      </c>
      <c r="EJ1209" s="233">
        <f ca="1">COUNTIF('Knock Out Stages'!R7:R85,DT1209)</f>
        <v>0</v>
      </c>
      <c r="EK1209" s="233">
        <f t="shared" ca="1" si="979"/>
        <v>0</v>
      </c>
      <c r="EL1209" s="235">
        <f ca="1">RANK(EK1209,EK3:EK1250)+COUNTIF(EK3:EK1209,EK1209)-1</f>
        <v>1207</v>
      </c>
      <c r="EM1209" s="233" t="str">
        <f t="shared" ca="1" si="980"/>
        <v>Gideon Mensah (Ghana)</v>
      </c>
    </row>
    <row r="1210" spans="121:143" x14ac:dyDescent="0.2">
      <c r="DQ1210" s="233" t="str">
        <f t="shared" ca="1" si="982"/>
        <v>Ghana</v>
      </c>
      <c r="DR1210" s="233">
        <f t="shared" si="983"/>
        <v>11</v>
      </c>
      <c r="DS1210" s="233">
        <f t="shared" si="984"/>
        <v>45</v>
      </c>
      <c r="DT1210" s="233" t="str">
        <f ca="1">OFFSET(C3,DR1210,DS1210)</f>
        <v>Ibrahim Sulemana</v>
      </c>
      <c r="DU1210" s="233">
        <f ca="1">COUNTIF('Group Stages'!J7:J150,DT1210)</f>
        <v>0</v>
      </c>
      <c r="DV1210" s="233">
        <f ca="1">COUNTIF('Group Stages'!K7:K150,DT1210)</f>
        <v>0</v>
      </c>
      <c r="DW1210" s="233">
        <f ca="1">COUNTIF('Group Stages'!L7:L150,DT1210)</f>
        <v>0</v>
      </c>
      <c r="DX1210" s="233">
        <f ca="1">COUNTIF('Group Stages'!M7:M150,DT1210)</f>
        <v>0</v>
      </c>
      <c r="DY1210" s="233">
        <f ca="1">COUNTIF('Group Stages'!N7:N150,DT1210)</f>
        <v>0</v>
      </c>
      <c r="DZ1210" s="233">
        <f ca="1">COUNTIF('Group Stages'!O7:O150,DT1210)</f>
        <v>0</v>
      </c>
      <c r="EA1210" s="233">
        <f ca="1">COUNTIF('Group Stages'!P7:P150,DT1210)</f>
        <v>0</v>
      </c>
      <c r="EB1210" s="233">
        <f ca="1">COUNTIF('Group Stages'!Q7:Q150,DT1210)</f>
        <v>0</v>
      </c>
      <c r="EC1210" s="233">
        <f ca="1">COUNTIF('Knock Out Stages'!K7:K85,DT1210)</f>
        <v>0</v>
      </c>
      <c r="ED1210" s="233">
        <f ca="1">COUNTIF('Knock Out Stages'!L7:L85,DT1210)</f>
        <v>0</v>
      </c>
      <c r="EE1210" s="233">
        <f ca="1">COUNTIF('Knock Out Stages'!M7:M85,DT1210)</f>
        <v>0</v>
      </c>
      <c r="EF1210" s="233">
        <f ca="1">COUNTIF('Knock Out Stages'!N7:N85,DT1210)</f>
        <v>0</v>
      </c>
      <c r="EG1210" s="233">
        <f ca="1">COUNTIF('Knock Out Stages'!O7:O85,DT1210)</f>
        <v>0</v>
      </c>
      <c r="EH1210" s="233">
        <f ca="1">COUNTIF('Knock Out Stages'!P7:P85,DT1210)</f>
        <v>0</v>
      </c>
      <c r="EI1210" s="233">
        <f ca="1">COUNTIF('Knock Out Stages'!Q7:Q85,DT1210)</f>
        <v>0</v>
      </c>
      <c r="EJ1210" s="233">
        <f ca="1">COUNTIF('Knock Out Stages'!R7:R85,DT1210)</f>
        <v>0</v>
      </c>
      <c r="EK1210" s="233">
        <f t="shared" ca="1" si="979"/>
        <v>0</v>
      </c>
      <c r="EL1210" s="235">
        <f ca="1">RANK(EK1210,EK3:EK1250)+COUNTIF(EK3:EK1210,EK1210)-1</f>
        <v>1208</v>
      </c>
      <c r="EM1210" s="233" t="str">
        <f t="shared" ca="1" si="980"/>
        <v>Ibrahim Sulemana (Ghana)</v>
      </c>
    </row>
    <row r="1211" spans="121:143" x14ac:dyDescent="0.2">
      <c r="DQ1211" s="233" t="str">
        <f t="shared" ca="1" si="982"/>
        <v>Ghana</v>
      </c>
      <c r="DR1211" s="233">
        <f t="shared" si="983"/>
        <v>12</v>
      </c>
      <c r="DS1211" s="233">
        <f t="shared" si="984"/>
        <v>45</v>
      </c>
      <c r="DT1211" s="233" t="str">
        <f ca="1">OFFSET(C3,DR1211,DS1211)</f>
        <v>Jerome Opoku</v>
      </c>
      <c r="DU1211" s="233">
        <f ca="1">COUNTIF('Group Stages'!J7:J150,DT1211)</f>
        <v>0</v>
      </c>
      <c r="DV1211" s="233">
        <f ca="1">COUNTIF('Group Stages'!K7:K150,DT1211)</f>
        <v>0</v>
      </c>
      <c r="DW1211" s="233">
        <f ca="1">COUNTIF('Group Stages'!L7:L150,DT1211)</f>
        <v>0</v>
      </c>
      <c r="DX1211" s="233">
        <f ca="1">COUNTIF('Group Stages'!M7:M150,DT1211)</f>
        <v>0</v>
      </c>
      <c r="DY1211" s="233">
        <f ca="1">COUNTIF('Group Stages'!N7:N150,DT1211)</f>
        <v>0</v>
      </c>
      <c r="DZ1211" s="233">
        <f ca="1">COUNTIF('Group Stages'!O7:O150,DT1211)</f>
        <v>0</v>
      </c>
      <c r="EA1211" s="233">
        <f ca="1">COUNTIF('Group Stages'!P7:P150,DT1211)</f>
        <v>0</v>
      </c>
      <c r="EB1211" s="233">
        <f ca="1">COUNTIF('Group Stages'!Q7:Q150,DT1211)</f>
        <v>0</v>
      </c>
      <c r="EC1211" s="233">
        <f ca="1">COUNTIF('Knock Out Stages'!K7:K85,DT1211)</f>
        <v>0</v>
      </c>
      <c r="ED1211" s="233">
        <f ca="1">COUNTIF('Knock Out Stages'!L7:L85,DT1211)</f>
        <v>0</v>
      </c>
      <c r="EE1211" s="233">
        <f ca="1">COUNTIF('Knock Out Stages'!M7:M85,DT1211)</f>
        <v>0</v>
      </c>
      <c r="EF1211" s="233">
        <f ca="1">COUNTIF('Knock Out Stages'!N7:N85,DT1211)</f>
        <v>0</v>
      </c>
      <c r="EG1211" s="233">
        <f ca="1">COUNTIF('Knock Out Stages'!O7:O85,DT1211)</f>
        <v>0</v>
      </c>
      <c r="EH1211" s="233">
        <f ca="1">COUNTIF('Knock Out Stages'!P7:P85,DT1211)</f>
        <v>0</v>
      </c>
      <c r="EI1211" s="233">
        <f ca="1">COUNTIF('Knock Out Stages'!Q7:Q85,DT1211)</f>
        <v>0</v>
      </c>
      <c r="EJ1211" s="233">
        <f ca="1">COUNTIF('Knock Out Stages'!R7:R85,DT1211)</f>
        <v>0</v>
      </c>
      <c r="EK1211" s="233">
        <f t="shared" ca="1" si="979"/>
        <v>0</v>
      </c>
      <c r="EL1211" s="235">
        <f ca="1">RANK(EK1211,EK3:EK1250)+COUNTIF(EK3:EK1211,EK1211)-1</f>
        <v>1209</v>
      </c>
      <c r="EM1211" s="233" t="str">
        <f t="shared" ca="1" si="980"/>
        <v>Jerome Opoku (Ghana)</v>
      </c>
    </row>
    <row r="1212" spans="121:143" x14ac:dyDescent="0.2">
      <c r="DQ1212" s="233" t="str">
        <f t="shared" ca="1" si="982"/>
        <v>Ghana</v>
      </c>
      <c r="DR1212" s="233">
        <f t="shared" si="983"/>
        <v>13</v>
      </c>
      <c r="DS1212" s="233">
        <f t="shared" si="984"/>
        <v>45</v>
      </c>
      <c r="DT1212" s="233" t="str">
        <f ca="1">OFFSET(C3,DR1212,DS1212)</f>
        <v>Jonas Adjetey</v>
      </c>
      <c r="DU1212" s="233">
        <f ca="1">COUNTIF('Group Stages'!J7:J150,DT1212)</f>
        <v>0</v>
      </c>
      <c r="DV1212" s="233">
        <f ca="1">COUNTIF('Group Stages'!K7:K150,DT1212)</f>
        <v>0</v>
      </c>
      <c r="DW1212" s="233">
        <f ca="1">COUNTIF('Group Stages'!L7:L150,DT1212)</f>
        <v>0</v>
      </c>
      <c r="DX1212" s="233">
        <f ca="1">COUNTIF('Group Stages'!M7:M150,DT1212)</f>
        <v>0</v>
      </c>
      <c r="DY1212" s="233">
        <f ca="1">COUNTIF('Group Stages'!N7:N150,DT1212)</f>
        <v>0</v>
      </c>
      <c r="DZ1212" s="233">
        <f ca="1">COUNTIF('Group Stages'!O7:O150,DT1212)</f>
        <v>0</v>
      </c>
      <c r="EA1212" s="233">
        <f ca="1">COUNTIF('Group Stages'!P7:P150,DT1212)</f>
        <v>0</v>
      </c>
      <c r="EB1212" s="233">
        <f ca="1">COUNTIF('Group Stages'!Q7:Q150,DT1212)</f>
        <v>0</v>
      </c>
      <c r="EC1212" s="233">
        <f ca="1">COUNTIF('Knock Out Stages'!K7:K85,DT1212)</f>
        <v>0</v>
      </c>
      <c r="ED1212" s="233">
        <f ca="1">COUNTIF('Knock Out Stages'!L7:L85,DT1212)</f>
        <v>0</v>
      </c>
      <c r="EE1212" s="233">
        <f ca="1">COUNTIF('Knock Out Stages'!M7:M85,DT1212)</f>
        <v>0</v>
      </c>
      <c r="EF1212" s="233">
        <f ca="1">COUNTIF('Knock Out Stages'!N7:N85,DT1212)</f>
        <v>0</v>
      </c>
      <c r="EG1212" s="233">
        <f ca="1">COUNTIF('Knock Out Stages'!O7:O85,DT1212)</f>
        <v>0</v>
      </c>
      <c r="EH1212" s="233">
        <f ca="1">COUNTIF('Knock Out Stages'!P7:P85,DT1212)</f>
        <v>0</v>
      </c>
      <c r="EI1212" s="233">
        <f ca="1">COUNTIF('Knock Out Stages'!Q7:Q85,DT1212)</f>
        <v>0</v>
      </c>
      <c r="EJ1212" s="233">
        <f ca="1">COUNTIF('Knock Out Stages'!R7:R85,DT1212)</f>
        <v>0</v>
      </c>
      <c r="EK1212" s="233">
        <f t="shared" ca="1" si="979"/>
        <v>0</v>
      </c>
      <c r="EL1212" s="235">
        <f ca="1">RANK(EK1212,EK3:EK1250)+COUNTIF(EK3:EK1212,EK1212)-1</f>
        <v>1210</v>
      </c>
      <c r="EM1212" s="233" t="str">
        <f t="shared" ca="1" si="980"/>
        <v>Jonas Adjetey (Ghana)</v>
      </c>
    </row>
    <row r="1213" spans="121:143" x14ac:dyDescent="0.2">
      <c r="DQ1213" s="233" t="str">
        <f t="shared" ca="1" si="982"/>
        <v>Ghana</v>
      </c>
      <c r="DR1213" s="233">
        <f t="shared" si="983"/>
        <v>14</v>
      </c>
      <c r="DS1213" s="233">
        <f t="shared" si="984"/>
        <v>45</v>
      </c>
      <c r="DT1213" s="233" t="str">
        <f ca="1">OFFSET(C3,DR1213,DS1213)</f>
        <v>Jordan Ayew</v>
      </c>
      <c r="DU1213" s="233">
        <f ca="1">COUNTIF('Group Stages'!J7:J150,DT1213)</f>
        <v>0</v>
      </c>
      <c r="DV1213" s="233">
        <f ca="1">COUNTIF('Group Stages'!K7:K150,DT1213)</f>
        <v>0</v>
      </c>
      <c r="DW1213" s="233">
        <f ca="1">COUNTIF('Group Stages'!L7:L150,DT1213)</f>
        <v>0</v>
      </c>
      <c r="DX1213" s="233">
        <f ca="1">COUNTIF('Group Stages'!M7:M150,DT1213)</f>
        <v>0</v>
      </c>
      <c r="DY1213" s="233">
        <f ca="1">COUNTIF('Group Stages'!N7:N150,DT1213)</f>
        <v>0</v>
      </c>
      <c r="DZ1213" s="233">
        <f ca="1">COUNTIF('Group Stages'!O7:O150,DT1213)</f>
        <v>0</v>
      </c>
      <c r="EA1213" s="233">
        <f ca="1">COUNTIF('Group Stages'!P7:P150,DT1213)</f>
        <v>0</v>
      </c>
      <c r="EB1213" s="233">
        <f ca="1">COUNTIF('Group Stages'!Q7:Q150,DT1213)</f>
        <v>0</v>
      </c>
      <c r="EC1213" s="233">
        <f ca="1">COUNTIF('Knock Out Stages'!K7:K85,DT1213)</f>
        <v>0</v>
      </c>
      <c r="ED1213" s="233">
        <f ca="1">COUNTIF('Knock Out Stages'!L7:L85,DT1213)</f>
        <v>0</v>
      </c>
      <c r="EE1213" s="233">
        <f ca="1">COUNTIF('Knock Out Stages'!M7:M85,DT1213)</f>
        <v>0</v>
      </c>
      <c r="EF1213" s="233">
        <f ca="1">COUNTIF('Knock Out Stages'!N7:N85,DT1213)</f>
        <v>0</v>
      </c>
      <c r="EG1213" s="233">
        <f ca="1">COUNTIF('Knock Out Stages'!O7:O85,DT1213)</f>
        <v>0</v>
      </c>
      <c r="EH1213" s="233">
        <f ca="1">COUNTIF('Knock Out Stages'!P7:P85,DT1213)</f>
        <v>0</v>
      </c>
      <c r="EI1213" s="233">
        <f ca="1">COUNTIF('Knock Out Stages'!Q7:Q85,DT1213)</f>
        <v>0</v>
      </c>
      <c r="EJ1213" s="233">
        <f ca="1">COUNTIF('Knock Out Stages'!R7:R85,DT1213)</f>
        <v>0</v>
      </c>
      <c r="EK1213" s="233">
        <f t="shared" ca="1" si="979"/>
        <v>0</v>
      </c>
      <c r="EL1213" s="235">
        <f ca="1">RANK(EK1213,EK3:EK1250)+COUNTIF(EK3:EK1213,EK1213)-1</f>
        <v>1211</v>
      </c>
      <c r="EM1213" s="233" t="str">
        <f t="shared" ca="1" si="980"/>
        <v>Jordan Ayew (Ghana)</v>
      </c>
    </row>
    <row r="1214" spans="121:143" x14ac:dyDescent="0.2">
      <c r="DQ1214" s="233" t="str">
        <f t="shared" ca="1" si="982"/>
        <v>Ghana</v>
      </c>
      <c r="DR1214" s="233">
        <f t="shared" si="983"/>
        <v>15</v>
      </c>
      <c r="DS1214" s="233">
        <f t="shared" si="984"/>
        <v>45</v>
      </c>
      <c r="DT1214" s="233" t="str">
        <f ca="1">OFFSET(C3,DR1214,DS1214)</f>
        <v>Joseph Anang</v>
      </c>
      <c r="DU1214" s="233">
        <f ca="1">COUNTIF('Group Stages'!J7:J150,DT1214)</f>
        <v>0</v>
      </c>
      <c r="DV1214" s="233">
        <f ca="1">COUNTIF('Group Stages'!K7:K150,DT1214)</f>
        <v>0</v>
      </c>
      <c r="DW1214" s="233">
        <f ca="1">COUNTIF('Group Stages'!L7:L150,DT1214)</f>
        <v>0</v>
      </c>
      <c r="DX1214" s="233">
        <f ca="1">COUNTIF('Group Stages'!M7:M150,DT1214)</f>
        <v>0</v>
      </c>
      <c r="DY1214" s="233">
        <f ca="1">COUNTIF('Group Stages'!N7:N150,DT1214)</f>
        <v>0</v>
      </c>
      <c r="DZ1214" s="233">
        <f ca="1">COUNTIF('Group Stages'!O7:O150,DT1214)</f>
        <v>0</v>
      </c>
      <c r="EA1214" s="233">
        <f ca="1">COUNTIF('Group Stages'!P7:P150,DT1214)</f>
        <v>0</v>
      </c>
      <c r="EB1214" s="233">
        <f ca="1">COUNTIF('Group Stages'!Q7:Q150,DT1214)</f>
        <v>0</v>
      </c>
      <c r="EC1214" s="233">
        <f ca="1">COUNTIF('Knock Out Stages'!K7:K85,DT1214)</f>
        <v>0</v>
      </c>
      <c r="ED1214" s="233">
        <f ca="1">COUNTIF('Knock Out Stages'!L7:L85,DT1214)</f>
        <v>0</v>
      </c>
      <c r="EE1214" s="233">
        <f ca="1">COUNTIF('Knock Out Stages'!M7:M85,DT1214)</f>
        <v>0</v>
      </c>
      <c r="EF1214" s="233">
        <f ca="1">COUNTIF('Knock Out Stages'!N7:N85,DT1214)</f>
        <v>0</v>
      </c>
      <c r="EG1214" s="233">
        <f ca="1">COUNTIF('Knock Out Stages'!O7:O85,DT1214)</f>
        <v>0</v>
      </c>
      <c r="EH1214" s="233">
        <f ca="1">COUNTIF('Knock Out Stages'!P7:P85,DT1214)</f>
        <v>0</v>
      </c>
      <c r="EI1214" s="233">
        <f ca="1">COUNTIF('Knock Out Stages'!Q7:Q85,DT1214)</f>
        <v>0</v>
      </c>
      <c r="EJ1214" s="233">
        <f ca="1">COUNTIF('Knock Out Stages'!R7:R85,DT1214)</f>
        <v>0</v>
      </c>
      <c r="EK1214" s="233">
        <f t="shared" ca="1" si="979"/>
        <v>0</v>
      </c>
      <c r="EL1214" s="235">
        <f ca="1">RANK(EK1214,EK3:EK1250)+COUNTIF(EK3:EK1214,EK1214)-1</f>
        <v>1212</v>
      </c>
      <c r="EM1214" s="233" t="str">
        <f t="shared" ca="1" si="980"/>
        <v>Joseph Anang (Ghana)</v>
      </c>
    </row>
    <row r="1215" spans="121:143" x14ac:dyDescent="0.2">
      <c r="DQ1215" s="233" t="str">
        <f t="shared" ca="1" si="982"/>
        <v>Ghana</v>
      </c>
      <c r="DR1215" s="233">
        <f t="shared" si="983"/>
        <v>16</v>
      </c>
      <c r="DS1215" s="233">
        <f t="shared" si="984"/>
        <v>45</v>
      </c>
      <c r="DT1215" s="233" t="str">
        <f ca="1">OFFSET(C3,DR1215,DS1215)</f>
        <v>Kamaldeen Sulemana</v>
      </c>
      <c r="DU1215" s="233">
        <f ca="1">COUNTIF('Group Stages'!J7:J150,DT1215)</f>
        <v>0</v>
      </c>
      <c r="DV1215" s="233">
        <f ca="1">COUNTIF('Group Stages'!K7:K150,DT1215)</f>
        <v>0</v>
      </c>
      <c r="DW1215" s="233">
        <f ca="1">COUNTIF('Group Stages'!L7:L150,DT1215)</f>
        <v>0</v>
      </c>
      <c r="DX1215" s="233">
        <f ca="1">COUNTIF('Group Stages'!M7:M150,DT1215)</f>
        <v>0</v>
      </c>
      <c r="DY1215" s="233">
        <f ca="1">COUNTIF('Group Stages'!N7:N150,DT1215)</f>
        <v>0</v>
      </c>
      <c r="DZ1215" s="233">
        <f ca="1">COUNTIF('Group Stages'!O7:O150,DT1215)</f>
        <v>0</v>
      </c>
      <c r="EA1215" s="233">
        <f ca="1">COUNTIF('Group Stages'!P7:P150,DT1215)</f>
        <v>0</v>
      </c>
      <c r="EB1215" s="233">
        <f ca="1">COUNTIF('Group Stages'!Q7:Q150,DT1215)</f>
        <v>0</v>
      </c>
      <c r="EC1215" s="233">
        <f ca="1">COUNTIF('Knock Out Stages'!K7:K85,DT1215)</f>
        <v>0</v>
      </c>
      <c r="ED1215" s="233">
        <f ca="1">COUNTIF('Knock Out Stages'!L7:L85,DT1215)</f>
        <v>0</v>
      </c>
      <c r="EE1215" s="233">
        <f ca="1">COUNTIF('Knock Out Stages'!M7:M85,DT1215)</f>
        <v>0</v>
      </c>
      <c r="EF1215" s="233">
        <f ca="1">COUNTIF('Knock Out Stages'!N7:N85,DT1215)</f>
        <v>0</v>
      </c>
      <c r="EG1215" s="233">
        <f ca="1">COUNTIF('Knock Out Stages'!O7:O85,DT1215)</f>
        <v>0</v>
      </c>
      <c r="EH1215" s="233">
        <f ca="1">COUNTIF('Knock Out Stages'!P7:P85,DT1215)</f>
        <v>0</v>
      </c>
      <c r="EI1215" s="233">
        <f ca="1">COUNTIF('Knock Out Stages'!Q7:Q85,DT1215)</f>
        <v>0</v>
      </c>
      <c r="EJ1215" s="233">
        <f ca="1">COUNTIF('Knock Out Stages'!R7:R85,DT1215)</f>
        <v>0</v>
      </c>
      <c r="EK1215" s="233">
        <f t="shared" ca="1" si="979"/>
        <v>0</v>
      </c>
      <c r="EL1215" s="235">
        <f ca="1">RANK(EK1215,EK3:EK1250)+COUNTIF(EK3:EK1215,EK1215)-1</f>
        <v>1213</v>
      </c>
      <c r="EM1215" s="233" t="str">
        <f t="shared" ca="1" si="980"/>
        <v>Kamaldeen Sulemana (Ghana)</v>
      </c>
    </row>
    <row r="1216" spans="121:143" x14ac:dyDescent="0.2">
      <c r="DQ1216" s="233" t="str">
        <f t="shared" ca="1" si="982"/>
        <v>Ghana</v>
      </c>
      <c r="DR1216" s="233">
        <f t="shared" si="983"/>
        <v>17</v>
      </c>
      <c r="DS1216" s="233">
        <f t="shared" si="984"/>
        <v>45</v>
      </c>
      <c r="DT1216" s="233" t="str">
        <f ca="1">OFFSET(C3,DR1216,DS1216)</f>
        <v>Kojo Peprah Oppong</v>
      </c>
      <c r="DU1216" s="233">
        <f ca="1">COUNTIF('Group Stages'!J7:J150,DT1216)</f>
        <v>0</v>
      </c>
      <c r="DV1216" s="233">
        <f ca="1">COUNTIF('Group Stages'!K7:K150,DT1216)</f>
        <v>0</v>
      </c>
      <c r="DW1216" s="233">
        <f ca="1">COUNTIF('Group Stages'!L7:L150,DT1216)</f>
        <v>0</v>
      </c>
      <c r="DX1216" s="233">
        <f ca="1">COUNTIF('Group Stages'!M7:M150,DT1216)</f>
        <v>0</v>
      </c>
      <c r="DY1216" s="233">
        <f ca="1">COUNTIF('Group Stages'!N7:N150,DT1216)</f>
        <v>0</v>
      </c>
      <c r="DZ1216" s="233">
        <f ca="1">COUNTIF('Group Stages'!O7:O150,DT1216)</f>
        <v>0</v>
      </c>
      <c r="EA1216" s="233">
        <f ca="1">COUNTIF('Group Stages'!P7:P150,DT1216)</f>
        <v>0</v>
      </c>
      <c r="EB1216" s="233">
        <f ca="1">COUNTIF('Group Stages'!Q7:Q150,DT1216)</f>
        <v>0</v>
      </c>
      <c r="EC1216" s="233">
        <f ca="1">COUNTIF('Knock Out Stages'!K7:K85,DT1216)</f>
        <v>0</v>
      </c>
      <c r="ED1216" s="233">
        <f ca="1">COUNTIF('Knock Out Stages'!L7:L85,DT1216)</f>
        <v>0</v>
      </c>
      <c r="EE1216" s="233">
        <f ca="1">COUNTIF('Knock Out Stages'!M7:M85,DT1216)</f>
        <v>0</v>
      </c>
      <c r="EF1216" s="233">
        <f ca="1">COUNTIF('Knock Out Stages'!N7:N85,DT1216)</f>
        <v>0</v>
      </c>
      <c r="EG1216" s="233">
        <f ca="1">COUNTIF('Knock Out Stages'!O7:O85,DT1216)</f>
        <v>0</v>
      </c>
      <c r="EH1216" s="233">
        <f ca="1">COUNTIF('Knock Out Stages'!P7:P85,DT1216)</f>
        <v>0</v>
      </c>
      <c r="EI1216" s="233">
        <f ca="1">COUNTIF('Knock Out Stages'!Q7:Q85,DT1216)</f>
        <v>0</v>
      </c>
      <c r="EJ1216" s="233">
        <f ca="1">COUNTIF('Knock Out Stages'!R7:R85,DT1216)</f>
        <v>0</v>
      </c>
      <c r="EK1216" s="233">
        <f t="shared" ca="1" si="979"/>
        <v>0</v>
      </c>
      <c r="EL1216" s="235">
        <f ca="1">RANK(EK1216,EK3:EK1250)+COUNTIF(EK3:EK1216,EK1216)-1</f>
        <v>1214</v>
      </c>
      <c r="EM1216" s="233" t="str">
        <f t="shared" ca="1" si="980"/>
        <v>Kojo Peprah Oppong (Ghana)</v>
      </c>
    </row>
    <row r="1217" spans="121:143" x14ac:dyDescent="0.2">
      <c r="DQ1217" s="233" t="str">
        <f t="shared" ca="1" si="982"/>
        <v>Ghana</v>
      </c>
      <c r="DR1217" s="233">
        <f t="shared" si="983"/>
        <v>18</v>
      </c>
      <c r="DS1217" s="233">
        <f t="shared" si="984"/>
        <v>45</v>
      </c>
      <c r="DT1217" s="233" t="str">
        <f ca="1">OFFSET(C3,DR1217,DS1217)</f>
        <v>Kwasi Sibo</v>
      </c>
      <c r="DU1217" s="233">
        <f ca="1">COUNTIF('Group Stages'!J7:J150,DT1217)</f>
        <v>0</v>
      </c>
      <c r="DV1217" s="233">
        <f ca="1">COUNTIF('Group Stages'!K7:K150,DT1217)</f>
        <v>0</v>
      </c>
      <c r="DW1217" s="233">
        <f ca="1">COUNTIF('Group Stages'!L7:L150,DT1217)</f>
        <v>0</v>
      </c>
      <c r="DX1217" s="233">
        <f ca="1">COUNTIF('Group Stages'!M7:M150,DT1217)</f>
        <v>0</v>
      </c>
      <c r="DY1217" s="233">
        <f ca="1">COUNTIF('Group Stages'!N7:N150,DT1217)</f>
        <v>0</v>
      </c>
      <c r="DZ1217" s="233">
        <f ca="1">COUNTIF('Group Stages'!O7:O150,DT1217)</f>
        <v>0</v>
      </c>
      <c r="EA1217" s="233">
        <f ca="1">COUNTIF('Group Stages'!P7:P150,DT1217)</f>
        <v>0</v>
      </c>
      <c r="EB1217" s="233">
        <f ca="1">COUNTIF('Group Stages'!Q7:Q150,DT1217)</f>
        <v>0</v>
      </c>
      <c r="EC1217" s="233">
        <f ca="1">COUNTIF('Knock Out Stages'!K7:K85,DT1217)</f>
        <v>0</v>
      </c>
      <c r="ED1217" s="233">
        <f ca="1">COUNTIF('Knock Out Stages'!L7:L85,DT1217)</f>
        <v>0</v>
      </c>
      <c r="EE1217" s="233">
        <f ca="1">COUNTIF('Knock Out Stages'!M7:M85,DT1217)</f>
        <v>0</v>
      </c>
      <c r="EF1217" s="233">
        <f ca="1">COUNTIF('Knock Out Stages'!N7:N85,DT1217)</f>
        <v>0</v>
      </c>
      <c r="EG1217" s="233">
        <f ca="1">COUNTIF('Knock Out Stages'!O7:O85,DT1217)</f>
        <v>0</v>
      </c>
      <c r="EH1217" s="233">
        <f ca="1">COUNTIF('Knock Out Stages'!P7:P85,DT1217)</f>
        <v>0</v>
      </c>
      <c r="EI1217" s="233">
        <f ca="1">COUNTIF('Knock Out Stages'!Q7:Q85,DT1217)</f>
        <v>0</v>
      </c>
      <c r="EJ1217" s="233">
        <f ca="1">COUNTIF('Knock Out Stages'!R7:R85,DT1217)</f>
        <v>0</v>
      </c>
      <c r="EK1217" s="233">
        <f t="shared" ca="1" si="979"/>
        <v>0</v>
      </c>
      <c r="EL1217" s="235">
        <f ca="1">RANK(EK1217,EK3:EK1250)+COUNTIF(EK3:EK1217,EK1217)-1</f>
        <v>1215</v>
      </c>
      <c r="EM1217" s="233" t="str">
        <f t="shared" ca="1" si="980"/>
        <v>Kwasi Sibo (Ghana)</v>
      </c>
    </row>
    <row r="1218" spans="121:143" x14ac:dyDescent="0.2">
      <c r="DQ1218" s="233" t="str">
        <f t="shared" ca="1" si="982"/>
        <v>Ghana</v>
      </c>
      <c r="DR1218" s="233">
        <f t="shared" si="983"/>
        <v>19</v>
      </c>
      <c r="DS1218" s="233">
        <f t="shared" si="984"/>
        <v>45</v>
      </c>
      <c r="DT1218" s="233" t="str">
        <f ca="1">OFFSET(C3,DR1218,DS1218)</f>
        <v>Lawrence Ati-Zigi</v>
      </c>
      <c r="DU1218" s="233">
        <f ca="1">COUNTIF('Group Stages'!J7:J150,DT1218)</f>
        <v>0</v>
      </c>
      <c r="DV1218" s="233">
        <f ca="1">COUNTIF('Group Stages'!K7:K150,DT1218)</f>
        <v>0</v>
      </c>
      <c r="DW1218" s="233">
        <f ca="1">COUNTIF('Group Stages'!L7:L150,DT1218)</f>
        <v>0</v>
      </c>
      <c r="DX1218" s="233">
        <f ca="1">COUNTIF('Group Stages'!M7:M150,DT1218)</f>
        <v>0</v>
      </c>
      <c r="DY1218" s="233">
        <f ca="1">COUNTIF('Group Stages'!N7:N150,DT1218)</f>
        <v>0</v>
      </c>
      <c r="DZ1218" s="233">
        <f ca="1">COUNTIF('Group Stages'!O7:O150,DT1218)</f>
        <v>0</v>
      </c>
      <c r="EA1218" s="233">
        <f ca="1">COUNTIF('Group Stages'!P7:P150,DT1218)</f>
        <v>0</v>
      </c>
      <c r="EB1218" s="233">
        <f ca="1">COUNTIF('Group Stages'!Q7:Q150,DT1218)</f>
        <v>0</v>
      </c>
      <c r="EC1218" s="233">
        <f ca="1">COUNTIF('Knock Out Stages'!K7:K85,DT1218)</f>
        <v>0</v>
      </c>
      <c r="ED1218" s="233">
        <f ca="1">COUNTIF('Knock Out Stages'!L7:L85,DT1218)</f>
        <v>0</v>
      </c>
      <c r="EE1218" s="233">
        <f ca="1">COUNTIF('Knock Out Stages'!M7:M85,DT1218)</f>
        <v>0</v>
      </c>
      <c r="EF1218" s="233">
        <f ca="1">COUNTIF('Knock Out Stages'!N7:N85,DT1218)</f>
        <v>0</v>
      </c>
      <c r="EG1218" s="233">
        <f ca="1">COUNTIF('Knock Out Stages'!O7:O85,DT1218)</f>
        <v>0</v>
      </c>
      <c r="EH1218" s="233">
        <f ca="1">COUNTIF('Knock Out Stages'!P7:P85,DT1218)</f>
        <v>0</v>
      </c>
      <c r="EI1218" s="233">
        <f ca="1">COUNTIF('Knock Out Stages'!Q7:Q85,DT1218)</f>
        <v>0</v>
      </c>
      <c r="EJ1218" s="233">
        <f ca="1">COUNTIF('Knock Out Stages'!R7:R85,DT1218)</f>
        <v>0</v>
      </c>
      <c r="EK1218" s="233">
        <f t="shared" ca="1" si="979"/>
        <v>0</v>
      </c>
      <c r="EL1218" s="235">
        <f ca="1">RANK(EK1218,EK3:EK1250)+COUNTIF(EK3:EK1218,EK1218)-1</f>
        <v>1216</v>
      </c>
      <c r="EM1218" s="233" t="str">
        <f t="shared" ca="1" si="980"/>
        <v>Lawrence Ati-Zigi (Ghana)</v>
      </c>
    </row>
    <row r="1219" spans="121:143" x14ac:dyDescent="0.2">
      <c r="DQ1219" s="233" t="str">
        <f t="shared" ca="1" si="982"/>
        <v>Ghana</v>
      </c>
      <c r="DR1219" s="233">
        <f t="shared" si="983"/>
        <v>20</v>
      </c>
      <c r="DS1219" s="233">
        <f t="shared" si="984"/>
        <v>45</v>
      </c>
      <c r="DT1219" s="233" t="str">
        <f ca="1">OFFSET(C3,DR1219,DS1219)</f>
        <v>Marvin Senaya</v>
      </c>
      <c r="DU1219" s="233">
        <f ca="1">COUNTIF('Group Stages'!J7:J150,DT1219)</f>
        <v>0</v>
      </c>
      <c r="DV1219" s="233">
        <f ca="1">COUNTIF('Group Stages'!K7:K150,DT1219)</f>
        <v>0</v>
      </c>
      <c r="DW1219" s="233">
        <f ca="1">COUNTIF('Group Stages'!L7:L150,DT1219)</f>
        <v>0</v>
      </c>
      <c r="DX1219" s="233">
        <f ca="1">COUNTIF('Group Stages'!M7:M150,DT1219)</f>
        <v>0</v>
      </c>
      <c r="DY1219" s="233">
        <f ca="1">COUNTIF('Group Stages'!N7:N150,DT1219)</f>
        <v>0</v>
      </c>
      <c r="DZ1219" s="233">
        <f ca="1">COUNTIF('Group Stages'!O7:O150,DT1219)</f>
        <v>0</v>
      </c>
      <c r="EA1219" s="233">
        <f ca="1">COUNTIF('Group Stages'!P7:P150,DT1219)</f>
        <v>0</v>
      </c>
      <c r="EB1219" s="233">
        <f ca="1">COUNTIF('Group Stages'!Q7:Q150,DT1219)</f>
        <v>0</v>
      </c>
      <c r="EC1219" s="233">
        <f ca="1">COUNTIF('Knock Out Stages'!K7:K85,DT1219)</f>
        <v>0</v>
      </c>
      <c r="ED1219" s="233">
        <f ca="1">COUNTIF('Knock Out Stages'!L7:L85,DT1219)</f>
        <v>0</v>
      </c>
      <c r="EE1219" s="233">
        <f ca="1">COUNTIF('Knock Out Stages'!M7:M85,DT1219)</f>
        <v>0</v>
      </c>
      <c r="EF1219" s="233">
        <f ca="1">COUNTIF('Knock Out Stages'!N7:N85,DT1219)</f>
        <v>0</v>
      </c>
      <c r="EG1219" s="233">
        <f ca="1">COUNTIF('Knock Out Stages'!O7:O85,DT1219)</f>
        <v>0</v>
      </c>
      <c r="EH1219" s="233">
        <f ca="1">COUNTIF('Knock Out Stages'!P7:P85,DT1219)</f>
        <v>0</v>
      </c>
      <c r="EI1219" s="233">
        <f ca="1">COUNTIF('Knock Out Stages'!Q7:Q85,DT1219)</f>
        <v>0</v>
      </c>
      <c r="EJ1219" s="233">
        <f ca="1">COUNTIF('Knock Out Stages'!R7:R85,DT1219)</f>
        <v>0</v>
      </c>
      <c r="EK1219" s="233">
        <f t="shared" ca="1" si="979"/>
        <v>0</v>
      </c>
      <c r="EL1219" s="235">
        <f ca="1">RANK(EK1219,EK3:EK1250)+COUNTIF(EK3:EK1219,EK1219)-1</f>
        <v>1217</v>
      </c>
      <c r="EM1219" s="233" t="str">
        <f t="shared" ca="1" si="980"/>
        <v>Marvin Senaya (Ghana)</v>
      </c>
    </row>
    <row r="1220" spans="121:143" x14ac:dyDescent="0.2">
      <c r="DQ1220" s="233" t="str">
        <f t="shared" ca="1" si="982"/>
        <v>Ghana</v>
      </c>
      <c r="DR1220" s="233">
        <f t="shared" si="983"/>
        <v>21</v>
      </c>
      <c r="DS1220" s="233">
        <f t="shared" si="984"/>
        <v>45</v>
      </c>
      <c r="DT1220" s="233" t="str">
        <f ca="1">OFFSET(C3,DR1220,DS1220)</f>
        <v>Patric Pfeiffer</v>
      </c>
      <c r="DU1220" s="233">
        <f ca="1">COUNTIF('Group Stages'!J7:J150,DT1220)</f>
        <v>0</v>
      </c>
      <c r="DV1220" s="233">
        <f ca="1">COUNTIF('Group Stages'!K7:K150,DT1220)</f>
        <v>0</v>
      </c>
      <c r="DW1220" s="233">
        <f ca="1">COUNTIF('Group Stages'!L7:L150,DT1220)</f>
        <v>0</v>
      </c>
      <c r="DX1220" s="233">
        <f ca="1">COUNTIF('Group Stages'!M7:M150,DT1220)</f>
        <v>0</v>
      </c>
      <c r="DY1220" s="233">
        <f ca="1">COUNTIF('Group Stages'!N7:N150,DT1220)</f>
        <v>0</v>
      </c>
      <c r="DZ1220" s="233">
        <f ca="1">COUNTIF('Group Stages'!O7:O150,DT1220)</f>
        <v>0</v>
      </c>
      <c r="EA1220" s="233">
        <f ca="1">COUNTIF('Group Stages'!P7:P150,DT1220)</f>
        <v>0</v>
      </c>
      <c r="EB1220" s="233">
        <f ca="1">COUNTIF('Group Stages'!Q7:Q150,DT1220)</f>
        <v>0</v>
      </c>
      <c r="EC1220" s="233">
        <f ca="1">COUNTIF('Knock Out Stages'!K7:K85,DT1220)</f>
        <v>0</v>
      </c>
      <c r="ED1220" s="233">
        <f ca="1">COUNTIF('Knock Out Stages'!L7:L85,DT1220)</f>
        <v>0</v>
      </c>
      <c r="EE1220" s="233">
        <f ca="1">COUNTIF('Knock Out Stages'!M7:M85,DT1220)</f>
        <v>0</v>
      </c>
      <c r="EF1220" s="233">
        <f ca="1">COUNTIF('Knock Out Stages'!N7:N85,DT1220)</f>
        <v>0</v>
      </c>
      <c r="EG1220" s="233">
        <f ca="1">COUNTIF('Knock Out Stages'!O7:O85,DT1220)</f>
        <v>0</v>
      </c>
      <c r="EH1220" s="233">
        <f ca="1">COUNTIF('Knock Out Stages'!P7:P85,DT1220)</f>
        <v>0</v>
      </c>
      <c r="EI1220" s="233">
        <f ca="1">COUNTIF('Knock Out Stages'!Q7:Q85,DT1220)</f>
        <v>0</v>
      </c>
      <c r="EJ1220" s="233">
        <f ca="1">COUNTIF('Knock Out Stages'!R7:R85,DT1220)</f>
        <v>0</v>
      </c>
      <c r="EK1220" s="233">
        <f t="shared" ref="EK1220:EK1250" ca="1" si="985">SUM(DU1220:EJ1220)</f>
        <v>0</v>
      </c>
      <c r="EL1220" s="235">
        <f ca="1">RANK(EK1220,EK3:EK1250)+COUNTIF(EK3:EK1220,EK1220)-1</f>
        <v>1218</v>
      </c>
      <c r="EM1220" s="233" t="str">
        <f t="shared" ca="1" si="980"/>
        <v>Patric Pfeiffer (Ghana)</v>
      </c>
    </row>
    <row r="1221" spans="121:143" x14ac:dyDescent="0.2">
      <c r="DQ1221" s="233" t="str">
        <f t="shared" ca="1" si="982"/>
        <v>Ghana</v>
      </c>
      <c r="DR1221" s="233">
        <f t="shared" si="983"/>
        <v>22</v>
      </c>
      <c r="DS1221" s="233">
        <f t="shared" si="984"/>
        <v>45</v>
      </c>
      <c r="DT1221" s="233" t="str">
        <f ca="1">OFFSET(C3,DR1221,DS1221)</f>
        <v>Prince Adu</v>
      </c>
      <c r="DU1221" s="233">
        <f ca="1">COUNTIF('Group Stages'!J7:J150,DT1221)</f>
        <v>0</v>
      </c>
      <c r="DV1221" s="233">
        <f ca="1">COUNTIF('Group Stages'!K7:K150,DT1221)</f>
        <v>0</v>
      </c>
      <c r="DW1221" s="233">
        <f ca="1">COUNTIF('Group Stages'!L7:L150,DT1221)</f>
        <v>0</v>
      </c>
      <c r="DX1221" s="233">
        <f ca="1">COUNTIF('Group Stages'!M7:M150,DT1221)</f>
        <v>0</v>
      </c>
      <c r="DY1221" s="233">
        <f ca="1">COUNTIF('Group Stages'!N7:N150,DT1221)</f>
        <v>0</v>
      </c>
      <c r="DZ1221" s="233">
        <f ca="1">COUNTIF('Group Stages'!O7:O150,DT1221)</f>
        <v>0</v>
      </c>
      <c r="EA1221" s="233">
        <f ca="1">COUNTIF('Group Stages'!P7:P150,DT1221)</f>
        <v>0</v>
      </c>
      <c r="EB1221" s="233">
        <f ca="1">COUNTIF('Group Stages'!Q7:Q150,DT1221)</f>
        <v>0</v>
      </c>
      <c r="EC1221" s="233">
        <f ca="1">COUNTIF('Knock Out Stages'!K7:K85,DT1221)</f>
        <v>0</v>
      </c>
      <c r="ED1221" s="233">
        <f ca="1">COUNTIF('Knock Out Stages'!L7:L85,DT1221)</f>
        <v>0</v>
      </c>
      <c r="EE1221" s="233">
        <f ca="1">COUNTIF('Knock Out Stages'!M7:M85,DT1221)</f>
        <v>0</v>
      </c>
      <c r="EF1221" s="233">
        <f ca="1">COUNTIF('Knock Out Stages'!N7:N85,DT1221)</f>
        <v>0</v>
      </c>
      <c r="EG1221" s="233">
        <f ca="1">COUNTIF('Knock Out Stages'!O7:O85,DT1221)</f>
        <v>0</v>
      </c>
      <c r="EH1221" s="233">
        <f ca="1">COUNTIF('Knock Out Stages'!P7:P85,DT1221)</f>
        <v>0</v>
      </c>
      <c r="EI1221" s="233">
        <f ca="1">COUNTIF('Knock Out Stages'!Q7:Q85,DT1221)</f>
        <v>0</v>
      </c>
      <c r="EJ1221" s="233">
        <f ca="1">COUNTIF('Knock Out Stages'!R7:R85,DT1221)</f>
        <v>0</v>
      </c>
      <c r="EK1221" s="233">
        <f t="shared" ca="1" si="985"/>
        <v>0</v>
      </c>
      <c r="EL1221" s="235">
        <f ca="1">RANK(EK1221,EK3:EK1250)+COUNTIF(EK3:EK1221,EK1221)-1</f>
        <v>1219</v>
      </c>
      <c r="EM1221" s="233" t="str">
        <f t="shared" ref="EM1221:EM1250" ca="1" si="986">DT1221&amp;" ("&amp;DQ1221&amp;")"</f>
        <v>Prince Adu (Ghana)</v>
      </c>
    </row>
    <row r="1222" spans="121:143" x14ac:dyDescent="0.2">
      <c r="DQ1222" s="233" t="str">
        <f t="shared" ca="1" si="982"/>
        <v>Ghana</v>
      </c>
      <c r="DR1222" s="233">
        <f t="shared" si="983"/>
        <v>23</v>
      </c>
      <c r="DS1222" s="233">
        <f t="shared" si="984"/>
        <v>45</v>
      </c>
      <c r="DT1222" s="233" t="str">
        <f ca="1">OFFSET(C3,DR1222,DS1222)</f>
        <v>Ransford-Yeboah Königsdörffer</v>
      </c>
      <c r="DU1222" s="233">
        <f ca="1">COUNTIF('Group Stages'!J7:J150,DT1222)</f>
        <v>0</v>
      </c>
      <c r="DV1222" s="233">
        <f ca="1">COUNTIF('Group Stages'!K7:K150,DT1222)</f>
        <v>0</v>
      </c>
      <c r="DW1222" s="233">
        <f ca="1">COUNTIF('Group Stages'!L7:L150,DT1222)</f>
        <v>0</v>
      </c>
      <c r="DX1222" s="233">
        <f ca="1">COUNTIF('Group Stages'!M7:M150,DT1222)</f>
        <v>0</v>
      </c>
      <c r="DY1222" s="233">
        <f ca="1">COUNTIF('Group Stages'!N7:N150,DT1222)</f>
        <v>0</v>
      </c>
      <c r="DZ1222" s="233">
        <f ca="1">COUNTIF('Group Stages'!O7:O150,DT1222)</f>
        <v>0</v>
      </c>
      <c r="EA1222" s="233">
        <f ca="1">COUNTIF('Group Stages'!P7:P150,DT1222)</f>
        <v>0</v>
      </c>
      <c r="EB1222" s="233">
        <f ca="1">COUNTIF('Group Stages'!Q7:Q150,DT1222)</f>
        <v>0</v>
      </c>
      <c r="EC1222" s="233">
        <f ca="1">COUNTIF('Knock Out Stages'!K7:K85,DT1222)</f>
        <v>0</v>
      </c>
      <c r="ED1222" s="233">
        <f ca="1">COUNTIF('Knock Out Stages'!L7:L85,DT1222)</f>
        <v>0</v>
      </c>
      <c r="EE1222" s="233">
        <f ca="1">COUNTIF('Knock Out Stages'!M7:M85,DT1222)</f>
        <v>0</v>
      </c>
      <c r="EF1222" s="233">
        <f ca="1">COUNTIF('Knock Out Stages'!N7:N85,DT1222)</f>
        <v>0</v>
      </c>
      <c r="EG1222" s="233">
        <f ca="1">COUNTIF('Knock Out Stages'!O7:O85,DT1222)</f>
        <v>0</v>
      </c>
      <c r="EH1222" s="233">
        <f ca="1">COUNTIF('Knock Out Stages'!P7:P85,DT1222)</f>
        <v>0</v>
      </c>
      <c r="EI1222" s="233">
        <f ca="1">COUNTIF('Knock Out Stages'!Q7:Q85,DT1222)</f>
        <v>0</v>
      </c>
      <c r="EJ1222" s="233">
        <f ca="1">COUNTIF('Knock Out Stages'!R7:R85,DT1222)</f>
        <v>0</v>
      </c>
      <c r="EK1222" s="233">
        <f t="shared" ca="1" si="985"/>
        <v>0</v>
      </c>
      <c r="EL1222" s="235">
        <f ca="1">RANK(EK1222,EK3:EK1250)+COUNTIF(EK3:EK1222,EK1222)-1</f>
        <v>1220</v>
      </c>
      <c r="EM1222" s="233" t="str">
        <f t="shared" ca="1" si="986"/>
        <v>Ransford-Yeboah Königsdörffer (Ghana)</v>
      </c>
    </row>
    <row r="1223" spans="121:143" x14ac:dyDescent="0.2">
      <c r="DQ1223" s="233" t="str">
        <f t="shared" ca="1" si="982"/>
        <v>Ghana</v>
      </c>
      <c r="DR1223" s="233">
        <f t="shared" si="983"/>
        <v>24</v>
      </c>
      <c r="DS1223" s="233">
        <f t="shared" si="984"/>
        <v>45</v>
      </c>
      <c r="DT1223" s="233" t="str">
        <f ca="1">OFFSET(C3,DR1223,DS1223)</f>
        <v>Thomas Partey</v>
      </c>
      <c r="DU1223" s="233">
        <f ca="1">COUNTIF('Group Stages'!J7:J150,DT1223)</f>
        <v>0</v>
      </c>
      <c r="DV1223" s="233">
        <f ca="1">COUNTIF('Group Stages'!K7:K150,DT1223)</f>
        <v>0</v>
      </c>
      <c r="DW1223" s="233">
        <f ca="1">COUNTIF('Group Stages'!L7:L150,DT1223)</f>
        <v>0</v>
      </c>
      <c r="DX1223" s="233">
        <f ca="1">COUNTIF('Group Stages'!M7:M150,DT1223)</f>
        <v>0</v>
      </c>
      <c r="DY1223" s="233">
        <f ca="1">COUNTIF('Group Stages'!N7:N150,DT1223)</f>
        <v>0</v>
      </c>
      <c r="DZ1223" s="233">
        <f ca="1">COUNTIF('Group Stages'!O7:O150,DT1223)</f>
        <v>0</v>
      </c>
      <c r="EA1223" s="233">
        <f ca="1">COUNTIF('Group Stages'!P7:P150,DT1223)</f>
        <v>0</v>
      </c>
      <c r="EB1223" s="233">
        <f ca="1">COUNTIF('Group Stages'!Q7:Q150,DT1223)</f>
        <v>0</v>
      </c>
      <c r="EC1223" s="233">
        <f ca="1">COUNTIF('Knock Out Stages'!K7:K85,DT1223)</f>
        <v>0</v>
      </c>
      <c r="ED1223" s="233">
        <f ca="1">COUNTIF('Knock Out Stages'!L7:L85,DT1223)</f>
        <v>0</v>
      </c>
      <c r="EE1223" s="233">
        <f ca="1">COUNTIF('Knock Out Stages'!M7:M85,DT1223)</f>
        <v>0</v>
      </c>
      <c r="EF1223" s="233">
        <f ca="1">COUNTIF('Knock Out Stages'!N7:N85,DT1223)</f>
        <v>0</v>
      </c>
      <c r="EG1223" s="233">
        <f ca="1">COUNTIF('Knock Out Stages'!O7:O85,DT1223)</f>
        <v>0</v>
      </c>
      <c r="EH1223" s="233">
        <f ca="1">COUNTIF('Knock Out Stages'!P7:P85,DT1223)</f>
        <v>0</v>
      </c>
      <c r="EI1223" s="233">
        <f ca="1">COUNTIF('Knock Out Stages'!Q7:Q85,DT1223)</f>
        <v>0</v>
      </c>
      <c r="EJ1223" s="233">
        <f ca="1">COUNTIF('Knock Out Stages'!R7:R85,DT1223)</f>
        <v>0</v>
      </c>
      <c r="EK1223" s="233">
        <f t="shared" ca="1" si="985"/>
        <v>0</v>
      </c>
      <c r="EL1223" s="235">
        <f ca="1">RANK(EK1223,EK3:EK1250)+COUNTIF(EK3:EK1223,EK1223)-1</f>
        <v>1221</v>
      </c>
      <c r="EM1223" s="233" t="str">
        <f t="shared" ca="1" si="986"/>
        <v>Thomas Partey (Ghana)</v>
      </c>
    </row>
    <row r="1224" spans="121:143" x14ac:dyDescent="0.2">
      <c r="DQ1224" s="233" t="str">
        <f t="shared" ca="1" si="982"/>
        <v>Ghana</v>
      </c>
      <c r="DR1224" s="233">
        <f t="shared" si="983"/>
        <v>25</v>
      </c>
      <c r="DS1224" s="233">
        <f t="shared" si="984"/>
        <v>45</v>
      </c>
      <c r="DT1224" s="233">
        <f ca="1">OFFSET(C3,DR1224,DS1224)</f>
        <v>0</v>
      </c>
      <c r="DU1224" s="233">
        <f ca="1">COUNTIF('Group Stages'!J7:J150,DT1224)</f>
        <v>0</v>
      </c>
      <c r="DV1224" s="233">
        <f ca="1">COUNTIF('Group Stages'!K7:K150,DT1224)</f>
        <v>0</v>
      </c>
      <c r="DW1224" s="233">
        <f ca="1">COUNTIF('Group Stages'!L7:L150,DT1224)</f>
        <v>0</v>
      </c>
      <c r="DX1224" s="233">
        <f ca="1">COUNTIF('Group Stages'!M7:M150,DT1224)</f>
        <v>0</v>
      </c>
      <c r="DY1224" s="233">
        <f ca="1">COUNTIF('Group Stages'!N7:N150,DT1224)</f>
        <v>0</v>
      </c>
      <c r="DZ1224" s="233">
        <f ca="1">COUNTIF('Group Stages'!O7:O150,DT1224)</f>
        <v>0</v>
      </c>
      <c r="EA1224" s="233">
        <f ca="1">COUNTIF('Group Stages'!P7:P150,DT1224)</f>
        <v>0</v>
      </c>
      <c r="EB1224" s="233">
        <f ca="1">COUNTIF('Group Stages'!Q7:Q150,DT1224)</f>
        <v>0</v>
      </c>
      <c r="EC1224" s="233">
        <f ca="1">COUNTIF('Knock Out Stages'!K7:K85,DT1224)</f>
        <v>0</v>
      </c>
      <c r="ED1224" s="233">
        <f ca="1">COUNTIF('Knock Out Stages'!L7:L85,DT1224)</f>
        <v>0</v>
      </c>
      <c r="EE1224" s="233">
        <f ca="1">COUNTIF('Knock Out Stages'!M7:M85,DT1224)</f>
        <v>0</v>
      </c>
      <c r="EF1224" s="233">
        <f ca="1">COUNTIF('Knock Out Stages'!N7:N85,DT1224)</f>
        <v>0</v>
      </c>
      <c r="EG1224" s="233">
        <f ca="1">COUNTIF('Knock Out Stages'!O7:O85,DT1224)</f>
        <v>0</v>
      </c>
      <c r="EH1224" s="233">
        <f ca="1">COUNTIF('Knock Out Stages'!P7:P85,DT1224)</f>
        <v>0</v>
      </c>
      <c r="EI1224" s="233">
        <f ca="1">COUNTIF('Knock Out Stages'!Q7:Q85,DT1224)</f>
        <v>0</v>
      </c>
      <c r="EJ1224" s="233">
        <f ca="1">COUNTIF('Knock Out Stages'!R7:R85,DT1224)</f>
        <v>0</v>
      </c>
      <c r="EK1224" s="233">
        <f t="shared" ca="1" si="985"/>
        <v>0</v>
      </c>
      <c r="EL1224" s="235">
        <f ca="1">RANK(EK1224,EK3:EK1250)+COUNTIF(EK3:EK1224,EK1224)-1</f>
        <v>1222</v>
      </c>
      <c r="EM1224" s="233" t="str">
        <f t="shared" ca="1" si="986"/>
        <v>0 (Ghana)</v>
      </c>
    </row>
    <row r="1225" spans="121:143" x14ac:dyDescent="0.2">
      <c r="DQ1225" s="233" t="str">
        <f ca="1">OFFSET(C2,DR1225,DS1225)</f>
        <v>Panama</v>
      </c>
      <c r="DR1225" s="233">
        <f t="shared" si="983"/>
        <v>0</v>
      </c>
      <c r="DS1225" s="233">
        <f t="shared" si="984"/>
        <v>46</v>
      </c>
      <c r="DT1225" s="233" t="str">
        <f ca="1">OFFSET(C3,DR1225,DS1225)</f>
        <v>Adalberto Carrasquilla</v>
      </c>
      <c r="DU1225" s="233">
        <f ca="1">COUNTIF('Group Stages'!J7:J150,DT1225)</f>
        <v>0</v>
      </c>
      <c r="DV1225" s="233">
        <f ca="1">COUNTIF('Group Stages'!K7:K150,DT1225)</f>
        <v>0</v>
      </c>
      <c r="DW1225" s="233">
        <f ca="1">COUNTIF('Group Stages'!L7:L150,DT1225)</f>
        <v>0</v>
      </c>
      <c r="DX1225" s="233">
        <f ca="1">COUNTIF('Group Stages'!M7:M150,DT1225)</f>
        <v>0</v>
      </c>
      <c r="DY1225" s="233">
        <f ca="1">COUNTIF('Group Stages'!N7:N150,DT1225)</f>
        <v>0</v>
      </c>
      <c r="DZ1225" s="233">
        <f ca="1">COUNTIF('Group Stages'!O7:O150,DT1225)</f>
        <v>0</v>
      </c>
      <c r="EA1225" s="233">
        <f ca="1">COUNTIF('Group Stages'!P7:P150,DT1225)</f>
        <v>0</v>
      </c>
      <c r="EB1225" s="233">
        <f ca="1">COUNTIF('Group Stages'!Q7:Q150,DT1225)</f>
        <v>0</v>
      </c>
      <c r="EC1225" s="233">
        <f ca="1">COUNTIF('Knock Out Stages'!K7:K85,DT1225)</f>
        <v>0</v>
      </c>
      <c r="ED1225" s="233">
        <f ca="1">COUNTIF('Knock Out Stages'!L7:L85,DT1225)</f>
        <v>0</v>
      </c>
      <c r="EE1225" s="233">
        <f ca="1">COUNTIF('Knock Out Stages'!M7:M85,DT1225)</f>
        <v>0</v>
      </c>
      <c r="EF1225" s="233">
        <f ca="1">COUNTIF('Knock Out Stages'!N7:N85,DT1225)</f>
        <v>0</v>
      </c>
      <c r="EG1225" s="233">
        <f ca="1">COUNTIF('Knock Out Stages'!O7:O85,DT1225)</f>
        <v>0</v>
      </c>
      <c r="EH1225" s="233">
        <f ca="1">COUNTIF('Knock Out Stages'!P7:P85,DT1225)</f>
        <v>0</v>
      </c>
      <c r="EI1225" s="233">
        <f ca="1">COUNTIF('Knock Out Stages'!Q7:Q85,DT1225)</f>
        <v>0</v>
      </c>
      <c r="EJ1225" s="233">
        <f ca="1">COUNTIF('Knock Out Stages'!R7:R85,DT1225)</f>
        <v>0</v>
      </c>
      <c r="EK1225" s="233">
        <f t="shared" ca="1" si="985"/>
        <v>0</v>
      </c>
      <c r="EL1225" s="235">
        <f ca="1">RANK(EK1225,EK3:EK1250)+COUNTIF(EK3:EK1225,EK1225)-1</f>
        <v>1223</v>
      </c>
      <c r="EM1225" s="233" t="str">
        <f t="shared" ca="1" si="986"/>
        <v>Adalberto Carrasquilla (Panama)</v>
      </c>
    </row>
    <row r="1226" spans="121:143" x14ac:dyDescent="0.2">
      <c r="DQ1226" s="233" t="str">
        <f ca="1">DQ1225</f>
        <v>Panama</v>
      </c>
      <c r="DR1226" s="233">
        <f t="shared" si="983"/>
        <v>1</v>
      </c>
      <c r="DS1226" s="233">
        <f t="shared" si="984"/>
        <v>46</v>
      </c>
      <c r="DT1226" s="233" t="str">
        <f ca="1">OFFSET(C3,DR1226,DS1226)</f>
        <v>Andrés Andrade</v>
      </c>
      <c r="DU1226" s="233">
        <f ca="1">COUNTIF('Group Stages'!J7:J150,DT1226)</f>
        <v>0</v>
      </c>
      <c r="DV1226" s="233">
        <f ca="1">COUNTIF('Group Stages'!K7:K150,DT1226)</f>
        <v>0</v>
      </c>
      <c r="DW1226" s="233">
        <f ca="1">COUNTIF('Group Stages'!L7:L150,DT1226)</f>
        <v>0</v>
      </c>
      <c r="DX1226" s="233">
        <f ca="1">COUNTIF('Group Stages'!M7:M150,DT1226)</f>
        <v>0</v>
      </c>
      <c r="DY1226" s="233">
        <f ca="1">COUNTIF('Group Stages'!N7:N150,DT1226)</f>
        <v>0</v>
      </c>
      <c r="DZ1226" s="233">
        <f ca="1">COUNTIF('Group Stages'!O7:O150,DT1226)</f>
        <v>0</v>
      </c>
      <c r="EA1226" s="233">
        <f ca="1">COUNTIF('Group Stages'!P7:P150,DT1226)</f>
        <v>0</v>
      </c>
      <c r="EB1226" s="233">
        <f ca="1">COUNTIF('Group Stages'!Q7:Q150,DT1226)</f>
        <v>0</v>
      </c>
      <c r="EC1226" s="233">
        <f ca="1">COUNTIF('Knock Out Stages'!K7:K85,DT1226)</f>
        <v>0</v>
      </c>
      <c r="ED1226" s="233">
        <f ca="1">COUNTIF('Knock Out Stages'!L7:L85,DT1226)</f>
        <v>0</v>
      </c>
      <c r="EE1226" s="233">
        <f ca="1">COUNTIF('Knock Out Stages'!M7:M85,DT1226)</f>
        <v>0</v>
      </c>
      <c r="EF1226" s="233">
        <f ca="1">COUNTIF('Knock Out Stages'!N7:N85,DT1226)</f>
        <v>0</v>
      </c>
      <c r="EG1226" s="233">
        <f ca="1">COUNTIF('Knock Out Stages'!O7:O85,DT1226)</f>
        <v>0</v>
      </c>
      <c r="EH1226" s="233">
        <f ca="1">COUNTIF('Knock Out Stages'!P7:P85,DT1226)</f>
        <v>0</v>
      </c>
      <c r="EI1226" s="233">
        <f ca="1">COUNTIF('Knock Out Stages'!Q7:Q85,DT1226)</f>
        <v>0</v>
      </c>
      <c r="EJ1226" s="233">
        <f ca="1">COUNTIF('Knock Out Stages'!R7:R85,DT1226)</f>
        <v>0</v>
      </c>
      <c r="EK1226" s="233">
        <f t="shared" ca="1" si="985"/>
        <v>0</v>
      </c>
      <c r="EL1226" s="235">
        <f ca="1">RANK(EK1226,EK3:EK1250)+COUNTIF(EK3:EK1226,EK1226)-1</f>
        <v>1224</v>
      </c>
      <c r="EM1226" s="233" t="str">
        <f t="shared" ca="1" si="986"/>
        <v>Andrés Andrade (Panama)</v>
      </c>
    </row>
    <row r="1227" spans="121:143" x14ac:dyDescent="0.2">
      <c r="DQ1227" s="233" t="str">
        <f t="shared" ref="DQ1227:DQ1250" ca="1" si="987">DQ1226</f>
        <v>Panama</v>
      </c>
      <c r="DR1227" s="233">
        <f t="shared" si="983"/>
        <v>2</v>
      </c>
      <c r="DS1227" s="233">
        <f t="shared" si="984"/>
        <v>46</v>
      </c>
      <c r="DT1227" s="233" t="str">
        <f ca="1">OFFSET(C3,DR1227,DS1227)</f>
        <v>Aníbal Godoy</v>
      </c>
      <c r="DU1227" s="233">
        <f ca="1">COUNTIF('Group Stages'!J7:J150,DT1227)</f>
        <v>0</v>
      </c>
      <c r="DV1227" s="233">
        <f ca="1">COUNTIF('Group Stages'!K7:K150,DT1227)</f>
        <v>0</v>
      </c>
      <c r="DW1227" s="233">
        <f ca="1">COUNTIF('Group Stages'!L7:L150,DT1227)</f>
        <v>0</v>
      </c>
      <c r="DX1227" s="233">
        <f ca="1">COUNTIF('Group Stages'!M7:M150,DT1227)</f>
        <v>0</v>
      </c>
      <c r="DY1227" s="233">
        <f ca="1">COUNTIF('Group Stages'!N7:N150,DT1227)</f>
        <v>0</v>
      </c>
      <c r="DZ1227" s="233">
        <f ca="1">COUNTIF('Group Stages'!O7:O150,DT1227)</f>
        <v>0</v>
      </c>
      <c r="EA1227" s="233">
        <f ca="1">COUNTIF('Group Stages'!P7:P150,DT1227)</f>
        <v>0</v>
      </c>
      <c r="EB1227" s="233">
        <f ca="1">COUNTIF('Group Stages'!Q7:Q150,DT1227)</f>
        <v>0</v>
      </c>
      <c r="EC1227" s="233">
        <f ca="1">COUNTIF('Knock Out Stages'!K7:K85,DT1227)</f>
        <v>0</v>
      </c>
      <c r="ED1227" s="233">
        <f ca="1">COUNTIF('Knock Out Stages'!L7:L85,DT1227)</f>
        <v>0</v>
      </c>
      <c r="EE1227" s="233">
        <f ca="1">COUNTIF('Knock Out Stages'!M7:M85,DT1227)</f>
        <v>0</v>
      </c>
      <c r="EF1227" s="233">
        <f ca="1">COUNTIF('Knock Out Stages'!N7:N85,DT1227)</f>
        <v>0</v>
      </c>
      <c r="EG1227" s="233">
        <f ca="1">COUNTIF('Knock Out Stages'!O7:O85,DT1227)</f>
        <v>0</v>
      </c>
      <c r="EH1227" s="233">
        <f ca="1">COUNTIF('Knock Out Stages'!P7:P85,DT1227)</f>
        <v>0</v>
      </c>
      <c r="EI1227" s="233">
        <f ca="1">COUNTIF('Knock Out Stages'!Q7:Q85,DT1227)</f>
        <v>0</v>
      </c>
      <c r="EJ1227" s="233">
        <f ca="1">COUNTIF('Knock Out Stages'!R7:R85,DT1227)</f>
        <v>0</v>
      </c>
      <c r="EK1227" s="233">
        <f t="shared" ca="1" si="985"/>
        <v>0</v>
      </c>
      <c r="EL1227" s="235">
        <f ca="1">RANK(EK1227,EK3:EK1250)+COUNTIF(EK3:EK1227,EK1227)-1</f>
        <v>1225</v>
      </c>
      <c r="EM1227" s="233" t="str">
        <f t="shared" ca="1" si="986"/>
        <v>Aníbal Godoy (Panama)</v>
      </c>
    </row>
    <row r="1228" spans="121:143" x14ac:dyDescent="0.2">
      <c r="DQ1228" s="233" t="str">
        <f t="shared" ca="1" si="987"/>
        <v>Panama</v>
      </c>
      <c r="DR1228" s="233">
        <f t="shared" si="983"/>
        <v>3</v>
      </c>
      <c r="DS1228" s="233">
        <f t="shared" si="984"/>
        <v>46</v>
      </c>
      <c r="DT1228" s="233" t="str">
        <f ca="1">OFFSET(C3,DR1228,DS1228)</f>
        <v>Carlos Harvey</v>
      </c>
      <c r="DU1228" s="233">
        <f ca="1">COUNTIF('Group Stages'!J7:J150,DT1228)</f>
        <v>0</v>
      </c>
      <c r="DV1228" s="233">
        <f ca="1">COUNTIF('Group Stages'!K7:K150,DT1228)</f>
        <v>0</v>
      </c>
      <c r="DW1228" s="233">
        <f ca="1">COUNTIF('Group Stages'!L7:L150,DT1228)</f>
        <v>0</v>
      </c>
      <c r="DX1228" s="233">
        <f ca="1">COUNTIF('Group Stages'!M7:M150,DT1228)</f>
        <v>0</v>
      </c>
      <c r="DY1228" s="233">
        <f ca="1">COUNTIF('Group Stages'!N7:N150,DT1228)</f>
        <v>0</v>
      </c>
      <c r="DZ1228" s="233">
        <f ca="1">COUNTIF('Group Stages'!O7:O150,DT1228)</f>
        <v>0</v>
      </c>
      <c r="EA1228" s="233">
        <f ca="1">COUNTIF('Group Stages'!P7:P150,DT1228)</f>
        <v>0</v>
      </c>
      <c r="EB1228" s="233">
        <f ca="1">COUNTIF('Group Stages'!Q7:Q150,DT1228)</f>
        <v>0</v>
      </c>
      <c r="EC1228" s="233">
        <f ca="1">COUNTIF('Knock Out Stages'!K7:K85,DT1228)</f>
        <v>0</v>
      </c>
      <c r="ED1228" s="233">
        <f ca="1">COUNTIF('Knock Out Stages'!L7:L85,DT1228)</f>
        <v>0</v>
      </c>
      <c r="EE1228" s="233">
        <f ca="1">COUNTIF('Knock Out Stages'!M7:M85,DT1228)</f>
        <v>0</v>
      </c>
      <c r="EF1228" s="233">
        <f ca="1">COUNTIF('Knock Out Stages'!N7:N85,DT1228)</f>
        <v>0</v>
      </c>
      <c r="EG1228" s="233">
        <f ca="1">COUNTIF('Knock Out Stages'!O7:O85,DT1228)</f>
        <v>0</v>
      </c>
      <c r="EH1228" s="233">
        <f ca="1">COUNTIF('Knock Out Stages'!P7:P85,DT1228)</f>
        <v>0</v>
      </c>
      <c r="EI1228" s="233">
        <f ca="1">COUNTIF('Knock Out Stages'!Q7:Q85,DT1228)</f>
        <v>0</v>
      </c>
      <c r="EJ1228" s="233">
        <f ca="1">COUNTIF('Knock Out Stages'!R7:R85,DT1228)</f>
        <v>0</v>
      </c>
      <c r="EK1228" s="233">
        <f t="shared" ca="1" si="985"/>
        <v>0</v>
      </c>
      <c r="EL1228" s="235">
        <f ca="1">RANK(EK1228,EK3:EK1250)+COUNTIF(EK3:EK1228,EK1228)-1</f>
        <v>1226</v>
      </c>
      <c r="EM1228" s="233" t="str">
        <f t="shared" ca="1" si="986"/>
        <v>Carlos Harvey (Panama)</v>
      </c>
    </row>
    <row r="1229" spans="121:143" x14ac:dyDescent="0.2">
      <c r="DQ1229" s="233" t="str">
        <f t="shared" ca="1" si="987"/>
        <v>Panama</v>
      </c>
      <c r="DR1229" s="233">
        <f t="shared" si="983"/>
        <v>4</v>
      </c>
      <c r="DS1229" s="233">
        <f t="shared" si="984"/>
        <v>46</v>
      </c>
      <c r="DT1229" s="233" t="str">
        <f ca="1">OFFSET(C3,DR1229,DS1229)</f>
        <v>Cecilio Waterman</v>
      </c>
      <c r="DU1229" s="233">
        <f ca="1">COUNTIF('Group Stages'!J7:J150,DT1229)</f>
        <v>0</v>
      </c>
      <c r="DV1229" s="233">
        <f ca="1">COUNTIF('Group Stages'!K7:K150,DT1229)</f>
        <v>0</v>
      </c>
      <c r="DW1229" s="233">
        <f ca="1">COUNTIF('Group Stages'!L7:L150,DT1229)</f>
        <v>0</v>
      </c>
      <c r="DX1229" s="233">
        <f ca="1">COUNTIF('Group Stages'!M7:M150,DT1229)</f>
        <v>0</v>
      </c>
      <c r="DY1229" s="233">
        <f ca="1">COUNTIF('Group Stages'!N7:N150,DT1229)</f>
        <v>0</v>
      </c>
      <c r="DZ1229" s="233">
        <f ca="1">COUNTIF('Group Stages'!O7:O150,DT1229)</f>
        <v>0</v>
      </c>
      <c r="EA1229" s="233">
        <f ca="1">COUNTIF('Group Stages'!P7:P150,DT1229)</f>
        <v>0</v>
      </c>
      <c r="EB1229" s="233">
        <f ca="1">COUNTIF('Group Stages'!Q7:Q150,DT1229)</f>
        <v>0</v>
      </c>
      <c r="EC1229" s="233">
        <f ca="1">COUNTIF('Knock Out Stages'!K7:K85,DT1229)</f>
        <v>0</v>
      </c>
      <c r="ED1229" s="233">
        <f ca="1">COUNTIF('Knock Out Stages'!L7:L85,DT1229)</f>
        <v>0</v>
      </c>
      <c r="EE1229" s="233">
        <f ca="1">COUNTIF('Knock Out Stages'!M7:M85,DT1229)</f>
        <v>0</v>
      </c>
      <c r="EF1229" s="233">
        <f ca="1">COUNTIF('Knock Out Stages'!N7:N85,DT1229)</f>
        <v>0</v>
      </c>
      <c r="EG1229" s="233">
        <f ca="1">COUNTIF('Knock Out Stages'!O7:O85,DT1229)</f>
        <v>0</v>
      </c>
      <c r="EH1229" s="233">
        <f ca="1">COUNTIF('Knock Out Stages'!P7:P85,DT1229)</f>
        <v>0</v>
      </c>
      <c r="EI1229" s="233">
        <f ca="1">COUNTIF('Knock Out Stages'!Q7:Q85,DT1229)</f>
        <v>0</v>
      </c>
      <c r="EJ1229" s="233">
        <f ca="1">COUNTIF('Knock Out Stages'!R7:R85,DT1229)</f>
        <v>0</v>
      </c>
      <c r="EK1229" s="233">
        <f t="shared" ca="1" si="985"/>
        <v>0</v>
      </c>
      <c r="EL1229" s="235">
        <f ca="1">RANK(EK1229,EK3:EK1250)+COUNTIF(EK3:EK1229,EK1229)-1</f>
        <v>1227</v>
      </c>
      <c r="EM1229" s="233" t="str">
        <f t="shared" ca="1" si="986"/>
        <v>Cecilio Waterman (Panama)</v>
      </c>
    </row>
    <row r="1230" spans="121:143" x14ac:dyDescent="0.2">
      <c r="DQ1230" s="233" t="str">
        <f t="shared" ca="1" si="987"/>
        <v>Panama</v>
      </c>
      <c r="DR1230" s="233">
        <f t="shared" si="983"/>
        <v>5</v>
      </c>
      <c r="DS1230" s="233">
        <f t="shared" si="984"/>
        <v>46</v>
      </c>
      <c r="DT1230" s="233" t="str">
        <f ca="1">OFFSET(C3,DR1230,DS1230)</f>
        <v>César Blackman</v>
      </c>
      <c r="DU1230" s="233">
        <f ca="1">COUNTIF('Group Stages'!J7:J150,DT1230)</f>
        <v>0</v>
      </c>
      <c r="DV1230" s="233">
        <f ca="1">COUNTIF('Group Stages'!K7:K150,DT1230)</f>
        <v>0</v>
      </c>
      <c r="DW1230" s="233">
        <f ca="1">COUNTIF('Group Stages'!L7:L150,DT1230)</f>
        <v>0</v>
      </c>
      <c r="DX1230" s="233">
        <f ca="1">COUNTIF('Group Stages'!M7:M150,DT1230)</f>
        <v>0</v>
      </c>
      <c r="DY1230" s="233">
        <f ca="1">COUNTIF('Group Stages'!N7:N150,DT1230)</f>
        <v>0</v>
      </c>
      <c r="DZ1230" s="233">
        <f ca="1">COUNTIF('Group Stages'!O7:O150,DT1230)</f>
        <v>0</v>
      </c>
      <c r="EA1230" s="233">
        <f ca="1">COUNTIF('Group Stages'!P7:P150,DT1230)</f>
        <v>0</v>
      </c>
      <c r="EB1230" s="233">
        <f ca="1">COUNTIF('Group Stages'!Q7:Q150,DT1230)</f>
        <v>0</v>
      </c>
      <c r="EC1230" s="233">
        <f ca="1">COUNTIF('Knock Out Stages'!K7:K85,DT1230)</f>
        <v>0</v>
      </c>
      <c r="ED1230" s="233">
        <f ca="1">COUNTIF('Knock Out Stages'!L7:L85,DT1230)</f>
        <v>0</v>
      </c>
      <c r="EE1230" s="233">
        <f ca="1">COUNTIF('Knock Out Stages'!M7:M85,DT1230)</f>
        <v>0</v>
      </c>
      <c r="EF1230" s="233">
        <f ca="1">COUNTIF('Knock Out Stages'!N7:N85,DT1230)</f>
        <v>0</v>
      </c>
      <c r="EG1230" s="233">
        <f ca="1">COUNTIF('Knock Out Stages'!O7:O85,DT1230)</f>
        <v>0</v>
      </c>
      <c r="EH1230" s="233">
        <f ca="1">COUNTIF('Knock Out Stages'!P7:P85,DT1230)</f>
        <v>0</v>
      </c>
      <c r="EI1230" s="233">
        <f ca="1">COUNTIF('Knock Out Stages'!Q7:Q85,DT1230)</f>
        <v>0</v>
      </c>
      <c r="EJ1230" s="233">
        <f ca="1">COUNTIF('Knock Out Stages'!R7:R85,DT1230)</f>
        <v>0</v>
      </c>
      <c r="EK1230" s="233">
        <f t="shared" ca="1" si="985"/>
        <v>0</v>
      </c>
      <c r="EL1230" s="235">
        <f ca="1">RANK(EK1230,EK3:EK1250)+COUNTIF(EK3:EK1230,EK1230)-1</f>
        <v>1228</v>
      </c>
      <c r="EM1230" s="233" t="str">
        <f t="shared" ca="1" si="986"/>
        <v>César Blackman (Panama)</v>
      </c>
    </row>
    <row r="1231" spans="121:143" x14ac:dyDescent="0.2">
      <c r="DQ1231" s="233" t="str">
        <f t="shared" ca="1" si="987"/>
        <v>Panama</v>
      </c>
      <c r="DR1231" s="233">
        <f t="shared" si="983"/>
        <v>6</v>
      </c>
      <c r="DS1231" s="233">
        <f t="shared" si="984"/>
        <v>46</v>
      </c>
      <c r="DT1231" s="233" t="str">
        <f ca="1">OFFSET(C3,DR1231,DS1231)</f>
        <v>César Samudio</v>
      </c>
      <c r="DU1231" s="233">
        <f ca="1">COUNTIF('Group Stages'!J7:J150,DT1231)</f>
        <v>0</v>
      </c>
      <c r="DV1231" s="233">
        <f ca="1">COUNTIF('Group Stages'!K7:K150,DT1231)</f>
        <v>0</v>
      </c>
      <c r="DW1231" s="233">
        <f ca="1">COUNTIF('Group Stages'!L7:L150,DT1231)</f>
        <v>0</v>
      </c>
      <c r="DX1231" s="233">
        <f ca="1">COUNTIF('Group Stages'!M7:M150,DT1231)</f>
        <v>0</v>
      </c>
      <c r="DY1231" s="233">
        <f ca="1">COUNTIF('Group Stages'!N7:N150,DT1231)</f>
        <v>0</v>
      </c>
      <c r="DZ1231" s="233">
        <f ca="1">COUNTIF('Group Stages'!O7:O150,DT1231)</f>
        <v>0</v>
      </c>
      <c r="EA1231" s="233">
        <f ca="1">COUNTIF('Group Stages'!P7:P150,DT1231)</f>
        <v>0</v>
      </c>
      <c r="EB1231" s="233">
        <f ca="1">COUNTIF('Group Stages'!Q7:Q150,DT1231)</f>
        <v>0</v>
      </c>
      <c r="EC1231" s="233">
        <f ca="1">COUNTIF('Knock Out Stages'!K7:K85,DT1231)</f>
        <v>0</v>
      </c>
      <c r="ED1231" s="233">
        <f ca="1">COUNTIF('Knock Out Stages'!L7:L85,DT1231)</f>
        <v>0</v>
      </c>
      <c r="EE1231" s="233">
        <f ca="1">COUNTIF('Knock Out Stages'!M7:M85,DT1231)</f>
        <v>0</v>
      </c>
      <c r="EF1231" s="233">
        <f ca="1">COUNTIF('Knock Out Stages'!N7:N85,DT1231)</f>
        <v>0</v>
      </c>
      <c r="EG1231" s="233">
        <f ca="1">COUNTIF('Knock Out Stages'!O7:O85,DT1231)</f>
        <v>0</v>
      </c>
      <c r="EH1231" s="233">
        <f ca="1">COUNTIF('Knock Out Stages'!P7:P85,DT1231)</f>
        <v>0</v>
      </c>
      <c r="EI1231" s="233">
        <f ca="1">COUNTIF('Knock Out Stages'!Q7:Q85,DT1231)</f>
        <v>0</v>
      </c>
      <c r="EJ1231" s="233">
        <f ca="1">COUNTIF('Knock Out Stages'!R7:R85,DT1231)</f>
        <v>0</v>
      </c>
      <c r="EK1231" s="233">
        <f t="shared" ca="1" si="985"/>
        <v>0</v>
      </c>
      <c r="EL1231" s="235">
        <f ca="1">RANK(EK1231,EK3:EK1250)+COUNTIF(EK3:EK1231,EK1231)-1</f>
        <v>1229</v>
      </c>
      <c r="EM1231" s="233" t="str">
        <f t="shared" ca="1" si="986"/>
        <v>César Samudio (Panama)</v>
      </c>
    </row>
    <row r="1232" spans="121:143" x14ac:dyDescent="0.2">
      <c r="DQ1232" s="233" t="str">
        <f t="shared" ca="1" si="987"/>
        <v>Panama</v>
      </c>
      <c r="DR1232" s="233">
        <f t="shared" si="983"/>
        <v>7</v>
      </c>
      <c r="DS1232" s="233">
        <f t="shared" si="984"/>
        <v>46</v>
      </c>
      <c r="DT1232" s="233" t="str">
        <f ca="1">OFFSET(C3,DR1232,DS1232)</f>
        <v>César Yanis</v>
      </c>
      <c r="DU1232" s="233">
        <f ca="1">COUNTIF('Group Stages'!J7:J150,DT1232)</f>
        <v>0</v>
      </c>
      <c r="DV1232" s="233">
        <f ca="1">COUNTIF('Group Stages'!K7:K150,DT1232)</f>
        <v>0</v>
      </c>
      <c r="DW1232" s="233">
        <f ca="1">COUNTIF('Group Stages'!L7:L150,DT1232)</f>
        <v>0</v>
      </c>
      <c r="DX1232" s="233">
        <f ca="1">COUNTIF('Group Stages'!M7:M150,DT1232)</f>
        <v>0</v>
      </c>
      <c r="DY1232" s="233">
        <f ca="1">COUNTIF('Group Stages'!N7:N150,DT1232)</f>
        <v>0</v>
      </c>
      <c r="DZ1232" s="233">
        <f ca="1">COUNTIF('Group Stages'!O7:O150,DT1232)</f>
        <v>0</v>
      </c>
      <c r="EA1232" s="233">
        <f ca="1">COUNTIF('Group Stages'!P7:P150,DT1232)</f>
        <v>0</v>
      </c>
      <c r="EB1232" s="233">
        <f ca="1">COUNTIF('Group Stages'!Q7:Q150,DT1232)</f>
        <v>0</v>
      </c>
      <c r="EC1232" s="233">
        <f ca="1">COUNTIF('Knock Out Stages'!K7:K85,DT1232)</f>
        <v>0</v>
      </c>
      <c r="ED1232" s="233">
        <f ca="1">COUNTIF('Knock Out Stages'!L7:L85,DT1232)</f>
        <v>0</v>
      </c>
      <c r="EE1232" s="233">
        <f ca="1">COUNTIF('Knock Out Stages'!M7:M85,DT1232)</f>
        <v>0</v>
      </c>
      <c r="EF1232" s="233">
        <f ca="1">COUNTIF('Knock Out Stages'!N7:N85,DT1232)</f>
        <v>0</v>
      </c>
      <c r="EG1232" s="233">
        <f ca="1">COUNTIF('Knock Out Stages'!O7:O85,DT1232)</f>
        <v>0</v>
      </c>
      <c r="EH1232" s="233">
        <f ca="1">COUNTIF('Knock Out Stages'!P7:P85,DT1232)</f>
        <v>0</v>
      </c>
      <c r="EI1232" s="233">
        <f ca="1">COUNTIF('Knock Out Stages'!Q7:Q85,DT1232)</f>
        <v>0</v>
      </c>
      <c r="EJ1232" s="233">
        <f ca="1">COUNTIF('Knock Out Stages'!R7:R85,DT1232)</f>
        <v>0</v>
      </c>
      <c r="EK1232" s="233">
        <f t="shared" ca="1" si="985"/>
        <v>0</v>
      </c>
      <c r="EL1232" s="235">
        <f ca="1">RANK(EK1232,EK3:EK1250)+COUNTIF(EK3:EK1232,EK1232)-1</f>
        <v>1230</v>
      </c>
      <c r="EM1232" s="233" t="str">
        <f t="shared" ca="1" si="986"/>
        <v>César Yanis (Panama)</v>
      </c>
    </row>
    <row r="1233" spans="121:143" x14ac:dyDescent="0.2">
      <c r="DQ1233" s="233" t="str">
        <f t="shared" ca="1" si="987"/>
        <v>Panama</v>
      </c>
      <c r="DR1233" s="233">
        <f t="shared" si="983"/>
        <v>8</v>
      </c>
      <c r="DS1233" s="233">
        <f t="shared" si="984"/>
        <v>46</v>
      </c>
      <c r="DT1233" s="233" t="str">
        <f ca="1">OFFSET(C3,DR1233,DS1233)</f>
        <v>Christian Martínez</v>
      </c>
      <c r="DU1233" s="233">
        <f ca="1">COUNTIF('Group Stages'!J7:J150,DT1233)</f>
        <v>0</v>
      </c>
      <c r="DV1233" s="233">
        <f ca="1">COUNTIF('Group Stages'!K7:K150,DT1233)</f>
        <v>0</v>
      </c>
      <c r="DW1233" s="233">
        <f ca="1">COUNTIF('Group Stages'!L7:L150,DT1233)</f>
        <v>0</v>
      </c>
      <c r="DX1233" s="233">
        <f ca="1">COUNTIF('Group Stages'!M7:M150,DT1233)</f>
        <v>0</v>
      </c>
      <c r="DY1233" s="233">
        <f ca="1">COUNTIF('Group Stages'!N7:N150,DT1233)</f>
        <v>0</v>
      </c>
      <c r="DZ1233" s="233">
        <f ca="1">COUNTIF('Group Stages'!O7:O150,DT1233)</f>
        <v>0</v>
      </c>
      <c r="EA1233" s="233">
        <f ca="1">COUNTIF('Group Stages'!P7:P150,DT1233)</f>
        <v>0</v>
      </c>
      <c r="EB1233" s="233">
        <f ca="1">COUNTIF('Group Stages'!Q7:Q150,DT1233)</f>
        <v>0</v>
      </c>
      <c r="EC1233" s="233">
        <f ca="1">COUNTIF('Knock Out Stages'!K7:K85,DT1233)</f>
        <v>0</v>
      </c>
      <c r="ED1233" s="233">
        <f ca="1">COUNTIF('Knock Out Stages'!L7:L85,DT1233)</f>
        <v>0</v>
      </c>
      <c r="EE1233" s="233">
        <f ca="1">COUNTIF('Knock Out Stages'!M7:M85,DT1233)</f>
        <v>0</v>
      </c>
      <c r="EF1233" s="233">
        <f ca="1">COUNTIF('Knock Out Stages'!N7:N85,DT1233)</f>
        <v>0</v>
      </c>
      <c r="EG1233" s="233">
        <f ca="1">COUNTIF('Knock Out Stages'!O7:O85,DT1233)</f>
        <v>0</v>
      </c>
      <c r="EH1233" s="233">
        <f ca="1">COUNTIF('Knock Out Stages'!P7:P85,DT1233)</f>
        <v>0</v>
      </c>
      <c r="EI1233" s="233">
        <f ca="1">COUNTIF('Knock Out Stages'!Q7:Q85,DT1233)</f>
        <v>0</v>
      </c>
      <c r="EJ1233" s="233">
        <f ca="1">COUNTIF('Knock Out Stages'!R7:R85,DT1233)</f>
        <v>0</v>
      </c>
      <c r="EK1233" s="233">
        <f t="shared" ca="1" si="985"/>
        <v>0</v>
      </c>
      <c r="EL1233" s="235">
        <f ca="1">RANK(EK1233,EK3:EK1250)+COUNTIF(EK3:EK1233,EK1233)-1</f>
        <v>1231</v>
      </c>
      <c r="EM1233" s="233" t="str">
        <f t="shared" ca="1" si="986"/>
        <v>Christian Martínez (Panama)</v>
      </c>
    </row>
    <row r="1234" spans="121:143" x14ac:dyDescent="0.2">
      <c r="DQ1234" s="233" t="str">
        <f t="shared" ca="1" si="987"/>
        <v>Panama</v>
      </c>
      <c r="DR1234" s="233">
        <f t="shared" si="983"/>
        <v>9</v>
      </c>
      <c r="DS1234" s="233">
        <f t="shared" si="984"/>
        <v>46</v>
      </c>
      <c r="DT1234" s="233" t="str">
        <f ca="1">OFFSET(C3,DR1234,DS1234)</f>
        <v>Édgar Bárcenas</v>
      </c>
      <c r="DU1234" s="233">
        <f ca="1">COUNTIF('Group Stages'!J7:J150,DT1234)</f>
        <v>0</v>
      </c>
      <c r="DV1234" s="233">
        <f ca="1">COUNTIF('Group Stages'!K7:K150,DT1234)</f>
        <v>0</v>
      </c>
      <c r="DW1234" s="233">
        <f ca="1">COUNTIF('Group Stages'!L7:L150,DT1234)</f>
        <v>0</v>
      </c>
      <c r="DX1234" s="233">
        <f ca="1">COUNTIF('Group Stages'!M7:M150,DT1234)</f>
        <v>0</v>
      </c>
      <c r="DY1234" s="233">
        <f ca="1">COUNTIF('Group Stages'!N7:N150,DT1234)</f>
        <v>0</v>
      </c>
      <c r="DZ1234" s="233">
        <f ca="1">COUNTIF('Group Stages'!O7:O150,DT1234)</f>
        <v>0</v>
      </c>
      <c r="EA1234" s="233">
        <f ca="1">COUNTIF('Group Stages'!P7:P150,DT1234)</f>
        <v>0</v>
      </c>
      <c r="EB1234" s="233">
        <f ca="1">COUNTIF('Group Stages'!Q7:Q150,DT1234)</f>
        <v>0</v>
      </c>
      <c r="EC1234" s="233">
        <f ca="1">COUNTIF('Knock Out Stages'!K7:K85,DT1234)</f>
        <v>0</v>
      </c>
      <c r="ED1234" s="233">
        <f ca="1">COUNTIF('Knock Out Stages'!L7:L85,DT1234)</f>
        <v>0</v>
      </c>
      <c r="EE1234" s="233">
        <f ca="1">COUNTIF('Knock Out Stages'!M7:M85,DT1234)</f>
        <v>0</v>
      </c>
      <c r="EF1234" s="233">
        <f ca="1">COUNTIF('Knock Out Stages'!N7:N85,DT1234)</f>
        <v>0</v>
      </c>
      <c r="EG1234" s="233">
        <f ca="1">COUNTIF('Knock Out Stages'!O7:O85,DT1234)</f>
        <v>0</v>
      </c>
      <c r="EH1234" s="233">
        <f ca="1">COUNTIF('Knock Out Stages'!P7:P85,DT1234)</f>
        <v>0</v>
      </c>
      <c r="EI1234" s="233">
        <f ca="1">COUNTIF('Knock Out Stages'!Q7:Q85,DT1234)</f>
        <v>0</v>
      </c>
      <c r="EJ1234" s="233">
        <f ca="1">COUNTIF('Knock Out Stages'!R7:R85,DT1234)</f>
        <v>0</v>
      </c>
      <c r="EK1234" s="233">
        <f t="shared" ca="1" si="985"/>
        <v>0</v>
      </c>
      <c r="EL1234" s="235">
        <f ca="1">RANK(EK1234,EK3:EK1250)+COUNTIF(EK3:EK1234,EK1234)-1</f>
        <v>1232</v>
      </c>
      <c r="EM1234" s="233" t="str">
        <f t="shared" ca="1" si="986"/>
        <v>Édgar Bárcenas (Panama)</v>
      </c>
    </row>
    <row r="1235" spans="121:143" x14ac:dyDescent="0.2">
      <c r="DQ1235" s="233" t="str">
        <f t="shared" ca="1" si="987"/>
        <v>Panama</v>
      </c>
      <c r="DR1235" s="233">
        <f t="shared" si="983"/>
        <v>10</v>
      </c>
      <c r="DS1235" s="233">
        <f t="shared" si="984"/>
        <v>46</v>
      </c>
      <c r="DT1235" s="233" t="str">
        <f ca="1">OFFSET(C3,DR1235,DS1235)</f>
        <v>Éric Davis</v>
      </c>
      <c r="DU1235" s="233">
        <f ca="1">COUNTIF('Group Stages'!J7:J150,DT1235)</f>
        <v>0</v>
      </c>
      <c r="DV1235" s="233">
        <f ca="1">COUNTIF('Group Stages'!K7:K150,DT1235)</f>
        <v>0</v>
      </c>
      <c r="DW1235" s="233">
        <f ca="1">COUNTIF('Group Stages'!L7:L150,DT1235)</f>
        <v>0</v>
      </c>
      <c r="DX1235" s="233">
        <f ca="1">COUNTIF('Group Stages'!M7:M150,DT1235)</f>
        <v>0</v>
      </c>
      <c r="DY1235" s="233">
        <f ca="1">COUNTIF('Group Stages'!N7:N150,DT1235)</f>
        <v>0</v>
      </c>
      <c r="DZ1235" s="233">
        <f ca="1">COUNTIF('Group Stages'!O7:O150,DT1235)</f>
        <v>0</v>
      </c>
      <c r="EA1235" s="233">
        <f ca="1">COUNTIF('Group Stages'!P7:P150,DT1235)</f>
        <v>0</v>
      </c>
      <c r="EB1235" s="233">
        <f ca="1">COUNTIF('Group Stages'!Q7:Q150,DT1235)</f>
        <v>0</v>
      </c>
      <c r="EC1235" s="233">
        <f ca="1">COUNTIF('Knock Out Stages'!K7:K85,DT1235)</f>
        <v>0</v>
      </c>
      <c r="ED1235" s="233">
        <f ca="1">COUNTIF('Knock Out Stages'!L7:L85,DT1235)</f>
        <v>0</v>
      </c>
      <c r="EE1235" s="233">
        <f ca="1">COUNTIF('Knock Out Stages'!M7:M85,DT1235)</f>
        <v>0</v>
      </c>
      <c r="EF1235" s="233">
        <f ca="1">COUNTIF('Knock Out Stages'!N7:N85,DT1235)</f>
        <v>0</v>
      </c>
      <c r="EG1235" s="233">
        <f ca="1">COUNTIF('Knock Out Stages'!O7:O85,DT1235)</f>
        <v>0</v>
      </c>
      <c r="EH1235" s="233">
        <f ca="1">COUNTIF('Knock Out Stages'!P7:P85,DT1235)</f>
        <v>0</v>
      </c>
      <c r="EI1235" s="233">
        <f ca="1">COUNTIF('Knock Out Stages'!Q7:Q85,DT1235)</f>
        <v>0</v>
      </c>
      <c r="EJ1235" s="233">
        <f ca="1">COUNTIF('Knock Out Stages'!R7:R85,DT1235)</f>
        <v>0</v>
      </c>
      <c r="EK1235" s="233">
        <f t="shared" ca="1" si="985"/>
        <v>0</v>
      </c>
      <c r="EL1235" s="235">
        <f ca="1">RANK(EK1235,EK3:EK1250)+COUNTIF(EK3:EK1235,EK1235)-1</f>
        <v>1233</v>
      </c>
      <c r="EM1235" s="233" t="str">
        <f t="shared" ca="1" si="986"/>
        <v>Éric Davis (Panama)</v>
      </c>
    </row>
    <row r="1236" spans="121:143" x14ac:dyDescent="0.2">
      <c r="DQ1236" s="233" t="str">
        <f t="shared" ca="1" si="987"/>
        <v>Panama</v>
      </c>
      <c r="DR1236" s="233">
        <f t="shared" si="983"/>
        <v>11</v>
      </c>
      <c r="DS1236" s="233">
        <f t="shared" si="984"/>
        <v>46</v>
      </c>
      <c r="DT1236" s="233" t="str">
        <f ca="1">OFFSET(C3,DR1236,DS1236)</f>
        <v>Ismael Díaz</v>
      </c>
      <c r="DU1236" s="233">
        <f ca="1">COUNTIF('Group Stages'!J7:J150,DT1236)</f>
        <v>0</v>
      </c>
      <c r="DV1236" s="233">
        <f ca="1">COUNTIF('Group Stages'!K7:K150,DT1236)</f>
        <v>0</v>
      </c>
      <c r="DW1236" s="233">
        <f ca="1">COUNTIF('Group Stages'!L7:L150,DT1236)</f>
        <v>0</v>
      </c>
      <c r="DX1236" s="233">
        <f ca="1">COUNTIF('Group Stages'!M7:M150,DT1236)</f>
        <v>0</v>
      </c>
      <c r="DY1236" s="233">
        <f ca="1">COUNTIF('Group Stages'!N7:N150,DT1236)</f>
        <v>0</v>
      </c>
      <c r="DZ1236" s="233">
        <f ca="1">COUNTIF('Group Stages'!O7:O150,DT1236)</f>
        <v>0</v>
      </c>
      <c r="EA1236" s="233">
        <f ca="1">COUNTIF('Group Stages'!P7:P150,DT1236)</f>
        <v>0</v>
      </c>
      <c r="EB1236" s="233">
        <f ca="1">COUNTIF('Group Stages'!Q7:Q150,DT1236)</f>
        <v>0</v>
      </c>
      <c r="EC1236" s="233">
        <f ca="1">COUNTIF('Knock Out Stages'!K7:K85,DT1236)</f>
        <v>0</v>
      </c>
      <c r="ED1236" s="233">
        <f ca="1">COUNTIF('Knock Out Stages'!L7:L85,DT1236)</f>
        <v>0</v>
      </c>
      <c r="EE1236" s="233">
        <f ca="1">COUNTIF('Knock Out Stages'!M7:M85,DT1236)</f>
        <v>0</v>
      </c>
      <c r="EF1236" s="233">
        <f ca="1">COUNTIF('Knock Out Stages'!N7:N85,DT1236)</f>
        <v>0</v>
      </c>
      <c r="EG1236" s="233">
        <f ca="1">COUNTIF('Knock Out Stages'!O7:O85,DT1236)</f>
        <v>0</v>
      </c>
      <c r="EH1236" s="233">
        <f ca="1">COUNTIF('Knock Out Stages'!P7:P85,DT1236)</f>
        <v>0</v>
      </c>
      <c r="EI1236" s="233">
        <f ca="1">COUNTIF('Knock Out Stages'!Q7:Q85,DT1236)</f>
        <v>0</v>
      </c>
      <c r="EJ1236" s="233">
        <f ca="1">COUNTIF('Knock Out Stages'!R7:R85,DT1236)</f>
        <v>0</v>
      </c>
      <c r="EK1236" s="233">
        <f t="shared" ca="1" si="985"/>
        <v>0</v>
      </c>
      <c r="EL1236" s="235">
        <f ca="1">RANK(EK1236,EK3:EK1250)+COUNTIF(EK3:EK1236,EK1236)-1</f>
        <v>1234</v>
      </c>
      <c r="EM1236" s="233" t="str">
        <f t="shared" ca="1" si="986"/>
        <v>Ismael Díaz (Panama)</v>
      </c>
    </row>
    <row r="1237" spans="121:143" x14ac:dyDescent="0.2">
      <c r="DQ1237" s="233" t="str">
        <f t="shared" ca="1" si="987"/>
        <v>Panama</v>
      </c>
      <c r="DR1237" s="233">
        <f t="shared" si="983"/>
        <v>12</v>
      </c>
      <c r="DS1237" s="233">
        <f t="shared" si="984"/>
        <v>46</v>
      </c>
      <c r="DT1237" s="233" t="str">
        <f ca="1">OFFSET(C3,DR1237,DS1237)</f>
        <v>Jiovany Ramos</v>
      </c>
      <c r="DU1237" s="233">
        <f ca="1">COUNTIF('Group Stages'!J7:J150,DT1237)</f>
        <v>0</v>
      </c>
      <c r="DV1237" s="233">
        <f ca="1">COUNTIF('Group Stages'!K7:K150,DT1237)</f>
        <v>0</v>
      </c>
      <c r="DW1237" s="233">
        <f ca="1">COUNTIF('Group Stages'!L7:L150,DT1237)</f>
        <v>0</v>
      </c>
      <c r="DX1237" s="233">
        <f ca="1">COUNTIF('Group Stages'!M7:M150,DT1237)</f>
        <v>0</v>
      </c>
      <c r="DY1237" s="233">
        <f ca="1">COUNTIF('Group Stages'!N7:N150,DT1237)</f>
        <v>0</v>
      </c>
      <c r="DZ1237" s="233">
        <f ca="1">COUNTIF('Group Stages'!O7:O150,DT1237)</f>
        <v>0</v>
      </c>
      <c r="EA1237" s="233">
        <f ca="1">COUNTIF('Group Stages'!P7:P150,DT1237)</f>
        <v>0</v>
      </c>
      <c r="EB1237" s="233">
        <f ca="1">COUNTIF('Group Stages'!Q7:Q150,DT1237)</f>
        <v>0</v>
      </c>
      <c r="EC1237" s="233">
        <f ca="1">COUNTIF('Knock Out Stages'!K7:K85,DT1237)</f>
        <v>0</v>
      </c>
      <c r="ED1237" s="233">
        <f ca="1">COUNTIF('Knock Out Stages'!L7:L85,DT1237)</f>
        <v>0</v>
      </c>
      <c r="EE1237" s="233">
        <f ca="1">COUNTIF('Knock Out Stages'!M7:M85,DT1237)</f>
        <v>0</v>
      </c>
      <c r="EF1237" s="233">
        <f ca="1">COUNTIF('Knock Out Stages'!N7:N85,DT1237)</f>
        <v>0</v>
      </c>
      <c r="EG1237" s="233">
        <f ca="1">COUNTIF('Knock Out Stages'!O7:O85,DT1237)</f>
        <v>0</v>
      </c>
      <c r="EH1237" s="233">
        <f ca="1">COUNTIF('Knock Out Stages'!P7:P85,DT1237)</f>
        <v>0</v>
      </c>
      <c r="EI1237" s="233">
        <f ca="1">COUNTIF('Knock Out Stages'!Q7:Q85,DT1237)</f>
        <v>0</v>
      </c>
      <c r="EJ1237" s="233">
        <f ca="1">COUNTIF('Knock Out Stages'!R7:R85,DT1237)</f>
        <v>0</v>
      </c>
      <c r="EK1237" s="233">
        <f t="shared" ca="1" si="985"/>
        <v>0</v>
      </c>
      <c r="EL1237" s="235">
        <f ca="1">RANK(EK1237,EK3:EK1250)+COUNTIF(EK3:EK1237,EK1237)-1</f>
        <v>1235</v>
      </c>
      <c r="EM1237" s="233" t="str">
        <f t="shared" ca="1" si="986"/>
        <v>Jiovany Ramos (Panama)</v>
      </c>
    </row>
    <row r="1238" spans="121:143" x14ac:dyDescent="0.2">
      <c r="DQ1238" s="233" t="str">
        <f t="shared" ca="1" si="987"/>
        <v>Panama</v>
      </c>
      <c r="DR1238" s="233">
        <f t="shared" si="983"/>
        <v>13</v>
      </c>
      <c r="DS1238" s="233">
        <f t="shared" si="984"/>
        <v>46</v>
      </c>
      <c r="DT1238" s="233" t="str">
        <f ca="1">OFFSET(C3,DR1238,DS1238)</f>
        <v>Jorge Gutiérrez</v>
      </c>
      <c r="DU1238" s="233">
        <f ca="1">COUNTIF('Group Stages'!J7:J150,DT1238)</f>
        <v>0</v>
      </c>
      <c r="DV1238" s="233">
        <f ca="1">COUNTIF('Group Stages'!K7:K150,DT1238)</f>
        <v>0</v>
      </c>
      <c r="DW1238" s="233">
        <f ca="1">COUNTIF('Group Stages'!L7:L150,DT1238)</f>
        <v>0</v>
      </c>
      <c r="DX1238" s="233">
        <f ca="1">COUNTIF('Group Stages'!M7:M150,DT1238)</f>
        <v>0</v>
      </c>
      <c r="DY1238" s="233">
        <f ca="1">COUNTIF('Group Stages'!N7:N150,DT1238)</f>
        <v>0</v>
      </c>
      <c r="DZ1238" s="233">
        <f ca="1">COUNTIF('Group Stages'!O7:O150,DT1238)</f>
        <v>0</v>
      </c>
      <c r="EA1238" s="233">
        <f ca="1">COUNTIF('Group Stages'!P7:P150,DT1238)</f>
        <v>0</v>
      </c>
      <c r="EB1238" s="233">
        <f ca="1">COUNTIF('Group Stages'!Q7:Q150,DT1238)</f>
        <v>0</v>
      </c>
      <c r="EC1238" s="233">
        <f ca="1">COUNTIF('Knock Out Stages'!K7:K85,DT1238)</f>
        <v>0</v>
      </c>
      <c r="ED1238" s="233">
        <f ca="1">COUNTIF('Knock Out Stages'!L7:L85,DT1238)</f>
        <v>0</v>
      </c>
      <c r="EE1238" s="233">
        <f ca="1">COUNTIF('Knock Out Stages'!M7:M85,DT1238)</f>
        <v>0</v>
      </c>
      <c r="EF1238" s="233">
        <f ca="1">COUNTIF('Knock Out Stages'!N7:N85,DT1238)</f>
        <v>0</v>
      </c>
      <c r="EG1238" s="233">
        <f ca="1">COUNTIF('Knock Out Stages'!O7:O85,DT1238)</f>
        <v>0</v>
      </c>
      <c r="EH1238" s="233">
        <f ca="1">COUNTIF('Knock Out Stages'!P7:P85,DT1238)</f>
        <v>0</v>
      </c>
      <c r="EI1238" s="233">
        <f ca="1">COUNTIF('Knock Out Stages'!Q7:Q85,DT1238)</f>
        <v>0</v>
      </c>
      <c r="EJ1238" s="233">
        <f ca="1">COUNTIF('Knock Out Stages'!R7:R85,DT1238)</f>
        <v>0</v>
      </c>
      <c r="EK1238" s="233">
        <f t="shared" ca="1" si="985"/>
        <v>0</v>
      </c>
      <c r="EL1238" s="235">
        <f ca="1">RANK(EK1238,EK3:EK1250)+COUNTIF(EK3:EK1238,EK1238)-1</f>
        <v>1236</v>
      </c>
      <c r="EM1238" s="233" t="str">
        <f t="shared" ca="1" si="986"/>
        <v>Jorge Gutiérrez (Panama)</v>
      </c>
    </row>
    <row r="1239" spans="121:143" x14ac:dyDescent="0.2">
      <c r="DQ1239" s="233" t="str">
        <f t="shared" ca="1" si="987"/>
        <v>Panama</v>
      </c>
      <c r="DR1239" s="233">
        <f t="shared" si="983"/>
        <v>14</v>
      </c>
      <c r="DS1239" s="233">
        <f t="shared" si="984"/>
        <v>46</v>
      </c>
      <c r="DT1239" s="233" t="str">
        <f ca="1">OFFSET(C3,DR1239,DS1239)</f>
        <v>José Córdoba</v>
      </c>
      <c r="DU1239" s="233">
        <f ca="1">COUNTIF('Group Stages'!J7:J150,DT1239)</f>
        <v>0</v>
      </c>
      <c r="DV1239" s="233">
        <f ca="1">COUNTIF('Group Stages'!K7:K150,DT1239)</f>
        <v>0</v>
      </c>
      <c r="DW1239" s="233">
        <f ca="1">COUNTIF('Group Stages'!L7:L150,DT1239)</f>
        <v>0</v>
      </c>
      <c r="DX1239" s="233">
        <f ca="1">COUNTIF('Group Stages'!M7:M150,DT1239)</f>
        <v>0</v>
      </c>
      <c r="DY1239" s="233">
        <f ca="1">COUNTIF('Group Stages'!N7:N150,DT1239)</f>
        <v>0</v>
      </c>
      <c r="DZ1239" s="233">
        <f ca="1">COUNTIF('Group Stages'!O7:O150,DT1239)</f>
        <v>0</v>
      </c>
      <c r="EA1239" s="233">
        <f ca="1">COUNTIF('Group Stages'!P7:P150,DT1239)</f>
        <v>0</v>
      </c>
      <c r="EB1239" s="233">
        <f ca="1">COUNTIF('Group Stages'!Q7:Q150,DT1239)</f>
        <v>0</v>
      </c>
      <c r="EC1239" s="233">
        <f ca="1">COUNTIF('Knock Out Stages'!K7:K85,DT1239)</f>
        <v>0</v>
      </c>
      <c r="ED1239" s="233">
        <f ca="1">COUNTIF('Knock Out Stages'!L7:L85,DT1239)</f>
        <v>0</v>
      </c>
      <c r="EE1239" s="233">
        <f ca="1">COUNTIF('Knock Out Stages'!M7:M85,DT1239)</f>
        <v>0</v>
      </c>
      <c r="EF1239" s="233">
        <f ca="1">COUNTIF('Knock Out Stages'!N7:N85,DT1239)</f>
        <v>0</v>
      </c>
      <c r="EG1239" s="233">
        <f ca="1">COUNTIF('Knock Out Stages'!O7:O85,DT1239)</f>
        <v>0</v>
      </c>
      <c r="EH1239" s="233">
        <f ca="1">COUNTIF('Knock Out Stages'!P7:P85,DT1239)</f>
        <v>0</v>
      </c>
      <c r="EI1239" s="233">
        <f ca="1">COUNTIF('Knock Out Stages'!Q7:Q85,DT1239)</f>
        <v>0</v>
      </c>
      <c r="EJ1239" s="233">
        <f ca="1">COUNTIF('Knock Out Stages'!R7:R85,DT1239)</f>
        <v>0</v>
      </c>
      <c r="EK1239" s="233">
        <f t="shared" ca="1" si="985"/>
        <v>0</v>
      </c>
      <c r="EL1239" s="235">
        <f ca="1">RANK(EK1239,EK3:EK1250)+COUNTIF(EK3:EK1239,EK1239)-1</f>
        <v>1237</v>
      </c>
      <c r="EM1239" s="233" t="str">
        <f t="shared" ca="1" si="986"/>
        <v>José Córdoba (Panama)</v>
      </c>
    </row>
    <row r="1240" spans="121:143" x14ac:dyDescent="0.2">
      <c r="DQ1240" s="233" t="str">
        <f t="shared" ca="1" si="987"/>
        <v>Panama</v>
      </c>
      <c r="DR1240" s="233">
        <f t="shared" si="983"/>
        <v>15</v>
      </c>
      <c r="DS1240" s="233">
        <f t="shared" si="984"/>
        <v>46</v>
      </c>
      <c r="DT1240" s="233" t="str">
        <f ca="1">OFFSET(C3,DR1240,DS1240)</f>
        <v>José Fajardo</v>
      </c>
      <c r="DU1240" s="233">
        <f ca="1">COUNTIF('Group Stages'!J7:J150,DT1240)</f>
        <v>0</v>
      </c>
      <c r="DV1240" s="233">
        <f ca="1">COUNTIF('Group Stages'!K7:K150,DT1240)</f>
        <v>0</v>
      </c>
      <c r="DW1240" s="233">
        <f ca="1">COUNTIF('Group Stages'!L7:L150,DT1240)</f>
        <v>0</v>
      </c>
      <c r="DX1240" s="233">
        <f ca="1">COUNTIF('Group Stages'!M7:M150,DT1240)</f>
        <v>0</v>
      </c>
      <c r="DY1240" s="233">
        <f ca="1">COUNTIF('Group Stages'!N7:N150,DT1240)</f>
        <v>0</v>
      </c>
      <c r="DZ1240" s="233">
        <f ca="1">COUNTIF('Group Stages'!O7:O150,DT1240)</f>
        <v>0</v>
      </c>
      <c r="EA1240" s="233">
        <f ca="1">COUNTIF('Group Stages'!P7:P150,DT1240)</f>
        <v>0</v>
      </c>
      <c r="EB1240" s="233">
        <f ca="1">COUNTIF('Group Stages'!Q7:Q150,DT1240)</f>
        <v>0</v>
      </c>
      <c r="EC1240" s="233">
        <f ca="1">COUNTIF('Knock Out Stages'!K7:K85,DT1240)</f>
        <v>0</v>
      </c>
      <c r="ED1240" s="233">
        <f ca="1">COUNTIF('Knock Out Stages'!L7:L85,DT1240)</f>
        <v>0</v>
      </c>
      <c r="EE1240" s="233">
        <f ca="1">COUNTIF('Knock Out Stages'!M7:M85,DT1240)</f>
        <v>0</v>
      </c>
      <c r="EF1240" s="233">
        <f ca="1">COUNTIF('Knock Out Stages'!N7:N85,DT1240)</f>
        <v>0</v>
      </c>
      <c r="EG1240" s="233">
        <f ca="1">COUNTIF('Knock Out Stages'!O7:O85,DT1240)</f>
        <v>0</v>
      </c>
      <c r="EH1240" s="233">
        <f ca="1">COUNTIF('Knock Out Stages'!P7:P85,DT1240)</f>
        <v>0</v>
      </c>
      <c r="EI1240" s="233">
        <f ca="1">COUNTIF('Knock Out Stages'!Q7:Q85,DT1240)</f>
        <v>0</v>
      </c>
      <c r="EJ1240" s="233">
        <f ca="1">COUNTIF('Knock Out Stages'!R7:R85,DT1240)</f>
        <v>0</v>
      </c>
      <c r="EK1240" s="233">
        <f t="shared" ca="1" si="985"/>
        <v>0</v>
      </c>
      <c r="EL1240" s="235">
        <f ca="1">RANK(EK1240,EK3:EK1250)+COUNTIF(EK3:EK1240,EK1240)-1</f>
        <v>1238</v>
      </c>
      <c r="EM1240" s="233" t="str">
        <f t="shared" ca="1" si="986"/>
        <v>José Fajardo (Panama)</v>
      </c>
    </row>
    <row r="1241" spans="121:143" x14ac:dyDescent="0.2">
      <c r="DQ1241" s="233" t="str">
        <f t="shared" ca="1" si="987"/>
        <v>Panama</v>
      </c>
      <c r="DR1241" s="233">
        <f t="shared" si="983"/>
        <v>16</v>
      </c>
      <c r="DS1241" s="233">
        <f t="shared" si="984"/>
        <v>46</v>
      </c>
      <c r="DT1241" s="233" t="str">
        <f ca="1">OFFSET(C3,DR1241,DS1241)</f>
        <v>José Kadir</v>
      </c>
      <c r="DU1241" s="233">
        <f ca="1">COUNTIF('Group Stages'!J7:J150,DT1241)</f>
        <v>0</v>
      </c>
      <c r="DV1241" s="233">
        <f ca="1">COUNTIF('Group Stages'!K7:K150,DT1241)</f>
        <v>0</v>
      </c>
      <c r="DW1241" s="233">
        <f ca="1">COUNTIF('Group Stages'!L7:L150,DT1241)</f>
        <v>0</v>
      </c>
      <c r="DX1241" s="233">
        <f ca="1">COUNTIF('Group Stages'!M7:M150,DT1241)</f>
        <v>0</v>
      </c>
      <c r="DY1241" s="233">
        <f ca="1">COUNTIF('Group Stages'!N7:N150,DT1241)</f>
        <v>0</v>
      </c>
      <c r="DZ1241" s="233">
        <f ca="1">COUNTIF('Group Stages'!O7:O150,DT1241)</f>
        <v>0</v>
      </c>
      <c r="EA1241" s="233">
        <f ca="1">COUNTIF('Group Stages'!P7:P150,DT1241)</f>
        <v>0</v>
      </c>
      <c r="EB1241" s="233">
        <f ca="1">COUNTIF('Group Stages'!Q7:Q150,DT1241)</f>
        <v>0</v>
      </c>
      <c r="EC1241" s="233">
        <f ca="1">COUNTIF('Knock Out Stages'!K7:K85,DT1241)</f>
        <v>0</v>
      </c>
      <c r="ED1241" s="233">
        <f ca="1">COUNTIF('Knock Out Stages'!L7:L85,DT1241)</f>
        <v>0</v>
      </c>
      <c r="EE1241" s="233">
        <f ca="1">COUNTIF('Knock Out Stages'!M7:M85,DT1241)</f>
        <v>0</v>
      </c>
      <c r="EF1241" s="233">
        <f ca="1">COUNTIF('Knock Out Stages'!N7:N85,DT1241)</f>
        <v>0</v>
      </c>
      <c r="EG1241" s="233">
        <f ca="1">COUNTIF('Knock Out Stages'!O7:O85,DT1241)</f>
        <v>0</v>
      </c>
      <c r="EH1241" s="233">
        <f ca="1">COUNTIF('Knock Out Stages'!P7:P85,DT1241)</f>
        <v>0</v>
      </c>
      <c r="EI1241" s="233">
        <f ca="1">COUNTIF('Knock Out Stages'!Q7:Q85,DT1241)</f>
        <v>0</v>
      </c>
      <c r="EJ1241" s="233">
        <f ca="1">COUNTIF('Knock Out Stages'!R7:R85,DT1241)</f>
        <v>0</v>
      </c>
      <c r="EK1241" s="233">
        <f t="shared" ca="1" si="985"/>
        <v>0</v>
      </c>
      <c r="EL1241" s="235">
        <f ca="1">RANK(EK1241,EK3:EK1250)+COUNTIF(EK3:EK1241,EK1241)-1</f>
        <v>1239</v>
      </c>
      <c r="EM1241" s="233" t="str">
        <f t="shared" ca="1" si="986"/>
        <v>José Kadir (Panama)</v>
      </c>
    </row>
    <row r="1242" spans="121:143" x14ac:dyDescent="0.2">
      <c r="DQ1242" s="233" t="str">
        <f t="shared" ca="1" si="987"/>
        <v>Panama</v>
      </c>
      <c r="DR1242" s="233">
        <f t="shared" si="983"/>
        <v>17</v>
      </c>
      <c r="DS1242" s="233">
        <f t="shared" si="984"/>
        <v>46</v>
      </c>
      <c r="DT1242" s="233" t="str">
        <f ca="1">OFFSET(C3,DR1242,DS1242)</f>
        <v>José Luis Rodríguez</v>
      </c>
      <c r="DU1242" s="233">
        <f ca="1">COUNTIF('Group Stages'!J7:J150,DT1242)</f>
        <v>0</v>
      </c>
      <c r="DV1242" s="233">
        <f ca="1">COUNTIF('Group Stages'!K7:K150,DT1242)</f>
        <v>0</v>
      </c>
      <c r="DW1242" s="233">
        <f ca="1">COUNTIF('Group Stages'!L7:L150,DT1242)</f>
        <v>0</v>
      </c>
      <c r="DX1242" s="233">
        <f ca="1">COUNTIF('Group Stages'!M7:M150,DT1242)</f>
        <v>0</v>
      </c>
      <c r="DY1242" s="233">
        <f ca="1">COUNTIF('Group Stages'!N7:N150,DT1242)</f>
        <v>0</v>
      </c>
      <c r="DZ1242" s="233">
        <f ca="1">COUNTIF('Group Stages'!O7:O150,DT1242)</f>
        <v>0</v>
      </c>
      <c r="EA1242" s="233">
        <f ca="1">COUNTIF('Group Stages'!P7:P150,DT1242)</f>
        <v>0</v>
      </c>
      <c r="EB1242" s="233">
        <f ca="1">COUNTIF('Group Stages'!Q7:Q150,DT1242)</f>
        <v>0</v>
      </c>
      <c r="EC1242" s="233">
        <f ca="1">COUNTIF('Knock Out Stages'!K7:K85,DT1242)</f>
        <v>0</v>
      </c>
      <c r="ED1242" s="233">
        <f ca="1">COUNTIF('Knock Out Stages'!L7:L85,DT1242)</f>
        <v>0</v>
      </c>
      <c r="EE1242" s="233">
        <f ca="1">COUNTIF('Knock Out Stages'!M7:M85,DT1242)</f>
        <v>0</v>
      </c>
      <c r="EF1242" s="233">
        <f ca="1">COUNTIF('Knock Out Stages'!N7:N85,DT1242)</f>
        <v>0</v>
      </c>
      <c r="EG1242" s="233">
        <f ca="1">COUNTIF('Knock Out Stages'!O7:O85,DT1242)</f>
        <v>0</v>
      </c>
      <c r="EH1242" s="233">
        <f ca="1">COUNTIF('Knock Out Stages'!P7:P85,DT1242)</f>
        <v>0</v>
      </c>
      <c r="EI1242" s="233">
        <f ca="1">COUNTIF('Knock Out Stages'!Q7:Q85,DT1242)</f>
        <v>0</v>
      </c>
      <c r="EJ1242" s="233">
        <f ca="1">COUNTIF('Knock Out Stages'!R7:R85,DT1242)</f>
        <v>0</v>
      </c>
      <c r="EK1242" s="233">
        <f t="shared" ca="1" si="985"/>
        <v>0</v>
      </c>
      <c r="EL1242" s="235">
        <f ca="1">RANK(EK1242,EK3:EK1250)+COUNTIF(EK3:EK1242,EK1242)-1</f>
        <v>1240</v>
      </c>
      <c r="EM1242" s="233" t="str">
        <f t="shared" ca="1" si="986"/>
        <v>José Luis Rodríguez (Panama)</v>
      </c>
    </row>
    <row r="1243" spans="121:143" x14ac:dyDescent="0.2">
      <c r="DQ1243" s="233" t="str">
        <f t="shared" ca="1" si="987"/>
        <v>Panama</v>
      </c>
      <c r="DR1243" s="233">
        <f t="shared" si="983"/>
        <v>18</v>
      </c>
      <c r="DS1243" s="233">
        <f t="shared" si="984"/>
        <v>46</v>
      </c>
      <c r="DT1243" s="233" t="str">
        <f ca="1">OFFSET(C3,DR1243,DS1243)</f>
        <v>Luis Mejía</v>
      </c>
      <c r="DU1243" s="233">
        <f ca="1">COUNTIF('Group Stages'!J7:J150,DT1243)</f>
        <v>0</v>
      </c>
      <c r="DV1243" s="233">
        <f ca="1">COUNTIF('Group Stages'!K7:K150,DT1243)</f>
        <v>0</v>
      </c>
      <c r="DW1243" s="233">
        <f ca="1">COUNTIF('Group Stages'!L7:L150,DT1243)</f>
        <v>0</v>
      </c>
      <c r="DX1243" s="233">
        <f ca="1">COUNTIF('Group Stages'!M7:M150,DT1243)</f>
        <v>0</v>
      </c>
      <c r="DY1243" s="233">
        <f ca="1">COUNTIF('Group Stages'!N7:N150,DT1243)</f>
        <v>0</v>
      </c>
      <c r="DZ1243" s="233">
        <f ca="1">COUNTIF('Group Stages'!O7:O150,DT1243)</f>
        <v>0</v>
      </c>
      <c r="EA1243" s="233">
        <f ca="1">COUNTIF('Group Stages'!P7:P150,DT1243)</f>
        <v>0</v>
      </c>
      <c r="EB1243" s="233">
        <f ca="1">COUNTIF('Group Stages'!Q7:Q150,DT1243)</f>
        <v>0</v>
      </c>
      <c r="EC1243" s="233">
        <f ca="1">COUNTIF('Knock Out Stages'!K7:K85,DT1243)</f>
        <v>0</v>
      </c>
      <c r="ED1243" s="233">
        <f ca="1">COUNTIF('Knock Out Stages'!L7:L85,DT1243)</f>
        <v>0</v>
      </c>
      <c r="EE1243" s="233">
        <f ca="1">COUNTIF('Knock Out Stages'!M7:M85,DT1243)</f>
        <v>0</v>
      </c>
      <c r="EF1243" s="233">
        <f ca="1">COUNTIF('Knock Out Stages'!N7:N85,DT1243)</f>
        <v>0</v>
      </c>
      <c r="EG1243" s="233">
        <f ca="1">COUNTIF('Knock Out Stages'!O7:O85,DT1243)</f>
        <v>0</v>
      </c>
      <c r="EH1243" s="233">
        <f ca="1">COUNTIF('Knock Out Stages'!P7:P85,DT1243)</f>
        <v>0</v>
      </c>
      <c r="EI1243" s="233">
        <f ca="1">COUNTIF('Knock Out Stages'!Q7:Q85,DT1243)</f>
        <v>0</v>
      </c>
      <c r="EJ1243" s="233">
        <f ca="1">COUNTIF('Knock Out Stages'!R7:R85,DT1243)</f>
        <v>0</v>
      </c>
      <c r="EK1243" s="233">
        <f t="shared" ca="1" si="985"/>
        <v>0</v>
      </c>
      <c r="EL1243" s="235">
        <f ca="1">RANK(EK1243,EK3:EK1250)+COUNTIF(EK3:EK1243,EK1243)-1</f>
        <v>1241</v>
      </c>
      <c r="EM1243" s="233" t="str">
        <f t="shared" ca="1" si="986"/>
        <v>Luis Mejía (Panama)</v>
      </c>
    </row>
    <row r="1244" spans="121:143" x14ac:dyDescent="0.2">
      <c r="DQ1244" s="233" t="str">
        <f t="shared" ca="1" si="987"/>
        <v>Panama</v>
      </c>
      <c r="DR1244" s="233">
        <f t="shared" si="983"/>
        <v>19</v>
      </c>
      <c r="DS1244" s="233">
        <f t="shared" si="984"/>
        <v>46</v>
      </c>
      <c r="DT1244" s="233" t="str">
        <f ca="1">OFFSET(C3,DR1244,DS1244)</f>
        <v>Martín Krug</v>
      </c>
      <c r="DU1244" s="233">
        <f ca="1">COUNTIF('Group Stages'!J7:J150,DT1244)</f>
        <v>0</v>
      </c>
      <c r="DV1244" s="233">
        <f ca="1">COUNTIF('Group Stages'!K7:K150,DT1244)</f>
        <v>0</v>
      </c>
      <c r="DW1244" s="233">
        <f ca="1">COUNTIF('Group Stages'!L7:L150,DT1244)</f>
        <v>0</v>
      </c>
      <c r="DX1244" s="233">
        <f ca="1">COUNTIF('Group Stages'!M7:M150,DT1244)</f>
        <v>0</v>
      </c>
      <c r="DY1244" s="233">
        <f ca="1">COUNTIF('Group Stages'!N7:N150,DT1244)</f>
        <v>0</v>
      </c>
      <c r="DZ1244" s="233">
        <f ca="1">COUNTIF('Group Stages'!O7:O150,DT1244)</f>
        <v>0</v>
      </c>
      <c r="EA1244" s="233">
        <f ca="1">COUNTIF('Group Stages'!P7:P150,DT1244)</f>
        <v>0</v>
      </c>
      <c r="EB1244" s="233">
        <f ca="1">COUNTIF('Group Stages'!Q7:Q150,DT1244)</f>
        <v>0</v>
      </c>
      <c r="EC1244" s="233">
        <f ca="1">COUNTIF('Knock Out Stages'!K7:K85,DT1244)</f>
        <v>0</v>
      </c>
      <c r="ED1244" s="233">
        <f ca="1">COUNTIF('Knock Out Stages'!L7:L85,DT1244)</f>
        <v>0</v>
      </c>
      <c r="EE1244" s="233">
        <f ca="1">COUNTIF('Knock Out Stages'!M7:M85,DT1244)</f>
        <v>0</v>
      </c>
      <c r="EF1244" s="233">
        <f ca="1">COUNTIF('Knock Out Stages'!N7:N85,DT1244)</f>
        <v>0</v>
      </c>
      <c r="EG1244" s="233">
        <f ca="1">COUNTIF('Knock Out Stages'!O7:O85,DT1244)</f>
        <v>0</v>
      </c>
      <c r="EH1244" s="233">
        <f ca="1">COUNTIF('Knock Out Stages'!P7:P85,DT1244)</f>
        <v>0</v>
      </c>
      <c r="EI1244" s="233">
        <f ca="1">COUNTIF('Knock Out Stages'!Q7:Q85,DT1244)</f>
        <v>0</v>
      </c>
      <c r="EJ1244" s="233">
        <f ca="1">COUNTIF('Knock Out Stages'!R7:R85,DT1244)</f>
        <v>0</v>
      </c>
      <c r="EK1244" s="233">
        <f t="shared" ca="1" si="985"/>
        <v>0</v>
      </c>
      <c r="EL1244" s="235">
        <f ca="1">RANK(EK1244,EK3:EK1250)+COUNTIF(EK3:EK1244,EK1244)-1</f>
        <v>1242</v>
      </c>
      <c r="EM1244" s="233" t="str">
        <f t="shared" ca="1" si="986"/>
        <v>Martín Krug (Panama)</v>
      </c>
    </row>
    <row r="1245" spans="121:143" x14ac:dyDescent="0.2">
      <c r="DQ1245" s="233" t="str">
        <f t="shared" ca="1" si="987"/>
        <v>Panama</v>
      </c>
      <c r="DR1245" s="233">
        <f t="shared" si="983"/>
        <v>20</v>
      </c>
      <c r="DS1245" s="233">
        <f t="shared" si="984"/>
        <v>46</v>
      </c>
      <c r="DT1245" s="233" t="str">
        <f ca="1">OFFSET(C3,DR1245,DS1245)</f>
        <v>Michael Murillo</v>
      </c>
      <c r="DU1245" s="233">
        <f ca="1">COUNTIF('Group Stages'!J7:J150,DT1245)</f>
        <v>0</v>
      </c>
      <c r="DV1245" s="233">
        <f ca="1">COUNTIF('Group Stages'!K7:K150,DT1245)</f>
        <v>0</v>
      </c>
      <c r="DW1245" s="233">
        <f ca="1">COUNTIF('Group Stages'!L7:L150,DT1245)</f>
        <v>0</v>
      </c>
      <c r="DX1245" s="233">
        <f ca="1">COUNTIF('Group Stages'!M7:M150,DT1245)</f>
        <v>0</v>
      </c>
      <c r="DY1245" s="233">
        <f ca="1">COUNTIF('Group Stages'!N7:N150,DT1245)</f>
        <v>0</v>
      </c>
      <c r="DZ1245" s="233">
        <f ca="1">COUNTIF('Group Stages'!O7:O150,DT1245)</f>
        <v>0</v>
      </c>
      <c r="EA1245" s="233">
        <f ca="1">COUNTIF('Group Stages'!P7:P150,DT1245)</f>
        <v>0</v>
      </c>
      <c r="EB1245" s="233">
        <f ca="1">COUNTIF('Group Stages'!Q7:Q150,DT1245)</f>
        <v>0</v>
      </c>
      <c r="EC1245" s="233">
        <f ca="1">COUNTIF('Knock Out Stages'!K7:K85,DT1245)</f>
        <v>0</v>
      </c>
      <c r="ED1245" s="233">
        <f ca="1">COUNTIF('Knock Out Stages'!L7:L85,DT1245)</f>
        <v>0</v>
      </c>
      <c r="EE1245" s="233">
        <f ca="1">COUNTIF('Knock Out Stages'!M7:M85,DT1245)</f>
        <v>0</v>
      </c>
      <c r="EF1245" s="233">
        <f ca="1">COUNTIF('Knock Out Stages'!N7:N85,DT1245)</f>
        <v>0</v>
      </c>
      <c r="EG1245" s="233">
        <f ca="1">COUNTIF('Knock Out Stages'!O7:O85,DT1245)</f>
        <v>0</v>
      </c>
      <c r="EH1245" s="233">
        <f ca="1">COUNTIF('Knock Out Stages'!P7:P85,DT1245)</f>
        <v>0</v>
      </c>
      <c r="EI1245" s="233">
        <f ca="1">COUNTIF('Knock Out Stages'!Q7:Q85,DT1245)</f>
        <v>0</v>
      </c>
      <c r="EJ1245" s="233">
        <f ca="1">COUNTIF('Knock Out Stages'!R7:R85,DT1245)</f>
        <v>0</v>
      </c>
      <c r="EK1245" s="233">
        <f t="shared" ca="1" si="985"/>
        <v>0</v>
      </c>
      <c r="EL1245" s="235">
        <f ca="1">RANK(EK1245,EK3:EK1250)+COUNTIF(EK3:EK1245,EK1245)-1</f>
        <v>1243</v>
      </c>
      <c r="EM1245" s="233" t="str">
        <f t="shared" ca="1" si="986"/>
        <v>Michael Murillo (Panama)</v>
      </c>
    </row>
    <row r="1246" spans="121:143" x14ac:dyDescent="0.2">
      <c r="DQ1246" s="233" t="str">
        <f t="shared" ca="1" si="987"/>
        <v>Panama</v>
      </c>
      <c r="DR1246" s="233">
        <f t="shared" si="983"/>
        <v>21</v>
      </c>
      <c r="DS1246" s="233">
        <f t="shared" si="984"/>
        <v>46</v>
      </c>
      <c r="DT1246" s="233" t="str">
        <f ca="1">OFFSET(C3,DR1246,DS1246)</f>
        <v>Orlando Mosquera</v>
      </c>
      <c r="DU1246" s="233">
        <f ca="1">COUNTIF('Group Stages'!J7:J150,DT1246)</f>
        <v>0</v>
      </c>
      <c r="DV1246" s="233">
        <f ca="1">COUNTIF('Group Stages'!K7:K150,DT1246)</f>
        <v>0</v>
      </c>
      <c r="DW1246" s="233">
        <f ca="1">COUNTIF('Group Stages'!L7:L150,DT1246)</f>
        <v>0</v>
      </c>
      <c r="DX1246" s="233">
        <f ca="1">COUNTIF('Group Stages'!M7:M150,DT1246)</f>
        <v>0</v>
      </c>
      <c r="DY1246" s="233">
        <f ca="1">COUNTIF('Group Stages'!N7:N150,DT1246)</f>
        <v>0</v>
      </c>
      <c r="DZ1246" s="233">
        <f ca="1">COUNTIF('Group Stages'!O7:O150,DT1246)</f>
        <v>0</v>
      </c>
      <c r="EA1246" s="233">
        <f ca="1">COUNTIF('Group Stages'!P7:P150,DT1246)</f>
        <v>0</v>
      </c>
      <c r="EB1246" s="233">
        <f ca="1">COUNTIF('Group Stages'!Q7:Q150,DT1246)</f>
        <v>0</v>
      </c>
      <c r="EC1246" s="233">
        <f ca="1">COUNTIF('Knock Out Stages'!K7:K85,DT1246)</f>
        <v>0</v>
      </c>
      <c r="ED1246" s="233">
        <f ca="1">COUNTIF('Knock Out Stages'!L7:L85,DT1246)</f>
        <v>0</v>
      </c>
      <c r="EE1246" s="233">
        <f ca="1">COUNTIF('Knock Out Stages'!M7:M85,DT1246)</f>
        <v>0</v>
      </c>
      <c r="EF1246" s="233">
        <f ca="1">COUNTIF('Knock Out Stages'!N7:N85,DT1246)</f>
        <v>0</v>
      </c>
      <c r="EG1246" s="233">
        <f ca="1">COUNTIF('Knock Out Stages'!O7:O85,DT1246)</f>
        <v>0</v>
      </c>
      <c r="EH1246" s="233">
        <f ca="1">COUNTIF('Knock Out Stages'!P7:P85,DT1246)</f>
        <v>0</v>
      </c>
      <c r="EI1246" s="233">
        <f ca="1">COUNTIF('Knock Out Stages'!Q7:Q85,DT1246)</f>
        <v>0</v>
      </c>
      <c r="EJ1246" s="233">
        <f ca="1">COUNTIF('Knock Out Stages'!R7:R85,DT1246)</f>
        <v>0</v>
      </c>
      <c r="EK1246" s="233">
        <f t="shared" ca="1" si="985"/>
        <v>0</v>
      </c>
      <c r="EL1246" s="235">
        <f ca="1">RANK(EK1246,EK3:EK1250)+COUNTIF(EK3:EK1246,EK1246)-1</f>
        <v>1244</v>
      </c>
      <c r="EM1246" s="233" t="str">
        <f t="shared" ca="1" si="986"/>
        <v>Orlando Mosquera (Panama)</v>
      </c>
    </row>
    <row r="1247" spans="121:143" x14ac:dyDescent="0.2">
      <c r="DQ1247" s="233" t="str">
        <f t="shared" ca="1" si="987"/>
        <v>Panama</v>
      </c>
      <c r="DR1247" s="233">
        <f t="shared" si="983"/>
        <v>22</v>
      </c>
      <c r="DS1247" s="233">
        <f t="shared" si="984"/>
        <v>46</v>
      </c>
      <c r="DT1247" s="233" t="str">
        <f ca="1">OFFSET(C3,DR1247,DS1247)</f>
        <v>Roderick Miller</v>
      </c>
      <c r="DU1247" s="233">
        <f ca="1">COUNTIF('Group Stages'!J7:J150,DT1247)</f>
        <v>0</v>
      </c>
      <c r="DV1247" s="233">
        <f ca="1">COUNTIF('Group Stages'!K7:K150,DT1247)</f>
        <v>0</v>
      </c>
      <c r="DW1247" s="233">
        <f ca="1">COUNTIF('Group Stages'!L7:L150,DT1247)</f>
        <v>0</v>
      </c>
      <c r="DX1247" s="233">
        <f ca="1">COUNTIF('Group Stages'!M7:M150,DT1247)</f>
        <v>0</v>
      </c>
      <c r="DY1247" s="233">
        <f ca="1">COUNTIF('Group Stages'!N7:N150,DT1247)</f>
        <v>0</v>
      </c>
      <c r="DZ1247" s="233">
        <f ca="1">COUNTIF('Group Stages'!O7:O150,DT1247)</f>
        <v>0</v>
      </c>
      <c r="EA1247" s="233">
        <f ca="1">COUNTIF('Group Stages'!P7:P150,DT1247)</f>
        <v>0</v>
      </c>
      <c r="EB1247" s="233">
        <f ca="1">COUNTIF('Group Stages'!Q7:Q150,DT1247)</f>
        <v>0</v>
      </c>
      <c r="EC1247" s="233">
        <f ca="1">COUNTIF('Knock Out Stages'!K7:K85,DT1247)</f>
        <v>0</v>
      </c>
      <c r="ED1247" s="233">
        <f ca="1">COUNTIF('Knock Out Stages'!L7:L85,DT1247)</f>
        <v>0</v>
      </c>
      <c r="EE1247" s="233">
        <f ca="1">COUNTIF('Knock Out Stages'!M7:M85,DT1247)</f>
        <v>0</v>
      </c>
      <c r="EF1247" s="233">
        <f ca="1">COUNTIF('Knock Out Stages'!N7:N85,DT1247)</f>
        <v>0</v>
      </c>
      <c r="EG1247" s="233">
        <f ca="1">COUNTIF('Knock Out Stages'!O7:O85,DT1247)</f>
        <v>0</v>
      </c>
      <c r="EH1247" s="233">
        <f ca="1">COUNTIF('Knock Out Stages'!P7:P85,DT1247)</f>
        <v>0</v>
      </c>
      <c r="EI1247" s="233">
        <f ca="1">COUNTIF('Knock Out Stages'!Q7:Q85,DT1247)</f>
        <v>0</v>
      </c>
      <c r="EJ1247" s="233">
        <f ca="1">COUNTIF('Knock Out Stages'!R7:R85,DT1247)</f>
        <v>0</v>
      </c>
      <c r="EK1247" s="233">
        <f t="shared" ca="1" si="985"/>
        <v>0</v>
      </c>
      <c r="EL1247" s="235">
        <f ca="1">RANK(EK1247,EK3:EK1250)+COUNTIF(EK3:EK1247,EK1247)-1</f>
        <v>1245</v>
      </c>
      <c r="EM1247" s="233" t="str">
        <f t="shared" ca="1" si="986"/>
        <v>Roderick Miller (Panama)</v>
      </c>
    </row>
    <row r="1248" spans="121:143" x14ac:dyDescent="0.2">
      <c r="DQ1248" s="233" t="str">
        <f t="shared" ca="1" si="987"/>
        <v>Panama</v>
      </c>
      <c r="DR1248" s="233">
        <f t="shared" si="983"/>
        <v>23</v>
      </c>
      <c r="DS1248" s="233">
        <f t="shared" si="984"/>
        <v>46</v>
      </c>
      <c r="DT1248" s="233">
        <f ca="1">OFFSET(C3,DR1248,DS1248)</f>
        <v>0</v>
      </c>
      <c r="DU1248" s="233">
        <f ca="1">COUNTIF('Group Stages'!J7:J150,DT1248)</f>
        <v>0</v>
      </c>
      <c r="DV1248" s="233">
        <f ca="1">COUNTIF('Group Stages'!K7:K150,DT1248)</f>
        <v>0</v>
      </c>
      <c r="DW1248" s="233">
        <f ca="1">COUNTIF('Group Stages'!L7:L150,DT1248)</f>
        <v>0</v>
      </c>
      <c r="DX1248" s="233">
        <f ca="1">COUNTIF('Group Stages'!M7:M150,DT1248)</f>
        <v>0</v>
      </c>
      <c r="DY1248" s="233">
        <f ca="1">COUNTIF('Group Stages'!N7:N150,DT1248)</f>
        <v>0</v>
      </c>
      <c r="DZ1248" s="233">
        <f ca="1">COUNTIF('Group Stages'!O7:O150,DT1248)</f>
        <v>0</v>
      </c>
      <c r="EA1248" s="233">
        <f ca="1">COUNTIF('Group Stages'!P7:P150,DT1248)</f>
        <v>0</v>
      </c>
      <c r="EB1248" s="233">
        <f ca="1">COUNTIF('Group Stages'!Q7:Q150,DT1248)</f>
        <v>0</v>
      </c>
      <c r="EC1248" s="233">
        <f ca="1">COUNTIF('Knock Out Stages'!K7:K85,DT1248)</f>
        <v>0</v>
      </c>
      <c r="ED1248" s="233">
        <f ca="1">COUNTIF('Knock Out Stages'!L7:L85,DT1248)</f>
        <v>0</v>
      </c>
      <c r="EE1248" s="233">
        <f ca="1">COUNTIF('Knock Out Stages'!M7:M85,DT1248)</f>
        <v>0</v>
      </c>
      <c r="EF1248" s="233">
        <f ca="1">COUNTIF('Knock Out Stages'!N7:N85,DT1248)</f>
        <v>0</v>
      </c>
      <c r="EG1248" s="233">
        <f ca="1">COUNTIF('Knock Out Stages'!O7:O85,DT1248)</f>
        <v>0</v>
      </c>
      <c r="EH1248" s="233">
        <f ca="1">COUNTIF('Knock Out Stages'!P7:P85,DT1248)</f>
        <v>0</v>
      </c>
      <c r="EI1248" s="233">
        <f ca="1">COUNTIF('Knock Out Stages'!Q7:Q85,DT1248)</f>
        <v>0</v>
      </c>
      <c r="EJ1248" s="233">
        <f ca="1">COUNTIF('Knock Out Stages'!R7:R85,DT1248)</f>
        <v>0</v>
      </c>
      <c r="EK1248" s="233">
        <f t="shared" ca="1" si="985"/>
        <v>0</v>
      </c>
      <c r="EL1248" s="235">
        <f ca="1">RANK(EK1248,EK3:EK1250)+COUNTIF(EK3:EK1248,EK1248)-1</f>
        <v>1246</v>
      </c>
      <c r="EM1248" s="233" t="str">
        <f t="shared" ca="1" si="986"/>
        <v>0 (Panama)</v>
      </c>
    </row>
    <row r="1249" spans="121:143" x14ac:dyDescent="0.2">
      <c r="DQ1249" s="233" t="str">
        <f t="shared" ca="1" si="987"/>
        <v>Panama</v>
      </c>
      <c r="DR1249" s="233">
        <f t="shared" si="983"/>
        <v>24</v>
      </c>
      <c r="DS1249" s="233">
        <f t="shared" si="984"/>
        <v>46</v>
      </c>
      <c r="DT1249" s="233">
        <f ca="1">OFFSET(C3,DR1249,DS1249)</f>
        <v>0</v>
      </c>
      <c r="DU1249" s="233">
        <f ca="1">COUNTIF('Group Stages'!J7:J150,DT1249)</f>
        <v>0</v>
      </c>
      <c r="DV1249" s="233">
        <f ca="1">COUNTIF('Group Stages'!K7:K150,DT1249)</f>
        <v>0</v>
      </c>
      <c r="DW1249" s="233">
        <f ca="1">COUNTIF('Group Stages'!L7:L150,DT1249)</f>
        <v>0</v>
      </c>
      <c r="DX1249" s="233">
        <f ca="1">COUNTIF('Group Stages'!M7:M150,DT1249)</f>
        <v>0</v>
      </c>
      <c r="DY1249" s="233">
        <f ca="1">COUNTIF('Group Stages'!N7:N150,DT1249)</f>
        <v>0</v>
      </c>
      <c r="DZ1249" s="233">
        <f ca="1">COUNTIF('Group Stages'!O7:O150,DT1249)</f>
        <v>0</v>
      </c>
      <c r="EA1249" s="233">
        <f ca="1">COUNTIF('Group Stages'!P7:P150,DT1249)</f>
        <v>0</v>
      </c>
      <c r="EB1249" s="233">
        <f ca="1">COUNTIF('Group Stages'!Q7:Q150,DT1249)</f>
        <v>0</v>
      </c>
      <c r="EC1249" s="233">
        <f ca="1">COUNTIF('Knock Out Stages'!K7:K85,DT1249)</f>
        <v>0</v>
      </c>
      <c r="ED1249" s="233">
        <f ca="1">COUNTIF('Knock Out Stages'!L7:L85,DT1249)</f>
        <v>0</v>
      </c>
      <c r="EE1249" s="233">
        <f ca="1">COUNTIF('Knock Out Stages'!M7:M85,DT1249)</f>
        <v>0</v>
      </c>
      <c r="EF1249" s="233">
        <f ca="1">COUNTIF('Knock Out Stages'!N7:N85,DT1249)</f>
        <v>0</v>
      </c>
      <c r="EG1249" s="233">
        <f ca="1">COUNTIF('Knock Out Stages'!O7:O85,DT1249)</f>
        <v>0</v>
      </c>
      <c r="EH1249" s="233">
        <f ca="1">COUNTIF('Knock Out Stages'!P7:P85,DT1249)</f>
        <v>0</v>
      </c>
      <c r="EI1249" s="233">
        <f ca="1">COUNTIF('Knock Out Stages'!Q7:Q85,DT1249)</f>
        <v>0</v>
      </c>
      <c r="EJ1249" s="233">
        <f ca="1">COUNTIF('Knock Out Stages'!R7:R85,DT1249)</f>
        <v>0</v>
      </c>
      <c r="EK1249" s="233">
        <f t="shared" ca="1" si="985"/>
        <v>0</v>
      </c>
      <c r="EL1249" s="235">
        <f ca="1">RANK(EK1249,EK3:EK1250)+COUNTIF(EK3:EK1249,EK1249)-1</f>
        <v>1247</v>
      </c>
      <c r="EM1249" s="233" t="str">
        <f t="shared" ca="1" si="986"/>
        <v>0 (Panama)</v>
      </c>
    </row>
    <row r="1250" spans="121:143" x14ac:dyDescent="0.2">
      <c r="DQ1250" s="233" t="str">
        <f t="shared" ca="1" si="987"/>
        <v>Panama</v>
      </c>
      <c r="DR1250" s="233">
        <f t="shared" si="983"/>
        <v>25</v>
      </c>
      <c r="DS1250" s="233">
        <f t="shared" si="984"/>
        <v>46</v>
      </c>
      <c r="DT1250" s="233">
        <f ca="1">OFFSET(C3,DR1250,DS1250)</f>
        <v>0</v>
      </c>
      <c r="DU1250" s="233">
        <f ca="1">COUNTIF('Group Stages'!J7:J150,DT1250)</f>
        <v>0</v>
      </c>
      <c r="DV1250" s="233">
        <f ca="1">COUNTIF('Group Stages'!K7:K150,DT1250)</f>
        <v>0</v>
      </c>
      <c r="DW1250" s="233">
        <f ca="1">COUNTIF('Group Stages'!L7:L150,DT1250)</f>
        <v>0</v>
      </c>
      <c r="DX1250" s="233">
        <f ca="1">COUNTIF('Group Stages'!M7:M150,DT1250)</f>
        <v>0</v>
      </c>
      <c r="DY1250" s="233">
        <f ca="1">COUNTIF('Group Stages'!N7:N150,DT1250)</f>
        <v>0</v>
      </c>
      <c r="DZ1250" s="233">
        <f ca="1">COUNTIF('Group Stages'!O7:O150,DT1250)</f>
        <v>0</v>
      </c>
      <c r="EA1250" s="233">
        <f ca="1">COUNTIF('Group Stages'!P7:P150,DT1250)</f>
        <v>0</v>
      </c>
      <c r="EB1250" s="233">
        <f ca="1">COUNTIF('Group Stages'!Q7:Q150,DT1250)</f>
        <v>0</v>
      </c>
      <c r="EC1250" s="233">
        <f ca="1">COUNTIF('Knock Out Stages'!K7:K85,DT1250)</f>
        <v>0</v>
      </c>
      <c r="ED1250" s="233">
        <f ca="1">COUNTIF('Knock Out Stages'!L7:L85,DT1250)</f>
        <v>0</v>
      </c>
      <c r="EE1250" s="233">
        <f ca="1">COUNTIF('Knock Out Stages'!M7:M85,DT1250)</f>
        <v>0</v>
      </c>
      <c r="EF1250" s="233">
        <f ca="1">COUNTIF('Knock Out Stages'!N7:N85,DT1250)</f>
        <v>0</v>
      </c>
      <c r="EG1250" s="233">
        <f ca="1">COUNTIF('Knock Out Stages'!O7:O85,DT1250)</f>
        <v>0</v>
      </c>
      <c r="EH1250" s="233">
        <f ca="1">COUNTIF('Knock Out Stages'!P7:P85,DT1250)</f>
        <v>0</v>
      </c>
      <c r="EI1250" s="233">
        <f ca="1">COUNTIF('Knock Out Stages'!Q7:Q85,DT1250)</f>
        <v>0</v>
      </c>
      <c r="EJ1250" s="233">
        <f ca="1">COUNTIF('Knock Out Stages'!R7:R85,DT1250)</f>
        <v>0</v>
      </c>
      <c r="EK1250" s="233">
        <f t="shared" ca="1" si="985"/>
        <v>0</v>
      </c>
      <c r="EL1250" s="235">
        <f ca="1">RANK(EK1250,EK3:EK1250)+COUNTIF(EK3:EK1250,EK1250)-1</f>
        <v>1248</v>
      </c>
      <c r="EM1250" s="233" t="str">
        <f t="shared" ca="1" si="986"/>
        <v>0 (Panama)</v>
      </c>
    </row>
  </sheetData>
  <sheetProtection algorithmName="SHA-512" hashValue="2gUgup7/DYqnnzJnVCx3nv4xSdwtcvuoImhRObf3CZu/tf0r1K9o2WxFIltnWBxdzlyyWfUzIfZkOIpK2KxjTA==" saltValue="9sKK/zIF5xAIV2UeLbGoxA==" spinCount="100000" sheet="1" objects="1" scenarios="1" selectLockedCells="1" selectUnlockedCells="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W109"/>
  <sheetViews>
    <sheetView showGridLines="0" tabSelected="1" workbookViewId="0">
      <pane ySplit="7" topLeftCell="A8" activePane="bottomLeft" state="frozen"/>
      <selection pane="bottomLeft" activeCell="W8" sqref="W8"/>
    </sheetView>
  </sheetViews>
  <sheetFormatPr defaultRowHeight="12.75" outlineLevelCol="1" x14ac:dyDescent="0.2"/>
  <cols>
    <col min="1" max="1" width="1.5703125" style="97" customWidth="1"/>
    <col min="2" max="2" width="5.5703125" customWidth="1"/>
    <col min="3" max="3" width="44.140625" style="94" customWidth="1"/>
    <col min="4" max="4" width="0.85546875" customWidth="1"/>
    <col min="5" max="5" width="6.85546875" bestFit="1" customWidth="1" outlineLevel="1"/>
    <col min="6" max="6" width="0.85546875" style="94" customWidth="1" outlineLevel="1"/>
    <col min="7" max="14" width="5.7109375" style="261" customWidth="1" outlineLevel="1"/>
    <col min="15" max="15" width="0.85546875" style="261" customWidth="1" outlineLevel="1"/>
    <col min="16" max="21" width="6.7109375" style="261" customWidth="1" outlineLevel="1"/>
    <col min="23" max="23" width="4.5703125" customWidth="1"/>
    <col min="24" max="24" width="36.5703125" customWidth="1"/>
  </cols>
  <sheetData>
    <row r="1" spans="1:101" s="136" customFormat="1" ht="5.0999999999999996" customHeight="1" x14ac:dyDescent="0.2">
      <c r="A1" s="135"/>
      <c r="C1" s="141"/>
      <c r="D1" s="135"/>
      <c r="F1" s="141"/>
      <c r="G1" s="137"/>
      <c r="H1" s="137"/>
      <c r="I1" s="137"/>
      <c r="J1" s="137"/>
      <c r="K1" s="137"/>
      <c r="L1" s="137"/>
      <c r="M1" s="137"/>
      <c r="N1" s="137"/>
      <c r="O1" s="137"/>
      <c r="P1" s="137"/>
      <c r="Q1" s="137"/>
      <c r="R1" s="137"/>
      <c r="S1" s="137"/>
      <c r="T1" s="137"/>
      <c r="U1" s="137"/>
      <c r="V1" s="135"/>
      <c r="W1" s="135"/>
      <c r="X1" s="142">
        <v>1</v>
      </c>
      <c r="Y1" s="142">
        <v>2</v>
      </c>
      <c r="Z1" s="142">
        <v>3</v>
      </c>
      <c r="AA1" s="142">
        <v>4</v>
      </c>
      <c r="AB1" s="142">
        <v>5</v>
      </c>
      <c r="AC1" s="142">
        <v>6</v>
      </c>
      <c r="AD1" s="142">
        <v>7</v>
      </c>
      <c r="AE1" s="142">
        <v>8</v>
      </c>
    </row>
    <row r="2" spans="1:101" s="59" customFormat="1" ht="5.0999999999999996" customHeight="1" x14ac:dyDescent="0.2">
      <c r="A2" s="89"/>
      <c r="C2" s="24"/>
      <c r="D2" s="89"/>
      <c r="F2" s="24"/>
      <c r="G2" s="60"/>
      <c r="H2" s="60"/>
      <c r="I2" s="60"/>
      <c r="J2" s="60"/>
      <c r="K2" s="60"/>
      <c r="L2" s="60"/>
      <c r="M2" s="60"/>
      <c r="N2" s="60"/>
      <c r="O2" s="60"/>
      <c r="P2" s="60"/>
      <c r="Q2" s="60"/>
      <c r="R2" s="60"/>
      <c r="S2" s="60"/>
      <c r="T2" s="60"/>
      <c r="U2" s="60"/>
      <c r="V2" s="89"/>
      <c r="W2" s="89"/>
    </row>
    <row r="3" spans="1:101" s="61" customFormat="1" ht="30" customHeight="1" x14ac:dyDescent="0.2">
      <c r="A3" s="95"/>
      <c r="B3" s="17" t="s">
        <v>695</v>
      </c>
      <c r="C3" s="92"/>
      <c r="D3" s="90"/>
      <c r="E3" s="17"/>
      <c r="F3" s="92"/>
      <c r="G3" s="62"/>
      <c r="H3" s="62"/>
      <c r="I3" s="62"/>
      <c r="J3" s="62"/>
      <c r="K3" s="62"/>
      <c r="L3" s="62"/>
      <c r="M3" s="62"/>
      <c r="N3" s="62"/>
      <c r="O3" s="62"/>
      <c r="P3" s="62"/>
      <c r="Q3" s="62"/>
      <c r="R3" s="62"/>
      <c r="S3" s="62"/>
      <c r="T3" s="62"/>
      <c r="U3" s="62"/>
      <c r="V3" s="90"/>
      <c r="W3" s="90"/>
      <c r="X3" s="17"/>
      <c r="Y3" s="17"/>
      <c r="Z3" s="17"/>
      <c r="AA3" s="17"/>
      <c r="AB3" s="17"/>
      <c r="AC3" s="17"/>
      <c r="AD3" s="17"/>
      <c r="AE3" s="17"/>
    </row>
    <row r="4" spans="1:101" s="1" customFormat="1" ht="5.0999999999999996" customHeight="1" thickBot="1" x14ac:dyDescent="0.25">
      <c r="A4" s="19"/>
      <c r="C4" s="5"/>
      <c r="D4" s="9"/>
      <c r="F4" s="5"/>
      <c r="G4" s="12"/>
      <c r="H4" s="12"/>
      <c r="I4" s="12"/>
      <c r="J4" s="12"/>
      <c r="K4" s="12"/>
      <c r="L4" s="12"/>
      <c r="M4" s="12"/>
      <c r="N4" s="12"/>
      <c r="O4" s="12"/>
      <c r="P4" s="12"/>
      <c r="Q4" s="12"/>
      <c r="R4" s="12"/>
      <c r="S4" s="12"/>
      <c r="T4" s="12"/>
      <c r="U4" s="12"/>
      <c r="V4" s="9"/>
      <c r="W4" s="9"/>
      <c r="CT4" s="11"/>
      <c r="CU4" s="11"/>
      <c r="CV4" s="11"/>
      <c r="CW4" s="11"/>
    </row>
    <row r="5" spans="1:101" s="1" customFormat="1" ht="15" customHeight="1" thickBot="1" x14ac:dyDescent="0.25">
      <c r="A5" s="96"/>
      <c r="B5" s="262" t="s">
        <v>1445</v>
      </c>
      <c r="C5" s="263" t="s">
        <v>1446</v>
      </c>
      <c r="D5" s="264"/>
      <c r="E5" s="265" t="s">
        <v>1430</v>
      </c>
      <c r="F5" s="307" t="s">
        <v>1431</v>
      </c>
      <c r="G5" s="307"/>
      <c r="H5" s="307"/>
      <c r="I5" s="307"/>
      <c r="J5" s="307"/>
      <c r="K5" s="307"/>
      <c r="L5" s="307"/>
      <c r="M5" s="307"/>
      <c r="N5" s="307"/>
      <c r="O5" s="307"/>
      <c r="P5" s="307"/>
      <c r="Q5" s="307"/>
      <c r="R5" s="307"/>
      <c r="S5" s="307"/>
      <c r="T5" s="307"/>
      <c r="U5" s="307"/>
      <c r="V5" s="19"/>
      <c r="W5" s="91" t="str">
        <f ca="1">IF(AND(B9="",'Knock Out Stages'!H84&lt;&gt;"",'Knock Out Stages'!H85&lt;&gt;""),"Reorder Rank","")</f>
        <v/>
      </c>
    </row>
    <row r="6" spans="1:101" s="1" customFormat="1" ht="15" customHeight="1" x14ac:dyDescent="0.2">
      <c r="A6" s="96"/>
      <c r="B6" s="143"/>
      <c r="C6" s="144"/>
      <c r="D6" s="19"/>
      <c r="E6" s="266"/>
      <c r="F6" s="267"/>
      <c r="G6" s="266" t="s">
        <v>1432</v>
      </c>
      <c r="H6" s="268"/>
      <c r="I6" s="268"/>
      <c r="J6" s="268"/>
      <c r="K6" s="268"/>
      <c r="L6" s="268"/>
      <c r="M6" s="268"/>
      <c r="N6" s="268"/>
      <c r="O6" s="268"/>
      <c r="P6" s="266" t="s">
        <v>1433</v>
      </c>
      <c r="Q6" s="268"/>
      <c r="R6" s="268"/>
      <c r="S6" s="268"/>
      <c r="T6" s="268"/>
      <c r="U6" s="268"/>
      <c r="V6" s="19"/>
      <c r="W6" s="19"/>
    </row>
    <row r="7" spans="1:101" s="1" customFormat="1" ht="15" customHeight="1" x14ac:dyDescent="0.2">
      <c r="A7" s="96">
        <f ca="1">COUNTIF(B8:B57,MaxGoal)</f>
        <v>50</v>
      </c>
      <c r="B7" s="88"/>
      <c r="C7" s="93"/>
      <c r="D7" s="19"/>
      <c r="E7" s="269"/>
      <c r="F7" s="270"/>
      <c r="G7" s="245" t="s">
        <v>1434</v>
      </c>
      <c r="H7" s="245" t="s">
        <v>1435</v>
      </c>
      <c r="I7" s="245" t="s">
        <v>1436</v>
      </c>
      <c r="J7" s="245" t="s">
        <v>601</v>
      </c>
      <c r="K7" s="245" t="s">
        <v>104</v>
      </c>
      <c r="L7" s="245" t="s">
        <v>105</v>
      </c>
      <c r="M7" s="245" t="s">
        <v>106</v>
      </c>
      <c r="N7" s="245" t="s">
        <v>1437</v>
      </c>
      <c r="O7" s="245"/>
      <c r="P7" s="271" t="s">
        <v>1438</v>
      </c>
      <c r="Q7" s="271" t="s">
        <v>1439</v>
      </c>
      <c r="R7" s="271" t="s">
        <v>1440</v>
      </c>
      <c r="S7" s="271" t="s">
        <v>1441</v>
      </c>
      <c r="T7" s="271" t="s">
        <v>1442</v>
      </c>
      <c r="U7" s="271" t="s">
        <v>1443</v>
      </c>
      <c r="V7" s="19"/>
      <c r="W7" s="19"/>
    </row>
    <row r="8" spans="1:101" s="1" customFormat="1" ht="15" customHeight="1" x14ac:dyDescent="0.2">
      <c r="A8" s="19">
        <v>1</v>
      </c>
      <c r="B8" s="145">
        <f ca="1">INDEX('Dummy Top Scorer'!EK:EK,MATCH(A8,'Dummy Top Scorer'!EL:EL,0),0)</f>
        <v>0</v>
      </c>
      <c r="C8" s="146" t="str">
        <f ca="1">IF(B8=0,"",IF(W8&lt;&gt;"",INDEX(X$8:X$17,MATCH(A8,W$8:W$17,0),0),INDEX('Dummy Top Scorer'!EM:EM,MATCH(A8,'Dummy Top Scorer'!EL:EL,0),0)))</f>
        <v/>
      </c>
      <c r="D8" s="77"/>
      <c r="E8" s="272"/>
      <c r="F8" s="5"/>
      <c r="G8" s="273"/>
      <c r="H8" s="273"/>
      <c r="I8" s="273"/>
      <c r="J8" s="273"/>
      <c r="K8" s="273"/>
      <c r="L8" s="273"/>
      <c r="M8" s="273"/>
      <c r="N8" s="273"/>
      <c r="O8" s="12"/>
      <c r="P8" s="273"/>
      <c r="Q8" s="273"/>
      <c r="R8" s="273"/>
      <c r="S8" s="273"/>
      <c r="T8" s="273"/>
      <c r="U8" s="273"/>
      <c r="V8" s="77"/>
      <c r="W8" s="76"/>
      <c r="X8" s="5" t="str">
        <f ca="1">IF(B8&lt;&gt;0,IF(AND(CountMax&gt;1,B8=MaxGoal),INDEX('Dummy Top Scorer'!EM:EM,MATCH(A8,'Dummy Top Scorer'!EL:EL,0),0),""),"")</f>
        <v/>
      </c>
      <c r="Y8" s="19">
        <v>1</v>
      </c>
      <c r="CJ8" s="11"/>
      <c r="CK8" s="11"/>
      <c r="CL8" s="11"/>
      <c r="CM8" s="11"/>
    </row>
    <row r="9" spans="1:101" s="1" customFormat="1" ht="15" customHeight="1" x14ac:dyDescent="0.2">
      <c r="A9" s="19">
        <v>2</v>
      </c>
      <c r="B9" s="145">
        <f ca="1">INDEX('Dummy Top Scorer'!EK:EK,MATCH(A9,'Dummy Top Scorer'!EL:EL,0),0)</f>
        <v>0</v>
      </c>
      <c r="C9" s="146" t="str">
        <f ca="1">IF(B9=0,"",IF(W9&lt;&gt;"",INDEX(X$8:X$17,MATCH(A9,W$8:W$17,0),0),INDEX('Dummy Top Scorer'!EM:EM,MATCH(A9,'Dummy Top Scorer'!EL:EL,0),0)))</f>
        <v/>
      </c>
      <c r="D9" s="77"/>
      <c r="E9" s="277"/>
      <c r="F9" s="278"/>
      <c r="G9" s="308" t="s">
        <v>1428</v>
      </c>
      <c r="H9" s="308"/>
      <c r="I9" s="308"/>
      <c r="J9" s="308"/>
      <c r="K9" s="308"/>
      <c r="L9" s="308"/>
      <c r="M9" s="308"/>
      <c r="N9" s="308"/>
      <c r="O9" s="308"/>
      <c r="P9" s="308"/>
      <c r="Q9" s="308"/>
      <c r="R9" s="308"/>
      <c r="S9" s="308"/>
      <c r="T9" s="308"/>
      <c r="U9" s="308"/>
      <c r="V9" s="77"/>
      <c r="W9" s="76"/>
      <c r="X9" s="5" t="str">
        <f ca="1">IF(B9&lt;&gt;0,IF(AND(CountMax&gt;1,B9=MaxGoal),INDEX('Dummy Top Scorer'!EM:EM,MATCH(A9,'Dummy Top Scorer'!EL:EL,0),0),""),"")</f>
        <v/>
      </c>
      <c r="Y9" s="19">
        <v>2</v>
      </c>
      <c r="CJ9" s="11"/>
      <c r="CK9" s="11"/>
      <c r="CL9" s="11"/>
      <c r="CM9" s="11"/>
    </row>
    <row r="10" spans="1:101" s="1" customFormat="1" ht="15" customHeight="1" x14ac:dyDescent="0.2">
      <c r="A10" s="19">
        <v>3</v>
      </c>
      <c r="B10" s="145">
        <f ca="1">INDEX('Dummy Top Scorer'!EK:EK,MATCH(A10,'Dummy Top Scorer'!EL:EL,0),0)</f>
        <v>0</v>
      </c>
      <c r="C10" s="146" t="str">
        <f ca="1">IF(B10=0,"",IF(W10&lt;&gt;"",INDEX(X$8:X$17,MATCH(A10,W$8:W$17,0),0),INDEX('Dummy Top Scorer'!EM:EM,MATCH(A10,'Dummy Top Scorer'!EL:EL,0),0)))</f>
        <v/>
      </c>
      <c r="D10" s="77"/>
      <c r="E10" s="277" t="s">
        <v>1444</v>
      </c>
      <c r="F10" s="278"/>
      <c r="G10" s="308"/>
      <c r="H10" s="308"/>
      <c r="I10" s="308"/>
      <c r="J10" s="308"/>
      <c r="K10" s="308"/>
      <c r="L10" s="308"/>
      <c r="M10" s="308"/>
      <c r="N10" s="308"/>
      <c r="O10" s="308"/>
      <c r="P10" s="308"/>
      <c r="Q10" s="308"/>
      <c r="R10" s="308"/>
      <c r="S10" s="308"/>
      <c r="T10" s="308"/>
      <c r="U10" s="308"/>
      <c r="V10" s="77"/>
      <c r="W10" s="76"/>
      <c r="X10" s="5" t="str">
        <f ca="1">IF(B10&lt;&gt;0,IF(AND(CountMax&gt;1,B10=MaxGoal),INDEX('Dummy Top Scorer'!EM:EM,MATCH(A10,'Dummy Top Scorer'!EL:EL,0),0),""),"")</f>
        <v/>
      </c>
      <c r="Y10" s="19">
        <v>3</v>
      </c>
      <c r="CJ10" s="11"/>
      <c r="CK10" s="11"/>
      <c r="CL10" s="11"/>
      <c r="CM10" s="11"/>
    </row>
    <row r="11" spans="1:101" s="1" customFormat="1" ht="15" customHeight="1" x14ac:dyDescent="0.2">
      <c r="A11" s="19">
        <v>4</v>
      </c>
      <c r="B11" s="145">
        <f ca="1">INDEX('Dummy Top Scorer'!EK:EK,MATCH(A11,'Dummy Top Scorer'!EL:EL,0),0)</f>
        <v>0</v>
      </c>
      <c r="C11" s="146" t="str">
        <f ca="1">IF(B11=0,"",IF(W11&lt;&gt;"",INDEX(X$8:X$17,MATCH(A11,W$8:W$17,0),0),INDEX('Dummy Top Scorer'!EM:EM,MATCH(A11,'Dummy Top Scorer'!EL:EL,0),0)))</f>
        <v/>
      </c>
      <c r="D11" s="77"/>
      <c r="E11" s="277" t="s">
        <v>1444</v>
      </c>
      <c r="F11" s="278"/>
      <c r="G11" s="308"/>
      <c r="H11" s="308"/>
      <c r="I11" s="308"/>
      <c r="J11" s="308"/>
      <c r="K11" s="308"/>
      <c r="L11" s="308"/>
      <c r="M11" s="308"/>
      <c r="N11" s="308"/>
      <c r="O11" s="308"/>
      <c r="P11" s="308"/>
      <c r="Q11" s="308"/>
      <c r="R11" s="308"/>
      <c r="S11" s="308"/>
      <c r="T11" s="308"/>
      <c r="U11" s="308"/>
      <c r="V11" s="77"/>
      <c r="W11" s="77"/>
      <c r="X11" s="5" t="str">
        <f ca="1">IF(B11&lt;&gt;0,IF(AND(CountMax&gt;1,B11=MaxGoal),INDEX('Dummy Top Scorer'!EM:EM,MATCH(A11,'Dummy Top Scorer'!EL:EL,0),0),""),"")</f>
        <v/>
      </c>
      <c r="Y11" s="19">
        <v>4</v>
      </c>
      <c r="CJ11" s="11"/>
      <c r="CK11" s="11"/>
      <c r="CL11" s="11"/>
      <c r="CM11" s="11"/>
    </row>
    <row r="12" spans="1:101" s="1" customFormat="1" ht="15" customHeight="1" x14ac:dyDescent="0.2">
      <c r="A12" s="19">
        <v>5</v>
      </c>
      <c r="B12" s="145">
        <f ca="1">INDEX('Dummy Top Scorer'!EK:EK,MATCH(A12,'Dummy Top Scorer'!EL:EL,0),0)</f>
        <v>0</v>
      </c>
      <c r="C12" s="146" t="str">
        <f ca="1">IF(B12=0,"",IF(W12&lt;&gt;"",INDEX(X$8:X$17,MATCH(A12,W$8:W$17,0),0),INDEX('Dummy Top Scorer'!EM:EM,MATCH(A12,'Dummy Top Scorer'!EL:EL,0),0)))</f>
        <v/>
      </c>
      <c r="D12" s="77"/>
      <c r="E12" s="272" t="s">
        <v>1444</v>
      </c>
      <c r="F12" s="5"/>
      <c r="G12" s="273" t="s">
        <v>1444</v>
      </c>
      <c r="H12" s="273" t="s">
        <v>1444</v>
      </c>
      <c r="I12" s="273" t="s">
        <v>1444</v>
      </c>
      <c r="J12" s="273" t="s">
        <v>1444</v>
      </c>
      <c r="K12" s="273" t="s">
        <v>1444</v>
      </c>
      <c r="L12" s="273" t="s">
        <v>1444</v>
      </c>
      <c r="M12" s="273" t="s">
        <v>1444</v>
      </c>
      <c r="N12" s="273" t="s">
        <v>1444</v>
      </c>
      <c r="O12" s="12"/>
      <c r="P12" s="273" t="s">
        <v>1444</v>
      </c>
      <c r="Q12" s="273" t="s">
        <v>1444</v>
      </c>
      <c r="R12" s="273" t="s">
        <v>1444</v>
      </c>
      <c r="S12" s="273" t="s">
        <v>1444</v>
      </c>
      <c r="T12" s="273" t="s">
        <v>1444</v>
      </c>
      <c r="U12" s="273" t="s">
        <v>1444</v>
      </c>
      <c r="V12" s="77"/>
      <c r="W12" s="77"/>
      <c r="X12" s="5" t="str">
        <f ca="1">IF(B12&lt;&gt;0,IF(AND(CountMax&gt;1,B12=MaxGoal),INDEX('Dummy Top Scorer'!EM:EM,MATCH(A12,'Dummy Top Scorer'!EL:EL,0),0),""),"")</f>
        <v/>
      </c>
      <c r="Y12" s="19">
        <v>5</v>
      </c>
      <c r="CJ12" s="11"/>
      <c r="CK12" s="11"/>
      <c r="CL12" s="11"/>
      <c r="CM12" s="11"/>
    </row>
    <row r="13" spans="1:101" s="1" customFormat="1" ht="15" customHeight="1" x14ac:dyDescent="0.2">
      <c r="A13" s="19">
        <v>6</v>
      </c>
      <c r="B13" s="145">
        <f ca="1">INDEX('Dummy Top Scorer'!EK:EK,MATCH(A13,'Dummy Top Scorer'!EL:EL,0),0)</f>
        <v>0</v>
      </c>
      <c r="C13" s="146" t="str">
        <f ca="1">IF(B13=0,"",IF(W13&lt;&gt;"",INDEX(X$8:X$17,MATCH(A13,W$8:W$17,0),0),INDEX('Dummy Top Scorer'!EM:EM,MATCH(A13,'Dummy Top Scorer'!EL:EL,0),0)))</f>
        <v/>
      </c>
      <c r="D13" s="77"/>
      <c r="E13" s="272" t="s">
        <v>1444</v>
      </c>
      <c r="F13" s="5"/>
      <c r="G13" s="273" t="s">
        <v>1444</v>
      </c>
      <c r="H13" s="273" t="s">
        <v>1444</v>
      </c>
      <c r="I13" s="273" t="s">
        <v>1444</v>
      </c>
      <c r="J13" s="273" t="s">
        <v>1444</v>
      </c>
      <c r="K13" s="273" t="s">
        <v>1444</v>
      </c>
      <c r="L13" s="273" t="s">
        <v>1444</v>
      </c>
      <c r="M13" s="273" t="s">
        <v>1444</v>
      </c>
      <c r="N13" s="273" t="s">
        <v>1444</v>
      </c>
      <c r="O13" s="12"/>
      <c r="P13" s="273" t="s">
        <v>1444</v>
      </c>
      <c r="Q13" s="273" t="s">
        <v>1444</v>
      </c>
      <c r="R13" s="273" t="s">
        <v>1444</v>
      </c>
      <c r="S13" s="273" t="s">
        <v>1444</v>
      </c>
      <c r="T13" s="273" t="s">
        <v>1444</v>
      </c>
      <c r="U13" s="273" t="s">
        <v>1444</v>
      </c>
      <c r="V13" s="77"/>
      <c r="W13" s="77"/>
      <c r="X13" s="5" t="str">
        <f ca="1">IF(B13&lt;&gt;0,IF(AND(CountMax&gt;1,B13=MaxGoal),INDEX('Dummy Top Scorer'!EM:EM,MATCH(A13,'Dummy Top Scorer'!EL:EL,0),0),""),"")</f>
        <v/>
      </c>
      <c r="Y13" s="19">
        <v>6</v>
      </c>
      <c r="CJ13" s="11"/>
      <c r="CK13" s="11"/>
      <c r="CL13" s="11"/>
      <c r="CM13" s="11"/>
    </row>
    <row r="14" spans="1:101" s="1" customFormat="1" ht="15" customHeight="1" x14ac:dyDescent="0.2">
      <c r="A14" s="19">
        <v>7</v>
      </c>
      <c r="B14" s="145">
        <f ca="1">INDEX('Dummy Top Scorer'!EK:EK,MATCH(A14,'Dummy Top Scorer'!EL:EL,0),0)</f>
        <v>0</v>
      </c>
      <c r="C14" s="146" t="str">
        <f ca="1">IF(B14=0,"",IF(W14&lt;&gt;"",INDEX(X$8:X$17,MATCH(A14,W$8:W$17,0),0),INDEX('Dummy Top Scorer'!EM:EM,MATCH(A14,'Dummy Top Scorer'!EL:EL,0),0)))</f>
        <v/>
      </c>
      <c r="D14" s="77"/>
      <c r="E14" s="272" t="s">
        <v>1444</v>
      </c>
      <c r="F14" s="5"/>
      <c r="G14" s="273" t="s">
        <v>1444</v>
      </c>
      <c r="H14" s="273" t="s">
        <v>1444</v>
      </c>
      <c r="I14" s="273" t="s">
        <v>1444</v>
      </c>
      <c r="J14" s="273" t="s">
        <v>1444</v>
      </c>
      <c r="K14" s="273" t="s">
        <v>1444</v>
      </c>
      <c r="L14" s="273" t="s">
        <v>1444</v>
      </c>
      <c r="M14" s="273" t="s">
        <v>1444</v>
      </c>
      <c r="N14" s="273" t="s">
        <v>1444</v>
      </c>
      <c r="O14" s="12"/>
      <c r="P14" s="273" t="s">
        <v>1444</v>
      </c>
      <c r="Q14" s="273" t="s">
        <v>1444</v>
      </c>
      <c r="R14" s="273" t="s">
        <v>1444</v>
      </c>
      <c r="S14" s="273" t="s">
        <v>1444</v>
      </c>
      <c r="T14" s="273" t="s">
        <v>1444</v>
      </c>
      <c r="U14" s="273" t="s">
        <v>1444</v>
      </c>
      <c r="V14" s="77"/>
      <c r="W14" s="77"/>
      <c r="X14" s="5" t="str">
        <f ca="1">IF(B14&lt;&gt;0,IF(AND(CountMax&gt;1,B14=MaxGoal),INDEX('Dummy Top Scorer'!EM:EM,MATCH(A14,'Dummy Top Scorer'!EL:EL,0),0),""),"")</f>
        <v/>
      </c>
      <c r="Y14" s="19">
        <v>7</v>
      </c>
      <c r="CJ14" s="11"/>
      <c r="CK14" s="11"/>
      <c r="CL14" s="11"/>
      <c r="CM14" s="11"/>
    </row>
    <row r="15" spans="1:101" s="1" customFormat="1" ht="15" customHeight="1" x14ac:dyDescent="0.2">
      <c r="A15" s="19">
        <v>8</v>
      </c>
      <c r="B15" s="145">
        <f ca="1">INDEX('Dummy Top Scorer'!EK:EK,MATCH(A15,'Dummy Top Scorer'!EL:EL,0),0)</f>
        <v>0</v>
      </c>
      <c r="C15" s="146" t="str">
        <f ca="1">IF(B15=0,"",IF(W15&lt;&gt;"",INDEX(X$8:X$17,MATCH(A15,W$8:W$17,0),0),INDEX('Dummy Top Scorer'!EM:EM,MATCH(A15,'Dummy Top Scorer'!EL:EL,0),0)))</f>
        <v/>
      </c>
      <c r="D15" s="77"/>
      <c r="E15" s="272" t="s">
        <v>1444</v>
      </c>
      <c r="F15" s="5"/>
      <c r="G15" s="273" t="s">
        <v>1444</v>
      </c>
      <c r="H15" s="273" t="s">
        <v>1444</v>
      </c>
      <c r="I15" s="273" t="s">
        <v>1444</v>
      </c>
      <c r="J15" s="273" t="s">
        <v>1444</v>
      </c>
      <c r="K15" s="273" t="s">
        <v>1444</v>
      </c>
      <c r="L15" s="273" t="s">
        <v>1444</v>
      </c>
      <c r="M15" s="273" t="s">
        <v>1444</v>
      </c>
      <c r="N15" s="273" t="s">
        <v>1444</v>
      </c>
      <c r="O15" s="12"/>
      <c r="P15" s="273" t="s">
        <v>1444</v>
      </c>
      <c r="Q15" s="273" t="s">
        <v>1444</v>
      </c>
      <c r="R15" s="273" t="s">
        <v>1444</v>
      </c>
      <c r="S15" s="273" t="s">
        <v>1444</v>
      </c>
      <c r="T15" s="273" t="s">
        <v>1444</v>
      </c>
      <c r="U15" s="273" t="s">
        <v>1444</v>
      </c>
      <c r="V15" s="77"/>
      <c r="W15" s="77"/>
      <c r="X15" s="5" t="str">
        <f ca="1">IF(B15&lt;&gt;0,IF(AND(CountMax&gt;1,B15=MaxGoal),INDEX('Dummy Top Scorer'!EM:EM,MATCH(A15,'Dummy Top Scorer'!EL:EL,0),0),""),"")</f>
        <v/>
      </c>
      <c r="Y15" s="19">
        <v>8</v>
      </c>
      <c r="CJ15" s="11"/>
      <c r="CK15" s="11"/>
      <c r="CL15" s="11"/>
      <c r="CM15" s="11"/>
    </row>
    <row r="16" spans="1:101" s="1" customFormat="1" ht="15" customHeight="1" x14ac:dyDescent="0.2">
      <c r="A16" s="19">
        <v>9</v>
      </c>
      <c r="B16" s="145">
        <f ca="1">INDEX('Dummy Top Scorer'!EK:EK,MATCH(A16,'Dummy Top Scorer'!EL:EL,0),0)</f>
        <v>0</v>
      </c>
      <c r="C16" s="146" t="str">
        <f ca="1">IF(B16=0,"",IF(W16&lt;&gt;"",INDEX(X$8:X$17,MATCH(A16,W$8:W$17,0),0),INDEX('Dummy Top Scorer'!EM:EM,MATCH(A16,'Dummy Top Scorer'!EL:EL,0),0)))</f>
        <v/>
      </c>
      <c r="D16" s="77"/>
      <c r="E16" s="272" t="s">
        <v>1444</v>
      </c>
      <c r="F16" s="5"/>
      <c r="G16" s="273" t="s">
        <v>1444</v>
      </c>
      <c r="H16" s="273" t="s">
        <v>1444</v>
      </c>
      <c r="I16" s="273" t="s">
        <v>1444</v>
      </c>
      <c r="J16" s="273" t="s">
        <v>1444</v>
      </c>
      <c r="K16" s="273" t="s">
        <v>1444</v>
      </c>
      <c r="L16" s="273" t="s">
        <v>1444</v>
      </c>
      <c r="M16" s="273" t="s">
        <v>1444</v>
      </c>
      <c r="N16" s="273" t="s">
        <v>1444</v>
      </c>
      <c r="O16" s="12"/>
      <c r="P16" s="273" t="s">
        <v>1444</v>
      </c>
      <c r="Q16" s="273" t="s">
        <v>1444</v>
      </c>
      <c r="R16" s="273" t="s">
        <v>1444</v>
      </c>
      <c r="S16" s="273" t="s">
        <v>1444</v>
      </c>
      <c r="T16" s="273" t="s">
        <v>1444</v>
      </c>
      <c r="U16" s="273" t="s">
        <v>1444</v>
      </c>
      <c r="V16" s="77"/>
      <c r="W16" s="77"/>
      <c r="X16" s="5" t="str">
        <f ca="1">IF(B16&lt;&gt;0,IF(AND(CountMax&gt;1,B16=MaxGoal),INDEX('Dummy Top Scorer'!EM:EM,MATCH(A16,'Dummy Top Scorer'!EL:EL,0),0),""),"")</f>
        <v/>
      </c>
      <c r="Y16" s="19">
        <v>9</v>
      </c>
      <c r="CJ16" s="11"/>
      <c r="CK16" s="11"/>
      <c r="CL16" s="11"/>
      <c r="CM16" s="11"/>
    </row>
    <row r="17" spans="1:91" s="1" customFormat="1" ht="15" customHeight="1" x14ac:dyDescent="0.2">
      <c r="A17" s="19">
        <v>10</v>
      </c>
      <c r="B17" s="145">
        <f ca="1">INDEX('Dummy Top Scorer'!EK:EK,MATCH(A17,'Dummy Top Scorer'!EL:EL,0),0)</f>
        <v>0</v>
      </c>
      <c r="C17" s="146" t="str">
        <f ca="1">IF(B17=0,"",IF(W17&lt;&gt;"",INDEX(X$8:X$17,MATCH(A17,W$8:W$17,0),0),INDEX('Dummy Top Scorer'!EM:EM,MATCH(A17,'Dummy Top Scorer'!EL:EL,0),0)))</f>
        <v/>
      </c>
      <c r="D17" s="77"/>
      <c r="E17" s="272" t="s">
        <v>1444</v>
      </c>
      <c r="F17" s="5"/>
      <c r="G17" s="273" t="s">
        <v>1444</v>
      </c>
      <c r="H17" s="273" t="s">
        <v>1444</v>
      </c>
      <c r="I17" s="273" t="s">
        <v>1444</v>
      </c>
      <c r="J17" s="273" t="s">
        <v>1444</v>
      </c>
      <c r="K17" s="273" t="s">
        <v>1444</v>
      </c>
      <c r="L17" s="273" t="s">
        <v>1444</v>
      </c>
      <c r="M17" s="273" t="s">
        <v>1444</v>
      </c>
      <c r="N17" s="273" t="s">
        <v>1444</v>
      </c>
      <c r="O17" s="12"/>
      <c r="P17" s="273" t="s">
        <v>1444</v>
      </c>
      <c r="Q17" s="273" t="s">
        <v>1444</v>
      </c>
      <c r="R17" s="273" t="s">
        <v>1444</v>
      </c>
      <c r="S17" s="273" t="s">
        <v>1444</v>
      </c>
      <c r="T17" s="273" t="s">
        <v>1444</v>
      </c>
      <c r="U17" s="273" t="s">
        <v>1444</v>
      </c>
      <c r="V17" s="77"/>
      <c r="W17" s="77"/>
      <c r="X17" s="5" t="str">
        <f ca="1">IF(B17&lt;&gt;0,IF(AND(CountMax&gt;1,B17=MaxGoal),INDEX('Dummy Top Scorer'!EM:EM,MATCH(A17,'Dummy Top Scorer'!EL:EL,0),0),""),"")</f>
        <v/>
      </c>
      <c r="Y17" s="19">
        <v>10</v>
      </c>
      <c r="CJ17" s="11"/>
      <c r="CK17" s="11"/>
      <c r="CL17" s="11"/>
      <c r="CM17" s="11"/>
    </row>
    <row r="18" spans="1:91" s="1" customFormat="1" ht="15" customHeight="1" x14ac:dyDescent="0.2">
      <c r="A18" s="19">
        <v>11</v>
      </c>
      <c r="B18" s="145">
        <f ca="1">INDEX('Dummy Top Scorer'!EK:EK,MATCH(A18,'Dummy Top Scorer'!EL:EL,0),0)</f>
        <v>0</v>
      </c>
      <c r="C18" s="146" t="str">
        <f ca="1">IF(B18=0,"",INDEX('Dummy Top Scorer'!EM:EM,MATCH(A18,'Dummy Top Scorer'!EL:EL,0),0))</f>
        <v/>
      </c>
      <c r="D18" s="77"/>
      <c r="E18" s="272" t="s">
        <v>1444</v>
      </c>
      <c r="F18" s="5"/>
      <c r="G18" s="273" t="s">
        <v>1444</v>
      </c>
      <c r="H18" s="273" t="s">
        <v>1444</v>
      </c>
      <c r="I18" s="273" t="s">
        <v>1444</v>
      </c>
      <c r="J18" s="273" t="s">
        <v>1444</v>
      </c>
      <c r="K18" s="273" t="s">
        <v>1444</v>
      </c>
      <c r="L18" s="273" t="s">
        <v>1444</v>
      </c>
      <c r="M18" s="273" t="s">
        <v>1444</v>
      </c>
      <c r="N18" s="273" t="s">
        <v>1444</v>
      </c>
      <c r="O18" s="12"/>
      <c r="P18" s="273" t="s">
        <v>1444</v>
      </c>
      <c r="Q18" s="273" t="s">
        <v>1444</v>
      </c>
      <c r="R18" s="273" t="s">
        <v>1444</v>
      </c>
      <c r="S18" s="273" t="s">
        <v>1444</v>
      </c>
      <c r="T18" s="273" t="s">
        <v>1444</v>
      </c>
      <c r="U18" s="273" t="s">
        <v>1444</v>
      </c>
      <c r="V18" s="77"/>
      <c r="W18" s="77"/>
      <c r="CJ18" s="11"/>
      <c r="CK18" s="11"/>
      <c r="CL18" s="11"/>
      <c r="CM18" s="11"/>
    </row>
    <row r="19" spans="1:91" s="1" customFormat="1" ht="15" customHeight="1" x14ac:dyDescent="0.2">
      <c r="A19" s="19">
        <v>12</v>
      </c>
      <c r="B19" s="145">
        <f ca="1">INDEX('Dummy Top Scorer'!EK:EK,MATCH(A19,'Dummy Top Scorer'!EL:EL,0),0)</f>
        <v>0</v>
      </c>
      <c r="C19" s="146" t="str">
        <f ca="1">IF(B19=0,"",INDEX('Dummy Top Scorer'!EM:EM,MATCH(A19,'Dummy Top Scorer'!EL:EL,0),0))</f>
        <v/>
      </c>
      <c r="D19" s="77"/>
      <c r="E19" s="272" t="s">
        <v>1444</v>
      </c>
      <c r="F19" s="5"/>
      <c r="G19" s="273" t="s">
        <v>1444</v>
      </c>
      <c r="H19" s="273" t="s">
        <v>1444</v>
      </c>
      <c r="I19" s="273" t="s">
        <v>1444</v>
      </c>
      <c r="J19" s="273" t="s">
        <v>1444</v>
      </c>
      <c r="K19" s="273" t="s">
        <v>1444</v>
      </c>
      <c r="L19" s="273" t="s">
        <v>1444</v>
      </c>
      <c r="M19" s="273" t="s">
        <v>1444</v>
      </c>
      <c r="N19" s="273" t="s">
        <v>1444</v>
      </c>
      <c r="O19" s="12"/>
      <c r="P19" s="273" t="s">
        <v>1444</v>
      </c>
      <c r="Q19" s="273" t="s">
        <v>1444</v>
      </c>
      <c r="R19" s="273" t="s">
        <v>1444</v>
      </c>
      <c r="S19" s="273" t="s">
        <v>1444</v>
      </c>
      <c r="T19" s="273" t="s">
        <v>1444</v>
      </c>
      <c r="U19" s="273" t="s">
        <v>1444</v>
      </c>
      <c r="V19" s="77"/>
      <c r="W19" s="77"/>
      <c r="CJ19" s="11"/>
      <c r="CK19" s="11"/>
      <c r="CL19" s="11"/>
      <c r="CM19" s="11"/>
    </row>
    <row r="20" spans="1:91" s="1" customFormat="1" ht="15" customHeight="1" x14ac:dyDescent="0.2">
      <c r="A20" s="19">
        <v>13</v>
      </c>
      <c r="B20" s="145">
        <f ca="1">INDEX('Dummy Top Scorer'!EK:EK,MATCH(A20,'Dummy Top Scorer'!EL:EL,0),0)</f>
        <v>0</v>
      </c>
      <c r="C20" s="146" t="str">
        <f ca="1">IF(B20=0,"",INDEX('Dummy Top Scorer'!EM:EM,MATCH(A20,'Dummy Top Scorer'!EL:EL,0),0))</f>
        <v/>
      </c>
      <c r="E20" s="272" t="s">
        <v>1444</v>
      </c>
      <c r="F20" s="5"/>
      <c r="G20" s="273" t="s">
        <v>1444</v>
      </c>
      <c r="H20" s="273" t="s">
        <v>1444</v>
      </c>
      <c r="I20" s="273" t="s">
        <v>1444</v>
      </c>
      <c r="J20" s="273" t="s">
        <v>1444</v>
      </c>
      <c r="K20" s="273" t="s">
        <v>1444</v>
      </c>
      <c r="L20" s="273" t="s">
        <v>1444</v>
      </c>
      <c r="M20" s="273" t="s">
        <v>1444</v>
      </c>
      <c r="N20" s="273" t="s">
        <v>1444</v>
      </c>
      <c r="O20" s="12"/>
      <c r="P20" s="273" t="s">
        <v>1444</v>
      </c>
      <c r="Q20" s="273" t="s">
        <v>1444</v>
      </c>
      <c r="R20" s="273" t="s">
        <v>1444</v>
      </c>
      <c r="S20" s="273" t="s">
        <v>1444</v>
      </c>
      <c r="T20" s="273" t="s">
        <v>1444</v>
      </c>
      <c r="U20" s="273" t="s">
        <v>1444</v>
      </c>
      <c r="CJ20" s="11"/>
      <c r="CK20" s="11"/>
      <c r="CL20" s="11"/>
      <c r="CM20" s="11"/>
    </row>
    <row r="21" spans="1:91" s="1" customFormat="1" ht="15" customHeight="1" x14ac:dyDescent="0.2">
      <c r="A21" s="19">
        <v>14</v>
      </c>
      <c r="B21" s="145">
        <f ca="1">INDEX('Dummy Top Scorer'!EK:EK,MATCH(A21,'Dummy Top Scorer'!EL:EL,0),0)</f>
        <v>0</v>
      </c>
      <c r="C21" s="146" t="str">
        <f ca="1">IF(B21=0,"",INDEX('Dummy Top Scorer'!EM:EM,MATCH(A21,'Dummy Top Scorer'!EL:EL,0),0))</f>
        <v/>
      </c>
      <c r="E21" s="272" t="s">
        <v>1444</v>
      </c>
      <c r="F21" s="5"/>
      <c r="G21" s="273" t="s">
        <v>1444</v>
      </c>
      <c r="H21" s="273" t="s">
        <v>1444</v>
      </c>
      <c r="I21" s="273" t="s">
        <v>1444</v>
      </c>
      <c r="J21" s="273" t="s">
        <v>1444</v>
      </c>
      <c r="K21" s="273" t="s">
        <v>1444</v>
      </c>
      <c r="L21" s="273" t="s">
        <v>1444</v>
      </c>
      <c r="M21" s="273" t="s">
        <v>1444</v>
      </c>
      <c r="N21" s="273" t="s">
        <v>1444</v>
      </c>
      <c r="O21" s="12"/>
      <c r="P21" s="273" t="s">
        <v>1444</v>
      </c>
      <c r="Q21" s="273" t="s">
        <v>1444</v>
      </c>
      <c r="R21" s="273" t="s">
        <v>1444</v>
      </c>
      <c r="S21" s="273" t="s">
        <v>1444</v>
      </c>
      <c r="T21" s="273" t="s">
        <v>1444</v>
      </c>
      <c r="U21" s="273" t="s">
        <v>1444</v>
      </c>
      <c r="CJ21" s="11"/>
      <c r="CK21" s="11"/>
      <c r="CL21" s="11"/>
      <c r="CM21" s="11"/>
    </row>
    <row r="22" spans="1:91" s="1" customFormat="1" ht="15" customHeight="1" x14ac:dyDescent="0.2">
      <c r="A22" s="19">
        <v>15</v>
      </c>
      <c r="B22" s="145">
        <f ca="1">INDEX('Dummy Top Scorer'!EK:EK,MATCH(A22,'Dummy Top Scorer'!EL:EL,0),0)</f>
        <v>0</v>
      </c>
      <c r="C22" s="146" t="str">
        <f ca="1">IF(B22=0,"",INDEX('Dummy Top Scorer'!EM:EM,MATCH(A22,'Dummy Top Scorer'!EL:EL,0),0))</f>
        <v/>
      </c>
      <c r="E22" s="272" t="s">
        <v>1444</v>
      </c>
      <c r="F22" s="5"/>
      <c r="G22" s="273" t="s">
        <v>1444</v>
      </c>
      <c r="H22" s="273" t="s">
        <v>1444</v>
      </c>
      <c r="I22" s="273" t="s">
        <v>1444</v>
      </c>
      <c r="J22" s="273" t="s">
        <v>1444</v>
      </c>
      <c r="K22" s="273" t="s">
        <v>1444</v>
      </c>
      <c r="L22" s="273" t="s">
        <v>1444</v>
      </c>
      <c r="M22" s="273" t="s">
        <v>1444</v>
      </c>
      <c r="N22" s="273" t="s">
        <v>1444</v>
      </c>
      <c r="O22" s="12"/>
      <c r="P22" s="273" t="s">
        <v>1444</v>
      </c>
      <c r="Q22" s="273" t="s">
        <v>1444</v>
      </c>
      <c r="R22" s="273" t="s">
        <v>1444</v>
      </c>
      <c r="S22" s="273" t="s">
        <v>1444</v>
      </c>
      <c r="T22" s="273" t="s">
        <v>1444</v>
      </c>
      <c r="U22" s="273" t="s">
        <v>1444</v>
      </c>
      <c r="CJ22" s="11"/>
      <c r="CK22" s="11"/>
      <c r="CL22" s="11"/>
      <c r="CM22" s="11"/>
    </row>
    <row r="23" spans="1:91" s="1" customFormat="1" ht="15" customHeight="1" x14ac:dyDescent="0.2">
      <c r="A23" s="19">
        <v>16</v>
      </c>
      <c r="B23" s="145">
        <f ca="1">INDEX('Dummy Top Scorer'!EK:EK,MATCH(A23,'Dummy Top Scorer'!EL:EL,0),0)</f>
        <v>0</v>
      </c>
      <c r="C23" s="146" t="str">
        <f ca="1">IF(B23=0,"",INDEX('Dummy Top Scorer'!EM:EM,MATCH(A23,'Dummy Top Scorer'!EL:EL,0),0))</f>
        <v/>
      </c>
      <c r="E23" s="272" t="s">
        <v>1444</v>
      </c>
      <c r="F23" s="5"/>
      <c r="G23" s="273" t="s">
        <v>1444</v>
      </c>
      <c r="H23" s="273" t="s">
        <v>1444</v>
      </c>
      <c r="I23" s="273" t="s">
        <v>1444</v>
      </c>
      <c r="J23" s="273" t="s">
        <v>1444</v>
      </c>
      <c r="K23" s="273" t="s">
        <v>1444</v>
      </c>
      <c r="L23" s="273" t="s">
        <v>1444</v>
      </c>
      <c r="M23" s="273" t="s">
        <v>1444</v>
      </c>
      <c r="N23" s="273" t="s">
        <v>1444</v>
      </c>
      <c r="O23" s="12"/>
      <c r="P23" s="273" t="s">
        <v>1444</v>
      </c>
      <c r="Q23" s="273" t="s">
        <v>1444</v>
      </c>
      <c r="R23" s="273" t="s">
        <v>1444</v>
      </c>
      <c r="S23" s="273" t="s">
        <v>1444</v>
      </c>
      <c r="T23" s="273" t="s">
        <v>1444</v>
      </c>
      <c r="U23" s="273" t="s">
        <v>1444</v>
      </c>
      <c r="CJ23" s="11"/>
      <c r="CK23" s="11"/>
      <c r="CL23" s="11"/>
      <c r="CM23" s="11"/>
    </row>
    <row r="24" spans="1:91" s="1" customFormat="1" ht="15" customHeight="1" x14ac:dyDescent="0.2">
      <c r="A24" s="19">
        <v>17</v>
      </c>
      <c r="B24" s="145">
        <f ca="1">INDEX('Dummy Top Scorer'!EK:EK,MATCH(A24,'Dummy Top Scorer'!EL:EL,0),0)</f>
        <v>0</v>
      </c>
      <c r="C24" s="146" t="str">
        <f ca="1">IF(B24=0,"",INDEX('Dummy Top Scorer'!EM:EM,MATCH(A24,'Dummy Top Scorer'!EL:EL,0),0))</f>
        <v/>
      </c>
      <c r="E24" s="272" t="s">
        <v>1444</v>
      </c>
      <c r="F24" s="5"/>
      <c r="G24" s="273" t="s">
        <v>1444</v>
      </c>
      <c r="H24" s="273" t="s">
        <v>1444</v>
      </c>
      <c r="I24" s="273" t="s">
        <v>1444</v>
      </c>
      <c r="J24" s="273" t="s">
        <v>1444</v>
      </c>
      <c r="K24" s="273" t="s">
        <v>1444</v>
      </c>
      <c r="L24" s="273" t="s">
        <v>1444</v>
      </c>
      <c r="M24" s="273" t="s">
        <v>1444</v>
      </c>
      <c r="N24" s="273" t="s">
        <v>1444</v>
      </c>
      <c r="O24" s="12"/>
      <c r="P24" s="273" t="s">
        <v>1444</v>
      </c>
      <c r="Q24" s="273" t="s">
        <v>1444</v>
      </c>
      <c r="R24" s="273" t="s">
        <v>1444</v>
      </c>
      <c r="S24" s="273" t="s">
        <v>1444</v>
      </c>
      <c r="T24" s="273" t="s">
        <v>1444</v>
      </c>
      <c r="U24" s="273" t="s">
        <v>1444</v>
      </c>
      <c r="CJ24" s="11"/>
      <c r="CK24" s="11"/>
      <c r="CL24" s="11"/>
      <c r="CM24" s="11"/>
    </row>
    <row r="25" spans="1:91" s="1" customFormat="1" ht="15" customHeight="1" x14ac:dyDescent="0.2">
      <c r="A25" s="19">
        <v>18</v>
      </c>
      <c r="B25" s="145">
        <f ca="1">INDEX('Dummy Top Scorer'!EK:EK,MATCH(A25,'Dummy Top Scorer'!EL:EL,0),0)</f>
        <v>0</v>
      </c>
      <c r="C25" s="146" t="str">
        <f ca="1">IF(B25=0,"",INDEX('Dummy Top Scorer'!EM:EM,MATCH(A25,'Dummy Top Scorer'!EL:EL,0),0))</f>
        <v/>
      </c>
      <c r="E25" s="272" t="s">
        <v>1444</v>
      </c>
      <c r="F25" s="5"/>
      <c r="G25" s="273" t="s">
        <v>1444</v>
      </c>
      <c r="H25" s="273" t="s">
        <v>1444</v>
      </c>
      <c r="I25" s="273" t="s">
        <v>1444</v>
      </c>
      <c r="J25" s="273" t="s">
        <v>1444</v>
      </c>
      <c r="K25" s="273" t="s">
        <v>1444</v>
      </c>
      <c r="L25" s="273" t="s">
        <v>1444</v>
      </c>
      <c r="M25" s="273" t="s">
        <v>1444</v>
      </c>
      <c r="N25" s="273" t="s">
        <v>1444</v>
      </c>
      <c r="O25" s="12"/>
      <c r="P25" s="273" t="s">
        <v>1444</v>
      </c>
      <c r="Q25" s="273" t="s">
        <v>1444</v>
      </c>
      <c r="R25" s="273" t="s">
        <v>1444</v>
      </c>
      <c r="S25" s="273" t="s">
        <v>1444</v>
      </c>
      <c r="T25" s="273" t="s">
        <v>1444</v>
      </c>
      <c r="U25" s="273" t="s">
        <v>1444</v>
      </c>
      <c r="CJ25" s="11"/>
      <c r="CK25" s="11"/>
      <c r="CL25" s="11"/>
      <c r="CM25" s="11"/>
    </row>
    <row r="26" spans="1:91" s="1" customFormat="1" ht="15" customHeight="1" x14ac:dyDescent="0.2">
      <c r="A26" s="19">
        <v>19</v>
      </c>
      <c r="B26" s="145">
        <f ca="1">INDEX('Dummy Top Scorer'!EK:EK,MATCH(A26,'Dummy Top Scorer'!EL:EL,0),0)</f>
        <v>0</v>
      </c>
      <c r="C26" s="146" t="str">
        <f ca="1">IF(B26=0,"",INDEX('Dummy Top Scorer'!EM:EM,MATCH(A26,'Dummy Top Scorer'!EL:EL,0),0))</f>
        <v/>
      </c>
      <c r="E26" s="272" t="s">
        <v>1444</v>
      </c>
      <c r="F26" s="5"/>
      <c r="G26" s="273" t="s">
        <v>1444</v>
      </c>
      <c r="H26" s="273" t="s">
        <v>1444</v>
      </c>
      <c r="I26" s="273" t="s">
        <v>1444</v>
      </c>
      <c r="J26" s="273" t="s">
        <v>1444</v>
      </c>
      <c r="K26" s="273" t="s">
        <v>1444</v>
      </c>
      <c r="L26" s="273" t="s">
        <v>1444</v>
      </c>
      <c r="M26" s="273" t="s">
        <v>1444</v>
      </c>
      <c r="N26" s="273" t="s">
        <v>1444</v>
      </c>
      <c r="O26" s="12"/>
      <c r="P26" s="273" t="s">
        <v>1444</v>
      </c>
      <c r="Q26" s="273" t="s">
        <v>1444</v>
      </c>
      <c r="R26" s="273" t="s">
        <v>1444</v>
      </c>
      <c r="S26" s="273" t="s">
        <v>1444</v>
      </c>
      <c r="T26" s="273" t="s">
        <v>1444</v>
      </c>
      <c r="U26" s="273" t="s">
        <v>1444</v>
      </c>
      <c r="CJ26" s="11"/>
      <c r="CK26" s="11"/>
      <c r="CL26" s="11"/>
      <c r="CM26" s="11"/>
    </row>
    <row r="27" spans="1:91" s="1" customFormat="1" ht="15" customHeight="1" x14ac:dyDescent="0.2">
      <c r="A27" s="19">
        <v>20</v>
      </c>
      <c r="B27" s="145">
        <f ca="1">INDEX('Dummy Top Scorer'!EK:EK,MATCH(A27,'Dummy Top Scorer'!EL:EL,0),0)</f>
        <v>0</v>
      </c>
      <c r="C27" s="146" t="str">
        <f ca="1">IF(B27=0,"",INDEX('Dummy Top Scorer'!EM:EM,MATCH(A27,'Dummy Top Scorer'!EL:EL,0),0))</f>
        <v/>
      </c>
      <c r="E27" s="272" t="s">
        <v>1444</v>
      </c>
      <c r="F27" s="5"/>
      <c r="G27" s="273" t="s">
        <v>1444</v>
      </c>
      <c r="H27" s="273" t="s">
        <v>1444</v>
      </c>
      <c r="I27" s="273" t="s">
        <v>1444</v>
      </c>
      <c r="J27" s="273" t="s">
        <v>1444</v>
      </c>
      <c r="K27" s="273" t="s">
        <v>1444</v>
      </c>
      <c r="L27" s="273" t="s">
        <v>1444</v>
      </c>
      <c r="M27" s="273" t="s">
        <v>1444</v>
      </c>
      <c r="N27" s="273" t="s">
        <v>1444</v>
      </c>
      <c r="O27" s="12"/>
      <c r="P27" s="273" t="s">
        <v>1444</v>
      </c>
      <c r="Q27" s="273" t="s">
        <v>1444</v>
      </c>
      <c r="R27" s="273" t="s">
        <v>1444</v>
      </c>
      <c r="S27" s="273" t="s">
        <v>1444</v>
      </c>
      <c r="T27" s="273" t="s">
        <v>1444</v>
      </c>
      <c r="U27" s="273" t="s">
        <v>1444</v>
      </c>
      <c r="CJ27" s="11"/>
      <c r="CK27" s="11"/>
      <c r="CL27" s="11"/>
      <c r="CM27" s="11"/>
    </row>
    <row r="28" spans="1:91" s="1" customFormat="1" ht="15" customHeight="1" x14ac:dyDescent="0.2">
      <c r="A28" s="19">
        <v>21</v>
      </c>
      <c r="B28" s="145">
        <f ca="1">INDEX('Dummy Top Scorer'!EK:EK,MATCH(A28,'Dummy Top Scorer'!EL:EL,0),0)</f>
        <v>0</v>
      </c>
      <c r="C28" s="146" t="str">
        <f ca="1">IF(B28=0,"",INDEX('Dummy Top Scorer'!EM:EM,MATCH(A28,'Dummy Top Scorer'!EL:EL,0),0))</f>
        <v/>
      </c>
      <c r="E28" s="272" t="s">
        <v>1444</v>
      </c>
      <c r="F28" s="5"/>
      <c r="G28" s="273" t="s">
        <v>1444</v>
      </c>
      <c r="H28" s="273" t="s">
        <v>1444</v>
      </c>
      <c r="I28" s="273" t="s">
        <v>1444</v>
      </c>
      <c r="J28" s="273" t="s">
        <v>1444</v>
      </c>
      <c r="K28" s="273" t="s">
        <v>1444</v>
      </c>
      <c r="L28" s="273" t="s">
        <v>1444</v>
      </c>
      <c r="M28" s="273" t="s">
        <v>1444</v>
      </c>
      <c r="N28" s="273" t="s">
        <v>1444</v>
      </c>
      <c r="O28" s="12"/>
      <c r="P28" s="273" t="s">
        <v>1444</v>
      </c>
      <c r="Q28" s="273" t="s">
        <v>1444</v>
      </c>
      <c r="R28" s="273" t="s">
        <v>1444</v>
      </c>
      <c r="S28" s="273" t="s">
        <v>1444</v>
      </c>
      <c r="T28" s="273" t="s">
        <v>1444</v>
      </c>
      <c r="U28" s="273" t="s">
        <v>1444</v>
      </c>
      <c r="CJ28" s="11"/>
      <c r="CK28" s="11"/>
      <c r="CL28" s="11"/>
      <c r="CM28" s="11"/>
    </row>
    <row r="29" spans="1:91" s="1" customFormat="1" ht="15" customHeight="1" x14ac:dyDescent="0.2">
      <c r="A29" s="19">
        <v>22</v>
      </c>
      <c r="B29" s="145">
        <f ca="1">INDEX('Dummy Top Scorer'!EK:EK,MATCH(A29,'Dummy Top Scorer'!EL:EL,0),0)</f>
        <v>0</v>
      </c>
      <c r="C29" s="146" t="str">
        <f ca="1">IF(B29=0,"",INDEX('Dummy Top Scorer'!EM:EM,MATCH(A29,'Dummy Top Scorer'!EL:EL,0),0))</f>
        <v/>
      </c>
      <c r="E29" s="272" t="s">
        <v>1444</v>
      </c>
      <c r="F29" s="5"/>
      <c r="G29" s="273" t="s">
        <v>1444</v>
      </c>
      <c r="H29" s="273" t="s">
        <v>1444</v>
      </c>
      <c r="I29" s="273" t="s">
        <v>1444</v>
      </c>
      <c r="J29" s="273" t="s">
        <v>1444</v>
      </c>
      <c r="K29" s="273" t="s">
        <v>1444</v>
      </c>
      <c r="L29" s="273" t="s">
        <v>1444</v>
      </c>
      <c r="M29" s="273" t="s">
        <v>1444</v>
      </c>
      <c r="N29" s="273" t="s">
        <v>1444</v>
      </c>
      <c r="O29" s="12"/>
      <c r="P29" s="273" t="s">
        <v>1444</v>
      </c>
      <c r="Q29" s="273" t="s">
        <v>1444</v>
      </c>
      <c r="R29" s="273" t="s">
        <v>1444</v>
      </c>
      <c r="S29" s="273" t="s">
        <v>1444</v>
      </c>
      <c r="T29" s="273" t="s">
        <v>1444</v>
      </c>
      <c r="U29" s="273" t="s">
        <v>1444</v>
      </c>
      <c r="CJ29" s="11"/>
      <c r="CK29" s="11"/>
      <c r="CL29" s="11"/>
      <c r="CM29" s="11"/>
    </row>
    <row r="30" spans="1:91" s="1" customFormat="1" ht="15" customHeight="1" x14ac:dyDescent="0.2">
      <c r="A30" s="19">
        <v>23</v>
      </c>
      <c r="B30" s="145">
        <f ca="1">INDEX('Dummy Top Scorer'!EK:EK,MATCH(A30,'Dummy Top Scorer'!EL:EL,0),0)</f>
        <v>0</v>
      </c>
      <c r="C30" s="146" t="str">
        <f ca="1">IF(B30=0,"",INDEX('Dummy Top Scorer'!EM:EM,MATCH(A30,'Dummy Top Scorer'!EL:EL,0),0))</f>
        <v/>
      </c>
      <c r="E30" s="272" t="s">
        <v>1444</v>
      </c>
      <c r="F30" s="5"/>
      <c r="G30" s="273" t="s">
        <v>1444</v>
      </c>
      <c r="H30" s="273" t="s">
        <v>1444</v>
      </c>
      <c r="I30" s="273" t="s">
        <v>1444</v>
      </c>
      <c r="J30" s="273" t="s">
        <v>1444</v>
      </c>
      <c r="K30" s="273" t="s">
        <v>1444</v>
      </c>
      <c r="L30" s="273" t="s">
        <v>1444</v>
      </c>
      <c r="M30" s="273" t="s">
        <v>1444</v>
      </c>
      <c r="N30" s="273" t="s">
        <v>1444</v>
      </c>
      <c r="O30" s="12"/>
      <c r="P30" s="273" t="s">
        <v>1444</v>
      </c>
      <c r="Q30" s="273" t="s">
        <v>1444</v>
      </c>
      <c r="R30" s="273" t="s">
        <v>1444</v>
      </c>
      <c r="S30" s="273" t="s">
        <v>1444</v>
      </c>
      <c r="T30" s="273" t="s">
        <v>1444</v>
      </c>
      <c r="U30" s="273" t="s">
        <v>1444</v>
      </c>
      <c r="CJ30" s="11"/>
      <c r="CK30" s="11"/>
      <c r="CL30" s="11"/>
      <c r="CM30" s="11"/>
    </row>
    <row r="31" spans="1:91" s="1" customFormat="1" ht="15" customHeight="1" x14ac:dyDescent="0.2">
      <c r="A31" s="19">
        <v>24</v>
      </c>
      <c r="B31" s="145">
        <f ca="1">INDEX('Dummy Top Scorer'!EK:EK,MATCH(A31,'Dummy Top Scorer'!EL:EL,0),0)</f>
        <v>0</v>
      </c>
      <c r="C31" s="146" t="str">
        <f ca="1">IF(B31=0,"",INDEX('Dummy Top Scorer'!EM:EM,MATCH(A31,'Dummy Top Scorer'!EL:EL,0),0))</f>
        <v/>
      </c>
      <c r="E31" s="272" t="s">
        <v>1444</v>
      </c>
      <c r="F31" s="5"/>
      <c r="G31" s="273" t="s">
        <v>1444</v>
      </c>
      <c r="H31" s="273" t="s">
        <v>1444</v>
      </c>
      <c r="I31" s="273" t="s">
        <v>1444</v>
      </c>
      <c r="J31" s="273" t="s">
        <v>1444</v>
      </c>
      <c r="K31" s="273" t="s">
        <v>1444</v>
      </c>
      <c r="L31" s="273" t="s">
        <v>1444</v>
      </c>
      <c r="M31" s="273" t="s">
        <v>1444</v>
      </c>
      <c r="N31" s="273" t="s">
        <v>1444</v>
      </c>
      <c r="O31" s="12"/>
      <c r="P31" s="273" t="s">
        <v>1444</v>
      </c>
      <c r="Q31" s="273" t="s">
        <v>1444</v>
      </c>
      <c r="R31" s="273" t="s">
        <v>1444</v>
      </c>
      <c r="S31" s="273" t="s">
        <v>1444</v>
      </c>
      <c r="T31" s="273" t="s">
        <v>1444</v>
      </c>
      <c r="U31" s="273" t="s">
        <v>1444</v>
      </c>
      <c r="CJ31" s="11"/>
      <c r="CK31" s="11"/>
      <c r="CL31" s="11"/>
      <c r="CM31" s="11"/>
    </row>
    <row r="32" spans="1:91" s="1" customFormat="1" ht="15" customHeight="1" x14ac:dyDescent="0.2">
      <c r="A32" s="19">
        <v>25</v>
      </c>
      <c r="B32" s="145">
        <f ca="1">INDEX('Dummy Top Scorer'!EK:EK,MATCH(A32,'Dummy Top Scorer'!EL:EL,0),0)</f>
        <v>0</v>
      </c>
      <c r="C32" s="146" t="str">
        <f ca="1">IF(B32=0,"",INDEX('Dummy Top Scorer'!EM:EM,MATCH(A32,'Dummy Top Scorer'!EL:EL,0),0))</f>
        <v/>
      </c>
      <c r="E32" s="272" t="s">
        <v>1444</v>
      </c>
      <c r="F32" s="5"/>
      <c r="G32" s="273" t="s">
        <v>1444</v>
      </c>
      <c r="H32" s="273" t="s">
        <v>1444</v>
      </c>
      <c r="I32" s="273" t="s">
        <v>1444</v>
      </c>
      <c r="J32" s="273" t="s">
        <v>1444</v>
      </c>
      <c r="K32" s="273" t="s">
        <v>1444</v>
      </c>
      <c r="L32" s="273" t="s">
        <v>1444</v>
      </c>
      <c r="M32" s="273" t="s">
        <v>1444</v>
      </c>
      <c r="N32" s="273" t="s">
        <v>1444</v>
      </c>
      <c r="O32" s="12"/>
      <c r="P32" s="273" t="s">
        <v>1444</v>
      </c>
      <c r="Q32" s="273" t="s">
        <v>1444</v>
      </c>
      <c r="R32" s="273" t="s">
        <v>1444</v>
      </c>
      <c r="S32" s="273" t="s">
        <v>1444</v>
      </c>
      <c r="T32" s="273" t="s">
        <v>1444</v>
      </c>
      <c r="U32" s="273" t="s">
        <v>1444</v>
      </c>
      <c r="CJ32" s="11"/>
      <c r="CK32" s="11"/>
      <c r="CL32" s="11"/>
      <c r="CM32" s="11"/>
    </row>
    <row r="33" spans="1:91" s="1" customFormat="1" ht="15" customHeight="1" x14ac:dyDescent="0.2">
      <c r="A33" s="19">
        <v>26</v>
      </c>
      <c r="B33" s="145">
        <f ca="1">INDEX('Dummy Top Scorer'!EK:EK,MATCH(A33,'Dummy Top Scorer'!EL:EL,0),0)</f>
        <v>0</v>
      </c>
      <c r="C33" s="146" t="str">
        <f ca="1">IF(B33=0,"",INDEX('Dummy Top Scorer'!EM:EM,MATCH(A33,'Dummy Top Scorer'!EL:EL,0),0))</f>
        <v/>
      </c>
      <c r="E33" s="272" t="s">
        <v>1444</v>
      </c>
      <c r="F33" s="5"/>
      <c r="G33" s="273" t="s">
        <v>1444</v>
      </c>
      <c r="H33" s="273" t="s">
        <v>1444</v>
      </c>
      <c r="I33" s="273" t="s">
        <v>1444</v>
      </c>
      <c r="J33" s="273" t="s">
        <v>1444</v>
      </c>
      <c r="K33" s="273" t="s">
        <v>1444</v>
      </c>
      <c r="L33" s="273" t="s">
        <v>1444</v>
      </c>
      <c r="M33" s="273" t="s">
        <v>1444</v>
      </c>
      <c r="N33" s="273" t="s">
        <v>1444</v>
      </c>
      <c r="O33" s="12"/>
      <c r="P33" s="273" t="s">
        <v>1444</v>
      </c>
      <c r="Q33" s="273" t="s">
        <v>1444</v>
      </c>
      <c r="R33" s="273" t="s">
        <v>1444</v>
      </c>
      <c r="S33" s="273" t="s">
        <v>1444</v>
      </c>
      <c r="T33" s="273" t="s">
        <v>1444</v>
      </c>
      <c r="U33" s="273" t="s">
        <v>1444</v>
      </c>
      <c r="CJ33" s="11"/>
      <c r="CK33" s="11"/>
      <c r="CL33" s="11"/>
      <c r="CM33" s="11"/>
    </row>
    <row r="34" spans="1:91" s="1" customFormat="1" ht="15" customHeight="1" x14ac:dyDescent="0.2">
      <c r="A34" s="19">
        <v>27</v>
      </c>
      <c r="B34" s="145">
        <f ca="1">INDEX('Dummy Top Scorer'!EK:EK,MATCH(A34,'Dummy Top Scorer'!EL:EL,0),0)</f>
        <v>0</v>
      </c>
      <c r="C34" s="146" t="str">
        <f ca="1">IF(B34=0,"",INDEX('Dummy Top Scorer'!EM:EM,MATCH(A34,'Dummy Top Scorer'!EL:EL,0),0))</f>
        <v/>
      </c>
      <c r="E34" s="272" t="s">
        <v>1444</v>
      </c>
      <c r="F34" s="5"/>
      <c r="G34" s="273" t="s">
        <v>1444</v>
      </c>
      <c r="H34" s="273" t="s">
        <v>1444</v>
      </c>
      <c r="I34" s="273" t="s">
        <v>1444</v>
      </c>
      <c r="J34" s="273" t="s">
        <v>1444</v>
      </c>
      <c r="K34" s="273" t="s">
        <v>1444</v>
      </c>
      <c r="L34" s="273" t="s">
        <v>1444</v>
      </c>
      <c r="M34" s="273" t="s">
        <v>1444</v>
      </c>
      <c r="N34" s="273" t="s">
        <v>1444</v>
      </c>
      <c r="O34" s="12"/>
      <c r="P34" s="273" t="s">
        <v>1444</v>
      </c>
      <c r="Q34" s="273" t="s">
        <v>1444</v>
      </c>
      <c r="R34" s="273" t="s">
        <v>1444</v>
      </c>
      <c r="S34" s="273" t="s">
        <v>1444</v>
      </c>
      <c r="T34" s="273" t="s">
        <v>1444</v>
      </c>
      <c r="U34" s="273" t="s">
        <v>1444</v>
      </c>
      <c r="CJ34" s="11"/>
      <c r="CK34" s="11"/>
      <c r="CL34" s="11"/>
      <c r="CM34" s="11"/>
    </row>
    <row r="35" spans="1:91" s="1" customFormat="1" ht="15" customHeight="1" x14ac:dyDescent="0.2">
      <c r="A35" s="19">
        <v>28</v>
      </c>
      <c r="B35" s="145">
        <f ca="1">INDEX('Dummy Top Scorer'!EK:EK,MATCH(A35,'Dummy Top Scorer'!EL:EL,0),0)</f>
        <v>0</v>
      </c>
      <c r="C35" s="146" t="str">
        <f ca="1">IF(B35=0,"",INDEX('Dummy Top Scorer'!EM:EM,MATCH(A35,'Dummy Top Scorer'!EL:EL,0),0))</f>
        <v/>
      </c>
      <c r="E35" s="272" t="s">
        <v>1444</v>
      </c>
      <c r="F35" s="5"/>
      <c r="G35" s="273" t="s">
        <v>1444</v>
      </c>
      <c r="H35" s="273" t="s">
        <v>1444</v>
      </c>
      <c r="I35" s="273" t="s">
        <v>1444</v>
      </c>
      <c r="J35" s="273" t="s">
        <v>1444</v>
      </c>
      <c r="K35" s="273" t="s">
        <v>1444</v>
      </c>
      <c r="L35" s="273" t="s">
        <v>1444</v>
      </c>
      <c r="M35" s="273" t="s">
        <v>1444</v>
      </c>
      <c r="N35" s="273" t="s">
        <v>1444</v>
      </c>
      <c r="O35" s="12"/>
      <c r="P35" s="273" t="s">
        <v>1444</v>
      </c>
      <c r="Q35" s="273" t="s">
        <v>1444</v>
      </c>
      <c r="R35" s="273" t="s">
        <v>1444</v>
      </c>
      <c r="S35" s="273" t="s">
        <v>1444</v>
      </c>
      <c r="T35" s="273" t="s">
        <v>1444</v>
      </c>
      <c r="U35" s="273" t="s">
        <v>1444</v>
      </c>
      <c r="CJ35" s="11"/>
      <c r="CK35" s="11"/>
      <c r="CL35" s="11"/>
      <c r="CM35" s="11"/>
    </row>
    <row r="36" spans="1:91" ht="15" x14ac:dyDescent="0.2">
      <c r="A36" s="19">
        <v>29</v>
      </c>
      <c r="B36" s="145">
        <f ca="1">INDEX('Dummy Top Scorer'!EK:EK,MATCH(A36,'Dummy Top Scorer'!EL:EL,0),0)</f>
        <v>0</v>
      </c>
      <c r="C36" s="146" t="str">
        <f ca="1">IF(B36=0,"",INDEX('Dummy Top Scorer'!EM:EM,MATCH(A36,'Dummy Top Scorer'!EL:EL,0),0))</f>
        <v/>
      </c>
      <c r="E36" s="272" t="s">
        <v>1444</v>
      </c>
      <c r="F36" s="5"/>
      <c r="G36" s="273" t="s">
        <v>1444</v>
      </c>
      <c r="H36" s="273" t="s">
        <v>1444</v>
      </c>
      <c r="I36" s="273" t="s">
        <v>1444</v>
      </c>
      <c r="J36" s="273" t="s">
        <v>1444</v>
      </c>
      <c r="K36" s="273" t="s">
        <v>1444</v>
      </c>
      <c r="L36" s="273" t="s">
        <v>1444</v>
      </c>
      <c r="M36" s="273" t="s">
        <v>1444</v>
      </c>
      <c r="N36" s="273" t="s">
        <v>1444</v>
      </c>
      <c r="O36" s="12"/>
      <c r="P36" s="273" t="s">
        <v>1444</v>
      </c>
      <c r="Q36" s="273" t="s">
        <v>1444</v>
      </c>
      <c r="R36" s="273" t="s">
        <v>1444</v>
      </c>
      <c r="S36" s="273" t="s">
        <v>1444</v>
      </c>
      <c r="T36" s="273" t="s">
        <v>1444</v>
      </c>
      <c r="U36" s="273" t="s">
        <v>1444</v>
      </c>
    </row>
    <row r="37" spans="1:91" ht="15" x14ac:dyDescent="0.2">
      <c r="A37" s="19">
        <v>30</v>
      </c>
      <c r="B37" s="145">
        <f ca="1">INDEX('Dummy Top Scorer'!EK:EK,MATCH(A37,'Dummy Top Scorer'!EL:EL,0),0)</f>
        <v>0</v>
      </c>
      <c r="C37" s="146" t="str">
        <f ca="1">IF(B37=0,"",INDEX('Dummy Top Scorer'!EM:EM,MATCH(A37,'Dummy Top Scorer'!EL:EL,0),0))</f>
        <v/>
      </c>
      <c r="E37" s="272" t="s">
        <v>1444</v>
      </c>
      <c r="F37" s="5"/>
      <c r="G37" s="273" t="s">
        <v>1444</v>
      </c>
      <c r="H37" s="273" t="s">
        <v>1444</v>
      </c>
      <c r="I37" s="273" t="s">
        <v>1444</v>
      </c>
      <c r="J37" s="273" t="s">
        <v>1444</v>
      </c>
      <c r="K37" s="273" t="s">
        <v>1444</v>
      </c>
      <c r="L37" s="273" t="s">
        <v>1444</v>
      </c>
      <c r="M37" s="273" t="s">
        <v>1444</v>
      </c>
      <c r="N37" s="273" t="s">
        <v>1444</v>
      </c>
      <c r="O37" s="12"/>
      <c r="P37" s="273" t="s">
        <v>1444</v>
      </c>
      <c r="Q37" s="273" t="s">
        <v>1444</v>
      </c>
      <c r="R37" s="273" t="s">
        <v>1444</v>
      </c>
      <c r="S37" s="273" t="s">
        <v>1444</v>
      </c>
      <c r="T37" s="273" t="s">
        <v>1444</v>
      </c>
      <c r="U37" s="273" t="s">
        <v>1444</v>
      </c>
    </row>
    <row r="38" spans="1:91" ht="15" x14ac:dyDescent="0.2">
      <c r="A38" s="19">
        <v>31</v>
      </c>
      <c r="B38" s="145">
        <f ca="1">INDEX('Dummy Top Scorer'!EK:EK,MATCH(A38,'Dummy Top Scorer'!EL:EL,0),0)</f>
        <v>0</v>
      </c>
      <c r="C38" s="146" t="str">
        <f ca="1">IF(B38=0,"",INDEX('Dummy Top Scorer'!EM:EM,MATCH(A38,'Dummy Top Scorer'!EL:EL,0),0))</f>
        <v/>
      </c>
      <c r="E38" s="272" t="s">
        <v>1444</v>
      </c>
      <c r="F38" s="5"/>
      <c r="G38" s="273" t="s">
        <v>1444</v>
      </c>
      <c r="H38" s="273" t="s">
        <v>1444</v>
      </c>
      <c r="I38" s="273" t="s">
        <v>1444</v>
      </c>
      <c r="J38" s="273" t="s">
        <v>1444</v>
      </c>
      <c r="K38" s="273" t="s">
        <v>1444</v>
      </c>
      <c r="L38" s="273" t="s">
        <v>1444</v>
      </c>
      <c r="M38" s="273" t="s">
        <v>1444</v>
      </c>
      <c r="N38" s="273" t="s">
        <v>1444</v>
      </c>
      <c r="O38" s="12"/>
      <c r="P38" s="273" t="s">
        <v>1444</v>
      </c>
      <c r="Q38" s="273" t="s">
        <v>1444</v>
      </c>
      <c r="R38" s="273" t="s">
        <v>1444</v>
      </c>
      <c r="S38" s="273" t="s">
        <v>1444</v>
      </c>
      <c r="T38" s="273" t="s">
        <v>1444</v>
      </c>
      <c r="U38" s="273" t="s">
        <v>1444</v>
      </c>
    </row>
    <row r="39" spans="1:91" ht="15" x14ac:dyDescent="0.2">
      <c r="A39" s="19">
        <v>32</v>
      </c>
      <c r="B39" s="145">
        <f ca="1">INDEX('Dummy Top Scorer'!EK:EK,MATCH(A39,'Dummy Top Scorer'!EL:EL,0),0)</f>
        <v>0</v>
      </c>
      <c r="C39" s="146" t="str">
        <f ca="1">IF(B39=0,"",INDEX('Dummy Top Scorer'!EM:EM,MATCH(A39,'Dummy Top Scorer'!EL:EL,0),0))</f>
        <v/>
      </c>
      <c r="E39" s="272" t="s">
        <v>1444</v>
      </c>
      <c r="F39" s="5"/>
      <c r="G39" s="273" t="s">
        <v>1444</v>
      </c>
      <c r="H39" s="273" t="s">
        <v>1444</v>
      </c>
      <c r="I39" s="273" t="s">
        <v>1444</v>
      </c>
      <c r="J39" s="273" t="s">
        <v>1444</v>
      </c>
      <c r="K39" s="273" t="s">
        <v>1444</v>
      </c>
      <c r="L39" s="273" t="s">
        <v>1444</v>
      </c>
      <c r="M39" s="273" t="s">
        <v>1444</v>
      </c>
      <c r="N39" s="273" t="s">
        <v>1444</v>
      </c>
      <c r="O39" s="12"/>
      <c r="P39" s="273" t="s">
        <v>1444</v>
      </c>
      <c r="Q39" s="273" t="s">
        <v>1444</v>
      </c>
      <c r="R39" s="273" t="s">
        <v>1444</v>
      </c>
      <c r="S39" s="273" t="s">
        <v>1444</v>
      </c>
      <c r="T39" s="273" t="s">
        <v>1444</v>
      </c>
      <c r="U39" s="273" t="s">
        <v>1444</v>
      </c>
    </row>
    <row r="40" spans="1:91" ht="15" x14ac:dyDescent="0.2">
      <c r="A40" s="19">
        <v>33</v>
      </c>
      <c r="B40" s="145">
        <f ca="1">INDEX('Dummy Top Scorer'!EK:EK,MATCH(A40,'Dummy Top Scorer'!EL:EL,0),0)</f>
        <v>0</v>
      </c>
      <c r="C40" s="146" t="str">
        <f ca="1">IF(B40=0,"",INDEX('Dummy Top Scorer'!EM:EM,MATCH(A40,'Dummy Top Scorer'!EL:EL,0),0))</f>
        <v/>
      </c>
      <c r="E40" s="272" t="s">
        <v>1444</v>
      </c>
      <c r="F40" s="5"/>
      <c r="G40" s="273" t="s">
        <v>1444</v>
      </c>
      <c r="H40" s="273" t="s">
        <v>1444</v>
      </c>
      <c r="I40" s="273" t="s">
        <v>1444</v>
      </c>
      <c r="J40" s="273" t="s">
        <v>1444</v>
      </c>
      <c r="K40" s="273" t="s">
        <v>1444</v>
      </c>
      <c r="L40" s="273" t="s">
        <v>1444</v>
      </c>
      <c r="M40" s="273" t="s">
        <v>1444</v>
      </c>
      <c r="N40" s="273" t="s">
        <v>1444</v>
      </c>
      <c r="O40" s="12"/>
      <c r="P40" s="273" t="s">
        <v>1444</v>
      </c>
      <c r="Q40" s="273" t="s">
        <v>1444</v>
      </c>
      <c r="R40" s="273" t="s">
        <v>1444</v>
      </c>
      <c r="S40" s="273" t="s">
        <v>1444</v>
      </c>
      <c r="T40" s="273" t="s">
        <v>1444</v>
      </c>
      <c r="U40" s="273" t="s">
        <v>1444</v>
      </c>
    </row>
    <row r="41" spans="1:91" ht="15" x14ac:dyDescent="0.2">
      <c r="A41" s="19">
        <v>34</v>
      </c>
      <c r="B41" s="145">
        <f ca="1">INDEX('Dummy Top Scorer'!EK:EK,MATCH(A41,'Dummy Top Scorer'!EL:EL,0),0)</f>
        <v>0</v>
      </c>
      <c r="C41" s="146" t="str">
        <f ca="1">IF(B41=0,"",INDEX('Dummy Top Scorer'!EM:EM,MATCH(A41,'Dummy Top Scorer'!EL:EL,0),0))</f>
        <v/>
      </c>
      <c r="E41" s="272" t="s">
        <v>1444</v>
      </c>
      <c r="F41" s="5"/>
      <c r="G41" s="273" t="s">
        <v>1444</v>
      </c>
      <c r="H41" s="273" t="s">
        <v>1444</v>
      </c>
      <c r="I41" s="273" t="s">
        <v>1444</v>
      </c>
      <c r="J41" s="273" t="s">
        <v>1444</v>
      </c>
      <c r="K41" s="273" t="s">
        <v>1444</v>
      </c>
      <c r="L41" s="273" t="s">
        <v>1444</v>
      </c>
      <c r="M41" s="273" t="s">
        <v>1444</v>
      </c>
      <c r="N41" s="273" t="s">
        <v>1444</v>
      </c>
      <c r="O41" s="12"/>
      <c r="P41" s="273" t="s">
        <v>1444</v>
      </c>
      <c r="Q41" s="273" t="s">
        <v>1444</v>
      </c>
      <c r="R41" s="273" t="s">
        <v>1444</v>
      </c>
      <c r="S41" s="273" t="s">
        <v>1444</v>
      </c>
      <c r="T41" s="273" t="s">
        <v>1444</v>
      </c>
      <c r="U41" s="273" t="s">
        <v>1444</v>
      </c>
    </row>
    <row r="42" spans="1:91" ht="15" x14ac:dyDescent="0.2">
      <c r="A42" s="19">
        <v>35</v>
      </c>
      <c r="B42" s="145">
        <f ca="1">INDEX('Dummy Top Scorer'!EK:EK,MATCH(A42,'Dummy Top Scorer'!EL:EL,0),0)</f>
        <v>0</v>
      </c>
      <c r="C42" s="146" t="str">
        <f ca="1">IF(B42=0,"",INDEX('Dummy Top Scorer'!EM:EM,MATCH(A42,'Dummy Top Scorer'!EL:EL,0),0))</f>
        <v/>
      </c>
      <c r="E42" s="272" t="s">
        <v>1444</v>
      </c>
      <c r="F42" s="5"/>
      <c r="G42" s="273" t="s">
        <v>1444</v>
      </c>
      <c r="H42" s="273" t="s">
        <v>1444</v>
      </c>
      <c r="I42" s="273" t="s">
        <v>1444</v>
      </c>
      <c r="J42" s="273" t="s">
        <v>1444</v>
      </c>
      <c r="K42" s="273" t="s">
        <v>1444</v>
      </c>
      <c r="L42" s="273" t="s">
        <v>1444</v>
      </c>
      <c r="M42" s="273" t="s">
        <v>1444</v>
      </c>
      <c r="N42" s="273" t="s">
        <v>1444</v>
      </c>
      <c r="O42" s="12"/>
      <c r="P42" s="273" t="s">
        <v>1444</v>
      </c>
      <c r="Q42" s="273" t="s">
        <v>1444</v>
      </c>
      <c r="R42" s="273" t="s">
        <v>1444</v>
      </c>
      <c r="S42" s="273" t="s">
        <v>1444</v>
      </c>
      <c r="T42" s="273" t="s">
        <v>1444</v>
      </c>
      <c r="U42" s="273" t="s">
        <v>1444</v>
      </c>
    </row>
    <row r="43" spans="1:91" ht="15" x14ac:dyDescent="0.2">
      <c r="A43" s="19">
        <v>36</v>
      </c>
      <c r="B43" s="145">
        <f ca="1">INDEX('Dummy Top Scorer'!EK:EK,MATCH(A43,'Dummy Top Scorer'!EL:EL,0),0)</f>
        <v>0</v>
      </c>
      <c r="C43" s="146" t="str">
        <f ca="1">IF(B43=0,"",INDEX('Dummy Top Scorer'!EM:EM,MATCH(A43,'Dummy Top Scorer'!EL:EL,0),0))</f>
        <v/>
      </c>
      <c r="E43" s="272" t="s">
        <v>1444</v>
      </c>
      <c r="F43" s="5"/>
      <c r="G43" s="273" t="s">
        <v>1444</v>
      </c>
      <c r="H43" s="273" t="s">
        <v>1444</v>
      </c>
      <c r="I43" s="273" t="s">
        <v>1444</v>
      </c>
      <c r="J43" s="273" t="s">
        <v>1444</v>
      </c>
      <c r="K43" s="273" t="s">
        <v>1444</v>
      </c>
      <c r="L43" s="273" t="s">
        <v>1444</v>
      </c>
      <c r="M43" s="273" t="s">
        <v>1444</v>
      </c>
      <c r="N43" s="273" t="s">
        <v>1444</v>
      </c>
      <c r="O43" s="12"/>
      <c r="P43" s="273" t="s">
        <v>1444</v>
      </c>
      <c r="Q43" s="273" t="s">
        <v>1444</v>
      </c>
      <c r="R43" s="273" t="s">
        <v>1444</v>
      </c>
      <c r="S43" s="273" t="s">
        <v>1444</v>
      </c>
      <c r="T43" s="273" t="s">
        <v>1444</v>
      </c>
      <c r="U43" s="273" t="s">
        <v>1444</v>
      </c>
    </row>
    <row r="44" spans="1:91" ht="15" x14ac:dyDescent="0.2">
      <c r="A44" s="19">
        <v>37</v>
      </c>
      <c r="B44" s="145">
        <f ca="1">INDEX('Dummy Top Scorer'!EK:EK,MATCH(A44,'Dummy Top Scorer'!EL:EL,0),0)</f>
        <v>0</v>
      </c>
      <c r="C44" s="146" t="str">
        <f ca="1">IF(B44=0,"",INDEX('Dummy Top Scorer'!EM:EM,MATCH(A44,'Dummy Top Scorer'!EL:EL,0),0))</f>
        <v/>
      </c>
      <c r="E44" s="272" t="s">
        <v>1444</v>
      </c>
      <c r="F44" s="5"/>
      <c r="G44" s="273" t="s">
        <v>1444</v>
      </c>
      <c r="H44" s="273" t="s">
        <v>1444</v>
      </c>
      <c r="I44" s="273" t="s">
        <v>1444</v>
      </c>
      <c r="J44" s="273" t="s">
        <v>1444</v>
      </c>
      <c r="K44" s="273" t="s">
        <v>1444</v>
      </c>
      <c r="L44" s="273" t="s">
        <v>1444</v>
      </c>
      <c r="M44" s="273" t="s">
        <v>1444</v>
      </c>
      <c r="N44" s="273" t="s">
        <v>1444</v>
      </c>
      <c r="O44" s="12"/>
      <c r="P44" s="273" t="s">
        <v>1444</v>
      </c>
      <c r="Q44" s="273" t="s">
        <v>1444</v>
      </c>
      <c r="R44" s="273" t="s">
        <v>1444</v>
      </c>
      <c r="S44" s="273" t="s">
        <v>1444</v>
      </c>
      <c r="T44" s="273" t="s">
        <v>1444</v>
      </c>
      <c r="U44" s="273" t="s">
        <v>1444</v>
      </c>
    </row>
    <row r="45" spans="1:91" ht="15" x14ac:dyDescent="0.2">
      <c r="A45" s="19">
        <v>38</v>
      </c>
      <c r="B45" s="145">
        <f ca="1">INDEX('Dummy Top Scorer'!EK:EK,MATCH(A45,'Dummy Top Scorer'!EL:EL,0),0)</f>
        <v>0</v>
      </c>
      <c r="C45" s="146" t="str">
        <f ca="1">IF(B45=0,"",INDEX('Dummy Top Scorer'!EM:EM,MATCH(A45,'Dummy Top Scorer'!EL:EL,0),0))</f>
        <v/>
      </c>
      <c r="E45" s="272" t="s">
        <v>1444</v>
      </c>
      <c r="F45" s="5"/>
      <c r="G45" s="273" t="s">
        <v>1444</v>
      </c>
      <c r="H45" s="273" t="s">
        <v>1444</v>
      </c>
      <c r="I45" s="273" t="s">
        <v>1444</v>
      </c>
      <c r="J45" s="273" t="s">
        <v>1444</v>
      </c>
      <c r="K45" s="273" t="s">
        <v>1444</v>
      </c>
      <c r="L45" s="273" t="s">
        <v>1444</v>
      </c>
      <c r="M45" s="273" t="s">
        <v>1444</v>
      </c>
      <c r="N45" s="273" t="s">
        <v>1444</v>
      </c>
      <c r="O45" s="12"/>
      <c r="P45" s="273" t="s">
        <v>1444</v>
      </c>
      <c r="Q45" s="273" t="s">
        <v>1444</v>
      </c>
      <c r="R45" s="273" t="s">
        <v>1444</v>
      </c>
      <c r="S45" s="273" t="s">
        <v>1444</v>
      </c>
      <c r="T45" s="273" t="s">
        <v>1444</v>
      </c>
      <c r="U45" s="273" t="s">
        <v>1444</v>
      </c>
    </row>
    <row r="46" spans="1:91" ht="15" x14ac:dyDescent="0.2">
      <c r="A46" s="19">
        <v>39</v>
      </c>
      <c r="B46" s="145">
        <f ca="1">INDEX('Dummy Top Scorer'!EK:EK,MATCH(A46,'Dummy Top Scorer'!EL:EL,0),0)</f>
        <v>0</v>
      </c>
      <c r="C46" s="146" t="str">
        <f ca="1">IF(B46=0,"",INDEX('Dummy Top Scorer'!EM:EM,MATCH(A46,'Dummy Top Scorer'!EL:EL,0),0))</f>
        <v/>
      </c>
      <c r="E46" s="272" t="s">
        <v>1444</v>
      </c>
      <c r="F46" s="5"/>
      <c r="G46" s="273" t="s">
        <v>1444</v>
      </c>
      <c r="H46" s="273" t="s">
        <v>1444</v>
      </c>
      <c r="I46" s="273" t="s">
        <v>1444</v>
      </c>
      <c r="J46" s="273" t="s">
        <v>1444</v>
      </c>
      <c r="K46" s="273" t="s">
        <v>1444</v>
      </c>
      <c r="L46" s="273" t="s">
        <v>1444</v>
      </c>
      <c r="M46" s="273" t="s">
        <v>1444</v>
      </c>
      <c r="N46" s="273" t="s">
        <v>1444</v>
      </c>
      <c r="O46" s="12"/>
      <c r="P46" s="273" t="s">
        <v>1444</v>
      </c>
      <c r="Q46" s="273" t="s">
        <v>1444</v>
      </c>
      <c r="R46" s="273" t="s">
        <v>1444</v>
      </c>
      <c r="S46" s="273" t="s">
        <v>1444</v>
      </c>
      <c r="T46" s="273" t="s">
        <v>1444</v>
      </c>
      <c r="U46" s="273" t="s">
        <v>1444</v>
      </c>
    </row>
    <row r="47" spans="1:91" ht="15" x14ac:dyDescent="0.2">
      <c r="A47" s="19">
        <v>40</v>
      </c>
      <c r="B47" s="145">
        <f ca="1">INDEX('Dummy Top Scorer'!EK:EK,MATCH(A47,'Dummy Top Scorer'!EL:EL,0),0)</f>
        <v>0</v>
      </c>
      <c r="C47" s="146" t="str">
        <f ca="1">IF(B47=0,"",INDEX('Dummy Top Scorer'!EM:EM,MATCH(A47,'Dummy Top Scorer'!EL:EL,0),0))</f>
        <v/>
      </c>
      <c r="E47" s="272" t="s">
        <v>1444</v>
      </c>
      <c r="F47" s="5"/>
      <c r="G47" s="273" t="s">
        <v>1444</v>
      </c>
      <c r="H47" s="273" t="s">
        <v>1444</v>
      </c>
      <c r="I47" s="273" t="s">
        <v>1444</v>
      </c>
      <c r="J47" s="273" t="s">
        <v>1444</v>
      </c>
      <c r="K47" s="273" t="s">
        <v>1444</v>
      </c>
      <c r="L47" s="273" t="s">
        <v>1444</v>
      </c>
      <c r="M47" s="273" t="s">
        <v>1444</v>
      </c>
      <c r="N47" s="273" t="s">
        <v>1444</v>
      </c>
      <c r="O47" s="12"/>
      <c r="P47" s="273" t="s">
        <v>1444</v>
      </c>
      <c r="Q47" s="273" t="s">
        <v>1444</v>
      </c>
      <c r="R47" s="273" t="s">
        <v>1444</v>
      </c>
      <c r="S47" s="273" t="s">
        <v>1444</v>
      </c>
      <c r="T47" s="273" t="s">
        <v>1444</v>
      </c>
      <c r="U47" s="273" t="s">
        <v>1444</v>
      </c>
    </row>
    <row r="48" spans="1:91" ht="15" x14ac:dyDescent="0.2">
      <c r="A48" s="19">
        <v>41</v>
      </c>
      <c r="B48" s="145">
        <f ca="1">INDEX('Dummy Top Scorer'!EK:EK,MATCH(A48,'Dummy Top Scorer'!EL:EL,0),0)</f>
        <v>0</v>
      </c>
      <c r="C48" s="146" t="str">
        <f ca="1">IF(B48=0,"",INDEX('Dummy Top Scorer'!EM:EM,MATCH(A48,'Dummy Top Scorer'!EL:EL,0),0))</f>
        <v/>
      </c>
      <c r="E48" s="272" t="s">
        <v>1444</v>
      </c>
      <c r="F48" s="5"/>
      <c r="G48" s="273" t="s">
        <v>1444</v>
      </c>
      <c r="H48" s="273" t="s">
        <v>1444</v>
      </c>
      <c r="I48" s="273" t="s">
        <v>1444</v>
      </c>
      <c r="J48" s="273" t="s">
        <v>1444</v>
      </c>
      <c r="K48" s="273" t="s">
        <v>1444</v>
      </c>
      <c r="L48" s="273" t="s">
        <v>1444</v>
      </c>
      <c r="M48" s="273" t="s">
        <v>1444</v>
      </c>
      <c r="N48" s="273" t="s">
        <v>1444</v>
      </c>
      <c r="O48" s="12"/>
      <c r="P48" s="273" t="s">
        <v>1444</v>
      </c>
      <c r="Q48" s="273" t="s">
        <v>1444</v>
      </c>
      <c r="R48" s="273" t="s">
        <v>1444</v>
      </c>
      <c r="S48" s="273" t="s">
        <v>1444</v>
      </c>
      <c r="T48" s="273" t="s">
        <v>1444</v>
      </c>
      <c r="U48" s="273" t="s">
        <v>1444</v>
      </c>
    </row>
    <row r="49" spans="1:21" ht="15" x14ac:dyDescent="0.2">
      <c r="A49" s="19">
        <v>42</v>
      </c>
      <c r="B49" s="145">
        <f ca="1">INDEX('Dummy Top Scorer'!EK:EK,MATCH(A49,'Dummy Top Scorer'!EL:EL,0),0)</f>
        <v>0</v>
      </c>
      <c r="C49" s="146" t="str">
        <f ca="1">IF(B49=0,"",INDEX('Dummy Top Scorer'!EM:EM,MATCH(A49,'Dummy Top Scorer'!EL:EL,0),0))</f>
        <v/>
      </c>
      <c r="E49" s="272" t="s">
        <v>1444</v>
      </c>
      <c r="F49" s="5"/>
      <c r="G49" s="273" t="s">
        <v>1444</v>
      </c>
      <c r="H49" s="273" t="s">
        <v>1444</v>
      </c>
      <c r="I49" s="273" t="s">
        <v>1444</v>
      </c>
      <c r="J49" s="273" t="s">
        <v>1444</v>
      </c>
      <c r="K49" s="273" t="s">
        <v>1444</v>
      </c>
      <c r="L49" s="273" t="s">
        <v>1444</v>
      </c>
      <c r="M49" s="273" t="s">
        <v>1444</v>
      </c>
      <c r="N49" s="273" t="s">
        <v>1444</v>
      </c>
      <c r="O49" s="12"/>
      <c r="P49" s="273" t="s">
        <v>1444</v>
      </c>
      <c r="Q49" s="273" t="s">
        <v>1444</v>
      </c>
      <c r="R49" s="273" t="s">
        <v>1444</v>
      </c>
      <c r="S49" s="273" t="s">
        <v>1444</v>
      </c>
      <c r="T49" s="273" t="s">
        <v>1444</v>
      </c>
      <c r="U49" s="273" t="s">
        <v>1444</v>
      </c>
    </row>
    <row r="50" spans="1:21" ht="15" x14ac:dyDescent="0.2">
      <c r="A50" s="19">
        <v>43</v>
      </c>
      <c r="B50" s="145">
        <f ca="1">INDEX('Dummy Top Scorer'!EK:EK,MATCH(A50,'Dummy Top Scorer'!EL:EL,0),0)</f>
        <v>0</v>
      </c>
      <c r="C50" s="146" t="str">
        <f ca="1">IF(B50=0,"",INDEX('Dummy Top Scorer'!EM:EM,MATCH(A50,'Dummy Top Scorer'!EL:EL,0),0))</f>
        <v/>
      </c>
      <c r="E50" s="272" t="s">
        <v>1444</v>
      </c>
      <c r="F50" s="5"/>
      <c r="G50" s="273" t="s">
        <v>1444</v>
      </c>
      <c r="H50" s="273" t="s">
        <v>1444</v>
      </c>
      <c r="I50" s="273" t="s">
        <v>1444</v>
      </c>
      <c r="J50" s="273" t="s">
        <v>1444</v>
      </c>
      <c r="K50" s="273" t="s">
        <v>1444</v>
      </c>
      <c r="L50" s="273" t="s">
        <v>1444</v>
      </c>
      <c r="M50" s="273" t="s">
        <v>1444</v>
      </c>
      <c r="N50" s="273" t="s">
        <v>1444</v>
      </c>
      <c r="O50" s="12"/>
      <c r="P50" s="273" t="s">
        <v>1444</v>
      </c>
      <c r="Q50" s="273" t="s">
        <v>1444</v>
      </c>
      <c r="R50" s="273" t="s">
        <v>1444</v>
      </c>
      <c r="S50" s="273" t="s">
        <v>1444</v>
      </c>
      <c r="T50" s="273" t="s">
        <v>1444</v>
      </c>
      <c r="U50" s="273" t="s">
        <v>1444</v>
      </c>
    </row>
    <row r="51" spans="1:21" ht="15" x14ac:dyDescent="0.2">
      <c r="A51" s="19">
        <v>44</v>
      </c>
      <c r="B51" s="145">
        <f ca="1">INDEX('Dummy Top Scorer'!EK:EK,MATCH(A51,'Dummy Top Scorer'!EL:EL,0),0)</f>
        <v>0</v>
      </c>
      <c r="C51" s="146" t="str">
        <f ca="1">IF(B51=0,"",INDEX('Dummy Top Scorer'!EM:EM,MATCH(A51,'Dummy Top Scorer'!EL:EL,0),0))</f>
        <v/>
      </c>
      <c r="E51" s="272" t="s">
        <v>1444</v>
      </c>
      <c r="F51" s="5"/>
      <c r="G51" s="273" t="s">
        <v>1444</v>
      </c>
      <c r="H51" s="273" t="s">
        <v>1444</v>
      </c>
      <c r="I51" s="273" t="s">
        <v>1444</v>
      </c>
      <c r="J51" s="273" t="s">
        <v>1444</v>
      </c>
      <c r="K51" s="273" t="s">
        <v>1444</v>
      </c>
      <c r="L51" s="273" t="s">
        <v>1444</v>
      </c>
      <c r="M51" s="273" t="s">
        <v>1444</v>
      </c>
      <c r="N51" s="273" t="s">
        <v>1444</v>
      </c>
      <c r="O51" s="12"/>
      <c r="P51" s="273" t="s">
        <v>1444</v>
      </c>
      <c r="Q51" s="273" t="s">
        <v>1444</v>
      </c>
      <c r="R51" s="273" t="s">
        <v>1444</v>
      </c>
      <c r="S51" s="273" t="s">
        <v>1444</v>
      </c>
      <c r="T51" s="273" t="s">
        <v>1444</v>
      </c>
      <c r="U51" s="273" t="s">
        <v>1444</v>
      </c>
    </row>
    <row r="52" spans="1:21" ht="15" x14ac:dyDescent="0.2">
      <c r="A52" s="19">
        <v>45</v>
      </c>
      <c r="B52" s="145">
        <f ca="1">INDEX('Dummy Top Scorer'!EK:EK,MATCH(A52,'Dummy Top Scorer'!EL:EL,0),0)</f>
        <v>0</v>
      </c>
      <c r="C52" s="146" t="str">
        <f ca="1">IF(B52=0,"",INDEX('Dummy Top Scorer'!EM:EM,MATCH(A52,'Dummy Top Scorer'!EL:EL,0),0))</f>
        <v/>
      </c>
      <c r="E52" s="272" t="s">
        <v>1444</v>
      </c>
      <c r="F52" s="5"/>
      <c r="G52" s="273" t="s">
        <v>1444</v>
      </c>
      <c r="H52" s="273" t="s">
        <v>1444</v>
      </c>
      <c r="I52" s="273" t="s">
        <v>1444</v>
      </c>
      <c r="J52" s="273" t="s">
        <v>1444</v>
      </c>
      <c r="K52" s="273" t="s">
        <v>1444</v>
      </c>
      <c r="L52" s="273" t="s">
        <v>1444</v>
      </c>
      <c r="M52" s="273" t="s">
        <v>1444</v>
      </c>
      <c r="N52" s="273" t="s">
        <v>1444</v>
      </c>
      <c r="O52" s="12"/>
      <c r="P52" s="273" t="s">
        <v>1444</v>
      </c>
      <c r="Q52" s="273" t="s">
        <v>1444</v>
      </c>
      <c r="R52" s="273" t="s">
        <v>1444</v>
      </c>
      <c r="S52" s="273" t="s">
        <v>1444</v>
      </c>
      <c r="T52" s="273" t="s">
        <v>1444</v>
      </c>
      <c r="U52" s="273" t="s">
        <v>1444</v>
      </c>
    </row>
    <row r="53" spans="1:21" ht="15" x14ac:dyDescent="0.2">
      <c r="A53" s="19">
        <v>46</v>
      </c>
      <c r="B53" s="145">
        <f ca="1">INDEX('Dummy Top Scorer'!EK:EK,MATCH(A53,'Dummy Top Scorer'!EL:EL,0),0)</f>
        <v>0</v>
      </c>
      <c r="C53" s="146" t="str">
        <f ca="1">IF(B53=0,"",INDEX('Dummy Top Scorer'!EM:EM,MATCH(A53,'Dummy Top Scorer'!EL:EL,0),0))</f>
        <v/>
      </c>
      <c r="E53" s="272" t="s">
        <v>1444</v>
      </c>
      <c r="F53" s="5"/>
      <c r="G53" s="273" t="s">
        <v>1444</v>
      </c>
      <c r="H53" s="273" t="s">
        <v>1444</v>
      </c>
      <c r="I53" s="273" t="s">
        <v>1444</v>
      </c>
      <c r="J53" s="273" t="s">
        <v>1444</v>
      </c>
      <c r="K53" s="273" t="s">
        <v>1444</v>
      </c>
      <c r="L53" s="273" t="s">
        <v>1444</v>
      </c>
      <c r="M53" s="273" t="s">
        <v>1444</v>
      </c>
      <c r="N53" s="273" t="s">
        <v>1444</v>
      </c>
      <c r="O53" s="12"/>
      <c r="P53" s="273" t="s">
        <v>1444</v>
      </c>
      <c r="Q53" s="273" t="s">
        <v>1444</v>
      </c>
      <c r="R53" s="273" t="s">
        <v>1444</v>
      </c>
      <c r="S53" s="273" t="s">
        <v>1444</v>
      </c>
      <c r="T53" s="273" t="s">
        <v>1444</v>
      </c>
      <c r="U53" s="273" t="s">
        <v>1444</v>
      </c>
    </row>
    <row r="54" spans="1:21" ht="15" x14ac:dyDescent="0.2">
      <c r="A54" s="19">
        <v>47</v>
      </c>
      <c r="B54" s="145">
        <f ca="1">INDEX('Dummy Top Scorer'!EK:EK,MATCH(A54,'Dummy Top Scorer'!EL:EL,0),0)</f>
        <v>0</v>
      </c>
      <c r="C54" s="146" t="str">
        <f ca="1">IF(B54=0,"",INDEX('Dummy Top Scorer'!EM:EM,MATCH(A54,'Dummy Top Scorer'!EL:EL,0),0))</f>
        <v/>
      </c>
      <c r="E54" s="272" t="s">
        <v>1444</v>
      </c>
      <c r="F54" s="5"/>
      <c r="G54" s="273" t="s">
        <v>1444</v>
      </c>
      <c r="H54" s="273" t="s">
        <v>1444</v>
      </c>
      <c r="I54" s="273" t="s">
        <v>1444</v>
      </c>
      <c r="J54" s="273" t="s">
        <v>1444</v>
      </c>
      <c r="K54" s="273" t="s">
        <v>1444</v>
      </c>
      <c r="L54" s="273" t="s">
        <v>1444</v>
      </c>
      <c r="M54" s="273" t="s">
        <v>1444</v>
      </c>
      <c r="N54" s="273" t="s">
        <v>1444</v>
      </c>
      <c r="O54" s="12"/>
      <c r="P54" s="273" t="s">
        <v>1444</v>
      </c>
      <c r="Q54" s="273" t="s">
        <v>1444</v>
      </c>
      <c r="R54" s="273" t="s">
        <v>1444</v>
      </c>
      <c r="S54" s="273" t="s">
        <v>1444</v>
      </c>
      <c r="T54" s="273" t="s">
        <v>1444</v>
      </c>
      <c r="U54" s="273" t="s">
        <v>1444</v>
      </c>
    </row>
    <row r="55" spans="1:21" ht="15" x14ac:dyDescent="0.2">
      <c r="A55" s="19">
        <v>48</v>
      </c>
      <c r="B55" s="145">
        <f ca="1">INDEX('Dummy Top Scorer'!EK:EK,MATCH(A55,'Dummy Top Scorer'!EL:EL,0),0)</f>
        <v>0</v>
      </c>
      <c r="C55" s="146" t="str">
        <f ca="1">IF(B55=0,"",INDEX('Dummy Top Scorer'!EM:EM,MATCH(A55,'Dummy Top Scorer'!EL:EL,0),0))</f>
        <v/>
      </c>
      <c r="E55" s="272" t="s">
        <v>1444</v>
      </c>
      <c r="F55" s="5"/>
      <c r="G55" s="273" t="s">
        <v>1444</v>
      </c>
      <c r="H55" s="273" t="s">
        <v>1444</v>
      </c>
      <c r="I55" s="273" t="s">
        <v>1444</v>
      </c>
      <c r="J55" s="273" t="s">
        <v>1444</v>
      </c>
      <c r="K55" s="273" t="s">
        <v>1444</v>
      </c>
      <c r="L55" s="273" t="s">
        <v>1444</v>
      </c>
      <c r="M55" s="273" t="s">
        <v>1444</v>
      </c>
      <c r="N55" s="273" t="s">
        <v>1444</v>
      </c>
      <c r="O55" s="12"/>
      <c r="P55" s="273" t="s">
        <v>1444</v>
      </c>
      <c r="Q55" s="273" t="s">
        <v>1444</v>
      </c>
      <c r="R55" s="273" t="s">
        <v>1444</v>
      </c>
      <c r="S55" s="273" t="s">
        <v>1444</v>
      </c>
      <c r="T55" s="273" t="s">
        <v>1444</v>
      </c>
      <c r="U55" s="273" t="s">
        <v>1444</v>
      </c>
    </row>
    <row r="56" spans="1:21" ht="15" x14ac:dyDescent="0.2">
      <c r="A56" s="19">
        <v>49</v>
      </c>
      <c r="B56" s="145">
        <f ca="1">INDEX('Dummy Top Scorer'!EK:EK,MATCH(A56,'Dummy Top Scorer'!EL:EL,0),0)</f>
        <v>0</v>
      </c>
      <c r="C56" s="146" t="str">
        <f ca="1">IF(B56=0,"",INDEX('Dummy Top Scorer'!EM:EM,MATCH(A56,'Dummy Top Scorer'!EL:EL,0),0))</f>
        <v/>
      </c>
      <c r="E56" s="272" t="s">
        <v>1444</v>
      </c>
      <c r="F56" s="5"/>
      <c r="G56" s="273" t="s">
        <v>1444</v>
      </c>
      <c r="H56" s="273" t="s">
        <v>1444</v>
      </c>
      <c r="I56" s="273" t="s">
        <v>1444</v>
      </c>
      <c r="J56" s="273" t="s">
        <v>1444</v>
      </c>
      <c r="K56" s="273" t="s">
        <v>1444</v>
      </c>
      <c r="L56" s="273" t="s">
        <v>1444</v>
      </c>
      <c r="M56" s="273" t="s">
        <v>1444</v>
      </c>
      <c r="N56" s="273" t="s">
        <v>1444</v>
      </c>
      <c r="O56" s="12"/>
      <c r="P56" s="273" t="s">
        <v>1444</v>
      </c>
      <c r="Q56" s="273" t="s">
        <v>1444</v>
      </c>
      <c r="R56" s="273" t="s">
        <v>1444</v>
      </c>
      <c r="S56" s="273" t="s">
        <v>1444</v>
      </c>
      <c r="T56" s="273" t="s">
        <v>1444</v>
      </c>
      <c r="U56" s="273" t="s">
        <v>1444</v>
      </c>
    </row>
    <row r="57" spans="1:21" ht="15" x14ac:dyDescent="0.2">
      <c r="A57" s="19">
        <v>50</v>
      </c>
      <c r="B57" s="145">
        <f ca="1">INDEX('Dummy Top Scorer'!EK:EK,MATCH(A57,'Dummy Top Scorer'!EL:EL,0),0)</f>
        <v>0</v>
      </c>
      <c r="C57" s="146" t="str">
        <f ca="1">IF(B57=0,"",INDEX('Dummy Top Scorer'!EM:EM,MATCH(A57,'Dummy Top Scorer'!EL:EL,0),0))</f>
        <v/>
      </c>
      <c r="E57" s="272" t="s">
        <v>1444</v>
      </c>
      <c r="F57" s="5"/>
      <c r="G57" s="273" t="s">
        <v>1444</v>
      </c>
      <c r="H57" s="273" t="s">
        <v>1444</v>
      </c>
      <c r="I57" s="273" t="s">
        <v>1444</v>
      </c>
      <c r="J57" s="273" t="s">
        <v>1444</v>
      </c>
      <c r="K57" s="273" t="s">
        <v>1444</v>
      </c>
      <c r="L57" s="273" t="s">
        <v>1444</v>
      </c>
      <c r="M57" s="273" t="s">
        <v>1444</v>
      </c>
      <c r="N57" s="273" t="s">
        <v>1444</v>
      </c>
      <c r="O57" s="12"/>
      <c r="P57" s="273" t="s">
        <v>1444</v>
      </c>
      <c r="Q57" s="273" t="s">
        <v>1444</v>
      </c>
      <c r="R57" s="273" t="s">
        <v>1444</v>
      </c>
      <c r="S57" s="273" t="s">
        <v>1444</v>
      </c>
      <c r="T57" s="273" t="s">
        <v>1444</v>
      </c>
      <c r="U57" s="273" t="s">
        <v>1444</v>
      </c>
    </row>
    <row r="58" spans="1:21" ht="15" x14ac:dyDescent="0.2">
      <c r="E58" s="274" t="s">
        <v>1444</v>
      </c>
      <c r="F58" s="5"/>
      <c r="G58" s="12" t="s">
        <v>1444</v>
      </c>
      <c r="H58" s="12" t="s">
        <v>1444</v>
      </c>
      <c r="I58" s="12" t="s">
        <v>1444</v>
      </c>
      <c r="J58" s="12" t="s">
        <v>1444</v>
      </c>
      <c r="K58" s="12" t="s">
        <v>1444</v>
      </c>
      <c r="L58" s="12" t="s">
        <v>1444</v>
      </c>
      <c r="M58" s="12" t="s">
        <v>1444</v>
      </c>
      <c r="N58" s="12" t="s">
        <v>1444</v>
      </c>
      <c r="O58" s="12"/>
      <c r="P58" s="12" t="s">
        <v>1444</v>
      </c>
      <c r="Q58" s="12" t="s">
        <v>1444</v>
      </c>
      <c r="R58" s="12" t="s">
        <v>1444</v>
      </c>
      <c r="S58" s="12" t="s">
        <v>1444</v>
      </c>
      <c r="T58" s="12" t="s">
        <v>1444</v>
      </c>
      <c r="U58" s="12" t="s">
        <v>1444</v>
      </c>
    </row>
    <row r="59" spans="1:21" ht="15" x14ac:dyDescent="0.2">
      <c r="E59" s="274" t="s">
        <v>1444</v>
      </c>
      <c r="F59" s="5"/>
      <c r="G59" s="12" t="s">
        <v>1444</v>
      </c>
      <c r="H59" s="12" t="s">
        <v>1444</v>
      </c>
      <c r="I59" s="12" t="s">
        <v>1444</v>
      </c>
      <c r="J59" s="12" t="s">
        <v>1444</v>
      </c>
      <c r="K59" s="12" t="s">
        <v>1444</v>
      </c>
      <c r="L59" s="12" t="s">
        <v>1444</v>
      </c>
      <c r="M59" s="12" t="s">
        <v>1444</v>
      </c>
      <c r="N59" s="12" t="s">
        <v>1444</v>
      </c>
      <c r="O59" s="12"/>
      <c r="P59" s="12" t="s">
        <v>1444</v>
      </c>
      <c r="Q59" s="12" t="s">
        <v>1444</v>
      </c>
      <c r="R59" s="12" t="s">
        <v>1444</v>
      </c>
      <c r="S59" s="12" t="s">
        <v>1444</v>
      </c>
      <c r="T59" s="12" t="s">
        <v>1444</v>
      </c>
      <c r="U59" s="12" t="s">
        <v>1444</v>
      </c>
    </row>
    <row r="60" spans="1:21" ht="15" x14ac:dyDescent="0.2">
      <c r="E60" s="274" t="s">
        <v>1444</v>
      </c>
      <c r="F60" s="5"/>
      <c r="G60" s="12" t="s">
        <v>1444</v>
      </c>
      <c r="H60" s="12" t="s">
        <v>1444</v>
      </c>
      <c r="I60" s="12" t="s">
        <v>1444</v>
      </c>
      <c r="J60" s="12" t="s">
        <v>1444</v>
      </c>
      <c r="K60" s="12" t="s">
        <v>1444</v>
      </c>
      <c r="L60" s="12" t="s">
        <v>1444</v>
      </c>
      <c r="M60" s="12" t="s">
        <v>1444</v>
      </c>
      <c r="N60" s="12" t="s">
        <v>1444</v>
      </c>
      <c r="O60" s="12"/>
      <c r="P60" s="12" t="s">
        <v>1444</v>
      </c>
      <c r="Q60" s="12" t="s">
        <v>1444</v>
      </c>
      <c r="R60" s="12" t="s">
        <v>1444</v>
      </c>
      <c r="S60" s="12" t="s">
        <v>1444</v>
      </c>
      <c r="T60" s="12" t="s">
        <v>1444</v>
      </c>
      <c r="U60" s="12" t="s">
        <v>1444</v>
      </c>
    </row>
    <row r="61" spans="1:21" ht="15" x14ac:dyDescent="0.2">
      <c r="E61" s="274" t="s">
        <v>1444</v>
      </c>
      <c r="F61" s="5"/>
      <c r="G61" s="12" t="s">
        <v>1444</v>
      </c>
      <c r="H61" s="12" t="s">
        <v>1444</v>
      </c>
      <c r="I61" s="12" t="s">
        <v>1444</v>
      </c>
      <c r="J61" s="12" t="s">
        <v>1444</v>
      </c>
      <c r="K61" s="12" t="s">
        <v>1444</v>
      </c>
      <c r="L61" s="12" t="s">
        <v>1444</v>
      </c>
      <c r="M61" s="12" t="s">
        <v>1444</v>
      </c>
      <c r="N61" s="12" t="s">
        <v>1444</v>
      </c>
      <c r="O61" s="12"/>
      <c r="P61" s="12" t="s">
        <v>1444</v>
      </c>
      <c r="Q61" s="12" t="s">
        <v>1444</v>
      </c>
      <c r="R61" s="12" t="s">
        <v>1444</v>
      </c>
      <c r="S61" s="12" t="s">
        <v>1444</v>
      </c>
      <c r="T61" s="12" t="s">
        <v>1444</v>
      </c>
      <c r="U61" s="12" t="s">
        <v>1444</v>
      </c>
    </row>
    <row r="62" spans="1:21" ht="15" x14ac:dyDescent="0.2">
      <c r="E62" s="274" t="s">
        <v>1444</v>
      </c>
      <c r="F62" s="5"/>
      <c r="G62" s="12" t="s">
        <v>1444</v>
      </c>
      <c r="H62" s="12" t="s">
        <v>1444</v>
      </c>
      <c r="I62" s="12" t="s">
        <v>1444</v>
      </c>
      <c r="J62" s="12" t="s">
        <v>1444</v>
      </c>
      <c r="K62" s="12" t="s">
        <v>1444</v>
      </c>
      <c r="L62" s="12" t="s">
        <v>1444</v>
      </c>
      <c r="M62" s="12" t="s">
        <v>1444</v>
      </c>
      <c r="N62" s="12" t="s">
        <v>1444</v>
      </c>
      <c r="O62" s="12"/>
      <c r="P62" s="12" t="s">
        <v>1444</v>
      </c>
      <c r="Q62" s="12" t="s">
        <v>1444</v>
      </c>
      <c r="R62" s="12" t="s">
        <v>1444</v>
      </c>
      <c r="S62" s="12" t="s">
        <v>1444</v>
      </c>
      <c r="T62" s="12" t="s">
        <v>1444</v>
      </c>
      <c r="U62" s="12" t="s">
        <v>1444</v>
      </c>
    </row>
    <row r="63" spans="1:21" ht="15" x14ac:dyDescent="0.2">
      <c r="E63" s="274" t="s">
        <v>1444</v>
      </c>
      <c r="F63" s="5"/>
      <c r="G63" s="12" t="s">
        <v>1444</v>
      </c>
      <c r="H63" s="12" t="s">
        <v>1444</v>
      </c>
      <c r="I63" s="12" t="s">
        <v>1444</v>
      </c>
      <c r="J63" s="12" t="s">
        <v>1444</v>
      </c>
      <c r="K63" s="12" t="s">
        <v>1444</v>
      </c>
      <c r="L63" s="12" t="s">
        <v>1444</v>
      </c>
      <c r="M63" s="12" t="s">
        <v>1444</v>
      </c>
      <c r="N63" s="12" t="s">
        <v>1444</v>
      </c>
      <c r="O63" s="12"/>
      <c r="P63" s="12" t="s">
        <v>1444</v>
      </c>
      <c r="Q63" s="12" t="s">
        <v>1444</v>
      </c>
      <c r="R63" s="12" t="s">
        <v>1444</v>
      </c>
      <c r="S63" s="12" t="s">
        <v>1444</v>
      </c>
      <c r="T63" s="12" t="s">
        <v>1444</v>
      </c>
      <c r="U63" s="12" t="s">
        <v>1444</v>
      </c>
    </row>
    <row r="64" spans="1:21" ht="15" x14ac:dyDescent="0.2">
      <c r="E64" s="274" t="s">
        <v>1444</v>
      </c>
      <c r="F64" s="5"/>
      <c r="G64" s="12" t="s">
        <v>1444</v>
      </c>
      <c r="H64" s="12" t="s">
        <v>1444</v>
      </c>
      <c r="I64" s="12" t="s">
        <v>1444</v>
      </c>
      <c r="J64" s="12" t="s">
        <v>1444</v>
      </c>
      <c r="K64" s="12" t="s">
        <v>1444</v>
      </c>
      <c r="L64" s="12" t="s">
        <v>1444</v>
      </c>
      <c r="M64" s="12" t="s">
        <v>1444</v>
      </c>
      <c r="N64" s="12" t="s">
        <v>1444</v>
      </c>
      <c r="O64" s="12"/>
      <c r="P64" s="12" t="s">
        <v>1444</v>
      </c>
      <c r="Q64" s="12" t="s">
        <v>1444</v>
      </c>
      <c r="R64" s="12" t="s">
        <v>1444</v>
      </c>
      <c r="S64" s="12" t="s">
        <v>1444</v>
      </c>
      <c r="T64" s="12" t="s">
        <v>1444</v>
      </c>
      <c r="U64" s="12" t="s">
        <v>1444</v>
      </c>
    </row>
    <row r="65" spans="5:21" ht="15" x14ac:dyDescent="0.2">
      <c r="E65" s="274" t="s">
        <v>1444</v>
      </c>
      <c r="F65" s="5"/>
      <c r="G65" s="12" t="s">
        <v>1444</v>
      </c>
      <c r="H65" s="12" t="s">
        <v>1444</v>
      </c>
      <c r="I65" s="12" t="s">
        <v>1444</v>
      </c>
      <c r="J65" s="12" t="s">
        <v>1444</v>
      </c>
      <c r="K65" s="12" t="s">
        <v>1444</v>
      </c>
      <c r="L65" s="12" t="s">
        <v>1444</v>
      </c>
      <c r="M65" s="12" t="s">
        <v>1444</v>
      </c>
      <c r="N65" s="12" t="s">
        <v>1444</v>
      </c>
      <c r="O65" s="12"/>
      <c r="P65" s="12" t="s">
        <v>1444</v>
      </c>
      <c r="Q65" s="12" t="s">
        <v>1444</v>
      </c>
      <c r="R65" s="12" t="s">
        <v>1444</v>
      </c>
      <c r="S65" s="12" t="s">
        <v>1444</v>
      </c>
      <c r="T65" s="12" t="s">
        <v>1444</v>
      </c>
      <c r="U65" s="12" t="s">
        <v>1444</v>
      </c>
    </row>
    <row r="66" spans="5:21" ht="15" x14ac:dyDescent="0.2">
      <c r="E66" s="274" t="s">
        <v>1444</v>
      </c>
      <c r="F66" s="5"/>
      <c r="G66" s="12" t="s">
        <v>1444</v>
      </c>
      <c r="H66" s="12" t="s">
        <v>1444</v>
      </c>
      <c r="I66" s="12" t="s">
        <v>1444</v>
      </c>
      <c r="J66" s="12" t="s">
        <v>1444</v>
      </c>
      <c r="K66" s="12" t="s">
        <v>1444</v>
      </c>
      <c r="L66" s="12" t="s">
        <v>1444</v>
      </c>
      <c r="M66" s="12" t="s">
        <v>1444</v>
      </c>
      <c r="N66" s="12" t="s">
        <v>1444</v>
      </c>
      <c r="O66" s="12"/>
      <c r="P66" s="12" t="s">
        <v>1444</v>
      </c>
      <c r="Q66" s="12" t="s">
        <v>1444</v>
      </c>
      <c r="R66" s="12" t="s">
        <v>1444</v>
      </c>
      <c r="S66" s="12" t="s">
        <v>1444</v>
      </c>
      <c r="T66" s="12" t="s">
        <v>1444</v>
      </c>
      <c r="U66" s="12" t="s">
        <v>1444</v>
      </c>
    </row>
    <row r="67" spans="5:21" ht="15" x14ac:dyDescent="0.2">
      <c r="E67" s="274" t="s">
        <v>1444</v>
      </c>
      <c r="F67" s="5"/>
      <c r="G67" s="12" t="s">
        <v>1444</v>
      </c>
      <c r="H67" s="12" t="s">
        <v>1444</v>
      </c>
      <c r="I67" s="12" t="s">
        <v>1444</v>
      </c>
      <c r="J67" s="12" t="s">
        <v>1444</v>
      </c>
      <c r="K67" s="12" t="s">
        <v>1444</v>
      </c>
      <c r="L67" s="12" t="s">
        <v>1444</v>
      </c>
      <c r="M67" s="12" t="s">
        <v>1444</v>
      </c>
      <c r="N67" s="12" t="s">
        <v>1444</v>
      </c>
      <c r="O67" s="12"/>
      <c r="P67" s="12" t="s">
        <v>1444</v>
      </c>
      <c r="Q67" s="12" t="s">
        <v>1444</v>
      </c>
      <c r="R67" s="12" t="s">
        <v>1444</v>
      </c>
      <c r="S67" s="12" t="s">
        <v>1444</v>
      </c>
      <c r="T67" s="12" t="s">
        <v>1444</v>
      </c>
      <c r="U67" s="12" t="s">
        <v>1444</v>
      </c>
    </row>
    <row r="68" spans="5:21" ht="15" x14ac:dyDescent="0.2">
      <c r="E68" s="274" t="s">
        <v>1444</v>
      </c>
      <c r="F68" s="5"/>
      <c r="G68" s="12" t="s">
        <v>1444</v>
      </c>
      <c r="H68" s="12" t="s">
        <v>1444</v>
      </c>
      <c r="I68" s="12" t="s">
        <v>1444</v>
      </c>
      <c r="J68" s="12" t="s">
        <v>1444</v>
      </c>
      <c r="K68" s="12" t="s">
        <v>1444</v>
      </c>
      <c r="L68" s="12" t="s">
        <v>1444</v>
      </c>
      <c r="M68" s="12" t="s">
        <v>1444</v>
      </c>
      <c r="N68" s="12" t="s">
        <v>1444</v>
      </c>
      <c r="O68" s="12"/>
      <c r="P68" s="12" t="s">
        <v>1444</v>
      </c>
      <c r="Q68" s="12" t="s">
        <v>1444</v>
      </c>
      <c r="R68" s="12" t="s">
        <v>1444</v>
      </c>
      <c r="S68" s="12" t="s">
        <v>1444</v>
      </c>
      <c r="T68" s="12" t="s">
        <v>1444</v>
      </c>
      <c r="U68" s="12" t="s">
        <v>1444</v>
      </c>
    </row>
    <row r="69" spans="5:21" ht="15" x14ac:dyDescent="0.2">
      <c r="E69" s="274" t="s">
        <v>1444</v>
      </c>
      <c r="F69" s="5"/>
      <c r="G69" s="12" t="s">
        <v>1444</v>
      </c>
      <c r="H69" s="12" t="s">
        <v>1444</v>
      </c>
      <c r="I69" s="12" t="s">
        <v>1444</v>
      </c>
      <c r="J69" s="12" t="s">
        <v>1444</v>
      </c>
      <c r="K69" s="12" t="s">
        <v>1444</v>
      </c>
      <c r="L69" s="12" t="s">
        <v>1444</v>
      </c>
      <c r="M69" s="12" t="s">
        <v>1444</v>
      </c>
      <c r="N69" s="12" t="s">
        <v>1444</v>
      </c>
      <c r="O69" s="12"/>
      <c r="P69" s="12" t="s">
        <v>1444</v>
      </c>
      <c r="Q69" s="12" t="s">
        <v>1444</v>
      </c>
      <c r="R69" s="12" t="s">
        <v>1444</v>
      </c>
      <c r="S69" s="12" t="s">
        <v>1444</v>
      </c>
      <c r="T69" s="12" t="s">
        <v>1444</v>
      </c>
      <c r="U69" s="12" t="s">
        <v>1444</v>
      </c>
    </row>
    <row r="70" spans="5:21" ht="15" x14ac:dyDescent="0.2">
      <c r="E70" s="274" t="s">
        <v>1444</v>
      </c>
      <c r="F70" s="5"/>
      <c r="G70" s="12" t="s">
        <v>1444</v>
      </c>
      <c r="H70" s="12" t="s">
        <v>1444</v>
      </c>
      <c r="I70" s="12" t="s">
        <v>1444</v>
      </c>
      <c r="J70" s="12" t="s">
        <v>1444</v>
      </c>
      <c r="K70" s="12" t="s">
        <v>1444</v>
      </c>
      <c r="L70" s="12" t="s">
        <v>1444</v>
      </c>
      <c r="M70" s="12" t="s">
        <v>1444</v>
      </c>
      <c r="N70" s="12" t="s">
        <v>1444</v>
      </c>
      <c r="O70" s="12"/>
      <c r="P70" s="12" t="s">
        <v>1444</v>
      </c>
      <c r="Q70" s="12" t="s">
        <v>1444</v>
      </c>
      <c r="R70" s="12" t="s">
        <v>1444</v>
      </c>
      <c r="S70" s="12" t="s">
        <v>1444</v>
      </c>
      <c r="T70" s="12" t="s">
        <v>1444</v>
      </c>
      <c r="U70" s="12" t="s">
        <v>1444</v>
      </c>
    </row>
    <row r="71" spans="5:21" ht="15" x14ac:dyDescent="0.2">
      <c r="E71" s="274" t="s">
        <v>1444</v>
      </c>
      <c r="F71" s="5"/>
      <c r="G71" s="12" t="s">
        <v>1444</v>
      </c>
      <c r="H71" s="12" t="s">
        <v>1444</v>
      </c>
      <c r="I71" s="12" t="s">
        <v>1444</v>
      </c>
      <c r="J71" s="12" t="s">
        <v>1444</v>
      </c>
      <c r="K71" s="12" t="s">
        <v>1444</v>
      </c>
      <c r="L71" s="12" t="s">
        <v>1444</v>
      </c>
      <c r="M71" s="12" t="s">
        <v>1444</v>
      </c>
      <c r="N71" s="12" t="s">
        <v>1444</v>
      </c>
      <c r="O71" s="12"/>
      <c r="P71" s="12" t="s">
        <v>1444</v>
      </c>
      <c r="Q71" s="12" t="s">
        <v>1444</v>
      </c>
      <c r="R71" s="12" t="s">
        <v>1444</v>
      </c>
      <c r="S71" s="12" t="s">
        <v>1444</v>
      </c>
      <c r="T71" s="12" t="s">
        <v>1444</v>
      </c>
      <c r="U71" s="12" t="s">
        <v>1444</v>
      </c>
    </row>
    <row r="72" spans="5:21" ht="15" x14ac:dyDescent="0.2">
      <c r="E72" s="274" t="s">
        <v>1444</v>
      </c>
      <c r="F72" s="5"/>
      <c r="G72" s="12" t="s">
        <v>1444</v>
      </c>
      <c r="H72" s="12" t="s">
        <v>1444</v>
      </c>
      <c r="I72" s="12" t="s">
        <v>1444</v>
      </c>
      <c r="J72" s="12" t="s">
        <v>1444</v>
      </c>
      <c r="K72" s="12" t="s">
        <v>1444</v>
      </c>
      <c r="L72" s="12" t="s">
        <v>1444</v>
      </c>
      <c r="M72" s="12" t="s">
        <v>1444</v>
      </c>
      <c r="N72" s="12" t="s">
        <v>1444</v>
      </c>
      <c r="O72" s="12"/>
      <c r="P72" s="12" t="s">
        <v>1444</v>
      </c>
      <c r="Q72" s="12" t="s">
        <v>1444</v>
      </c>
      <c r="R72" s="12" t="s">
        <v>1444</v>
      </c>
      <c r="S72" s="12" t="s">
        <v>1444</v>
      </c>
      <c r="T72" s="12" t="s">
        <v>1444</v>
      </c>
      <c r="U72" s="12" t="s">
        <v>1444</v>
      </c>
    </row>
    <row r="73" spans="5:21" ht="15" x14ac:dyDescent="0.2">
      <c r="E73" s="274" t="s">
        <v>1444</v>
      </c>
      <c r="F73" s="5"/>
      <c r="G73" s="12" t="s">
        <v>1444</v>
      </c>
      <c r="H73" s="12" t="s">
        <v>1444</v>
      </c>
      <c r="I73" s="12" t="s">
        <v>1444</v>
      </c>
      <c r="J73" s="12" t="s">
        <v>1444</v>
      </c>
      <c r="K73" s="12" t="s">
        <v>1444</v>
      </c>
      <c r="L73" s="12" t="s">
        <v>1444</v>
      </c>
      <c r="M73" s="12" t="s">
        <v>1444</v>
      </c>
      <c r="N73" s="12" t="s">
        <v>1444</v>
      </c>
      <c r="O73" s="12"/>
      <c r="P73" s="12" t="s">
        <v>1444</v>
      </c>
      <c r="Q73" s="12" t="s">
        <v>1444</v>
      </c>
      <c r="R73" s="12" t="s">
        <v>1444</v>
      </c>
      <c r="S73" s="12" t="s">
        <v>1444</v>
      </c>
      <c r="T73" s="12" t="s">
        <v>1444</v>
      </c>
      <c r="U73" s="12" t="s">
        <v>1444</v>
      </c>
    </row>
    <row r="74" spans="5:21" ht="15" x14ac:dyDescent="0.2">
      <c r="E74" s="274" t="s">
        <v>1444</v>
      </c>
      <c r="F74" s="5"/>
      <c r="G74" s="12" t="s">
        <v>1444</v>
      </c>
      <c r="H74" s="12" t="s">
        <v>1444</v>
      </c>
      <c r="I74" s="12" t="s">
        <v>1444</v>
      </c>
      <c r="J74" s="12" t="s">
        <v>1444</v>
      </c>
      <c r="K74" s="12" t="s">
        <v>1444</v>
      </c>
      <c r="L74" s="12" t="s">
        <v>1444</v>
      </c>
      <c r="M74" s="12" t="s">
        <v>1444</v>
      </c>
      <c r="N74" s="12" t="s">
        <v>1444</v>
      </c>
      <c r="O74" s="12"/>
      <c r="P74" s="12" t="s">
        <v>1444</v>
      </c>
      <c r="Q74" s="12" t="s">
        <v>1444</v>
      </c>
      <c r="R74" s="12" t="s">
        <v>1444</v>
      </c>
      <c r="S74" s="12" t="s">
        <v>1444</v>
      </c>
      <c r="T74" s="12" t="s">
        <v>1444</v>
      </c>
      <c r="U74" s="12" t="s">
        <v>1444</v>
      </c>
    </row>
    <row r="75" spans="5:21" ht="15" x14ac:dyDescent="0.2">
      <c r="E75" s="274" t="s">
        <v>1444</v>
      </c>
      <c r="F75" s="5"/>
      <c r="G75" s="12" t="s">
        <v>1444</v>
      </c>
      <c r="H75" s="12" t="s">
        <v>1444</v>
      </c>
      <c r="I75" s="12" t="s">
        <v>1444</v>
      </c>
      <c r="J75" s="12" t="s">
        <v>1444</v>
      </c>
      <c r="K75" s="12" t="s">
        <v>1444</v>
      </c>
      <c r="L75" s="12" t="s">
        <v>1444</v>
      </c>
      <c r="M75" s="12" t="s">
        <v>1444</v>
      </c>
      <c r="N75" s="12" t="s">
        <v>1444</v>
      </c>
      <c r="O75" s="12"/>
      <c r="P75" s="12" t="s">
        <v>1444</v>
      </c>
      <c r="Q75" s="12" t="s">
        <v>1444</v>
      </c>
      <c r="R75" s="12" t="s">
        <v>1444</v>
      </c>
      <c r="S75" s="12" t="s">
        <v>1444</v>
      </c>
      <c r="T75" s="12" t="s">
        <v>1444</v>
      </c>
      <c r="U75" s="12" t="s">
        <v>1444</v>
      </c>
    </row>
    <row r="76" spans="5:21" ht="15" x14ac:dyDescent="0.2">
      <c r="E76" s="274" t="s">
        <v>1444</v>
      </c>
      <c r="F76" s="5"/>
      <c r="G76" s="12" t="s">
        <v>1444</v>
      </c>
      <c r="H76" s="12" t="s">
        <v>1444</v>
      </c>
      <c r="I76" s="12" t="s">
        <v>1444</v>
      </c>
      <c r="J76" s="12" t="s">
        <v>1444</v>
      </c>
      <c r="K76" s="12" t="s">
        <v>1444</v>
      </c>
      <c r="L76" s="12" t="s">
        <v>1444</v>
      </c>
      <c r="M76" s="12" t="s">
        <v>1444</v>
      </c>
      <c r="N76" s="12" t="s">
        <v>1444</v>
      </c>
      <c r="O76" s="12"/>
      <c r="P76" s="12" t="s">
        <v>1444</v>
      </c>
      <c r="Q76" s="12" t="s">
        <v>1444</v>
      </c>
      <c r="R76" s="12" t="s">
        <v>1444</v>
      </c>
      <c r="S76" s="12" t="s">
        <v>1444</v>
      </c>
      <c r="T76" s="12" t="s">
        <v>1444</v>
      </c>
      <c r="U76" s="12" t="s">
        <v>1444</v>
      </c>
    </row>
    <row r="77" spans="5:21" ht="15" x14ac:dyDescent="0.2">
      <c r="E77" s="274" t="s">
        <v>1444</v>
      </c>
      <c r="F77" s="5"/>
      <c r="G77" s="12" t="s">
        <v>1444</v>
      </c>
      <c r="H77" s="12" t="s">
        <v>1444</v>
      </c>
      <c r="I77" s="12" t="s">
        <v>1444</v>
      </c>
      <c r="J77" s="12" t="s">
        <v>1444</v>
      </c>
      <c r="K77" s="12" t="s">
        <v>1444</v>
      </c>
      <c r="L77" s="12" t="s">
        <v>1444</v>
      </c>
      <c r="M77" s="12" t="s">
        <v>1444</v>
      </c>
      <c r="N77" s="12" t="s">
        <v>1444</v>
      </c>
      <c r="O77" s="12"/>
      <c r="P77" s="12" t="s">
        <v>1444</v>
      </c>
      <c r="Q77" s="12" t="s">
        <v>1444</v>
      </c>
      <c r="R77" s="12" t="s">
        <v>1444</v>
      </c>
      <c r="S77" s="12" t="s">
        <v>1444</v>
      </c>
      <c r="T77" s="12" t="s">
        <v>1444</v>
      </c>
      <c r="U77" s="12" t="s">
        <v>1444</v>
      </c>
    </row>
    <row r="78" spans="5:21" ht="15" x14ac:dyDescent="0.2">
      <c r="E78" s="274" t="s">
        <v>1444</v>
      </c>
      <c r="F78" s="5"/>
      <c r="G78" s="12" t="s">
        <v>1444</v>
      </c>
      <c r="H78" s="12" t="s">
        <v>1444</v>
      </c>
      <c r="I78" s="12" t="s">
        <v>1444</v>
      </c>
      <c r="J78" s="12" t="s">
        <v>1444</v>
      </c>
      <c r="K78" s="12" t="s">
        <v>1444</v>
      </c>
      <c r="L78" s="12" t="s">
        <v>1444</v>
      </c>
      <c r="M78" s="12" t="s">
        <v>1444</v>
      </c>
      <c r="N78" s="12" t="s">
        <v>1444</v>
      </c>
      <c r="O78" s="12"/>
      <c r="P78" s="12" t="s">
        <v>1444</v>
      </c>
      <c r="Q78" s="12" t="s">
        <v>1444</v>
      </c>
      <c r="R78" s="12" t="s">
        <v>1444</v>
      </c>
      <c r="S78" s="12" t="s">
        <v>1444</v>
      </c>
      <c r="T78" s="12" t="s">
        <v>1444</v>
      </c>
      <c r="U78" s="12" t="s">
        <v>1444</v>
      </c>
    </row>
    <row r="79" spans="5:21" ht="15" x14ac:dyDescent="0.2">
      <c r="E79" s="274" t="s">
        <v>1444</v>
      </c>
      <c r="F79" s="5"/>
      <c r="G79" s="12" t="s">
        <v>1444</v>
      </c>
      <c r="H79" s="12" t="s">
        <v>1444</v>
      </c>
      <c r="I79" s="12" t="s">
        <v>1444</v>
      </c>
      <c r="J79" s="12" t="s">
        <v>1444</v>
      </c>
      <c r="K79" s="12" t="s">
        <v>1444</v>
      </c>
      <c r="L79" s="12" t="s">
        <v>1444</v>
      </c>
      <c r="M79" s="12" t="s">
        <v>1444</v>
      </c>
      <c r="N79" s="12" t="s">
        <v>1444</v>
      </c>
      <c r="O79" s="12"/>
      <c r="P79" s="12" t="s">
        <v>1444</v>
      </c>
      <c r="Q79" s="12" t="s">
        <v>1444</v>
      </c>
      <c r="R79" s="12" t="s">
        <v>1444</v>
      </c>
      <c r="S79" s="12" t="s">
        <v>1444</v>
      </c>
      <c r="T79" s="12" t="s">
        <v>1444</v>
      </c>
      <c r="U79" s="12" t="s">
        <v>1444</v>
      </c>
    </row>
    <row r="80" spans="5:21" ht="15" x14ac:dyDescent="0.2">
      <c r="E80" s="274" t="s">
        <v>1444</v>
      </c>
      <c r="F80" s="5"/>
      <c r="G80" s="12" t="s">
        <v>1444</v>
      </c>
      <c r="H80" s="12" t="s">
        <v>1444</v>
      </c>
      <c r="I80" s="12" t="s">
        <v>1444</v>
      </c>
      <c r="J80" s="12" t="s">
        <v>1444</v>
      </c>
      <c r="K80" s="12" t="s">
        <v>1444</v>
      </c>
      <c r="L80" s="12" t="s">
        <v>1444</v>
      </c>
      <c r="M80" s="12" t="s">
        <v>1444</v>
      </c>
      <c r="N80" s="12" t="s">
        <v>1444</v>
      </c>
      <c r="O80" s="12"/>
      <c r="P80" s="12" t="s">
        <v>1444</v>
      </c>
      <c r="Q80" s="12" t="s">
        <v>1444</v>
      </c>
      <c r="R80" s="12" t="s">
        <v>1444</v>
      </c>
      <c r="S80" s="12" t="s">
        <v>1444</v>
      </c>
      <c r="T80" s="12" t="s">
        <v>1444</v>
      </c>
      <c r="U80" s="12" t="s">
        <v>1444</v>
      </c>
    </row>
    <row r="81" spans="5:21" ht="15" x14ac:dyDescent="0.2">
      <c r="E81" s="274" t="s">
        <v>1444</v>
      </c>
      <c r="F81" s="5"/>
      <c r="G81" s="12" t="s">
        <v>1444</v>
      </c>
      <c r="H81" s="12" t="s">
        <v>1444</v>
      </c>
      <c r="I81" s="12" t="s">
        <v>1444</v>
      </c>
      <c r="J81" s="12" t="s">
        <v>1444</v>
      </c>
      <c r="K81" s="12" t="s">
        <v>1444</v>
      </c>
      <c r="L81" s="12" t="s">
        <v>1444</v>
      </c>
      <c r="M81" s="12" t="s">
        <v>1444</v>
      </c>
      <c r="N81" s="12" t="s">
        <v>1444</v>
      </c>
      <c r="O81" s="12"/>
      <c r="P81" s="12" t="s">
        <v>1444</v>
      </c>
      <c r="Q81" s="12" t="s">
        <v>1444</v>
      </c>
      <c r="R81" s="12" t="s">
        <v>1444</v>
      </c>
      <c r="S81" s="12" t="s">
        <v>1444</v>
      </c>
      <c r="T81" s="12" t="s">
        <v>1444</v>
      </c>
      <c r="U81" s="12" t="s">
        <v>1444</v>
      </c>
    </row>
    <row r="82" spans="5:21" ht="15" x14ac:dyDescent="0.2">
      <c r="E82" s="274" t="s">
        <v>1444</v>
      </c>
      <c r="F82" s="5"/>
      <c r="G82" s="12" t="s">
        <v>1444</v>
      </c>
      <c r="H82" s="12" t="s">
        <v>1444</v>
      </c>
      <c r="I82" s="12" t="s">
        <v>1444</v>
      </c>
      <c r="J82" s="12" t="s">
        <v>1444</v>
      </c>
      <c r="K82" s="12" t="s">
        <v>1444</v>
      </c>
      <c r="L82" s="12" t="s">
        <v>1444</v>
      </c>
      <c r="M82" s="12" t="s">
        <v>1444</v>
      </c>
      <c r="N82" s="12" t="s">
        <v>1444</v>
      </c>
      <c r="O82" s="12"/>
      <c r="P82" s="12" t="s">
        <v>1444</v>
      </c>
      <c r="Q82" s="12" t="s">
        <v>1444</v>
      </c>
      <c r="R82" s="12" t="s">
        <v>1444</v>
      </c>
      <c r="S82" s="12" t="s">
        <v>1444</v>
      </c>
      <c r="T82" s="12" t="s">
        <v>1444</v>
      </c>
      <c r="U82" s="12" t="s">
        <v>1444</v>
      </c>
    </row>
    <row r="83" spans="5:21" ht="15" x14ac:dyDescent="0.2">
      <c r="E83" s="274" t="s">
        <v>1444</v>
      </c>
      <c r="F83" s="5"/>
      <c r="G83" s="12" t="s">
        <v>1444</v>
      </c>
      <c r="H83" s="12" t="s">
        <v>1444</v>
      </c>
      <c r="I83" s="12" t="s">
        <v>1444</v>
      </c>
      <c r="J83" s="12" t="s">
        <v>1444</v>
      </c>
      <c r="K83" s="12" t="s">
        <v>1444</v>
      </c>
      <c r="L83" s="12" t="s">
        <v>1444</v>
      </c>
      <c r="M83" s="12" t="s">
        <v>1444</v>
      </c>
      <c r="N83" s="12" t="s">
        <v>1444</v>
      </c>
      <c r="O83" s="12"/>
      <c r="P83" s="12" t="s">
        <v>1444</v>
      </c>
      <c r="Q83" s="12" t="s">
        <v>1444</v>
      </c>
      <c r="R83" s="12" t="s">
        <v>1444</v>
      </c>
      <c r="S83" s="12" t="s">
        <v>1444</v>
      </c>
      <c r="T83" s="12" t="s">
        <v>1444</v>
      </c>
      <c r="U83" s="12" t="s">
        <v>1444</v>
      </c>
    </row>
    <row r="84" spans="5:21" ht="15" x14ac:dyDescent="0.2">
      <c r="E84" s="274" t="s">
        <v>1444</v>
      </c>
      <c r="F84" s="5"/>
      <c r="G84" s="12" t="s">
        <v>1444</v>
      </c>
      <c r="H84" s="12" t="s">
        <v>1444</v>
      </c>
      <c r="I84" s="12" t="s">
        <v>1444</v>
      </c>
      <c r="J84" s="12" t="s">
        <v>1444</v>
      </c>
      <c r="K84" s="12" t="s">
        <v>1444</v>
      </c>
      <c r="L84" s="12" t="s">
        <v>1444</v>
      </c>
      <c r="M84" s="12" t="s">
        <v>1444</v>
      </c>
      <c r="N84" s="12" t="s">
        <v>1444</v>
      </c>
      <c r="O84" s="12"/>
      <c r="P84" s="12" t="s">
        <v>1444</v>
      </c>
      <c r="Q84" s="12" t="s">
        <v>1444</v>
      </c>
      <c r="R84" s="12" t="s">
        <v>1444</v>
      </c>
      <c r="S84" s="12" t="s">
        <v>1444</v>
      </c>
      <c r="T84" s="12" t="s">
        <v>1444</v>
      </c>
      <c r="U84" s="12" t="s">
        <v>1444</v>
      </c>
    </row>
    <row r="85" spans="5:21" ht="15" x14ac:dyDescent="0.2">
      <c r="E85" s="274" t="s">
        <v>1444</v>
      </c>
      <c r="F85" s="5"/>
      <c r="G85" s="12" t="s">
        <v>1444</v>
      </c>
      <c r="H85" s="12" t="s">
        <v>1444</v>
      </c>
      <c r="I85" s="12" t="s">
        <v>1444</v>
      </c>
      <c r="J85" s="12" t="s">
        <v>1444</v>
      </c>
      <c r="K85" s="12" t="s">
        <v>1444</v>
      </c>
      <c r="L85" s="12" t="s">
        <v>1444</v>
      </c>
      <c r="M85" s="12" t="s">
        <v>1444</v>
      </c>
      <c r="N85" s="12" t="s">
        <v>1444</v>
      </c>
      <c r="O85" s="12"/>
      <c r="P85" s="12" t="s">
        <v>1444</v>
      </c>
      <c r="Q85" s="12" t="s">
        <v>1444</v>
      </c>
      <c r="R85" s="12" t="s">
        <v>1444</v>
      </c>
      <c r="S85" s="12" t="s">
        <v>1444</v>
      </c>
      <c r="T85" s="12" t="s">
        <v>1444</v>
      </c>
      <c r="U85" s="12" t="s">
        <v>1444</v>
      </c>
    </row>
    <row r="86" spans="5:21" ht="15" x14ac:dyDescent="0.2">
      <c r="E86" s="274" t="s">
        <v>1444</v>
      </c>
      <c r="F86" s="5"/>
      <c r="G86" s="12" t="s">
        <v>1444</v>
      </c>
      <c r="H86" s="12" t="s">
        <v>1444</v>
      </c>
      <c r="I86" s="12" t="s">
        <v>1444</v>
      </c>
      <c r="J86" s="12" t="s">
        <v>1444</v>
      </c>
      <c r="K86" s="12" t="s">
        <v>1444</v>
      </c>
      <c r="L86" s="12" t="s">
        <v>1444</v>
      </c>
      <c r="M86" s="12" t="s">
        <v>1444</v>
      </c>
      <c r="N86" s="12" t="s">
        <v>1444</v>
      </c>
      <c r="O86" s="12"/>
      <c r="P86" s="12" t="s">
        <v>1444</v>
      </c>
      <c r="Q86" s="12" t="s">
        <v>1444</v>
      </c>
      <c r="R86" s="12" t="s">
        <v>1444</v>
      </c>
      <c r="S86" s="12" t="s">
        <v>1444</v>
      </c>
      <c r="T86" s="12" t="s">
        <v>1444</v>
      </c>
      <c r="U86" s="12" t="s">
        <v>1444</v>
      </c>
    </row>
    <row r="87" spans="5:21" ht="15" x14ac:dyDescent="0.2">
      <c r="E87" s="274" t="s">
        <v>1444</v>
      </c>
      <c r="F87" s="5"/>
      <c r="G87" s="12" t="s">
        <v>1444</v>
      </c>
      <c r="H87" s="12" t="s">
        <v>1444</v>
      </c>
      <c r="I87" s="12" t="s">
        <v>1444</v>
      </c>
      <c r="J87" s="12" t="s">
        <v>1444</v>
      </c>
      <c r="K87" s="12" t="s">
        <v>1444</v>
      </c>
      <c r="L87" s="12" t="s">
        <v>1444</v>
      </c>
      <c r="M87" s="12" t="s">
        <v>1444</v>
      </c>
      <c r="N87" s="12" t="s">
        <v>1444</v>
      </c>
      <c r="O87" s="12"/>
      <c r="P87" s="12" t="s">
        <v>1444</v>
      </c>
      <c r="Q87" s="12" t="s">
        <v>1444</v>
      </c>
      <c r="R87" s="12" t="s">
        <v>1444</v>
      </c>
      <c r="S87" s="12" t="s">
        <v>1444</v>
      </c>
      <c r="T87" s="12" t="s">
        <v>1444</v>
      </c>
      <c r="U87" s="12" t="s">
        <v>1444</v>
      </c>
    </row>
    <row r="88" spans="5:21" ht="15" x14ac:dyDescent="0.2">
      <c r="E88" s="274" t="s">
        <v>1444</v>
      </c>
      <c r="F88" s="5"/>
      <c r="G88" s="12" t="s">
        <v>1444</v>
      </c>
      <c r="H88" s="12" t="s">
        <v>1444</v>
      </c>
      <c r="I88" s="12" t="s">
        <v>1444</v>
      </c>
      <c r="J88" s="12" t="s">
        <v>1444</v>
      </c>
      <c r="K88" s="12" t="s">
        <v>1444</v>
      </c>
      <c r="L88" s="12" t="s">
        <v>1444</v>
      </c>
      <c r="M88" s="12" t="s">
        <v>1444</v>
      </c>
      <c r="N88" s="12" t="s">
        <v>1444</v>
      </c>
      <c r="O88" s="12"/>
      <c r="P88" s="12" t="s">
        <v>1444</v>
      </c>
      <c r="Q88" s="12" t="s">
        <v>1444</v>
      </c>
      <c r="R88" s="12" t="s">
        <v>1444</v>
      </c>
      <c r="S88" s="12" t="s">
        <v>1444</v>
      </c>
      <c r="T88" s="12" t="s">
        <v>1444</v>
      </c>
      <c r="U88" s="12" t="s">
        <v>1444</v>
      </c>
    </row>
    <row r="89" spans="5:21" ht="15" x14ac:dyDescent="0.2">
      <c r="E89" s="274" t="s">
        <v>1444</v>
      </c>
      <c r="F89" s="5"/>
      <c r="G89" s="12" t="s">
        <v>1444</v>
      </c>
      <c r="H89" s="12" t="s">
        <v>1444</v>
      </c>
      <c r="I89" s="12" t="s">
        <v>1444</v>
      </c>
      <c r="J89" s="12" t="s">
        <v>1444</v>
      </c>
      <c r="K89" s="12" t="s">
        <v>1444</v>
      </c>
      <c r="L89" s="12" t="s">
        <v>1444</v>
      </c>
      <c r="M89" s="12" t="s">
        <v>1444</v>
      </c>
      <c r="N89" s="12" t="s">
        <v>1444</v>
      </c>
      <c r="O89" s="12"/>
      <c r="P89" s="12" t="s">
        <v>1444</v>
      </c>
      <c r="Q89" s="12" t="s">
        <v>1444</v>
      </c>
      <c r="R89" s="12" t="s">
        <v>1444</v>
      </c>
      <c r="S89" s="12" t="s">
        <v>1444</v>
      </c>
      <c r="T89" s="12" t="s">
        <v>1444</v>
      </c>
      <c r="U89" s="12" t="s">
        <v>1444</v>
      </c>
    </row>
    <row r="90" spans="5:21" ht="15" x14ac:dyDescent="0.2">
      <c r="E90" s="274" t="s">
        <v>1444</v>
      </c>
      <c r="F90" s="5"/>
      <c r="G90" s="12" t="s">
        <v>1444</v>
      </c>
      <c r="H90" s="12" t="s">
        <v>1444</v>
      </c>
      <c r="I90" s="12" t="s">
        <v>1444</v>
      </c>
      <c r="J90" s="12" t="s">
        <v>1444</v>
      </c>
      <c r="K90" s="12" t="s">
        <v>1444</v>
      </c>
      <c r="L90" s="12" t="s">
        <v>1444</v>
      </c>
      <c r="M90" s="12" t="s">
        <v>1444</v>
      </c>
      <c r="N90" s="12" t="s">
        <v>1444</v>
      </c>
      <c r="O90" s="12"/>
      <c r="P90" s="12" t="s">
        <v>1444</v>
      </c>
      <c r="Q90" s="12" t="s">
        <v>1444</v>
      </c>
      <c r="R90" s="12" t="s">
        <v>1444</v>
      </c>
      <c r="S90" s="12" t="s">
        <v>1444</v>
      </c>
      <c r="T90" s="12" t="s">
        <v>1444</v>
      </c>
      <c r="U90" s="12" t="s">
        <v>1444</v>
      </c>
    </row>
    <row r="91" spans="5:21" ht="15" x14ac:dyDescent="0.2">
      <c r="E91" s="274" t="s">
        <v>1444</v>
      </c>
      <c r="F91" s="5"/>
      <c r="G91" s="12" t="s">
        <v>1444</v>
      </c>
      <c r="H91" s="12" t="s">
        <v>1444</v>
      </c>
      <c r="I91" s="12" t="s">
        <v>1444</v>
      </c>
      <c r="J91" s="12" t="s">
        <v>1444</v>
      </c>
      <c r="K91" s="12" t="s">
        <v>1444</v>
      </c>
      <c r="L91" s="12" t="s">
        <v>1444</v>
      </c>
      <c r="M91" s="12" t="s">
        <v>1444</v>
      </c>
      <c r="N91" s="12" t="s">
        <v>1444</v>
      </c>
      <c r="O91" s="12"/>
      <c r="P91" s="12" t="s">
        <v>1444</v>
      </c>
      <c r="Q91" s="12" t="s">
        <v>1444</v>
      </c>
      <c r="R91" s="12" t="s">
        <v>1444</v>
      </c>
      <c r="S91" s="12" t="s">
        <v>1444</v>
      </c>
      <c r="T91" s="12" t="s">
        <v>1444</v>
      </c>
      <c r="U91" s="12" t="s">
        <v>1444</v>
      </c>
    </row>
    <row r="92" spans="5:21" ht="15" x14ac:dyDescent="0.2">
      <c r="E92" s="274" t="s">
        <v>1444</v>
      </c>
      <c r="F92" s="5"/>
      <c r="G92" s="12" t="s">
        <v>1444</v>
      </c>
      <c r="H92" s="12" t="s">
        <v>1444</v>
      </c>
      <c r="I92" s="12" t="s">
        <v>1444</v>
      </c>
      <c r="J92" s="12" t="s">
        <v>1444</v>
      </c>
      <c r="K92" s="12" t="s">
        <v>1444</v>
      </c>
      <c r="L92" s="12" t="s">
        <v>1444</v>
      </c>
      <c r="M92" s="12" t="s">
        <v>1444</v>
      </c>
      <c r="N92" s="12" t="s">
        <v>1444</v>
      </c>
      <c r="O92" s="12"/>
      <c r="P92" s="12" t="s">
        <v>1444</v>
      </c>
      <c r="Q92" s="12" t="s">
        <v>1444</v>
      </c>
      <c r="R92" s="12" t="s">
        <v>1444</v>
      </c>
      <c r="S92" s="12" t="s">
        <v>1444</v>
      </c>
      <c r="T92" s="12" t="s">
        <v>1444</v>
      </c>
      <c r="U92" s="12" t="s">
        <v>1444</v>
      </c>
    </row>
    <row r="93" spans="5:21" ht="15" x14ac:dyDescent="0.2">
      <c r="E93" s="274" t="s">
        <v>1444</v>
      </c>
      <c r="F93" s="5"/>
      <c r="G93" s="12" t="s">
        <v>1444</v>
      </c>
      <c r="H93" s="12" t="s">
        <v>1444</v>
      </c>
      <c r="I93" s="12" t="s">
        <v>1444</v>
      </c>
      <c r="J93" s="12" t="s">
        <v>1444</v>
      </c>
      <c r="K93" s="12" t="s">
        <v>1444</v>
      </c>
      <c r="L93" s="12" t="s">
        <v>1444</v>
      </c>
      <c r="M93" s="12" t="s">
        <v>1444</v>
      </c>
      <c r="N93" s="12" t="s">
        <v>1444</v>
      </c>
      <c r="O93" s="12"/>
      <c r="P93" s="12" t="s">
        <v>1444</v>
      </c>
      <c r="Q93" s="12" t="s">
        <v>1444</v>
      </c>
      <c r="R93" s="12" t="s">
        <v>1444</v>
      </c>
      <c r="S93" s="12" t="s">
        <v>1444</v>
      </c>
      <c r="T93" s="12" t="s">
        <v>1444</v>
      </c>
      <c r="U93" s="12" t="s">
        <v>1444</v>
      </c>
    </row>
    <row r="94" spans="5:21" ht="15" x14ac:dyDescent="0.2">
      <c r="E94" s="274" t="s">
        <v>1444</v>
      </c>
      <c r="F94" s="5"/>
      <c r="G94" s="12" t="s">
        <v>1444</v>
      </c>
      <c r="H94" s="12" t="s">
        <v>1444</v>
      </c>
      <c r="I94" s="12" t="s">
        <v>1444</v>
      </c>
      <c r="J94" s="12" t="s">
        <v>1444</v>
      </c>
      <c r="K94" s="12" t="s">
        <v>1444</v>
      </c>
      <c r="L94" s="12" t="s">
        <v>1444</v>
      </c>
      <c r="M94" s="12" t="s">
        <v>1444</v>
      </c>
      <c r="N94" s="12" t="s">
        <v>1444</v>
      </c>
      <c r="O94" s="12"/>
      <c r="P94" s="12" t="s">
        <v>1444</v>
      </c>
      <c r="Q94" s="12" t="s">
        <v>1444</v>
      </c>
      <c r="R94" s="12" t="s">
        <v>1444</v>
      </c>
      <c r="S94" s="12" t="s">
        <v>1444</v>
      </c>
      <c r="T94" s="12" t="s">
        <v>1444</v>
      </c>
      <c r="U94" s="12" t="s">
        <v>1444</v>
      </c>
    </row>
    <row r="95" spans="5:21" ht="15" x14ac:dyDescent="0.2">
      <c r="E95" s="274" t="s">
        <v>1444</v>
      </c>
      <c r="F95" s="5"/>
      <c r="G95" s="12" t="s">
        <v>1444</v>
      </c>
      <c r="H95" s="12" t="s">
        <v>1444</v>
      </c>
      <c r="I95" s="12" t="s">
        <v>1444</v>
      </c>
      <c r="J95" s="12" t="s">
        <v>1444</v>
      </c>
      <c r="K95" s="12" t="s">
        <v>1444</v>
      </c>
      <c r="L95" s="12" t="s">
        <v>1444</v>
      </c>
      <c r="M95" s="12" t="s">
        <v>1444</v>
      </c>
      <c r="N95" s="12" t="s">
        <v>1444</v>
      </c>
      <c r="O95" s="12"/>
      <c r="P95" s="12" t="s">
        <v>1444</v>
      </c>
      <c r="Q95" s="12" t="s">
        <v>1444</v>
      </c>
      <c r="R95" s="12" t="s">
        <v>1444</v>
      </c>
      <c r="S95" s="12" t="s">
        <v>1444</v>
      </c>
      <c r="T95" s="12" t="s">
        <v>1444</v>
      </c>
      <c r="U95" s="12" t="s">
        <v>1444</v>
      </c>
    </row>
    <row r="96" spans="5:21" ht="15" x14ac:dyDescent="0.2">
      <c r="E96" s="274" t="s">
        <v>1444</v>
      </c>
      <c r="F96" s="5"/>
      <c r="G96" s="12" t="s">
        <v>1444</v>
      </c>
      <c r="H96" s="12" t="s">
        <v>1444</v>
      </c>
      <c r="I96" s="12" t="s">
        <v>1444</v>
      </c>
      <c r="J96" s="12" t="s">
        <v>1444</v>
      </c>
      <c r="K96" s="12" t="s">
        <v>1444</v>
      </c>
      <c r="L96" s="12" t="s">
        <v>1444</v>
      </c>
      <c r="M96" s="12" t="s">
        <v>1444</v>
      </c>
      <c r="N96" s="12" t="s">
        <v>1444</v>
      </c>
      <c r="O96" s="12"/>
      <c r="P96" s="12" t="s">
        <v>1444</v>
      </c>
      <c r="Q96" s="12" t="s">
        <v>1444</v>
      </c>
      <c r="R96" s="12" t="s">
        <v>1444</v>
      </c>
      <c r="S96" s="12" t="s">
        <v>1444</v>
      </c>
      <c r="T96" s="12" t="s">
        <v>1444</v>
      </c>
      <c r="U96" s="12" t="s">
        <v>1444</v>
      </c>
    </row>
    <row r="97" spans="5:21" ht="15" x14ac:dyDescent="0.2">
      <c r="E97" s="274" t="s">
        <v>1444</v>
      </c>
      <c r="F97" s="5"/>
      <c r="G97" s="12" t="s">
        <v>1444</v>
      </c>
      <c r="H97" s="12" t="s">
        <v>1444</v>
      </c>
      <c r="I97" s="12" t="s">
        <v>1444</v>
      </c>
      <c r="J97" s="12" t="s">
        <v>1444</v>
      </c>
      <c r="K97" s="12" t="s">
        <v>1444</v>
      </c>
      <c r="L97" s="12" t="s">
        <v>1444</v>
      </c>
      <c r="M97" s="12" t="s">
        <v>1444</v>
      </c>
      <c r="N97" s="12" t="s">
        <v>1444</v>
      </c>
      <c r="O97" s="12"/>
      <c r="P97" s="12" t="s">
        <v>1444</v>
      </c>
      <c r="Q97" s="12" t="s">
        <v>1444</v>
      </c>
      <c r="R97" s="12" t="s">
        <v>1444</v>
      </c>
      <c r="S97" s="12" t="s">
        <v>1444</v>
      </c>
      <c r="T97" s="12" t="s">
        <v>1444</v>
      </c>
      <c r="U97" s="12" t="s">
        <v>1444</v>
      </c>
    </row>
    <row r="98" spans="5:21" ht="15" x14ac:dyDescent="0.2">
      <c r="E98" s="274" t="s">
        <v>1444</v>
      </c>
      <c r="F98" s="5"/>
      <c r="G98" s="12" t="s">
        <v>1444</v>
      </c>
      <c r="H98" s="12" t="s">
        <v>1444</v>
      </c>
      <c r="I98" s="12" t="s">
        <v>1444</v>
      </c>
      <c r="J98" s="12" t="s">
        <v>1444</v>
      </c>
      <c r="K98" s="12" t="s">
        <v>1444</v>
      </c>
      <c r="L98" s="12" t="s">
        <v>1444</v>
      </c>
      <c r="M98" s="12" t="s">
        <v>1444</v>
      </c>
      <c r="N98" s="12" t="s">
        <v>1444</v>
      </c>
      <c r="O98" s="12"/>
      <c r="P98" s="12" t="s">
        <v>1444</v>
      </c>
      <c r="Q98" s="12" t="s">
        <v>1444</v>
      </c>
      <c r="R98" s="12" t="s">
        <v>1444</v>
      </c>
      <c r="S98" s="12" t="s">
        <v>1444</v>
      </c>
      <c r="T98" s="12" t="s">
        <v>1444</v>
      </c>
      <c r="U98" s="12" t="s">
        <v>1444</v>
      </c>
    </row>
    <row r="99" spans="5:21" ht="15" x14ac:dyDescent="0.2">
      <c r="E99" s="274" t="s">
        <v>1444</v>
      </c>
      <c r="F99" s="5"/>
      <c r="G99" s="12" t="s">
        <v>1444</v>
      </c>
      <c r="H99" s="12" t="s">
        <v>1444</v>
      </c>
      <c r="I99" s="12" t="s">
        <v>1444</v>
      </c>
      <c r="J99" s="12" t="s">
        <v>1444</v>
      </c>
      <c r="K99" s="12" t="s">
        <v>1444</v>
      </c>
      <c r="L99" s="12" t="s">
        <v>1444</v>
      </c>
      <c r="M99" s="12" t="s">
        <v>1444</v>
      </c>
      <c r="N99" s="12" t="s">
        <v>1444</v>
      </c>
      <c r="O99" s="12"/>
      <c r="P99" s="12" t="s">
        <v>1444</v>
      </c>
      <c r="Q99" s="12" t="s">
        <v>1444</v>
      </c>
      <c r="R99" s="12" t="s">
        <v>1444</v>
      </c>
      <c r="S99" s="12" t="s">
        <v>1444</v>
      </c>
      <c r="T99" s="12" t="s">
        <v>1444</v>
      </c>
      <c r="U99" s="12" t="s">
        <v>1444</v>
      </c>
    </row>
    <row r="100" spans="5:21" ht="15" x14ac:dyDescent="0.2">
      <c r="E100" s="274" t="s">
        <v>1444</v>
      </c>
      <c r="F100" s="5"/>
      <c r="G100" s="12" t="s">
        <v>1444</v>
      </c>
      <c r="H100" s="12" t="s">
        <v>1444</v>
      </c>
      <c r="I100" s="12" t="s">
        <v>1444</v>
      </c>
      <c r="J100" s="12" t="s">
        <v>1444</v>
      </c>
      <c r="K100" s="12" t="s">
        <v>1444</v>
      </c>
      <c r="L100" s="12" t="s">
        <v>1444</v>
      </c>
      <c r="M100" s="12" t="s">
        <v>1444</v>
      </c>
      <c r="N100" s="12" t="s">
        <v>1444</v>
      </c>
      <c r="O100" s="12"/>
      <c r="P100" s="12" t="s">
        <v>1444</v>
      </c>
      <c r="Q100" s="12" t="s">
        <v>1444</v>
      </c>
      <c r="R100" s="12" t="s">
        <v>1444</v>
      </c>
      <c r="S100" s="12" t="s">
        <v>1444</v>
      </c>
      <c r="T100" s="12" t="s">
        <v>1444</v>
      </c>
      <c r="U100" s="12" t="s">
        <v>1444</v>
      </c>
    </row>
    <row r="101" spans="5:21" ht="15" x14ac:dyDescent="0.2">
      <c r="E101" s="274" t="s">
        <v>1444</v>
      </c>
      <c r="F101" s="5"/>
      <c r="G101" s="12" t="s">
        <v>1444</v>
      </c>
      <c r="H101" s="12" t="s">
        <v>1444</v>
      </c>
      <c r="I101" s="12" t="s">
        <v>1444</v>
      </c>
      <c r="J101" s="12" t="s">
        <v>1444</v>
      </c>
      <c r="K101" s="12" t="s">
        <v>1444</v>
      </c>
      <c r="L101" s="12" t="s">
        <v>1444</v>
      </c>
      <c r="M101" s="12" t="s">
        <v>1444</v>
      </c>
      <c r="N101" s="12" t="s">
        <v>1444</v>
      </c>
      <c r="O101" s="12"/>
      <c r="P101" s="12" t="s">
        <v>1444</v>
      </c>
      <c r="Q101" s="12" t="s">
        <v>1444</v>
      </c>
      <c r="R101" s="12" t="s">
        <v>1444</v>
      </c>
      <c r="S101" s="12" t="s">
        <v>1444</v>
      </c>
      <c r="T101" s="12" t="s">
        <v>1444</v>
      </c>
      <c r="U101" s="12" t="s">
        <v>1444</v>
      </c>
    </row>
    <row r="102" spans="5:21" ht="15" x14ac:dyDescent="0.2">
      <c r="E102" s="274" t="s">
        <v>1444</v>
      </c>
      <c r="F102" s="5"/>
      <c r="G102" s="12" t="s">
        <v>1444</v>
      </c>
      <c r="H102" s="12" t="s">
        <v>1444</v>
      </c>
      <c r="I102" s="12" t="s">
        <v>1444</v>
      </c>
      <c r="J102" s="12" t="s">
        <v>1444</v>
      </c>
      <c r="K102" s="12" t="s">
        <v>1444</v>
      </c>
      <c r="L102" s="12" t="s">
        <v>1444</v>
      </c>
      <c r="M102" s="12" t="s">
        <v>1444</v>
      </c>
      <c r="N102" s="12" t="s">
        <v>1444</v>
      </c>
      <c r="O102" s="12"/>
      <c r="P102" s="12" t="s">
        <v>1444</v>
      </c>
      <c r="Q102" s="12" t="s">
        <v>1444</v>
      </c>
      <c r="R102" s="12" t="s">
        <v>1444</v>
      </c>
      <c r="S102" s="12" t="s">
        <v>1444</v>
      </c>
      <c r="T102" s="12" t="s">
        <v>1444</v>
      </c>
      <c r="U102" s="12" t="s">
        <v>1444</v>
      </c>
    </row>
    <row r="103" spans="5:21" ht="15" x14ac:dyDescent="0.2">
      <c r="E103" s="274" t="s">
        <v>1444</v>
      </c>
      <c r="F103" s="5"/>
      <c r="G103" s="12" t="s">
        <v>1444</v>
      </c>
      <c r="H103" s="12" t="s">
        <v>1444</v>
      </c>
      <c r="I103" s="12" t="s">
        <v>1444</v>
      </c>
      <c r="J103" s="12" t="s">
        <v>1444</v>
      </c>
      <c r="K103" s="12" t="s">
        <v>1444</v>
      </c>
      <c r="L103" s="12" t="s">
        <v>1444</v>
      </c>
      <c r="M103" s="12" t="s">
        <v>1444</v>
      </c>
      <c r="N103" s="12" t="s">
        <v>1444</v>
      </c>
      <c r="O103" s="12"/>
      <c r="P103" s="12" t="s">
        <v>1444</v>
      </c>
      <c r="Q103" s="12" t="s">
        <v>1444</v>
      </c>
      <c r="R103" s="12" t="s">
        <v>1444</v>
      </c>
      <c r="S103" s="12" t="s">
        <v>1444</v>
      </c>
      <c r="T103" s="12" t="s">
        <v>1444</v>
      </c>
      <c r="U103" s="12" t="s">
        <v>1444</v>
      </c>
    </row>
    <row r="104" spans="5:21" ht="15" x14ac:dyDescent="0.2">
      <c r="E104" s="274" t="s">
        <v>1444</v>
      </c>
      <c r="F104" s="5"/>
      <c r="G104" s="12" t="s">
        <v>1444</v>
      </c>
      <c r="H104" s="12" t="s">
        <v>1444</v>
      </c>
      <c r="I104" s="12" t="s">
        <v>1444</v>
      </c>
      <c r="J104" s="12" t="s">
        <v>1444</v>
      </c>
      <c r="K104" s="12" t="s">
        <v>1444</v>
      </c>
      <c r="L104" s="12" t="s">
        <v>1444</v>
      </c>
      <c r="M104" s="12" t="s">
        <v>1444</v>
      </c>
      <c r="N104" s="12" t="s">
        <v>1444</v>
      </c>
      <c r="O104" s="12"/>
      <c r="P104" s="12" t="s">
        <v>1444</v>
      </c>
      <c r="Q104" s="12" t="s">
        <v>1444</v>
      </c>
      <c r="R104" s="12" t="s">
        <v>1444</v>
      </c>
      <c r="S104" s="12" t="s">
        <v>1444</v>
      </c>
      <c r="T104" s="12" t="s">
        <v>1444</v>
      </c>
      <c r="U104" s="12" t="s">
        <v>1444</v>
      </c>
    </row>
    <row r="105" spans="5:21" ht="15" x14ac:dyDescent="0.2">
      <c r="E105" s="274" t="s">
        <v>1444</v>
      </c>
      <c r="F105" s="5"/>
      <c r="G105" s="12" t="s">
        <v>1444</v>
      </c>
      <c r="H105" s="12" t="s">
        <v>1444</v>
      </c>
      <c r="I105" s="12" t="s">
        <v>1444</v>
      </c>
      <c r="J105" s="12" t="s">
        <v>1444</v>
      </c>
      <c r="K105" s="12" t="s">
        <v>1444</v>
      </c>
      <c r="L105" s="12" t="s">
        <v>1444</v>
      </c>
      <c r="M105" s="12" t="s">
        <v>1444</v>
      </c>
      <c r="N105" s="12" t="s">
        <v>1444</v>
      </c>
      <c r="O105" s="12"/>
      <c r="P105" s="12" t="s">
        <v>1444</v>
      </c>
      <c r="Q105" s="12" t="s">
        <v>1444</v>
      </c>
      <c r="R105" s="12" t="s">
        <v>1444</v>
      </c>
      <c r="S105" s="12" t="s">
        <v>1444</v>
      </c>
      <c r="T105" s="12" t="s">
        <v>1444</v>
      </c>
      <c r="U105" s="12" t="s">
        <v>1444</v>
      </c>
    </row>
    <row r="106" spans="5:21" ht="15" x14ac:dyDescent="0.2">
      <c r="E106" s="274" t="s">
        <v>1444</v>
      </c>
      <c r="F106" s="5"/>
      <c r="G106" s="12" t="s">
        <v>1444</v>
      </c>
      <c r="H106" s="12" t="s">
        <v>1444</v>
      </c>
      <c r="I106" s="12" t="s">
        <v>1444</v>
      </c>
      <c r="J106" s="12" t="s">
        <v>1444</v>
      </c>
      <c r="K106" s="12" t="s">
        <v>1444</v>
      </c>
      <c r="L106" s="12" t="s">
        <v>1444</v>
      </c>
      <c r="M106" s="12" t="s">
        <v>1444</v>
      </c>
      <c r="N106" s="12" t="s">
        <v>1444</v>
      </c>
      <c r="O106" s="12"/>
      <c r="P106" s="12" t="s">
        <v>1444</v>
      </c>
      <c r="Q106" s="12" t="s">
        <v>1444</v>
      </c>
      <c r="R106" s="12" t="s">
        <v>1444</v>
      </c>
      <c r="S106" s="12" t="s">
        <v>1444</v>
      </c>
      <c r="T106" s="12" t="s">
        <v>1444</v>
      </c>
      <c r="U106" s="12" t="s">
        <v>1444</v>
      </c>
    </row>
    <row r="107" spans="5:21" ht="15" x14ac:dyDescent="0.2">
      <c r="E107" s="274" t="s">
        <v>1444</v>
      </c>
      <c r="F107" s="5"/>
      <c r="G107" s="12" t="s">
        <v>1444</v>
      </c>
      <c r="H107" s="12" t="s">
        <v>1444</v>
      </c>
      <c r="I107" s="12" t="s">
        <v>1444</v>
      </c>
      <c r="J107" s="12" t="s">
        <v>1444</v>
      </c>
      <c r="K107" s="12" t="s">
        <v>1444</v>
      </c>
      <c r="L107" s="12" t="s">
        <v>1444</v>
      </c>
      <c r="M107" s="12" t="s">
        <v>1444</v>
      </c>
      <c r="N107" s="12" t="s">
        <v>1444</v>
      </c>
      <c r="O107" s="12"/>
      <c r="P107" s="12" t="s">
        <v>1444</v>
      </c>
      <c r="Q107" s="12" t="s">
        <v>1444</v>
      </c>
      <c r="R107" s="12" t="s">
        <v>1444</v>
      </c>
      <c r="S107" s="12" t="s">
        <v>1444</v>
      </c>
      <c r="T107" s="12" t="s">
        <v>1444</v>
      </c>
      <c r="U107" s="12" t="s">
        <v>1444</v>
      </c>
    </row>
    <row r="108" spans="5:21" ht="15" x14ac:dyDescent="0.2">
      <c r="E108" s="274" t="s">
        <v>1444</v>
      </c>
      <c r="F108" s="5"/>
      <c r="G108" s="12" t="s">
        <v>1444</v>
      </c>
      <c r="H108" s="12" t="s">
        <v>1444</v>
      </c>
      <c r="I108" s="12" t="s">
        <v>1444</v>
      </c>
      <c r="J108" s="12" t="s">
        <v>1444</v>
      </c>
      <c r="K108" s="12" t="s">
        <v>1444</v>
      </c>
      <c r="L108" s="12" t="s">
        <v>1444</v>
      </c>
      <c r="M108" s="12" t="s">
        <v>1444</v>
      </c>
      <c r="N108" s="12" t="s">
        <v>1444</v>
      </c>
      <c r="O108" s="12"/>
      <c r="P108" s="12" t="s">
        <v>1444</v>
      </c>
      <c r="Q108" s="12" t="s">
        <v>1444</v>
      </c>
      <c r="R108" s="12" t="s">
        <v>1444</v>
      </c>
      <c r="S108" s="12" t="s">
        <v>1444</v>
      </c>
      <c r="T108" s="12" t="s">
        <v>1444</v>
      </c>
      <c r="U108" s="12" t="s">
        <v>1444</v>
      </c>
    </row>
    <row r="109" spans="5:21" ht="15" x14ac:dyDescent="0.2">
      <c r="E109" s="274" t="s">
        <v>1444</v>
      </c>
      <c r="F109" s="5"/>
      <c r="G109" s="12" t="s">
        <v>1444</v>
      </c>
      <c r="H109" s="12" t="s">
        <v>1444</v>
      </c>
      <c r="I109" s="12" t="s">
        <v>1444</v>
      </c>
      <c r="J109" s="12" t="s">
        <v>1444</v>
      </c>
      <c r="K109" s="12" t="s">
        <v>1444</v>
      </c>
      <c r="L109" s="12" t="s">
        <v>1444</v>
      </c>
      <c r="M109" s="12" t="s">
        <v>1444</v>
      </c>
      <c r="N109" s="12" t="s">
        <v>1444</v>
      </c>
      <c r="O109" s="12"/>
      <c r="P109" s="12" t="s">
        <v>1444</v>
      </c>
      <c r="Q109" s="12" t="s">
        <v>1444</v>
      </c>
      <c r="R109" s="12" t="s">
        <v>1444</v>
      </c>
      <c r="S109" s="12" t="s">
        <v>1444</v>
      </c>
      <c r="T109" s="12" t="s">
        <v>1444</v>
      </c>
      <c r="U109" s="12" t="s">
        <v>1444</v>
      </c>
    </row>
  </sheetData>
  <sheetProtection algorithmName="SHA-512" hashValue="3+qZGA/sbomQVwsRtE3HKwuBIc/c7ZSAkQ+YNSVuc4aRhs6znvdyAzz7BvulYqlPWveK9H4fvt0ILjrTdqL5dA==" saltValue="VMyWb0FFkkQrsYLkk5/yHA==" spinCount="100000" sheet="1" objects="1" scenarios="1"/>
  <mergeCells count="2">
    <mergeCell ref="F5:U5"/>
    <mergeCell ref="G9:U11"/>
  </mergeCells>
  <conditionalFormatting sqref="B8:B57">
    <cfRule type="expression" dxfId="3" priority="3">
      <formula>B8=0</formula>
    </cfRule>
    <cfRule type="expression" dxfId="2" priority="4">
      <formula>$B8=$B7</formula>
    </cfRule>
  </conditionalFormatting>
  <conditionalFormatting sqref="W8:W17">
    <cfRule type="expression" dxfId="1" priority="5">
      <formula>AND($B8=MaxGoal,CountMax&gt;1,$B8&lt;&gt;0)</formula>
    </cfRule>
  </conditionalFormatting>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X42"/>
  <sheetViews>
    <sheetView showGridLines="0" workbookViewId="0">
      <pane xSplit="2" ySplit="5" topLeftCell="C6" activePane="bottomRight" state="frozen"/>
      <selection pane="topRight" activeCell="B1" sqref="B1"/>
      <selection pane="bottomLeft" activeCell="A6" sqref="A6"/>
      <selection pane="bottomRight" activeCell="G3" sqref="G3"/>
    </sheetView>
  </sheetViews>
  <sheetFormatPr defaultColWidth="8.85546875" defaultRowHeight="12.75" x14ac:dyDescent="0.2"/>
  <cols>
    <col min="1" max="1" width="1.5703125" style="134" customWidth="1"/>
    <col min="2" max="2" width="10.5703125" style="86" customWidth="1"/>
    <col min="3" max="50" width="20.5703125" style="87" customWidth="1"/>
    <col min="51" max="51" width="8.85546875" style="87" customWidth="1"/>
    <col min="52" max="16384" width="8.85546875" style="87"/>
  </cols>
  <sheetData>
    <row r="1" spans="1:50" s="136" customFormat="1" ht="5.0999999999999996" customHeight="1" x14ac:dyDescent="0.2">
      <c r="A1" s="135"/>
      <c r="C1" s="136">
        <v>0</v>
      </c>
      <c r="D1" s="136">
        <v>1</v>
      </c>
      <c r="E1" s="137">
        <v>2</v>
      </c>
      <c r="F1" s="136">
        <v>3</v>
      </c>
      <c r="G1" s="137">
        <v>4</v>
      </c>
      <c r="H1" s="136">
        <v>5</v>
      </c>
      <c r="I1" s="137">
        <v>6</v>
      </c>
      <c r="J1" s="136">
        <v>7</v>
      </c>
      <c r="K1" s="137">
        <v>8</v>
      </c>
      <c r="L1" s="136">
        <v>9</v>
      </c>
      <c r="M1" s="137">
        <v>10</v>
      </c>
      <c r="N1" s="136">
        <v>11</v>
      </c>
      <c r="O1" s="137">
        <v>12</v>
      </c>
      <c r="P1" s="136">
        <v>13</v>
      </c>
      <c r="Q1" s="137">
        <v>14</v>
      </c>
      <c r="R1" s="136">
        <v>15</v>
      </c>
      <c r="S1" s="137">
        <v>16</v>
      </c>
      <c r="T1" s="136">
        <v>17</v>
      </c>
      <c r="U1" s="137">
        <v>18</v>
      </c>
      <c r="V1" s="136">
        <v>19</v>
      </c>
      <c r="W1" s="137">
        <v>20</v>
      </c>
      <c r="X1" s="136">
        <v>21</v>
      </c>
      <c r="Y1" s="137">
        <v>22</v>
      </c>
      <c r="Z1" s="136">
        <v>23</v>
      </c>
      <c r="AA1" s="137">
        <v>24</v>
      </c>
      <c r="AB1" s="136">
        <v>25</v>
      </c>
      <c r="AC1" s="137">
        <v>26</v>
      </c>
      <c r="AD1" s="136">
        <v>27</v>
      </c>
      <c r="AE1" s="137">
        <v>28</v>
      </c>
      <c r="AF1" s="136">
        <v>29</v>
      </c>
      <c r="AG1" s="137">
        <v>30</v>
      </c>
      <c r="AH1" s="136">
        <v>31</v>
      </c>
      <c r="AI1" s="137">
        <v>32</v>
      </c>
      <c r="AJ1" s="136">
        <v>33</v>
      </c>
      <c r="AK1" s="137">
        <v>34</v>
      </c>
      <c r="AL1" s="136">
        <v>35</v>
      </c>
      <c r="AM1" s="137">
        <v>36</v>
      </c>
      <c r="AN1" s="136">
        <v>37</v>
      </c>
      <c r="AO1" s="137">
        <v>38</v>
      </c>
      <c r="AP1" s="136">
        <v>39</v>
      </c>
      <c r="AQ1" s="137">
        <v>40</v>
      </c>
      <c r="AR1" s="136">
        <v>41</v>
      </c>
      <c r="AS1" s="137">
        <v>42</v>
      </c>
      <c r="AT1" s="136">
        <v>43</v>
      </c>
      <c r="AU1" s="137">
        <v>44</v>
      </c>
      <c r="AV1" s="136">
        <v>45</v>
      </c>
      <c r="AW1" s="137">
        <v>46</v>
      </c>
      <c r="AX1" s="136">
        <v>47</v>
      </c>
    </row>
    <row r="2" spans="1:50" s="59" customFormat="1" ht="5.0999999999999996" customHeight="1" x14ac:dyDescent="0.2">
      <c r="A2" s="89"/>
      <c r="E2" s="60"/>
      <c r="I2" s="60"/>
    </row>
    <row r="3" spans="1:50" s="61" customFormat="1" ht="30" customHeight="1" x14ac:dyDescent="0.35">
      <c r="A3" s="95"/>
      <c r="B3" s="17" t="s">
        <v>700</v>
      </c>
      <c r="E3" s="17"/>
      <c r="F3" s="17"/>
      <c r="G3" s="275" t="s">
        <v>2499</v>
      </c>
      <c r="H3" s="17"/>
      <c r="I3" s="62"/>
      <c r="J3" s="17"/>
      <c r="K3" s="17"/>
      <c r="L3" s="17"/>
      <c r="M3" s="17"/>
      <c r="N3" s="17"/>
      <c r="O3" s="17"/>
      <c r="P3" s="17"/>
      <c r="Q3" s="17"/>
      <c r="R3" s="17"/>
      <c r="S3" s="17"/>
    </row>
    <row r="4" spans="1:50" ht="5.0999999999999996" customHeight="1" x14ac:dyDescent="0.2">
      <c r="B4" s="87"/>
      <c r="C4" s="86"/>
    </row>
    <row r="5" spans="1:50" ht="15" customHeight="1" x14ac:dyDescent="0.2">
      <c r="B5" s="98" t="str">
        <f>'Group Stages'!F4&amp;"&gt;&gt;"</f>
        <v>Team&gt;&gt;</v>
      </c>
      <c r="C5" s="99" t="str">
        <f ca="1">OFFSET(Calculator!$EE$7,C1,0)</f>
        <v>Mexico</v>
      </c>
      <c r="D5" s="99" t="str">
        <f ca="1">OFFSET(Calculator!$EE$7,D1,0)</f>
        <v>South Africa</v>
      </c>
      <c r="E5" s="99" t="str">
        <f ca="1">OFFSET(Calculator!$EE$7,E1,0)</f>
        <v>Korea Republic</v>
      </c>
      <c r="F5" s="99" t="str">
        <f ca="1">OFFSET(Calculator!$EE$7,F1,0)</f>
        <v>Czechia</v>
      </c>
      <c r="G5" s="99" t="str">
        <f ca="1">OFFSET(Calculator!$EE$7,G1,0)</f>
        <v>Canada</v>
      </c>
      <c r="H5" s="99" t="str">
        <f ca="1">OFFSET(Calculator!$EE$7,H1,0)</f>
        <v>Bosnia and Herzegovina</v>
      </c>
      <c r="I5" s="99" t="str">
        <f ca="1">OFFSET(Calculator!$EE$7,I1,0)</f>
        <v>Qatar</v>
      </c>
      <c r="J5" s="99" t="str">
        <f ca="1">OFFSET(Calculator!$EE$7,J1,0)</f>
        <v>Switzerland</v>
      </c>
      <c r="K5" s="99" t="str">
        <f ca="1">OFFSET(Calculator!$EE$7,K1,0)</f>
        <v>Brazil</v>
      </c>
      <c r="L5" s="99" t="str">
        <f ca="1">OFFSET(Calculator!$EE$7,L1,0)</f>
        <v>Morocco</v>
      </c>
      <c r="M5" s="99" t="str">
        <f ca="1">OFFSET(Calculator!$EE$7,M1,0)</f>
        <v>Haiti</v>
      </c>
      <c r="N5" s="99" t="str">
        <f ca="1">OFFSET(Calculator!$EE$7,N1,0)</f>
        <v>Scotland</v>
      </c>
      <c r="O5" s="99" t="str">
        <f ca="1">OFFSET(Calculator!$EE$7,O1,0)</f>
        <v>USA</v>
      </c>
      <c r="P5" s="99" t="str">
        <f ca="1">OFFSET(Calculator!$EE$7,P1,0)</f>
        <v>Paraguay</v>
      </c>
      <c r="Q5" s="99" t="str">
        <f ca="1">OFFSET(Calculator!$EE$7,Q1,0)</f>
        <v>Australia</v>
      </c>
      <c r="R5" s="99" t="str">
        <f ca="1">OFFSET(Calculator!$EE$7,R1,0)</f>
        <v>Türkiye</v>
      </c>
      <c r="S5" s="99" t="str">
        <f ca="1">OFFSET(Calculator!$EE$7,S1,0)</f>
        <v>Germany</v>
      </c>
      <c r="T5" s="99" t="str">
        <f ca="1">OFFSET(Calculator!$EE$7,T1,0)</f>
        <v>Curacao</v>
      </c>
      <c r="U5" s="99" t="str">
        <f ca="1">OFFSET(Calculator!$EE$7,U1,0)</f>
        <v>Cote D'Voire</v>
      </c>
      <c r="V5" s="99" t="str">
        <f ca="1">OFFSET(Calculator!$EE$7,V1,0)</f>
        <v>Ecuador</v>
      </c>
      <c r="W5" s="99" t="str">
        <f ca="1">OFFSET(Calculator!$EE$7,W1,0)</f>
        <v>Netherlands</v>
      </c>
      <c r="X5" s="99" t="str">
        <f ca="1">OFFSET(Calculator!$EE$7,X1,0)</f>
        <v>Japan</v>
      </c>
      <c r="Y5" s="99" t="str">
        <f ca="1">OFFSET(Calculator!$EE$7,Y1,0)</f>
        <v>Sweden</v>
      </c>
      <c r="Z5" s="99" t="str">
        <f ca="1">OFFSET(Calculator!$EE$7,Z1,0)</f>
        <v>Tunisia</v>
      </c>
      <c r="AA5" s="99" t="str">
        <f ca="1">OFFSET(Calculator!$EE$7,AA1,0)</f>
        <v>Belgium</v>
      </c>
      <c r="AB5" s="99" t="str">
        <f ca="1">OFFSET(Calculator!$EE$7,AB1,0)</f>
        <v>Egypt</v>
      </c>
      <c r="AC5" s="99" t="str">
        <f ca="1">OFFSET(Calculator!$EE$7,AC1,0)</f>
        <v>Iran</v>
      </c>
      <c r="AD5" s="99" t="str">
        <f ca="1">OFFSET(Calculator!$EE$7,AD1,0)</f>
        <v>New Zealand</v>
      </c>
      <c r="AE5" s="99" t="str">
        <f ca="1">OFFSET(Calculator!$EE$7,AE1,0)</f>
        <v>Spain</v>
      </c>
      <c r="AF5" s="99" t="str">
        <f ca="1">OFFSET(Calculator!$EE$7,AF1,0)</f>
        <v>Cabo Verde</v>
      </c>
      <c r="AG5" s="99" t="str">
        <f ca="1">OFFSET(Calculator!$EE$7,AG1,0)</f>
        <v>Saudi Arabia</v>
      </c>
      <c r="AH5" s="99" t="str">
        <f ca="1">OFFSET(Calculator!$EE$7,AH1,0)</f>
        <v>Uruguay</v>
      </c>
      <c r="AI5" s="99" t="str">
        <f ca="1">OFFSET(Calculator!$EE$7,AI1,0)</f>
        <v>France</v>
      </c>
      <c r="AJ5" s="99" t="str">
        <f ca="1">OFFSET(Calculator!$EE$7,AJ1,0)</f>
        <v>Senegal</v>
      </c>
      <c r="AK5" s="99" t="str">
        <f ca="1">OFFSET(Calculator!$EE$7,AK1,0)</f>
        <v>Iraq</v>
      </c>
      <c r="AL5" s="99" t="str">
        <f ca="1">OFFSET(Calculator!$EE$7,AL1,0)</f>
        <v>Norway</v>
      </c>
      <c r="AM5" s="99" t="str">
        <f ca="1">OFFSET(Calculator!$EE$7,AM1,0)</f>
        <v>Argentina</v>
      </c>
      <c r="AN5" s="99" t="str">
        <f ca="1">OFFSET(Calculator!$EE$7,AN1,0)</f>
        <v>Algeria</v>
      </c>
      <c r="AO5" s="99" t="str">
        <f ca="1">OFFSET(Calculator!$EE$7,AO1,0)</f>
        <v>Austria</v>
      </c>
      <c r="AP5" s="99" t="str">
        <f ca="1">OFFSET(Calculator!$EE$7,AP1,0)</f>
        <v>Jordan</v>
      </c>
      <c r="AQ5" s="99" t="str">
        <f ca="1">OFFSET(Calculator!$EE$7,AQ1,0)</f>
        <v>Portugal</v>
      </c>
      <c r="AR5" s="99" t="str">
        <f ca="1">OFFSET(Calculator!$EE$7,AR1,0)</f>
        <v>DR Congo</v>
      </c>
      <c r="AS5" s="99" t="str">
        <f ca="1">OFFSET(Calculator!$EE$7,AS1,0)</f>
        <v>Uzbekistan</v>
      </c>
      <c r="AT5" s="99" t="str">
        <f ca="1">OFFSET(Calculator!$EE$7,AT1,0)</f>
        <v>Colombia</v>
      </c>
      <c r="AU5" s="99" t="str">
        <f ca="1">OFFSET(Calculator!$EE$7,AU1,0)</f>
        <v>England</v>
      </c>
      <c r="AV5" s="99" t="str">
        <f ca="1">OFFSET(Calculator!$EE$7,AV1,0)</f>
        <v>Croatia</v>
      </c>
      <c r="AW5" s="99" t="str">
        <f ca="1">OFFSET(Calculator!$EE$7,AW1,0)</f>
        <v>Ghana</v>
      </c>
      <c r="AX5" s="99" t="str">
        <f ca="1">OFFSET(Calculator!$EE$7,AX1,0)</f>
        <v>Panama</v>
      </c>
    </row>
    <row r="6" spans="1:50" ht="15" customHeight="1" x14ac:dyDescent="0.2">
      <c r="A6" s="134">
        <v>1</v>
      </c>
      <c r="B6" s="140" t="s">
        <v>465</v>
      </c>
      <c r="C6" s="108" t="s">
        <v>1447</v>
      </c>
      <c r="D6" s="108" t="s">
        <v>1448</v>
      </c>
      <c r="E6" s="108" t="s">
        <v>1449</v>
      </c>
      <c r="F6" s="108" t="s">
        <v>1450</v>
      </c>
      <c r="G6" s="108" t="s">
        <v>1451</v>
      </c>
      <c r="H6" s="108" t="s">
        <v>1452</v>
      </c>
      <c r="I6" s="108" t="s">
        <v>1453</v>
      </c>
      <c r="J6" s="108" t="s">
        <v>1454</v>
      </c>
      <c r="K6" s="108" t="s">
        <v>1455</v>
      </c>
      <c r="L6" s="108" t="s">
        <v>1456</v>
      </c>
      <c r="M6" s="108" t="s">
        <v>1457</v>
      </c>
      <c r="N6" s="108" t="s">
        <v>1458</v>
      </c>
      <c r="O6" s="108" t="s">
        <v>1459</v>
      </c>
      <c r="P6" s="108" t="s">
        <v>1460</v>
      </c>
      <c r="Q6" s="108" t="s">
        <v>1461</v>
      </c>
      <c r="R6" s="108" t="s">
        <v>1462</v>
      </c>
      <c r="S6" s="108" t="s">
        <v>1463</v>
      </c>
      <c r="T6" s="108" t="s">
        <v>1464</v>
      </c>
      <c r="U6" s="108" t="s">
        <v>1465</v>
      </c>
      <c r="V6" s="108" t="s">
        <v>722</v>
      </c>
      <c r="W6" s="108" t="s">
        <v>816</v>
      </c>
      <c r="X6" s="108" t="s">
        <v>1466</v>
      </c>
      <c r="Y6" s="108" t="s">
        <v>1467</v>
      </c>
      <c r="Z6" s="108" t="s">
        <v>1468</v>
      </c>
      <c r="AA6" s="108" t="s">
        <v>1469</v>
      </c>
      <c r="AB6" s="108" t="s">
        <v>1470</v>
      </c>
      <c r="AC6" s="108" t="s">
        <v>1471</v>
      </c>
      <c r="AD6" s="108" t="s">
        <v>1472</v>
      </c>
      <c r="AE6" s="108" t="s">
        <v>1473</v>
      </c>
      <c r="AF6" s="108" t="s">
        <v>1474</v>
      </c>
      <c r="AG6" s="108" t="s">
        <v>1475</v>
      </c>
      <c r="AH6" s="108" t="s">
        <v>1476</v>
      </c>
      <c r="AI6" s="108" t="s">
        <v>840</v>
      </c>
      <c r="AJ6" s="108" t="s">
        <v>1477</v>
      </c>
      <c r="AK6" s="108" t="s">
        <v>1478</v>
      </c>
      <c r="AL6" s="108" t="s">
        <v>1479</v>
      </c>
      <c r="AM6" s="108" t="s">
        <v>1480</v>
      </c>
      <c r="AN6" s="108" t="s">
        <v>1481</v>
      </c>
      <c r="AO6" s="108" t="s">
        <v>1482</v>
      </c>
      <c r="AP6" s="108" t="s">
        <v>1483</v>
      </c>
      <c r="AQ6" s="108" t="s">
        <v>1484</v>
      </c>
      <c r="AR6" s="108" t="s">
        <v>1485</v>
      </c>
      <c r="AS6" s="108" t="s">
        <v>1486</v>
      </c>
      <c r="AT6" s="108" t="s">
        <v>1487</v>
      </c>
      <c r="AU6" s="108" t="s">
        <v>1488</v>
      </c>
      <c r="AV6" s="108" t="s">
        <v>1489</v>
      </c>
      <c r="AW6" s="108" t="s">
        <v>1490</v>
      </c>
      <c r="AX6" s="108" t="s">
        <v>1491</v>
      </c>
    </row>
    <row r="7" spans="1:50" ht="15" customHeight="1" x14ac:dyDescent="0.2">
      <c r="A7" s="134">
        <v>2</v>
      </c>
      <c r="B7" s="140" t="s">
        <v>466</v>
      </c>
      <c r="C7" s="108" t="s">
        <v>1492</v>
      </c>
      <c r="D7" s="108" t="s">
        <v>1493</v>
      </c>
      <c r="E7" s="108" t="s">
        <v>1494</v>
      </c>
      <c r="F7" s="108" t="s">
        <v>1495</v>
      </c>
      <c r="G7" s="108" t="s">
        <v>1496</v>
      </c>
      <c r="H7" s="108" t="s">
        <v>1497</v>
      </c>
      <c r="I7" s="108" t="s">
        <v>1498</v>
      </c>
      <c r="J7" s="108" t="s">
        <v>1499</v>
      </c>
      <c r="K7" s="108" t="s">
        <v>1500</v>
      </c>
      <c r="L7" s="108" t="s">
        <v>1501</v>
      </c>
      <c r="M7" s="108" t="s">
        <v>1502</v>
      </c>
      <c r="N7" s="108" t="s">
        <v>1503</v>
      </c>
      <c r="O7" s="108" t="s">
        <v>1504</v>
      </c>
      <c r="P7" s="108" t="s">
        <v>1505</v>
      </c>
      <c r="Q7" s="108" t="s">
        <v>1506</v>
      </c>
      <c r="R7" s="108" t="s">
        <v>1507</v>
      </c>
      <c r="S7" s="108" t="s">
        <v>1508</v>
      </c>
      <c r="T7" s="108" t="s">
        <v>1509</v>
      </c>
      <c r="U7" s="108" t="s">
        <v>1510</v>
      </c>
      <c r="V7" s="108" t="s">
        <v>723</v>
      </c>
      <c r="W7" s="108" t="s">
        <v>1511</v>
      </c>
      <c r="X7" s="108" t="s">
        <v>1512</v>
      </c>
      <c r="Y7" s="108" t="s">
        <v>1513</v>
      </c>
      <c r="Z7" s="108" t="s">
        <v>1514</v>
      </c>
      <c r="AA7" s="108" t="s">
        <v>827</v>
      </c>
      <c r="AB7" s="108" t="s">
        <v>1515</v>
      </c>
      <c r="AC7" s="108" t="s">
        <v>1516</v>
      </c>
      <c r="AD7" s="108" t="s">
        <v>1517</v>
      </c>
      <c r="AE7" s="108" t="s">
        <v>1518</v>
      </c>
      <c r="AF7" s="108" t="s">
        <v>1519</v>
      </c>
      <c r="AG7" s="108" t="s">
        <v>1520</v>
      </c>
      <c r="AH7" s="108" t="s">
        <v>1521</v>
      </c>
      <c r="AI7" s="108" t="s">
        <v>1522</v>
      </c>
      <c r="AJ7" s="108" t="s">
        <v>1523</v>
      </c>
      <c r="AK7" s="108" t="s">
        <v>1524</v>
      </c>
      <c r="AL7" s="108" t="s">
        <v>1525</v>
      </c>
      <c r="AM7" s="108" t="s">
        <v>1526</v>
      </c>
      <c r="AN7" s="108" t="s">
        <v>1527</v>
      </c>
      <c r="AO7" s="108" t="s">
        <v>1528</v>
      </c>
      <c r="AP7" s="108" t="s">
        <v>1529</v>
      </c>
      <c r="AQ7" s="108" t="s">
        <v>859</v>
      </c>
      <c r="AR7" s="108" t="s">
        <v>1530</v>
      </c>
      <c r="AS7" s="108" t="s">
        <v>1531</v>
      </c>
      <c r="AT7" s="108" t="s">
        <v>1532</v>
      </c>
      <c r="AU7" s="108" t="s">
        <v>863</v>
      </c>
      <c r="AV7" s="108" t="s">
        <v>1533</v>
      </c>
      <c r="AW7" s="108" t="s">
        <v>1534</v>
      </c>
      <c r="AX7" s="108" t="s">
        <v>1535</v>
      </c>
    </row>
    <row r="8" spans="1:50" ht="15" customHeight="1" x14ac:dyDescent="0.2">
      <c r="A8" s="134">
        <v>3</v>
      </c>
      <c r="B8" s="140" t="s">
        <v>467</v>
      </c>
      <c r="C8" s="108" t="s">
        <v>1536</v>
      </c>
      <c r="D8" s="108" t="s">
        <v>1537</v>
      </c>
      <c r="E8" s="108" t="s">
        <v>1538</v>
      </c>
      <c r="F8" s="108" t="s">
        <v>1539</v>
      </c>
      <c r="G8" s="108" t="s">
        <v>772</v>
      </c>
      <c r="H8" s="108" t="s">
        <v>1540</v>
      </c>
      <c r="I8" s="108" t="s">
        <v>712</v>
      </c>
      <c r="J8" s="108" t="s">
        <v>1541</v>
      </c>
      <c r="K8" s="108" t="s">
        <v>1542</v>
      </c>
      <c r="L8" s="108" t="s">
        <v>764</v>
      </c>
      <c r="M8" s="108" t="s">
        <v>1543</v>
      </c>
      <c r="N8" s="108" t="s">
        <v>796</v>
      </c>
      <c r="O8" s="108" t="s">
        <v>746</v>
      </c>
      <c r="P8" s="108" t="s">
        <v>1544</v>
      </c>
      <c r="Q8" s="108" t="s">
        <v>1545</v>
      </c>
      <c r="R8" s="108" t="s">
        <v>1546</v>
      </c>
      <c r="S8" s="108" t="s">
        <v>1547</v>
      </c>
      <c r="T8" s="108" t="s">
        <v>1548</v>
      </c>
      <c r="U8" s="108" t="s">
        <v>1549</v>
      </c>
      <c r="V8" s="108" t="s">
        <v>1550</v>
      </c>
      <c r="W8" s="108" t="s">
        <v>704</v>
      </c>
      <c r="X8" s="108" t="s">
        <v>1551</v>
      </c>
      <c r="Y8" s="108" t="s">
        <v>1552</v>
      </c>
      <c r="Z8" s="108" t="s">
        <v>1553</v>
      </c>
      <c r="AA8" s="108" t="s">
        <v>824</v>
      </c>
      <c r="AB8" s="108" t="s">
        <v>1554</v>
      </c>
      <c r="AC8" s="108" t="s">
        <v>1555</v>
      </c>
      <c r="AD8" s="108" t="s">
        <v>1556</v>
      </c>
      <c r="AE8" s="108" t="s">
        <v>1557</v>
      </c>
      <c r="AF8" s="108" t="s">
        <v>1558</v>
      </c>
      <c r="AG8" s="108" t="s">
        <v>1559</v>
      </c>
      <c r="AH8" s="108" t="s">
        <v>1560</v>
      </c>
      <c r="AI8" s="108" t="s">
        <v>836</v>
      </c>
      <c r="AJ8" s="108" t="s">
        <v>1561</v>
      </c>
      <c r="AK8" s="108" t="s">
        <v>1562</v>
      </c>
      <c r="AL8" s="108" t="s">
        <v>1563</v>
      </c>
      <c r="AM8" s="108" t="s">
        <v>1564</v>
      </c>
      <c r="AN8" s="108" t="s">
        <v>1565</v>
      </c>
      <c r="AO8" s="108" t="s">
        <v>843</v>
      </c>
      <c r="AP8" s="108" t="s">
        <v>1566</v>
      </c>
      <c r="AQ8" s="108" t="s">
        <v>792</v>
      </c>
      <c r="AR8" s="108" t="s">
        <v>1567</v>
      </c>
      <c r="AS8" s="108" t="s">
        <v>1568</v>
      </c>
      <c r="AT8" s="108" t="s">
        <v>1569</v>
      </c>
      <c r="AU8" s="108" t="s">
        <v>1570</v>
      </c>
      <c r="AV8" s="108" t="s">
        <v>766</v>
      </c>
      <c r="AW8" s="108" t="s">
        <v>1571</v>
      </c>
      <c r="AX8" s="108" t="s">
        <v>1572</v>
      </c>
    </row>
    <row r="9" spans="1:50" ht="15" customHeight="1" x14ac:dyDescent="0.2">
      <c r="A9" s="134">
        <v>4</v>
      </c>
      <c r="B9" s="140" t="s">
        <v>468</v>
      </c>
      <c r="C9" s="108" t="s">
        <v>1573</v>
      </c>
      <c r="D9" s="108" t="s">
        <v>1574</v>
      </c>
      <c r="E9" s="108" t="s">
        <v>1575</v>
      </c>
      <c r="F9" s="108" t="s">
        <v>1576</v>
      </c>
      <c r="G9" s="108" t="s">
        <v>1577</v>
      </c>
      <c r="H9" s="108" t="s">
        <v>1578</v>
      </c>
      <c r="I9" s="108" t="s">
        <v>713</v>
      </c>
      <c r="J9" s="108" t="s">
        <v>791</v>
      </c>
      <c r="K9" s="108" t="s">
        <v>782</v>
      </c>
      <c r="L9" s="108" t="s">
        <v>1579</v>
      </c>
      <c r="M9" s="108" t="s">
        <v>1580</v>
      </c>
      <c r="N9" s="108" t="s">
        <v>800</v>
      </c>
      <c r="O9" s="108" t="s">
        <v>1581</v>
      </c>
      <c r="P9" s="108" t="s">
        <v>1582</v>
      </c>
      <c r="Q9" s="108" t="s">
        <v>1583</v>
      </c>
      <c r="R9" s="108" t="s">
        <v>1584</v>
      </c>
      <c r="S9" s="108" t="s">
        <v>1585</v>
      </c>
      <c r="T9" s="108" t="s">
        <v>1586</v>
      </c>
      <c r="U9" s="108" t="s">
        <v>1587</v>
      </c>
      <c r="V9" s="108" t="s">
        <v>1588</v>
      </c>
      <c r="W9" s="108" t="s">
        <v>705</v>
      </c>
      <c r="X9" s="108" t="s">
        <v>1589</v>
      </c>
      <c r="Y9" s="108" t="s">
        <v>1590</v>
      </c>
      <c r="Z9" s="108" t="s">
        <v>1591</v>
      </c>
      <c r="AA9" s="108" t="s">
        <v>1592</v>
      </c>
      <c r="AB9" s="108" t="s">
        <v>1593</v>
      </c>
      <c r="AC9" s="108" t="s">
        <v>738</v>
      </c>
      <c r="AD9" s="108" t="s">
        <v>1594</v>
      </c>
      <c r="AE9" s="108" t="s">
        <v>1595</v>
      </c>
      <c r="AF9" s="108" t="s">
        <v>1596</v>
      </c>
      <c r="AG9" s="108" t="s">
        <v>1597</v>
      </c>
      <c r="AH9" s="108" t="s">
        <v>1598</v>
      </c>
      <c r="AI9" s="108" t="s">
        <v>838</v>
      </c>
      <c r="AJ9" s="108" t="s">
        <v>1599</v>
      </c>
      <c r="AK9" s="108" t="s">
        <v>1600</v>
      </c>
      <c r="AL9" s="108" t="s">
        <v>1601</v>
      </c>
      <c r="AM9" s="108" t="s">
        <v>1602</v>
      </c>
      <c r="AN9" s="108" t="s">
        <v>1603</v>
      </c>
      <c r="AO9" s="108" t="s">
        <v>1604</v>
      </c>
      <c r="AP9" s="108" t="s">
        <v>1605</v>
      </c>
      <c r="AQ9" s="108" t="s">
        <v>858</v>
      </c>
      <c r="AR9" s="108" t="s">
        <v>1606</v>
      </c>
      <c r="AS9" s="108" t="s">
        <v>1607</v>
      </c>
      <c r="AT9" s="108" t="s">
        <v>1608</v>
      </c>
      <c r="AU9" s="108" t="s">
        <v>864</v>
      </c>
      <c r="AV9" s="108" t="s">
        <v>1609</v>
      </c>
      <c r="AW9" s="108" t="s">
        <v>1610</v>
      </c>
      <c r="AX9" s="108" t="s">
        <v>1611</v>
      </c>
    </row>
    <row r="10" spans="1:50" ht="15" customHeight="1" x14ac:dyDescent="0.2">
      <c r="A10" s="134">
        <v>5</v>
      </c>
      <c r="B10" s="140" t="s">
        <v>469</v>
      </c>
      <c r="C10" s="108" t="s">
        <v>1612</v>
      </c>
      <c r="D10" s="108" t="s">
        <v>1613</v>
      </c>
      <c r="E10" s="108" t="s">
        <v>1614</v>
      </c>
      <c r="F10" s="108" t="s">
        <v>1615</v>
      </c>
      <c r="G10" s="108" t="s">
        <v>773</v>
      </c>
      <c r="H10" s="108" t="s">
        <v>1616</v>
      </c>
      <c r="I10" s="108" t="s">
        <v>1617</v>
      </c>
      <c r="J10" s="108" t="s">
        <v>1618</v>
      </c>
      <c r="K10" s="108" t="s">
        <v>1619</v>
      </c>
      <c r="L10" s="108" t="s">
        <v>1620</v>
      </c>
      <c r="M10" s="108" t="s">
        <v>1621</v>
      </c>
      <c r="N10" s="108" t="s">
        <v>809</v>
      </c>
      <c r="O10" s="108" t="s">
        <v>747</v>
      </c>
      <c r="P10" s="108" t="s">
        <v>1622</v>
      </c>
      <c r="Q10" s="108" t="s">
        <v>1623</v>
      </c>
      <c r="R10" s="108" t="s">
        <v>1624</v>
      </c>
      <c r="S10" s="108" t="s">
        <v>1625</v>
      </c>
      <c r="T10" s="108" t="s">
        <v>1626</v>
      </c>
      <c r="U10" s="108" t="s">
        <v>1627</v>
      </c>
      <c r="V10" s="108" t="s">
        <v>1628</v>
      </c>
      <c r="W10" s="108" t="s">
        <v>1629</v>
      </c>
      <c r="X10" s="108" t="s">
        <v>1630</v>
      </c>
      <c r="Y10" s="108" t="s">
        <v>1631</v>
      </c>
      <c r="Z10" s="108" t="s">
        <v>1632</v>
      </c>
      <c r="AA10" s="108" t="s">
        <v>1633</v>
      </c>
      <c r="AB10" s="108" t="s">
        <v>1634</v>
      </c>
      <c r="AC10" s="108" t="s">
        <v>745</v>
      </c>
      <c r="AD10" s="108" t="s">
        <v>1635</v>
      </c>
      <c r="AE10" s="108" t="s">
        <v>830</v>
      </c>
      <c r="AF10" s="108" t="s">
        <v>1636</v>
      </c>
      <c r="AG10" s="108" t="s">
        <v>1637</v>
      </c>
      <c r="AH10" s="108" t="s">
        <v>1638</v>
      </c>
      <c r="AI10" s="108" t="s">
        <v>1639</v>
      </c>
      <c r="AJ10" s="108" t="s">
        <v>1640</v>
      </c>
      <c r="AK10" s="108" t="s">
        <v>1641</v>
      </c>
      <c r="AL10" s="108" t="s">
        <v>1642</v>
      </c>
      <c r="AM10" s="108" t="s">
        <v>1643</v>
      </c>
      <c r="AN10" s="108" t="s">
        <v>1644</v>
      </c>
      <c r="AO10" s="108" t="s">
        <v>853</v>
      </c>
      <c r="AP10" s="108" t="s">
        <v>1645</v>
      </c>
      <c r="AQ10" s="108" t="s">
        <v>1646</v>
      </c>
      <c r="AR10" s="108" t="s">
        <v>1647</v>
      </c>
      <c r="AS10" s="108" t="s">
        <v>1648</v>
      </c>
      <c r="AT10" s="108" t="s">
        <v>1649</v>
      </c>
      <c r="AU10" s="108" t="s">
        <v>865</v>
      </c>
      <c r="AV10" s="108" t="s">
        <v>1650</v>
      </c>
      <c r="AW10" s="108" t="s">
        <v>1651</v>
      </c>
      <c r="AX10" s="108" t="s">
        <v>1652</v>
      </c>
    </row>
    <row r="11" spans="1:50" ht="15" customHeight="1" x14ac:dyDescent="0.2">
      <c r="A11" s="134">
        <v>6</v>
      </c>
      <c r="B11" s="140" t="s">
        <v>470</v>
      </c>
      <c r="C11" s="108" t="s">
        <v>1653</v>
      </c>
      <c r="D11" s="108" t="s">
        <v>1654</v>
      </c>
      <c r="E11" s="108" t="s">
        <v>1655</v>
      </c>
      <c r="F11" s="108" t="s">
        <v>1656</v>
      </c>
      <c r="G11" s="108" t="s">
        <v>1657</v>
      </c>
      <c r="H11" s="108" t="s">
        <v>1658</v>
      </c>
      <c r="I11" s="108" t="s">
        <v>714</v>
      </c>
      <c r="J11" s="108" t="s">
        <v>790</v>
      </c>
      <c r="K11" s="108" t="s">
        <v>1659</v>
      </c>
      <c r="L11" s="108" t="s">
        <v>765</v>
      </c>
      <c r="M11" s="108" t="s">
        <v>1660</v>
      </c>
      <c r="N11" s="108" t="s">
        <v>1661</v>
      </c>
      <c r="O11" s="108" t="s">
        <v>1662</v>
      </c>
      <c r="P11" s="108" t="s">
        <v>1663</v>
      </c>
      <c r="Q11" s="108" t="s">
        <v>1664</v>
      </c>
      <c r="R11" s="108" t="s">
        <v>1665</v>
      </c>
      <c r="S11" s="108" t="s">
        <v>812</v>
      </c>
      <c r="T11" s="108" t="s">
        <v>1666</v>
      </c>
      <c r="U11" s="108" t="s">
        <v>1667</v>
      </c>
      <c r="V11" s="108" t="s">
        <v>1668</v>
      </c>
      <c r="W11" s="108" t="s">
        <v>1669</v>
      </c>
      <c r="X11" s="108" t="s">
        <v>1670</v>
      </c>
      <c r="Y11" s="108" t="s">
        <v>1671</v>
      </c>
      <c r="Z11" s="108" t="s">
        <v>1672</v>
      </c>
      <c r="AA11" s="108" t="s">
        <v>828</v>
      </c>
      <c r="AB11" s="108" t="s">
        <v>1673</v>
      </c>
      <c r="AC11" s="108" t="s">
        <v>1674</v>
      </c>
      <c r="AD11" s="108" t="s">
        <v>1675</v>
      </c>
      <c r="AE11" s="108" t="s">
        <v>1676</v>
      </c>
      <c r="AF11" s="108" t="s">
        <v>1677</v>
      </c>
      <c r="AG11" s="108" t="s">
        <v>1678</v>
      </c>
      <c r="AH11" s="108" t="s">
        <v>1679</v>
      </c>
      <c r="AI11" s="108" t="s">
        <v>839</v>
      </c>
      <c r="AJ11" s="108" t="s">
        <v>1680</v>
      </c>
      <c r="AK11" s="108" t="s">
        <v>1681</v>
      </c>
      <c r="AL11" s="108" t="s">
        <v>1682</v>
      </c>
      <c r="AM11" s="108" t="s">
        <v>1683</v>
      </c>
      <c r="AN11" s="108" t="s">
        <v>1684</v>
      </c>
      <c r="AO11" s="108" t="s">
        <v>1685</v>
      </c>
      <c r="AP11" s="108" t="s">
        <v>1686</v>
      </c>
      <c r="AQ11" s="108" t="s">
        <v>1687</v>
      </c>
      <c r="AR11" s="108" t="s">
        <v>1688</v>
      </c>
      <c r="AS11" s="108" t="s">
        <v>1689</v>
      </c>
      <c r="AT11" s="108" t="s">
        <v>1690</v>
      </c>
      <c r="AU11" s="108" t="s">
        <v>1691</v>
      </c>
      <c r="AV11" s="108" t="s">
        <v>768</v>
      </c>
      <c r="AW11" s="108" t="s">
        <v>1692</v>
      </c>
      <c r="AX11" s="108" t="s">
        <v>1693</v>
      </c>
    </row>
    <row r="12" spans="1:50" ht="15" customHeight="1" x14ac:dyDescent="0.2">
      <c r="A12" s="134">
        <v>7</v>
      </c>
      <c r="B12" s="140" t="s">
        <v>471</v>
      </c>
      <c r="C12" s="108" t="s">
        <v>1694</v>
      </c>
      <c r="D12" s="108" t="s">
        <v>1695</v>
      </c>
      <c r="E12" s="108" t="s">
        <v>1696</v>
      </c>
      <c r="F12" s="108" t="s">
        <v>1697</v>
      </c>
      <c r="G12" s="108" t="s">
        <v>1698</v>
      </c>
      <c r="H12" s="108" t="s">
        <v>1699</v>
      </c>
      <c r="I12" s="108" t="s">
        <v>1700</v>
      </c>
      <c r="J12" s="108" t="s">
        <v>1701</v>
      </c>
      <c r="K12" s="108" t="s">
        <v>1702</v>
      </c>
      <c r="L12" s="108" t="s">
        <v>1703</v>
      </c>
      <c r="M12" s="108" t="s">
        <v>1704</v>
      </c>
      <c r="N12" s="108" t="s">
        <v>1705</v>
      </c>
      <c r="O12" s="108" t="s">
        <v>1706</v>
      </c>
      <c r="P12" s="108" t="s">
        <v>1707</v>
      </c>
      <c r="Q12" s="108" t="s">
        <v>761</v>
      </c>
      <c r="R12" s="108" t="s">
        <v>1708</v>
      </c>
      <c r="S12" s="108" t="s">
        <v>1709</v>
      </c>
      <c r="T12" s="108" t="s">
        <v>1710</v>
      </c>
      <c r="U12" s="108" t="s">
        <v>1711</v>
      </c>
      <c r="V12" s="108" t="s">
        <v>1712</v>
      </c>
      <c r="W12" s="108" t="s">
        <v>706</v>
      </c>
      <c r="X12" s="108" t="s">
        <v>1713</v>
      </c>
      <c r="Y12" s="108" t="s">
        <v>1714</v>
      </c>
      <c r="Z12" s="108" t="s">
        <v>1715</v>
      </c>
      <c r="AA12" s="108" t="s">
        <v>1716</v>
      </c>
      <c r="AB12" s="108" t="s">
        <v>1717</v>
      </c>
      <c r="AC12" s="108" t="s">
        <v>1718</v>
      </c>
      <c r="AD12" s="108" t="s">
        <v>1719</v>
      </c>
      <c r="AE12" s="108" t="s">
        <v>1720</v>
      </c>
      <c r="AF12" s="108" t="s">
        <v>1721</v>
      </c>
      <c r="AG12" s="108" t="s">
        <v>1722</v>
      </c>
      <c r="AH12" s="108" t="s">
        <v>1723</v>
      </c>
      <c r="AI12" s="108" t="s">
        <v>1724</v>
      </c>
      <c r="AJ12" s="108" t="s">
        <v>1725</v>
      </c>
      <c r="AK12" s="108" t="s">
        <v>1726</v>
      </c>
      <c r="AL12" s="108" t="s">
        <v>1727</v>
      </c>
      <c r="AM12" s="108" t="s">
        <v>1728</v>
      </c>
      <c r="AN12" s="108" t="s">
        <v>1729</v>
      </c>
      <c r="AO12" s="108" t="s">
        <v>845</v>
      </c>
      <c r="AP12" s="108" t="s">
        <v>1730</v>
      </c>
      <c r="AQ12" s="108" t="s">
        <v>1731</v>
      </c>
      <c r="AR12" s="108" t="s">
        <v>1732</v>
      </c>
      <c r="AS12" s="108" t="s">
        <v>1733</v>
      </c>
      <c r="AT12" s="108" t="s">
        <v>1734</v>
      </c>
      <c r="AU12" s="108" t="s">
        <v>1735</v>
      </c>
      <c r="AV12" s="108" t="s">
        <v>1736</v>
      </c>
      <c r="AW12" s="108" t="s">
        <v>1737</v>
      </c>
      <c r="AX12" s="108" t="s">
        <v>1738</v>
      </c>
    </row>
    <row r="13" spans="1:50" ht="15" customHeight="1" x14ac:dyDescent="0.2">
      <c r="A13" s="134">
        <v>8</v>
      </c>
      <c r="B13" s="140" t="s">
        <v>472</v>
      </c>
      <c r="C13" s="108" t="s">
        <v>1739</v>
      </c>
      <c r="D13" s="108" t="s">
        <v>1740</v>
      </c>
      <c r="E13" s="108" t="s">
        <v>1741</v>
      </c>
      <c r="F13" s="108" t="s">
        <v>1742</v>
      </c>
      <c r="G13" s="108" t="s">
        <v>1743</v>
      </c>
      <c r="H13" s="108" t="s">
        <v>1744</v>
      </c>
      <c r="I13" s="108" t="s">
        <v>715</v>
      </c>
      <c r="J13" s="108" t="s">
        <v>1745</v>
      </c>
      <c r="K13" s="108" t="s">
        <v>780</v>
      </c>
      <c r="L13" s="108" t="s">
        <v>1746</v>
      </c>
      <c r="M13" s="108" t="s">
        <v>1747</v>
      </c>
      <c r="N13" s="108" t="s">
        <v>1748</v>
      </c>
      <c r="O13" s="108" t="s">
        <v>748</v>
      </c>
      <c r="P13" s="108" t="s">
        <v>1749</v>
      </c>
      <c r="Q13" s="108" t="s">
        <v>1750</v>
      </c>
      <c r="R13" s="108" t="s">
        <v>1751</v>
      </c>
      <c r="S13" s="108" t="s">
        <v>1752</v>
      </c>
      <c r="T13" s="108" t="s">
        <v>1753</v>
      </c>
      <c r="U13" s="108" t="s">
        <v>1754</v>
      </c>
      <c r="V13" s="108" t="s">
        <v>1755</v>
      </c>
      <c r="W13" s="108" t="s">
        <v>818</v>
      </c>
      <c r="X13" s="108" t="s">
        <v>1756</v>
      </c>
      <c r="Y13" s="108" t="s">
        <v>1757</v>
      </c>
      <c r="Z13" s="108" t="s">
        <v>1758</v>
      </c>
      <c r="AA13" s="108" t="s">
        <v>1759</v>
      </c>
      <c r="AB13" s="108" t="s">
        <v>1760</v>
      </c>
      <c r="AC13" s="108" t="s">
        <v>1761</v>
      </c>
      <c r="AD13" s="108" t="s">
        <v>1762</v>
      </c>
      <c r="AE13" s="108" t="s">
        <v>1763</v>
      </c>
      <c r="AF13" s="108" t="s">
        <v>1764</v>
      </c>
      <c r="AG13" s="108" t="s">
        <v>1765</v>
      </c>
      <c r="AH13" s="108" t="s">
        <v>1766</v>
      </c>
      <c r="AI13" s="108" t="s">
        <v>1767</v>
      </c>
      <c r="AJ13" s="108" t="s">
        <v>1768</v>
      </c>
      <c r="AK13" s="108" t="s">
        <v>1769</v>
      </c>
      <c r="AL13" s="108" t="s">
        <v>1770</v>
      </c>
      <c r="AM13" s="108" t="s">
        <v>1771</v>
      </c>
      <c r="AN13" s="108" t="s">
        <v>1772</v>
      </c>
      <c r="AO13" s="108" t="s">
        <v>852</v>
      </c>
      <c r="AP13" s="108" t="s">
        <v>1773</v>
      </c>
      <c r="AQ13" s="108" t="s">
        <v>1774</v>
      </c>
      <c r="AR13" s="108" t="s">
        <v>1775</v>
      </c>
      <c r="AS13" s="108" t="s">
        <v>1776</v>
      </c>
      <c r="AT13" s="108" t="s">
        <v>1777</v>
      </c>
      <c r="AU13" s="108" t="s">
        <v>862</v>
      </c>
      <c r="AV13" s="108" t="s">
        <v>1778</v>
      </c>
      <c r="AW13" s="108" t="s">
        <v>1779</v>
      </c>
      <c r="AX13" s="108" t="s">
        <v>1780</v>
      </c>
    </row>
    <row r="14" spans="1:50" ht="15" customHeight="1" x14ac:dyDescent="0.2">
      <c r="A14" s="134">
        <v>9</v>
      </c>
      <c r="B14" s="140" t="s">
        <v>473</v>
      </c>
      <c r="C14" s="108" t="s">
        <v>1781</v>
      </c>
      <c r="D14" s="108" t="s">
        <v>1782</v>
      </c>
      <c r="E14" s="108" t="s">
        <v>1783</v>
      </c>
      <c r="F14" s="108" t="s">
        <v>1784</v>
      </c>
      <c r="G14" s="108" t="s">
        <v>1785</v>
      </c>
      <c r="H14" s="108" t="s">
        <v>1786</v>
      </c>
      <c r="I14" s="108" t="s">
        <v>716</v>
      </c>
      <c r="J14" s="108" t="s">
        <v>1787</v>
      </c>
      <c r="K14" s="108" t="s">
        <v>1788</v>
      </c>
      <c r="L14" s="108" t="s">
        <v>1789</v>
      </c>
      <c r="M14" s="108" t="s">
        <v>1790</v>
      </c>
      <c r="N14" s="108" t="s">
        <v>1791</v>
      </c>
      <c r="O14" s="108" t="s">
        <v>749</v>
      </c>
      <c r="P14" s="108" t="s">
        <v>1792</v>
      </c>
      <c r="Q14" s="108" t="s">
        <v>1793</v>
      </c>
      <c r="R14" s="108" t="s">
        <v>1794</v>
      </c>
      <c r="S14" s="108" t="s">
        <v>814</v>
      </c>
      <c r="T14" s="108" t="s">
        <v>1795</v>
      </c>
      <c r="U14" s="108" t="s">
        <v>1796</v>
      </c>
      <c r="V14" s="108" t="s">
        <v>724</v>
      </c>
      <c r="W14" s="108" t="s">
        <v>1797</v>
      </c>
      <c r="X14" s="108" t="s">
        <v>1798</v>
      </c>
      <c r="Y14" s="108" t="s">
        <v>1799</v>
      </c>
      <c r="Z14" s="108" t="s">
        <v>760</v>
      </c>
      <c r="AA14" s="108" t="s">
        <v>1800</v>
      </c>
      <c r="AB14" s="108" t="s">
        <v>1801</v>
      </c>
      <c r="AC14" s="108" t="s">
        <v>1802</v>
      </c>
      <c r="AD14" s="108" t="s">
        <v>1803</v>
      </c>
      <c r="AE14" s="108" t="s">
        <v>833</v>
      </c>
      <c r="AF14" s="108" t="s">
        <v>1804</v>
      </c>
      <c r="AG14" s="108" t="s">
        <v>1805</v>
      </c>
      <c r="AH14" s="108" t="s">
        <v>1806</v>
      </c>
      <c r="AI14" s="108" t="s">
        <v>1807</v>
      </c>
      <c r="AJ14" s="108" t="s">
        <v>1808</v>
      </c>
      <c r="AK14" s="108" t="s">
        <v>1809</v>
      </c>
      <c r="AL14" s="108" t="s">
        <v>1810</v>
      </c>
      <c r="AM14" s="108" t="s">
        <v>1811</v>
      </c>
      <c r="AN14" s="108" t="s">
        <v>1812</v>
      </c>
      <c r="AO14" s="108" t="s">
        <v>1813</v>
      </c>
      <c r="AP14" s="108" t="s">
        <v>1814</v>
      </c>
      <c r="AQ14" s="108" t="s">
        <v>1815</v>
      </c>
      <c r="AR14" s="108" t="s">
        <v>1816</v>
      </c>
      <c r="AS14" s="108" t="s">
        <v>1817</v>
      </c>
      <c r="AT14" s="108" t="s">
        <v>1818</v>
      </c>
      <c r="AU14" s="108" t="s">
        <v>1819</v>
      </c>
      <c r="AV14" s="108" t="s">
        <v>866</v>
      </c>
      <c r="AW14" s="108" t="s">
        <v>1820</v>
      </c>
      <c r="AX14" s="108" t="s">
        <v>1821</v>
      </c>
    </row>
    <row r="15" spans="1:50" ht="15" customHeight="1" x14ac:dyDescent="0.2">
      <c r="A15" s="134">
        <v>10</v>
      </c>
      <c r="B15" s="140" t="s">
        <v>474</v>
      </c>
      <c r="C15" s="108" t="s">
        <v>1822</v>
      </c>
      <c r="D15" s="108" t="s">
        <v>1823</v>
      </c>
      <c r="E15" s="108" t="s">
        <v>1824</v>
      </c>
      <c r="F15" s="108" t="s">
        <v>1825</v>
      </c>
      <c r="G15" s="108" t="s">
        <v>1826</v>
      </c>
      <c r="H15" s="108" t="s">
        <v>1827</v>
      </c>
      <c r="I15" s="108" t="s">
        <v>1828</v>
      </c>
      <c r="J15" s="108" t="s">
        <v>789</v>
      </c>
      <c r="K15" s="108" t="s">
        <v>1829</v>
      </c>
      <c r="L15" s="108" t="s">
        <v>1830</v>
      </c>
      <c r="M15" s="108" t="s">
        <v>1831</v>
      </c>
      <c r="N15" s="108" t="s">
        <v>798</v>
      </c>
      <c r="O15" s="108" t="s">
        <v>1832</v>
      </c>
      <c r="P15" s="108" t="s">
        <v>1833</v>
      </c>
      <c r="Q15" s="108" t="s">
        <v>1834</v>
      </c>
      <c r="R15" s="108" t="s">
        <v>1835</v>
      </c>
      <c r="S15" s="108" t="s">
        <v>1836</v>
      </c>
      <c r="T15" s="108" t="s">
        <v>1837</v>
      </c>
      <c r="U15" s="108" t="s">
        <v>1838</v>
      </c>
      <c r="V15" s="108" t="s">
        <v>725</v>
      </c>
      <c r="W15" s="108" t="s">
        <v>1839</v>
      </c>
      <c r="X15" s="108" t="s">
        <v>1840</v>
      </c>
      <c r="Y15" s="108" t="s">
        <v>1841</v>
      </c>
      <c r="Z15" s="108" t="s">
        <v>1842</v>
      </c>
      <c r="AA15" s="108" t="s">
        <v>1843</v>
      </c>
      <c r="AB15" s="108" t="s">
        <v>1844</v>
      </c>
      <c r="AC15" s="108" t="s">
        <v>744</v>
      </c>
      <c r="AD15" s="108" t="s">
        <v>1845</v>
      </c>
      <c r="AE15" s="108" t="s">
        <v>829</v>
      </c>
      <c r="AF15" s="108" t="s">
        <v>1846</v>
      </c>
      <c r="AG15" s="108" t="s">
        <v>1847</v>
      </c>
      <c r="AH15" s="108" t="s">
        <v>1848</v>
      </c>
      <c r="AI15" s="108" t="s">
        <v>1849</v>
      </c>
      <c r="AJ15" s="108" t="s">
        <v>1850</v>
      </c>
      <c r="AK15" s="108" t="s">
        <v>1851</v>
      </c>
      <c r="AL15" s="108" t="s">
        <v>1852</v>
      </c>
      <c r="AM15" s="108" t="s">
        <v>1853</v>
      </c>
      <c r="AN15" s="108" t="s">
        <v>1854</v>
      </c>
      <c r="AO15" s="108" t="s">
        <v>846</v>
      </c>
      <c r="AP15" s="108" t="s">
        <v>1855</v>
      </c>
      <c r="AQ15" s="108" t="s">
        <v>1856</v>
      </c>
      <c r="AR15" s="108" t="s">
        <v>1857</v>
      </c>
      <c r="AS15" s="108" t="s">
        <v>1858</v>
      </c>
      <c r="AT15" s="108" t="s">
        <v>1859</v>
      </c>
      <c r="AU15" s="108" t="s">
        <v>1860</v>
      </c>
      <c r="AV15" s="108" t="s">
        <v>868</v>
      </c>
      <c r="AW15" s="108" t="s">
        <v>1861</v>
      </c>
      <c r="AX15" s="108" t="s">
        <v>1862</v>
      </c>
    </row>
    <row r="16" spans="1:50" ht="15" customHeight="1" x14ac:dyDescent="0.2">
      <c r="A16" s="134">
        <v>11</v>
      </c>
      <c r="B16" s="140" t="s">
        <v>475</v>
      </c>
      <c r="C16" s="108" t="s">
        <v>1863</v>
      </c>
      <c r="D16" s="108" t="s">
        <v>1864</v>
      </c>
      <c r="E16" s="108" t="s">
        <v>1865</v>
      </c>
      <c r="F16" s="108" t="s">
        <v>1866</v>
      </c>
      <c r="G16" s="108" t="s">
        <v>774</v>
      </c>
      <c r="H16" s="108" t="s">
        <v>1867</v>
      </c>
      <c r="I16" s="108" t="s">
        <v>1868</v>
      </c>
      <c r="J16" s="108" t="s">
        <v>1869</v>
      </c>
      <c r="K16" s="108" t="s">
        <v>1870</v>
      </c>
      <c r="L16" s="108" t="s">
        <v>1871</v>
      </c>
      <c r="M16" s="108" t="s">
        <v>1872</v>
      </c>
      <c r="N16" s="108" t="s">
        <v>803</v>
      </c>
      <c r="O16" s="108" t="s">
        <v>1873</v>
      </c>
      <c r="P16" s="108" t="s">
        <v>1874</v>
      </c>
      <c r="Q16" s="108" t="s">
        <v>1875</v>
      </c>
      <c r="R16" s="108" t="s">
        <v>1876</v>
      </c>
      <c r="S16" s="108" t="s">
        <v>811</v>
      </c>
      <c r="T16" s="108" t="s">
        <v>1877</v>
      </c>
      <c r="U16" s="108" t="s">
        <v>1878</v>
      </c>
      <c r="V16" s="108" t="s">
        <v>726</v>
      </c>
      <c r="W16" s="108" t="s">
        <v>1879</v>
      </c>
      <c r="X16" s="108" t="s">
        <v>1880</v>
      </c>
      <c r="Y16" s="108" t="s">
        <v>1881</v>
      </c>
      <c r="Z16" s="108" t="s">
        <v>1882</v>
      </c>
      <c r="AA16" s="108" t="s">
        <v>826</v>
      </c>
      <c r="AB16" s="108" t="s">
        <v>1883</v>
      </c>
      <c r="AC16" s="108" t="s">
        <v>1884</v>
      </c>
      <c r="AD16" s="108" t="s">
        <v>1885</v>
      </c>
      <c r="AE16" s="108" t="s">
        <v>1886</v>
      </c>
      <c r="AF16" s="108" t="s">
        <v>1887</v>
      </c>
      <c r="AG16" s="108" t="s">
        <v>1888</v>
      </c>
      <c r="AH16" s="108" t="s">
        <v>1889</v>
      </c>
      <c r="AI16" s="108" t="s">
        <v>1890</v>
      </c>
      <c r="AJ16" s="108" t="s">
        <v>1891</v>
      </c>
      <c r="AK16" s="108" t="s">
        <v>1892</v>
      </c>
      <c r="AL16" s="108" t="s">
        <v>1893</v>
      </c>
      <c r="AM16" s="108" t="s">
        <v>1894</v>
      </c>
      <c r="AN16" s="108" t="s">
        <v>1895</v>
      </c>
      <c r="AO16" s="108" t="s">
        <v>854</v>
      </c>
      <c r="AP16" s="108" t="s">
        <v>1896</v>
      </c>
      <c r="AQ16" s="108" t="s">
        <v>1897</v>
      </c>
      <c r="AR16" s="108" t="s">
        <v>1898</v>
      </c>
      <c r="AS16" s="108" t="s">
        <v>1899</v>
      </c>
      <c r="AT16" s="108" t="s">
        <v>1900</v>
      </c>
      <c r="AU16" s="108" t="s">
        <v>1901</v>
      </c>
      <c r="AV16" s="108" t="s">
        <v>1902</v>
      </c>
      <c r="AW16" s="108" t="s">
        <v>1903</v>
      </c>
      <c r="AX16" s="108" t="s">
        <v>1904</v>
      </c>
    </row>
    <row r="17" spans="1:50" ht="15" customHeight="1" x14ac:dyDescent="0.2">
      <c r="A17" s="134">
        <v>12</v>
      </c>
      <c r="B17" s="140" t="s">
        <v>476</v>
      </c>
      <c r="C17" s="108" t="s">
        <v>1905</v>
      </c>
      <c r="D17" s="108" t="s">
        <v>1906</v>
      </c>
      <c r="E17" s="108" t="s">
        <v>1907</v>
      </c>
      <c r="F17" s="108" t="s">
        <v>1908</v>
      </c>
      <c r="G17" s="108" t="s">
        <v>1909</v>
      </c>
      <c r="H17" s="108" t="s">
        <v>1910</v>
      </c>
      <c r="I17" s="108" t="s">
        <v>1911</v>
      </c>
      <c r="J17" s="108" t="s">
        <v>1912</v>
      </c>
      <c r="K17" s="108" t="s">
        <v>1913</v>
      </c>
      <c r="L17" s="108" t="s">
        <v>1914</v>
      </c>
      <c r="M17" s="108" t="s">
        <v>1915</v>
      </c>
      <c r="N17" s="108" t="s">
        <v>806</v>
      </c>
      <c r="O17" s="108" t="s">
        <v>750</v>
      </c>
      <c r="P17" s="108" t="s">
        <v>1916</v>
      </c>
      <c r="Q17" s="108" t="s">
        <v>1917</v>
      </c>
      <c r="R17" s="108" t="s">
        <v>1918</v>
      </c>
      <c r="S17" s="108" t="s">
        <v>1919</v>
      </c>
      <c r="T17" s="108" t="s">
        <v>1920</v>
      </c>
      <c r="U17" s="108" t="s">
        <v>1921</v>
      </c>
      <c r="V17" s="108" t="s">
        <v>1922</v>
      </c>
      <c r="W17" s="108" t="s">
        <v>1923</v>
      </c>
      <c r="X17" s="108" t="s">
        <v>1924</v>
      </c>
      <c r="Y17" s="108" t="s">
        <v>1925</v>
      </c>
      <c r="Z17" s="108" t="s">
        <v>1926</v>
      </c>
      <c r="AA17" s="108" t="s">
        <v>1927</v>
      </c>
      <c r="AB17" s="108" t="s">
        <v>1928</v>
      </c>
      <c r="AC17" s="108" t="s">
        <v>1929</v>
      </c>
      <c r="AD17" s="108" t="s">
        <v>1930</v>
      </c>
      <c r="AE17" s="108" t="s">
        <v>1931</v>
      </c>
      <c r="AF17" s="108" t="s">
        <v>1932</v>
      </c>
      <c r="AG17" s="108" t="s">
        <v>1933</v>
      </c>
      <c r="AH17" s="108" t="s">
        <v>1934</v>
      </c>
      <c r="AI17" s="108" t="s">
        <v>1935</v>
      </c>
      <c r="AJ17" s="108" t="s">
        <v>702</v>
      </c>
      <c r="AK17" s="108" t="s">
        <v>1936</v>
      </c>
      <c r="AL17" s="108" t="s">
        <v>1937</v>
      </c>
      <c r="AM17" s="108" t="s">
        <v>1938</v>
      </c>
      <c r="AN17" s="108" t="s">
        <v>1939</v>
      </c>
      <c r="AO17" s="108" t="s">
        <v>851</v>
      </c>
      <c r="AP17" s="108" t="s">
        <v>1940</v>
      </c>
      <c r="AQ17" s="108" t="s">
        <v>1941</v>
      </c>
      <c r="AR17" s="108" t="s">
        <v>1942</v>
      </c>
      <c r="AS17" s="108" t="s">
        <v>1943</v>
      </c>
      <c r="AT17" s="108" t="s">
        <v>1944</v>
      </c>
      <c r="AU17" s="108" t="s">
        <v>736</v>
      </c>
      <c r="AV17" s="108" t="s">
        <v>1945</v>
      </c>
      <c r="AW17" s="108" t="s">
        <v>1946</v>
      </c>
      <c r="AX17" s="108" t="s">
        <v>1947</v>
      </c>
    </row>
    <row r="18" spans="1:50" ht="15" customHeight="1" x14ac:dyDescent="0.2">
      <c r="A18" s="134">
        <v>13</v>
      </c>
      <c r="B18" s="140" t="s">
        <v>477</v>
      </c>
      <c r="C18" s="108" t="s">
        <v>1948</v>
      </c>
      <c r="D18" s="108" t="s">
        <v>1949</v>
      </c>
      <c r="E18" s="108" t="s">
        <v>1950</v>
      </c>
      <c r="F18" s="108" t="s">
        <v>1951</v>
      </c>
      <c r="G18" s="108" t="s">
        <v>775</v>
      </c>
      <c r="H18" s="108" t="s">
        <v>1952</v>
      </c>
      <c r="I18" s="108" t="s">
        <v>717</v>
      </c>
      <c r="J18" s="108" t="s">
        <v>1953</v>
      </c>
      <c r="K18" s="108" t="s">
        <v>1954</v>
      </c>
      <c r="L18" s="108" t="s">
        <v>1955</v>
      </c>
      <c r="M18" s="108" t="s">
        <v>1956</v>
      </c>
      <c r="N18" s="108" t="s">
        <v>804</v>
      </c>
      <c r="O18" s="108" t="s">
        <v>1957</v>
      </c>
      <c r="P18" s="108" t="s">
        <v>1958</v>
      </c>
      <c r="Q18" s="108" t="s">
        <v>1959</v>
      </c>
      <c r="R18" s="108" t="s">
        <v>1960</v>
      </c>
      <c r="S18" s="108" t="s">
        <v>763</v>
      </c>
      <c r="T18" s="108" t="s">
        <v>1961</v>
      </c>
      <c r="U18" s="108" t="s">
        <v>1962</v>
      </c>
      <c r="V18" s="108" t="s">
        <v>727</v>
      </c>
      <c r="W18" s="108" t="s">
        <v>817</v>
      </c>
      <c r="X18" s="108" t="s">
        <v>1963</v>
      </c>
      <c r="Y18" s="108" t="s">
        <v>1964</v>
      </c>
      <c r="Z18" s="108" t="s">
        <v>1965</v>
      </c>
      <c r="AA18" s="108" t="s">
        <v>1966</v>
      </c>
      <c r="AB18" s="108" t="s">
        <v>1967</v>
      </c>
      <c r="AC18" s="108" t="s">
        <v>1968</v>
      </c>
      <c r="AD18" s="108" t="s">
        <v>1969</v>
      </c>
      <c r="AE18" s="108" t="s">
        <v>1970</v>
      </c>
      <c r="AF18" s="108" t="s">
        <v>1971</v>
      </c>
      <c r="AG18" s="108" t="s">
        <v>1972</v>
      </c>
      <c r="AH18" s="108" t="s">
        <v>795</v>
      </c>
      <c r="AI18" s="108" t="s">
        <v>1973</v>
      </c>
      <c r="AJ18" s="108" t="s">
        <v>1974</v>
      </c>
      <c r="AK18" s="108" t="s">
        <v>1975</v>
      </c>
      <c r="AL18" s="108" t="s">
        <v>1976</v>
      </c>
      <c r="AM18" s="108" t="s">
        <v>1977</v>
      </c>
      <c r="AN18" s="108" t="s">
        <v>1978</v>
      </c>
      <c r="AO18" s="108" t="s">
        <v>1979</v>
      </c>
      <c r="AP18" s="108" t="s">
        <v>1980</v>
      </c>
      <c r="AQ18" s="108" t="s">
        <v>1981</v>
      </c>
      <c r="AR18" s="108" t="s">
        <v>1982</v>
      </c>
      <c r="AS18" s="108" t="s">
        <v>1983</v>
      </c>
      <c r="AT18" s="108" t="s">
        <v>1984</v>
      </c>
      <c r="AU18" s="108" t="s">
        <v>733</v>
      </c>
      <c r="AV18" s="108" t="s">
        <v>870</v>
      </c>
      <c r="AW18" s="108" t="s">
        <v>1985</v>
      </c>
      <c r="AX18" s="108" t="s">
        <v>1986</v>
      </c>
    </row>
    <row r="19" spans="1:50" ht="15" customHeight="1" x14ac:dyDescent="0.2">
      <c r="A19" s="134">
        <v>14</v>
      </c>
      <c r="B19" s="140" t="s">
        <v>478</v>
      </c>
      <c r="C19" s="108" t="s">
        <v>759</v>
      </c>
      <c r="D19" s="108" t="s">
        <v>1987</v>
      </c>
      <c r="E19" s="108" t="s">
        <v>1988</v>
      </c>
      <c r="F19" s="108" t="s">
        <v>1989</v>
      </c>
      <c r="G19" s="108" t="s">
        <v>776</v>
      </c>
      <c r="H19" s="108" t="s">
        <v>1990</v>
      </c>
      <c r="I19" s="108" t="s">
        <v>718</v>
      </c>
      <c r="J19" s="108" t="s">
        <v>1991</v>
      </c>
      <c r="K19" s="108" t="s">
        <v>1992</v>
      </c>
      <c r="L19" s="108" t="s">
        <v>1993</v>
      </c>
      <c r="M19" s="108" t="s">
        <v>1994</v>
      </c>
      <c r="N19" s="108" t="s">
        <v>1995</v>
      </c>
      <c r="O19" s="108" t="s">
        <v>751</v>
      </c>
      <c r="P19" s="108" t="s">
        <v>1996</v>
      </c>
      <c r="Q19" s="108" t="s">
        <v>1997</v>
      </c>
      <c r="R19" s="108" t="s">
        <v>1998</v>
      </c>
      <c r="S19" s="108" t="s">
        <v>815</v>
      </c>
      <c r="T19" s="108" t="s">
        <v>1999</v>
      </c>
      <c r="U19" s="108" t="s">
        <v>2000</v>
      </c>
      <c r="V19" s="108" t="s">
        <v>728</v>
      </c>
      <c r="W19" s="108" t="s">
        <v>707</v>
      </c>
      <c r="X19" s="108" t="s">
        <v>2001</v>
      </c>
      <c r="Y19" s="108" t="s">
        <v>2002</v>
      </c>
      <c r="Z19" s="108" t="s">
        <v>2003</v>
      </c>
      <c r="AA19" s="108" t="s">
        <v>2004</v>
      </c>
      <c r="AB19" s="108" t="s">
        <v>2005</v>
      </c>
      <c r="AC19" s="108" t="s">
        <v>2006</v>
      </c>
      <c r="AD19" s="108" t="s">
        <v>2007</v>
      </c>
      <c r="AE19" s="108" t="s">
        <v>834</v>
      </c>
      <c r="AF19" s="108" t="s">
        <v>2008</v>
      </c>
      <c r="AG19" s="108" t="s">
        <v>2009</v>
      </c>
      <c r="AH19" s="108" t="s">
        <v>2010</v>
      </c>
      <c r="AI19" s="108" t="s">
        <v>2011</v>
      </c>
      <c r="AJ19" s="108" t="s">
        <v>2012</v>
      </c>
      <c r="AK19" s="108" t="s">
        <v>2013</v>
      </c>
      <c r="AL19" s="108" t="s">
        <v>2014</v>
      </c>
      <c r="AM19" s="108" t="s">
        <v>2015</v>
      </c>
      <c r="AN19" s="108" t="s">
        <v>2016</v>
      </c>
      <c r="AO19" s="108" t="s">
        <v>2017</v>
      </c>
      <c r="AP19" s="108" t="s">
        <v>2018</v>
      </c>
      <c r="AQ19" s="108" t="s">
        <v>2019</v>
      </c>
      <c r="AR19" s="108" t="s">
        <v>2020</v>
      </c>
      <c r="AS19" s="108" t="s">
        <v>2021</v>
      </c>
      <c r="AT19" s="108" t="s">
        <v>2022</v>
      </c>
      <c r="AU19" s="108" t="s">
        <v>2023</v>
      </c>
      <c r="AV19" s="108" t="s">
        <v>767</v>
      </c>
      <c r="AW19" s="108" t="s">
        <v>2024</v>
      </c>
      <c r="AX19" s="108" t="s">
        <v>2025</v>
      </c>
    </row>
    <row r="20" spans="1:50" ht="15" customHeight="1" x14ac:dyDescent="0.2">
      <c r="A20" s="134">
        <v>15</v>
      </c>
      <c r="B20" s="140" t="s">
        <v>479</v>
      </c>
      <c r="C20" s="108" t="s">
        <v>2026</v>
      </c>
      <c r="D20" s="108" t="s">
        <v>2027</v>
      </c>
      <c r="E20" s="108" t="s">
        <v>2028</v>
      </c>
      <c r="F20" s="108" t="s">
        <v>2029</v>
      </c>
      <c r="G20" s="108" t="s">
        <v>2030</v>
      </c>
      <c r="H20" s="108" t="s">
        <v>2031</v>
      </c>
      <c r="I20" s="108" t="s">
        <v>2032</v>
      </c>
      <c r="J20" s="108" t="s">
        <v>786</v>
      </c>
      <c r="K20" s="108" t="s">
        <v>2033</v>
      </c>
      <c r="L20" s="108" t="s">
        <v>2034</v>
      </c>
      <c r="M20" s="108" t="s">
        <v>2035</v>
      </c>
      <c r="N20" s="108" t="s">
        <v>799</v>
      </c>
      <c r="O20" s="108" t="s">
        <v>2036</v>
      </c>
      <c r="P20" s="108" t="s">
        <v>2037</v>
      </c>
      <c r="Q20" s="108" t="s">
        <v>2038</v>
      </c>
      <c r="R20" s="108" t="s">
        <v>2039</v>
      </c>
      <c r="S20" s="108" t="s">
        <v>2040</v>
      </c>
      <c r="T20" s="108" t="s">
        <v>2041</v>
      </c>
      <c r="U20" s="108" t="s">
        <v>2042</v>
      </c>
      <c r="V20" s="108" t="s">
        <v>2043</v>
      </c>
      <c r="W20" s="108" t="s">
        <v>2044</v>
      </c>
      <c r="X20" s="108" t="s">
        <v>2045</v>
      </c>
      <c r="Y20" s="108" t="s">
        <v>2046</v>
      </c>
      <c r="Z20" s="108" t="s">
        <v>2047</v>
      </c>
      <c r="AA20" s="108" t="s">
        <v>822</v>
      </c>
      <c r="AB20" s="108" t="s">
        <v>2048</v>
      </c>
      <c r="AC20" s="108" t="s">
        <v>2049</v>
      </c>
      <c r="AD20" s="108" t="s">
        <v>2050</v>
      </c>
      <c r="AE20" s="108" t="s">
        <v>2051</v>
      </c>
      <c r="AF20" s="108" t="s">
        <v>2052</v>
      </c>
      <c r="AG20" s="108" t="s">
        <v>758</v>
      </c>
      <c r="AH20" s="108" t="s">
        <v>2053</v>
      </c>
      <c r="AI20" s="108" t="s">
        <v>2054</v>
      </c>
      <c r="AJ20" s="108" t="s">
        <v>703</v>
      </c>
      <c r="AK20" s="108" t="s">
        <v>2055</v>
      </c>
      <c r="AL20" s="108" t="s">
        <v>2056</v>
      </c>
      <c r="AM20" s="108" t="s">
        <v>2057</v>
      </c>
      <c r="AN20" s="108" t="s">
        <v>2058</v>
      </c>
      <c r="AO20" s="108" t="s">
        <v>2059</v>
      </c>
      <c r="AP20" s="108" t="s">
        <v>2060</v>
      </c>
      <c r="AQ20" s="108" t="s">
        <v>2061</v>
      </c>
      <c r="AR20" s="108" t="s">
        <v>2062</v>
      </c>
      <c r="AS20" s="108" t="s">
        <v>2063</v>
      </c>
      <c r="AT20" s="108" t="s">
        <v>2064</v>
      </c>
      <c r="AU20" s="108" t="s">
        <v>2065</v>
      </c>
      <c r="AV20" s="108" t="s">
        <v>872</v>
      </c>
      <c r="AW20" s="108" t="s">
        <v>793</v>
      </c>
      <c r="AX20" s="108" t="s">
        <v>2066</v>
      </c>
    </row>
    <row r="21" spans="1:50" ht="15" customHeight="1" x14ac:dyDescent="0.2">
      <c r="A21" s="134">
        <v>16</v>
      </c>
      <c r="B21" s="140" t="s">
        <v>480</v>
      </c>
      <c r="C21" s="108" t="s">
        <v>2067</v>
      </c>
      <c r="D21" s="108" t="s">
        <v>2068</v>
      </c>
      <c r="E21" s="108" t="s">
        <v>2069</v>
      </c>
      <c r="F21" s="108" t="s">
        <v>2070</v>
      </c>
      <c r="G21" s="108" t="s">
        <v>2071</v>
      </c>
      <c r="H21" s="108" t="s">
        <v>2072</v>
      </c>
      <c r="I21" s="108" t="s">
        <v>2073</v>
      </c>
      <c r="J21" s="108" t="s">
        <v>2074</v>
      </c>
      <c r="K21" s="108" t="s">
        <v>2075</v>
      </c>
      <c r="L21" s="108" t="s">
        <v>2076</v>
      </c>
      <c r="M21" s="108" t="s">
        <v>2077</v>
      </c>
      <c r="N21" s="108" t="s">
        <v>2078</v>
      </c>
      <c r="O21" s="108" t="s">
        <v>752</v>
      </c>
      <c r="P21" s="108" t="s">
        <v>2079</v>
      </c>
      <c r="Q21" s="108" t="s">
        <v>2080</v>
      </c>
      <c r="R21" s="108" t="s">
        <v>2081</v>
      </c>
      <c r="S21" s="108" t="s">
        <v>2082</v>
      </c>
      <c r="T21" s="108" t="s">
        <v>2083</v>
      </c>
      <c r="U21" s="108" t="s">
        <v>2084</v>
      </c>
      <c r="V21" s="108" t="s">
        <v>2085</v>
      </c>
      <c r="W21" s="108" t="s">
        <v>2086</v>
      </c>
      <c r="X21" s="108" t="s">
        <v>2087</v>
      </c>
      <c r="Y21" s="108" t="s">
        <v>2088</v>
      </c>
      <c r="Z21" s="108" t="s">
        <v>2089</v>
      </c>
      <c r="AA21" s="108" t="s">
        <v>2090</v>
      </c>
      <c r="AB21" s="108" t="s">
        <v>2091</v>
      </c>
      <c r="AC21" s="108" t="s">
        <v>2092</v>
      </c>
      <c r="AD21" s="108" t="s">
        <v>2093</v>
      </c>
      <c r="AE21" s="108" t="s">
        <v>2094</v>
      </c>
      <c r="AF21" s="108" t="s">
        <v>2095</v>
      </c>
      <c r="AG21" s="108" t="s">
        <v>756</v>
      </c>
      <c r="AH21" s="108" t="s">
        <v>2096</v>
      </c>
      <c r="AI21" s="108" t="s">
        <v>842</v>
      </c>
      <c r="AJ21" s="108" t="s">
        <v>701</v>
      </c>
      <c r="AK21" s="108" t="s">
        <v>2097</v>
      </c>
      <c r="AL21" s="108" t="s">
        <v>2098</v>
      </c>
      <c r="AM21" s="108" t="s">
        <v>755</v>
      </c>
      <c r="AN21" s="108" t="s">
        <v>2099</v>
      </c>
      <c r="AO21" s="108" t="s">
        <v>857</v>
      </c>
      <c r="AP21" s="108" t="s">
        <v>2100</v>
      </c>
      <c r="AQ21" s="108" t="s">
        <v>860</v>
      </c>
      <c r="AR21" s="108" t="s">
        <v>2101</v>
      </c>
      <c r="AS21" s="108" t="s">
        <v>2102</v>
      </c>
      <c r="AT21" s="108" t="s">
        <v>2103</v>
      </c>
      <c r="AU21" s="108" t="s">
        <v>2104</v>
      </c>
      <c r="AV21" s="108" t="s">
        <v>2105</v>
      </c>
      <c r="AW21" s="108" t="s">
        <v>2106</v>
      </c>
      <c r="AX21" s="108" t="s">
        <v>2107</v>
      </c>
    </row>
    <row r="22" spans="1:50" ht="15" customHeight="1" x14ac:dyDescent="0.2">
      <c r="A22" s="134">
        <v>17</v>
      </c>
      <c r="B22" s="140" t="s">
        <v>481</v>
      </c>
      <c r="C22" s="108" t="s">
        <v>2108</v>
      </c>
      <c r="D22" s="108" t="s">
        <v>2109</v>
      </c>
      <c r="E22" s="108" t="s">
        <v>2110</v>
      </c>
      <c r="F22" s="108" t="s">
        <v>2111</v>
      </c>
      <c r="G22" s="108" t="s">
        <v>2112</v>
      </c>
      <c r="H22" s="108" t="s">
        <v>2113</v>
      </c>
      <c r="I22" s="108" t="s">
        <v>719</v>
      </c>
      <c r="J22" s="108" t="s">
        <v>2114</v>
      </c>
      <c r="K22" s="108" t="s">
        <v>2115</v>
      </c>
      <c r="L22" s="108" t="s">
        <v>2116</v>
      </c>
      <c r="M22" s="108" t="s">
        <v>2117</v>
      </c>
      <c r="N22" s="108" t="s">
        <v>807</v>
      </c>
      <c r="O22" s="108" t="s">
        <v>2118</v>
      </c>
      <c r="P22" s="108" t="s">
        <v>2119</v>
      </c>
      <c r="Q22" s="108" t="s">
        <v>2120</v>
      </c>
      <c r="R22" s="108" t="s">
        <v>2121</v>
      </c>
      <c r="S22" s="108" t="s">
        <v>2122</v>
      </c>
      <c r="T22" s="108" t="s">
        <v>2123</v>
      </c>
      <c r="U22" s="108" t="s">
        <v>2124</v>
      </c>
      <c r="V22" s="108" t="s">
        <v>2125</v>
      </c>
      <c r="W22" s="108" t="s">
        <v>2126</v>
      </c>
      <c r="X22" s="108" t="s">
        <v>2127</v>
      </c>
      <c r="Y22" s="108" t="s">
        <v>2128</v>
      </c>
      <c r="Z22" s="108" t="s">
        <v>2129</v>
      </c>
      <c r="AA22" s="108" t="s">
        <v>2130</v>
      </c>
      <c r="AB22" s="108" t="s">
        <v>2131</v>
      </c>
      <c r="AC22" s="108" t="s">
        <v>743</v>
      </c>
      <c r="AD22" s="108" t="s">
        <v>2132</v>
      </c>
      <c r="AE22" s="108" t="s">
        <v>2133</v>
      </c>
      <c r="AF22" s="108" t="s">
        <v>2134</v>
      </c>
      <c r="AG22" s="108" t="s">
        <v>2135</v>
      </c>
      <c r="AH22" s="108" t="s">
        <v>2136</v>
      </c>
      <c r="AI22" s="108" t="s">
        <v>2137</v>
      </c>
      <c r="AJ22" s="108" t="s">
        <v>2138</v>
      </c>
      <c r="AK22" s="108" t="s">
        <v>2139</v>
      </c>
      <c r="AL22" s="108" t="s">
        <v>2140</v>
      </c>
      <c r="AM22" s="108" t="s">
        <v>2141</v>
      </c>
      <c r="AN22" s="108" t="s">
        <v>2142</v>
      </c>
      <c r="AO22" s="108" t="s">
        <v>2143</v>
      </c>
      <c r="AP22" s="108" t="s">
        <v>2144</v>
      </c>
      <c r="AQ22" s="108" t="s">
        <v>2145</v>
      </c>
      <c r="AR22" s="108" t="s">
        <v>2146</v>
      </c>
      <c r="AS22" s="108" t="s">
        <v>2147</v>
      </c>
      <c r="AT22" s="108" t="s">
        <v>2148</v>
      </c>
      <c r="AU22" s="108" t="s">
        <v>734</v>
      </c>
      <c r="AV22" s="108" t="s">
        <v>2149</v>
      </c>
      <c r="AW22" s="108" t="s">
        <v>2150</v>
      </c>
      <c r="AX22" s="108" t="s">
        <v>2151</v>
      </c>
    </row>
    <row r="23" spans="1:50" ht="15" customHeight="1" x14ac:dyDescent="0.2">
      <c r="A23" s="134">
        <v>18</v>
      </c>
      <c r="B23" s="140" t="s">
        <v>482</v>
      </c>
      <c r="C23" s="108" t="s">
        <v>2152</v>
      </c>
      <c r="D23" s="108" t="s">
        <v>2153</v>
      </c>
      <c r="E23" s="108" t="s">
        <v>2154</v>
      </c>
      <c r="F23" s="108" t="s">
        <v>2155</v>
      </c>
      <c r="G23" s="108" t="s">
        <v>2156</v>
      </c>
      <c r="H23" s="108" t="s">
        <v>2157</v>
      </c>
      <c r="I23" s="108" t="s">
        <v>2158</v>
      </c>
      <c r="J23" s="108" t="s">
        <v>2159</v>
      </c>
      <c r="K23" s="108" t="s">
        <v>2160</v>
      </c>
      <c r="L23" s="108" t="s">
        <v>2161</v>
      </c>
      <c r="M23" s="108" t="s">
        <v>2162</v>
      </c>
      <c r="N23" s="108" t="s">
        <v>797</v>
      </c>
      <c r="O23" s="108" t="s">
        <v>2163</v>
      </c>
      <c r="P23" s="108" t="s">
        <v>2164</v>
      </c>
      <c r="Q23" s="108" t="s">
        <v>2165</v>
      </c>
      <c r="R23" s="108" t="s">
        <v>2166</v>
      </c>
      <c r="S23" s="108" t="s">
        <v>2167</v>
      </c>
      <c r="T23" s="108" t="s">
        <v>2168</v>
      </c>
      <c r="U23" s="108" t="s">
        <v>2169</v>
      </c>
      <c r="V23" s="108" t="s">
        <v>2170</v>
      </c>
      <c r="W23" s="108" t="s">
        <v>820</v>
      </c>
      <c r="X23" s="108" t="s">
        <v>2171</v>
      </c>
      <c r="Y23" s="108" t="s">
        <v>2172</v>
      </c>
      <c r="Z23" s="108" t="s">
        <v>2173</v>
      </c>
      <c r="AA23" s="108" t="s">
        <v>2174</v>
      </c>
      <c r="AB23" s="108" t="s">
        <v>2175</v>
      </c>
      <c r="AC23" s="108" t="s">
        <v>740</v>
      </c>
      <c r="AD23" s="108" t="s">
        <v>2176</v>
      </c>
      <c r="AE23" s="108" t="s">
        <v>835</v>
      </c>
      <c r="AF23" s="108" t="s">
        <v>2177</v>
      </c>
      <c r="AG23" s="108" t="s">
        <v>2178</v>
      </c>
      <c r="AH23" s="108" t="s">
        <v>2179</v>
      </c>
      <c r="AI23" s="108" t="s">
        <v>2180</v>
      </c>
      <c r="AJ23" s="108" t="s">
        <v>2181</v>
      </c>
      <c r="AK23" s="108" t="s">
        <v>2182</v>
      </c>
      <c r="AL23" s="108" t="s">
        <v>2183</v>
      </c>
      <c r="AM23" s="108" t="s">
        <v>2184</v>
      </c>
      <c r="AN23" s="108" t="s">
        <v>2185</v>
      </c>
      <c r="AO23" s="108" t="s">
        <v>850</v>
      </c>
      <c r="AP23" s="108" t="s">
        <v>2186</v>
      </c>
      <c r="AQ23" s="108" t="s">
        <v>783</v>
      </c>
      <c r="AR23" s="108" t="s">
        <v>2187</v>
      </c>
      <c r="AS23" s="108" t="s">
        <v>2188</v>
      </c>
      <c r="AT23" s="108" t="s">
        <v>2189</v>
      </c>
      <c r="AU23" s="108" t="s">
        <v>735</v>
      </c>
      <c r="AV23" s="108" t="s">
        <v>869</v>
      </c>
      <c r="AW23" s="108" t="s">
        <v>2190</v>
      </c>
      <c r="AX23" s="108" t="s">
        <v>2191</v>
      </c>
    </row>
    <row r="24" spans="1:50" ht="15" customHeight="1" x14ac:dyDescent="0.2">
      <c r="A24" s="134">
        <v>19</v>
      </c>
      <c r="B24" s="140" t="s">
        <v>483</v>
      </c>
      <c r="C24" s="108" t="s">
        <v>2192</v>
      </c>
      <c r="D24" s="108" t="s">
        <v>2193</v>
      </c>
      <c r="E24" s="108" t="s">
        <v>2194</v>
      </c>
      <c r="F24" s="108" t="s">
        <v>2195</v>
      </c>
      <c r="G24" s="108" t="s">
        <v>777</v>
      </c>
      <c r="H24" s="108" t="s">
        <v>2196</v>
      </c>
      <c r="I24" s="108" t="s">
        <v>720</v>
      </c>
      <c r="J24" s="108" t="s">
        <v>787</v>
      </c>
      <c r="K24" s="108" t="s">
        <v>2197</v>
      </c>
      <c r="L24" s="108" t="s">
        <v>2198</v>
      </c>
      <c r="M24" s="108" t="s">
        <v>2199</v>
      </c>
      <c r="N24" s="108" t="s">
        <v>2200</v>
      </c>
      <c r="O24" s="108" t="s">
        <v>2201</v>
      </c>
      <c r="P24" s="108" t="s">
        <v>2202</v>
      </c>
      <c r="Q24" s="108" t="s">
        <v>2203</v>
      </c>
      <c r="R24" s="108" t="s">
        <v>2204</v>
      </c>
      <c r="S24" s="108" t="s">
        <v>2205</v>
      </c>
      <c r="T24" s="108" t="s">
        <v>2206</v>
      </c>
      <c r="U24" s="108" t="s">
        <v>2207</v>
      </c>
      <c r="V24" s="108" t="s">
        <v>729</v>
      </c>
      <c r="W24" s="108" t="s">
        <v>2208</v>
      </c>
      <c r="X24" s="108" t="s">
        <v>2209</v>
      </c>
      <c r="Y24" s="108" t="s">
        <v>2210</v>
      </c>
      <c r="Z24" s="108" t="s">
        <v>2211</v>
      </c>
      <c r="AA24" s="108" t="s">
        <v>2212</v>
      </c>
      <c r="AB24" s="108" t="s">
        <v>2213</v>
      </c>
      <c r="AC24" s="108" t="s">
        <v>2214</v>
      </c>
      <c r="AD24" s="108" t="s">
        <v>2215</v>
      </c>
      <c r="AE24" s="108" t="s">
        <v>2216</v>
      </c>
      <c r="AF24" s="108" t="s">
        <v>2217</v>
      </c>
      <c r="AG24" s="108" t="s">
        <v>2218</v>
      </c>
      <c r="AH24" s="108" t="s">
        <v>2219</v>
      </c>
      <c r="AI24" s="108" t="s">
        <v>837</v>
      </c>
      <c r="AJ24" s="108" t="s">
        <v>2220</v>
      </c>
      <c r="AK24" s="108" t="s">
        <v>2221</v>
      </c>
      <c r="AL24" s="108" t="s">
        <v>2222</v>
      </c>
      <c r="AM24" s="108" t="s">
        <v>2223</v>
      </c>
      <c r="AN24" s="108" t="s">
        <v>2224</v>
      </c>
      <c r="AO24" s="108" t="s">
        <v>844</v>
      </c>
      <c r="AP24" s="108" t="s">
        <v>2225</v>
      </c>
      <c r="AQ24" s="108" t="s">
        <v>2226</v>
      </c>
      <c r="AR24" s="108" t="s">
        <v>2227</v>
      </c>
      <c r="AS24" s="108" t="s">
        <v>2228</v>
      </c>
      <c r="AT24" s="108" t="s">
        <v>2229</v>
      </c>
      <c r="AU24" s="108" t="s">
        <v>732</v>
      </c>
      <c r="AV24" s="108" t="s">
        <v>874</v>
      </c>
      <c r="AW24" s="108" t="s">
        <v>2230</v>
      </c>
      <c r="AX24" s="108" t="s">
        <v>2231</v>
      </c>
    </row>
    <row r="25" spans="1:50" ht="15" customHeight="1" x14ac:dyDescent="0.2">
      <c r="A25" s="134">
        <v>20</v>
      </c>
      <c r="B25" s="140" t="s">
        <v>484</v>
      </c>
      <c r="C25" s="108" t="s">
        <v>2232</v>
      </c>
      <c r="D25" s="108" t="s">
        <v>2233</v>
      </c>
      <c r="E25" s="108" t="s">
        <v>2234</v>
      </c>
      <c r="F25" s="108" t="s">
        <v>2235</v>
      </c>
      <c r="G25" s="108" t="s">
        <v>2236</v>
      </c>
      <c r="H25" s="108" t="s">
        <v>2237</v>
      </c>
      <c r="I25" s="108" t="s">
        <v>2238</v>
      </c>
      <c r="J25" s="108" t="s">
        <v>2239</v>
      </c>
      <c r="K25" s="108" t="s">
        <v>781</v>
      </c>
      <c r="L25" s="108" t="s">
        <v>2240</v>
      </c>
      <c r="M25" s="108" t="s">
        <v>2241</v>
      </c>
      <c r="N25" s="108" t="s">
        <v>802</v>
      </c>
      <c r="O25" s="108" t="s">
        <v>2242</v>
      </c>
      <c r="P25" s="108" t="s">
        <v>2243</v>
      </c>
      <c r="Q25" s="108" t="s">
        <v>762</v>
      </c>
      <c r="R25" s="108" t="s">
        <v>2244</v>
      </c>
      <c r="S25" s="108" t="s">
        <v>2245</v>
      </c>
      <c r="T25" s="108" t="s">
        <v>2246</v>
      </c>
      <c r="U25" s="108" t="s">
        <v>2247</v>
      </c>
      <c r="V25" s="108" t="s">
        <v>2248</v>
      </c>
      <c r="W25" s="108" t="s">
        <v>708</v>
      </c>
      <c r="X25" s="108" t="s">
        <v>2249</v>
      </c>
      <c r="Y25" s="108" t="s">
        <v>2250</v>
      </c>
      <c r="Z25" s="108" t="s">
        <v>2251</v>
      </c>
      <c r="AA25" s="108" t="s">
        <v>2252</v>
      </c>
      <c r="AB25" s="108" t="s">
        <v>2253</v>
      </c>
      <c r="AC25" s="108" t="s">
        <v>2254</v>
      </c>
      <c r="AD25" s="108" t="s">
        <v>2255</v>
      </c>
      <c r="AE25" s="108" t="s">
        <v>2256</v>
      </c>
      <c r="AF25" s="108" t="s">
        <v>2257</v>
      </c>
      <c r="AG25" s="108" t="s">
        <v>2258</v>
      </c>
      <c r="AH25" s="108" t="s">
        <v>2259</v>
      </c>
      <c r="AI25" s="108" t="s">
        <v>2260</v>
      </c>
      <c r="AJ25" s="108" t="s">
        <v>2261</v>
      </c>
      <c r="AK25" s="108" t="s">
        <v>2262</v>
      </c>
      <c r="AL25" s="108" t="s">
        <v>2263</v>
      </c>
      <c r="AM25" s="108" t="s">
        <v>2264</v>
      </c>
      <c r="AN25" s="108" t="s">
        <v>2265</v>
      </c>
      <c r="AO25" s="108" t="s">
        <v>856</v>
      </c>
      <c r="AP25" s="108" t="s">
        <v>2266</v>
      </c>
      <c r="AQ25" s="108" t="s">
        <v>2267</v>
      </c>
      <c r="AR25" s="108" t="s">
        <v>2268</v>
      </c>
      <c r="AS25" s="108" t="s">
        <v>2269</v>
      </c>
      <c r="AT25" s="108" t="s">
        <v>2270</v>
      </c>
      <c r="AU25" s="108" t="s">
        <v>861</v>
      </c>
      <c r="AV25" s="108" t="s">
        <v>871</v>
      </c>
      <c r="AW25" s="108" t="s">
        <v>794</v>
      </c>
      <c r="AX25" s="108" t="s">
        <v>2271</v>
      </c>
    </row>
    <row r="26" spans="1:50" ht="15" customHeight="1" x14ac:dyDescent="0.2">
      <c r="A26" s="134">
        <v>21</v>
      </c>
      <c r="B26" s="140" t="s">
        <v>485</v>
      </c>
      <c r="C26" s="108" t="s">
        <v>2272</v>
      </c>
      <c r="D26" s="108" t="s">
        <v>2273</v>
      </c>
      <c r="E26" s="108" t="s">
        <v>2274</v>
      </c>
      <c r="F26" s="108" t="s">
        <v>2275</v>
      </c>
      <c r="G26" s="108" t="s">
        <v>2276</v>
      </c>
      <c r="H26" s="108" t="s">
        <v>2277</v>
      </c>
      <c r="I26" s="108" t="s">
        <v>2278</v>
      </c>
      <c r="J26" s="108" t="s">
        <v>788</v>
      </c>
      <c r="K26" s="108" t="s">
        <v>2279</v>
      </c>
      <c r="L26" s="108" t="s">
        <v>2280</v>
      </c>
      <c r="M26" s="108" t="s">
        <v>2281</v>
      </c>
      <c r="N26" s="108" t="s">
        <v>2282</v>
      </c>
      <c r="O26" s="108" t="s">
        <v>2283</v>
      </c>
      <c r="P26" s="108" t="s">
        <v>2284</v>
      </c>
      <c r="Q26" s="108" t="s">
        <v>2285</v>
      </c>
      <c r="R26" s="108" t="s">
        <v>2286</v>
      </c>
      <c r="S26" s="108" t="s">
        <v>2287</v>
      </c>
      <c r="T26" s="108" t="s">
        <v>2288</v>
      </c>
      <c r="U26" s="108" t="s">
        <v>2289</v>
      </c>
      <c r="V26" s="108" t="s">
        <v>2290</v>
      </c>
      <c r="W26" s="108" t="s">
        <v>709</v>
      </c>
      <c r="X26" s="108" t="s">
        <v>2291</v>
      </c>
      <c r="Y26" s="108" t="s">
        <v>2292</v>
      </c>
      <c r="Z26" s="108" t="s">
        <v>2293</v>
      </c>
      <c r="AA26" s="108" t="s">
        <v>771</v>
      </c>
      <c r="AB26" s="108" t="s">
        <v>2294</v>
      </c>
      <c r="AC26" s="108" t="s">
        <v>2295</v>
      </c>
      <c r="AD26" s="108" t="s">
        <v>2296</v>
      </c>
      <c r="AE26" s="108" t="s">
        <v>2297</v>
      </c>
      <c r="AF26" s="108" t="s">
        <v>2298</v>
      </c>
      <c r="AG26" s="108" t="s">
        <v>2299</v>
      </c>
      <c r="AH26" s="108" t="s">
        <v>2300</v>
      </c>
      <c r="AI26" s="108" t="s">
        <v>2301</v>
      </c>
      <c r="AJ26" s="108" t="s">
        <v>2302</v>
      </c>
      <c r="AK26" s="108" t="s">
        <v>2303</v>
      </c>
      <c r="AL26" s="108" t="s">
        <v>2304</v>
      </c>
      <c r="AM26" s="108" t="s">
        <v>2305</v>
      </c>
      <c r="AN26" s="108" t="s">
        <v>2306</v>
      </c>
      <c r="AO26" s="108" t="s">
        <v>2307</v>
      </c>
      <c r="AP26" s="108" t="s">
        <v>2308</v>
      </c>
      <c r="AQ26" s="108" t="s">
        <v>2309</v>
      </c>
      <c r="AR26" s="108" t="s">
        <v>2310</v>
      </c>
      <c r="AS26" s="108" t="s">
        <v>2311</v>
      </c>
      <c r="AT26" s="108" t="s">
        <v>2312</v>
      </c>
      <c r="AU26" s="108" t="s">
        <v>2313</v>
      </c>
      <c r="AV26" s="108" t="s">
        <v>867</v>
      </c>
      <c r="AW26" s="108" t="s">
        <v>2314</v>
      </c>
      <c r="AX26" s="108" t="s">
        <v>2315</v>
      </c>
    </row>
    <row r="27" spans="1:50" ht="15" customHeight="1" x14ac:dyDescent="0.2">
      <c r="A27" s="134">
        <v>22</v>
      </c>
      <c r="B27" s="140" t="s">
        <v>486</v>
      </c>
      <c r="C27" s="108" t="s">
        <v>2316</v>
      </c>
      <c r="D27" s="108" t="s">
        <v>2317</v>
      </c>
      <c r="E27" s="108" t="s">
        <v>2318</v>
      </c>
      <c r="F27" s="108" t="s">
        <v>2319</v>
      </c>
      <c r="G27" s="108" t="s">
        <v>2320</v>
      </c>
      <c r="H27" s="108" t="s">
        <v>2321</v>
      </c>
      <c r="I27" s="108" t="s">
        <v>2322</v>
      </c>
      <c r="J27" s="108" t="s">
        <v>2323</v>
      </c>
      <c r="K27" s="108" t="s">
        <v>784</v>
      </c>
      <c r="L27" s="108" t="s">
        <v>2324</v>
      </c>
      <c r="M27" s="108" t="s">
        <v>2325</v>
      </c>
      <c r="N27" s="108" t="s">
        <v>808</v>
      </c>
      <c r="O27" s="108" t="s">
        <v>2326</v>
      </c>
      <c r="P27" s="108" t="s">
        <v>2327</v>
      </c>
      <c r="Q27" s="108" t="s">
        <v>2328</v>
      </c>
      <c r="R27" s="108" t="s">
        <v>2329</v>
      </c>
      <c r="S27" s="108" t="s">
        <v>2330</v>
      </c>
      <c r="T27" s="108" t="s">
        <v>2331</v>
      </c>
      <c r="U27" s="108" t="s">
        <v>2332</v>
      </c>
      <c r="V27" s="108" t="s">
        <v>2333</v>
      </c>
      <c r="W27" s="108" t="s">
        <v>821</v>
      </c>
      <c r="X27" s="108" t="s">
        <v>2334</v>
      </c>
      <c r="Y27" s="108" t="s">
        <v>2335</v>
      </c>
      <c r="Z27" s="108" t="s">
        <v>2336</v>
      </c>
      <c r="AA27" s="108" t="s">
        <v>2337</v>
      </c>
      <c r="AB27" s="108" t="s">
        <v>2338</v>
      </c>
      <c r="AC27" s="108" t="s">
        <v>2339</v>
      </c>
      <c r="AD27" s="108" t="s">
        <v>2340</v>
      </c>
      <c r="AE27" s="108" t="s">
        <v>831</v>
      </c>
      <c r="AF27" s="108" t="s">
        <v>2341</v>
      </c>
      <c r="AG27" s="108" t="s">
        <v>2342</v>
      </c>
      <c r="AH27" s="108" t="s">
        <v>2343</v>
      </c>
      <c r="AI27" s="108" t="s">
        <v>2344</v>
      </c>
      <c r="AJ27" s="108" t="s">
        <v>2345</v>
      </c>
      <c r="AK27" s="108" t="s">
        <v>2346</v>
      </c>
      <c r="AL27" s="108" t="s">
        <v>2347</v>
      </c>
      <c r="AM27" s="108" t="s">
        <v>2348</v>
      </c>
      <c r="AN27" s="108" t="s">
        <v>2349</v>
      </c>
      <c r="AO27" s="108" t="s">
        <v>849</v>
      </c>
      <c r="AP27" s="108" t="s">
        <v>2350</v>
      </c>
      <c r="AQ27" s="108" t="s">
        <v>2351</v>
      </c>
      <c r="AR27" s="108" t="s">
        <v>2352</v>
      </c>
      <c r="AS27" s="108" t="s">
        <v>2353</v>
      </c>
      <c r="AT27" s="108" t="s">
        <v>2354</v>
      </c>
      <c r="AU27" s="108" t="s">
        <v>2355</v>
      </c>
      <c r="AV27" s="108" t="s">
        <v>875</v>
      </c>
      <c r="AW27" s="108" t="s">
        <v>2356</v>
      </c>
      <c r="AX27" s="108" t="s">
        <v>2357</v>
      </c>
    </row>
    <row r="28" spans="1:50" ht="15" customHeight="1" x14ac:dyDescent="0.2">
      <c r="A28" s="134">
        <v>23</v>
      </c>
      <c r="B28" s="140" t="s">
        <v>487</v>
      </c>
      <c r="C28" s="108" t="s">
        <v>2358</v>
      </c>
      <c r="D28" s="108" t="s">
        <v>2359</v>
      </c>
      <c r="E28" s="108" t="s">
        <v>2360</v>
      </c>
      <c r="F28" s="108" t="s">
        <v>2361</v>
      </c>
      <c r="G28" s="108" t="s">
        <v>2362</v>
      </c>
      <c r="H28" s="108" t="s">
        <v>2363</v>
      </c>
      <c r="I28" s="108" t="s">
        <v>721</v>
      </c>
      <c r="J28" s="108" t="s">
        <v>2364</v>
      </c>
      <c r="K28" s="108" t="s">
        <v>2365</v>
      </c>
      <c r="L28" s="108" t="s">
        <v>2366</v>
      </c>
      <c r="M28" s="108" t="s">
        <v>2367</v>
      </c>
      <c r="N28" s="108" t="s">
        <v>2368</v>
      </c>
      <c r="O28" s="108" t="s">
        <v>2369</v>
      </c>
      <c r="P28" s="108" t="s">
        <v>2370</v>
      </c>
      <c r="Q28" s="108" t="s">
        <v>2371</v>
      </c>
      <c r="R28" s="108" t="s">
        <v>2372</v>
      </c>
      <c r="S28" s="108" t="s">
        <v>810</v>
      </c>
      <c r="T28" s="108" t="s">
        <v>2373</v>
      </c>
      <c r="U28" s="108" t="s">
        <v>2374</v>
      </c>
      <c r="V28" s="108" t="s">
        <v>730</v>
      </c>
      <c r="W28" s="108" t="s">
        <v>710</v>
      </c>
      <c r="X28" s="108" t="s">
        <v>2375</v>
      </c>
      <c r="Y28" s="108" t="s">
        <v>2376</v>
      </c>
      <c r="Z28" s="108" t="s">
        <v>2377</v>
      </c>
      <c r="AA28" s="108" t="s">
        <v>769</v>
      </c>
      <c r="AB28" s="108" t="s">
        <v>2378</v>
      </c>
      <c r="AC28" s="108" t="s">
        <v>739</v>
      </c>
      <c r="AD28" s="108" t="s">
        <v>2379</v>
      </c>
      <c r="AE28" s="108" t="s">
        <v>832</v>
      </c>
      <c r="AF28" s="108" t="s">
        <v>2380</v>
      </c>
      <c r="AG28" s="108" t="s">
        <v>757</v>
      </c>
      <c r="AH28" s="108" t="s">
        <v>2381</v>
      </c>
      <c r="AI28" s="108" t="s">
        <v>841</v>
      </c>
      <c r="AJ28" s="108" t="s">
        <v>2382</v>
      </c>
      <c r="AK28" s="108" t="s">
        <v>2383</v>
      </c>
      <c r="AL28" s="108" t="s">
        <v>2384</v>
      </c>
      <c r="AM28" s="108" t="s">
        <v>2385</v>
      </c>
      <c r="AN28" s="108" t="s">
        <v>2386</v>
      </c>
      <c r="AO28" s="108" t="s">
        <v>847</v>
      </c>
      <c r="AP28" s="108" t="s">
        <v>2387</v>
      </c>
      <c r="AQ28" s="108" t="s">
        <v>2388</v>
      </c>
      <c r="AR28" s="108" t="s">
        <v>2389</v>
      </c>
      <c r="AS28" s="108" t="s">
        <v>2390</v>
      </c>
      <c r="AT28" s="108" t="s">
        <v>2391</v>
      </c>
      <c r="AU28" s="108" t="s">
        <v>737</v>
      </c>
      <c r="AV28" s="108" t="s">
        <v>873</v>
      </c>
      <c r="AW28" s="108" t="s">
        <v>2392</v>
      </c>
      <c r="AX28" s="108" t="s">
        <v>2393</v>
      </c>
    </row>
    <row r="29" spans="1:50" ht="15" customHeight="1" x14ac:dyDescent="0.2">
      <c r="A29" s="134">
        <v>24</v>
      </c>
      <c r="B29" s="140" t="s">
        <v>488</v>
      </c>
      <c r="C29" s="108" t="s">
        <v>2394</v>
      </c>
      <c r="D29" s="108"/>
      <c r="E29" s="108" t="s">
        <v>2395</v>
      </c>
      <c r="F29" s="108" t="s">
        <v>2396</v>
      </c>
      <c r="G29" s="108" t="s">
        <v>778</v>
      </c>
      <c r="H29" s="108" t="s">
        <v>2397</v>
      </c>
      <c r="I29" s="108" t="s">
        <v>2398</v>
      </c>
      <c r="J29" s="108" t="s">
        <v>2399</v>
      </c>
      <c r="K29" s="108" t="s">
        <v>2400</v>
      </c>
      <c r="L29" s="108" t="s">
        <v>2401</v>
      </c>
      <c r="M29" s="108" t="s">
        <v>2402</v>
      </c>
      <c r="N29" s="108" t="s">
        <v>801</v>
      </c>
      <c r="O29" s="108" t="s">
        <v>2403</v>
      </c>
      <c r="P29" s="108" t="s">
        <v>2404</v>
      </c>
      <c r="Q29" s="108" t="s">
        <v>2405</v>
      </c>
      <c r="R29" s="108" t="s">
        <v>2406</v>
      </c>
      <c r="S29" s="108" t="s">
        <v>2407</v>
      </c>
      <c r="T29" s="108"/>
      <c r="U29" s="108" t="s">
        <v>2408</v>
      </c>
      <c r="V29" s="108" t="s">
        <v>2409</v>
      </c>
      <c r="W29" s="108" t="s">
        <v>711</v>
      </c>
      <c r="X29" s="108" t="s">
        <v>2410</v>
      </c>
      <c r="Y29" s="108" t="s">
        <v>2411</v>
      </c>
      <c r="Z29" s="108" t="s">
        <v>2412</v>
      </c>
      <c r="AA29" s="108" t="s">
        <v>825</v>
      </c>
      <c r="AB29" s="108" t="s">
        <v>2413</v>
      </c>
      <c r="AC29" s="108" t="s">
        <v>741</v>
      </c>
      <c r="AD29" s="108"/>
      <c r="AE29" s="108" t="s">
        <v>2414</v>
      </c>
      <c r="AF29" s="108" t="s">
        <v>2415</v>
      </c>
      <c r="AG29" s="108" t="s">
        <v>2416</v>
      </c>
      <c r="AH29" s="108" t="s">
        <v>2417</v>
      </c>
      <c r="AI29" s="108" t="s">
        <v>2418</v>
      </c>
      <c r="AJ29" s="108" t="s">
        <v>2419</v>
      </c>
      <c r="AK29" s="108" t="s">
        <v>2420</v>
      </c>
      <c r="AL29" s="108" t="s">
        <v>2421</v>
      </c>
      <c r="AM29" s="108" t="s">
        <v>2422</v>
      </c>
      <c r="AN29" s="108" t="s">
        <v>2423</v>
      </c>
      <c r="AO29" s="108" t="s">
        <v>855</v>
      </c>
      <c r="AP29" s="108" t="s">
        <v>2424</v>
      </c>
      <c r="AQ29" s="108" t="s">
        <v>2425</v>
      </c>
      <c r="AR29" s="108" t="s">
        <v>2426</v>
      </c>
      <c r="AS29" s="108" t="s">
        <v>2427</v>
      </c>
      <c r="AT29" s="108" t="s">
        <v>2428</v>
      </c>
      <c r="AU29" s="108" t="s">
        <v>2429</v>
      </c>
      <c r="AV29" s="108" t="s">
        <v>2430</v>
      </c>
      <c r="AW29" s="108" t="s">
        <v>2431</v>
      </c>
      <c r="AX29" s="108"/>
    </row>
    <row r="30" spans="1:50" ht="15" customHeight="1" x14ac:dyDescent="0.2">
      <c r="A30" s="134">
        <v>25</v>
      </c>
      <c r="B30" s="140" t="s">
        <v>489</v>
      </c>
      <c r="C30" s="108" t="s">
        <v>2432</v>
      </c>
      <c r="D30" s="108"/>
      <c r="E30" s="108" t="s">
        <v>2433</v>
      </c>
      <c r="F30" s="108" t="s">
        <v>2434</v>
      </c>
      <c r="G30" s="108" t="s">
        <v>779</v>
      </c>
      <c r="H30" s="108"/>
      <c r="I30" s="108" t="s">
        <v>2435</v>
      </c>
      <c r="J30" s="108" t="s">
        <v>2436</v>
      </c>
      <c r="K30" s="108" t="s">
        <v>2437</v>
      </c>
      <c r="L30" s="108" t="s">
        <v>2438</v>
      </c>
      <c r="M30" s="108" t="s">
        <v>2439</v>
      </c>
      <c r="N30" s="108" t="s">
        <v>805</v>
      </c>
      <c r="O30" s="108" t="s">
        <v>753</v>
      </c>
      <c r="P30" s="108" t="s">
        <v>2440</v>
      </c>
      <c r="Q30" s="108" t="s">
        <v>2441</v>
      </c>
      <c r="R30" s="108" t="s">
        <v>2442</v>
      </c>
      <c r="S30" s="108" t="s">
        <v>2443</v>
      </c>
      <c r="T30" s="108"/>
      <c r="U30" s="108" t="s">
        <v>2444</v>
      </c>
      <c r="V30" s="108" t="s">
        <v>731</v>
      </c>
      <c r="W30" s="108" t="s">
        <v>819</v>
      </c>
      <c r="X30" s="108" t="s">
        <v>2445</v>
      </c>
      <c r="Y30" s="108" t="s">
        <v>2446</v>
      </c>
      <c r="Z30" s="108" t="s">
        <v>2447</v>
      </c>
      <c r="AA30" s="108" t="s">
        <v>770</v>
      </c>
      <c r="AB30" s="108" t="s">
        <v>2448</v>
      </c>
      <c r="AC30" s="108" t="s">
        <v>2449</v>
      </c>
      <c r="AD30" s="108"/>
      <c r="AE30" s="108" t="s">
        <v>2450</v>
      </c>
      <c r="AF30" s="108" t="s">
        <v>2451</v>
      </c>
      <c r="AG30" s="108" t="s">
        <v>2452</v>
      </c>
      <c r="AH30" s="108" t="s">
        <v>2453</v>
      </c>
      <c r="AI30" s="108" t="s">
        <v>2454</v>
      </c>
      <c r="AJ30" s="108" t="s">
        <v>2455</v>
      </c>
      <c r="AK30" s="108" t="s">
        <v>2456</v>
      </c>
      <c r="AL30" s="108"/>
      <c r="AM30" s="108" t="s">
        <v>2457</v>
      </c>
      <c r="AN30" s="108" t="s">
        <v>2458</v>
      </c>
      <c r="AO30" s="108" t="s">
        <v>2459</v>
      </c>
      <c r="AP30" s="108" t="s">
        <v>2460</v>
      </c>
      <c r="AQ30" s="108" t="s">
        <v>2461</v>
      </c>
      <c r="AR30" s="108" t="s">
        <v>2462</v>
      </c>
      <c r="AS30" s="108" t="s">
        <v>2463</v>
      </c>
      <c r="AT30" s="108" t="s">
        <v>2464</v>
      </c>
      <c r="AU30" s="108" t="s">
        <v>2465</v>
      </c>
      <c r="AV30" s="108" t="s">
        <v>2466</v>
      </c>
      <c r="AW30" s="108" t="s">
        <v>2467</v>
      </c>
      <c r="AX30" s="108"/>
    </row>
    <row r="31" spans="1:50" ht="15" customHeight="1" x14ac:dyDescent="0.2">
      <c r="A31" s="134">
        <v>26</v>
      </c>
      <c r="B31" s="140" t="s">
        <v>490</v>
      </c>
      <c r="C31" s="108" t="s">
        <v>2468</v>
      </c>
      <c r="D31" s="108"/>
      <c r="E31" s="108" t="s">
        <v>2469</v>
      </c>
      <c r="F31" s="108"/>
      <c r="G31" s="108" t="s">
        <v>2470</v>
      </c>
      <c r="H31" s="108"/>
      <c r="I31" s="108" t="s">
        <v>2471</v>
      </c>
      <c r="J31" s="108" t="s">
        <v>785</v>
      </c>
      <c r="K31" s="108"/>
      <c r="L31" s="108" t="s">
        <v>2472</v>
      </c>
      <c r="M31" s="108"/>
      <c r="N31" s="108" t="s">
        <v>2473</v>
      </c>
      <c r="O31" s="108" t="s">
        <v>754</v>
      </c>
      <c r="P31" s="108" t="s">
        <v>2474</v>
      </c>
      <c r="Q31" s="108" t="s">
        <v>2475</v>
      </c>
      <c r="R31" s="108" t="s">
        <v>2476</v>
      </c>
      <c r="S31" s="108" t="s">
        <v>813</v>
      </c>
      <c r="T31" s="108"/>
      <c r="U31" s="108" t="s">
        <v>2477</v>
      </c>
      <c r="V31" s="108" t="s">
        <v>2478</v>
      </c>
      <c r="W31" s="108"/>
      <c r="X31" s="108" t="s">
        <v>2479</v>
      </c>
      <c r="Y31" s="108" t="s">
        <v>2480</v>
      </c>
      <c r="Z31" s="108" t="s">
        <v>2481</v>
      </c>
      <c r="AA31" s="108" t="s">
        <v>823</v>
      </c>
      <c r="AB31" s="108" t="s">
        <v>2482</v>
      </c>
      <c r="AC31" s="108" t="s">
        <v>742</v>
      </c>
      <c r="AD31" s="108"/>
      <c r="AE31" s="108" t="s">
        <v>2483</v>
      </c>
      <c r="AF31" s="108" t="s">
        <v>2484</v>
      </c>
      <c r="AG31" s="108" t="s">
        <v>2485</v>
      </c>
      <c r="AH31" s="108" t="s">
        <v>2486</v>
      </c>
      <c r="AI31" s="108" t="s">
        <v>2487</v>
      </c>
      <c r="AJ31" s="108" t="s">
        <v>2488</v>
      </c>
      <c r="AK31" s="108" t="s">
        <v>2489</v>
      </c>
      <c r="AL31" s="108"/>
      <c r="AM31" s="108" t="s">
        <v>2490</v>
      </c>
      <c r="AN31" s="108" t="s">
        <v>2491</v>
      </c>
      <c r="AO31" s="108" t="s">
        <v>848</v>
      </c>
      <c r="AP31" s="108" t="s">
        <v>2492</v>
      </c>
      <c r="AQ31" s="108" t="s">
        <v>2493</v>
      </c>
      <c r="AR31" s="108" t="s">
        <v>2494</v>
      </c>
      <c r="AS31" s="108" t="s">
        <v>2495</v>
      </c>
      <c r="AT31" s="108" t="s">
        <v>2496</v>
      </c>
      <c r="AU31" s="108" t="s">
        <v>2497</v>
      </c>
      <c r="AV31" s="108" t="s">
        <v>2498</v>
      </c>
      <c r="AW31" s="108"/>
      <c r="AX31" s="108"/>
    </row>
    <row r="32" spans="1:50" ht="15" customHeight="1" x14ac:dyDescent="0.2"/>
    <row r="33" ht="15" customHeight="1" x14ac:dyDescent="0.2"/>
    <row r="34" ht="15" customHeight="1" x14ac:dyDescent="0.2"/>
    <row r="35" ht="15" customHeight="1" x14ac:dyDescent="0.2"/>
    <row r="36" ht="15" customHeight="1" x14ac:dyDescent="0.2"/>
    <row r="37" ht="15" customHeight="1" x14ac:dyDescent="0.2"/>
    <row r="38" ht="15" customHeight="1" x14ac:dyDescent="0.2"/>
    <row r="39" ht="15" customHeight="1" x14ac:dyDescent="0.2"/>
    <row r="40" ht="15" customHeight="1" x14ac:dyDescent="0.2"/>
    <row r="41" ht="15" customHeight="1" x14ac:dyDescent="0.2"/>
    <row r="42" ht="15" customHeight="1" x14ac:dyDescent="0.2"/>
  </sheetData>
  <conditionalFormatting sqref="C6:AX31">
    <cfRule type="expression" dxfId="0" priority="1">
      <formula>COUNTIF($C$6:$AX$31,C6)&gt;1</formula>
    </cfRule>
  </conditionalFormatting>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CR12"/>
  <sheetViews>
    <sheetView showGridLines="0" workbookViewId="0">
      <pane ySplit="2" topLeftCell="A3" activePane="bottomLeft" state="frozen"/>
      <selection pane="bottomLeft" activeCell="G13" sqref="G13"/>
    </sheetView>
  </sheetViews>
  <sheetFormatPr defaultRowHeight="12.75" x14ac:dyDescent="0.2"/>
  <cols>
    <col min="1" max="1" width="1.5703125" customWidth="1"/>
  </cols>
  <sheetData>
    <row r="1" spans="2:96" s="138" customFormat="1" ht="5.0999999999999996" customHeight="1" x14ac:dyDescent="0.2"/>
    <row r="2" spans="2:96" s="1" customFormat="1" ht="36" x14ac:dyDescent="0.2">
      <c r="B2" s="17" t="s">
        <v>437</v>
      </c>
      <c r="D2" s="3"/>
      <c r="F2" s="4"/>
      <c r="G2" s="4"/>
      <c r="J2" s="4"/>
      <c r="K2" s="5"/>
      <c r="L2" s="5"/>
      <c r="M2" s="5"/>
      <c r="O2" s="6"/>
      <c r="P2" s="6"/>
      <c r="Q2" s="6"/>
      <c r="R2" s="6"/>
      <c r="S2" s="6"/>
      <c r="X2" s="7"/>
      <c r="Y2" s="33"/>
      <c r="CO2" s="11"/>
      <c r="CP2" s="11"/>
      <c r="CQ2" s="11"/>
      <c r="CR2" s="11"/>
    </row>
    <row r="12" spans="2:96" x14ac:dyDescent="0.2">
      <c r="G12" s="18" t="s">
        <v>603</v>
      </c>
    </row>
  </sheetData>
  <sheetProtection algorithmName="SHA-512" hashValue="sRrOqcphJqOXxXaJ+26rvx9PeetpVkpxcfTjD221GS6boSjNjITI7nlwRb1XQNri1ubRpdANN8cpXdSrTPzifA==" saltValue="ns7VkSch6K3LqsBmzItfzg==" spinCount="100000" sheet="1" objects="1" scenarios="1"/>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CQ18"/>
  <sheetViews>
    <sheetView showGridLines="0" workbookViewId="0">
      <pane ySplit="3" topLeftCell="A4" activePane="bottomLeft" state="frozen"/>
      <selection pane="bottomLeft" activeCell="E9" sqref="E9"/>
    </sheetView>
  </sheetViews>
  <sheetFormatPr defaultRowHeight="12.75" x14ac:dyDescent="0.2"/>
  <cols>
    <col min="1" max="1" width="1.5703125" customWidth="1"/>
    <col min="2" max="2" width="2.42578125" customWidth="1"/>
    <col min="3" max="3" width="12.140625" customWidth="1"/>
    <col min="4" max="4" width="2.140625" customWidth="1"/>
    <col min="5" max="5" width="25.5703125" customWidth="1"/>
    <col min="6" max="6" width="20.42578125" customWidth="1"/>
    <col min="7" max="7" width="12.85546875" customWidth="1"/>
    <col min="8" max="8" width="2.5703125" customWidth="1"/>
    <col min="9" max="9" width="1.5703125" customWidth="1"/>
    <col min="10" max="12" width="15.5703125" style="49" customWidth="1"/>
  </cols>
  <sheetData>
    <row r="1" spans="2:95" s="126" customFormat="1" ht="5.0999999999999996" customHeight="1" x14ac:dyDescent="0.25">
      <c r="D1" s="139"/>
      <c r="E1" s="127"/>
      <c r="F1" s="128"/>
      <c r="Q1" s="129"/>
      <c r="R1" s="129"/>
      <c r="S1" s="129"/>
      <c r="T1" s="129"/>
      <c r="U1" s="129"/>
      <c r="V1" s="129"/>
      <c r="W1" s="130"/>
      <c r="X1" s="130"/>
      <c r="CN1" s="129"/>
      <c r="CO1" s="129"/>
      <c r="CP1" s="129"/>
      <c r="CQ1" s="129"/>
    </row>
    <row r="2" spans="2:95" s="1" customFormat="1" ht="36" x14ac:dyDescent="0.25">
      <c r="B2" s="17" t="s">
        <v>438</v>
      </c>
      <c r="D2" s="3"/>
      <c r="F2" s="4"/>
      <c r="I2" s="4"/>
      <c r="J2" s="21"/>
      <c r="K2" s="21"/>
      <c r="L2" s="21"/>
      <c r="N2" s="6"/>
      <c r="O2" s="6"/>
      <c r="P2" s="6"/>
      <c r="Q2" s="6"/>
      <c r="R2" s="6"/>
      <c r="CN2" s="11"/>
      <c r="CO2" s="11"/>
      <c r="CP2" s="11"/>
      <c r="CQ2" s="11"/>
    </row>
    <row r="3" spans="2:95" ht="5.0999999999999996" customHeight="1" thickBot="1" x14ac:dyDescent="0.3">
      <c r="J3" s="21"/>
      <c r="K3" s="21"/>
      <c r="L3" s="21"/>
    </row>
    <row r="4" spans="2:95" ht="15.75" thickTop="1" x14ac:dyDescent="0.25">
      <c r="B4" s="37"/>
      <c r="C4" s="37"/>
      <c r="D4" s="37"/>
      <c r="E4" s="37"/>
      <c r="F4" s="37"/>
      <c r="G4" s="37"/>
      <c r="H4" s="38"/>
      <c r="J4" s="50"/>
      <c r="K4" s="51"/>
      <c r="L4" s="52"/>
    </row>
    <row r="5" spans="2:95" ht="28.5" x14ac:dyDescent="0.45">
      <c r="B5" s="37"/>
      <c r="C5" s="39" t="s">
        <v>450</v>
      </c>
      <c r="D5" s="37"/>
      <c r="E5" s="40"/>
      <c r="F5" s="41" t="s">
        <v>439</v>
      </c>
      <c r="G5" s="38"/>
      <c r="H5" s="42"/>
      <c r="J5" s="53"/>
      <c r="L5" s="54"/>
    </row>
    <row r="6" spans="2:95" ht="15" customHeight="1" x14ac:dyDescent="0.25">
      <c r="B6" s="37"/>
      <c r="C6" s="37"/>
      <c r="D6" s="37"/>
      <c r="E6" s="40"/>
      <c r="F6" s="40"/>
      <c r="G6" s="38"/>
      <c r="H6" s="42"/>
      <c r="J6" s="53"/>
      <c r="L6" s="54"/>
    </row>
    <row r="7" spans="2:95" ht="15" customHeight="1" x14ac:dyDescent="0.25">
      <c r="B7" s="37"/>
      <c r="C7" s="37" t="s">
        <v>440</v>
      </c>
      <c r="D7" s="37" t="s">
        <v>138</v>
      </c>
      <c r="E7" s="37" t="s">
        <v>876</v>
      </c>
      <c r="F7" s="43" t="s">
        <v>1425</v>
      </c>
      <c r="G7" s="44"/>
      <c r="H7" s="42"/>
      <c r="J7" s="53"/>
      <c r="L7" s="54"/>
    </row>
    <row r="8" spans="2:95" ht="15" customHeight="1" x14ac:dyDescent="0.25">
      <c r="B8" s="37"/>
      <c r="C8" s="37" t="s">
        <v>441</v>
      </c>
      <c r="D8" s="37" t="s">
        <v>138</v>
      </c>
      <c r="E8" s="45" t="s">
        <v>2504</v>
      </c>
      <c r="F8" s="43"/>
      <c r="G8" s="44"/>
      <c r="H8" s="42"/>
      <c r="J8" s="53"/>
      <c r="L8" s="54"/>
    </row>
    <row r="9" spans="2:95" ht="15" customHeight="1" x14ac:dyDescent="0.25">
      <c r="B9" s="37"/>
      <c r="C9" s="37" t="s">
        <v>442</v>
      </c>
      <c r="D9" s="37" t="s">
        <v>138</v>
      </c>
      <c r="E9" s="37" t="s">
        <v>443</v>
      </c>
      <c r="F9" s="43"/>
      <c r="G9" s="44"/>
      <c r="H9" s="42"/>
      <c r="J9" s="53"/>
      <c r="L9" s="54"/>
    </row>
    <row r="10" spans="2:95" ht="15" customHeight="1" x14ac:dyDescent="0.25">
      <c r="B10" s="37"/>
      <c r="C10" s="37" t="s">
        <v>444</v>
      </c>
      <c r="D10" s="37" t="s">
        <v>138</v>
      </c>
      <c r="E10" s="46" t="s">
        <v>445</v>
      </c>
      <c r="F10" s="37"/>
      <c r="G10" s="37"/>
      <c r="H10" s="42"/>
      <c r="J10" s="53"/>
      <c r="L10" s="54"/>
    </row>
    <row r="11" spans="2:95" ht="15" customHeight="1" x14ac:dyDescent="0.25">
      <c r="B11" s="37"/>
      <c r="C11" s="37" t="s">
        <v>446</v>
      </c>
      <c r="D11" s="37" t="s">
        <v>138</v>
      </c>
      <c r="E11" s="47" t="s">
        <v>447</v>
      </c>
      <c r="F11" s="37"/>
      <c r="G11" s="37"/>
      <c r="H11" s="42"/>
      <c r="J11" s="309" t="s">
        <v>1424</v>
      </c>
      <c r="K11" s="310"/>
      <c r="L11" s="311"/>
    </row>
    <row r="12" spans="2:95" ht="15" customHeight="1" x14ac:dyDescent="0.25">
      <c r="B12" s="37"/>
      <c r="C12" s="37" t="s">
        <v>448</v>
      </c>
      <c r="D12" s="37" t="s">
        <v>138</v>
      </c>
      <c r="E12" s="48" t="s">
        <v>449</v>
      </c>
      <c r="F12" s="37"/>
      <c r="G12" s="37"/>
      <c r="H12" s="42"/>
      <c r="J12" s="55"/>
      <c r="K12" s="312" t="s">
        <v>1423</v>
      </c>
      <c r="L12" s="56"/>
    </row>
    <row r="13" spans="2:95" ht="15" customHeight="1" thickBot="1" x14ac:dyDescent="0.3">
      <c r="B13" s="37"/>
      <c r="C13" s="37"/>
      <c r="D13" s="37"/>
      <c r="E13" s="37"/>
      <c r="F13" s="37"/>
      <c r="G13" s="38"/>
      <c r="H13" s="42"/>
      <c r="J13" s="57"/>
      <c r="K13" s="313"/>
      <c r="L13" s="58"/>
    </row>
    <row r="14" spans="2:95" ht="13.5" thickTop="1" x14ac:dyDescent="0.2"/>
    <row r="15" spans="2:95" ht="15" customHeight="1" x14ac:dyDescent="0.25">
      <c r="B15" s="314" t="s">
        <v>451</v>
      </c>
      <c r="C15" s="314"/>
      <c r="D15" s="314"/>
      <c r="E15" s="314"/>
      <c r="F15" s="314"/>
      <c r="G15" s="314"/>
      <c r="H15" s="314"/>
      <c r="J15" s="276" t="s">
        <v>2500</v>
      </c>
      <c r="K15" s="276"/>
      <c r="L15" s="276"/>
    </row>
    <row r="16" spans="2:95" ht="15" customHeight="1" x14ac:dyDescent="0.2">
      <c r="J16" s="49" t="s">
        <v>2501</v>
      </c>
    </row>
    <row r="17" spans="10:10" ht="15" customHeight="1" x14ac:dyDescent="0.2">
      <c r="J17" s="49" t="s">
        <v>2502</v>
      </c>
    </row>
    <row r="18" spans="10:10" ht="15" customHeight="1" x14ac:dyDescent="0.2">
      <c r="J18" s="49" t="s">
        <v>2503</v>
      </c>
    </row>
  </sheetData>
  <sheetProtection algorithmName="SHA-512" hashValue="IwGNVVbHuiD2Kgy+VTJ3hZR7Jt+A3eiC27a+fqKlNfYa80N1FT5L6QhmYDU49bu/WFHmN55mlUJS5Tr+FJ12Ww==" saltValue="21dAkoJuXIvV50jBGbce5w==" spinCount="100000" sheet="1" objects="1" scenarios="1"/>
  <mergeCells count="3">
    <mergeCell ref="J11:L11"/>
    <mergeCell ref="K12:K13"/>
    <mergeCell ref="B15:H15"/>
  </mergeCells>
  <hyperlinks>
    <hyperlink ref="B15:H15" r:id="rId1" display="Get more sport spreadsheets in journalSHEET.com" xr:uid="{00000000-0004-0000-0A00-000000000000}"/>
  </hyperlinks>
  <pageMargins left="0.7" right="0.7" top="0.75" bottom="0.75" header="0.3" footer="0.3"/>
  <pageSetup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230</vt:i4>
      </vt:variant>
    </vt:vector>
  </HeadingPairs>
  <TitlesOfParts>
    <vt:vector size="241" baseType="lpstr">
      <vt:lpstr>Setup</vt:lpstr>
      <vt:lpstr>Matches</vt:lpstr>
      <vt:lpstr>Knock Out Stages</vt:lpstr>
      <vt:lpstr>Group Stages</vt:lpstr>
      <vt:lpstr>Calculator</vt:lpstr>
      <vt:lpstr>Language</vt:lpstr>
      <vt:lpstr>Dummy Top Scorer</vt:lpstr>
      <vt:lpstr>Top Scorer</vt:lpstr>
      <vt:lpstr>Player Database</vt:lpstr>
      <vt:lpstr>License</vt:lpstr>
      <vt:lpstr>About</vt:lpstr>
      <vt:lpstr>A1A2</vt:lpstr>
      <vt:lpstr>A1A3</vt:lpstr>
      <vt:lpstr>A1A4</vt:lpstr>
      <vt:lpstr>A2A1</vt:lpstr>
      <vt:lpstr>A2A3</vt:lpstr>
      <vt:lpstr>A2A4</vt:lpstr>
      <vt:lpstr>A3A1</vt:lpstr>
      <vt:lpstr>A3A2</vt:lpstr>
      <vt:lpstr>A3A4</vt:lpstr>
      <vt:lpstr>A4A1</vt:lpstr>
      <vt:lpstr>A4A2</vt:lpstr>
      <vt:lpstr>A4A3</vt:lpstr>
      <vt:lpstr>AC1C2</vt:lpstr>
      <vt:lpstr>AC1C3</vt:lpstr>
      <vt:lpstr>AC1C4</vt:lpstr>
      <vt:lpstr>AC2C1</vt:lpstr>
      <vt:lpstr>AC2C3</vt:lpstr>
      <vt:lpstr>AC2C4</vt:lpstr>
      <vt:lpstr>AC3C1</vt:lpstr>
      <vt:lpstr>AC3C2</vt:lpstr>
      <vt:lpstr>AC3C4</vt:lpstr>
      <vt:lpstr>AC4C1</vt:lpstr>
      <vt:lpstr>AC4C2</vt:lpstr>
      <vt:lpstr>AC4C3</vt:lpstr>
      <vt:lpstr>B1B2</vt:lpstr>
      <vt:lpstr>B1B3</vt:lpstr>
      <vt:lpstr>B1B4</vt:lpstr>
      <vt:lpstr>B2B1</vt:lpstr>
      <vt:lpstr>B2B3</vt:lpstr>
      <vt:lpstr>B2B4</vt:lpstr>
      <vt:lpstr>B3B1</vt:lpstr>
      <vt:lpstr>B3B2</vt:lpstr>
      <vt:lpstr>B3B4</vt:lpstr>
      <vt:lpstr>B4B1</vt:lpstr>
      <vt:lpstr>B4B2</vt:lpstr>
      <vt:lpstr>B4B3</vt:lpstr>
      <vt:lpstr>Babak1</vt:lpstr>
      <vt:lpstr>Babak10</vt:lpstr>
      <vt:lpstr>Babak11</vt:lpstr>
      <vt:lpstr>Babak12</vt:lpstr>
      <vt:lpstr>Babak13</vt:lpstr>
      <vt:lpstr>Babak14</vt:lpstr>
      <vt:lpstr>Babak15</vt:lpstr>
      <vt:lpstr>Babak16</vt:lpstr>
      <vt:lpstr>Babak17</vt:lpstr>
      <vt:lpstr>Babak18</vt:lpstr>
      <vt:lpstr>Babak19</vt:lpstr>
      <vt:lpstr>Babak2</vt:lpstr>
      <vt:lpstr>Babak20</vt:lpstr>
      <vt:lpstr>Babak21</vt:lpstr>
      <vt:lpstr>Babak22</vt:lpstr>
      <vt:lpstr>Babak23</vt:lpstr>
      <vt:lpstr>Babak24</vt:lpstr>
      <vt:lpstr>Babak25</vt:lpstr>
      <vt:lpstr>Babak26</vt:lpstr>
      <vt:lpstr>Babak27</vt:lpstr>
      <vt:lpstr>Babak28</vt:lpstr>
      <vt:lpstr>Babak29</vt:lpstr>
      <vt:lpstr>Babak3</vt:lpstr>
      <vt:lpstr>Babak30</vt:lpstr>
      <vt:lpstr>Babak31</vt:lpstr>
      <vt:lpstr>Babak32</vt:lpstr>
      <vt:lpstr>Babak4</vt:lpstr>
      <vt:lpstr>Babak5</vt:lpstr>
      <vt:lpstr>Babak6</vt:lpstr>
      <vt:lpstr>Babak7</vt:lpstr>
      <vt:lpstr>Babak8</vt:lpstr>
      <vt:lpstr>Babak9</vt:lpstr>
      <vt:lpstr>BIGQ11</vt:lpstr>
      <vt:lpstr>BIGQ12</vt:lpstr>
      <vt:lpstr>BIGQ21</vt:lpstr>
      <vt:lpstr>BIGQ22</vt:lpstr>
      <vt:lpstr>BIGQ31</vt:lpstr>
      <vt:lpstr>BIGQ32</vt:lpstr>
      <vt:lpstr>BIGQ41</vt:lpstr>
      <vt:lpstr>BIGQ42</vt:lpstr>
      <vt:lpstr>CountMax</vt:lpstr>
      <vt:lpstr>D1D2</vt:lpstr>
      <vt:lpstr>D1D3</vt:lpstr>
      <vt:lpstr>D1D4</vt:lpstr>
      <vt:lpstr>D2D1</vt:lpstr>
      <vt:lpstr>D2D3</vt:lpstr>
      <vt:lpstr>D2D4</vt:lpstr>
      <vt:lpstr>D3D1</vt:lpstr>
      <vt:lpstr>D3D2</vt:lpstr>
      <vt:lpstr>D3D4</vt:lpstr>
      <vt:lpstr>D4D1</vt:lpstr>
      <vt:lpstr>D4D2</vt:lpstr>
      <vt:lpstr>D4D3</vt:lpstr>
      <vt:lpstr>E1E2</vt:lpstr>
      <vt:lpstr>E1E3</vt:lpstr>
      <vt:lpstr>E1E4</vt:lpstr>
      <vt:lpstr>E2E1</vt:lpstr>
      <vt:lpstr>E2E3</vt:lpstr>
      <vt:lpstr>E2E4</vt:lpstr>
      <vt:lpstr>E3E1</vt:lpstr>
      <vt:lpstr>E3E2</vt:lpstr>
      <vt:lpstr>E3E4</vt:lpstr>
      <vt:lpstr>E4E1</vt:lpstr>
      <vt:lpstr>E4E2</vt:lpstr>
      <vt:lpstr>E4E3</vt:lpstr>
      <vt:lpstr>F1F2</vt:lpstr>
      <vt:lpstr>F1F3</vt:lpstr>
      <vt:lpstr>F1F4</vt:lpstr>
      <vt:lpstr>F2F1</vt:lpstr>
      <vt:lpstr>F2F3</vt:lpstr>
      <vt:lpstr>F2F4</vt:lpstr>
      <vt:lpstr>F3F1</vt:lpstr>
      <vt:lpstr>F3F2</vt:lpstr>
      <vt:lpstr>F3F4</vt:lpstr>
      <vt:lpstr>F4F1</vt:lpstr>
      <vt:lpstr>F4F2</vt:lpstr>
      <vt:lpstr>F4F3</vt:lpstr>
      <vt:lpstr>FINAL11</vt:lpstr>
      <vt:lpstr>FINAL12</vt:lpstr>
      <vt:lpstr>G1G2</vt:lpstr>
      <vt:lpstr>G1G3</vt:lpstr>
      <vt:lpstr>G1G4</vt:lpstr>
      <vt:lpstr>G2G1</vt:lpstr>
      <vt:lpstr>G2G3</vt:lpstr>
      <vt:lpstr>G2G4</vt:lpstr>
      <vt:lpstr>G3G1</vt:lpstr>
      <vt:lpstr>G3G2</vt:lpstr>
      <vt:lpstr>G3G4</vt:lpstr>
      <vt:lpstr>G4G1</vt:lpstr>
      <vt:lpstr>G4G2</vt:lpstr>
      <vt:lpstr>G4G3</vt:lpstr>
      <vt:lpstr>H1H2</vt:lpstr>
      <vt:lpstr>H1H3</vt:lpstr>
      <vt:lpstr>H1H4</vt:lpstr>
      <vt:lpstr>H2H1</vt:lpstr>
      <vt:lpstr>H2H3</vt:lpstr>
      <vt:lpstr>H2H4</vt:lpstr>
      <vt:lpstr>H3H1</vt:lpstr>
      <vt:lpstr>H3H2</vt:lpstr>
      <vt:lpstr>H3H4</vt:lpstr>
      <vt:lpstr>H4H1</vt:lpstr>
      <vt:lpstr>H4H2</vt:lpstr>
      <vt:lpstr>H4H3</vt:lpstr>
      <vt:lpstr>I1I2</vt:lpstr>
      <vt:lpstr>I1I3</vt:lpstr>
      <vt:lpstr>I1I4</vt:lpstr>
      <vt:lpstr>I2I1</vt:lpstr>
      <vt:lpstr>I2I3</vt:lpstr>
      <vt:lpstr>I2I4</vt:lpstr>
      <vt:lpstr>I3I1</vt:lpstr>
      <vt:lpstr>I3I2</vt:lpstr>
      <vt:lpstr>I3I4</vt:lpstr>
      <vt:lpstr>I4I1</vt:lpstr>
      <vt:lpstr>I4I2</vt:lpstr>
      <vt:lpstr>I4I3</vt:lpstr>
      <vt:lpstr>J1J2</vt:lpstr>
      <vt:lpstr>J1J3</vt:lpstr>
      <vt:lpstr>J1J4</vt:lpstr>
      <vt:lpstr>J2J1</vt:lpstr>
      <vt:lpstr>J2J3</vt:lpstr>
      <vt:lpstr>J2J4</vt:lpstr>
      <vt:lpstr>J3J1</vt:lpstr>
      <vt:lpstr>J3J2</vt:lpstr>
      <vt:lpstr>J3J4</vt:lpstr>
      <vt:lpstr>J4J1</vt:lpstr>
      <vt:lpstr>J4J2</vt:lpstr>
      <vt:lpstr>J4J3</vt:lpstr>
      <vt:lpstr>K1K2</vt:lpstr>
      <vt:lpstr>K1K3</vt:lpstr>
      <vt:lpstr>K1K4</vt:lpstr>
      <vt:lpstr>K2K1</vt:lpstr>
      <vt:lpstr>K2K3</vt:lpstr>
      <vt:lpstr>K2K4</vt:lpstr>
      <vt:lpstr>K3K1</vt:lpstr>
      <vt:lpstr>K3K2</vt:lpstr>
      <vt:lpstr>K3K4</vt:lpstr>
      <vt:lpstr>K4K1</vt:lpstr>
      <vt:lpstr>K4K2</vt:lpstr>
      <vt:lpstr>K4K3</vt:lpstr>
      <vt:lpstr>L1L2</vt:lpstr>
      <vt:lpstr>L1L3</vt:lpstr>
      <vt:lpstr>L1L4</vt:lpstr>
      <vt:lpstr>L2L1</vt:lpstr>
      <vt:lpstr>L2L3</vt:lpstr>
      <vt:lpstr>L2L4</vt:lpstr>
      <vt:lpstr>L3L1</vt:lpstr>
      <vt:lpstr>L3L2</vt:lpstr>
      <vt:lpstr>L3L4</vt:lpstr>
      <vt:lpstr>L4L1</vt:lpstr>
      <vt:lpstr>L4L2</vt:lpstr>
      <vt:lpstr>L4L3</vt:lpstr>
      <vt:lpstr>MaxGoal</vt:lpstr>
      <vt:lpstr>'Group Stages'!Print_Area</vt:lpstr>
      <vt:lpstr>'Knock Out Stages'!Print_Area</vt:lpstr>
      <vt:lpstr>Matches!Print_Area</vt:lpstr>
      <vt:lpstr>Setup!Print_Area</vt:lpstr>
      <vt:lpstr>Matches!Print_Titles</vt:lpstr>
      <vt:lpstr>QUFI11</vt:lpstr>
      <vt:lpstr>QUFI12</vt:lpstr>
      <vt:lpstr>QUFI21</vt:lpstr>
      <vt:lpstr>QUFI22</vt:lpstr>
      <vt:lpstr>QUFI31</vt:lpstr>
      <vt:lpstr>QUFI32</vt:lpstr>
      <vt:lpstr>QUFI41</vt:lpstr>
      <vt:lpstr>QUFI42</vt:lpstr>
      <vt:lpstr>QUFI51</vt:lpstr>
      <vt:lpstr>QUFI52</vt:lpstr>
      <vt:lpstr>QUFI61</vt:lpstr>
      <vt:lpstr>QUFI62</vt:lpstr>
      <vt:lpstr>QUFI71</vt:lpstr>
      <vt:lpstr>QUFI72</vt:lpstr>
      <vt:lpstr>QUFI81</vt:lpstr>
      <vt:lpstr>QUFI82</vt:lpstr>
      <vt:lpstr>SEFI11</vt:lpstr>
      <vt:lpstr>SEFI12</vt:lpstr>
      <vt:lpstr>SEFI21</vt:lpstr>
      <vt:lpstr>SEFI22</vt:lpstr>
      <vt:lpstr>THIR11</vt:lpstr>
      <vt:lpstr>THIR12</vt:lpstr>
      <vt:lpstr>WCGroupA</vt:lpstr>
      <vt:lpstr>WCGroupB</vt:lpstr>
      <vt:lpstr>WCGroupC</vt:lpstr>
      <vt:lpstr>WCGroupD</vt:lpstr>
      <vt:lpstr>WCGroupE</vt:lpstr>
      <vt:lpstr>WCGroupF</vt:lpstr>
      <vt:lpstr>WCGroupG</vt:lpstr>
      <vt:lpstr>WCGroupH</vt:lpstr>
      <vt:lpstr>WCLanguageRef</vt:lpstr>
      <vt:lpstr>WCTeam</vt:lpstr>
      <vt:lpstr>WCTeamNew</vt:lpstr>
      <vt:lpstr>WCTimeZone</vt:lpstr>
      <vt:lpstr>WCTImeZoneData</vt:lpstr>
      <vt:lpstr>WCTranslation</vt:lpstr>
      <vt:lpstr>WCTransRef</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journalSHEET.com</dc:creator>
  <cp:lastModifiedBy>User</cp:lastModifiedBy>
  <cp:lastPrinted>2022-06-25T10:09:29Z</cp:lastPrinted>
  <dcterms:created xsi:type="dcterms:W3CDTF">2022-06-15T04:56:38Z</dcterms:created>
  <dcterms:modified xsi:type="dcterms:W3CDTF">2026-05-11T14:08:19Z</dcterms:modified>
</cp:coreProperties>
</file>